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EstaPastaDeTrabalho" defaultThemeVersion="166925"/>
  <mc:AlternateContent xmlns:mc="http://schemas.openxmlformats.org/markup-compatibility/2006">
    <mc:Choice Requires="x15">
      <x15ac:absPath xmlns:x15ac="http://schemas.microsoft.com/office/spreadsheetml/2010/11/ac" url="W:\Ddpe\Ddip\Regime de Recuperação Fiscal - PRF2024\Arquivos Novembro2024\Projeção SDP\Notas técnicas\2025 - enviadas\"/>
    </mc:Choice>
  </mc:AlternateContent>
  <xr:revisionPtr revIDLastSave="0" documentId="13_ncr:1_{4D16431F-2571-42EE-9806-C48E4649060F}" xr6:coauthVersionLast="47" xr6:coauthVersionMax="47" xr10:uidLastSave="{00000000-0000-0000-0000-000000000000}"/>
  <bookViews>
    <workbookView xWindow="-108" yWindow="-108" windowWidth="23256" windowHeight="12456" tabRatio="686" xr2:uid="{00000000-000D-0000-FFFF-FFFF00000000}"/>
  </bookViews>
  <sheets>
    <sheet name="Índice" sheetId="28" r:id="rId1"/>
    <sheet name="Encargos" sheetId="6" r:id="rId2"/>
    <sheet name="Linha Serviço Dívida Compet" sheetId="27" r:id="rId3"/>
    <sheet name="Consolidado - Cen. Ajustado" sheetId="19" r:id="rId4"/>
    <sheet name="Consolidado - Cenário Base" sheetId="25" r:id="rId5"/>
    <sheet name="OC A CONTRATAR" sheetId="29" r:id="rId6"/>
    <sheet name="OC A CONTRATAR US$" sheetId="30" r:id="rId7"/>
    <sheet name="Contratos fora RRF" sheetId="20" r:id="rId8"/>
    <sheet name="Art. 9º-A - serv. div. comp" sheetId="26" r:id="rId9"/>
    <sheet name="Art. 9º-A" sheetId="12" r:id="rId10"/>
    <sheet name="Art. 23" sheetId="22" r:id="rId11"/>
    <sheet name="9496" sheetId="4" r:id="rId12"/>
    <sheet name="Conta Gráfica Art. 9° comp" sheetId="37" r:id="rId13"/>
    <sheet name="Conta Gráfica Art. 9° - A LC206" sheetId="31" r:id="rId14"/>
    <sheet name="Conta Gráfica 9496 LC206" sheetId="33" r:id="rId15"/>
    <sheet name="Fluxo dív. garantidas - RRF" sheetId="23" r:id="rId16"/>
    <sheet name="Dívidas garantidas - RRF" sheetId="21" r:id="rId17"/>
    <sheet name="Operação a contratar - BID prec" sheetId="24" state="hidden" r:id="rId18"/>
  </sheets>
  <definedNames>
    <definedName name="_xlnm._FilterDatabase" localSheetId="7" hidden="1">'Contratos fora RRF'!#REF!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 i="19" l="1"/>
  <c r="AB4" i="25"/>
  <c r="AB3" i="25"/>
  <c r="AF3" i="29"/>
  <c r="AR3" i="20"/>
  <c r="AD399" i="29"/>
  <c r="AE399" i="29"/>
  <c r="AC400" i="29"/>
  <c r="AD400" i="29"/>
  <c r="AE400" i="29"/>
  <c r="AC401" i="29"/>
  <c r="AD401" i="29"/>
  <c r="AE401" i="29"/>
  <c r="AC402" i="29"/>
  <c r="AD402" i="29"/>
  <c r="AE402" i="29"/>
  <c r="AC403" i="29"/>
  <c r="AD403" i="29"/>
  <c r="AE403" i="29"/>
  <c r="AC404" i="29"/>
  <c r="AD404" i="29"/>
  <c r="AE404" i="29"/>
  <c r="AC405" i="29"/>
  <c r="AD405" i="29"/>
  <c r="AE405" i="29"/>
  <c r="AC406" i="29"/>
  <c r="AD406" i="29"/>
  <c r="AE406" i="29"/>
  <c r="AC407" i="29"/>
  <c r="AD407" i="29"/>
  <c r="AE407" i="29"/>
  <c r="AC408" i="29"/>
  <c r="AD408" i="29"/>
  <c r="AE408" i="29"/>
  <c r="AC409" i="29"/>
  <c r="AD409" i="29"/>
  <c r="AE409" i="29"/>
  <c r="AC410" i="29"/>
  <c r="AD410" i="29"/>
  <c r="AE410" i="29"/>
  <c r="AC411" i="29"/>
  <c r="AD411" i="29"/>
  <c r="AE411" i="29"/>
  <c r="AC412" i="29"/>
  <c r="AD412" i="29"/>
  <c r="AE412" i="29"/>
  <c r="AC413" i="29"/>
  <c r="AD413" i="29"/>
  <c r="AE413" i="29"/>
  <c r="AC414" i="29"/>
  <c r="AD414" i="29"/>
  <c r="AE414" i="29"/>
  <c r="AC415" i="29"/>
  <c r="AD415" i="29"/>
  <c r="AE415" i="29"/>
  <c r="AC416" i="29"/>
  <c r="AD416" i="29"/>
  <c r="AE416" i="29"/>
  <c r="AC417" i="29"/>
  <c r="AD417" i="29"/>
  <c r="AE417" i="29"/>
  <c r="AC418" i="29"/>
  <c r="AD418" i="29"/>
  <c r="AE418" i="29"/>
  <c r="AC419" i="29"/>
  <c r="AD419" i="29"/>
  <c r="AE419" i="29"/>
  <c r="AC420" i="29"/>
  <c r="AD420" i="29"/>
  <c r="AE420" i="29"/>
  <c r="AC421" i="29"/>
  <c r="AD421" i="29"/>
  <c r="AE421" i="29"/>
  <c r="AC422" i="29"/>
  <c r="AD422" i="29"/>
  <c r="AE422" i="29"/>
  <c r="AC423" i="29"/>
  <c r="AD423" i="29"/>
  <c r="AE423" i="29"/>
  <c r="AC424" i="29"/>
  <c r="AD424" i="29"/>
  <c r="AE424" i="29"/>
  <c r="AC425" i="29"/>
  <c r="AD425" i="29"/>
  <c r="AE425" i="29"/>
  <c r="AC426" i="29"/>
  <c r="AD426" i="29"/>
  <c r="AE426" i="29"/>
  <c r="AC427" i="29"/>
  <c r="AD427" i="29"/>
  <c r="AE427" i="29"/>
  <c r="AC428" i="29"/>
  <c r="AD428" i="29"/>
  <c r="AE428" i="29"/>
  <c r="AC429" i="29"/>
  <c r="AD429" i="29"/>
  <c r="AE429" i="29"/>
  <c r="AC430" i="29"/>
  <c r="AD430" i="29"/>
  <c r="AE430" i="29"/>
  <c r="AC431" i="29"/>
  <c r="AD431" i="29"/>
  <c r="AE431" i="29"/>
  <c r="AC432" i="29"/>
  <c r="AD432" i="29"/>
  <c r="AE432" i="29"/>
  <c r="AC433" i="29"/>
  <c r="AD433" i="29"/>
  <c r="AE433" i="29"/>
  <c r="AC434" i="29"/>
  <c r="AD434" i="29"/>
  <c r="AE434" i="29"/>
  <c r="AC435" i="29"/>
  <c r="AD435" i="29"/>
  <c r="AE435" i="29"/>
  <c r="AC436" i="29"/>
  <c r="AD436" i="29"/>
  <c r="AE436" i="29"/>
  <c r="AC437" i="29"/>
  <c r="AD437" i="29"/>
  <c r="AE437" i="29"/>
  <c r="AC438" i="29"/>
  <c r="AD438" i="29"/>
  <c r="AE438" i="29"/>
  <c r="AC439" i="29"/>
  <c r="AD439" i="29"/>
  <c r="AE439" i="29"/>
  <c r="AC440" i="29"/>
  <c r="AD440" i="29"/>
  <c r="AE440" i="29"/>
  <c r="AC441" i="29"/>
  <c r="AD441" i="29"/>
  <c r="AE441" i="29"/>
  <c r="AC442" i="29"/>
  <c r="AD442" i="29"/>
  <c r="AE442" i="29"/>
  <c r="AC443" i="29"/>
  <c r="AD443" i="29"/>
  <c r="AE443" i="29"/>
  <c r="AC444" i="29"/>
  <c r="AD444" i="29"/>
  <c r="AE444" i="29"/>
  <c r="AC445" i="29"/>
  <c r="AD445" i="29"/>
  <c r="AE445" i="29"/>
  <c r="AC446" i="29"/>
  <c r="AD446" i="29"/>
  <c r="AE446" i="29"/>
  <c r="AC447" i="29"/>
  <c r="AD447" i="29"/>
  <c r="AE447" i="29"/>
  <c r="AC448" i="29"/>
  <c r="AD448" i="29"/>
  <c r="AE448" i="29"/>
  <c r="AC449" i="29"/>
  <c r="AD449" i="29"/>
  <c r="AE449" i="29"/>
  <c r="AC450" i="29"/>
  <c r="AD450" i="29"/>
  <c r="AE450" i="29"/>
  <c r="AC451" i="29"/>
  <c r="AD451" i="29"/>
  <c r="AE451" i="29"/>
  <c r="AC452" i="29"/>
  <c r="AD452" i="29"/>
  <c r="AE452" i="29"/>
  <c r="AC453" i="29"/>
  <c r="AD453" i="29"/>
  <c r="AE453" i="29"/>
  <c r="AC454" i="29"/>
  <c r="AD454" i="29"/>
  <c r="AE454" i="29"/>
  <c r="AC455" i="29"/>
  <c r="AD455" i="29"/>
  <c r="AE455" i="29"/>
  <c r="AC456" i="29"/>
  <c r="AD456" i="29"/>
  <c r="AE456" i="29"/>
  <c r="AC457" i="29"/>
  <c r="AD457" i="29"/>
  <c r="AE457" i="29"/>
  <c r="AC458" i="29"/>
  <c r="AD458" i="29"/>
  <c r="AE458" i="29"/>
  <c r="AC3" i="29"/>
  <c r="R4" i="30"/>
  <c r="S4" i="30"/>
  <c r="R5" i="30"/>
  <c r="S5" i="30"/>
  <c r="R6" i="30"/>
  <c r="S6" i="30"/>
  <c r="R7" i="30"/>
  <c r="S7" i="30"/>
  <c r="R8" i="30"/>
  <c r="S8" i="30"/>
  <c r="R9" i="30"/>
  <c r="S9" i="30"/>
  <c r="R10" i="30"/>
  <c r="S10" i="30"/>
  <c r="R11" i="30"/>
  <c r="S11" i="30"/>
  <c r="R12" i="30"/>
  <c r="S12" i="30"/>
  <c r="R13" i="30"/>
  <c r="S13" i="30"/>
  <c r="R14" i="30"/>
  <c r="S14" i="30"/>
  <c r="R15" i="30"/>
  <c r="S15" i="30"/>
  <c r="R16" i="30"/>
  <c r="S16" i="30"/>
  <c r="R17" i="30"/>
  <c r="S17" i="30"/>
  <c r="R18" i="30"/>
  <c r="S18" i="30"/>
  <c r="R19" i="30"/>
  <c r="S19" i="30"/>
  <c r="R20" i="30"/>
  <c r="S20" i="30"/>
  <c r="R21" i="30"/>
  <c r="S21" i="30"/>
  <c r="R22" i="30"/>
  <c r="S22" i="30"/>
  <c r="R23" i="30"/>
  <c r="S23" i="30"/>
  <c r="R24" i="30"/>
  <c r="S24" i="30"/>
  <c r="R25" i="30"/>
  <c r="S25" i="30"/>
  <c r="R26" i="30"/>
  <c r="S26" i="30"/>
  <c r="R27" i="30"/>
  <c r="S27" i="30"/>
  <c r="R28" i="30"/>
  <c r="S28" i="30"/>
  <c r="R29" i="30"/>
  <c r="S29" i="30"/>
  <c r="R30" i="30"/>
  <c r="S30" i="30"/>
  <c r="R31" i="30"/>
  <c r="S31" i="30"/>
  <c r="R32" i="30"/>
  <c r="S32" i="30"/>
  <c r="R33" i="30"/>
  <c r="S33" i="30"/>
  <c r="R34" i="30"/>
  <c r="S34" i="30"/>
  <c r="R35" i="30"/>
  <c r="S35" i="30"/>
  <c r="R36" i="30"/>
  <c r="S36" i="30"/>
  <c r="R37" i="30"/>
  <c r="S37" i="30"/>
  <c r="R38" i="30"/>
  <c r="S38" i="30"/>
  <c r="R39" i="30"/>
  <c r="S39" i="30"/>
  <c r="R40" i="30"/>
  <c r="S40" i="30"/>
  <c r="R41" i="30"/>
  <c r="S41" i="30"/>
  <c r="R42" i="30"/>
  <c r="S42" i="30"/>
  <c r="R43" i="30"/>
  <c r="S43" i="30"/>
  <c r="R44" i="30"/>
  <c r="S44" i="30"/>
  <c r="R45" i="30"/>
  <c r="S45" i="30"/>
  <c r="R46" i="30"/>
  <c r="S46" i="30"/>
  <c r="R47" i="30"/>
  <c r="S47" i="30"/>
  <c r="R48" i="30"/>
  <c r="S48" i="30"/>
  <c r="R49" i="30"/>
  <c r="S49" i="30"/>
  <c r="R50" i="30"/>
  <c r="S50" i="30"/>
  <c r="R51" i="30"/>
  <c r="S51" i="30"/>
  <c r="R52" i="30"/>
  <c r="S52" i="30"/>
  <c r="R53" i="30"/>
  <c r="S53" i="30"/>
  <c r="R54" i="30"/>
  <c r="S54" i="30"/>
  <c r="R55" i="30"/>
  <c r="S55" i="30"/>
  <c r="R56" i="30"/>
  <c r="S56" i="30"/>
  <c r="R57" i="30"/>
  <c r="S57" i="30"/>
  <c r="R58" i="30"/>
  <c r="S58" i="30"/>
  <c r="R59" i="30"/>
  <c r="S59" i="30"/>
  <c r="R60" i="30"/>
  <c r="S60" i="30"/>
  <c r="R61" i="30"/>
  <c r="S61" i="30"/>
  <c r="R62" i="30"/>
  <c r="S62" i="30"/>
  <c r="R63" i="30"/>
  <c r="S63" i="30"/>
  <c r="R64" i="30"/>
  <c r="S64" i="30"/>
  <c r="R65" i="30"/>
  <c r="S65" i="30"/>
  <c r="R66" i="30"/>
  <c r="S66" i="30"/>
  <c r="R67" i="30"/>
  <c r="S67" i="30"/>
  <c r="R68" i="30"/>
  <c r="S68" i="30"/>
  <c r="R69" i="30"/>
  <c r="S69" i="30"/>
  <c r="R70" i="30"/>
  <c r="S70" i="30"/>
  <c r="R71" i="30"/>
  <c r="S71" i="30"/>
  <c r="R72" i="30"/>
  <c r="S72" i="30"/>
  <c r="R73" i="30"/>
  <c r="S73" i="30"/>
  <c r="R74" i="30"/>
  <c r="S74" i="30"/>
  <c r="R75" i="30"/>
  <c r="S75" i="30"/>
  <c r="R76" i="30"/>
  <c r="S76" i="30"/>
  <c r="R77" i="30"/>
  <c r="S77" i="30"/>
  <c r="R78" i="30"/>
  <c r="S78" i="30"/>
  <c r="R79" i="30"/>
  <c r="S79" i="30"/>
  <c r="R80" i="30"/>
  <c r="S80" i="30"/>
  <c r="R81" i="30"/>
  <c r="S81" i="30"/>
  <c r="R82" i="30"/>
  <c r="S82" i="30"/>
  <c r="R83" i="30"/>
  <c r="S83" i="30"/>
  <c r="R84" i="30"/>
  <c r="S84" i="30"/>
  <c r="R85" i="30"/>
  <c r="S85" i="30"/>
  <c r="R86" i="30"/>
  <c r="S86" i="30"/>
  <c r="R87" i="30"/>
  <c r="S87" i="30"/>
  <c r="R88" i="30"/>
  <c r="S88" i="30"/>
  <c r="R89" i="30"/>
  <c r="S89" i="30"/>
  <c r="R90" i="30"/>
  <c r="S90" i="30"/>
  <c r="R91" i="30"/>
  <c r="S91" i="30"/>
  <c r="R92" i="30"/>
  <c r="S92" i="30"/>
  <c r="R93" i="30"/>
  <c r="S93" i="30"/>
  <c r="R94" i="30"/>
  <c r="S94" i="30"/>
  <c r="R95" i="30"/>
  <c r="S95" i="30"/>
  <c r="R96" i="30"/>
  <c r="S96" i="30"/>
  <c r="R97" i="30"/>
  <c r="S97" i="30"/>
  <c r="R98" i="30"/>
  <c r="S98" i="30"/>
  <c r="R99" i="30"/>
  <c r="S99" i="30"/>
  <c r="R100" i="30"/>
  <c r="S100" i="30"/>
  <c r="R101" i="30"/>
  <c r="S101" i="30"/>
  <c r="R102" i="30"/>
  <c r="S102" i="30"/>
  <c r="R103" i="30"/>
  <c r="S103" i="30"/>
  <c r="R104" i="30"/>
  <c r="S104" i="30"/>
  <c r="R105" i="30"/>
  <c r="S105" i="30"/>
  <c r="R106" i="30"/>
  <c r="S106" i="30"/>
  <c r="R107" i="30"/>
  <c r="S107" i="30"/>
  <c r="R108" i="30"/>
  <c r="S108" i="30"/>
  <c r="R109" i="30"/>
  <c r="S109" i="30"/>
  <c r="R110" i="30"/>
  <c r="S110" i="30"/>
  <c r="R111" i="30"/>
  <c r="S111" i="30"/>
  <c r="R112" i="30"/>
  <c r="S112" i="30"/>
  <c r="R113" i="30"/>
  <c r="S113" i="30"/>
  <c r="R114" i="30"/>
  <c r="S114" i="30"/>
  <c r="R115" i="30"/>
  <c r="S115" i="30"/>
  <c r="R116" i="30"/>
  <c r="S116" i="30"/>
  <c r="R117" i="30"/>
  <c r="S117" i="30"/>
  <c r="R118" i="30"/>
  <c r="S118" i="30"/>
  <c r="R119" i="30"/>
  <c r="S119" i="30"/>
  <c r="R120" i="30"/>
  <c r="S120" i="30"/>
  <c r="R121" i="30"/>
  <c r="S121" i="30"/>
  <c r="R122" i="30"/>
  <c r="S122" i="30"/>
  <c r="R123" i="30"/>
  <c r="S123" i="30"/>
  <c r="R124" i="30"/>
  <c r="S124" i="30"/>
  <c r="R125" i="30"/>
  <c r="S125" i="30"/>
  <c r="R126" i="30"/>
  <c r="S126" i="30"/>
  <c r="R127" i="30"/>
  <c r="S127" i="30"/>
  <c r="R128" i="30"/>
  <c r="S128" i="30"/>
  <c r="R129" i="30"/>
  <c r="S129" i="30"/>
  <c r="R130" i="30"/>
  <c r="S130" i="30"/>
  <c r="R131" i="30"/>
  <c r="S131" i="30"/>
  <c r="R132" i="30"/>
  <c r="S132" i="30"/>
  <c r="R133" i="30"/>
  <c r="S133" i="30"/>
  <c r="R134" i="30"/>
  <c r="S134" i="30"/>
  <c r="R135" i="30"/>
  <c r="S135" i="30"/>
  <c r="R136" i="30"/>
  <c r="S136" i="30"/>
  <c r="R137" i="30"/>
  <c r="S137" i="30"/>
  <c r="R138" i="30"/>
  <c r="S138" i="30"/>
  <c r="R139" i="30"/>
  <c r="S139" i="30"/>
  <c r="R140" i="30"/>
  <c r="S140" i="30"/>
  <c r="R141" i="30"/>
  <c r="S141" i="30"/>
  <c r="R142" i="30"/>
  <c r="S142" i="30"/>
  <c r="R143" i="30"/>
  <c r="S143" i="30"/>
  <c r="R144" i="30"/>
  <c r="S144" i="30"/>
  <c r="R145" i="30"/>
  <c r="S145" i="30"/>
  <c r="R146" i="30"/>
  <c r="S146" i="30"/>
  <c r="R147" i="30"/>
  <c r="S147" i="30"/>
  <c r="R148" i="30"/>
  <c r="S148" i="30"/>
  <c r="R149" i="30"/>
  <c r="S149" i="30"/>
  <c r="R150" i="30"/>
  <c r="S150" i="30"/>
  <c r="R151" i="30"/>
  <c r="S151" i="30"/>
  <c r="R152" i="30"/>
  <c r="S152" i="30"/>
  <c r="R153" i="30"/>
  <c r="S153" i="30"/>
  <c r="R154" i="30"/>
  <c r="S154" i="30"/>
  <c r="R155" i="30"/>
  <c r="S155" i="30"/>
  <c r="R156" i="30"/>
  <c r="S156" i="30"/>
  <c r="R157" i="30"/>
  <c r="S157" i="30"/>
  <c r="R158" i="30"/>
  <c r="S158" i="30"/>
  <c r="R159" i="30"/>
  <c r="S159" i="30"/>
  <c r="R160" i="30"/>
  <c r="S160" i="30"/>
  <c r="R161" i="30"/>
  <c r="S161" i="30"/>
  <c r="R162" i="30"/>
  <c r="S162" i="30"/>
  <c r="R163" i="30"/>
  <c r="S163" i="30"/>
  <c r="R164" i="30"/>
  <c r="S164" i="30"/>
  <c r="R165" i="30"/>
  <c r="S165" i="30"/>
  <c r="R166" i="30"/>
  <c r="S166" i="30"/>
  <c r="R167" i="30"/>
  <c r="S167" i="30"/>
  <c r="R168" i="30"/>
  <c r="S168" i="30"/>
  <c r="R169" i="30"/>
  <c r="S169" i="30"/>
  <c r="R170" i="30"/>
  <c r="S170" i="30"/>
  <c r="R171" i="30"/>
  <c r="S171" i="30"/>
  <c r="R172" i="30"/>
  <c r="S172" i="30"/>
  <c r="R173" i="30"/>
  <c r="S173" i="30"/>
  <c r="R174" i="30"/>
  <c r="S174" i="30"/>
  <c r="R175" i="30"/>
  <c r="S175" i="30"/>
  <c r="R176" i="30"/>
  <c r="S176" i="30"/>
  <c r="R177" i="30"/>
  <c r="S177" i="30"/>
  <c r="R178" i="30"/>
  <c r="S178" i="30"/>
  <c r="R179" i="30"/>
  <c r="S179" i="30"/>
  <c r="R180" i="30"/>
  <c r="S180" i="30"/>
  <c r="R181" i="30"/>
  <c r="S181" i="30"/>
  <c r="R182" i="30"/>
  <c r="S182" i="30"/>
  <c r="R183" i="30"/>
  <c r="S183" i="30"/>
  <c r="R184" i="30"/>
  <c r="S184" i="30"/>
  <c r="R185" i="30"/>
  <c r="S185" i="30"/>
  <c r="R186" i="30"/>
  <c r="S186" i="30"/>
  <c r="R187" i="30"/>
  <c r="S187" i="30"/>
  <c r="R188" i="30"/>
  <c r="S188" i="30"/>
  <c r="R189" i="30"/>
  <c r="S189" i="30"/>
  <c r="R190" i="30"/>
  <c r="S190" i="30"/>
  <c r="R191" i="30"/>
  <c r="S191" i="30"/>
  <c r="R192" i="30"/>
  <c r="S192" i="30"/>
  <c r="R193" i="30"/>
  <c r="S193" i="30"/>
  <c r="R194" i="30"/>
  <c r="S194" i="30"/>
  <c r="R195" i="30"/>
  <c r="S195" i="30"/>
  <c r="R196" i="30"/>
  <c r="S196" i="30"/>
  <c r="R197" i="30"/>
  <c r="S197" i="30"/>
  <c r="R198" i="30"/>
  <c r="S198" i="30"/>
  <c r="R199" i="30"/>
  <c r="S199" i="30"/>
  <c r="R200" i="30"/>
  <c r="S200" i="30"/>
  <c r="R201" i="30"/>
  <c r="S201" i="30"/>
  <c r="R202" i="30"/>
  <c r="S202" i="30"/>
  <c r="R203" i="30"/>
  <c r="S203" i="30"/>
  <c r="R204" i="30"/>
  <c r="S204" i="30"/>
  <c r="R205" i="30"/>
  <c r="S205" i="30"/>
  <c r="R206" i="30"/>
  <c r="S206" i="30"/>
  <c r="R207" i="30"/>
  <c r="S207" i="30"/>
  <c r="R208" i="30"/>
  <c r="S208" i="30"/>
  <c r="R209" i="30"/>
  <c r="S209" i="30"/>
  <c r="R210" i="30"/>
  <c r="S210" i="30"/>
  <c r="R211" i="30"/>
  <c r="S211" i="30"/>
  <c r="R212" i="30"/>
  <c r="S212" i="30"/>
  <c r="R213" i="30"/>
  <c r="S213" i="30"/>
  <c r="R214" i="30"/>
  <c r="S214" i="30"/>
  <c r="R215" i="30"/>
  <c r="S215" i="30"/>
  <c r="R216" i="30"/>
  <c r="S216" i="30"/>
  <c r="R217" i="30"/>
  <c r="S217" i="30"/>
  <c r="R218" i="30"/>
  <c r="S218" i="30"/>
  <c r="R219" i="30"/>
  <c r="S219" i="30"/>
  <c r="R220" i="30"/>
  <c r="S220" i="30"/>
  <c r="R221" i="30"/>
  <c r="S221" i="30"/>
  <c r="R222" i="30"/>
  <c r="S222" i="30"/>
  <c r="R223" i="30"/>
  <c r="S223" i="30"/>
  <c r="R224" i="30"/>
  <c r="S224" i="30"/>
  <c r="R225" i="30"/>
  <c r="S225" i="30"/>
  <c r="R226" i="30"/>
  <c r="S226" i="30"/>
  <c r="R227" i="30"/>
  <c r="S227" i="30"/>
  <c r="R228" i="30"/>
  <c r="S228" i="30"/>
  <c r="R229" i="30"/>
  <c r="S229" i="30"/>
  <c r="R230" i="30"/>
  <c r="S230" i="30"/>
  <c r="R231" i="30"/>
  <c r="S231" i="30"/>
  <c r="R232" i="30"/>
  <c r="S232" i="30"/>
  <c r="R233" i="30"/>
  <c r="S233" i="30"/>
  <c r="R234" i="30"/>
  <c r="S234" i="30"/>
  <c r="R235" i="30"/>
  <c r="S235" i="30"/>
  <c r="R236" i="30"/>
  <c r="S236" i="30"/>
  <c r="R237" i="30"/>
  <c r="S237" i="30"/>
  <c r="R238" i="30"/>
  <c r="S238" i="30"/>
  <c r="R239" i="30"/>
  <c r="S239" i="30"/>
  <c r="R240" i="30"/>
  <c r="S240" i="30"/>
  <c r="R241" i="30"/>
  <c r="S241" i="30"/>
  <c r="R242" i="30"/>
  <c r="S242" i="30"/>
  <c r="R243" i="30"/>
  <c r="S243" i="30"/>
  <c r="R244" i="30"/>
  <c r="S244" i="30"/>
  <c r="R245" i="30"/>
  <c r="S245" i="30"/>
  <c r="R246" i="30"/>
  <c r="S246" i="30"/>
  <c r="R247" i="30"/>
  <c r="S247" i="30"/>
  <c r="R248" i="30"/>
  <c r="S248" i="30"/>
  <c r="R249" i="30"/>
  <c r="S249" i="30"/>
  <c r="R250" i="30"/>
  <c r="S250" i="30"/>
  <c r="R251" i="30"/>
  <c r="S251" i="30"/>
  <c r="R252" i="30"/>
  <c r="S252" i="30"/>
  <c r="R253" i="30"/>
  <c r="S253" i="30"/>
  <c r="R254" i="30"/>
  <c r="S254" i="30"/>
  <c r="R255" i="30"/>
  <c r="S255" i="30"/>
  <c r="R256" i="30"/>
  <c r="S256" i="30"/>
  <c r="R257" i="30"/>
  <c r="S257" i="30"/>
  <c r="R258" i="30"/>
  <c r="S258" i="30"/>
  <c r="R259" i="30"/>
  <c r="S259" i="30"/>
  <c r="R260" i="30"/>
  <c r="S260" i="30"/>
  <c r="R261" i="30"/>
  <c r="S261" i="30"/>
  <c r="R262" i="30"/>
  <c r="S262" i="30"/>
  <c r="R263" i="30"/>
  <c r="S263" i="30"/>
  <c r="R264" i="30"/>
  <c r="S264" i="30"/>
  <c r="R265" i="30"/>
  <c r="S265" i="30"/>
  <c r="R266" i="30"/>
  <c r="S266" i="30"/>
  <c r="R267" i="30"/>
  <c r="S267" i="30"/>
  <c r="R268" i="30"/>
  <c r="S268" i="30"/>
  <c r="R269" i="30"/>
  <c r="S269" i="30"/>
  <c r="R270" i="30"/>
  <c r="S270" i="30"/>
  <c r="R271" i="30"/>
  <c r="S271" i="30"/>
  <c r="R272" i="30"/>
  <c r="S272" i="30"/>
  <c r="R273" i="30"/>
  <c r="S273" i="30"/>
  <c r="R274" i="30"/>
  <c r="S274" i="30"/>
  <c r="R275" i="30"/>
  <c r="S275" i="30"/>
  <c r="R276" i="30"/>
  <c r="S276" i="30"/>
  <c r="R277" i="30"/>
  <c r="S277" i="30"/>
  <c r="R278" i="30"/>
  <c r="S278" i="30"/>
  <c r="R279" i="30"/>
  <c r="S279" i="30"/>
  <c r="R280" i="30"/>
  <c r="S280" i="30"/>
  <c r="R281" i="30"/>
  <c r="S281" i="30"/>
  <c r="R282" i="30"/>
  <c r="S282" i="30"/>
  <c r="R283" i="30"/>
  <c r="S283" i="30"/>
  <c r="R284" i="30"/>
  <c r="S284" i="30"/>
  <c r="R285" i="30"/>
  <c r="S285" i="30"/>
  <c r="R286" i="30"/>
  <c r="S286" i="30"/>
  <c r="R287" i="30"/>
  <c r="S287" i="30"/>
  <c r="R288" i="30"/>
  <c r="S288" i="30"/>
  <c r="R289" i="30"/>
  <c r="S289" i="30"/>
  <c r="R290" i="30"/>
  <c r="S290" i="30"/>
  <c r="R291" i="30"/>
  <c r="S291" i="30"/>
  <c r="R292" i="30"/>
  <c r="S292" i="30"/>
  <c r="R293" i="30"/>
  <c r="S293" i="30"/>
  <c r="R294" i="30"/>
  <c r="S294" i="30"/>
  <c r="R295" i="30"/>
  <c r="S295" i="30"/>
  <c r="R296" i="30"/>
  <c r="S296" i="30"/>
  <c r="R297" i="30"/>
  <c r="S297" i="30"/>
  <c r="R298" i="30"/>
  <c r="S298" i="30"/>
  <c r="R299" i="30"/>
  <c r="S299" i="30"/>
  <c r="R300" i="30"/>
  <c r="S300" i="30"/>
  <c r="R301" i="30"/>
  <c r="S301" i="30"/>
  <c r="R302" i="30"/>
  <c r="S302" i="30"/>
  <c r="R303" i="30"/>
  <c r="S303" i="30"/>
  <c r="R304" i="30"/>
  <c r="S304" i="30"/>
  <c r="R305" i="30"/>
  <c r="S305" i="30"/>
  <c r="R306" i="30"/>
  <c r="S306" i="30"/>
  <c r="R307" i="30"/>
  <c r="S307" i="30"/>
  <c r="R308" i="30"/>
  <c r="S308" i="30"/>
  <c r="R309" i="30"/>
  <c r="S309" i="30"/>
  <c r="R310" i="30"/>
  <c r="S310" i="30"/>
  <c r="R311" i="30"/>
  <c r="S311" i="30"/>
  <c r="R312" i="30"/>
  <c r="S312" i="30"/>
  <c r="R313" i="30"/>
  <c r="S313" i="30"/>
  <c r="R314" i="30"/>
  <c r="S314" i="30"/>
  <c r="R315" i="30"/>
  <c r="S315" i="30"/>
  <c r="R316" i="30"/>
  <c r="S316" i="30"/>
  <c r="R317" i="30"/>
  <c r="S317" i="30"/>
  <c r="R318" i="30"/>
  <c r="S318" i="30"/>
  <c r="R319" i="30"/>
  <c r="S319" i="30"/>
  <c r="R320" i="30"/>
  <c r="S320" i="30"/>
  <c r="R321" i="30"/>
  <c r="S321" i="30"/>
  <c r="R322" i="30"/>
  <c r="S322" i="30"/>
  <c r="R323" i="30"/>
  <c r="S323" i="30"/>
  <c r="R324" i="30"/>
  <c r="S324" i="30"/>
  <c r="R325" i="30"/>
  <c r="S325" i="30"/>
  <c r="R326" i="30"/>
  <c r="S326" i="30"/>
  <c r="R327" i="30"/>
  <c r="S327" i="30"/>
  <c r="R328" i="30"/>
  <c r="S328" i="30"/>
  <c r="R329" i="30"/>
  <c r="S329" i="30"/>
  <c r="R330" i="30"/>
  <c r="S330" i="30"/>
  <c r="R331" i="30"/>
  <c r="S331" i="30"/>
  <c r="R332" i="30"/>
  <c r="S332" i="30"/>
  <c r="R333" i="30"/>
  <c r="S333" i="30"/>
  <c r="R334" i="30"/>
  <c r="S334" i="30"/>
  <c r="R335" i="30"/>
  <c r="S335" i="30"/>
  <c r="R336" i="30"/>
  <c r="S336" i="30"/>
  <c r="R337" i="30"/>
  <c r="S337" i="30"/>
  <c r="R338" i="30"/>
  <c r="S338" i="30"/>
  <c r="R339" i="30"/>
  <c r="S339" i="30"/>
  <c r="R340" i="30"/>
  <c r="S340" i="30"/>
  <c r="R341" i="30"/>
  <c r="S341" i="30"/>
  <c r="R342" i="30"/>
  <c r="S342" i="30"/>
  <c r="R343" i="30"/>
  <c r="S343" i="30"/>
  <c r="R344" i="30"/>
  <c r="S344" i="30"/>
  <c r="R345" i="30"/>
  <c r="S345" i="30"/>
  <c r="R346" i="30"/>
  <c r="S346" i="30"/>
  <c r="R347" i="30"/>
  <c r="S347" i="30"/>
  <c r="R348" i="30"/>
  <c r="S348" i="30"/>
  <c r="R349" i="30"/>
  <c r="S349" i="30"/>
  <c r="R350" i="30"/>
  <c r="S350" i="30"/>
  <c r="R351" i="30"/>
  <c r="S351" i="30"/>
  <c r="R352" i="30"/>
  <c r="S352" i="30"/>
  <c r="R353" i="30"/>
  <c r="S353" i="30"/>
  <c r="R354" i="30"/>
  <c r="S354" i="30"/>
  <c r="R355" i="30"/>
  <c r="S355" i="30"/>
  <c r="R356" i="30"/>
  <c r="S356" i="30"/>
  <c r="R357" i="30"/>
  <c r="S357" i="30"/>
  <c r="R358" i="30"/>
  <c r="S358" i="30"/>
  <c r="R359" i="30"/>
  <c r="S359" i="30"/>
  <c r="R360" i="30"/>
  <c r="S360" i="30"/>
  <c r="R361" i="30"/>
  <c r="S361" i="30"/>
  <c r="R362" i="30"/>
  <c r="S362" i="30"/>
  <c r="R363" i="30"/>
  <c r="S363" i="30"/>
  <c r="R364" i="30"/>
  <c r="S364" i="30"/>
  <c r="R365" i="30"/>
  <c r="S365" i="30"/>
  <c r="R366" i="30"/>
  <c r="S366" i="30"/>
  <c r="R367" i="30"/>
  <c r="S367" i="30"/>
  <c r="R368" i="30"/>
  <c r="S368" i="30"/>
  <c r="R369" i="30"/>
  <c r="S369" i="30"/>
  <c r="R370" i="30"/>
  <c r="S370" i="30"/>
  <c r="R371" i="30"/>
  <c r="S371" i="30"/>
  <c r="R372" i="30"/>
  <c r="S372" i="30"/>
  <c r="R373" i="30"/>
  <c r="S373" i="30"/>
  <c r="R374" i="30"/>
  <c r="S374" i="30"/>
  <c r="R375" i="30"/>
  <c r="S375" i="30"/>
  <c r="R376" i="30"/>
  <c r="S376" i="30"/>
  <c r="R377" i="30"/>
  <c r="S377" i="30"/>
  <c r="R378" i="30"/>
  <c r="S378" i="30"/>
  <c r="R379" i="30"/>
  <c r="S379" i="30"/>
  <c r="R380" i="30"/>
  <c r="S380" i="30"/>
  <c r="R381" i="30"/>
  <c r="S381" i="30"/>
  <c r="R382" i="30"/>
  <c r="S382" i="30"/>
  <c r="R383" i="30"/>
  <c r="S383" i="30"/>
  <c r="R384" i="30"/>
  <c r="S384" i="30"/>
  <c r="R385" i="30"/>
  <c r="S385" i="30"/>
  <c r="R386" i="30"/>
  <c r="S386" i="30"/>
  <c r="R387" i="30"/>
  <c r="S387" i="30"/>
  <c r="R388" i="30"/>
  <c r="S388" i="30"/>
  <c r="R389" i="30"/>
  <c r="S389" i="30"/>
  <c r="R390" i="30"/>
  <c r="S390" i="30"/>
  <c r="R391" i="30"/>
  <c r="S391" i="30"/>
  <c r="R392" i="30"/>
  <c r="S392" i="30"/>
  <c r="R393" i="30"/>
  <c r="S393" i="30"/>
  <c r="R394" i="30"/>
  <c r="S394" i="30"/>
  <c r="R395" i="30"/>
  <c r="S395" i="30"/>
  <c r="R396" i="30"/>
  <c r="S396" i="30"/>
  <c r="R397" i="30"/>
  <c r="S397" i="30"/>
  <c r="R398" i="30"/>
  <c r="S398" i="30"/>
  <c r="R399" i="30"/>
  <c r="S399" i="30"/>
  <c r="R400" i="30"/>
  <c r="S400" i="30"/>
  <c r="R401" i="30"/>
  <c r="S401" i="30"/>
  <c r="R402" i="30"/>
  <c r="S402" i="30"/>
  <c r="R403" i="30"/>
  <c r="S403" i="30"/>
  <c r="R404" i="30"/>
  <c r="S404" i="30"/>
  <c r="R405" i="30"/>
  <c r="S405" i="30"/>
  <c r="R406" i="30"/>
  <c r="S406" i="30"/>
  <c r="R407" i="30"/>
  <c r="S407" i="30"/>
  <c r="R408" i="30"/>
  <c r="S408" i="30"/>
  <c r="R409" i="30"/>
  <c r="S409" i="30"/>
  <c r="R410" i="30"/>
  <c r="S410" i="30"/>
  <c r="R411" i="30"/>
  <c r="S411" i="30"/>
  <c r="R412" i="30"/>
  <c r="S412" i="30"/>
  <c r="R413" i="30"/>
  <c r="S413" i="30"/>
  <c r="R414" i="30"/>
  <c r="S414" i="30"/>
  <c r="R415" i="30"/>
  <c r="S415" i="30"/>
  <c r="R416" i="30"/>
  <c r="S416" i="30"/>
  <c r="R417" i="30"/>
  <c r="S417" i="30"/>
  <c r="R418" i="30"/>
  <c r="S418" i="30"/>
  <c r="R419" i="30"/>
  <c r="S419" i="30"/>
  <c r="R420" i="30"/>
  <c r="S420" i="30"/>
  <c r="R421" i="30"/>
  <c r="S421" i="30"/>
  <c r="R422" i="30"/>
  <c r="S422" i="30"/>
  <c r="R423" i="30"/>
  <c r="S423" i="30"/>
  <c r="R424" i="30"/>
  <c r="S424" i="30"/>
  <c r="R425" i="30"/>
  <c r="S425" i="30"/>
  <c r="R426" i="30"/>
  <c r="S426" i="30"/>
  <c r="R427" i="30"/>
  <c r="S427" i="30"/>
  <c r="R428" i="30"/>
  <c r="S428" i="30"/>
  <c r="R429" i="30"/>
  <c r="S429" i="30"/>
  <c r="R430" i="30"/>
  <c r="S430" i="30"/>
  <c r="R431" i="30"/>
  <c r="S431" i="30"/>
  <c r="R432" i="30"/>
  <c r="S432" i="30"/>
  <c r="R433" i="30"/>
  <c r="S433" i="30"/>
  <c r="R434" i="30"/>
  <c r="S434" i="30"/>
  <c r="R435" i="30"/>
  <c r="S435" i="30"/>
  <c r="R436" i="30"/>
  <c r="S436" i="30"/>
  <c r="R437" i="30"/>
  <c r="S437" i="30"/>
  <c r="R438" i="30"/>
  <c r="S438" i="30"/>
  <c r="R439" i="30"/>
  <c r="S439" i="30"/>
  <c r="R440" i="30"/>
  <c r="S440" i="30"/>
  <c r="R441" i="30"/>
  <c r="S441" i="30"/>
  <c r="R442" i="30"/>
  <c r="S442" i="30"/>
  <c r="R443" i="30"/>
  <c r="S443" i="30"/>
  <c r="R444" i="30"/>
  <c r="S444" i="30"/>
  <c r="R445" i="30"/>
  <c r="S445" i="30"/>
  <c r="R446" i="30"/>
  <c r="S446" i="30"/>
  <c r="R447" i="30"/>
  <c r="S447" i="30"/>
  <c r="R448" i="30"/>
  <c r="S448" i="30"/>
  <c r="R449" i="30"/>
  <c r="S449" i="30"/>
  <c r="R450" i="30"/>
  <c r="S450" i="30"/>
  <c r="R451" i="30"/>
  <c r="S451" i="30"/>
  <c r="R452" i="30"/>
  <c r="S452" i="30"/>
  <c r="R453" i="30"/>
  <c r="S453" i="30"/>
  <c r="R454" i="30"/>
  <c r="S454" i="30"/>
  <c r="R455" i="30"/>
  <c r="S455" i="30"/>
  <c r="R456" i="30"/>
  <c r="S456" i="30"/>
  <c r="R457" i="30"/>
  <c r="S457" i="30"/>
  <c r="R458" i="30"/>
  <c r="S458" i="30"/>
  <c r="S3" i="30"/>
  <c r="R3" i="30"/>
  <c r="E31" i="27" l="1"/>
  <c r="F31" i="27"/>
  <c r="G31" i="27"/>
  <c r="E32" i="27"/>
  <c r="F32" i="27"/>
  <c r="G32" i="27"/>
  <c r="E33" i="27"/>
  <c r="F33" i="27"/>
  <c r="G33" i="27"/>
  <c r="E34" i="27"/>
  <c r="F34" i="27"/>
  <c r="G34" i="27"/>
  <c r="E35" i="27"/>
  <c r="F35" i="27"/>
  <c r="G35" i="27"/>
  <c r="E36" i="27"/>
  <c r="F36" i="27"/>
  <c r="G36" i="27"/>
  <c r="E37" i="27"/>
  <c r="F37" i="27"/>
  <c r="G37" i="27"/>
  <c r="E38" i="27"/>
  <c r="F38" i="27"/>
  <c r="G38" i="27"/>
  <c r="E39" i="27"/>
  <c r="F39" i="27"/>
  <c r="G39" i="27"/>
  <c r="E40" i="27"/>
  <c r="F40" i="27"/>
  <c r="G40" i="27"/>
  <c r="E41" i="27"/>
  <c r="F41" i="27"/>
  <c r="G41" i="27"/>
  <c r="E42" i="27"/>
  <c r="F42" i="27"/>
  <c r="G42" i="27"/>
  <c r="E43" i="27"/>
  <c r="F43" i="27"/>
  <c r="G43" i="27"/>
  <c r="E44" i="27"/>
  <c r="F44" i="27"/>
  <c r="G44" i="27"/>
  <c r="E45" i="27"/>
  <c r="F45" i="27"/>
  <c r="G45" i="27"/>
  <c r="E46" i="27"/>
  <c r="F46" i="27"/>
  <c r="G46" i="27"/>
  <c r="E47" i="27"/>
  <c r="F47" i="27"/>
  <c r="G47" i="27"/>
  <c r="E48" i="27"/>
  <c r="F48" i="27"/>
  <c r="G48" i="27"/>
  <c r="E49" i="27"/>
  <c r="F49" i="27"/>
  <c r="G49" i="27"/>
  <c r="E50" i="27"/>
  <c r="F50" i="27"/>
  <c r="G50" i="27"/>
  <c r="E51" i="27"/>
  <c r="F51" i="27"/>
  <c r="G51" i="27"/>
  <c r="E52" i="27"/>
  <c r="F52" i="27"/>
  <c r="G52" i="27"/>
  <c r="E53" i="27"/>
  <c r="F53" i="27"/>
  <c r="G53" i="27"/>
  <c r="E54" i="27"/>
  <c r="F54" i="27"/>
  <c r="G54" i="27"/>
  <c r="E55" i="27"/>
  <c r="F55" i="27"/>
  <c r="G55" i="27"/>
  <c r="E56" i="27"/>
  <c r="F56" i="27"/>
  <c r="G56" i="27"/>
  <c r="E57" i="27"/>
  <c r="F57" i="27"/>
  <c r="G57" i="27"/>
  <c r="E58" i="27"/>
  <c r="F58" i="27"/>
  <c r="G58" i="27"/>
  <c r="E59" i="27"/>
  <c r="F59" i="27"/>
  <c r="G59" i="27"/>
  <c r="E60" i="27"/>
  <c r="F60" i="27"/>
  <c r="G60" i="27"/>
  <c r="E61" i="27"/>
  <c r="F61" i="27"/>
  <c r="G61" i="27"/>
  <c r="E62" i="27"/>
  <c r="F62" i="27"/>
  <c r="G62" i="27"/>
  <c r="E63" i="27"/>
  <c r="F63" i="27"/>
  <c r="G63" i="27"/>
  <c r="E64" i="27"/>
  <c r="F64" i="27"/>
  <c r="G64" i="27"/>
  <c r="E65" i="27"/>
  <c r="F65" i="27"/>
  <c r="G65" i="27"/>
  <c r="E66" i="27"/>
  <c r="F66" i="27"/>
  <c r="G66" i="27"/>
  <c r="B32" i="27"/>
  <c r="C32" i="27"/>
  <c r="D32" i="27"/>
  <c r="B33" i="27"/>
  <c r="C33" i="27"/>
  <c r="D33" i="27"/>
  <c r="B34" i="27"/>
  <c r="C34" i="27"/>
  <c r="D34" i="27"/>
  <c r="B35" i="27"/>
  <c r="C35" i="27"/>
  <c r="D35" i="27"/>
  <c r="B36" i="27"/>
  <c r="C36" i="27"/>
  <c r="D36" i="27"/>
  <c r="B37" i="27"/>
  <c r="C37" i="27"/>
  <c r="D37" i="27"/>
  <c r="B38" i="27"/>
  <c r="C38" i="27"/>
  <c r="D38" i="27"/>
  <c r="B39" i="27"/>
  <c r="C39" i="27"/>
  <c r="D39" i="27"/>
  <c r="B40" i="27"/>
  <c r="C40" i="27"/>
  <c r="D40" i="27"/>
  <c r="B41" i="27"/>
  <c r="C41" i="27"/>
  <c r="D41" i="27"/>
  <c r="B42" i="27"/>
  <c r="C42" i="27"/>
  <c r="D42" i="27"/>
  <c r="B43" i="27"/>
  <c r="C43" i="27"/>
  <c r="D43" i="27"/>
  <c r="B44" i="27"/>
  <c r="C44" i="27"/>
  <c r="D44" i="27"/>
  <c r="B45" i="27"/>
  <c r="C45" i="27"/>
  <c r="D45" i="27"/>
  <c r="B46" i="27"/>
  <c r="C46" i="27"/>
  <c r="D46" i="27"/>
  <c r="B47" i="27"/>
  <c r="C47" i="27"/>
  <c r="D47" i="27"/>
  <c r="B48" i="27"/>
  <c r="C48" i="27"/>
  <c r="D48" i="27"/>
  <c r="B49" i="27"/>
  <c r="C49" i="27"/>
  <c r="D49" i="27"/>
  <c r="B50" i="27"/>
  <c r="C50" i="27"/>
  <c r="D50" i="27"/>
  <c r="B51" i="27"/>
  <c r="C51" i="27"/>
  <c r="D51" i="27"/>
  <c r="B52" i="27"/>
  <c r="C52" i="27"/>
  <c r="D52" i="27"/>
  <c r="B53" i="27"/>
  <c r="C53" i="27"/>
  <c r="D53" i="27"/>
  <c r="B54" i="27"/>
  <c r="C54" i="27"/>
  <c r="D54" i="27"/>
  <c r="B55" i="27"/>
  <c r="C55" i="27"/>
  <c r="D55" i="27"/>
  <c r="B56" i="27"/>
  <c r="C56" i="27"/>
  <c r="D56" i="27"/>
  <c r="B57" i="27"/>
  <c r="C57" i="27"/>
  <c r="D57" i="27"/>
  <c r="B58" i="27"/>
  <c r="C58" i="27"/>
  <c r="D58" i="27"/>
  <c r="B59" i="27"/>
  <c r="C59" i="27"/>
  <c r="D59" i="27"/>
  <c r="B60" i="27"/>
  <c r="C60" i="27"/>
  <c r="D60" i="27"/>
  <c r="B61" i="27"/>
  <c r="C61" i="27"/>
  <c r="D61" i="27"/>
  <c r="B62" i="27"/>
  <c r="C62" i="27"/>
  <c r="D62" i="27"/>
  <c r="B63" i="27"/>
  <c r="C63" i="27"/>
  <c r="D63" i="27"/>
  <c r="B64" i="27"/>
  <c r="C64" i="27"/>
  <c r="D64" i="27"/>
  <c r="B65" i="27"/>
  <c r="C65" i="27"/>
  <c r="D65" i="27"/>
  <c r="B66" i="27"/>
  <c r="C66" i="27"/>
  <c r="D66" i="27"/>
  <c r="B67" i="27"/>
  <c r="C67" i="27"/>
  <c r="D67" i="27"/>
  <c r="H8" i="27" l="1"/>
  <c r="I8" i="27"/>
  <c r="J8" i="27"/>
  <c r="H8" i="19"/>
  <c r="I8" i="19"/>
  <c r="J8" i="19"/>
  <c r="F7" i="22"/>
  <c r="G7" i="22"/>
  <c r="I458" i="30"/>
  <c r="I457" i="30"/>
  <c r="I456" i="30"/>
  <c r="I455" i="30"/>
  <c r="I454" i="30"/>
  <c r="I453" i="30"/>
  <c r="I452" i="30"/>
  <c r="I451" i="30"/>
  <c r="I450" i="30"/>
  <c r="I449" i="30"/>
  <c r="I448" i="30"/>
  <c r="I447" i="30"/>
  <c r="I446" i="30"/>
  <c r="I445" i="30"/>
  <c r="I444" i="30"/>
  <c r="I443" i="30"/>
  <c r="I442" i="30"/>
  <c r="I441" i="30"/>
  <c r="I440" i="30"/>
  <c r="I439" i="30"/>
  <c r="I438" i="30"/>
  <c r="I437" i="30"/>
  <c r="I436" i="30"/>
  <c r="I435" i="30"/>
  <c r="I434" i="30"/>
  <c r="I433" i="30"/>
  <c r="I432" i="30"/>
  <c r="I431" i="30"/>
  <c r="I430" i="30"/>
  <c r="I429" i="30"/>
  <c r="I428" i="30"/>
  <c r="I427" i="30"/>
  <c r="I426" i="30"/>
  <c r="I425" i="30"/>
  <c r="I424" i="30"/>
  <c r="I423" i="30"/>
  <c r="I422" i="30"/>
  <c r="I421" i="30"/>
  <c r="I420" i="30"/>
  <c r="I419" i="30"/>
  <c r="I418" i="30"/>
  <c r="I417" i="30"/>
  <c r="I416" i="30"/>
  <c r="I415" i="30"/>
  <c r="I414" i="30"/>
  <c r="I413" i="30"/>
  <c r="I412" i="30"/>
  <c r="I411" i="30"/>
  <c r="I410" i="30"/>
  <c r="I409" i="30"/>
  <c r="I408" i="30"/>
  <c r="I407" i="30"/>
  <c r="I406" i="30"/>
  <c r="I405" i="30"/>
  <c r="I404" i="30"/>
  <c r="I403" i="30"/>
  <c r="I402" i="30"/>
  <c r="I401" i="30"/>
  <c r="I400" i="30"/>
  <c r="I399" i="30"/>
  <c r="I398" i="30"/>
  <c r="I397" i="30"/>
  <c r="I396" i="30"/>
  <c r="I395" i="30"/>
  <c r="I394" i="30"/>
  <c r="I393" i="30"/>
  <c r="I392" i="30"/>
  <c r="I391" i="30"/>
  <c r="I390" i="30"/>
  <c r="I389" i="30"/>
  <c r="I388" i="30"/>
  <c r="I387" i="30"/>
  <c r="I386" i="30"/>
  <c r="I385" i="30"/>
  <c r="I384" i="30"/>
  <c r="I383" i="30"/>
  <c r="I382" i="30"/>
  <c r="I381" i="30"/>
  <c r="I380" i="30"/>
  <c r="I379" i="30"/>
  <c r="I378" i="30"/>
  <c r="I377" i="30"/>
  <c r="I376" i="30"/>
  <c r="I375" i="30"/>
  <c r="I374" i="30"/>
  <c r="I373" i="30"/>
  <c r="I372" i="30"/>
  <c r="I371" i="30"/>
  <c r="I370" i="30"/>
  <c r="I369" i="30"/>
  <c r="I368" i="30"/>
  <c r="I367" i="30"/>
  <c r="I366" i="30"/>
  <c r="I365" i="30"/>
  <c r="I364" i="30"/>
  <c r="I363" i="30"/>
  <c r="I362" i="30"/>
  <c r="I361" i="30"/>
  <c r="I360" i="30"/>
  <c r="I359" i="30"/>
  <c r="I358" i="30"/>
  <c r="I357" i="30"/>
  <c r="I356" i="30"/>
  <c r="I355" i="30"/>
  <c r="I354" i="30"/>
  <c r="I353" i="30"/>
  <c r="I352" i="30"/>
  <c r="I351" i="30"/>
  <c r="I350" i="30"/>
  <c r="I349" i="30"/>
  <c r="I348" i="30"/>
  <c r="I347" i="30"/>
  <c r="I346" i="30"/>
  <c r="I345" i="30"/>
  <c r="I344" i="30"/>
  <c r="I343" i="30"/>
  <c r="I342" i="30"/>
  <c r="I341" i="30"/>
  <c r="I340" i="30"/>
  <c r="I339" i="30"/>
  <c r="I338" i="30"/>
  <c r="I337" i="30"/>
  <c r="I336" i="30"/>
  <c r="I335" i="30"/>
  <c r="I334" i="30"/>
  <c r="I333" i="30"/>
  <c r="I332" i="30"/>
  <c r="I331" i="30"/>
  <c r="I330" i="30"/>
  <c r="I329" i="30"/>
  <c r="I328" i="30"/>
  <c r="I327" i="30"/>
  <c r="I326" i="30"/>
  <c r="I325" i="30"/>
  <c r="I324" i="30"/>
  <c r="I323" i="30"/>
  <c r="I322" i="30"/>
  <c r="I321" i="30"/>
  <c r="I320" i="30"/>
  <c r="I319" i="30"/>
  <c r="I318" i="30"/>
  <c r="I317" i="30"/>
  <c r="I316" i="30"/>
  <c r="I315" i="30"/>
  <c r="I314" i="30"/>
  <c r="I313" i="30"/>
  <c r="I312" i="30"/>
  <c r="I311" i="30"/>
  <c r="I310" i="30"/>
  <c r="I309" i="30"/>
  <c r="I308" i="30"/>
  <c r="I307" i="30"/>
  <c r="I306" i="30"/>
  <c r="I305" i="30"/>
  <c r="I304" i="30"/>
  <c r="I303" i="30"/>
  <c r="I302" i="30"/>
  <c r="I301" i="30"/>
  <c r="I300" i="30"/>
  <c r="I299" i="30"/>
  <c r="I298" i="30"/>
  <c r="I297" i="30"/>
  <c r="I296" i="30"/>
  <c r="I295" i="30"/>
  <c r="I294" i="30"/>
  <c r="I293" i="30"/>
  <c r="I292" i="30"/>
  <c r="I291" i="30"/>
  <c r="I290" i="30"/>
  <c r="I289" i="30"/>
  <c r="I288" i="30"/>
  <c r="I287" i="30"/>
  <c r="I286" i="30"/>
  <c r="I285" i="30"/>
  <c r="I284" i="30"/>
  <c r="I283" i="30"/>
  <c r="I282" i="30"/>
  <c r="I281" i="30"/>
  <c r="I280" i="30"/>
  <c r="I279" i="30"/>
  <c r="I278" i="30"/>
  <c r="I277" i="30"/>
  <c r="I276" i="30"/>
  <c r="I275" i="30"/>
  <c r="I274" i="30"/>
  <c r="I273" i="30"/>
  <c r="I272" i="30"/>
  <c r="I271" i="30"/>
  <c r="I270" i="30"/>
  <c r="I269" i="30"/>
  <c r="I268" i="30"/>
  <c r="I267" i="30"/>
  <c r="I266" i="30"/>
  <c r="I265" i="30"/>
  <c r="I264" i="30"/>
  <c r="I263" i="30"/>
  <c r="I262" i="30"/>
  <c r="I261" i="30"/>
  <c r="I260" i="30"/>
  <c r="I259" i="30"/>
  <c r="I258" i="30"/>
  <c r="I257" i="30"/>
  <c r="I256" i="30"/>
  <c r="I255" i="30"/>
  <c r="I254" i="30"/>
  <c r="I253" i="30"/>
  <c r="I252" i="30"/>
  <c r="I251" i="30"/>
  <c r="I250" i="30"/>
  <c r="I249" i="30"/>
  <c r="I248" i="30"/>
  <c r="I247" i="30"/>
  <c r="I246" i="30"/>
  <c r="I245" i="30"/>
  <c r="I244" i="30"/>
  <c r="I243" i="30"/>
  <c r="I242" i="30"/>
  <c r="I241" i="30"/>
  <c r="I240" i="30"/>
  <c r="I239" i="30"/>
  <c r="I238" i="30"/>
  <c r="I237" i="30"/>
  <c r="I236" i="30"/>
  <c r="I235" i="30"/>
  <c r="I234" i="30"/>
  <c r="I233" i="30"/>
  <c r="I232" i="30"/>
  <c r="I231" i="30"/>
  <c r="I230" i="30"/>
  <c r="I229" i="30"/>
  <c r="I228" i="30"/>
  <c r="I227" i="30"/>
  <c r="I226" i="30"/>
  <c r="I225" i="30"/>
  <c r="I224" i="30"/>
  <c r="I223" i="30"/>
  <c r="I222" i="30"/>
  <c r="I221" i="30"/>
  <c r="I220" i="30"/>
  <c r="I219" i="30"/>
  <c r="I218" i="30"/>
  <c r="I217" i="30"/>
  <c r="I216" i="30"/>
  <c r="I215" i="30"/>
  <c r="I214" i="30"/>
  <c r="I213" i="30"/>
  <c r="I212" i="30"/>
  <c r="I211" i="30"/>
  <c r="I210" i="30"/>
  <c r="I209" i="30"/>
  <c r="I208" i="30"/>
  <c r="I207" i="30"/>
  <c r="I206" i="30"/>
  <c r="I205" i="30"/>
  <c r="I204" i="30"/>
  <c r="I203" i="30"/>
  <c r="I202" i="30"/>
  <c r="I201" i="30"/>
  <c r="I200" i="30"/>
  <c r="I199" i="30"/>
  <c r="I198" i="30"/>
  <c r="I197" i="30"/>
  <c r="I196" i="30"/>
  <c r="I195" i="30"/>
  <c r="I194" i="30"/>
  <c r="I193" i="30"/>
  <c r="I192" i="30"/>
  <c r="I191" i="30"/>
  <c r="I190" i="30"/>
  <c r="I189" i="30"/>
  <c r="I188" i="30"/>
  <c r="I187" i="30"/>
  <c r="I186" i="30"/>
  <c r="I185" i="30"/>
  <c r="I184" i="30"/>
  <c r="I183" i="30"/>
  <c r="I182" i="30"/>
  <c r="I181" i="30"/>
  <c r="I180" i="30"/>
  <c r="I179" i="30"/>
  <c r="I178" i="30"/>
  <c r="I177" i="30"/>
  <c r="I176" i="30"/>
  <c r="I175" i="30"/>
  <c r="I174" i="30"/>
  <c r="I173" i="30"/>
  <c r="I172" i="30"/>
  <c r="I171" i="30"/>
  <c r="I170" i="30"/>
  <c r="I169" i="30"/>
  <c r="I168" i="30"/>
  <c r="I167" i="30"/>
  <c r="I166" i="30"/>
  <c r="I165" i="30"/>
  <c r="I164" i="30"/>
  <c r="I163" i="30"/>
  <c r="I162" i="30"/>
  <c r="I161" i="30"/>
  <c r="I160" i="30"/>
  <c r="I159" i="30"/>
  <c r="I158" i="30"/>
  <c r="I157" i="30"/>
  <c r="I156" i="30"/>
  <c r="I155" i="30"/>
  <c r="I154" i="30"/>
  <c r="I153" i="30"/>
  <c r="I152" i="30"/>
  <c r="I151" i="30"/>
  <c r="I150" i="30"/>
  <c r="I149" i="30"/>
  <c r="I148" i="30"/>
  <c r="I147" i="30"/>
  <c r="I146" i="30"/>
  <c r="I145" i="30"/>
  <c r="I144" i="30"/>
  <c r="I143" i="30"/>
  <c r="I142" i="30"/>
  <c r="I141" i="30"/>
  <c r="I140" i="30"/>
  <c r="I139" i="30"/>
  <c r="I138" i="30"/>
  <c r="I137" i="30"/>
  <c r="I136" i="30"/>
  <c r="I135" i="30"/>
  <c r="I134" i="30"/>
  <c r="I133" i="30"/>
  <c r="I132" i="30"/>
  <c r="I131" i="30"/>
  <c r="I130" i="30"/>
  <c r="I129" i="30"/>
  <c r="I128" i="30"/>
  <c r="I127" i="30"/>
  <c r="I126" i="30"/>
  <c r="I125" i="30"/>
  <c r="I124" i="30"/>
  <c r="I123" i="30"/>
  <c r="I122" i="30"/>
  <c r="I121" i="30"/>
  <c r="I120" i="30"/>
  <c r="I119" i="30"/>
  <c r="I118" i="30"/>
  <c r="I117" i="30"/>
  <c r="I116" i="30"/>
  <c r="I115" i="30"/>
  <c r="I114" i="30"/>
  <c r="I113" i="30"/>
  <c r="I112" i="30"/>
  <c r="I111" i="30"/>
  <c r="I110" i="30"/>
  <c r="I109" i="30"/>
  <c r="I108" i="30"/>
  <c r="I107" i="30"/>
  <c r="I106" i="30"/>
  <c r="I105" i="30"/>
  <c r="I104" i="30"/>
  <c r="I103" i="30"/>
  <c r="I102" i="30"/>
  <c r="I101" i="30"/>
  <c r="I100" i="30"/>
  <c r="I99" i="30"/>
  <c r="I97" i="30"/>
  <c r="I96" i="30"/>
  <c r="I95" i="30"/>
  <c r="I94" i="30"/>
  <c r="I93" i="30"/>
  <c r="I91" i="30"/>
  <c r="I90" i="30"/>
  <c r="I89" i="30"/>
  <c r="I88" i="30"/>
  <c r="I87" i="30"/>
  <c r="I98" i="30"/>
  <c r="I92" i="30"/>
  <c r="I86" i="30"/>
  <c r="I85" i="30"/>
  <c r="I84" i="30"/>
  <c r="I83" i="30"/>
  <c r="I82" i="30"/>
  <c r="I81" i="30"/>
  <c r="I80" i="30"/>
  <c r="I79" i="30"/>
  <c r="I78" i="30"/>
  <c r="I77" i="30"/>
  <c r="I76" i="30"/>
  <c r="I75" i="30"/>
  <c r="I74" i="30"/>
  <c r="I73" i="30"/>
  <c r="I72" i="30"/>
  <c r="I71" i="30"/>
  <c r="I70" i="30"/>
  <c r="I69" i="30"/>
  <c r="I68" i="30"/>
  <c r="I67" i="30"/>
  <c r="I66" i="30"/>
  <c r="I65" i="30"/>
  <c r="I64" i="30"/>
  <c r="I63" i="30"/>
  <c r="I62" i="30"/>
  <c r="I61" i="30"/>
  <c r="I60" i="30"/>
  <c r="I59" i="30"/>
  <c r="I58" i="30"/>
  <c r="I57" i="30"/>
  <c r="I56" i="30"/>
  <c r="N4" i="30"/>
  <c r="N5" i="30"/>
  <c r="N6" i="30"/>
  <c r="N7" i="30"/>
  <c r="N8" i="30"/>
  <c r="N9" i="30"/>
  <c r="N10" i="30"/>
  <c r="N11" i="30"/>
  <c r="N12" i="30"/>
  <c r="N13" i="30"/>
  <c r="N14" i="30"/>
  <c r="N15" i="30"/>
  <c r="N16" i="30"/>
  <c r="N17" i="30"/>
  <c r="N18" i="30"/>
  <c r="N19" i="30"/>
  <c r="N20" i="30"/>
  <c r="N21" i="30"/>
  <c r="N22" i="30"/>
  <c r="N23" i="30"/>
  <c r="N24" i="30"/>
  <c r="N25" i="30"/>
  <c r="N26" i="30"/>
  <c r="N27" i="30"/>
  <c r="N28" i="30"/>
  <c r="N29" i="30"/>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N86" i="30"/>
  <c r="N87" i="30"/>
  <c r="N88" i="30"/>
  <c r="N89" i="30"/>
  <c r="N90" i="30"/>
  <c r="N91" i="30"/>
  <c r="N92" i="30"/>
  <c r="N93" i="30"/>
  <c r="N94" i="30"/>
  <c r="N95" i="30"/>
  <c r="N96" i="30"/>
  <c r="N97" i="30"/>
  <c r="N98" i="30"/>
  <c r="N99" i="30"/>
  <c r="N100" i="30"/>
  <c r="N101" i="30"/>
  <c r="N102" i="30"/>
  <c r="N103" i="30"/>
  <c r="N104" i="30"/>
  <c r="N105" i="30"/>
  <c r="N106" i="30"/>
  <c r="N107" i="30"/>
  <c r="N108" i="30"/>
  <c r="N109" i="30"/>
  <c r="N110" i="30"/>
  <c r="N111" i="30"/>
  <c r="N112" i="30"/>
  <c r="N113" i="30"/>
  <c r="N114" i="30"/>
  <c r="N115" i="30"/>
  <c r="N116" i="30"/>
  <c r="N117" i="30"/>
  <c r="N118" i="30"/>
  <c r="N119" i="30"/>
  <c r="N120" i="30"/>
  <c r="N121" i="30"/>
  <c r="N122" i="30"/>
  <c r="N123" i="30"/>
  <c r="N124" i="30"/>
  <c r="N125" i="30"/>
  <c r="N126" i="30"/>
  <c r="N127" i="30"/>
  <c r="N128" i="30"/>
  <c r="N129" i="30"/>
  <c r="N130" i="30"/>
  <c r="N131" i="30"/>
  <c r="N132" i="30"/>
  <c r="N133" i="30"/>
  <c r="N134" i="30"/>
  <c r="N135" i="30"/>
  <c r="N136" i="30"/>
  <c r="N137" i="30"/>
  <c r="N138" i="30"/>
  <c r="N139" i="30"/>
  <c r="N140" i="30"/>
  <c r="N141" i="30"/>
  <c r="N142" i="30"/>
  <c r="N143" i="30"/>
  <c r="N144" i="30"/>
  <c r="N145" i="30"/>
  <c r="N146" i="30"/>
  <c r="N147" i="30"/>
  <c r="N148" i="30"/>
  <c r="N149" i="30"/>
  <c r="N150" i="30"/>
  <c r="N151" i="30"/>
  <c r="N152" i="30"/>
  <c r="N153" i="30"/>
  <c r="N154" i="30"/>
  <c r="N155" i="30"/>
  <c r="N156" i="30"/>
  <c r="N157" i="30"/>
  <c r="N158" i="30"/>
  <c r="N159" i="30"/>
  <c r="N160" i="30"/>
  <c r="N161" i="30"/>
  <c r="N162" i="30"/>
  <c r="N163" i="30"/>
  <c r="N164" i="30"/>
  <c r="N165" i="30"/>
  <c r="N166" i="30"/>
  <c r="N167" i="30"/>
  <c r="N168" i="30"/>
  <c r="N169" i="30"/>
  <c r="N170" i="30"/>
  <c r="N171" i="30"/>
  <c r="N172" i="30"/>
  <c r="N173" i="30"/>
  <c r="N174" i="30"/>
  <c r="N175" i="30"/>
  <c r="N176" i="30"/>
  <c r="N177" i="30"/>
  <c r="N178" i="30"/>
  <c r="N179" i="30"/>
  <c r="N180" i="30"/>
  <c r="N181" i="30"/>
  <c r="N182" i="30"/>
  <c r="N183" i="30"/>
  <c r="N184" i="30"/>
  <c r="N185" i="30"/>
  <c r="N186" i="30"/>
  <c r="N187" i="30"/>
  <c r="N188" i="30"/>
  <c r="N189" i="30"/>
  <c r="N190" i="30"/>
  <c r="N191" i="30"/>
  <c r="N192" i="30"/>
  <c r="N193" i="30"/>
  <c r="N194" i="30"/>
  <c r="N195" i="30"/>
  <c r="N196" i="30"/>
  <c r="N197" i="30"/>
  <c r="N198" i="30"/>
  <c r="N199" i="30"/>
  <c r="N200" i="30"/>
  <c r="N201" i="30"/>
  <c r="N202" i="30"/>
  <c r="N203" i="30"/>
  <c r="N204" i="30"/>
  <c r="N205" i="30"/>
  <c r="N206" i="30"/>
  <c r="N207" i="30"/>
  <c r="N208" i="30"/>
  <c r="N209" i="30"/>
  <c r="N210" i="30"/>
  <c r="N211" i="30"/>
  <c r="N212" i="30"/>
  <c r="N213" i="30"/>
  <c r="N214" i="30"/>
  <c r="N215" i="30"/>
  <c r="N216" i="30"/>
  <c r="N217" i="30"/>
  <c r="N218" i="30"/>
  <c r="N219" i="30"/>
  <c r="N220" i="30"/>
  <c r="N221" i="30"/>
  <c r="N222" i="30"/>
  <c r="N223" i="30"/>
  <c r="N224" i="30"/>
  <c r="N225" i="30"/>
  <c r="N226" i="30"/>
  <c r="N227" i="30"/>
  <c r="N228" i="30"/>
  <c r="N229" i="30"/>
  <c r="N230" i="30"/>
  <c r="N231" i="30"/>
  <c r="N232" i="30"/>
  <c r="N233" i="30"/>
  <c r="N234" i="30"/>
  <c r="N235" i="30"/>
  <c r="N236" i="30"/>
  <c r="N237" i="30"/>
  <c r="N238" i="30"/>
  <c r="N239" i="30"/>
  <c r="N240" i="30"/>
  <c r="N241" i="30"/>
  <c r="N242" i="30"/>
  <c r="N243" i="30"/>
  <c r="N244" i="30"/>
  <c r="N245" i="30"/>
  <c r="N246" i="30"/>
  <c r="N247" i="30"/>
  <c r="N248" i="30"/>
  <c r="N249" i="30"/>
  <c r="N250" i="30"/>
  <c r="N251" i="30"/>
  <c r="N252" i="30"/>
  <c r="N253" i="30"/>
  <c r="N254" i="30"/>
  <c r="N255" i="30"/>
  <c r="N256" i="30"/>
  <c r="N257" i="30"/>
  <c r="N258" i="30"/>
  <c r="N259" i="30"/>
  <c r="N260" i="30"/>
  <c r="N261" i="30"/>
  <c r="N262" i="30"/>
  <c r="N263" i="30"/>
  <c r="N264" i="30"/>
  <c r="N265" i="30"/>
  <c r="N266" i="30"/>
  <c r="N267" i="30"/>
  <c r="N268" i="30"/>
  <c r="N269" i="30"/>
  <c r="N270" i="30"/>
  <c r="N271" i="30"/>
  <c r="N272" i="30"/>
  <c r="N273" i="30"/>
  <c r="N274" i="30"/>
  <c r="N275" i="30"/>
  <c r="N276" i="30"/>
  <c r="N277" i="30"/>
  <c r="N278" i="30"/>
  <c r="N279" i="30"/>
  <c r="N280" i="30"/>
  <c r="N281" i="30"/>
  <c r="N282" i="30"/>
  <c r="N283" i="30"/>
  <c r="N284" i="30"/>
  <c r="N285" i="30"/>
  <c r="N286" i="30"/>
  <c r="N287" i="30"/>
  <c r="N288" i="30"/>
  <c r="N289" i="30"/>
  <c r="N290" i="30"/>
  <c r="N291" i="30"/>
  <c r="N292" i="30"/>
  <c r="N293" i="30"/>
  <c r="N294" i="30"/>
  <c r="N295" i="30"/>
  <c r="N296" i="30"/>
  <c r="N297" i="30"/>
  <c r="N298" i="30"/>
  <c r="N299" i="30"/>
  <c r="N300" i="30"/>
  <c r="N301" i="30"/>
  <c r="N302" i="30"/>
  <c r="N303" i="30"/>
  <c r="N304" i="30"/>
  <c r="N305" i="30"/>
  <c r="N306" i="30"/>
  <c r="N307" i="30"/>
  <c r="N308" i="30"/>
  <c r="N309" i="30"/>
  <c r="N310" i="30"/>
  <c r="N311" i="30"/>
  <c r="N312" i="30"/>
  <c r="N313" i="30"/>
  <c r="N314" i="30"/>
  <c r="N315" i="30"/>
  <c r="N316" i="30"/>
  <c r="N317" i="30"/>
  <c r="N318" i="30"/>
  <c r="N319" i="30"/>
  <c r="N320" i="30"/>
  <c r="N321" i="30"/>
  <c r="N322" i="30"/>
  <c r="N323" i="30"/>
  <c r="N324" i="30"/>
  <c r="N325" i="30"/>
  <c r="N326" i="30"/>
  <c r="N327" i="30"/>
  <c r="N328" i="30"/>
  <c r="N329" i="30"/>
  <c r="N330" i="30"/>
  <c r="N331" i="30"/>
  <c r="N332" i="30"/>
  <c r="N333" i="30"/>
  <c r="N334" i="30"/>
  <c r="N335" i="30"/>
  <c r="N336" i="30"/>
  <c r="N337" i="30"/>
  <c r="N338" i="30"/>
  <c r="N339" i="30"/>
  <c r="N340" i="30"/>
  <c r="N341" i="30"/>
  <c r="N342" i="30"/>
  <c r="N343" i="30"/>
  <c r="N344" i="30"/>
  <c r="N345" i="30"/>
  <c r="N346" i="30"/>
  <c r="N347" i="30"/>
  <c r="N348" i="30"/>
  <c r="N349" i="30"/>
  <c r="N350" i="30"/>
  <c r="N351" i="30"/>
  <c r="N352" i="30"/>
  <c r="N353" i="30"/>
  <c r="N354" i="30"/>
  <c r="N355" i="30"/>
  <c r="N356" i="30"/>
  <c r="N357" i="30"/>
  <c r="N358" i="30"/>
  <c r="N359" i="30"/>
  <c r="N360" i="30"/>
  <c r="N361" i="30"/>
  <c r="N362" i="30"/>
  <c r="N363" i="30"/>
  <c r="N364" i="30"/>
  <c r="N365" i="30"/>
  <c r="N366" i="30"/>
  <c r="N367" i="30"/>
  <c r="N368" i="30"/>
  <c r="N369" i="30"/>
  <c r="N370" i="30"/>
  <c r="N371" i="30"/>
  <c r="N372" i="30"/>
  <c r="N373" i="30"/>
  <c r="N374" i="30"/>
  <c r="N375" i="30"/>
  <c r="N376" i="30"/>
  <c r="N377" i="30"/>
  <c r="N378" i="30"/>
  <c r="N379" i="30"/>
  <c r="N380" i="30"/>
  <c r="N381" i="30"/>
  <c r="N382" i="30"/>
  <c r="N383" i="30"/>
  <c r="N384" i="30"/>
  <c r="N385" i="30"/>
  <c r="N386" i="30"/>
  <c r="N387" i="30"/>
  <c r="N388" i="30"/>
  <c r="N389" i="30"/>
  <c r="N390" i="30"/>
  <c r="N391" i="30"/>
  <c r="N392" i="30"/>
  <c r="N393" i="30"/>
  <c r="N394" i="30"/>
  <c r="N395" i="30"/>
  <c r="N396" i="30"/>
  <c r="N397" i="30"/>
  <c r="N398" i="30"/>
  <c r="N399" i="30"/>
  <c r="N400" i="30"/>
  <c r="N401" i="30"/>
  <c r="N402" i="30"/>
  <c r="N403" i="30"/>
  <c r="N404" i="30"/>
  <c r="N405" i="30"/>
  <c r="N406" i="30"/>
  <c r="N407" i="30"/>
  <c r="N408" i="30"/>
  <c r="N409" i="30"/>
  <c r="N410" i="30"/>
  <c r="N411" i="30"/>
  <c r="N412" i="30"/>
  <c r="N413" i="30"/>
  <c r="N414" i="30"/>
  <c r="N415" i="30"/>
  <c r="N416" i="30"/>
  <c r="N417" i="30"/>
  <c r="N418" i="30"/>
  <c r="N419" i="30"/>
  <c r="N420" i="30"/>
  <c r="N421" i="30"/>
  <c r="N422" i="30"/>
  <c r="N423" i="30"/>
  <c r="N424" i="30"/>
  <c r="N425" i="30"/>
  <c r="N426" i="30"/>
  <c r="N427" i="30"/>
  <c r="N428" i="30"/>
  <c r="N429" i="30"/>
  <c r="N430" i="30"/>
  <c r="N431" i="30"/>
  <c r="N432" i="30"/>
  <c r="N433" i="30"/>
  <c r="N434" i="30"/>
  <c r="N435" i="30"/>
  <c r="N436" i="30"/>
  <c r="N437" i="30"/>
  <c r="N438" i="30"/>
  <c r="N439" i="30"/>
  <c r="N440" i="30"/>
  <c r="N441" i="30"/>
  <c r="N442" i="30"/>
  <c r="N443" i="30"/>
  <c r="N444" i="30"/>
  <c r="N445" i="30"/>
  <c r="N446" i="30"/>
  <c r="N447" i="30"/>
  <c r="N448" i="30"/>
  <c r="N449" i="30"/>
  <c r="N450" i="30"/>
  <c r="N451" i="30"/>
  <c r="N452" i="30"/>
  <c r="N453" i="30"/>
  <c r="N454" i="30"/>
  <c r="N455" i="30"/>
  <c r="N456" i="30"/>
  <c r="N457" i="30"/>
  <c r="N458" i="30"/>
  <c r="N3" i="30"/>
  <c r="D4" i="30"/>
  <c r="T4" i="30" s="1"/>
  <c r="D5" i="30"/>
  <c r="T5" i="30" s="1"/>
  <c r="D6" i="30"/>
  <c r="T6" i="30" s="1"/>
  <c r="D7" i="30"/>
  <c r="T7" i="30" s="1"/>
  <c r="D8" i="30"/>
  <c r="T8" i="30" s="1"/>
  <c r="D9" i="30"/>
  <c r="T9" i="30" s="1"/>
  <c r="D10" i="30"/>
  <c r="T10" i="30" s="1"/>
  <c r="D11" i="30"/>
  <c r="T11" i="30" s="1"/>
  <c r="D12" i="30"/>
  <c r="T12" i="30" s="1"/>
  <c r="D13" i="30"/>
  <c r="T13" i="30" s="1"/>
  <c r="D14" i="30"/>
  <c r="T14" i="30" s="1"/>
  <c r="D15" i="30"/>
  <c r="T15" i="30" s="1"/>
  <c r="D16" i="30"/>
  <c r="T16" i="30" s="1"/>
  <c r="D17" i="30"/>
  <c r="T17" i="30" s="1"/>
  <c r="D18" i="30"/>
  <c r="T18" i="30" s="1"/>
  <c r="D19" i="30"/>
  <c r="T19" i="30" s="1"/>
  <c r="D20" i="30"/>
  <c r="T20" i="30" s="1"/>
  <c r="D21" i="30"/>
  <c r="T21" i="30" s="1"/>
  <c r="D22" i="30"/>
  <c r="T22" i="30" s="1"/>
  <c r="D23" i="30"/>
  <c r="T23" i="30" s="1"/>
  <c r="D24" i="30"/>
  <c r="T24" i="30" s="1"/>
  <c r="D25" i="30"/>
  <c r="T25" i="30" s="1"/>
  <c r="D26" i="30"/>
  <c r="T26" i="30" s="1"/>
  <c r="D27" i="30"/>
  <c r="T27" i="30" s="1"/>
  <c r="D28" i="30"/>
  <c r="T28" i="30" s="1"/>
  <c r="D29" i="30"/>
  <c r="T29" i="30" s="1"/>
  <c r="D30" i="30"/>
  <c r="T30" i="30" s="1"/>
  <c r="D31" i="30"/>
  <c r="T31" i="30" s="1"/>
  <c r="D32" i="30"/>
  <c r="T32" i="30" s="1"/>
  <c r="D33" i="30"/>
  <c r="T33" i="30" s="1"/>
  <c r="D34" i="30"/>
  <c r="T34" i="30" s="1"/>
  <c r="D35" i="30"/>
  <c r="T35" i="30" s="1"/>
  <c r="D36" i="30"/>
  <c r="T36" i="30" s="1"/>
  <c r="D37" i="30"/>
  <c r="T37" i="30" s="1"/>
  <c r="D38" i="30"/>
  <c r="T38" i="30" s="1"/>
  <c r="D39" i="30"/>
  <c r="T39" i="30" s="1"/>
  <c r="D40" i="30"/>
  <c r="T40" i="30" s="1"/>
  <c r="D41" i="30"/>
  <c r="T41" i="30" s="1"/>
  <c r="D42" i="30"/>
  <c r="T42" i="30" s="1"/>
  <c r="D43" i="30"/>
  <c r="T43" i="30" s="1"/>
  <c r="D44" i="30"/>
  <c r="T44" i="30" s="1"/>
  <c r="D45" i="30"/>
  <c r="T45" i="30" s="1"/>
  <c r="D46" i="30"/>
  <c r="T46" i="30" s="1"/>
  <c r="D47" i="30"/>
  <c r="T47" i="30" s="1"/>
  <c r="D48" i="30"/>
  <c r="T48" i="30" s="1"/>
  <c r="D49" i="30"/>
  <c r="T49" i="30" s="1"/>
  <c r="D50" i="30"/>
  <c r="T50" i="30" s="1"/>
  <c r="D51" i="30"/>
  <c r="T51" i="30" s="1"/>
  <c r="D52" i="30"/>
  <c r="T52" i="30" s="1"/>
  <c r="D53" i="30"/>
  <c r="T53" i="30" s="1"/>
  <c r="D54" i="30"/>
  <c r="T54" i="30" s="1"/>
  <c r="D55" i="30"/>
  <c r="T55" i="30" s="1"/>
  <c r="D56" i="30"/>
  <c r="T56" i="30" s="1"/>
  <c r="D57" i="30"/>
  <c r="T57" i="30" s="1"/>
  <c r="D58" i="30"/>
  <c r="T58" i="30" s="1"/>
  <c r="D59" i="30"/>
  <c r="D60" i="30"/>
  <c r="T60" i="30" s="1"/>
  <c r="D61" i="30"/>
  <c r="T61" i="30" s="1"/>
  <c r="D62" i="30"/>
  <c r="T62" i="30" s="1"/>
  <c r="D63" i="30"/>
  <c r="T63" i="30" s="1"/>
  <c r="D64" i="30"/>
  <c r="T64" i="30" s="1"/>
  <c r="D65" i="30"/>
  <c r="T65" i="30" s="1"/>
  <c r="D66" i="30"/>
  <c r="T66" i="30" s="1"/>
  <c r="D67" i="30"/>
  <c r="D68" i="30"/>
  <c r="T68" i="30" s="1"/>
  <c r="D69" i="30"/>
  <c r="T69" i="30" s="1"/>
  <c r="D70" i="30"/>
  <c r="T70" i="30" s="1"/>
  <c r="D71" i="30"/>
  <c r="T71" i="30" s="1"/>
  <c r="D72" i="30"/>
  <c r="T72" i="30" s="1"/>
  <c r="D73" i="30"/>
  <c r="T73" i="30" s="1"/>
  <c r="D74" i="30"/>
  <c r="T74" i="30" s="1"/>
  <c r="D75" i="30"/>
  <c r="D76" i="30"/>
  <c r="T76" i="30" s="1"/>
  <c r="D77" i="30"/>
  <c r="T77" i="30" s="1"/>
  <c r="D78" i="30"/>
  <c r="T78" i="30" s="1"/>
  <c r="D79" i="30"/>
  <c r="T79" i="30" s="1"/>
  <c r="D80" i="30"/>
  <c r="T80" i="30" s="1"/>
  <c r="D81" i="30"/>
  <c r="T81" i="30" s="1"/>
  <c r="D82" i="30"/>
  <c r="T82" i="30" s="1"/>
  <c r="D83" i="30"/>
  <c r="D84" i="30"/>
  <c r="T84" i="30" s="1"/>
  <c r="D85" i="30"/>
  <c r="T85" i="30" s="1"/>
  <c r="D86" i="30"/>
  <c r="T86" i="30" s="1"/>
  <c r="D87" i="30"/>
  <c r="T87" i="30" s="1"/>
  <c r="D88" i="30"/>
  <c r="T88" i="30" s="1"/>
  <c r="D89" i="30"/>
  <c r="D90" i="30"/>
  <c r="T90" i="30" s="1"/>
  <c r="D91" i="30"/>
  <c r="T91" i="30" s="1"/>
  <c r="D92" i="30"/>
  <c r="T92" i="30" s="1"/>
  <c r="D93" i="30"/>
  <c r="T93" i="30" s="1"/>
  <c r="D94" i="30"/>
  <c r="T94" i="30" s="1"/>
  <c r="D95" i="30"/>
  <c r="T95" i="30" s="1"/>
  <c r="D96" i="30"/>
  <c r="T96" i="30" s="1"/>
  <c r="D97" i="30"/>
  <c r="T97" i="30" s="1"/>
  <c r="D98" i="30"/>
  <c r="T98" i="30" s="1"/>
  <c r="D99" i="30"/>
  <c r="D100" i="30"/>
  <c r="T100" i="30" s="1"/>
  <c r="D101" i="30"/>
  <c r="T101" i="30" s="1"/>
  <c r="D102" i="30"/>
  <c r="T102" i="30" s="1"/>
  <c r="D103" i="30"/>
  <c r="T103" i="30" s="1"/>
  <c r="D104" i="30"/>
  <c r="T104" i="30" s="1"/>
  <c r="D105" i="30"/>
  <c r="T105" i="30" s="1"/>
  <c r="D106" i="30"/>
  <c r="T106" i="30" s="1"/>
  <c r="D107" i="30"/>
  <c r="D108" i="30"/>
  <c r="T108" i="30" s="1"/>
  <c r="D109" i="30"/>
  <c r="T109" i="30" s="1"/>
  <c r="D110" i="30"/>
  <c r="T110" i="30" s="1"/>
  <c r="D111" i="30"/>
  <c r="T111" i="30" s="1"/>
  <c r="D112" i="30"/>
  <c r="T112" i="30" s="1"/>
  <c r="D113" i="30"/>
  <c r="T113" i="30" s="1"/>
  <c r="D114" i="30"/>
  <c r="T114" i="30" s="1"/>
  <c r="D115" i="30"/>
  <c r="T115" i="30" s="1"/>
  <c r="D116" i="30"/>
  <c r="T116" i="30" s="1"/>
  <c r="D117" i="30"/>
  <c r="T117" i="30" s="1"/>
  <c r="D118" i="30"/>
  <c r="T118" i="30" s="1"/>
  <c r="D119" i="30"/>
  <c r="T119" i="30" s="1"/>
  <c r="D120" i="30"/>
  <c r="T120" i="30" s="1"/>
  <c r="D121" i="30"/>
  <c r="T121" i="30" s="1"/>
  <c r="D122" i="30"/>
  <c r="T122" i="30" s="1"/>
  <c r="D123" i="30"/>
  <c r="T123" i="30" s="1"/>
  <c r="D124" i="30"/>
  <c r="T124" i="30" s="1"/>
  <c r="D125" i="30"/>
  <c r="T125" i="30" s="1"/>
  <c r="D126" i="30"/>
  <c r="T126" i="30" s="1"/>
  <c r="D127" i="30"/>
  <c r="T127" i="30" s="1"/>
  <c r="D128" i="30"/>
  <c r="T128" i="30" s="1"/>
  <c r="D129" i="30"/>
  <c r="T129" i="30" s="1"/>
  <c r="D130" i="30"/>
  <c r="T130" i="30" s="1"/>
  <c r="D131" i="30"/>
  <c r="T131" i="30" s="1"/>
  <c r="D132" i="30"/>
  <c r="T132" i="30" s="1"/>
  <c r="D133" i="30"/>
  <c r="T133" i="30" s="1"/>
  <c r="D134" i="30"/>
  <c r="T134" i="30" s="1"/>
  <c r="D135" i="30"/>
  <c r="T135" i="30" s="1"/>
  <c r="D136" i="30"/>
  <c r="T136" i="30" s="1"/>
  <c r="D137" i="30"/>
  <c r="T137" i="30" s="1"/>
  <c r="D138" i="30"/>
  <c r="T138" i="30" s="1"/>
  <c r="D139" i="30"/>
  <c r="T139" i="30" s="1"/>
  <c r="D140" i="30"/>
  <c r="T140" i="30" s="1"/>
  <c r="D141" i="30"/>
  <c r="T141" i="30" s="1"/>
  <c r="D142" i="30"/>
  <c r="T142" i="30" s="1"/>
  <c r="D143" i="30"/>
  <c r="T143" i="30" s="1"/>
  <c r="D144" i="30"/>
  <c r="T144" i="30" s="1"/>
  <c r="D145" i="30"/>
  <c r="T145" i="30" s="1"/>
  <c r="D146" i="30"/>
  <c r="T146" i="30" s="1"/>
  <c r="D147" i="30"/>
  <c r="T147" i="30" s="1"/>
  <c r="D148" i="30"/>
  <c r="T148" i="30" s="1"/>
  <c r="D149" i="30"/>
  <c r="T149" i="30" s="1"/>
  <c r="D150" i="30"/>
  <c r="T150" i="30" s="1"/>
  <c r="D151" i="30"/>
  <c r="T151" i="30" s="1"/>
  <c r="D152" i="30"/>
  <c r="T152" i="30" s="1"/>
  <c r="D153" i="30"/>
  <c r="T153" i="30" s="1"/>
  <c r="D154" i="30"/>
  <c r="T154" i="30" s="1"/>
  <c r="D155" i="30"/>
  <c r="T155" i="30" s="1"/>
  <c r="D156" i="30"/>
  <c r="T156" i="30" s="1"/>
  <c r="D157" i="30"/>
  <c r="T157" i="30" s="1"/>
  <c r="D158" i="30"/>
  <c r="T158" i="30" s="1"/>
  <c r="D159" i="30"/>
  <c r="T159" i="30" s="1"/>
  <c r="D160" i="30"/>
  <c r="T160" i="30" s="1"/>
  <c r="D161" i="30"/>
  <c r="T161" i="30" s="1"/>
  <c r="D162" i="30"/>
  <c r="T162" i="30" s="1"/>
  <c r="D163" i="30"/>
  <c r="T163" i="30" s="1"/>
  <c r="D164" i="30"/>
  <c r="T164" i="30" s="1"/>
  <c r="D165" i="30"/>
  <c r="T165" i="30" s="1"/>
  <c r="D166" i="30"/>
  <c r="T166" i="30" s="1"/>
  <c r="D167" i="30"/>
  <c r="T167" i="30" s="1"/>
  <c r="D168" i="30"/>
  <c r="T168" i="30" s="1"/>
  <c r="D169" i="30"/>
  <c r="T169" i="30" s="1"/>
  <c r="D170" i="30"/>
  <c r="T170" i="30" s="1"/>
  <c r="D171" i="30"/>
  <c r="T171" i="30" s="1"/>
  <c r="D172" i="30"/>
  <c r="T172" i="30" s="1"/>
  <c r="D173" i="30"/>
  <c r="T173" i="30" s="1"/>
  <c r="D174" i="30"/>
  <c r="T174" i="30" s="1"/>
  <c r="D175" i="30"/>
  <c r="T175" i="30" s="1"/>
  <c r="D176" i="30"/>
  <c r="T176" i="30" s="1"/>
  <c r="D177" i="30"/>
  <c r="T177" i="30" s="1"/>
  <c r="D178" i="30"/>
  <c r="T178" i="30" s="1"/>
  <c r="D179" i="30"/>
  <c r="T179" i="30" s="1"/>
  <c r="D180" i="30"/>
  <c r="T180" i="30" s="1"/>
  <c r="D181" i="30"/>
  <c r="T181" i="30" s="1"/>
  <c r="D182" i="30"/>
  <c r="T182" i="30" s="1"/>
  <c r="D183" i="30"/>
  <c r="T183" i="30" s="1"/>
  <c r="D184" i="30"/>
  <c r="T184" i="30" s="1"/>
  <c r="D185" i="30"/>
  <c r="T185" i="30" s="1"/>
  <c r="D186" i="30"/>
  <c r="T186" i="30" s="1"/>
  <c r="D187" i="30"/>
  <c r="T187" i="30" s="1"/>
  <c r="D188" i="30"/>
  <c r="T188" i="30" s="1"/>
  <c r="D189" i="30"/>
  <c r="T189" i="30" s="1"/>
  <c r="D190" i="30"/>
  <c r="T190" i="30" s="1"/>
  <c r="D191" i="30"/>
  <c r="T191" i="30" s="1"/>
  <c r="D192" i="30"/>
  <c r="T192" i="30" s="1"/>
  <c r="D193" i="30"/>
  <c r="T193" i="30" s="1"/>
  <c r="D194" i="30"/>
  <c r="T194" i="30" s="1"/>
  <c r="D195" i="30"/>
  <c r="T195" i="30" s="1"/>
  <c r="D196" i="30"/>
  <c r="T196" i="30" s="1"/>
  <c r="D197" i="30"/>
  <c r="T197" i="30" s="1"/>
  <c r="D198" i="30"/>
  <c r="T198" i="30" s="1"/>
  <c r="D199" i="30"/>
  <c r="T199" i="30" s="1"/>
  <c r="D200" i="30"/>
  <c r="T200" i="30" s="1"/>
  <c r="D201" i="30"/>
  <c r="T201" i="30" s="1"/>
  <c r="D202" i="30"/>
  <c r="T202" i="30" s="1"/>
  <c r="D203" i="30"/>
  <c r="T203" i="30" s="1"/>
  <c r="D204" i="30"/>
  <c r="T204" i="30" s="1"/>
  <c r="D205" i="30"/>
  <c r="T205" i="30" s="1"/>
  <c r="D206" i="30"/>
  <c r="T206" i="30" s="1"/>
  <c r="D207" i="30"/>
  <c r="T207" i="30" s="1"/>
  <c r="D208" i="30"/>
  <c r="T208" i="30" s="1"/>
  <c r="D209" i="30"/>
  <c r="T209" i="30" s="1"/>
  <c r="D210" i="30"/>
  <c r="T210" i="30" s="1"/>
  <c r="D211" i="30"/>
  <c r="T211" i="30" s="1"/>
  <c r="D212" i="30"/>
  <c r="T212" i="30" s="1"/>
  <c r="D213" i="30"/>
  <c r="T213" i="30" s="1"/>
  <c r="D214" i="30"/>
  <c r="T214" i="30" s="1"/>
  <c r="D215" i="30"/>
  <c r="T215" i="30" s="1"/>
  <c r="D216" i="30"/>
  <c r="T216" i="30" s="1"/>
  <c r="D217" i="30"/>
  <c r="T217" i="30" s="1"/>
  <c r="D218" i="30"/>
  <c r="T218" i="30" s="1"/>
  <c r="D219" i="30"/>
  <c r="T219" i="30" s="1"/>
  <c r="D220" i="30"/>
  <c r="T220" i="30" s="1"/>
  <c r="D221" i="30"/>
  <c r="T221" i="30" s="1"/>
  <c r="D222" i="30"/>
  <c r="T222" i="30" s="1"/>
  <c r="D223" i="30"/>
  <c r="T223" i="30" s="1"/>
  <c r="D224" i="30"/>
  <c r="T224" i="30" s="1"/>
  <c r="D225" i="30"/>
  <c r="T225" i="30" s="1"/>
  <c r="D226" i="30"/>
  <c r="T226" i="30" s="1"/>
  <c r="D227" i="30"/>
  <c r="T227" i="30" s="1"/>
  <c r="D228" i="30"/>
  <c r="T228" i="30" s="1"/>
  <c r="D229" i="30"/>
  <c r="T229" i="30" s="1"/>
  <c r="D230" i="30"/>
  <c r="T230" i="30" s="1"/>
  <c r="D231" i="30"/>
  <c r="T231" i="30" s="1"/>
  <c r="D232" i="30"/>
  <c r="T232" i="30" s="1"/>
  <c r="D233" i="30"/>
  <c r="T233" i="30" s="1"/>
  <c r="D234" i="30"/>
  <c r="T234" i="30" s="1"/>
  <c r="D235" i="30"/>
  <c r="T235" i="30" s="1"/>
  <c r="D236" i="30"/>
  <c r="T236" i="30" s="1"/>
  <c r="D237" i="30"/>
  <c r="T237" i="30" s="1"/>
  <c r="D238" i="30"/>
  <c r="T238" i="30" s="1"/>
  <c r="D239" i="30"/>
  <c r="T239" i="30" s="1"/>
  <c r="D240" i="30"/>
  <c r="T240" i="30" s="1"/>
  <c r="D241" i="30"/>
  <c r="T241" i="30" s="1"/>
  <c r="D242" i="30"/>
  <c r="T242" i="30" s="1"/>
  <c r="D243" i="30"/>
  <c r="T243" i="30" s="1"/>
  <c r="D244" i="30"/>
  <c r="T244" i="30" s="1"/>
  <c r="D245" i="30"/>
  <c r="T245" i="30" s="1"/>
  <c r="D246" i="30"/>
  <c r="T246" i="30" s="1"/>
  <c r="D247" i="30"/>
  <c r="T247" i="30" s="1"/>
  <c r="D248" i="30"/>
  <c r="T248" i="30" s="1"/>
  <c r="D249" i="30"/>
  <c r="T249" i="30" s="1"/>
  <c r="D250" i="30"/>
  <c r="T250" i="30" s="1"/>
  <c r="D251" i="30"/>
  <c r="T251" i="30" s="1"/>
  <c r="D252" i="30"/>
  <c r="T252" i="30" s="1"/>
  <c r="D253" i="30"/>
  <c r="T253" i="30" s="1"/>
  <c r="D254" i="30"/>
  <c r="T254" i="30" s="1"/>
  <c r="D255" i="30"/>
  <c r="T255" i="30" s="1"/>
  <c r="D256" i="30"/>
  <c r="T256" i="30" s="1"/>
  <c r="D257" i="30"/>
  <c r="T257" i="30" s="1"/>
  <c r="D258" i="30"/>
  <c r="T258" i="30" s="1"/>
  <c r="D259" i="30"/>
  <c r="T259" i="30" s="1"/>
  <c r="D260" i="30"/>
  <c r="T260" i="30" s="1"/>
  <c r="D261" i="30"/>
  <c r="T261" i="30" s="1"/>
  <c r="D262" i="30"/>
  <c r="T262" i="30" s="1"/>
  <c r="D263" i="30"/>
  <c r="T263" i="30" s="1"/>
  <c r="D264" i="30"/>
  <c r="T264" i="30" s="1"/>
  <c r="D265" i="30"/>
  <c r="T265" i="30" s="1"/>
  <c r="D266" i="30"/>
  <c r="T266" i="30" s="1"/>
  <c r="D267" i="30"/>
  <c r="T267" i="30" s="1"/>
  <c r="D268" i="30"/>
  <c r="T268" i="30" s="1"/>
  <c r="D269" i="30"/>
  <c r="T269" i="30" s="1"/>
  <c r="D270" i="30"/>
  <c r="T270" i="30" s="1"/>
  <c r="D271" i="30"/>
  <c r="T271" i="30" s="1"/>
  <c r="D272" i="30"/>
  <c r="T272" i="30" s="1"/>
  <c r="D273" i="30"/>
  <c r="T273" i="30" s="1"/>
  <c r="D274" i="30"/>
  <c r="T274" i="30" s="1"/>
  <c r="D275" i="30"/>
  <c r="T275" i="30" s="1"/>
  <c r="D276" i="30"/>
  <c r="T276" i="30" s="1"/>
  <c r="D277" i="30"/>
  <c r="T277" i="30" s="1"/>
  <c r="D278" i="30"/>
  <c r="T278" i="30" s="1"/>
  <c r="D279" i="30"/>
  <c r="T279" i="30" s="1"/>
  <c r="D280" i="30"/>
  <c r="T280" i="30" s="1"/>
  <c r="D281" i="30"/>
  <c r="T281" i="30" s="1"/>
  <c r="D282" i="30"/>
  <c r="T282" i="30" s="1"/>
  <c r="D283" i="30"/>
  <c r="T283" i="30" s="1"/>
  <c r="D284" i="30"/>
  <c r="T284" i="30" s="1"/>
  <c r="D285" i="30"/>
  <c r="T285" i="30" s="1"/>
  <c r="D286" i="30"/>
  <c r="T286" i="30" s="1"/>
  <c r="D287" i="30"/>
  <c r="T287" i="30" s="1"/>
  <c r="D288" i="30"/>
  <c r="T288" i="30" s="1"/>
  <c r="D289" i="30"/>
  <c r="T289" i="30" s="1"/>
  <c r="D290" i="30"/>
  <c r="T290" i="30" s="1"/>
  <c r="D291" i="30"/>
  <c r="T291" i="30" s="1"/>
  <c r="D292" i="30"/>
  <c r="T292" i="30" s="1"/>
  <c r="D293" i="30"/>
  <c r="T293" i="30" s="1"/>
  <c r="D294" i="30"/>
  <c r="T294" i="30" s="1"/>
  <c r="D295" i="30"/>
  <c r="T295" i="30" s="1"/>
  <c r="D296" i="30"/>
  <c r="T296" i="30" s="1"/>
  <c r="D297" i="30"/>
  <c r="T297" i="30" s="1"/>
  <c r="D298" i="30"/>
  <c r="T298" i="30" s="1"/>
  <c r="D299" i="30"/>
  <c r="T299" i="30" s="1"/>
  <c r="D300" i="30"/>
  <c r="T300" i="30" s="1"/>
  <c r="D301" i="30"/>
  <c r="T301" i="30" s="1"/>
  <c r="D302" i="30"/>
  <c r="T302" i="30" s="1"/>
  <c r="D303" i="30"/>
  <c r="T303" i="30" s="1"/>
  <c r="D304" i="30"/>
  <c r="T304" i="30" s="1"/>
  <c r="D305" i="30"/>
  <c r="T305" i="30" s="1"/>
  <c r="D306" i="30"/>
  <c r="T306" i="30" s="1"/>
  <c r="D307" i="30"/>
  <c r="T307" i="30" s="1"/>
  <c r="D308" i="30"/>
  <c r="T308" i="30" s="1"/>
  <c r="D309" i="30"/>
  <c r="T309" i="30" s="1"/>
  <c r="D310" i="30"/>
  <c r="T310" i="30" s="1"/>
  <c r="D311" i="30"/>
  <c r="T311" i="30" s="1"/>
  <c r="D312" i="30"/>
  <c r="T312" i="30" s="1"/>
  <c r="D313" i="30"/>
  <c r="T313" i="30" s="1"/>
  <c r="D314" i="30"/>
  <c r="T314" i="30" s="1"/>
  <c r="D315" i="30"/>
  <c r="T315" i="30" s="1"/>
  <c r="D316" i="30"/>
  <c r="T316" i="30" s="1"/>
  <c r="D317" i="30"/>
  <c r="T317" i="30" s="1"/>
  <c r="D318" i="30"/>
  <c r="T318" i="30" s="1"/>
  <c r="D319" i="30"/>
  <c r="T319" i="30" s="1"/>
  <c r="D320" i="30"/>
  <c r="T320" i="30" s="1"/>
  <c r="D321" i="30"/>
  <c r="T321" i="30" s="1"/>
  <c r="D322" i="30"/>
  <c r="T322" i="30" s="1"/>
  <c r="D323" i="30"/>
  <c r="T323" i="30" s="1"/>
  <c r="D324" i="30"/>
  <c r="T324" i="30" s="1"/>
  <c r="D325" i="30"/>
  <c r="T325" i="30" s="1"/>
  <c r="D326" i="30"/>
  <c r="T326" i="30" s="1"/>
  <c r="D327" i="30"/>
  <c r="T327" i="30" s="1"/>
  <c r="D328" i="30"/>
  <c r="T328" i="30" s="1"/>
  <c r="D329" i="30"/>
  <c r="T329" i="30" s="1"/>
  <c r="D330" i="30"/>
  <c r="T330" i="30" s="1"/>
  <c r="D331" i="30"/>
  <c r="T331" i="30" s="1"/>
  <c r="D332" i="30"/>
  <c r="T332" i="30" s="1"/>
  <c r="D333" i="30"/>
  <c r="T333" i="30" s="1"/>
  <c r="D334" i="30"/>
  <c r="T334" i="30" s="1"/>
  <c r="D335" i="30"/>
  <c r="T335" i="30" s="1"/>
  <c r="D336" i="30"/>
  <c r="T336" i="30" s="1"/>
  <c r="D337" i="30"/>
  <c r="T337" i="30" s="1"/>
  <c r="D338" i="30"/>
  <c r="T338" i="30" s="1"/>
  <c r="D339" i="30"/>
  <c r="T339" i="30" s="1"/>
  <c r="D340" i="30"/>
  <c r="T340" i="30" s="1"/>
  <c r="D341" i="30"/>
  <c r="T341" i="30" s="1"/>
  <c r="D342" i="30"/>
  <c r="T342" i="30" s="1"/>
  <c r="D343" i="30"/>
  <c r="T343" i="30" s="1"/>
  <c r="D344" i="30"/>
  <c r="T344" i="30" s="1"/>
  <c r="D345" i="30"/>
  <c r="T345" i="30" s="1"/>
  <c r="D346" i="30"/>
  <c r="T346" i="30" s="1"/>
  <c r="D347" i="30"/>
  <c r="T347" i="30" s="1"/>
  <c r="D348" i="30"/>
  <c r="T348" i="30" s="1"/>
  <c r="D349" i="30"/>
  <c r="T349" i="30" s="1"/>
  <c r="D350" i="30"/>
  <c r="T350" i="30" s="1"/>
  <c r="D351" i="30"/>
  <c r="T351" i="30" s="1"/>
  <c r="D352" i="30"/>
  <c r="T352" i="30" s="1"/>
  <c r="D353" i="30"/>
  <c r="T353" i="30" s="1"/>
  <c r="D354" i="30"/>
  <c r="T354" i="30" s="1"/>
  <c r="D355" i="30"/>
  <c r="T355" i="30" s="1"/>
  <c r="D356" i="30"/>
  <c r="T356" i="30" s="1"/>
  <c r="D357" i="30"/>
  <c r="T357" i="30" s="1"/>
  <c r="D358" i="30"/>
  <c r="T358" i="30" s="1"/>
  <c r="D359" i="30"/>
  <c r="T359" i="30" s="1"/>
  <c r="D360" i="30"/>
  <c r="T360" i="30" s="1"/>
  <c r="D361" i="30"/>
  <c r="T361" i="30" s="1"/>
  <c r="D362" i="30"/>
  <c r="T362" i="30" s="1"/>
  <c r="D363" i="30"/>
  <c r="T363" i="30" s="1"/>
  <c r="D364" i="30"/>
  <c r="T364" i="30" s="1"/>
  <c r="D365" i="30"/>
  <c r="T365" i="30" s="1"/>
  <c r="D366" i="30"/>
  <c r="T366" i="30" s="1"/>
  <c r="D367" i="30"/>
  <c r="T367" i="30" s="1"/>
  <c r="D368" i="30"/>
  <c r="T368" i="30" s="1"/>
  <c r="D369" i="30"/>
  <c r="T369" i="30" s="1"/>
  <c r="D370" i="30"/>
  <c r="T370" i="30" s="1"/>
  <c r="D371" i="30"/>
  <c r="T371" i="30" s="1"/>
  <c r="D372" i="30"/>
  <c r="T372" i="30" s="1"/>
  <c r="D373" i="30"/>
  <c r="T373" i="30" s="1"/>
  <c r="D374" i="30"/>
  <c r="T374" i="30" s="1"/>
  <c r="D375" i="30"/>
  <c r="T375" i="30" s="1"/>
  <c r="D376" i="30"/>
  <c r="T376" i="30" s="1"/>
  <c r="D377" i="30"/>
  <c r="T377" i="30" s="1"/>
  <c r="D378" i="30"/>
  <c r="T378" i="30" s="1"/>
  <c r="D379" i="30"/>
  <c r="T379" i="30" s="1"/>
  <c r="D380" i="30"/>
  <c r="T380" i="30" s="1"/>
  <c r="D381" i="30"/>
  <c r="T381" i="30" s="1"/>
  <c r="D382" i="30"/>
  <c r="T382" i="30" s="1"/>
  <c r="D383" i="30"/>
  <c r="T383" i="30" s="1"/>
  <c r="D384" i="30"/>
  <c r="T384" i="30" s="1"/>
  <c r="D385" i="30"/>
  <c r="T385" i="30" s="1"/>
  <c r="D386" i="30"/>
  <c r="T386" i="30" s="1"/>
  <c r="D387" i="30"/>
  <c r="T387" i="30" s="1"/>
  <c r="D388" i="30"/>
  <c r="T388" i="30" s="1"/>
  <c r="D389" i="30"/>
  <c r="T389" i="30" s="1"/>
  <c r="D390" i="30"/>
  <c r="T390" i="30" s="1"/>
  <c r="D391" i="30"/>
  <c r="T391" i="30" s="1"/>
  <c r="D392" i="30"/>
  <c r="T392" i="30" s="1"/>
  <c r="D393" i="30"/>
  <c r="T393" i="30" s="1"/>
  <c r="D394" i="30"/>
  <c r="T394" i="30" s="1"/>
  <c r="D395" i="30"/>
  <c r="T395" i="30" s="1"/>
  <c r="D396" i="30"/>
  <c r="T396" i="30" s="1"/>
  <c r="D397" i="30"/>
  <c r="T397" i="30" s="1"/>
  <c r="D398" i="30"/>
  <c r="T398" i="30" s="1"/>
  <c r="D399" i="30"/>
  <c r="T399" i="30" s="1"/>
  <c r="D400" i="30"/>
  <c r="T400" i="30" s="1"/>
  <c r="D401" i="30"/>
  <c r="T401" i="30" s="1"/>
  <c r="D402" i="30"/>
  <c r="T402" i="30" s="1"/>
  <c r="D403" i="30"/>
  <c r="T403" i="30" s="1"/>
  <c r="D404" i="30"/>
  <c r="T404" i="30" s="1"/>
  <c r="D405" i="30"/>
  <c r="T405" i="30" s="1"/>
  <c r="D406" i="30"/>
  <c r="T406" i="30" s="1"/>
  <c r="D407" i="30"/>
  <c r="T407" i="30" s="1"/>
  <c r="D408" i="30"/>
  <c r="T408" i="30" s="1"/>
  <c r="D409" i="30"/>
  <c r="T409" i="30" s="1"/>
  <c r="D410" i="30"/>
  <c r="T410" i="30" s="1"/>
  <c r="D411" i="30"/>
  <c r="T411" i="30" s="1"/>
  <c r="D412" i="30"/>
  <c r="T412" i="30" s="1"/>
  <c r="D413" i="30"/>
  <c r="T413" i="30" s="1"/>
  <c r="D414" i="30"/>
  <c r="T414" i="30" s="1"/>
  <c r="D415" i="30"/>
  <c r="T415" i="30" s="1"/>
  <c r="D416" i="30"/>
  <c r="T416" i="30" s="1"/>
  <c r="D417" i="30"/>
  <c r="T417" i="30" s="1"/>
  <c r="D418" i="30"/>
  <c r="T418" i="30" s="1"/>
  <c r="D419" i="30"/>
  <c r="T419" i="30" s="1"/>
  <c r="D420" i="30"/>
  <c r="T420" i="30" s="1"/>
  <c r="D421" i="30"/>
  <c r="T421" i="30" s="1"/>
  <c r="D422" i="30"/>
  <c r="T422" i="30" s="1"/>
  <c r="D423" i="30"/>
  <c r="T423" i="30" s="1"/>
  <c r="D424" i="30"/>
  <c r="T424" i="30" s="1"/>
  <c r="D425" i="30"/>
  <c r="T425" i="30" s="1"/>
  <c r="D426" i="30"/>
  <c r="T426" i="30" s="1"/>
  <c r="D427" i="30"/>
  <c r="T427" i="30" s="1"/>
  <c r="D428" i="30"/>
  <c r="T428" i="30" s="1"/>
  <c r="D429" i="30"/>
  <c r="T429" i="30" s="1"/>
  <c r="D430" i="30"/>
  <c r="T430" i="30" s="1"/>
  <c r="D431" i="30"/>
  <c r="T431" i="30" s="1"/>
  <c r="D432" i="30"/>
  <c r="T432" i="30" s="1"/>
  <c r="D433" i="30"/>
  <c r="T433" i="30" s="1"/>
  <c r="D434" i="30"/>
  <c r="T434" i="30" s="1"/>
  <c r="D435" i="30"/>
  <c r="T435" i="30" s="1"/>
  <c r="D436" i="30"/>
  <c r="T436" i="30" s="1"/>
  <c r="D437" i="30"/>
  <c r="T437" i="30" s="1"/>
  <c r="D438" i="30"/>
  <c r="T438" i="30" s="1"/>
  <c r="D439" i="30"/>
  <c r="T439" i="30" s="1"/>
  <c r="D440" i="30"/>
  <c r="T440" i="30" s="1"/>
  <c r="D441" i="30"/>
  <c r="T441" i="30" s="1"/>
  <c r="D442" i="30"/>
  <c r="T442" i="30" s="1"/>
  <c r="D443" i="30"/>
  <c r="T443" i="30" s="1"/>
  <c r="D444" i="30"/>
  <c r="T444" i="30" s="1"/>
  <c r="D445" i="30"/>
  <c r="T445" i="30" s="1"/>
  <c r="D446" i="30"/>
  <c r="T446" i="30" s="1"/>
  <c r="D447" i="30"/>
  <c r="T447" i="30" s="1"/>
  <c r="D448" i="30"/>
  <c r="T448" i="30" s="1"/>
  <c r="D449" i="30"/>
  <c r="T449" i="30" s="1"/>
  <c r="D450" i="30"/>
  <c r="T450" i="30" s="1"/>
  <c r="D451" i="30"/>
  <c r="T451" i="30" s="1"/>
  <c r="D452" i="30"/>
  <c r="T452" i="30" s="1"/>
  <c r="D453" i="30"/>
  <c r="T453" i="30" s="1"/>
  <c r="D454" i="30"/>
  <c r="T454" i="30" s="1"/>
  <c r="D455" i="30"/>
  <c r="T455" i="30" s="1"/>
  <c r="D456" i="30"/>
  <c r="T456" i="30" s="1"/>
  <c r="D457" i="30"/>
  <c r="T457" i="30" s="1"/>
  <c r="D458" i="30"/>
  <c r="T458" i="30" s="1"/>
  <c r="D3" i="30"/>
  <c r="T3" i="30" s="1"/>
  <c r="G68" i="27"/>
  <c r="F68" i="27"/>
  <c r="E68" i="27"/>
  <c r="G67" i="27"/>
  <c r="F67" i="27"/>
  <c r="E67" i="27"/>
  <c r="G30" i="27"/>
  <c r="F30" i="27"/>
  <c r="E30" i="27"/>
  <c r="G29" i="27"/>
  <c r="F29" i="27"/>
  <c r="E29" i="27"/>
  <c r="G28" i="27"/>
  <c r="F28" i="27"/>
  <c r="E28" i="27"/>
  <c r="G27" i="27"/>
  <c r="F27" i="27"/>
  <c r="E27" i="27"/>
  <c r="G26" i="27"/>
  <c r="F26" i="27"/>
  <c r="E26" i="27"/>
  <c r="G25" i="27"/>
  <c r="F25" i="27"/>
  <c r="E25" i="27"/>
  <c r="G24" i="27"/>
  <c r="F24" i="27"/>
  <c r="E24" i="27"/>
  <c r="G23" i="27"/>
  <c r="F23" i="27"/>
  <c r="E23" i="27"/>
  <c r="G22" i="27"/>
  <c r="F22" i="27"/>
  <c r="E22" i="27"/>
  <c r="G21" i="27"/>
  <c r="F21" i="27"/>
  <c r="E21" i="27"/>
  <c r="G20" i="27"/>
  <c r="F20" i="27"/>
  <c r="E20" i="27"/>
  <c r="G19" i="27"/>
  <c r="F19" i="27"/>
  <c r="E19" i="27"/>
  <c r="G18" i="27"/>
  <c r="F18" i="27"/>
  <c r="E18" i="27"/>
  <c r="G17" i="27"/>
  <c r="F17" i="27"/>
  <c r="E17" i="27"/>
  <c r="G16" i="27"/>
  <c r="F16" i="27"/>
  <c r="E16" i="27"/>
  <c r="G15" i="27"/>
  <c r="F15" i="27"/>
  <c r="E15" i="27"/>
  <c r="G14" i="27"/>
  <c r="F14" i="27"/>
  <c r="E14" i="27"/>
  <c r="G13" i="27"/>
  <c r="F13" i="27"/>
  <c r="E13" i="27"/>
  <c r="G12" i="27"/>
  <c r="F12" i="27"/>
  <c r="E12" i="27"/>
  <c r="G11" i="27"/>
  <c r="F11" i="27"/>
  <c r="E11" i="27"/>
  <c r="G10" i="27"/>
  <c r="F10" i="27"/>
  <c r="E10" i="27"/>
  <c r="G9" i="27"/>
  <c r="F9" i="27"/>
  <c r="E9" i="27"/>
  <c r="G8" i="27"/>
  <c r="F8" i="27"/>
  <c r="E8" i="27"/>
  <c r="G7" i="27"/>
  <c r="F7" i="27"/>
  <c r="E7" i="27"/>
  <c r="G6" i="27"/>
  <c r="F6" i="27"/>
  <c r="E6" i="27"/>
  <c r="G5" i="27"/>
  <c r="F5" i="27"/>
  <c r="E5" i="27"/>
  <c r="G4" i="27"/>
  <c r="F4" i="27"/>
  <c r="E4" i="27"/>
  <c r="M401" i="37"/>
  <c r="M400" i="37"/>
  <c r="M399" i="37"/>
  <c r="M398" i="37"/>
  <c r="M397" i="37"/>
  <c r="M396" i="37"/>
  <c r="M395" i="37"/>
  <c r="M394" i="37"/>
  <c r="M393" i="37"/>
  <c r="M392" i="37"/>
  <c r="M391" i="37"/>
  <c r="M390" i="37"/>
  <c r="M389" i="37"/>
  <c r="M388" i="37"/>
  <c r="M387" i="37"/>
  <c r="M386" i="37"/>
  <c r="M385" i="37"/>
  <c r="M384" i="37"/>
  <c r="M383" i="37"/>
  <c r="M382" i="37"/>
  <c r="M381" i="37"/>
  <c r="M380" i="37"/>
  <c r="M379" i="37"/>
  <c r="M378" i="37"/>
  <c r="M377" i="37"/>
  <c r="M376" i="37"/>
  <c r="M375" i="37"/>
  <c r="M374" i="37"/>
  <c r="M373" i="37"/>
  <c r="M372" i="37"/>
  <c r="M371" i="37"/>
  <c r="M370" i="37"/>
  <c r="M369" i="37"/>
  <c r="M368" i="37"/>
  <c r="M367" i="37"/>
  <c r="M366" i="37"/>
  <c r="M365" i="37"/>
  <c r="M364" i="37"/>
  <c r="M363" i="37"/>
  <c r="M362" i="37"/>
  <c r="M361" i="37"/>
  <c r="M360" i="37"/>
  <c r="M359" i="37"/>
  <c r="M358" i="37"/>
  <c r="M357" i="37"/>
  <c r="M356" i="37"/>
  <c r="M355" i="37"/>
  <c r="M354" i="37"/>
  <c r="M353" i="37"/>
  <c r="M352" i="37"/>
  <c r="M351" i="37"/>
  <c r="M350" i="37"/>
  <c r="M349" i="37"/>
  <c r="M348" i="37"/>
  <c r="M347" i="37"/>
  <c r="M346" i="37"/>
  <c r="M345" i="37"/>
  <c r="M344" i="37"/>
  <c r="M343" i="37"/>
  <c r="M342" i="37"/>
  <c r="M341" i="37"/>
  <c r="M340" i="37"/>
  <c r="M339" i="37"/>
  <c r="M338" i="37"/>
  <c r="M337" i="37"/>
  <c r="M336" i="37"/>
  <c r="M335" i="37"/>
  <c r="M334" i="37"/>
  <c r="M333" i="37"/>
  <c r="M332" i="37"/>
  <c r="M331" i="37"/>
  <c r="M330" i="37"/>
  <c r="M329" i="37"/>
  <c r="M328" i="37"/>
  <c r="M327" i="37"/>
  <c r="M326" i="37"/>
  <c r="M325" i="37"/>
  <c r="M324" i="37"/>
  <c r="M323" i="37"/>
  <c r="M322" i="37"/>
  <c r="M321" i="37"/>
  <c r="M320" i="37"/>
  <c r="M319" i="37"/>
  <c r="M318" i="37"/>
  <c r="M317" i="37"/>
  <c r="M316" i="37"/>
  <c r="M315" i="37"/>
  <c r="M314" i="37"/>
  <c r="M313" i="37"/>
  <c r="M312" i="37"/>
  <c r="M311" i="37"/>
  <c r="M310" i="37"/>
  <c r="M309" i="37"/>
  <c r="M308" i="37"/>
  <c r="M307" i="37"/>
  <c r="M306" i="37"/>
  <c r="M305" i="37"/>
  <c r="M304" i="37"/>
  <c r="M303" i="37"/>
  <c r="M302" i="37"/>
  <c r="M301" i="37"/>
  <c r="M300" i="37"/>
  <c r="M299" i="37"/>
  <c r="M298" i="37"/>
  <c r="M297" i="37"/>
  <c r="M296" i="37"/>
  <c r="M295" i="37"/>
  <c r="M294" i="37"/>
  <c r="M293" i="37"/>
  <c r="M292" i="37"/>
  <c r="M291" i="37"/>
  <c r="M290" i="37"/>
  <c r="M289" i="37"/>
  <c r="M288" i="37"/>
  <c r="M287" i="37"/>
  <c r="M286" i="37"/>
  <c r="M285" i="37"/>
  <c r="M284" i="37"/>
  <c r="M283" i="37"/>
  <c r="M282" i="37"/>
  <c r="M281" i="37"/>
  <c r="M280" i="37"/>
  <c r="M279" i="37"/>
  <c r="M278" i="37"/>
  <c r="M277" i="37"/>
  <c r="M276" i="37"/>
  <c r="M275" i="37"/>
  <c r="M274" i="37"/>
  <c r="M273" i="37"/>
  <c r="M272" i="37"/>
  <c r="M271" i="37"/>
  <c r="M270" i="37"/>
  <c r="M269" i="37"/>
  <c r="M268" i="37"/>
  <c r="M267" i="37"/>
  <c r="M266" i="37"/>
  <c r="M265" i="37"/>
  <c r="M264" i="37"/>
  <c r="M263" i="37"/>
  <c r="M262" i="37"/>
  <c r="M261" i="37"/>
  <c r="M260" i="37"/>
  <c r="M259" i="37"/>
  <c r="M258" i="37"/>
  <c r="M257" i="37"/>
  <c r="M256" i="37"/>
  <c r="M255" i="37"/>
  <c r="M254" i="37"/>
  <c r="M253" i="37"/>
  <c r="M252" i="37"/>
  <c r="M251" i="37"/>
  <c r="M250" i="37"/>
  <c r="M249" i="37"/>
  <c r="M248" i="37"/>
  <c r="M247" i="37"/>
  <c r="M246" i="37"/>
  <c r="M245" i="37"/>
  <c r="M244" i="37"/>
  <c r="M243" i="37"/>
  <c r="M242" i="37"/>
  <c r="M241" i="37"/>
  <c r="M240" i="37"/>
  <c r="M239" i="37"/>
  <c r="M238" i="37"/>
  <c r="M237" i="37"/>
  <c r="M236" i="37"/>
  <c r="M235" i="37"/>
  <c r="M234" i="37"/>
  <c r="M233" i="37"/>
  <c r="M232" i="37"/>
  <c r="M231" i="37"/>
  <c r="M230" i="37"/>
  <c r="M229" i="37"/>
  <c r="M228" i="37"/>
  <c r="M227" i="37"/>
  <c r="M226" i="37"/>
  <c r="M225" i="37"/>
  <c r="M224" i="37"/>
  <c r="M223" i="37"/>
  <c r="M222" i="37"/>
  <c r="M221" i="37"/>
  <c r="M220" i="37"/>
  <c r="M219" i="37"/>
  <c r="M218" i="37"/>
  <c r="M217" i="37"/>
  <c r="M216" i="37"/>
  <c r="M215" i="37"/>
  <c r="M214" i="37"/>
  <c r="M213" i="37"/>
  <c r="M212" i="37"/>
  <c r="M211" i="37"/>
  <c r="M210" i="37"/>
  <c r="M209" i="37"/>
  <c r="M208" i="37"/>
  <c r="M207" i="37"/>
  <c r="M206" i="37"/>
  <c r="M205" i="37"/>
  <c r="M204" i="37"/>
  <c r="M203" i="37"/>
  <c r="M202" i="37"/>
  <c r="M201" i="37"/>
  <c r="M200" i="37"/>
  <c r="M199" i="37"/>
  <c r="M198" i="37"/>
  <c r="M197" i="37"/>
  <c r="M196" i="37"/>
  <c r="M195" i="37"/>
  <c r="M194" i="37"/>
  <c r="M193" i="37"/>
  <c r="M192" i="37"/>
  <c r="M191" i="37"/>
  <c r="M190" i="37"/>
  <c r="M189" i="37"/>
  <c r="M188" i="37"/>
  <c r="M187" i="37"/>
  <c r="M186" i="37"/>
  <c r="M185" i="37"/>
  <c r="M184" i="37"/>
  <c r="M183" i="37"/>
  <c r="M182" i="37"/>
  <c r="M181" i="37"/>
  <c r="M180" i="37"/>
  <c r="M179" i="37"/>
  <c r="M178" i="37"/>
  <c r="M177" i="37"/>
  <c r="M176" i="37"/>
  <c r="M175" i="37"/>
  <c r="M174" i="37"/>
  <c r="M173" i="37"/>
  <c r="M172" i="37"/>
  <c r="M171" i="37"/>
  <c r="M170" i="37"/>
  <c r="M169" i="37"/>
  <c r="M168" i="37"/>
  <c r="M167" i="37"/>
  <c r="M166" i="37"/>
  <c r="M165" i="37"/>
  <c r="M164" i="37"/>
  <c r="M163" i="37"/>
  <c r="M162" i="37"/>
  <c r="M161" i="37"/>
  <c r="M160" i="37"/>
  <c r="M159" i="37"/>
  <c r="M158" i="37"/>
  <c r="M157" i="37"/>
  <c r="M156" i="37"/>
  <c r="M155" i="37"/>
  <c r="M154" i="37"/>
  <c r="M153" i="37"/>
  <c r="M152" i="37"/>
  <c r="M151" i="37"/>
  <c r="M150" i="37"/>
  <c r="M149" i="37"/>
  <c r="M148" i="37"/>
  <c r="M147" i="37"/>
  <c r="M146" i="37"/>
  <c r="M145" i="37"/>
  <c r="M144" i="37"/>
  <c r="M143" i="37"/>
  <c r="M142" i="37"/>
  <c r="M141" i="37"/>
  <c r="M140" i="37"/>
  <c r="M139" i="37"/>
  <c r="M138" i="37"/>
  <c r="M137" i="37"/>
  <c r="M136" i="37"/>
  <c r="M135" i="37"/>
  <c r="M134" i="37"/>
  <c r="M133" i="37"/>
  <c r="M132" i="37"/>
  <c r="M131" i="37"/>
  <c r="M130" i="37"/>
  <c r="M129" i="37"/>
  <c r="M128" i="37"/>
  <c r="M127" i="37"/>
  <c r="M126" i="37"/>
  <c r="M125" i="37"/>
  <c r="M124" i="37"/>
  <c r="M123" i="37"/>
  <c r="M122" i="37"/>
  <c r="M121" i="37"/>
  <c r="M120" i="37"/>
  <c r="M119" i="37"/>
  <c r="M118" i="37"/>
  <c r="M117" i="37"/>
  <c r="M116" i="37"/>
  <c r="M115" i="37"/>
  <c r="M114" i="37"/>
  <c r="M113" i="37"/>
  <c r="M112" i="37"/>
  <c r="M111" i="37"/>
  <c r="M110" i="37"/>
  <c r="M109" i="37"/>
  <c r="M108" i="37"/>
  <c r="M107" i="37"/>
  <c r="M106" i="37"/>
  <c r="M105" i="37"/>
  <c r="M104" i="37"/>
  <c r="M103" i="37"/>
  <c r="M102" i="37"/>
  <c r="M101" i="37"/>
  <c r="M100" i="37"/>
  <c r="M99" i="37"/>
  <c r="M98" i="37"/>
  <c r="M97" i="37"/>
  <c r="M96" i="37"/>
  <c r="M95" i="37"/>
  <c r="M94" i="37"/>
  <c r="M93" i="37"/>
  <c r="M92" i="37"/>
  <c r="M91" i="37"/>
  <c r="M90" i="37"/>
  <c r="M89" i="37"/>
  <c r="M88" i="37"/>
  <c r="M87" i="37"/>
  <c r="M86" i="37"/>
  <c r="M85" i="37"/>
  <c r="M84" i="37"/>
  <c r="M83" i="37"/>
  <c r="M82" i="37"/>
  <c r="M81" i="37"/>
  <c r="M80" i="37"/>
  <c r="M79" i="37"/>
  <c r="M78" i="37"/>
  <c r="M77" i="37"/>
  <c r="M76" i="37"/>
  <c r="M75" i="37"/>
  <c r="M74" i="37"/>
  <c r="M73" i="37"/>
  <c r="M72" i="37"/>
  <c r="M71" i="37"/>
  <c r="M70" i="37"/>
  <c r="M69" i="37"/>
  <c r="M68" i="37"/>
  <c r="M67" i="37"/>
  <c r="M66" i="37"/>
  <c r="M65" i="37"/>
  <c r="M64" i="37"/>
  <c r="M63" i="37"/>
  <c r="M62" i="37"/>
  <c r="M61" i="37"/>
  <c r="M60" i="37"/>
  <c r="M59" i="37"/>
  <c r="M58" i="37"/>
  <c r="M57" i="37"/>
  <c r="M56" i="37"/>
  <c r="M55" i="37"/>
  <c r="M54" i="37"/>
  <c r="M53" i="37"/>
  <c r="M52" i="37"/>
  <c r="M51" i="37"/>
  <c r="M50" i="37"/>
  <c r="M49" i="37"/>
  <c r="M48" i="37"/>
  <c r="M47" i="37"/>
  <c r="M46" i="37"/>
  <c r="M45" i="37"/>
  <c r="M44" i="37"/>
  <c r="M43" i="37"/>
  <c r="M42" i="37"/>
  <c r="M41" i="37"/>
  <c r="M40" i="37"/>
  <c r="M39" i="37"/>
  <c r="M38" i="37"/>
  <c r="M37" i="37"/>
  <c r="M36" i="37"/>
  <c r="M35" i="37"/>
  <c r="M34" i="37"/>
  <c r="M33" i="37"/>
  <c r="M32" i="37"/>
  <c r="M31" i="37"/>
  <c r="M30" i="37"/>
  <c r="M29" i="37"/>
  <c r="M28" i="37"/>
  <c r="M27" i="37"/>
  <c r="M26" i="37"/>
  <c r="M25" i="37"/>
  <c r="M24" i="37"/>
  <c r="M23" i="37"/>
  <c r="M22" i="37"/>
  <c r="M21" i="37"/>
  <c r="M20" i="37"/>
  <c r="M19" i="37"/>
  <c r="M18" i="37"/>
  <c r="M17" i="37"/>
  <c r="M16" i="37"/>
  <c r="M15" i="37"/>
  <c r="M14" i="37"/>
  <c r="M13" i="37"/>
  <c r="M12" i="37"/>
  <c r="M11" i="37"/>
  <c r="A11" i="37"/>
  <c r="M10" i="37"/>
  <c r="C10" i="37"/>
  <c r="M9" i="37"/>
  <c r="K9" i="37"/>
  <c r="H9" i="37"/>
  <c r="L9" i="37" s="1"/>
  <c r="M8" i="37"/>
  <c r="K8" i="37"/>
  <c r="H8" i="37"/>
  <c r="L8" i="37" s="1"/>
  <c r="M7" i="37"/>
  <c r="K7" i="37"/>
  <c r="H7" i="37"/>
  <c r="L7" i="37" s="1"/>
  <c r="M6" i="37"/>
  <c r="G6" i="37"/>
  <c r="H6" i="37" s="1"/>
  <c r="M5" i="37"/>
  <c r="H5" i="37"/>
  <c r="Y4" i="29"/>
  <c r="Y5" i="29"/>
  <c r="Y6" i="29"/>
  <c r="Y7" i="29"/>
  <c r="Y8" i="29"/>
  <c r="Y9" i="29"/>
  <c r="Y10" i="29"/>
  <c r="Y11" i="29"/>
  <c r="Y12" i="29"/>
  <c r="Y13" i="29"/>
  <c r="Y14" i="29"/>
  <c r="Y15" i="29"/>
  <c r="Y16" i="29"/>
  <c r="Y17" i="29"/>
  <c r="Y18" i="29"/>
  <c r="Y19" i="29"/>
  <c r="Y20" i="29"/>
  <c r="Y21" i="29"/>
  <c r="Y22" i="29"/>
  <c r="Y23" i="29"/>
  <c r="Y24" i="29"/>
  <c r="Y25" i="29"/>
  <c r="Y26" i="29"/>
  <c r="Y27" i="29"/>
  <c r="Y28" i="29"/>
  <c r="Y29" i="29"/>
  <c r="Y30" i="29"/>
  <c r="Y31" i="29"/>
  <c r="Y32" i="29"/>
  <c r="Y33" i="29"/>
  <c r="Y34" i="29"/>
  <c r="Y35" i="29"/>
  <c r="Y36" i="29"/>
  <c r="Y37" i="29"/>
  <c r="Y38" i="29"/>
  <c r="Y39" i="29"/>
  <c r="Y40" i="29"/>
  <c r="Y41" i="29"/>
  <c r="Y42" i="29"/>
  <c r="Y43" i="29"/>
  <c r="Y44" i="29"/>
  <c r="Y45" i="29"/>
  <c r="Y46" i="29"/>
  <c r="Y47" i="29"/>
  <c r="Y48" i="29"/>
  <c r="Y49" i="29"/>
  <c r="Y50" i="29"/>
  <c r="Y51" i="29"/>
  <c r="Y52" i="29"/>
  <c r="Y53" i="29"/>
  <c r="Y54" i="29"/>
  <c r="Y55" i="29"/>
  <c r="Y56" i="29"/>
  <c r="Y57" i="29"/>
  <c r="Y58" i="29"/>
  <c r="Y59" i="29"/>
  <c r="Y60" i="29"/>
  <c r="Y61" i="29"/>
  <c r="Y62" i="29"/>
  <c r="Y63" i="29"/>
  <c r="Y64" i="29"/>
  <c r="Y65" i="29"/>
  <c r="Y66" i="29"/>
  <c r="Y67" i="29"/>
  <c r="Y68" i="29"/>
  <c r="Y69" i="29"/>
  <c r="Y70" i="29"/>
  <c r="Y71" i="29"/>
  <c r="Y72" i="29"/>
  <c r="Y73" i="29"/>
  <c r="Y74" i="29"/>
  <c r="Y75" i="29"/>
  <c r="Y76" i="29"/>
  <c r="Y77" i="29"/>
  <c r="Y78" i="29"/>
  <c r="Y79" i="29"/>
  <c r="Y80" i="29"/>
  <c r="Y81" i="29"/>
  <c r="Y82" i="29"/>
  <c r="Y83" i="29"/>
  <c r="Y84" i="29"/>
  <c r="Y85" i="29"/>
  <c r="Y86" i="29"/>
  <c r="Y87" i="29"/>
  <c r="Y88" i="29"/>
  <c r="Y89" i="29"/>
  <c r="Y90" i="29"/>
  <c r="Y91" i="29"/>
  <c r="Y92" i="29"/>
  <c r="Y93" i="29"/>
  <c r="Y94" i="29"/>
  <c r="Y95" i="29"/>
  <c r="Y96" i="29"/>
  <c r="Y97" i="29"/>
  <c r="Y98" i="29"/>
  <c r="Y99" i="29"/>
  <c r="Y100" i="29"/>
  <c r="Y101" i="29"/>
  <c r="Y102" i="29"/>
  <c r="Y103" i="29"/>
  <c r="Y104" i="29"/>
  <c r="Y105" i="29"/>
  <c r="Y106" i="29"/>
  <c r="Y107" i="29"/>
  <c r="Y108" i="29"/>
  <c r="Y109" i="29"/>
  <c r="Y110" i="29"/>
  <c r="Y111" i="29"/>
  <c r="Y112" i="29"/>
  <c r="Y113" i="29"/>
  <c r="Y114" i="29"/>
  <c r="Y115" i="29"/>
  <c r="Y116" i="29"/>
  <c r="Y117" i="29"/>
  <c r="Y118" i="29"/>
  <c r="Y119" i="29"/>
  <c r="Y120" i="29"/>
  <c r="Y121" i="29"/>
  <c r="Y122" i="29"/>
  <c r="Y123" i="29"/>
  <c r="Y124" i="29"/>
  <c r="Y125" i="29"/>
  <c r="Y126" i="29"/>
  <c r="Y127" i="29"/>
  <c r="Y128" i="29"/>
  <c r="Y129" i="29"/>
  <c r="Y130" i="29"/>
  <c r="Y131" i="29"/>
  <c r="Y132" i="29"/>
  <c r="Y133" i="29"/>
  <c r="Y134" i="29"/>
  <c r="Y135" i="29"/>
  <c r="Y136" i="29"/>
  <c r="Y137" i="29"/>
  <c r="Y138" i="29"/>
  <c r="Y139" i="29"/>
  <c r="Y140" i="29"/>
  <c r="Y141" i="29"/>
  <c r="Y142" i="29"/>
  <c r="Y143" i="29"/>
  <c r="Y144" i="29"/>
  <c r="Y145" i="29"/>
  <c r="Y146" i="29"/>
  <c r="Y147" i="29"/>
  <c r="Y148" i="29"/>
  <c r="Y149" i="29"/>
  <c r="Y150" i="29"/>
  <c r="Y151" i="29"/>
  <c r="Y152" i="29"/>
  <c r="Y153" i="29"/>
  <c r="Y154" i="29"/>
  <c r="Y155" i="29"/>
  <c r="Y156" i="29"/>
  <c r="Y157" i="29"/>
  <c r="Y158" i="29"/>
  <c r="Y159" i="29"/>
  <c r="Y160" i="29"/>
  <c r="Y161" i="29"/>
  <c r="Y162" i="29"/>
  <c r="Y163" i="29"/>
  <c r="Y164" i="29"/>
  <c r="Y165" i="29"/>
  <c r="Y166" i="29"/>
  <c r="Y167" i="29"/>
  <c r="Y168" i="29"/>
  <c r="Y169" i="29"/>
  <c r="Y170" i="29"/>
  <c r="Y171" i="29"/>
  <c r="Y172" i="29"/>
  <c r="Y173" i="29"/>
  <c r="Y174" i="29"/>
  <c r="Y175" i="29"/>
  <c r="Y176" i="29"/>
  <c r="Y177" i="29"/>
  <c r="Y178" i="29"/>
  <c r="Y179" i="29"/>
  <c r="Y180" i="29"/>
  <c r="Y181" i="29"/>
  <c r="Y182" i="29"/>
  <c r="Y183" i="29"/>
  <c r="Y184" i="29"/>
  <c r="Y185" i="29"/>
  <c r="Y186" i="29"/>
  <c r="Y187" i="29"/>
  <c r="Y188" i="29"/>
  <c r="Y189" i="29"/>
  <c r="Y190" i="29"/>
  <c r="Y191" i="29"/>
  <c r="Y192" i="29"/>
  <c r="Y193" i="29"/>
  <c r="Y194" i="29"/>
  <c r="Y195" i="29"/>
  <c r="Y196" i="29"/>
  <c r="Y197" i="29"/>
  <c r="Y198" i="29"/>
  <c r="Y199" i="29"/>
  <c r="Y200" i="29"/>
  <c r="Y201" i="29"/>
  <c r="Y202" i="29"/>
  <c r="Y203" i="29"/>
  <c r="Y204" i="29"/>
  <c r="Y205" i="29"/>
  <c r="Y206" i="29"/>
  <c r="Y207" i="29"/>
  <c r="Y208" i="29"/>
  <c r="Y209" i="29"/>
  <c r="Y210" i="29"/>
  <c r="Y211" i="29"/>
  <c r="Y212" i="29"/>
  <c r="Y213" i="29"/>
  <c r="Y214" i="29"/>
  <c r="Y215" i="29"/>
  <c r="Y216" i="29"/>
  <c r="Y217" i="29"/>
  <c r="Y218" i="29"/>
  <c r="Y219" i="29"/>
  <c r="Y220" i="29"/>
  <c r="Y221" i="29"/>
  <c r="Y222" i="29"/>
  <c r="Y223" i="29"/>
  <c r="Y224" i="29"/>
  <c r="Y225" i="29"/>
  <c r="Y226" i="29"/>
  <c r="Y227" i="29"/>
  <c r="Y228" i="29"/>
  <c r="Y229" i="29"/>
  <c r="Y230" i="29"/>
  <c r="Y231" i="29"/>
  <c r="Y232" i="29"/>
  <c r="Y233" i="29"/>
  <c r="Y234" i="29"/>
  <c r="Y235" i="29"/>
  <c r="Y236" i="29"/>
  <c r="Y237" i="29"/>
  <c r="Y238" i="29"/>
  <c r="Y239" i="29"/>
  <c r="Y240" i="29"/>
  <c r="Y241" i="29"/>
  <c r="Y242" i="29"/>
  <c r="Y243" i="29"/>
  <c r="Y244" i="29"/>
  <c r="Y245" i="29"/>
  <c r="Y246" i="29"/>
  <c r="Y247" i="29"/>
  <c r="Y248" i="29"/>
  <c r="Y249" i="29"/>
  <c r="Y250" i="29"/>
  <c r="Y251" i="29"/>
  <c r="Y252" i="29"/>
  <c r="Y253" i="29"/>
  <c r="Y254" i="29"/>
  <c r="Y255" i="29"/>
  <c r="Y256" i="29"/>
  <c r="Y257" i="29"/>
  <c r="Y258" i="29"/>
  <c r="Y259" i="29"/>
  <c r="Y260" i="29"/>
  <c r="Y261" i="29"/>
  <c r="Y262" i="29"/>
  <c r="Y263" i="29"/>
  <c r="Y264" i="29"/>
  <c r="Y265" i="29"/>
  <c r="Y266" i="29"/>
  <c r="Y267" i="29"/>
  <c r="Y268" i="29"/>
  <c r="Y269" i="29"/>
  <c r="Y270" i="29"/>
  <c r="Y271" i="29"/>
  <c r="Y272" i="29"/>
  <c r="Y273" i="29"/>
  <c r="Y274" i="29"/>
  <c r="Y275" i="29"/>
  <c r="Y276" i="29"/>
  <c r="Y277" i="29"/>
  <c r="Y278" i="29"/>
  <c r="Y279" i="29"/>
  <c r="Y280" i="29"/>
  <c r="Y281" i="29"/>
  <c r="Y282" i="29"/>
  <c r="Y283" i="29"/>
  <c r="Y284" i="29"/>
  <c r="Y285" i="29"/>
  <c r="Y286" i="29"/>
  <c r="Y287" i="29"/>
  <c r="Y288" i="29"/>
  <c r="Y289" i="29"/>
  <c r="Y290" i="29"/>
  <c r="Y291" i="29"/>
  <c r="Y292" i="29"/>
  <c r="Y293" i="29"/>
  <c r="Y294" i="29"/>
  <c r="Y295" i="29"/>
  <c r="Y296" i="29"/>
  <c r="Y297" i="29"/>
  <c r="Y298" i="29"/>
  <c r="Y299" i="29"/>
  <c r="Y300" i="29"/>
  <c r="Y301" i="29"/>
  <c r="Y302" i="29"/>
  <c r="Y303" i="29"/>
  <c r="Y304" i="29"/>
  <c r="Y305" i="29"/>
  <c r="Y306" i="29"/>
  <c r="Y307" i="29"/>
  <c r="Y308" i="29"/>
  <c r="Y309" i="29"/>
  <c r="Y310" i="29"/>
  <c r="Y311" i="29"/>
  <c r="Y312" i="29"/>
  <c r="Y313" i="29"/>
  <c r="Y314" i="29"/>
  <c r="Y315" i="29"/>
  <c r="Y316" i="29"/>
  <c r="Y317" i="29"/>
  <c r="Y318" i="29"/>
  <c r="Y319" i="29"/>
  <c r="Y320" i="29"/>
  <c r="Y321" i="29"/>
  <c r="Y322" i="29"/>
  <c r="Y323" i="29"/>
  <c r="Y324" i="29"/>
  <c r="Y325" i="29"/>
  <c r="Y326" i="29"/>
  <c r="Y327" i="29"/>
  <c r="Y328" i="29"/>
  <c r="Y329" i="29"/>
  <c r="Y330" i="29"/>
  <c r="Y331" i="29"/>
  <c r="Y332" i="29"/>
  <c r="Y333" i="29"/>
  <c r="Y334" i="29"/>
  <c r="Y335" i="29"/>
  <c r="Y336" i="29"/>
  <c r="Y337" i="29"/>
  <c r="Y338" i="29"/>
  <c r="Y339" i="29"/>
  <c r="Y340" i="29"/>
  <c r="Y341" i="29"/>
  <c r="Y342" i="29"/>
  <c r="Y343" i="29"/>
  <c r="Y344" i="29"/>
  <c r="Y345" i="29"/>
  <c r="Y346" i="29"/>
  <c r="Y347" i="29"/>
  <c r="Y348" i="29"/>
  <c r="Y349" i="29"/>
  <c r="Y350" i="29"/>
  <c r="Y351" i="29"/>
  <c r="Y352" i="29"/>
  <c r="Y353" i="29"/>
  <c r="Y354" i="29"/>
  <c r="Y355" i="29"/>
  <c r="Y356" i="29"/>
  <c r="Y357" i="29"/>
  <c r="Y358" i="29"/>
  <c r="Y359" i="29"/>
  <c r="Y360" i="29"/>
  <c r="Y361" i="29"/>
  <c r="Y362" i="29"/>
  <c r="Y363" i="29"/>
  <c r="Y364" i="29"/>
  <c r="Y365" i="29"/>
  <c r="Y366" i="29"/>
  <c r="Y367" i="29"/>
  <c r="Y368" i="29"/>
  <c r="Y369" i="29"/>
  <c r="Y370" i="29"/>
  <c r="Y371" i="29"/>
  <c r="Y372" i="29"/>
  <c r="Y373" i="29"/>
  <c r="Y374" i="29"/>
  <c r="Y375" i="29"/>
  <c r="Y376" i="29"/>
  <c r="Y377" i="29"/>
  <c r="Y378" i="29"/>
  <c r="Y379" i="29"/>
  <c r="Y380" i="29"/>
  <c r="Y381" i="29"/>
  <c r="Y382" i="29"/>
  <c r="Y383" i="29"/>
  <c r="Y384" i="29"/>
  <c r="Y385" i="29"/>
  <c r="Y386" i="29"/>
  <c r="Y387" i="29"/>
  <c r="Y388" i="29"/>
  <c r="Y389" i="29"/>
  <c r="Y390" i="29"/>
  <c r="Y391" i="29"/>
  <c r="Y392" i="29"/>
  <c r="Y393" i="29"/>
  <c r="Y394" i="29"/>
  <c r="Y395" i="29"/>
  <c r="Y396" i="29"/>
  <c r="Y397" i="29"/>
  <c r="Y398" i="29"/>
  <c r="Y399" i="29"/>
  <c r="Y400" i="29"/>
  <c r="Y401" i="29"/>
  <c r="Y402" i="29"/>
  <c r="Y403" i="29"/>
  <c r="Y404" i="29"/>
  <c r="Y405" i="29"/>
  <c r="Y406" i="29"/>
  <c r="Y407" i="29"/>
  <c r="Y408" i="29"/>
  <c r="Y409" i="29"/>
  <c r="Y410" i="29"/>
  <c r="Y411" i="29"/>
  <c r="Y412" i="29"/>
  <c r="Y413" i="29"/>
  <c r="Y414" i="29"/>
  <c r="Y415" i="29"/>
  <c r="Y416" i="29"/>
  <c r="Y417" i="29"/>
  <c r="Y418" i="29"/>
  <c r="Y419" i="29"/>
  <c r="Y420" i="29"/>
  <c r="Y421" i="29"/>
  <c r="Y422" i="29"/>
  <c r="Y423" i="29"/>
  <c r="Y424" i="29"/>
  <c r="Y425" i="29"/>
  <c r="Y426" i="29"/>
  <c r="Y427" i="29"/>
  <c r="Y428" i="29"/>
  <c r="Y429" i="29"/>
  <c r="Y430" i="29"/>
  <c r="Y431" i="29"/>
  <c r="Y432" i="29"/>
  <c r="Y433" i="29"/>
  <c r="Y434" i="29"/>
  <c r="Y435" i="29"/>
  <c r="Y436" i="29"/>
  <c r="Y437" i="29"/>
  <c r="Y438" i="29"/>
  <c r="Y439" i="29"/>
  <c r="Y440" i="29"/>
  <c r="Y441" i="29"/>
  <c r="Y442" i="29"/>
  <c r="Y443" i="29"/>
  <c r="Y444" i="29"/>
  <c r="Y445" i="29"/>
  <c r="Y446" i="29"/>
  <c r="Y447" i="29"/>
  <c r="Y448" i="29"/>
  <c r="Y449" i="29"/>
  <c r="Y450" i="29"/>
  <c r="Y451" i="29"/>
  <c r="Y452" i="29"/>
  <c r="Y453" i="29"/>
  <c r="Y454" i="29"/>
  <c r="Y455" i="29"/>
  <c r="Y456" i="29"/>
  <c r="Y457" i="29"/>
  <c r="Y458" i="29"/>
  <c r="Y3" i="29"/>
  <c r="AS4" i="21"/>
  <c r="AT4" i="21"/>
  <c r="AU4" i="21"/>
  <c r="AS5" i="21"/>
  <c r="AT5" i="21"/>
  <c r="AU5" i="21"/>
  <c r="AS6" i="21"/>
  <c r="AT6" i="21"/>
  <c r="AU6" i="21"/>
  <c r="AS7" i="21"/>
  <c r="AT7" i="21"/>
  <c r="AU7" i="21"/>
  <c r="AS8" i="21"/>
  <c r="AT8" i="21"/>
  <c r="AU8" i="21"/>
  <c r="AS9" i="21"/>
  <c r="AT9" i="21"/>
  <c r="AU9" i="21"/>
  <c r="AS10" i="21"/>
  <c r="AT10" i="21"/>
  <c r="AU10" i="21"/>
  <c r="AS11" i="21"/>
  <c r="AT11" i="21"/>
  <c r="AU11" i="21"/>
  <c r="AS12" i="21"/>
  <c r="AT12" i="21"/>
  <c r="AU12" i="21"/>
  <c r="AS13" i="21"/>
  <c r="AT13" i="21"/>
  <c r="AU13" i="21"/>
  <c r="AS14" i="21"/>
  <c r="AT14" i="21"/>
  <c r="AU14" i="21"/>
  <c r="AS15" i="21"/>
  <c r="AT15" i="21"/>
  <c r="AU15" i="21"/>
  <c r="AS16" i="21"/>
  <c r="AT16" i="21"/>
  <c r="AU16" i="21"/>
  <c r="AS17" i="21"/>
  <c r="AT17" i="21"/>
  <c r="AU17" i="21"/>
  <c r="AS18" i="21"/>
  <c r="AT18" i="21"/>
  <c r="AU18" i="21"/>
  <c r="AS19" i="21"/>
  <c r="AT19" i="21"/>
  <c r="AU19" i="21"/>
  <c r="AS20" i="21"/>
  <c r="AT20" i="21"/>
  <c r="AU20" i="21"/>
  <c r="AS21" i="21"/>
  <c r="AT21" i="21"/>
  <c r="AU21" i="21"/>
  <c r="AS22" i="21"/>
  <c r="AT22" i="21"/>
  <c r="AU22" i="21"/>
  <c r="AS23" i="21"/>
  <c r="AT23" i="21"/>
  <c r="AU23" i="21"/>
  <c r="AS24" i="21"/>
  <c r="AT24" i="21"/>
  <c r="AU24" i="21"/>
  <c r="AS25" i="21"/>
  <c r="AT25" i="21"/>
  <c r="AU25" i="21"/>
  <c r="AS26" i="21"/>
  <c r="AT26" i="21"/>
  <c r="AU26" i="21"/>
  <c r="AS27" i="21"/>
  <c r="AT27" i="21"/>
  <c r="AU27" i="21"/>
  <c r="AS28" i="21"/>
  <c r="AT28" i="21"/>
  <c r="AU28" i="21"/>
  <c r="AS29" i="21"/>
  <c r="AT29" i="21"/>
  <c r="AU29" i="21"/>
  <c r="AS30" i="21"/>
  <c r="AT30" i="21"/>
  <c r="AU30" i="21"/>
  <c r="AS31" i="21"/>
  <c r="AT31" i="21"/>
  <c r="AU31" i="21"/>
  <c r="AS32" i="21"/>
  <c r="AT32" i="21"/>
  <c r="AU32" i="21"/>
  <c r="AS33" i="21"/>
  <c r="AT33" i="21"/>
  <c r="AU33" i="21"/>
  <c r="AS34" i="21"/>
  <c r="AT34" i="21"/>
  <c r="AU34" i="21"/>
  <c r="AS35" i="21"/>
  <c r="AT35" i="21"/>
  <c r="AU35" i="21"/>
  <c r="AS36" i="21"/>
  <c r="AT36" i="21"/>
  <c r="AU36" i="21"/>
  <c r="AS37" i="21"/>
  <c r="AT37" i="21"/>
  <c r="AU37" i="21"/>
  <c r="AS38" i="21"/>
  <c r="AT38" i="21"/>
  <c r="AU38" i="21"/>
  <c r="AS39" i="21"/>
  <c r="AT39" i="21"/>
  <c r="AU39" i="21"/>
  <c r="AS40" i="21"/>
  <c r="AT40" i="21"/>
  <c r="AU40" i="21"/>
  <c r="AS41" i="21"/>
  <c r="AT41" i="21"/>
  <c r="AU41" i="21"/>
  <c r="AS42" i="21"/>
  <c r="AT42" i="21"/>
  <c r="AU42" i="21"/>
  <c r="AS43" i="21"/>
  <c r="AT43" i="21"/>
  <c r="AU43" i="21"/>
  <c r="AS44" i="21"/>
  <c r="AT44" i="21"/>
  <c r="AU44" i="21"/>
  <c r="AS45" i="21"/>
  <c r="AT45" i="21"/>
  <c r="AU45" i="21"/>
  <c r="AS46" i="21"/>
  <c r="AT46" i="21"/>
  <c r="AU46" i="21"/>
  <c r="AS47" i="21"/>
  <c r="AT47" i="21"/>
  <c r="AU47" i="21"/>
  <c r="AS48" i="21"/>
  <c r="AT48" i="21"/>
  <c r="AU48" i="21"/>
  <c r="AS49" i="21"/>
  <c r="AT49" i="21"/>
  <c r="AU49" i="21"/>
  <c r="AS50" i="21"/>
  <c r="AT50" i="21"/>
  <c r="AU50" i="21"/>
  <c r="AS51" i="21"/>
  <c r="AT51" i="21"/>
  <c r="AU51" i="21"/>
  <c r="AS52" i="21"/>
  <c r="AT52" i="21"/>
  <c r="AU52" i="21"/>
  <c r="AS53" i="21"/>
  <c r="AT53" i="21"/>
  <c r="AU53" i="21"/>
  <c r="AS54" i="21"/>
  <c r="AT54" i="21"/>
  <c r="AU54" i="21"/>
  <c r="AS55" i="21"/>
  <c r="AT55" i="21"/>
  <c r="AU55" i="21"/>
  <c r="AS56" i="21"/>
  <c r="AT56" i="21"/>
  <c r="AU56" i="21"/>
  <c r="AS57" i="21"/>
  <c r="AT57" i="21"/>
  <c r="AU57" i="21"/>
  <c r="AS58" i="21"/>
  <c r="AT58" i="21"/>
  <c r="AU58" i="21"/>
  <c r="AS59" i="21"/>
  <c r="AT59" i="21"/>
  <c r="AU59" i="21"/>
  <c r="AS60" i="21"/>
  <c r="AT60" i="21"/>
  <c r="AU60" i="21"/>
  <c r="AS61" i="21"/>
  <c r="AT61" i="21"/>
  <c r="AU61" i="21"/>
  <c r="AS62" i="21"/>
  <c r="AT62" i="21"/>
  <c r="AU62" i="21"/>
  <c r="AS63" i="21"/>
  <c r="AT63" i="21"/>
  <c r="AU63" i="21"/>
  <c r="AS64" i="21"/>
  <c r="AT64" i="21"/>
  <c r="AU64" i="21"/>
  <c r="AS65" i="21"/>
  <c r="AT65" i="21"/>
  <c r="AU65" i="21"/>
  <c r="AS66" i="21"/>
  <c r="AT66" i="21"/>
  <c r="AU66" i="21"/>
  <c r="AS67" i="21"/>
  <c r="AT67" i="21"/>
  <c r="AU67" i="21"/>
  <c r="AS68" i="21"/>
  <c r="AT68" i="21"/>
  <c r="AU68" i="21"/>
  <c r="AS69" i="21"/>
  <c r="AT69" i="21"/>
  <c r="AU69" i="21"/>
  <c r="AS70" i="21"/>
  <c r="AT70" i="21"/>
  <c r="AU70" i="21"/>
  <c r="AS71" i="21"/>
  <c r="AT71" i="21"/>
  <c r="AU71" i="21"/>
  <c r="AS72" i="21"/>
  <c r="AT72" i="21"/>
  <c r="AU72" i="21"/>
  <c r="AS73" i="21"/>
  <c r="AT73" i="21"/>
  <c r="AU73" i="21"/>
  <c r="AS74" i="21"/>
  <c r="AT74" i="21"/>
  <c r="AU74" i="21"/>
  <c r="AS75" i="21"/>
  <c r="AT75" i="21"/>
  <c r="AU75" i="21"/>
  <c r="AS76" i="21"/>
  <c r="AT76" i="21"/>
  <c r="AU76" i="21"/>
  <c r="AS77" i="21"/>
  <c r="AT77" i="21"/>
  <c r="AU77" i="21"/>
  <c r="AS78" i="21"/>
  <c r="AT78" i="21"/>
  <c r="AU78" i="21"/>
  <c r="AS79" i="21"/>
  <c r="AT79" i="21"/>
  <c r="AU79" i="21"/>
  <c r="AS80" i="21"/>
  <c r="AT80" i="21"/>
  <c r="AU80" i="21"/>
  <c r="AS81" i="21"/>
  <c r="AT81" i="21"/>
  <c r="AU81" i="21"/>
  <c r="AS82" i="21"/>
  <c r="AT82" i="21"/>
  <c r="AU82" i="21"/>
  <c r="AS83" i="21"/>
  <c r="AT83" i="21"/>
  <c r="AU83" i="21"/>
  <c r="AS84" i="21"/>
  <c r="AT84" i="21"/>
  <c r="AU84" i="21"/>
  <c r="AS85" i="21"/>
  <c r="AT85" i="21"/>
  <c r="AU85" i="21"/>
  <c r="AS86" i="21"/>
  <c r="AT86" i="21"/>
  <c r="AU86" i="21"/>
  <c r="AS87" i="21"/>
  <c r="AT87" i="21"/>
  <c r="AU87" i="21"/>
  <c r="AS88" i="21"/>
  <c r="AT88" i="21"/>
  <c r="AU88" i="21"/>
  <c r="AS89" i="21"/>
  <c r="AT89" i="21"/>
  <c r="AU89" i="21"/>
  <c r="AS90" i="21"/>
  <c r="AT90" i="21"/>
  <c r="AU90" i="21"/>
  <c r="AS91" i="21"/>
  <c r="AT91" i="21"/>
  <c r="AU91" i="21"/>
  <c r="AS92" i="21"/>
  <c r="AT92" i="21"/>
  <c r="AU92" i="21"/>
  <c r="AS93" i="21"/>
  <c r="AT93" i="21"/>
  <c r="AU93" i="21"/>
  <c r="AS94" i="21"/>
  <c r="AT94" i="21"/>
  <c r="AU94" i="21"/>
  <c r="AS95" i="21"/>
  <c r="AT95" i="21"/>
  <c r="AU95" i="21"/>
  <c r="AS96" i="21"/>
  <c r="AT96" i="21"/>
  <c r="AU96" i="21"/>
  <c r="AS97" i="21"/>
  <c r="AT97" i="21"/>
  <c r="AU97" i="21"/>
  <c r="AS98" i="21"/>
  <c r="AT98" i="21"/>
  <c r="AU98" i="21"/>
  <c r="AS99" i="21"/>
  <c r="AT99" i="21"/>
  <c r="AU99" i="21"/>
  <c r="AS100" i="21"/>
  <c r="AT100" i="21"/>
  <c r="AU100" i="21"/>
  <c r="AS101" i="21"/>
  <c r="AT101" i="21"/>
  <c r="AU101" i="21"/>
  <c r="AS102" i="21"/>
  <c r="AT102" i="21"/>
  <c r="AU102" i="21"/>
  <c r="AS103" i="21"/>
  <c r="AT103" i="21"/>
  <c r="AU103" i="21"/>
  <c r="AS104" i="21"/>
  <c r="AT104" i="21"/>
  <c r="AU104" i="21"/>
  <c r="AS105" i="21"/>
  <c r="AT105" i="21"/>
  <c r="AU105" i="21"/>
  <c r="AS106" i="21"/>
  <c r="AT106" i="21"/>
  <c r="AU106" i="21"/>
  <c r="AS107" i="21"/>
  <c r="AT107" i="21"/>
  <c r="AU107" i="21"/>
  <c r="AS108" i="21"/>
  <c r="AT108" i="21"/>
  <c r="AU108" i="21"/>
  <c r="AS109" i="21"/>
  <c r="AT109" i="21"/>
  <c r="AU109" i="21"/>
  <c r="AS110" i="21"/>
  <c r="AT110" i="21"/>
  <c r="AU110" i="21"/>
  <c r="AS111" i="21"/>
  <c r="AT111" i="21"/>
  <c r="AU111" i="21"/>
  <c r="AS112" i="21"/>
  <c r="AT112" i="21"/>
  <c r="AU112" i="21"/>
  <c r="AS113" i="21"/>
  <c r="AT113" i="21"/>
  <c r="AU113" i="21"/>
  <c r="AS114" i="21"/>
  <c r="AT114" i="21"/>
  <c r="AU114" i="21"/>
  <c r="AS115" i="21"/>
  <c r="AT115" i="21"/>
  <c r="AU115" i="21"/>
  <c r="AS116" i="21"/>
  <c r="AT116" i="21"/>
  <c r="AU116" i="21"/>
  <c r="AS117" i="21"/>
  <c r="AT117" i="21"/>
  <c r="AU117" i="21"/>
  <c r="AS118" i="21"/>
  <c r="AT118" i="21"/>
  <c r="AU118" i="21"/>
  <c r="AS119" i="21"/>
  <c r="AT119" i="21"/>
  <c r="AU119" i="21"/>
  <c r="AS120" i="21"/>
  <c r="AT120" i="21"/>
  <c r="AU120" i="21"/>
  <c r="AS121" i="21"/>
  <c r="AT121" i="21"/>
  <c r="AU121" i="21"/>
  <c r="AS122" i="21"/>
  <c r="AT122" i="21"/>
  <c r="AU122" i="21"/>
  <c r="AU3" i="21"/>
  <c r="AT3" i="21"/>
  <c r="AS3" i="21"/>
  <c r="T107" i="30" l="1"/>
  <c r="T99" i="30"/>
  <c r="T83" i="30"/>
  <c r="T75" i="30"/>
  <c r="T67" i="30"/>
  <c r="T59" i="30"/>
  <c r="T89" i="30"/>
  <c r="D10" i="37"/>
  <c r="E10" i="37" s="1"/>
  <c r="A12" i="37"/>
  <c r="T28" i="20"/>
  <c r="T29" i="20"/>
  <c r="T30" i="20"/>
  <c r="T31" i="20"/>
  <c r="T32" i="20"/>
  <c r="T33" i="20"/>
  <c r="T34" i="20"/>
  <c r="T35" i="20"/>
  <c r="T36" i="20"/>
  <c r="T37" i="20"/>
  <c r="T38" i="20"/>
  <c r="T39" i="20"/>
  <c r="T40" i="20"/>
  <c r="T41" i="20"/>
  <c r="T42" i="20"/>
  <c r="T43" i="20"/>
  <c r="T44" i="20"/>
  <c r="T45" i="20"/>
  <c r="T46" i="20"/>
  <c r="T47" i="20"/>
  <c r="T48" i="20"/>
  <c r="T49" i="20"/>
  <c r="T50" i="20"/>
  <c r="T51" i="20"/>
  <c r="T52" i="20"/>
  <c r="T53" i="20"/>
  <c r="T54" i="20"/>
  <c r="T55" i="20"/>
  <c r="T56" i="20"/>
  <c r="T57" i="20"/>
  <c r="T58" i="20"/>
  <c r="T59" i="20"/>
  <c r="T60" i="20"/>
  <c r="T61" i="20"/>
  <c r="T62" i="20"/>
  <c r="T63" i="20"/>
  <c r="T64" i="20"/>
  <c r="T65" i="20"/>
  <c r="T66" i="20"/>
  <c r="T67" i="20"/>
  <c r="T68" i="20"/>
  <c r="T69" i="20"/>
  <c r="T70" i="20"/>
  <c r="T71" i="20"/>
  <c r="T72" i="20"/>
  <c r="T73" i="20"/>
  <c r="T74" i="20"/>
  <c r="T75" i="20"/>
  <c r="T76" i="20"/>
  <c r="T77" i="20"/>
  <c r="T78" i="20"/>
  <c r="T79" i="20"/>
  <c r="T80" i="20"/>
  <c r="T81" i="20"/>
  <c r="T82" i="20"/>
  <c r="T83" i="20"/>
  <c r="T84" i="20"/>
  <c r="T85" i="20"/>
  <c r="T86" i="20"/>
  <c r="T87" i="20"/>
  <c r="T88" i="20"/>
  <c r="T89" i="20"/>
  <c r="T90" i="20"/>
  <c r="T91" i="20"/>
  <c r="T92" i="20"/>
  <c r="T93" i="20"/>
  <c r="T94" i="20"/>
  <c r="T95" i="20"/>
  <c r="T96" i="20"/>
  <c r="T97" i="20"/>
  <c r="T98" i="20"/>
  <c r="T99" i="20"/>
  <c r="T100" i="20"/>
  <c r="T101" i="20"/>
  <c r="T102" i="20"/>
  <c r="T103" i="20"/>
  <c r="T104" i="20"/>
  <c r="T105" i="20"/>
  <c r="T106" i="20"/>
  <c r="T107" i="20"/>
  <c r="T108" i="20"/>
  <c r="T109" i="20"/>
  <c r="T110" i="20"/>
  <c r="T111" i="20"/>
  <c r="T112" i="20"/>
  <c r="T113" i="20"/>
  <c r="T114" i="20"/>
  <c r="T115" i="20"/>
  <c r="T116" i="20"/>
  <c r="T117" i="20"/>
  <c r="T118" i="20"/>
  <c r="T119" i="20"/>
  <c r="T120" i="20"/>
  <c r="T121" i="20"/>
  <c r="T122" i="20"/>
  <c r="T27" i="20"/>
  <c r="I10" i="37" l="1"/>
  <c r="H10" i="37"/>
  <c r="J10" i="37" s="1"/>
  <c r="A13" i="37"/>
  <c r="A14" i="37" l="1"/>
  <c r="L10" i="37"/>
  <c r="C11" i="37" s="1"/>
  <c r="K10" i="37"/>
  <c r="D11" i="37" l="1"/>
  <c r="E11" i="37" s="1"/>
  <c r="A15" i="37"/>
  <c r="H11" i="37" l="1"/>
  <c r="J11" i="37" s="1"/>
  <c r="I11" i="37"/>
  <c r="A16" i="37"/>
  <c r="A17" i="37" l="1"/>
  <c r="L11" i="37"/>
  <c r="C12" i="37" s="1"/>
  <c r="K11" i="37"/>
  <c r="D12" i="37" l="1"/>
  <c r="E12" i="37" s="1"/>
  <c r="A18" i="37"/>
  <c r="H12" i="37" l="1"/>
  <c r="J12" i="37" s="1"/>
  <c r="I12" i="37"/>
  <c r="A19" i="37"/>
  <c r="A20" i="37" l="1"/>
  <c r="L12" i="37"/>
  <c r="C13" i="37" s="1"/>
  <c r="K12" i="37"/>
  <c r="D13" i="37" l="1"/>
  <c r="E13" i="37"/>
  <c r="A21" i="37"/>
  <c r="A22" i="37" l="1"/>
  <c r="H13" i="37"/>
  <c r="J13" i="37" s="1"/>
  <c r="I13" i="37"/>
  <c r="L13" i="37" l="1"/>
  <c r="C14" i="37" s="1"/>
  <c r="K13" i="37"/>
  <c r="A23" i="37"/>
  <c r="A24" i="37" l="1"/>
  <c r="D14" i="37"/>
  <c r="E14" i="37"/>
  <c r="H14" i="37" l="1"/>
  <c r="J14" i="37" s="1"/>
  <c r="I14" i="37"/>
  <c r="A25" i="37"/>
  <c r="A26" i="37" l="1"/>
  <c r="L14" i="37"/>
  <c r="C15" i="37" s="1"/>
  <c r="K14" i="37"/>
  <c r="D15" i="37" l="1"/>
  <c r="E15" i="37" s="1"/>
  <c r="A27" i="37"/>
  <c r="H15" i="37" l="1"/>
  <c r="J15" i="37" s="1"/>
  <c r="I15" i="37"/>
  <c r="A28" i="37"/>
  <c r="A29" i="37" l="1"/>
  <c r="L15" i="37"/>
  <c r="C16" i="37" s="1"/>
  <c r="K15" i="37"/>
  <c r="A30" i="37" l="1"/>
  <c r="D16" i="37"/>
  <c r="E16" i="37" s="1"/>
  <c r="H16" i="37" l="1"/>
  <c r="J16" i="37" s="1"/>
  <c r="I16" i="37"/>
  <c r="A31" i="37"/>
  <c r="A32" i="37" l="1"/>
  <c r="L16" i="37"/>
  <c r="C17" i="37" s="1"/>
  <c r="K16" i="37"/>
  <c r="D17" i="37" l="1"/>
  <c r="E17" i="37" s="1"/>
  <c r="A33" i="37"/>
  <c r="H17" i="37" l="1"/>
  <c r="J17" i="37" s="1"/>
  <c r="I17" i="37"/>
  <c r="A34" i="37"/>
  <c r="A35" i="37" l="1"/>
  <c r="L17" i="37"/>
  <c r="C18" i="37" s="1"/>
  <c r="K17" i="37"/>
  <c r="D18" i="37" l="1"/>
  <c r="E18" i="37" s="1"/>
  <c r="A36" i="37"/>
  <c r="H18" i="37" l="1"/>
  <c r="J18" i="37" s="1"/>
  <c r="I18" i="37"/>
  <c r="A37" i="37"/>
  <c r="A38" i="37" l="1"/>
  <c r="L18" i="37"/>
  <c r="C19" i="37" s="1"/>
  <c r="K18" i="37"/>
  <c r="D19" i="37" l="1"/>
  <c r="E19" i="37" s="1"/>
  <c r="A39" i="37"/>
  <c r="H19" i="37" l="1"/>
  <c r="J19" i="37" s="1"/>
  <c r="I19" i="37"/>
  <c r="A40" i="37"/>
  <c r="A41" i="37" l="1"/>
  <c r="L19" i="37"/>
  <c r="C20" i="37" s="1"/>
  <c r="K19" i="37"/>
  <c r="D20" i="37" l="1"/>
  <c r="E20" i="37"/>
  <c r="A42" i="37"/>
  <c r="A43" i="37" l="1"/>
  <c r="H20" i="37"/>
  <c r="J20" i="37" s="1"/>
  <c r="I20" i="37"/>
  <c r="L20" i="37" l="1"/>
  <c r="C21" i="37" s="1"/>
  <c r="K20" i="37"/>
  <c r="A44" i="37"/>
  <c r="A45" i="37" l="1"/>
  <c r="D21" i="37"/>
  <c r="E21" i="37" s="1"/>
  <c r="H21" i="37" l="1"/>
  <c r="J21" i="37" s="1"/>
  <c r="I21" i="37"/>
  <c r="A46" i="37"/>
  <c r="A47" i="37" l="1"/>
  <c r="L21" i="37"/>
  <c r="C22" i="37" s="1"/>
  <c r="K21" i="37"/>
  <c r="D22" i="37" l="1"/>
  <c r="E22" i="37" s="1"/>
  <c r="A48" i="37"/>
  <c r="H22" i="37" l="1"/>
  <c r="J22" i="37" s="1"/>
  <c r="I22" i="37"/>
  <c r="A49" i="37"/>
  <c r="A50" i="37" l="1"/>
  <c r="L22" i="37"/>
  <c r="C23" i="37" s="1"/>
  <c r="K22" i="37"/>
  <c r="D23" i="37" l="1"/>
  <c r="E23" i="37" s="1"/>
  <c r="A51" i="37"/>
  <c r="H23" i="37" l="1"/>
  <c r="J23" i="37" s="1"/>
  <c r="I23" i="37"/>
  <c r="A52" i="37"/>
  <c r="A53" i="37" l="1"/>
  <c r="L23" i="37"/>
  <c r="C24" i="37" s="1"/>
  <c r="K23" i="37"/>
  <c r="D24" i="37" l="1"/>
  <c r="E24" i="37"/>
  <c r="A54" i="37"/>
  <c r="A55" i="37" l="1"/>
  <c r="H24" i="37"/>
  <c r="J24" i="37" s="1"/>
  <c r="I24" i="37"/>
  <c r="L24" i="37" l="1"/>
  <c r="C25" i="37" s="1"/>
  <c r="K24" i="37"/>
  <c r="A56" i="37"/>
  <c r="A57" i="37" l="1"/>
  <c r="D25" i="37"/>
  <c r="E25" i="37"/>
  <c r="H25" i="37" l="1"/>
  <c r="J25" i="37" s="1"/>
  <c r="I25" i="37"/>
  <c r="A58" i="37"/>
  <c r="A59" i="37" l="1"/>
  <c r="L25" i="37"/>
  <c r="C26" i="37" s="1"/>
  <c r="K25" i="37"/>
  <c r="D26" i="37" l="1"/>
  <c r="E26" i="37" s="1"/>
  <c r="A60" i="37"/>
  <c r="H26" i="37" l="1"/>
  <c r="J26" i="37" s="1"/>
  <c r="I26" i="37"/>
  <c r="A61" i="37"/>
  <c r="A62" i="37" l="1"/>
  <c r="L26" i="37"/>
  <c r="C27" i="37" s="1"/>
  <c r="K26" i="37"/>
  <c r="D27" i="37" l="1"/>
  <c r="E27" i="37" s="1"/>
  <c r="A63" i="37"/>
  <c r="H27" i="37" l="1"/>
  <c r="J27" i="37" s="1"/>
  <c r="I27" i="37"/>
  <c r="A64" i="37"/>
  <c r="A65" i="37" l="1"/>
  <c r="K27" i="37"/>
  <c r="L27" i="37"/>
  <c r="C28" i="37" s="1"/>
  <c r="D28" i="37" l="1"/>
  <c r="E28" i="37"/>
  <c r="A66" i="37"/>
  <c r="A67" i="37" l="1"/>
  <c r="H28" i="37"/>
  <c r="J28" i="37" s="1"/>
  <c r="I28" i="37"/>
  <c r="L28" i="37" l="1"/>
  <c r="C29" i="37" s="1"/>
  <c r="K28" i="37"/>
  <c r="A68" i="37"/>
  <c r="A69" i="37" l="1"/>
  <c r="D29" i="37"/>
  <c r="E29" i="37"/>
  <c r="H29" i="37" l="1"/>
  <c r="J29" i="37" s="1"/>
  <c r="I29" i="37"/>
  <c r="A70" i="37"/>
  <c r="A71" i="37" l="1"/>
  <c r="L29" i="37"/>
  <c r="C30" i="37" s="1"/>
  <c r="K29" i="37"/>
  <c r="D30" i="37" l="1"/>
  <c r="E30" i="37" s="1"/>
  <c r="A72" i="37"/>
  <c r="H30" i="37" l="1"/>
  <c r="J30" i="37" s="1"/>
  <c r="I30" i="37"/>
  <c r="A73" i="37"/>
  <c r="A74" i="37" l="1"/>
  <c r="L30" i="37"/>
  <c r="C31" i="37" s="1"/>
  <c r="K30" i="37"/>
  <c r="D31" i="37" l="1"/>
  <c r="E31" i="37" s="1"/>
  <c r="A75" i="37"/>
  <c r="H31" i="37" l="1"/>
  <c r="J31" i="37" s="1"/>
  <c r="I31" i="37"/>
  <c r="A76" i="37"/>
  <c r="A77" i="37" l="1"/>
  <c r="L31" i="37"/>
  <c r="C32" i="37" s="1"/>
  <c r="K31" i="37"/>
  <c r="D32" i="37" l="1"/>
  <c r="E32" i="37"/>
  <c r="A78" i="37"/>
  <c r="A79" i="37" l="1"/>
  <c r="H32" i="37"/>
  <c r="J32" i="37" s="1"/>
  <c r="I32" i="37"/>
  <c r="L32" i="37" l="1"/>
  <c r="C33" i="37" s="1"/>
  <c r="K32" i="37"/>
  <c r="A80" i="37"/>
  <c r="A81" i="37" l="1"/>
  <c r="D33" i="37"/>
  <c r="E33" i="37" s="1"/>
  <c r="A82" i="37" l="1"/>
  <c r="A83" i="37" l="1"/>
  <c r="A84" i="37" l="1"/>
  <c r="A85" i="37" l="1"/>
  <c r="A86" i="37" l="1"/>
  <c r="A87" i="37" l="1"/>
  <c r="A88" i="37" l="1"/>
  <c r="A89" i="37" l="1"/>
  <c r="A90" i="37" l="1"/>
  <c r="A91" i="37" l="1"/>
  <c r="A92" i="37" l="1"/>
  <c r="A93" i="37" l="1"/>
  <c r="A94" i="37" l="1"/>
  <c r="A95" i="37" l="1"/>
  <c r="A96" i="37" l="1"/>
  <c r="A97" i="37" l="1"/>
  <c r="A98" i="37" l="1"/>
  <c r="A99" i="37" l="1"/>
  <c r="A100" i="37" l="1"/>
  <c r="A101" i="37" l="1"/>
  <c r="A102" i="37" l="1"/>
  <c r="A103" i="37" l="1"/>
  <c r="A104" i="37" l="1"/>
  <c r="A105" i="37" l="1"/>
  <c r="A106" i="37" l="1"/>
  <c r="A107" i="37" l="1"/>
  <c r="A108" i="37" l="1"/>
  <c r="A109" i="37" l="1"/>
  <c r="A110" i="37" l="1"/>
  <c r="A111" i="37" l="1"/>
  <c r="A112" i="37" l="1"/>
  <c r="A113" i="37" l="1"/>
  <c r="A114" i="37" l="1"/>
  <c r="A115" i="37" l="1"/>
  <c r="A116" i="37" l="1"/>
  <c r="A117" i="37" l="1"/>
  <c r="A118" i="37" l="1"/>
  <c r="A119" i="37" l="1"/>
  <c r="A120" i="37" l="1"/>
  <c r="A121" i="37" l="1"/>
  <c r="A122" i="37" l="1"/>
  <c r="A123" i="37" l="1"/>
  <c r="A124" i="37" l="1"/>
  <c r="A125" i="37" l="1"/>
  <c r="A126" i="37" l="1"/>
  <c r="A127" i="37" l="1"/>
  <c r="A128" i="37" l="1"/>
  <c r="A129" i="37" l="1"/>
  <c r="A130" i="37" l="1"/>
  <c r="A131" i="37" l="1"/>
  <c r="A132" i="37" l="1"/>
  <c r="A133" i="37" l="1"/>
  <c r="A134" i="37" l="1"/>
  <c r="A135" i="37" l="1"/>
  <c r="A136" i="37" l="1"/>
  <c r="A137" i="37" l="1"/>
  <c r="A138" i="37" l="1"/>
  <c r="A139" i="37" l="1"/>
  <c r="A140" i="37" l="1"/>
  <c r="A141" i="37" l="1"/>
  <c r="A142" i="37" l="1"/>
  <c r="A143" i="37" l="1"/>
  <c r="A144" i="37" l="1"/>
  <c r="A145" i="37" l="1"/>
  <c r="A146" i="37" l="1"/>
  <c r="A147" i="37" l="1"/>
  <c r="A148" i="37" l="1"/>
  <c r="A149" i="37" l="1"/>
  <c r="A150" i="37" l="1"/>
  <c r="A151" i="37" l="1"/>
  <c r="A152" i="37" l="1"/>
  <c r="A153" i="37" l="1"/>
  <c r="A154" i="37" l="1"/>
  <c r="A155" i="37" l="1"/>
  <c r="A156" i="37" l="1"/>
  <c r="A157" i="37" l="1"/>
  <c r="A158" i="37" l="1"/>
  <c r="A159" i="37" l="1"/>
  <c r="A160" i="37" l="1"/>
  <c r="A161" i="37" l="1"/>
  <c r="A162" i="37" l="1"/>
  <c r="A163" i="37" l="1"/>
  <c r="A164" i="37" l="1"/>
  <c r="A165" i="37" l="1"/>
  <c r="A166" i="37" l="1"/>
  <c r="A167" i="37" l="1"/>
  <c r="A168" i="37" l="1"/>
  <c r="A169" i="37" l="1"/>
  <c r="A170" i="37" l="1"/>
  <c r="A171" i="37" l="1"/>
  <c r="A172" i="37" l="1"/>
  <c r="A173" i="37" l="1"/>
  <c r="A174" i="37" l="1"/>
  <c r="A175" i="37" l="1"/>
  <c r="A176" i="37" l="1"/>
  <c r="A177" i="37" l="1"/>
  <c r="A178" i="37" l="1"/>
  <c r="A179" i="37" l="1"/>
  <c r="A180" i="37" l="1"/>
  <c r="A181" i="37" l="1"/>
  <c r="A182" i="37" l="1"/>
  <c r="A183" i="37" l="1"/>
  <c r="A184" i="37" l="1"/>
  <c r="A185" i="37" l="1"/>
  <c r="A186" i="37" l="1"/>
  <c r="A187" i="37" l="1"/>
  <c r="A188" i="37" l="1"/>
  <c r="A189" i="37" l="1"/>
  <c r="A190" i="37" l="1"/>
  <c r="A191" i="37" l="1"/>
  <c r="A192" i="37" l="1"/>
  <c r="A193" i="37" l="1"/>
  <c r="A194" i="37" l="1"/>
  <c r="A195" i="37" l="1"/>
  <c r="A196" i="37" l="1"/>
  <c r="A197" i="37" l="1"/>
  <c r="A198" i="37" l="1"/>
  <c r="A199" i="37" l="1"/>
  <c r="A200" i="37" l="1"/>
  <c r="A201" i="37" l="1"/>
  <c r="A202" i="37" l="1"/>
  <c r="A203" i="37" l="1"/>
  <c r="A204" i="37" l="1"/>
  <c r="A205" i="37" l="1"/>
  <c r="A206" i="37" l="1"/>
  <c r="A207" i="37" l="1"/>
  <c r="A208" i="37" l="1"/>
  <c r="A209" i="37" l="1"/>
  <c r="A210" i="37" l="1"/>
  <c r="A211" i="37" l="1"/>
  <c r="A212" i="37" l="1"/>
  <c r="A213" i="37" l="1"/>
  <c r="A214" i="37" l="1"/>
  <c r="A215" i="37" l="1"/>
  <c r="A216" i="37" l="1"/>
  <c r="A217" i="37" l="1"/>
  <c r="A218" i="37" l="1"/>
  <c r="A219" i="37" l="1"/>
  <c r="A220" i="37" l="1"/>
  <c r="A221" i="37" l="1"/>
  <c r="A222" i="37" l="1"/>
  <c r="A223" i="37" l="1"/>
  <c r="A224" i="37" l="1"/>
  <c r="A225" i="37" l="1"/>
  <c r="A226" i="37" l="1"/>
  <c r="A227" i="37" l="1"/>
  <c r="A228" i="37" l="1"/>
  <c r="A229" i="37" l="1"/>
  <c r="A230" i="37" l="1"/>
  <c r="A231" i="37" l="1"/>
  <c r="A232" i="37" l="1"/>
  <c r="A233" i="37" l="1"/>
  <c r="A234" i="37" l="1"/>
  <c r="A235" i="37" l="1"/>
  <c r="A236" i="37" l="1"/>
  <c r="A237" i="37" l="1"/>
  <c r="A238" i="37" l="1"/>
  <c r="A239" i="37" l="1"/>
  <c r="A240" i="37" l="1"/>
  <c r="A241" i="37" l="1"/>
  <c r="A242" i="37" l="1"/>
  <c r="A243" i="37" l="1"/>
  <c r="A244" i="37" l="1"/>
  <c r="A245" i="37" l="1"/>
  <c r="A246" i="37" l="1"/>
  <c r="A247" i="37" l="1"/>
  <c r="A248" i="37" l="1"/>
  <c r="A249" i="37" l="1"/>
  <c r="A250" i="37" l="1"/>
  <c r="A251" i="37" l="1"/>
  <c r="A252" i="37" l="1"/>
  <c r="A253" i="37" l="1"/>
  <c r="A254" i="37" l="1"/>
  <c r="A255" i="37" l="1"/>
  <c r="A256" i="37" l="1"/>
  <c r="A257" i="37" l="1"/>
  <c r="A258" i="37" l="1"/>
  <c r="A259" i="37" l="1"/>
  <c r="A260" i="37" l="1"/>
  <c r="A261" i="37" l="1"/>
  <c r="A262" i="37" l="1"/>
  <c r="A263" i="37" l="1"/>
  <c r="A264" i="37" l="1"/>
  <c r="A265" i="37" l="1"/>
  <c r="A266" i="37" l="1"/>
  <c r="A267" i="37" l="1"/>
  <c r="A268" i="37" l="1"/>
  <c r="A269" i="37" l="1"/>
  <c r="A270" i="37" l="1"/>
  <c r="A271" i="37" l="1"/>
  <c r="A272" i="37" l="1"/>
  <c r="A273" i="37" l="1"/>
  <c r="A274" i="37" l="1"/>
  <c r="A275" i="37" l="1"/>
  <c r="A276" i="37" l="1"/>
  <c r="A277" i="37" l="1"/>
  <c r="A278" i="37" l="1"/>
  <c r="A279" i="37" l="1"/>
  <c r="A280" i="37" l="1"/>
  <c r="A281" i="37" l="1"/>
  <c r="A282" i="37" l="1"/>
  <c r="A283" i="37" l="1"/>
  <c r="A284" i="37" l="1"/>
  <c r="A285" i="37" l="1"/>
  <c r="A286" i="37" l="1"/>
  <c r="A287" i="37" l="1"/>
  <c r="A288" i="37" l="1"/>
  <c r="A289" i="37" l="1"/>
  <c r="A290" i="37" l="1"/>
  <c r="A291" i="37" l="1"/>
  <c r="A292" i="37" l="1"/>
  <c r="A293" i="37" l="1"/>
  <c r="A294" i="37" l="1"/>
  <c r="A295" i="37" l="1"/>
  <c r="A296" i="37" l="1"/>
  <c r="A297" i="37" l="1"/>
  <c r="A298" i="37" l="1"/>
  <c r="A299" i="37" l="1"/>
  <c r="A300" i="37" l="1"/>
  <c r="A301" i="37" l="1"/>
  <c r="A302" i="37" l="1"/>
  <c r="A303" i="37" l="1"/>
  <c r="A304" i="37" l="1"/>
  <c r="A305" i="37" l="1"/>
  <c r="A306" i="37" l="1"/>
  <c r="A307" i="37" l="1"/>
  <c r="A308" i="37" l="1"/>
  <c r="A309" i="37" l="1"/>
  <c r="A310" i="37" l="1"/>
  <c r="A311" i="37" l="1"/>
  <c r="A312" i="37" l="1"/>
  <c r="A313" i="37" l="1"/>
  <c r="A314" i="37" l="1"/>
  <c r="A315" i="37" l="1"/>
  <c r="A316" i="37" l="1"/>
  <c r="A317" i="37" l="1"/>
  <c r="A318" i="37" l="1"/>
  <c r="A319" i="37" l="1"/>
  <c r="A320" i="37" l="1"/>
  <c r="A321" i="37" l="1"/>
  <c r="A322" i="37" l="1"/>
  <c r="A323" i="37" l="1"/>
  <c r="A324" i="37" l="1"/>
  <c r="A325" i="37" l="1"/>
  <c r="A326" i="37" l="1"/>
  <c r="A327" i="37" l="1"/>
  <c r="A328" i="37" l="1"/>
  <c r="A329" i="37" l="1"/>
  <c r="A330" i="37" l="1"/>
  <c r="A331" i="37" l="1"/>
  <c r="A332" i="37" l="1"/>
  <c r="A333" i="37" l="1"/>
  <c r="A334" i="37" l="1"/>
  <c r="A335" i="37" l="1"/>
  <c r="A336" i="37" l="1"/>
  <c r="A337" i="37" l="1"/>
  <c r="A338" i="37" l="1"/>
  <c r="A339" i="37" l="1"/>
  <c r="A340" i="37" l="1"/>
  <c r="A341" i="37" l="1"/>
  <c r="A342" i="37" l="1"/>
  <c r="A343" i="37" l="1"/>
  <c r="A344" i="37" l="1"/>
  <c r="A345" i="37" l="1"/>
  <c r="A346" i="37" l="1"/>
  <c r="A347" i="37" l="1"/>
  <c r="A348" i="37" l="1"/>
  <c r="A349" i="37" l="1"/>
  <c r="A350" i="37" l="1"/>
  <c r="A351" i="37" l="1"/>
  <c r="A352" i="37" l="1"/>
  <c r="A353" i="37" l="1"/>
  <c r="A354" i="37" l="1"/>
  <c r="A355" i="37" l="1"/>
  <c r="A356" i="37" l="1"/>
  <c r="A357" i="37" l="1"/>
  <c r="A358" i="37" l="1"/>
  <c r="A359" i="37" l="1"/>
  <c r="A360" i="37" l="1"/>
  <c r="A361" i="37" l="1"/>
  <c r="A362" i="37" l="1"/>
  <c r="A363" i="37" l="1"/>
  <c r="A364" i="37" l="1"/>
  <c r="A365" i="37" l="1"/>
  <c r="A366" i="37" l="1"/>
  <c r="A367" i="37" l="1"/>
  <c r="A368" i="37" l="1"/>
  <c r="A369" i="37" l="1"/>
  <c r="T4" i="29" l="1"/>
  <c r="T5" i="29"/>
  <c r="T6" i="29"/>
  <c r="T7" i="29"/>
  <c r="T8" i="29"/>
  <c r="T9" i="29"/>
  <c r="T10" i="29"/>
  <c r="T11" i="29"/>
  <c r="T12" i="29"/>
  <c r="T13" i="29"/>
  <c r="T14" i="29"/>
  <c r="T15" i="29"/>
  <c r="T16" i="29"/>
  <c r="T17" i="29"/>
  <c r="T18" i="29"/>
  <c r="T19" i="29"/>
  <c r="T20" i="29"/>
  <c r="T21" i="29"/>
  <c r="T22" i="29"/>
  <c r="T23" i="29"/>
  <c r="T24" i="29"/>
  <c r="T25" i="29"/>
  <c r="T26" i="29"/>
  <c r="T27" i="29"/>
  <c r="T28" i="29"/>
  <c r="T29" i="29"/>
  <c r="T30" i="29"/>
  <c r="T31" i="29"/>
  <c r="T32" i="29"/>
  <c r="T33" i="29"/>
  <c r="T34" i="29"/>
  <c r="T35" i="29"/>
  <c r="T36" i="29"/>
  <c r="T37" i="29"/>
  <c r="T38" i="29"/>
  <c r="T39" i="29"/>
  <c r="T40" i="29"/>
  <c r="T41" i="29"/>
  <c r="T42" i="29"/>
  <c r="T43" i="29"/>
  <c r="T44" i="29"/>
  <c r="T45" i="29"/>
  <c r="T46" i="29"/>
  <c r="T47" i="29"/>
  <c r="T48" i="29"/>
  <c r="T49" i="29"/>
  <c r="T50" i="29"/>
  <c r="T51" i="29"/>
  <c r="T52" i="29"/>
  <c r="T53" i="29"/>
  <c r="T54" i="29"/>
  <c r="T55" i="29"/>
  <c r="T56"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T87" i="29"/>
  <c r="T88" i="29"/>
  <c r="T89" i="29"/>
  <c r="T90" i="29"/>
  <c r="T91" i="29"/>
  <c r="T92" i="29"/>
  <c r="T93" i="29"/>
  <c r="T94" i="29"/>
  <c r="T95" i="29"/>
  <c r="T96" i="29"/>
  <c r="T97" i="29"/>
  <c r="T98"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T129" i="29"/>
  <c r="T130" i="29"/>
  <c r="T131" i="29"/>
  <c r="T132" i="29"/>
  <c r="T133" i="29"/>
  <c r="T134" i="29"/>
  <c r="T135" i="29"/>
  <c r="T136" i="29"/>
  <c r="T137" i="29"/>
  <c r="T138" i="29"/>
  <c r="T139" i="29"/>
  <c r="T140" i="29"/>
  <c r="T141" i="29"/>
  <c r="T142" i="29"/>
  <c r="T143" i="29"/>
  <c r="T144" i="29"/>
  <c r="T145" i="29"/>
  <c r="T146" i="29"/>
  <c r="T147" i="29"/>
  <c r="T148" i="29"/>
  <c r="T149" i="29"/>
  <c r="T150" i="29"/>
  <c r="T151" i="29"/>
  <c r="T152" i="29"/>
  <c r="T153" i="29"/>
  <c r="T154" i="29"/>
  <c r="T155" i="29"/>
  <c r="T156" i="29"/>
  <c r="T157" i="29"/>
  <c r="T158" i="29"/>
  <c r="T159" i="29"/>
  <c r="T160" i="29"/>
  <c r="T161" i="29"/>
  <c r="T162" i="29"/>
  <c r="T163" i="29"/>
  <c r="T164" i="29"/>
  <c r="T165" i="29"/>
  <c r="T166" i="29"/>
  <c r="T167" i="29"/>
  <c r="T168" i="29"/>
  <c r="T169" i="29"/>
  <c r="T170" i="29"/>
  <c r="T171" i="29"/>
  <c r="T172" i="29"/>
  <c r="T173" i="29"/>
  <c r="T174" i="29"/>
  <c r="T175" i="29"/>
  <c r="T176" i="29"/>
  <c r="T177" i="29"/>
  <c r="T178" i="29"/>
  <c r="T179" i="29"/>
  <c r="T180" i="29"/>
  <c r="T181" i="29"/>
  <c r="T182" i="29"/>
  <c r="T183" i="29"/>
  <c r="T184" i="29"/>
  <c r="T185" i="29"/>
  <c r="T186" i="29"/>
  <c r="T187" i="29"/>
  <c r="T188" i="29"/>
  <c r="T189" i="29"/>
  <c r="T190" i="29"/>
  <c r="T191" i="29"/>
  <c r="T192" i="29"/>
  <c r="T193" i="29"/>
  <c r="T194" i="29"/>
  <c r="T195" i="29"/>
  <c r="T196" i="29"/>
  <c r="T197" i="29"/>
  <c r="T198" i="29"/>
  <c r="T199" i="29"/>
  <c r="T200" i="29"/>
  <c r="T201" i="29"/>
  <c r="T202" i="29"/>
  <c r="T203" i="29"/>
  <c r="T204" i="29"/>
  <c r="T205" i="29"/>
  <c r="T206" i="29"/>
  <c r="T207" i="29"/>
  <c r="T208" i="29"/>
  <c r="T209" i="29"/>
  <c r="T210" i="29"/>
  <c r="T211" i="29"/>
  <c r="T212" i="29"/>
  <c r="T213" i="29"/>
  <c r="T214" i="29"/>
  <c r="T215" i="29"/>
  <c r="T216" i="29"/>
  <c r="T217" i="29"/>
  <c r="T218" i="29"/>
  <c r="T219" i="29"/>
  <c r="T220" i="29"/>
  <c r="T221" i="29"/>
  <c r="T222" i="29"/>
  <c r="T223" i="29"/>
  <c r="T224" i="29"/>
  <c r="T225" i="29"/>
  <c r="T226" i="29"/>
  <c r="T227" i="29"/>
  <c r="T228" i="29"/>
  <c r="T229" i="29"/>
  <c r="T230" i="29"/>
  <c r="T231" i="29"/>
  <c r="T232" i="29"/>
  <c r="T233" i="29"/>
  <c r="T234" i="29"/>
  <c r="T235" i="29"/>
  <c r="T236" i="29"/>
  <c r="T237" i="29"/>
  <c r="T238" i="29"/>
  <c r="T239" i="29"/>
  <c r="T240" i="29"/>
  <c r="T241" i="29"/>
  <c r="T242" i="29"/>
  <c r="T243" i="29"/>
  <c r="T244" i="29"/>
  <c r="T245" i="29"/>
  <c r="T246" i="29"/>
  <c r="T247" i="29"/>
  <c r="T248" i="29"/>
  <c r="T249" i="29"/>
  <c r="T250" i="29"/>
  <c r="T251" i="29"/>
  <c r="T252" i="29"/>
  <c r="T253" i="29"/>
  <c r="T254" i="29"/>
  <c r="T255" i="29"/>
  <c r="T256" i="29"/>
  <c r="T257" i="29"/>
  <c r="T258" i="29"/>
  <c r="T259" i="29"/>
  <c r="T260" i="29"/>
  <c r="T261" i="29"/>
  <c r="T262" i="29"/>
  <c r="T263" i="29"/>
  <c r="T264" i="29"/>
  <c r="T265" i="29"/>
  <c r="T266" i="29"/>
  <c r="T267" i="29"/>
  <c r="T268" i="29"/>
  <c r="T269" i="29"/>
  <c r="T270" i="29"/>
  <c r="T271" i="29"/>
  <c r="T272" i="29"/>
  <c r="T273" i="29"/>
  <c r="T274" i="29"/>
  <c r="T275" i="29"/>
  <c r="T276" i="29"/>
  <c r="T277" i="29"/>
  <c r="T278" i="29"/>
  <c r="T279" i="29"/>
  <c r="T280" i="29"/>
  <c r="T281" i="29"/>
  <c r="T282" i="29"/>
  <c r="T283" i="29"/>
  <c r="T284" i="29"/>
  <c r="T285" i="29"/>
  <c r="T286" i="29"/>
  <c r="T287" i="29"/>
  <c r="T288" i="29"/>
  <c r="T289" i="29"/>
  <c r="T290" i="29"/>
  <c r="T291" i="29"/>
  <c r="T292" i="29"/>
  <c r="T293" i="29"/>
  <c r="T294" i="29"/>
  <c r="T295" i="29"/>
  <c r="T296" i="29"/>
  <c r="T297" i="29"/>
  <c r="T298" i="29"/>
  <c r="T299" i="29"/>
  <c r="T300" i="29"/>
  <c r="T301" i="29"/>
  <c r="T302" i="29"/>
  <c r="T303" i="29"/>
  <c r="T304" i="29"/>
  <c r="T305" i="29"/>
  <c r="T306" i="29"/>
  <c r="T307" i="29"/>
  <c r="T308" i="29"/>
  <c r="T309" i="29"/>
  <c r="T310" i="29"/>
  <c r="T311" i="29"/>
  <c r="T312" i="29"/>
  <c r="T313" i="29"/>
  <c r="T314" i="29"/>
  <c r="T315" i="29"/>
  <c r="T316" i="29"/>
  <c r="T317" i="29"/>
  <c r="T318" i="29"/>
  <c r="T319" i="29"/>
  <c r="T320" i="29"/>
  <c r="T321" i="29"/>
  <c r="T322" i="29"/>
  <c r="T323" i="29"/>
  <c r="T324" i="29"/>
  <c r="T325" i="29"/>
  <c r="T326" i="29"/>
  <c r="T327" i="29"/>
  <c r="T328" i="29"/>
  <c r="T329" i="29"/>
  <c r="T330" i="29"/>
  <c r="T331" i="29"/>
  <c r="T332" i="29"/>
  <c r="T333" i="29"/>
  <c r="T334" i="29"/>
  <c r="T335" i="29"/>
  <c r="T336" i="29"/>
  <c r="T337" i="29"/>
  <c r="T338" i="29"/>
  <c r="T339" i="29"/>
  <c r="T340" i="29"/>
  <c r="T341" i="29"/>
  <c r="T342" i="29"/>
  <c r="T343" i="29"/>
  <c r="T344" i="29"/>
  <c r="T345" i="29"/>
  <c r="T346" i="29"/>
  <c r="T347" i="29"/>
  <c r="T348" i="29"/>
  <c r="T349" i="29"/>
  <c r="T350" i="29"/>
  <c r="T351" i="29"/>
  <c r="T352" i="29"/>
  <c r="T353" i="29"/>
  <c r="T354" i="29"/>
  <c r="T355" i="29"/>
  <c r="T356" i="29"/>
  <c r="T357" i="29"/>
  <c r="T358" i="29"/>
  <c r="T359" i="29"/>
  <c r="T360" i="29"/>
  <c r="T361" i="29"/>
  <c r="T362" i="29"/>
  <c r="T363" i="29"/>
  <c r="T364" i="29"/>
  <c r="T365" i="29"/>
  <c r="T366" i="29"/>
  <c r="T367" i="29"/>
  <c r="T368" i="29"/>
  <c r="T369" i="29"/>
  <c r="T370" i="29"/>
  <c r="T371" i="29"/>
  <c r="T372" i="29"/>
  <c r="T373" i="29"/>
  <c r="T374" i="29"/>
  <c r="T375" i="29"/>
  <c r="T376" i="29"/>
  <c r="T377" i="29"/>
  <c r="T378" i="29"/>
  <c r="T379" i="29"/>
  <c r="T380" i="29"/>
  <c r="T381" i="29"/>
  <c r="T382" i="29"/>
  <c r="T383" i="29"/>
  <c r="T384" i="29"/>
  <c r="T385" i="29"/>
  <c r="T386" i="29"/>
  <c r="T387" i="29"/>
  <c r="T388" i="29"/>
  <c r="T389" i="29"/>
  <c r="T390" i="29"/>
  <c r="T391" i="29"/>
  <c r="T392" i="29"/>
  <c r="T393" i="29"/>
  <c r="T394" i="29"/>
  <c r="T395" i="29"/>
  <c r="T396" i="29"/>
  <c r="T397" i="29"/>
  <c r="T398" i="29"/>
  <c r="T399" i="29"/>
  <c r="T400" i="29"/>
  <c r="T401" i="29"/>
  <c r="T402" i="29"/>
  <c r="T403" i="29"/>
  <c r="T404" i="29"/>
  <c r="T405" i="29"/>
  <c r="T406" i="29"/>
  <c r="T407" i="29"/>
  <c r="T408" i="29"/>
  <c r="T409" i="29"/>
  <c r="T410" i="29"/>
  <c r="T411" i="29"/>
  <c r="T412" i="29"/>
  <c r="T413" i="29"/>
  <c r="T414" i="29"/>
  <c r="T415" i="29"/>
  <c r="T416" i="29"/>
  <c r="T417" i="29"/>
  <c r="T418" i="29"/>
  <c r="T419" i="29"/>
  <c r="T420" i="29"/>
  <c r="T421" i="29"/>
  <c r="T422" i="29"/>
  <c r="T423" i="29"/>
  <c r="T424" i="29"/>
  <c r="T425" i="29"/>
  <c r="T426" i="29"/>
  <c r="T427" i="29"/>
  <c r="T428" i="29"/>
  <c r="T429" i="29"/>
  <c r="T430" i="29"/>
  <c r="T431" i="29"/>
  <c r="T432" i="29"/>
  <c r="T433" i="29"/>
  <c r="T434" i="29"/>
  <c r="T435" i="29"/>
  <c r="T436" i="29"/>
  <c r="T437" i="29"/>
  <c r="T438" i="29"/>
  <c r="T439" i="29"/>
  <c r="T440" i="29"/>
  <c r="T441" i="29"/>
  <c r="T442" i="29"/>
  <c r="T443" i="29"/>
  <c r="T444" i="29"/>
  <c r="T445" i="29"/>
  <c r="T446" i="29"/>
  <c r="T447" i="29"/>
  <c r="T448" i="29"/>
  <c r="T449" i="29"/>
  <c r="T450" i="29"/>
  <c r="T451" i="29"/>
  <c r="T452" i="29"/>
  <c r="T453" i="29"/>
  <c r="T454" i="29"/>
  <c r="T455" i="29"/>
  <c r="T456" i="29"/>
  <c r="T457" i="29"/>
  <c r="T458" i="29"/>
  <c r="T3" i="29"/>
  <c r="P123" i="29"/>
  <c r="P124" i="29" s="1"/>
  <c r="P125" i="29" s="1"/>
  <c r="P126" i="29" s="1"/>
  <c r="P127" i="29" s="1"/>
  <c r="P128" i="29" s="1"/>
  <c r="P129" i="29" s="1"/>
  <c r="P130" i="29" s="1"/>
  <c r="P131" i="29" s="1"/>
  <c r="P132" i="29" s="1"/>
  <c r="P133" i="29" s="1"/>
  <c r="P134" i="29" s="1"/>
  <c r="P135" i="29" s="1"/>
  <c r="P136" i="29" s="1"/>
  <c r="P137" i="29" s="1"/>
  <c r="P138" i="29" s="1"/>
  <c r="P139" i="29" s="1"/>
  <c r="P140" i="29" s="1"/>
  <c r="P141" i="29" s="1"/>
  <c r="P142" i="29" s="1"/>
  <c r="P143" i="29" s="1"/>
  <c r="P144" i="29" s="1"/>
  <c r="P145" i="29" s="1"/>
  <c r="P146" i="29" s="1"/>
  <c r="P147" i="29" s="1"/>
  <c r="P148" i="29" s="1"/>
  <c r="P149" i="29" s="1"/>
  <c r="P150" i="29" s="1"/>
  <c r="P151" i="29" s="1"/>
  <c r="P152" i="29" s="1"/>
  <c r="P153" i="29" s="1"/>
  <c r="P154" i="29" s="1"/>
  <c r="P155" i="29" s="1"/>
  <c r="P156" i="29" s="1"/>
  <c r="P157" i="29" s="1"/>
  <c r="P158" i="29" s="1"/>
  <c r="P159" i="29" s="1"/>
  <c r="P160" i="29" s="1"/>
  <c r="P161" i="29" s="1"/>
  <c r="P162" i="29" s="1"/>
  <c r="P163" i="29" s="1"/>
  <c r="P164" i="29" s="1"/>
  <c r="P165" i="29" s="1"/>
  <c r="P166" i="29" s="1"/>
  <c r="P167" i="29" s="1"/>
  <c r="P168" i="29" s="1"/>
  <c r="P169" i="29" s="1"/>
  <c r="P170" i="29" s="1"/>
  <c r="P171" i="29" s="1"/>
  <c r="P172" i="29" s="1"/>
  <c r="P173" i="29" s="1"/>
  <c r="P174" i="29" s="1"/>
  <c r="P175" i="29" s="1"/>
  <c r="P176" i="29" s="1"/>
  <c r="P177" i="29" s="1"/>
  <c r="P178" i="29" s="1"/>
  <c r="P179" i="29" s="1"/>
  <c r="P180" i="29" s="1"/>
  <c r="P181" i="29" s="1"/>
  <c r="P182" i="29" s="1"/>
  <c r="P183" i="29" s="1"/>
  <c r="P184" i="29" s="1"/>
  <c r="P185" i="29" s="1"/>
  <c r="P186" i="29" s="1"/>
  <c r="P187" i="29" s="1"/>
  <c r="P188" i="29" s="1"/>
  <c r="P189" i="29" s="1"/>
  <c r="P190" i="29" s="1"/>
  <c r="P191" i="29" s="1"/>
  <c r="P192" i="29" s="1"/>
  <c r="P193" i="29" s="1"/>
  <c r="P194" i="29" s="1"/>
  <c r="P195" i="29" s="1"/>
  <c r="P196" i="29" s="1"/>
  <c r="P197" i="29" s="1"/>
  <c r="P198" i="29" s="1"/>
  <c r="P199" i="29" s="1"/>
  <c r="P200" i="29" s="1"/>
  <c r="P201" i="29" s="1"/>
  <c r="P202" i="29" s="1"/>
  <c r="P203" i="29" s="1"/>
  <c r="P204" i="29" s="1"/>
  <c r="P205" i="29" s="1"/>
  <c r="P206" i="29" s="1"/>
  <c r="P207" i="29" s="1"/>
  <c r="P208" i="29" s="1"/>
  <c r="P209" i="29" s="1"/>
  <c r="P210" i="29" s="1"/>
  <c r="P211" i="29" s="1"/>
  <c r="P212" i="29" s="1"/>
  <c r="P213" i="29" s="1"/>
  <c r="P214" i="29" s="1"/>
  <c r="P215" i="29" s="1"/>
  <c r="P216" i="29" s="1"/>
  <c r="P217" i="29" s="1"/>
  <c r="P218" i="29" s="1"/>
  <c r="P219" i="29" s="1"/>
  <c r="P220" i="29" s="1"/>
  <c r="P221" i="29" s="1"/>
  <c r="P222" i="29" s="1"/>
  <c r="P223" i="29" s="1"/>
  <c r="P224" i="29" s="1"/>
  <c r="P225" i="29" s="1"/>
  <c r="P226" i="29" s="1"/>
  <c r="P227" i="29" s="1"/>
  <c r="P228" i="29" s="1"/>
  <c r="P229" i="29" s="1"/>
  <c r="P230" i="29" s="1"/>
  <c r="P231" i="29" s="1"/>
  <c r="P232" i="29" s="1"/>
  <c r="P233" i="29" s="1"/>
  <c r="P234" i="29" s="1"/>
  <c r="P235" i="29" s="1"/>
  <c r="P236" i="29" s="1"/>
  <c r="P237" i="29" s="1"/>
  <c r="P238" i="29" s="1"/>
  <c r="P239" i="29" s="1"/>
  <c r="P240" i="29" s="1"/>
  <c r="P241" i="29" s="1"/>
  <c r="P242" i="29" s="1"/>
  <c r="P243" i="29" s="1"/>
  <c r="P244" i="29" s="1"/>
  <c r="P245" i="29" s="1"/>
  <c r="P246" i="29" s="1"/>
  <c r="P247" i="29" s="1"/>
  <c r="P248" i="29" s="1"/>
  <c r="P249" i="29" s="1"/>
  <c r="P250" i="29" s="1"/>
  <c r="P251" i="29" s="1"/>
  <c r="P252" i="29" s="1"/>
  <c r="P253" i="29" s="1"/>
  <c r="P254" i="29" s="1"/>
  <c r="P255" i="29" s="1"/>
  <c r="P256" i="29" s="1"/>
  <c r="P257" i="29" s="1"/>
  <c r="P258" i="29" s="1"/>
  <c r="P259" i="29" s="1"/>
  <c r="P260" i="29" s="1"/>
  <c r="P261" i="29" s="1"/>
  <c r="P262" i="29" s="1"/>
  <c r="P263" i="29" s="1"/>
  <c r="P264" i="29" s="1"/>
  <c r="P265" i="29" s="1"/>
  <c r="P266" i="29" s="1"/>
  <c r="P267" i="29" s="1"/>
  <c r="P268" i="29" s="1"/>
  <c r="P269" i="29" s="1"/>
  <c r="P270" i="29" s="1"/>
  <c r="P271" i="29" s="1"/>
  <c r="P272" i="29" s="1"/>
  <c r="P273" i="29" s="1"/>
  <c r="P274" i="29" s="1"/>
  <c r="P275" i="29" s="1"/>
  <c r="P276" i="29" s="1"/>
  <c r="P277" i="29" s="1"/>
  <c r="P278" i="29" s="1"/>
  <c r="P279" i="29" s="1"/>
  <c r="P280" i="29" s="1"/>
  <c r="P281" i="29" s="1"/>
  <c r="P282" i="29" s="1"/>
  <c r="P283" i="29" s="1"/>
  <c r="P284" i="29" s="1"/>
  <c r="P285" i="29" s="1"/>
  <c r="P286" i="29" s="1"/>
  <c r="P287" i="29" s="1"/>
  <c r="P288" i="29" s="1"/>
  <c r="P289" i="29" s="1"/>
  <c r="P290" i="29" s="1"/>
  <c r="P291" i="29" s="1"/>
  <c r="P292" i="29" s="1"/>
  <c r="P293" i="29" s="1"/>
  <c r="P294" i="29" s="1"/>
  <c r="P295" i="29" s="1"/>
  <c r="P296" i="29" s="1"/>
  <c r="P297" i="29" s="1"/>
  <c r="P298" i="29" s="1"/>
  <c r="P299" i="29" s="1"/>
  <c r="P300" i="29" s="1"/>
  <c r="P301" i="29" s="1"/>
  <c r="P302" i="29" s="1"/>
  <c r="P303" i="29" s="1"/>
  <c r="P304" i="29" s="1"/>
  <c r="P305" i="29" s="1"/>
  <c r="P306" i="29" s="1"/>
  <c r="P307" i="29" s="1"/>
  <c r="P308" i="29" s="1"/>
  <c r="P309" i="29" s="1"/>
  <c r="P310" i="29" s="1"/>
  <c r="P311" i="29" s="1"/>
  <c r="P312" i="29" s="1"/>
  <c r="P313" i="29" s="1"/>
  <c r="P314" i="29" s="1"/>
  <c r="P315" i="29" s="1"/>
  <c r="P316" i="29" s="1"/>
  <c r="P317" i="29" s="1"/>
  <c r="P318" i="29" s="1"/>
  <c r="P319" i="29" s="1"/>
  <c r="P320" i="29" s="1"/>
  <c r="P321" i="29" s="1"/>
  <c r="P322" i="29" s="1"/>
  <c r="P323" i="29" s="1"/>
  <c r="P324" i="29" s="1"/>
  <c r="P325" i="29" s="1"/>
  <c r="P326" i="29" s="1"/>
  <c r="P327" i="29" s="1"/>
  <c r="P328" i="29" s="1"/>
  <c r="P329" i="29" s="1"/>
  <c r="P330" i="29" s="1"/>
  <c r="P331" i="29" s="1"/>
  <c r="P332" i="29" s="1"/>
  <c r="P333" i="29" s="1"/>
  <c r="P334" i="29" s="1"/>
  <c r="P335" i="29" s="1"/>
  <c r="P336" i="29" s="1"/>
  <c r="P337" i="29" s="1"/>
  <c r="P338" i="29" s="1"/>
  <c r="P339" i="29" s="1"/>
  <c r="P340" i="29" s="1"/>
  <c r="P341" i="29" s="1"/>
  <c r="P342" i="29" s="1"/>
  <c r="P343" i="29" s="1"/>
  <c r="P344" i="29" s="1"/>
  <c r="P345" i="29" s="1"/>
  <c r="P346" i="29" s="1"/>
  <c r="P347" i="29" s="1"/>
  <c r="P348" i="29" s="1"/>
  <c r="P349" i="29" s="1"/>
  <c r="P350" i="29" s="1"/>
  <c r="P351" i="29" s="1"/>
  <c r="P352" i="29" s="1"/>
  <c r="P353" i="29" s="1"/>
  <c r="P354" i="29" s="1"/>
  <c r="P355" i="29" s="1"/>
  <c r="P356" i="29" s="1"/>
  <c r="P357" i="29" s="1"/>
  <c r="P358" i="29" s="1"/>
  <c r="P359" i="29" s="1"/>
  <c r="P360" i="29" s="1"/>
  <c r="P361" i="29" s="1"/>
  <c r="P362" i="29" s="1"/>
  <c r="P363" i="29" s="1"/>
  <c r="P364" i="29" s="1"/>
  <c r="P365" i="29" s="1"/>
  <c r="P366" i="29" s="1"/>
  <c r="P367" i="29" s="1"/>
  <c r="P368" i="29" s="1"/>
  <c r="P369" i="29" s="1"/>
  <c r="P370" i="29" s="1"/>
  <c r="P371" i="29" s="1"/>
  <c r="P372" i="29" s="1"/>
  <c r="P373" i="29" s="1"/>
  <c r="P374" i="29" s="1"/>
  <c r="P375" i="29" s="1"/>
  <c r="P376" i="29" s="1"/>
  <c r="P377" i="29" s="1"/>
  <c r="P378" i="29" s="1"/>
  <c r="P379" i="29" s="1"/>
  <c r="P380" i="29" s="1"/>
  <c r="P381" i="29" s="1"/>
  <c r="P382" i="29" s="1"/>
  <c r="P383" i="29" s="1"/>
  <c r="P384" i="29" s="1"/>
  <c r="P385" i="29" s="1"/>
  <c r="P386" i="29" s="1"/>
  <c r="P387" i="29" s="1"/>
  <c r="P388" i="29" s="1"/>
  <c r="P389" i="29" s="1"/>
  <c r="P390" i="29" s="1"/>
  <c r="P391" i="29" s="1"/>
  <c r="P392" i="29" s="1"/>
  <c r="P393" i="29" s="1"/>
  <c r="P394" i="29" s="1"/>
  <c r="P395" i="29" s="1"/>
  <c r="P396" i="29" s="1"/>
  <c r="P397" i="29" s="1"/>
  <c r="P398" i="29" s="1"/>
  <c r="P399" i="29" s="1"/>
  <c r="P400" i="29" s="1"/>
  <c r="P401" i="29" s="1"/>
  <c r="P402" i="29" s="1"/>
  <c r="P403" i="29" s="1"/>
  <c r="P404" i="29" s="1"/>
  <c r="P405" i="29" s="1"/>
  <c r="P406" i="29" s="1"/>
  <c r="P407" i="29" s="1"/>
  <c r="P408" i="29" s="1"/>
  <c r="P409" i="29" s="1"/>
  <c r="P410" i="29" s="1"/>
  <c r="P411" i="29" s="1"/>
  <c r="P412" i="29" s="1"/>
  <c r="P413" i="29" s="1"/>
  <c r="P414" i="29" s="1"/>
  <c r="P415" i="29" s="1"/>
  <c r="P416" i="29" s="1"/>
  <c r="P417" i="29" s="1"/>
  <c r="P418" i="29" s="1"/>
  <c r="P419" i="29" s="1"/>
  <c r="P420" i="29" s="1"/>
  <c r="P421" i="29" s="1"/>
  <c r="P422" i="29" s="1"/>
  <c r="P423" i="29" s="1"/>
  <c r="P424" i="29" s="1"/>
  <c r="P425" i="29" s="1"/>
  <c r="P426" i="29" s="1"/>
  <c r="P427" i="29" s="1"/>
  <c r="P428" i="29" s="1"/>
  <c r="P429" i="29" s="1"/>
  <c r="P430" i="29" s="1"/>
  <c r="P431" i="29" s="1"/>
  <c r="P432" i="29" s="1"/>
  <c r="P433" i="29" s="1"/>
  <c r="P434" i="29" s="1"/>
  <c r="P435" i="29" s="1"/>
  <c r="P436" i="29" s="1"/>
  <c r="P437" i="29" s="1"/>
  <c r="P438" i="29" s="1"/>
  <c r="P439" i="29" s="1"/>
  <c r="P440" i="29" s="1"/>
  <c r="P441" i="29" s="1"/>
  <c r="P442" i="29" s="1"/>
  <c r="P443" i="29" s="1"/>
  <c r="P444" i="29" s="1"/>
  <c r="P445" i="29" s="1"/>
  <c r="P446" i="29" s="1"/>
  <c r="P447" i="29" s="1"/>
  <c r="P448" i="29" s="1"/>
  <c r="P449" i="29" s="1"/>
  <c r="P450" i="29" s="1"/>
  <c r="P451" i="29" s="1"/>
  <c r="P452" i="29" s="1"/>
  <c r="P453" i="29" s="1"/>
  <c r="P454" i="29" s="1"/>
  <c r="P455" i="29" s="1"/>
  <c r="P456" i="29" s="1"/>
  <c r="P457" i="29" s="1"/>
  <c r="P458" i="29" s="1"/>
  <c r="AR4" i="20"/>
  <c r="AS4" i="20"/>
  <c r="AT4" i="20"/>
  <c r="AR5" i="20"/>
  <c r="AS5" i="20"/>
  <c r="AT5" i="20"/>
  <c r="AR6" i="20"/>
  <c r="AS6" i="20"/>
  <c r="AT6" i="20"/>
  <c r="AR7" i="20"/>
  <c r="AS7" i="20"/>
  <c r="AT7" i="20"/>
  <c r="AR8" i="20"/>
  <c r="AS8" i="20"/>
  <c r="AT8" i="20"/>
  <c r="AR9" i="20"/>
  <c r="AS9" i="20"/>
  <c r="AT9" i="20"/>
  <c r="AR10" i="20"/>
  <c r="AS10" i="20"/>
  <c r="AT10" i="20"/>
  <c r="AR11" i="20"/>
  <c r="AS11" i="20"/>
  <c r="AT11" i="20"/>
  <c r="AR12" i="20"/>
  <c r="AS12" i="20"/>
  <c r="AT12" i="20"/>
  <c r="AR13" i="20"/>
  <c r="AS13" i="20"/>
  <c r="AT13" i="20"/>
  <c r="AR14" i="20"/>
  <c r="AS14" i="20"/>
  <c r="AT14" i="20"/>
  <c r="AR15" i="20"/>
  <c r="AS15" i="20"/>
  <c r="AT15" i="20"/>
  <c r="AR16" i="20"/>
  <c r="AS16" i="20"/>
  <c r="AT16" i="20"/>
  <c r="AR17" i="20"/>
  <c r="AS17" i="20"/>
  <c r="AT17" i="20"/>
  <c r="AR18" i="20"/>
  <c r="AS18" i="20"/>
  <c r="AT18" i="20"/>
  <c r="AR19" i="20"/>
  <c r="AS19" i="20"/>
  <c r="AT19" i="20"/>
  <c r="AR20" i="20"/>
  <c r="AS20" i="20"/>
  <c r="AT20" i="20"/>
  <c r="AR21" i="20"/>
  <c r="AS21" i="20"/>
  <c r="AT21" i="20"/>
  <c r="AR22" i="20"/>
  <c r="AS22" i="20"/>
  <c r="AT22" i="20"/>
  <c r="AR23" i="20"/>
  <c r="AS23" i="20"/>
  <c r="AT23" i="20"/>
  <c r="AR24" i="20"/>
  <c r="AS24" i="20"/>
  <c r="AT24" i="20"/>
  <c r="AR25" i="20"/>
  <c r="AS25" i="20"/>
  <c r="AT25" i="20"/>
  <c r="AR26" i="20"/>
  <c r="AS26" i="20"/>
  <c r="AT26" i="20"/>
  <c r="AR27" i="20"/>
  <c r="AS27" i="20"/>
  <c r="AR28" i="20"/>
  <c r="AS28" i="20"/>
  <c r="AR29" i="20"/>
  <c r="AS29" i="20"/>
  <c r="AR30" i="20"/>
  <c r="AS30" i="20"/>
  <c r="AR31" i="20"/>
  <c r="AS31" i="20"/>
  <c r="AR32" i="20"/>
  <c r="AS32" i="20"/>
  <c r="AR33" i="20"/>
  <c r="AS33" i="20"/>
  <c r="AR34" i="20"/>
  <c r="AS34" i="20"/>
  <c r="AR35" i="20"/>
  <c r="AS35" i="20"/>
  <c r="AR36" i="20"/>
  <c r="AS36" i="20"/>
  <c r="AR37" i="20"/>
  <c r="AS37" i="20"/>
  <c r="AR38" i="20"/>
  <c r="AS38" i="20"/>
  <c r="AR39" i="20"/>
  <c r="AS39" i="20"/>
  <c r="AR40" i="20"/>
  <c r="AS40" i="20"/>
  <c r="AR41" i="20"/>
  <c r="AS41" i="20"/>
  <c r="AR42" i="20"/>
  <c r="AS42" i="20"/>
  <c r="AR43" i="20"/>
  <c r="AS43" i="20"/>
  <c r="AR44" i="20"/>
  <c r="AS44" i="20"/>
  <c r="AR45" i="20"/>
  <c r="AS45" i="20"/>
  <c r="AR46" i="20"/>
  <c r="AS46" i="20"/>
  <c r="AR47" i="20"/>
  <c r="AS47" i="20"/>
  <c r="AR48" i="20"/>
  <c r="AS48" i="20"/>
  <c r="AR49" i="20"/>
  <c r="AS49" i="20"/>
  <c r="AR50" i="20"/>
  <c r="AS50" i="20"/>
  <c r="AR51" i="20"/>
  <c r="AS51" i="20"/>
  <c r="AR52" i="20"/>
  <c r="AS52" i="20"/>
  <c r="AR53" i="20"/>
  <c r="AS53" i="20"/>
  <c r="AR54" i="20"/>
  <c r="AS54" i="20"/>
  <c r="AR55" i="20"/>
  <c r="AS55" i="20"/>
  <c r="AR56" i="20"/>
  <c r="AS56" i="20"/>
  <c r="AR57" i="20"/>
  <c r="AS57" i="20"/>
  <c r="AR58" i="20"/>
  <c r="AS58" i="20"/>
  <c r="AR59" i="20"/>
  <c r="AS59" i="20"/>
  <c r="AR60" i="20"/>
  <c r="AS60" i="20"/>
  <c r="AR61" i="20"/>
  <c r="AS61" i="20"/>
  <c r="AR62" i="20"/>
  <c r="AS62" i="20"/>
  <c r="AR63" i="20"/>
  <c r="AS63" i="20"/>
  <c r="AR64" i="20"/>
  <c r="AS64" i="20"/>
  <c r="AR65" i="20"/>
  <c r="AS65" i="20"/>
  <c r="AR66" i="20"/>
  <c r="AS66" i="20"/>
  <c r="AR67" i="20"/>
  <c r="AS67" i="20"/>
  <c r="AR68" i="20"/>
  <c r="AS68" i="20"/>
  <c r="AR69" i="20"/>
  <c r="AS69" i="20"/>
  <c r="AR70" i="20"/>
  <c r="AS70" i="20"/>
  <c r="AR71" i="20"/>
  <c r="AS71" i="20"/>
  <c r="AR72" i="20"/>
  <c r="AS72" i="20"/>
  <c r="AR73" i="20"/>
  <c r="AS73" i="20"/>
  <c r="AR74" i="20"/>
  <c r="AS74" i="20"/>
  <c r="AR75" i="20"/>
  <c r="AS75" i="20"/>
  <c r="AR76" i="20"/>
  <c r="AS76" i="20"/>
  <c r="AR77" i="20"/>
  <c r="AS77" i="20"/>
  <c r="AR78" i="20"/>
  <c r="AS78" i="20"/>
  <c r="AR79" i="20"/>
  <c r="AS79" i="20"/>
  <c r="AR80" i="20"/>
  <c r="AS80" i="20"/>
  <c r="AR81" i="20"/>
  <c r="AS81" i="20"/>
  <c r="AR82" i="20"/>
  <c r="AS82" i="20"/>
  <c r="AR83" i="20"/>
  <c r="AS83" i="20"/>
  <c r="AR84" i="20"/>
  <c r="AS84" i="20"/>
  <c r="AR85" i="20"/>
  <c r="AS85" i="20"/>
  <c r="AR86" i="20"/>
  <c r="AS86" i="20"/>
  <c r="AR87" i="20"/>
  <c r="AS87" i="20"/>
  <c r="AR88" i="20"/>
  <c r="AS88" i="20"/>
  <c r="AR89" i="20"/>
  <c r="AS89" i="20"/>
  <c r="AR90" i="20"/>
  <c r="AS90" i="20"/>
  <c r="AR91" i="20"/>
  <c r="AS91" i="20"/>
  <c r="AR92" i="20"/>
  <c r="AS92" i="20"/>
  <c r="AR93" i="20"/>
  <c r="AS93" i="20"/>
  <c r="AR94" i="20"/>
  <c r="AS94" i="20"/>
  <c r="AR95" i="20"/>
  <c r="AS95" i="20"/>
  <c r="AR96" i="20"/>
  <c r="AS96" i="20"/>
  <c r="AR97" i="20"/>
  <c r="AS97" i="20"/>
  <c r="AR98" i="20"/>
  <c r="AS98" i="20"/>
  <c r="AR99" i="20"/>
  <c r="AS99" i="20"/>
  <c r="AR100" i="20"/>
  <c r="AS100" i="20"/>
  <c r="AR101" i="20"/>
  <c r="AS101" i="20"/>
  <c r="AR102" i="20"/>
  <c r="AS102" i="20"/>
  <c r="AR103" i="20"/>
  <c r="AS103" i="20"/>
  <c r="AR104" i="20"/>
  <c r="AS104" i="20"/>
  <c r="AR105" i="20"/>
  <c r="AS105" i="20"/>
  <c r="AR106" i="20"/>
  <c r="AS106" i="20"/>
  <c r="AR107" i="20"/>
  <c r="AS107" i="20"/>
  <c r="AR108" i="20"/>
  <c r="AS108" i="20"/>
  <c r="AR109" i="20"/>
  <c r="AS109" i="20"/>
  <c r="AR110" i="20"/>
  <c r="AS110" i="20"/>
  <c r="AR111" i="20"/>
  <c r="AS111" i="20"/>
  <c r="AR112" i="20"/>
  <c r="AS112" i="20"/>
  <c r="AR113" i="20"/>
  <c r="AS113" i="20"/>
  <c r="AR114" i="20"/>
  <c r="AS114" i="20"/>
  <c r="AR115" i="20"/>
  <c r="AS115" i="20"/>
  <c r="AR116" i="20"/>
  <c r="AS116" i="20"/>
  <c r="AR117" i="20"/>
  <c r="AS117" i="20"/>
  <c r="AR118" i="20"/>
  <c r="AS118" i="20"/>
  <c r="AR119" i="20"/>
  <c r="AS119" i="20"/>
  <c r="AR120" i="20"/>
  <c r="AS120" i="20"/>
  <c r="AR121" i="20"/>
  <c r="AS121" i="20"/>
  <c r="AR122" i="20"/>
  <c r="AS122" i="20"/>
  <c r="AT3" i="20"/>
  <c r="AS3"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107" i="20"/>
  <c r="E108" i="20"/>
  <c r="E109" i="20"/>
  <c r="E110" i="20"/>
  <c r="E111" i="20"/>
  <c r="E112" i="20"/>
  <c r="E113" i="20"/>
  <c r="E114" i="20"/>
  <c r="E115" i="20"/>
  <c r="E116" i="20"/>
  <c r="E117" i="20"/>
  <c r="E118" i="20"/>
  <c r="E119" i="20"/>
  <c r="E120" i="20"/>
  <c r="E121" i="20"/>
  <c r="E122" i="20"/>
  <c r="E27" i="20"/>
  <c r="AT27" i="20" s="1"/>
  <c r="F1" i="21"/>
  <c r="L1" i="21"/>
  <c r="R1" i="21"/>
  <c r="X1" i="21"/>
  <c r="AD1" i="21"/>
  <c r="AP1" i="21"/>
  <c r="AJ1" i="21"/>
  <c r="AI28" i="20"/>
  <c r="AI29" i="20"/>
  <c r="AI30" i="20"/>
  <c r="AI31" i="20"/>
  <c r="AI32" i="20"/>
  <c r="AI33" i="20"/>
  <c r="AI34" i="20"/>
  <c r="AI35" i="20"/>
  <c r="AI36" i="20"/>
  <c r="AI37" i="20"/>
  <c r="AI38" i="20"/>
  <c r="AI39" i="20"/>
  <c r="AI40" i="20"/>
  <c r="AI41" i="20"/>
  <c r="AI42" i="20"/>
  <c r="AI43" i="20"/>
  <c r="AI44" i="20"/>
  <c r="AI45" i="20"/>
  <c r="AI46" i="20"/>
  <c r="AI47" i="20"/>
  <c r="AI48" i="20"/>
  <c r="AI49" i="20"/>
  <c r="AI50" i="20"/>
  <c r="AI51" i="20"/>
  <c r="AI52" i="20"/>
  <c r="AI53" i="20"/>
  <c r="AI54" i="20"/>
  <c r="AI55" i="20"/>
  <c r="AI56" i="20"/>
  <c r="AI57" i="20"/>
  <c r="AI58" i="20"/>
  <c r="AI59" i="20"/>
  <c r="AI60" i="20"/>
  <c r="AI61" i="20"/>
  <c r="AI62" i="20"/>
  <c r="AI63" i="20"/>
  <c r="AI64" i="20"/>
  <c r="AI65" i="20"/>
  <c r="AI66" i="20"/>
  <c r="AI67" i="20"/>
  <c r="AI68" i="20"/>
  <c r="AI69" i="20"/>
  <c r="AI70" i="20"/>
  <c r="AI71" i="20"/>
  <c r="AI72" i="20"/>
  <c r="AI73" i="20"/>
  <c r="AI74" i="20"/>
  <c r="AI75" i="20"/>
  <c r="AI76" i="20"/>
  <c r="AI77" i="20"/>
  <c r="AI78" i="20"/>
  <c r="AI79" i="20"/>
  <c r="AI80" i="20"/>
  <c r="AI81" i="20"/>
  <c r="AI82" i="20"/>
  <c r="AI83" i="20"/>
  <c r="AI84" i="20"/>
  <c r="AI85" i="20"/>
  <c r="AI86" i="20"/>
  <c r="AI87" i="20"/>
  <c r="AI88" i="20"/>
  <c r="AI89" i="20"/>
  <c r="AI90" i="20"/>
  <c r="AI91" i="20"/>
  <c r="AI92" i="20"/>
  <c r="AI93" i="20"/>
  <c r="AI94" i="20"/>
  <c r="AI95" i="20"/>
  <c r="AI96" i="20"/>
  <c r="AI97" i="20"/>
  <c r="AI98" i="20"/>
  <c r="AI99" i="20"/>
  <c r="AI100" i="20"/>
  <c r="AI101" i="20"/>
  <c r="AI102" i="20"/>
  <c r="AI103" i="20"/>
  <c r="AI104" i="20"/>
  <c r="AI105" i="20"/>
  <c r="AI106" i="20"/>
  <c r="AI107" i="20"/>
  <c r="AI108" i="20"/>
  <c r="AI109" i="20"/>
  <c r="AI110" i="20"/>
  <c r="AI111" i="20"/>
  <c r="AI112" i="20"/>
  <c r="AI113" i="20"/>
  <c r="AI114" i="20"/>
  <c r="AI115" i="20"/>
  <c r="AI116" i="20"/>
  <c r="AI117" i="20"/>
  <c r="AI118" i="20"/>
  <c r="AI119" i="20"/>
  <c r="AI120" i="20"/>
  <c r="AI121" i="20"/>
  <c r="AI122" i="20"/>
  <c r="AI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27" i="20"/>
  <c r="O28" i="20"/>
  <c r="O29" i="20"/>
  <c r="O30" i="20"/>
  <c r="O31" i="20"/>
  <c r="O32" i="20"/>
  <c r="O33" i="20"/>
  <c r="O34" i="20"/>
  <c r="O35" i="20"/>
  <c r="O36" i="20"/>
  <c r="O37" i="20"/>
  <c r="O38" i="20"/>
  <c r="O39" i="20"/>
  <c r="O40" i="20"/>
  <c r="O41" i="20"/>
  <c r="O42" i="20"/>
  <c r="AT42" i="20" s="1"/>
  <c r="O43" i="20"/>
  <c r="O44" i="20"/>
  <c r="O45" i="20"/>
  <c r="O46" i="20"/>
  <c r="O47" i="20"/>
  <c r="O48" i="20"/>
  <c r="O49" i="20"/>
  <c r="O50" i="20"/>
  <c r="O51" i="20"/>
  <c r="O52" i="20"/>
  <c r="O53" i="20"/>
  <c r="O54" i="20"/>
  <c r="O55" i="20"/>
  <c r="O56" i="20"/>
  <c r="O57" i="20"/>
  <c r="O58" i="20"/>
  <c r="O59" i="20"/>
  <c r="O60" i="20"/>
  <c r="O61" i="20"/>
  <c r="O62" i="20"/>
  <c r="O63" i="20"/>
  <c r="O64" i="20"/>
  <c r="O65" i="20"/>
  <c r="O66" i="20"/>
  <c r="O67" i="20"/>
  <c r="O68" i="20"/>
  <c r="O69" i="20"/>
  <c r="O70" i="20"/>
  <c r="O71" i="20"/>
  <c r="O72" i="20"/>
  <c r="O73" i="20"/>
  <c r="O74" i="20"/>
  <c r="O75" i="20"/>
  <c r="O76" i="20"/>
  <c r="O77" i="20"/>
  <c r="O78" i="20"/>
  <c r="O79" i="20"/>
  <c r="O80" i="20"/>
  <c r="O81" i="20"/>
  <c r="O82" i="20"/>
  <c r="O83" i="20"/>
  <c r="O84" i="20"/>
  <c r="O85" i="20"/>
  <c r="O86"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1" i="20"/>
  <c r="O112" i="20"/>
  <c r="O113" i="20"/>
  <c r="O114" i="20"/>
  <c r="O115" i="20"/>
  <c r="O27" i="20"/>
  <c r="J28" i="20"/>
  <c r="J29" i="20"/>
  <c r="J30" i="20"/>
  <c r="J31" i="20"/>
  <c r="J32" i="20"/>
  <c r="J33" i="20"/>
  <c r="J34" i="20"/>
  <c r="AT34" i="20" s="1"/>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AT116" i="20" s="1"/>
  <c r="J117" i="20"/>
  <c r="J118" i="20"/>
  <c r="J119" i="20"/>
  <c r="J120" i="20"/>
  <c r="J121" i="20"/>
  <c r="J122" i="20"/>
  <c r="J27" i="20"/>
  <c r="G69" i="21"/>
  <c r="H69" i="21"/>
  <c r="G70" i="21"/>
  <c r="H70" i="21"/>
  <c r="G71" i="21"/>
  <c r="H71" i="21"/>
  <c r="G72" i="21"/>
  <c r="H72" i="21"/>
  <c r="G73" i="21"/>
  <c r="H73" i="21"/>
  <c r="G74" i="21"/>
  <c r="H74" i="21"/>
  <c r="G75" i="21"/>
  <c r="H75" i="21"/>
  <c r="G76" i="21"/>
  <c r="H76" i="21"/>
  <c r="G77" i="21"/>
  <c r="H77" i="21"/>
  <c r="G78" i="21"/>
  <c r="H78" i="21"/>
  <c r="G79" i="21"/>
  <c r="H79" i="21"/>
  <c r="G80" i="21"/>
  <c r="H80" i="21"/>
  <c r="G81" i="21"/>
  <c r="H81" i="21"/>
  <c r="G82" i="21"/>
  <c r="H82" i="21"/>
  <c r="G83" i="21"/>
  <c r="H83" i="21"/>
  <c r="G84" i="21"/>
  <c r="H84" i="21"/>
  <c r="G85" i="21"/>
  <c r="H85" i="21"/>
  <c r="G86" i="21"/>
  <c r="H86" i="21"/>
  <c r="G87" i="21"/>
  <c r="H87" i="21"/>
  <c r="G88" i="21"/>
  <c r="H88" i="21"/>
  <c r="G89" i="21"/>
  <c r="H89" i="21"/>
  <c r="G90" i="21"/>
  <c r="H90" i="21"/>
  <c r="G91" i="21"/>
  <c r="H91" i="21"/>
  <c r="G92" i="21"/>
  <c r="H92" i="21"/>
  <c r="G93" i="21"/>
  <c r="H93" i="21"/>
  <c r="G94" i="21"/>
  <c r="H94" i="21"/>
  <c r="G95" i="21"/>
  <c r="H95" i="21"/>
  <c r="G96" i="21"/>
  <c r="H96" i="21"/>
  <c r="G97" i="21"/>
  <c r="H97" i="21"/>
  <c r="G98" i="21"/>
  <c r="H98" i="21"/>
  <c r="G99" i="21"/>
  <c r="H99" i="21"/>
  <c r="G100" i="21"/>
  <c r="H100" i="21"/>
  <c r="G101" i="21"/>
  <c r="H101" i="21"/>
  <c r="G102" i="21"/>
  <c r="H102" i="21"/>
  <c r="G103" i="21"/>
  <c r="H103" i="21"/>
  <c r="G104" i="21"/>
  <c r="H104" i="21"/>
  <c r="G105" i="21"/>
  <c r="H105" i="21"/>
  <c r="G106" i="21"/>
  <c r="H106" i="21"/>
  <c r="G107" i="21"/>
  <c r="H107" i="21"/>
  <c r="G108" i="21"/>
  <c r="H108" i="21"/>
  <c r="G109" i="21"/>
  <c r="H109" i="21"/>
  <c r="G110" i="21"/>
  <c r="H110" i="21"/>
  <c r="G111" i="21"/>
  <c r="H111" i="21"/>
  <c r="G112" i="21"/>
  <c r="H112" i="21"/>
  <c r="G113" i="21"/>
  <c r="H113" i="21"/>
  <c r="G114" i="21"/>
  <c r="H114" i="21"/>
  <c r="G115" i="21"/>
  <c r="H115" i="21"/>
  <c r="G116" i="21"/>
  <c r="H116" i="21"/>
  <c r="G117" i="21"/>
  <c r="H117" i="21"/>
  <c r="G118" i="21"/>
  <c r="H118" i="21"/>
  <c r="G119" i="21"/>
  <c r="H119" i="21"/>
  <c r="G120" i="21"/>
  <c r="H120" i="21"/>
  <c r="G121" i="21"/>
  <c r="H121" i="21"/>
  <c r="G122" i="21"/>
  <c r="H122" i="21"/>
  <c r="G68" i="21"/>
  <c r="H68"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22" i="21"/>
  <c r="A21" i="21"/>
  <c r="A20" i="21"/>
  <c r="A19" i="21"/>
  <c r="A18" i="21"/>
  <c r="A17" i="21"/>
  <c r="A16" i="21"/>
  <c r="A15" i="21"/>
  <c r="A14" i="21"/>
  <c r="A13" i="21"/>
  <c r="A12" i="21"/>
  <c r="A11" i="21"/>
  <c r="A10" i="21"/>
  <c r="A9" i="21"/>
  <c r="A8" i="21"/>
  <c r="A7" i="21"/>
  <c r="A6" i="21"/>
  <c r="A5" i="21"/>
  <c r="A4" i="21"/>
  <c r="A3" i="21"/>
  <c r="G22" i="21"/>
  <c r="G21" i="21"/>
  <c r="G20" i="21"/>
  <c r="G19" i="21"/>
  <c r="G18" i="21"/>
  <c r="G17" i="21"/>
  <c r="G16" i="21"/>
  <c r="G15" i="21"/>
  <c r="G14" i="21"/>
  <c r="G13" i="21"/>
  <c r="G12" i="21"/>
  <c r="G11" i="21"/>
  <c r="G10" i="21"/>
  <c r="G9" i="21"/>
  <c r="G8" i="21"/>
  <c r="G7" i="21"/>
  <c r="G6" i="21"/>
  <c r="G5" i="21"/>
  <c r="G4" i="21"/>
  <c r="G3" i="21"/>
  <c r="M22" i="21"/>
  <c r="M21" i="21"/>
  <c r="M20" i="21"/>
  <c r="M19" i="21"/>
  <c r="M18" i="21"/>
  <c r="M17" i="21"/>
  <c r="M16" i="21"/>
  <c r="M15" i="21"/>
  <c r="M14" i="21"/>
  <c r="M13" i="21"/>
  <c r="M12" i="21"/>
  <c r="M11" i="21"/>
  <c r="M10" i="21"/>
  <c r="M9" i="21"/>
  <c r="M8" i="21"/>
  <c r="M7" i="21"/>
  <c r="M6" i="21"/>
  <c r="M5" i="21"/>
  <c r="M4" i="21"/>
  <c r="M3" i="21"/>
  <c r="AQ27" i="21"/>
  <c r="AQ28" i="21"/>
  <c r="AQ29" i="21"/>
  <c r="AQ30" i="21"/>
  <c r="AQ31" i="21"/>
  <c r="AQ32" i="21"/>
  <c r="AQ33" i="21"/>
  <c r="AQ34" i="21"/>
  <c r="AQ35" i="21"/>
  <c r="AQ36" i="21"/>
  <c r="AQ37" i="21"/>
  <c r="AQ38" i="21"/>
  <c r="AQ39" i="21"/>
  <c r="AQ40" i="21"/>
  <c r="AQ41" i="21"/>
  <c r="AQ42" i="21"/>
  <c r="AQ43" i="21"/>
  <c r="AQ44" i="21"/>
  <c r="AQ45" i="21"/>
  <c r="AQ46" i="21"/>
  <c r="AQ47" i="21"/>
  <c r="AQ48" i="21"/>
  <c r="AQ49" i="21"/>
  <c r="AQ50" i="21"/>
  <c r="AQ51" i="21"/>
  <c r="AQ52" i="21"/>
  <c r="AQ53" i="21"/>
  <c r="AQ54" i="21"/>
  <c r="AQ55" i="21"/>
  <c r="AQ56" i="21"/>
  <c r="AQ57" i="21"/>
  <c r="AQ58" i="21"/>
  <c r="AQ59" i="21"/>
  <c r="AQ60" i="21"/>
  <c r="AQ61" i="21"/>
  <c r="AQ62" i="21"/>
  <c r="AQ63" i="21"/>
  <c r="AQ64" i="21"/>
  <c r="AQ65" i="21"/>
  <c r="AQ66" i="21"/>
  <c r="AQ67" i="21"/>
  <c r="AQ68" i="21"/>
  <c r="AQ69" i="21"/>
  <c r="AQ70" i="21"/>
  <c r="AQ71" i="21"/>
  <c r="AQ72" i="21"/>
  <c r="AQ73" i="21"/>
  <c r="AQ74" i="21"/>
  <c r="AQ75" i="21"/>
  <c r="AQ76" i="21"/>
  <c r="AQ77" i="21"/>
  <c r="AQ78" i="21"/>
  <c r="AQ79" i="21"/>
  <c r="AQ80" i="21"/>
  <c r="AQ81" i="21"/>
  <c r="AQ82" i="21"/>
  <c r="AQ83" i="21"/>
  <c r="AQ84" i="21"/>
  <c r="AQ85" i="21"/>
  <c r="AQ86" i="21"/>
  <c r="AQ87" i="21"/>
  <c r="AQ88" i="21"/>
  <c r="AQ89" i="21"/>
  <c r="AQ90" i="21"/>
  <c r="AQ91" i="21"/>
  <c r="AQ92" i="21"/>
  <c r="AQ93" i="21"/>
  <c r="AQ94" i="21"/>
  <c r="AQ95" i="21"/>
  <c r="AQ96" i="21"/>
  <c r="AQ97" i="21"/>
  <c r="AQ98" i="21"/>
  <c r="AQ99" i="21"/>
  <c r="AQ100" i="21"/>
  <c r="AQ101" i="21"/>
  <c r="AQ102" i="21"/>
  <c r="AQ103" i="21"/>
  <c r="AQ104" i="21"/>
  <c r="AQ105" i="21"/>
  <c r="AQ106" i="21"/>
  <c r="AQ107" i="21"/>
  <c r="AQ108" i="21"/>
  <c r="AQ109" i="21"/>
  <c r="AQ110" i="21"/>
  <c r="AQ111" i="21"/>
  <c r="AQ112" i="21"/>
  <c r="AQ113" i="21"/>
  <c r="AQ114" i="21"/>
  <c r="AQ115" i="21"/>
  <c r="AQ116" i="21"/>
  <c r="AQ117" i="21"/>
  <c r="AQ118" i="21"/>
  <c r="AQ119" i="21"/>
  <c r="AQ120" i="21"/>
  <c r="AQ121" i="21"/>
  <c r="AQ122" i="21"/>
  <c r="F2" i="21" l="1"/>
  <c r="AT114" i="20"/>
  <c r="AT66" i="20"/>
  <c r="AT106" i="20"/>
  <c r="AT90" i="20"/>
  <c r="AT74" i="20"/>
  <c r="AT50" i="20"/>
  <c r="AT98" i="20"/>
  <c r="AT82" i="20"/>
  <c r="AT58" i="20"/>
  <c r="AT118" i="20"/>
  <c r="AT117" i="20"/>
  <c r="AT115" i="20"/>
  <c r="AT107" i="20"/>
  <c r="AT99" i="20"/>
  <c r="AT91" i="20"/>
  <c r="AT83" i="20"/>
  <c r="AT75" i="20"/>
  <c r="AT67" i="20"/>
  <c r="AT59" i="20"/>
  <c r="AT51" i="20"/>
  <c r="AT43" i="20"/>
  <c r="AT35" i="20"/>
  <c r="AT109" i="20"/>
  <c r="AT101" i="20"/>
  <c r="AT93" i="20"/>
  <c r="AT85" i="20"/>
  <c r="AT110" i="20"/>
  <c r="AT102" i="20"/>
  <c r="AT94" i="20"/>
  <c r="AT86" i="20"/>
  <c r="AT78" i="20"/>
  <c r="AT70" i="20"/>
  <c r="AT62" i="20"/>
  <c r="AT54" i="20"/>
  <c r="AT46" i="20"/>
  <c r="AT38" i="20"/>
  <c r="AT53" i="20"/>
  <c r="AT45" i="20"/>
  <c r="AT37" i="20"/>
  <c r="AT29" i="20"/>
  <c r="AT77" i="20"/>
  <c r="AT69" i="20"/>
  <c r="AT61" i="20"/>
  <c r="AT122" i="20"/>
  <c r="AT121" i="20"/>
  <c r="AT113" i="20"/>
  <c r="AT105" i="20"/>
  <c r="AT97" i="20"/>
  <c r="AT89" i="20"/>
  <c r="AT81" i="20"/>
  <c r="AT73" i="20"/>
  <c r="AT65" i="20"/>
  <c r="AT57" i="20"/>
  <c r="AT49" i="20"/>
  <c r="AT41" i="20"/>
  <c r="AT33" i="20"/>
  <c r="AT120" i="20"/>
  <c r="AT112" i="20"/>
  <c r="AT104" i="20"/>
  <c r="AT96" i="20"/>
  <c r="AT88" i="20"/>
  <c r="AT80" i="20"/>
  <c r="AT72" i="20"/>
  <c r="AT64" i="20"/>
  <c r="AT56" i="20"/>
  <c r="AT48" i="20"/>
  <c r="AT40" i="20"/>
  <c r="AT32" i="20"/>
  <c r="P32" i="19" s="1"/>
  <c r="AT119" i="20"/>
  <c r="AT111" i="20"/>
  <c r="AT103" i="20"/>
  <c r="AT95" i="20"/>
  <c r="AT87" i="20"/>
  <c r="AT79" i="20"/>
  <c r="AT71" i="20"/>
  <c r="AT63" i="20"/>
  <c r="AT55" i="20"/>
  <c r="AT47" i="20"/>
  <c r="AT39" i="20"/>
  <c r="AT31" i="20"/>
  <c r="AT30" i="20"/>
  <c r="AT108" i="20"/>
  <c r="AT100" i="20"/>
  <c r="AT92" i="20"/>
  <c r="AT84" i="20"/>
  <c r="AT76" i="20"/>
  <c r="AT68" i="20"/>
  <c r="AT60" i="20"/>
  <c r="AT52" i="20"/>
  <c r="AT44" i="20"/>
  <c r="AT36" i="20"/>
  <c r="AT28" i="20"/>
  <c r="B9" i="6" l="1"/>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8" i="6"/>
  <c r="M401" i="33" l="1"/>
  <c r="M400" i="33"/>
  <c r="M399" i="33"/>
  <c r="M398" i="33"/>
  <c r="M397" i="33"/>
  <c r="M396" i="33"/>
  <c r="M395" i="33"/>
  <c r="M394" i="33"/>
  <c r="M393" i="33"/>
  <c r="M392" i="33"/>
  <c r="M391" i="33"/>
  <c r="M390" i="33"/>
  <c r="M389" i="33"/>
  <c r="M388" i="33"/>
  <c r="M387" i="33"/>
  <c r="M386" i="33"/>
  <c r="M385" i="33"/>
  <c r="M384" i="33"/>
  <c r="M383" i="33"/>
  <c r="M382" i="33"/>
  <c r="M381" i="33"/>
  <c r="M380" i="33"/>
  <c r="M379" i="33"/>
  <c r="M378" i="33"/>
  <c r="M377" i="33"/>
  <c r="M376" i="33"/>
  <c r="M375" i="33"/>
  <c r="M374" i="33"/>
  <c r="M373" i="33"/>
  <c r="M372" i="33"/>
  <c r="M371" i="33"/>
  <c r="M370" i="33"/>
  <c r="M369" i="33"/>
  <c r="M368" i="33"/>
  <c r="M367" i="33"/>
  <c r="M366" i="33"/>
  <c r="M365" i="33"/>
  <c r="M364" i="33"/>
  <c r="M363" i="33"/>
  <c r="M362" i="33"/>
  <c r="M361" i="33"/>
  <c r="M360" i="33"/>
  <c r="M359" i="33"/>
  <c r="M358" i="33"/>
  <c r="M357" i="33"/>
  <c r="M356" i="33"/>
  <c r="M355" i="33"/>
  <c r="M354" i="33"/>
  <c r="M353" i="33"/>
  <c r="M352" i="33"/>
  <c r="M351" i="33"/>
  <c r="M350" i="33"/>
  <c r="M349" i="33"/>
  <c r="M348" i="33"/>
  <c r="M347" i="33"/>
  <c r="M346" i="33"/>
  <c r="M345" i="33"/>
  <c r="M344" i="33"/>
  <c r="M343" i="33"/>
  <c r="M342" i="33"/>
  <c r="M341" i="33"/>
  <c r="M340" i="33"/>
  <c r="M339" i="33"/>
  <c r="M338" i="33"/>
  <c r="M337" i="33"/>
  <c r="M336" i="33"/>
  <c r="M335" i="33"/>
  <c r="M334" i="33"/>
  <c r="M333" i="33"/>
  <c r="M332" i="33"/>
  <c r="M331" i="33"/>
  <c r="M330" i="33"/>
  <c r="M329" i="33"/>
  <c r="M328" i="33"/>
  <c r="M327" i="33"/>
  <c r="M326" i="33"/>
  <c r="M325" i="33"/>
  <c r="M324" i="33"/>
  <c r="M323" i="33"/>
  <c r="M322" i="33"/>
  <c r="M321" i="33"/>
  <c r="M320" i="33"/>
  <c r="M319" i="33"/>
  <c r="M318" i="33"/>
  <c r="M317" i="33"/>
  <c r="M316" i="33"/>
  <c r="M315" i="33"/>
  <c r="M314" i="33"/>
  <c r="M313" i="33"/>
  <c r="M312" i="33"/>
  <c r="M311" i="33"/>
  <c r="M310" i="33"/>
  <c r="M309" i="33"/>
  <c r="M308" i="33"/>
  <c r="M307" i="33"/>
  <c r="M306" i="33"/>
  <c r="M305" i="33"/>
  <c r="M304" i="33"/>
  <c r="M303" i="33"/>
  <c r="M302" i="33"/>
  <c r="M301" i="33"/>
  <c r="M300" i="33"/>
  <c r="M299" i="33"/>
  <c r="M298" i="33"/>
  <c r="M297" i="33"/>
  <c r="M296" i="33"/>
  <c r="M295" i="33"/>
  <c r="M294" i="33"/>
  <c r="M293" i="33"/>
  <c r="M292" i="33"/>
  <c r="M291" i="33"/>
  <c r="M290" i="33"/>
  <c r="M289" i="33"/>
  <c r="M288" i="33"/>
  <c r="M287" i="33"/>
  <c r="M286" i="33"/>
  <c r="M285" i="33"/>
  <c r="M284" i="33"/>
  <c r="M283" i="33"/>
  <c r="M282" i="33"/>
  <c r="M281" i="33"/>
  <c r="M280" i="33"/>
  <c r="M279" i="33"/>
  <c r="M278" i="33"/>
  <c r="M277" i="33"/>
  <c r="M276" i="33"/>
  <c r="M275" i="33"/>
  <c r="M274" i="33"/>
  <c r="M273" i="33"/>
  <c r="M272" i="33"/>
  <c r="M271" i="33"/>
  <c r="M270" i="33"/>
  <c r="M269" i="33"/>
  <c r="M268" i="33"/>
  <c r="M267" i="33"/>
  <c r="M266" i="33"/>
  <c r="M265" i="33"/>
  <c r="M264" i="33"/>
  <c r="M263" i="33"/>
  <c r="M262" i="33"/>
  <c r="M261" i="33"/>
  <c r="M260" i="33"/>
  <c r="M259" i="33"/>
  <c r="M258" i="33"/>
  <c r="M257" i="33"/>
  <c r="M256" i="33"/>
  <c r="M255" i="33"/>
  <c r="M254" i="33"/>
  <c r="M253" i="33"/>
  <c r="M252" i="33"/>
  <c r="M251" i="33"/>
  <c r="M250" i="33"/>
  <c r="M249" i="33"/>
  <c r="M248" i="33"/>
  <c r="M247" i="33"/>
  <c r="M246" i="33"/>
  <c r="M245" i="33"/>
  <c r="M244" i="33"/>
  <c r="M243" i="33"/>
  <c r="M242" i="33"/>
  <c r="M241" i="33"/>
  <c r="M240" i="33"/>
  <c r="M239" i="33"/>
  <c r="M238" i="33"/>
  <c r="M237" i="33"/>
  <c r="M236" i="33"/>
  <c r="M235" i="33"/>
  <c r="M234" i="33"/>
  <c r="M233" i="33"/>
  <c r="M232" i="33"/>
  <c r="M231" i="33"/>
  <c r="M230" i="33"/>
  <c r="M229" i="33"/>
  <c r="M228" i="33"/>
  <c r="M227" i="33"/>
  <c r="M226" i="33"/>
  <c r="M225" i="33"/>
  <c r="M224" i="33"/>
  <c r="M223" i="33"/>
  <c r="M222" i="33"/>
  <c r="M221" i="33"/>
  <c r="M220" i="33"/>
  <c r="M219" i="33"/>
  <c r="M218" i="33"/>
  <c r="M217" i="33"/>
  <c r="M216" i="33"/>
  <c r="M215" i="33"/>
  <c r="M214" i="33"/>
  <c r="M213" i="33"/>
  <c r="M212" i="33"/>
  <c r="M211" i="33"/>
  <c r="M210" i="33"/>
  <c r="M209" i="33"/>
  <c r="M208" i="33"/>
  <c r="M207" i="33"/>
  <c r="M206" i="33"/>
  <c r="M205" i="33"/>
  <c r="M204" i="33"/>
  <c r="M203" i="33"/>
  <c r="M202" i="33"/>
  <c r="M201" i="33"/>
  <c r="M200" i="33"/>
  <c r="M199" i="33"/>
  <c r="M198" i="33"/>
  <c r="M197" i="33"/>
  <c r="M196" i="33"/>
  <c r="M195" i="33"/>
  <c r="M194" i="33"/>
  <c r="M193" i="33"/>
  <c r="M192" i="33"/>
  <c r="M191" i="33"/>
  <c r="M190" i="33"/>
  <c r="M189" i="33"/>
  <c r="M188" i="33"/>
  <c r="M187" i="33"/>
  <c r="M186" i="33"/>
  <c r="M185" i="33"/>
  <c r="M184" i="33"/>
  <c r="M183" i="33"/>
  <c r="M182" i="33"/>
  <c r="M181" i="33"/>
  <c r="M180" i="33"/>
  <c r="M179" i="33"/>
  <c r="M178" i="33"/>
  <c r="M177" i="33"/>
  <c r="M176" i="33"/>
  <c r="M175" i="33"/>
  <c r="M174" i="33"/>
  <c r="M173" i="33"/>
  <c r="M172" i="33"/>
  <c r="M171" i="33"/>
  <c r="M170" i="33"/>
  <c r="M169" i="33"/>
  <c r="M168" i="33"/>
  <c r="M167" i="33"/>
  <c r="M166" i="33"/>
  <c r="M165" i="33"/>
  <c r="M164" i="33"/>
  <c r="M163" i="33"/>
  <c r="M162" i="33"/>
  <c r="M161" i="33"/>
  <c r="M160" i="33"/>
  <c r="M159" i="33"/>
  <c r="M158" i="33"/>
  <c r="M157" i="33"/>
  <c r="M156" i="33"/>
  <c r="M155" i="33"/>
  <c r="M154" i="33"/>
  <c r="M153" i="33"/>
  <c r="M152" i="33"/>
  <c r="M151" i="33"/>
  <c r="M150" i="33"/>
  <c r="M149" i="33"/>
  <c r="M148" i="33"/>
  <c r="M147" i="33"/>
  <c r="M146" i="33"/>
  <c r="M145" i="33"/>
  <c r="M144" i="33"/>
  <c r="M143" i="33"/>
  <c r="M142" i="33"/>
  <c r="M141" i="33"/>
  <c r="M140" i="33"/>
  <c r="M139" i="33"/>
  <c r="M138" i="33"/>
  <c r="M137" i="33"/>
  <c r="M136" i="33"/>
  <c r="M135" i="33"/>
  <c r="M134" i="33"/>
  <c r="M133" i="33"/>
  <c r="M132" i="33"/>
  <c r="M131" i="33"/>
  <c r="M130" i="33"/>
  <c r="M129" i="33"/>
  <c r="M128" i="33"/>
  <c r="M127" i="33"/>
  <c r="M126" i="33"/>
  <c r="M125" i="33"/>
  <c r="M124" i="33"/>
  <c r="M123" i="33"/>
  <c r="M122" i="33"/>
  <c r="M121" i="33"/>
  <c r="M120" i="33"/>
  <c r="M119" i="33"/>
  <c r="M118" i="33"/>
  <c r="M117" i="33"/>
  <c r="M116" i="33"/>
  <c r="M115" i="33"/>
  <c r="M114" i="33"/>
  <c r="M113" i="33"/>
  <c r="M112" i="33"/>
  <c r="M111" i="33"/>
  <c r="M110" i="33"/>
  <c r="M109" i="33"/>
  <c r="M108" i="33"/>
  <c r="M107" i="33"/>
  <c r="M106" i="33"/>
  <c r="M105" i="33"/>
  <c r="M104" i="33"/>
  <c r="M103" i="33"/>
  <c r="M102" i="33"/>
  <c r="M101" i="33"/>
  <c r="M100" i="33"/>
  <c r="M99" i="33"/>
  <c r="M98" i="33"/>
  <c r="M97" i="33"/>
  <c r="M96" i="33"/>
  <c r="M95" i="33"/>
  <c r="M94" i="33"/>
  <c r="M93" i="33"/>
  <c r="M92" i="33"/>
  <c r="M91" i="33"/>
  <c r="M90" i="33"/>
  <c r="M89" i="33"/>
  <c r="M88" i="33"/>
  <c r="M87" i="33"/>
  <c r="M86" i="33"/>
  <c r="M85" i="33"/>
  <c r="M84" i="33"/>
  <c r="M83" i="33"/>
  <c r="M82" i="33"/>
  <c r="M81" i="33"/>
  <c r="M80" i="33"/>
  <c r="M79" i="33"/>
  <c r="M78" i="33"/>
  <c r="M77" i="33"/>
  <c r="M76" i="33"/>
  <c r="M75" i="33"/>
  <c r="M74" i="33"/>
  <c r="M73" i="33"/>
  <c r="M72" i="33"/>
  <c r="M71" i="33"/>
  <c r="M70" i="33"/>
  <c r="M69" i="33"/>
  <c r="M68" i="33"/>
  <c r="M67" i="33"/>
  <c r="M66" i="33"/>
  <c r="M65" i="33"/>
  <c r="M64" i="33"/>
  <c r="M63" i="33"/>
  <c r="M62" i="33"/>
  <c r="M61" i="33"/>
  <c r="M60" i="33"/>
  <c r="M59" i="33"/>
  <c r="M58" i="33"/>
  <c r="M57" i="33"/>
  <c r="M56" i="33"/>
  <c r="M55" i="33"/>
  <c r="M54" i="33"/>
  <c r="M53" i="33"/>
  <c r="M52" i="33"/>
  <c r="M51" i="33"/>
  <c r="M50" i="33"/>
  <c r="M49" i="33"/>
  <c r="M48" i="33"/>
  <c r="M47" i="33"/>
  <c r="M46" i="33"/>
  <c r="M45" i="33"/>
  <c r="M44" i="33"/>
  <c r="M43" i="33"/>
  <c r="M42" i="33"/>
  <c r="M41" i="33"/>
  <c r="M40" i="33"/>
  <c r="M39" i="33"/>
  <c r="M38" i="33"/>
  <c r="M37" i="33"/>
  <c r="M36" i="33"/>
  <c r="M35" i="33"/>
  <c r="M34" i="33"/>
  <c r="M33" i="33"/>
  <c r="M32" i="33"/>
  <c r="M31" i="33"/>
  <c r="M30" i="33"/>
  <c r="M29" i="33"/>
  <c r="M28" i="33"/>
  <c r="M27" i="33"/>
  <c r="M26" i="33"/>
  <c r="M25" i="33"/>
  <c r="M24" i="33"/>
  <c r="M23" i="33"/>
  <c r="M22" i="33"/>
  <c r="M21" i="33"/>
  <c r="M20" i="33"/>
  <c r="M19" i="33"/>
  <c r="M18" i="33"/>
  <c r="M17" i="33"/>
  <c r="M16" i="33"/>
  <c r="M15" i="33"/>
  <c r="M14" i="33"/>
  <c r="M13" i="33"/>
  <c r="M12" i="33"/>
  <c r="M11" i="33"/>
  <c r="A11" i="33"/>
  <c r="M10" i="33"/>
  <c r="M9" i="33"/>
  <c r="K9" i="33"/>
  <c r="H9" i="33"/>
  <c r="L9" i="33" s="1"/>
  <c r="C10" i="33" s="1"/>
  <c r="M8" i="33"/>
  <c r="L8" i="33"/>
  <c r="K8" i="33"/>
  <c r="H8" i="33"/>
  <c r="M7" i="33"/>
  <c r="L7" i="33"/>
  <c r="K7" i="33"/>
  <c r="H7" i="33"/>
  <c r="M6" i="33"/>
  <c r="H6" i="33"/>
  <c r="M5" i="33"/>
  <c r="H5" i="33"/>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A11" i="3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M10" i="31"/>
  <c r="M9" i="31"/>
  <c r="K9" i="31"/>
  <c r="M8" i="31"/>
  <c r="K8" i="31"/>
  <c r="M7" i="31"/>
  <c r="K7" i="31"/>
  <c r="M6" i="31"/>
  <c r="M5" i="31"/>
  <c r="AE122" i="27"/>
  <c r="AD122" i="27"/>
  <c r="AC122" i="27"/>
  <c r="AE121" i="27"/>
  <c r="AD121" i="27"/>
  <c r="AC121" i="27"/>
  <c r="AE120" i="27"/>
  <c r="AD120" i="27"/>
  <c r="AC120" i="27"/>
  <c r="AE119" i="27"/>
  <c r="AD119" i="27"/>
  <c r="AC119" i="27"/>
  <c r="AE118" i="27"/>
  <c r="AD118" i="27"/>
  <c r="AC118" i="27"/>
  <c r="AE117" i="27"/>
  <c r="AD117" i="27"/>
  <c r="AC117" i="27"/>
  <c r="AE116" i="27"/>
  <c r="AD116" i="27"/>
  <c r="AC116" i="27"/>
  <c r="AE115" i="27"/>
  <c r="AD115" i="27"/>
  <c r="AC115" i="27"/>
  <c r="AE114" i="27"/>
  <c r="AD114" i="27"/>
  <c r="AC114" i="27"/>
  <c r="AE113" i="27"/>
  <c r="AD113" i="27"/>
  <c r="AC113" i="27"/>
  <c r="AE112" i="27"/>
  <c r="AD112" i="27"/>
  <c r="AC112" i="27"/>
  <c r="AE111" i="27"/>
  <c r="AD111" i="27"/>
  <c r="AC111" i="27"/>
  <c r="AE110" i="27"/>
  <c r="AD110" i="27"/>
  <c r="AC110" i="27"/>
  <c r="AE109" i="27"/>
  <c r="AD109" i="27"/>
  <c r="AC109" i="27"/>
  <c r="AE108" i="27"/>
  <c r="AD108" i="27"/>
  <c r="AC108" i="27"/>
  <c r="AE107" i="27"/>
  <c r="AD107" i="27"/>
  <c r="AC107" i="27"/>
  <c r="AE106" i="27"/>
  <c r="AD106" i="27"/>
  <c r="AC106" i="27"/>
  <c r="AE105" i="27"/>
  <c r="AD105" i="27"/>
  <c r="AC105" i="27"/>
  <c r="AE104" i="27"/>
  <c r="AD104" i="27"/>
  <c r="AC104" i="27"/>
  <c r="AE103" i="27"/>
  <c r="AD103" i="27"/>
  <c r="AC103" i="27"/>
  <c r="AE102" i="27"/>
  <c r="AD102" i="27"/>
  <c r="AC102" i="27"/>
  <c r="AE101" i="27"/>
  <c r="AD101" i="27"/>
  <c r="AC101" i="27"/>
  <c r="AE100" i="27"/>
  <c r="AD100" i="27"/>
  <c r="AC100" i="27"/>
  <c r="AE99" i="27"/>
  <c r="AD99" i="27"/>
  <c r="AC99" i="27"/>
  <c r="AE98" i="27"/>
  <c r="AD98" i="27"/>
  <c r="AC98" i="27"/>
  <c r="AE97" i="27"/>
  <c r="AD97" i="27"/>
  <c r="AC97" i="27"/>
  <c r="AE96" i="27"/>
  <c r="AD96" i="27"/>
  <c r="AC96" i="27"/>
  <c r="AE95" i="27"/>
  <c r="AD95" i="27"/>
  <c r="AC95" i="27"/>
  <c r="AE94" i="27"/>
  <c r="AD94" i="27"/>
  <c r="AC94" i="27"/>
  <c r="AE93" i="27"/>
  <c r="AD93" i="27"/>
  <c r="AC93" i="27"/>
  <c r="AE92" i="27"/>
  <c r="AD92" i="27"/>
  <c r="AC92" i="27"/>
  <c r="AE91" i="27"/>
  <c r="AD91" i="27"/>
  <c r="AC91" i="27"/>
  <c r="AE90" i="27"/>
  <c r="AD90" i="27"/>
  <c r="AC90" i="27"/>
  <c r="AE89" i="27"/>
  <c r="AD89" i="27"/>
  <c r="AC89" i="27"/>
  <c r="AE88" i="27"/>
  <c r="AD88" i="27"/>
  <c r="AC88" i="27"/>
  <c r="AE87" i="27"/>
  <c r="AD87" i="27"/>
  <c r="AC87" i="27"/>
  <c r="AE86" i="27"/>
  <c r="AD86" i="27"/>
  <c r="AC86" i="27"/>
  <c r="AE85" i="27"/>
  <c r="AD85" i="27"/>
  <c r="AC85" i="27"/>
  <c r="AE84" i="27"/>
  <c r="AD84" i="27"/>
  <c r="AC84" i="27"/>
  <c r="AE83" i="27"/>
  <c r="AD83" i="27"/>
  <c r="AC83" i="27"/>
  <c r="AE82" i="27"/>
  <c r="AD82" i="27"/>
  <c r="AC82" i="27"/>
  <c r="AE81" i="27"/>
  <c r="AD81" i="27"/>
  <c r="AC81" i="27"/>
  <c r="AE80" i="27"/>
  <c r="AD80" i="27"/>
  <c r="AC80" i="27"/>
  <c r="AE79" i="27"/>
  <c r="AD79" i="27"/>
  <c r="AC79" i="27"/>
  <c r="AE78" i="27"/>
  <c r="AD78" i="27"/>
  <c r="AC78" i="27"/>
  <c r="AE77" i="27"/>
  <c r="AD77" i="27"/>
  <c r="AC77" i="27"/>
  <c r="AE76" i="27"/>
  <c r="AD76" i="27"/>
  <c r="AC76" i="27"/>
  <c r="AE75" i="27"/>
  <c r="AD75" i="27"/>
  <c r="AC75" i="27"/>
  <c r="AE74" i="27"/>
  <c r="AD74" i="27"/>
  <c r="AC74" i="27"/>
  <c r="AE73" i="27"/>
  <c r="AD73" i="27"/>
  <c r="AC73" i="27"/>
  <c r="AE72" i="27"/>
  <c r="AD72" i="27"/>
  <c r="AC72" i="27"/>
  <c r="AE71" i="27"/>
  <c r="AD71" i="27"/>
  <c r="AC71" i="27"/>
  <c r="AE70" i="27"/>
  <c r="AD70" i="27"/>
  <c r="AC70" i="27"/>
  <c r="AE69" i="27"/>
  <c r="AD69" i="27"/>
  <c r="AC69" i="27"/>
  <c r="AE68" i="27"/>
  <c r="AD68" i="27"/>
  <c r="AC68" i="27"/>
  <c r="AE67" i="27"/>
  <c r="AD67" i="27"/>
  <c r="AC67" i="27"/>
  <c r="AE66" i="27"/>
  <c r="AD66" i="27"/>
  <c r="AC66" i="27"/>
  <c r="AE65" i="27"/>
  <c r="AD65" i="27"/>
  <c r="AC65" i="27"/>
  <c r="AE64" i="27"/>
  <c r="AD64" i="27"/>
  <c r="AC64" i="27"/>
  <c r="AE63" i="27"/>
  <c r="AD63" i="27"/>
  <c r="AC63" i="27"/>
  <c r="AE62" i="27"/>
  <c r="AD62" i="27"/>
  <c r="AC62" i="27"/>
  <c r="AE61" i="27"/>
  <c r="AD61" i="27"/>
  <c r="AC61" i="27"/>
  <c r="AE60" i="27"/>
  <c r="AD60" i="27"/>
  <c r="AC60" i="27"/>
  <c r="AE59" i="27"/>
  <c r="AD59" i="27"/>
  <c r="AC59" i="27"/>
  <c r="AE58" i="27"/>
  <c r="AD58" i="27"/>
  <c r="AC58" i="27"/>
  <c r="AE57" i="27"/>
  <c r="AD57" i="27"/>
  <c r="AC57" i="27"/>
  <c r="AE56" i="27"/>
  <c r="AD56" i="27"/>
  <c r="AC56" i="27"/>
  <c r="AE55" i="27"/>
  <c r="AD55" i="27"/>
  <c r="AC55" i="27"/>
  <c r="AE54" i="27"/>
  <c r="AD54" i="27"/>
  <c r="AC54" i="27"/>
  <c r="AE53" i="27"/>
  <c r="AD53" i="27"/>
  <c r="AC53" i="27"/>
  <c r="AE52" i="27"/>
  <c r="AD52" i="27"/>
  <c r="AC52" i="27"/>
  <c r="AE51" i="27"/>
  <c r="AD51" i="27"/>
  <c r="AC51" i="27"/>
  <c r="AE50" i="27"/>
  <c r="AD50" i="27"/>
  <c r="AC50" i="27"/>
  <c r="AE49" i="27"/>
  <c r="AD49" i="27"/>
  <c r="AC49" i="27"/>
  <c r="AE48" i="27"/>
  <c r="AD48" i="27"/>
  <c r="AC48" i="27"/>
  <c r="AE47" i="27"/>
  <c r="AD47" i="27"/>
  <c r="AC47" i="27"/>
  <c r="AE46" i="27"/>
  <c r="AD46" i="27"/>
  <c r="AC46" i="27"/>
  <c r="AE45" i="27"/>
  <c r="AD45" i="27"/>
  <c r="AC45" i="27"/>
  <c r="AE44" i="27"/>
  <c r="AD44" i="27"/>
  <c r="AC44" i="27"/>
  <c r="AE43" i="27"/>
  <c r="AD43" i="27"/>
  <c r="AC43" i="27"/>
  <c r="AE42" i="27"/>
  <c r="AD42" i="27"/>
  <c r="AC42" i="27"/>
  <c r="AE41" i="27"/>
  <c r="AD41" i="27"/>
  <c r="AC41" i="27"/>
  <c r="AE40" i="27"/>
  <c r="AD40" i="27"/>
  <c r="AC40" i="27"/>
  <c r="AE39" i="27"/>
  <c r="AD39" i="27"/>
  <c r="AC39" i="27"/>
  <c r="AE38" i="27"/>
  <c r="AD38" i="27"/>
  <c r="AC38" i="27"/>
  <c r="AE37" i="27"/>
  <c r="AD37" i="27"/>
  <c r="AC37" i="27"/>
  <c r="AE36" i="27"/>
  <c r="AD36" i="27"/>
  <c r="AC36" i="27"/>
  <c r="AC36" i="19"/>
  <c r="AD36" i="19"/>
  <c r="AE36" i="19"/>
  <c r="AC37" i="19"/>
  <c r="AD37" i="19"/>
  <c r="AE37" i="19"/>
  <c r="AC38" i="19"/>
  <c r="AD38" i="19"/>
  <c r="AE38" i="19"/>
  <c r="AC39" i="19"/>
  <c r="AD39" i="19"/>
  <c r="AE39" i="19"/>
  <c r="AC40" i="19"/>
  <c r="AD40" i="19"/>
  <c r="AE40" i="19"/>
  <c r="AC41" i="19"/>
  <c r="AD41" i="19"/>
  <c r="AE41" i="19"/>
  <c r="AC42" i="19"/>
  <c r="AD42" i="19"/>
  <c r="AE42" i="19"/>
  <c r="AC43" i="19"/>
  <c r="AD43" i="19"/>
  <c r="AE43" i="19"/>
  <c r="AC44" i="19"/>
  <c r="AD44" i="19"/>
  <c r="AE44" i="19"/>
  <c r="AC45" i="19"/>
  <c r="AD45" i="19"/>
  <c r="AE45" i="19"/>
  <c r="AC46" i="19"/>
  <c r="AD46" i="19"/>
  <c r="AE46" i="19"/>
  <c r="AC47" i="19"/>
  <c r="AD47" i="19"/>
  <c r="AE47" i="19"/>
  <c r="AC48" i="19"/>
  <c r="AD48" i="19"/>
  <c r="AE48" i="19"/>
  <c r="AC49" i="19"/>
  <c r="AD49" i="19"/>
  <c r="AE49" i="19"/>
  <c r="AC50" i="19"/>
  <c r="AD50" i="19"/>
  <c r="AE50" i="19"/>
  <c r="AC51" i="19"/>
  <c r="AD51" i="19"/>
  <c r="AE51" i="19"/>
  <c r="AC52" i="19"/>
  <c r="AD52" i="19"/>
  <c r="AE52" i="19"/>
  <c r="AC53" i="19"/>
  <c r="AD53" i="19"/>
  <c r="AE53" i="19"/>
  <c r="AC54" i="19"/>
  <c r="AD54" i="19"/>
  <c r="AE54" i="19"/>
  <c r="AC55" i="19"/>
  <c r="AD55" i="19"/>
  <c r="AE55" i="19"/>
  <c r="AC56" i="19"/>
  <c r="AD56" i="19"/>
  <c r="AE56" i="19"/>
  <c r="AC57" i="19"/>
  <c r="AD57" i="19"/>
  <c r="AE57" i="19"/>
  <c r="AC58" i="19"/>
  <c r="AD58" i="19"/>
  <c r="AE58" i="19"/>
  <c r="AC59" i="19"/>
  <c r="AD59" i="19"/>
  <c r="AE59" i="19"/>
  <c r="AC60" i="19"/>
  <c r="AD60" i="19"/>
  <c r="AE60" i="19"/>
  <c r="AC61" i="19"/>
  <c r="AD61" i="19"/>
  <c r="AE61" i="19"/>
  <c r="AC62" i="19"/>
  <c r="AD62" i="19"/>
  <c r="AE62" i="19"/>
  <c r="AC63" i="19"/>
  <c r="AD63" i="19"/>
  <c r="AE63" i="19"/>
  <c r="AC64" i="19"/>
  <c r="AD64" i="19"/>
  <c r="AE64" i="19"/>
  <c r="AC65" i="19"/>
  <c r="AD65" i="19"/>
  <c r="AE65" i="19"/>
  <c r="AC66" i="19"/>
  <c r="AD66" i="19"/>
  <c r="AE66" i="19"/>
  <c r="AC67" i="19"/>
  <c r="AD67" i="19"/>
  <c r="AE67" i="19"/>
  <c r="AC68" i="19"/>
  <c r="AD68" i="19"/>
  <c r="AE68" i="19"/>
  <c r="AC69" i="19"/>
  <c r="AD69" i="19"/>
  <c r="AE69" i="19"/>
  <c r="AC70" i="19"/>
  <c r="AD70" i="19"/>
  <c r="AE70" i="19"/>
  <c r="AC71" i="19"/>
  <c r="AD71" i="19"/>
  <c r="AE71" i="19"/>
  <c r="AC72" i="19"/>
  <c r="AD72" i="19"/>
  <c r="AE72" i="19"/>
  <c r="AC73" i="19"/>
  <c r="AD73" i="19"/>
  <c r="AE73" i="19"/>
  <c r="AC74" i="19"/>
  <c r="AD74" i="19"/>
  <c r="AE74" i="19"/>
  <c r="AC75" i="19"/>
  <c r="AD75" i="19"/>
  <c r="AE75" i="19"/>
  <c r="AC76" i="19"/>
  <c r="AD76" i="19"/>
  <c r="AE76" i="19"/>
  <c r="AC77" i="19"/>
  <c r="AD77" i="19"/>
  <c r="AE77" i="19"/>
  <c r="AC78" i="19"/>
  <c r="AD78" i="19"/>
  <c r="AE78" i="19"/>
  <c r="AC79" i="19"/>
  <c r="AD79" i="19"/>
  <c r="AE79" i="19"/>
  <c r="AC80" i="19"/>
  <c r="AD80" i="19"/>
  <c r="AE80" i="19"/>
  <c r="AC81" i="19"/>
  <c r="AD81" i="19"/>
  <c r="AE81" i="19"/>
  <c r="AC82" i="19"/>
  <c r="AD82" i="19"/>
  <c r="AE82" i="19"/>
  <c r="AC83" i="19"/>
  <c r="AD83" i="19"/>
  <c r="AE83" i="19"/>
  <c r="AC84" i="19"/>
  <c r="AD84" i="19"/>
  <c r="AE84" i="19"/>
  <c r="AC85" i="19"/>
  <c r="AD85" i="19"/>
  <c r="AE85" i="19"/>
  <c r="AC86" i="19"/>
  <c r="AD86" i="19"/>
  <c r="AE86" i="19"/>
  <c r="AC87" i="19"/>
  <c r="AD87" i="19"/>
  <c r="AE87" i="19"/>
  <c r="AC88" i="19"/>
  <c r="AD88" i="19"/>
  <c r="AE88" i="19"/>
  <c r="AC89" i="19"/>
  <c r="AD89" i="19"/>
  <c r="AE89" i="19"/>
  <c r="AC90" i="19"/>
  <c r="AD90" i="19"/>
  <c r="AE90" i="19"/>
  <c r="AC91" i="19"/>
  <c r="AD91" i="19"/>
  <c r="AE91" i="19"/>
  <c r="AC92" i="19"/>
  <c r="AD92" i="19"/>
  <c r="AE92" i="19"/>
  <c r="AC93" i="19"/>
  <c r="AD93" i="19"/>
  <c r="AE93" i="19"/>
  <c r="AC94" i="19"/>
  <c r="AD94" i="19"/>
  <c r="AE94" i="19"/>
  <c r="AC95" i="19"/>
  <c r="AD95" i="19"/>
  <c r="AE95" i="19"/>
  <c r="AC96" i="19"/>
  <c r="AD96" i="19"/>
  <c r="AE96" i="19"/>
  <c r="AC97" i="19"/>
  <c r="AD97" i="19"/>
  <c r="AE97" i="19"/>
  <c r="AC98" i="19"/>
  <c r="AD98" i="19"/>
  <c r="AE98" i="19"/>
  <c r="AC99" i="19"/>
  <c r="AD99" i="19"/>
  <c r="AE99" i="19"/>
  <c r="AC100" i="19"/>
  <c r="AD100" i="19"/>
  <c r="AE100" i="19"/>
  <c r="AC101" i="19"/>
  <c r="AD101" i="19"/>
  <c r="AE101" i="19"/>
  <c r="AC102" i="19"/>
  <c r="AD102" i="19"/>
  <c r="AE102" i="19"/>
  <c r="AC103" i="19"/>
  <c r="AD103" i="19"/>
  <c r="AE103" i="19"/>
  <c r="AC104" i="19"/>
  <c r="AD104" i="19"/>
  <c r="AE104" i="19"/>
  <c r="AC105" i="19"/>
  <c r="AD105" i="19"/>
  <c r="AE105" i="19"/>
  <c r="AC106" i="19"/>
  <c r="AD106" i="19"/>
  <c r="AE106" i="19"/>
  <c r="AC107" i="19"/>
  <c r="AD107" i="19"/>
  <c r="AE107" i="19"/>
  <c r="AC108" i="19"/>
  <c r="AD108" i="19"/>
  <c r="AE108" i="19"/>
  <c r="AC109" i="19"/>
  <c r="AD109" i="19"/>
  <c r="AE109" i="19"/>
  <c r="AC110" i="19"/>
  <c r="AD110" i="19"/>
  <c r="AE110" i="19"/>
  <c r="AC111" i="19"/>
  <c r="AD111" i="19"/>
  <c r="AE111" i="19"/>
  <c r="AC112" i="19"/>
  <c r="AD112" i="19"/>
  <c r="AE112" i="19"/>
  <c r="AC113" i="19"/>
  <c r="AD113" i="19"/>
  <c r="AE113" i="19"/>
  <c r="AC114" i="19"/>
  <c r="AD114" i="19"/>
  <c r="AE114" i="19"/>
  <c r="AC115" i="19"/>
  <c r="AD115" i="19"/>
  <c r="AE115" i="19"/>
  <c r="AC116" i="19"/>
  <c r="AD116" i="19"/>
  <c r="AE116" i="19"/>
  <c r="AC117" i="19"/>
  <c r="AD117" i="19"/>
  <c r="AE117" i="19"/>
  <c r="AC118" i="19"/>
  <c r="AD118" i="19"/>
  <c r="AE118" i="19"/>
  <c r="AC119" i="19"/>
  <c r="AD119" i="19"/>
  <c r="AE119" i="19"/>
  <c r="AC120" i="19"/>
  <c r="AD120" i="19"/>
  <c r="AE120" i="19"/>
  <c r="AC121" i="19"/>
  <c r="AD121" i="19"/>
  <c r="AE121" i="19"/>
  <c r="AC122" i="19"/>
  <c r="AD122" i="19"/>
  <c r="AE122" i="19"/>
  <c r="O4" i="29"/>
  <c r="O5"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O68" i="29"/>
  <c r="O69" i="29"/>
  <c r="O70" i="29"/>
  <c r="O71" i="29"/>
  <c r="O72" i="29"/>
  <c r="O73" i="29"/>
  <c r="O74" i="29"/>
  <c r="O75" i="29"/>
  <c r="O76" i="29"/>
  <c r="O77" i="29"/>
  <c r="O78" i="29"/>
  <c r="O79" i="29"/>
  <c r="O80" i="29"/>
  <c r="O81" i="29"/>
  <c r="O82" i="29"/>
  <c r="O83" i="29"/>
  <c r="O84" i="29"/>
  <c r="O85" i="29"/>
  <c r="O86" i="29"/>
  <c r="O87" i="29"/>
  <c r="O88" i="29"/>
  <c r="O89" i="29"/>
  <c r="O90" i="29"/>
  <c r="O91" i="29"/>
  <c r="O92" i="29"/>
  <c r="O93" i="29"/>
  <c r="O94" i="29"/>
  <c r="O95" i="29"/>
  <c r="O96" i="29"/>
  <c r="O97" i="29"/>
  <c r="O98" i="29"/>
  <c r="O99" i="29"/>
  <c r="O100" i="29"/>
  <c r="O101" i="29"/>
  <c r="O102" i="29"/>
  <c r="O103" i="29"/>
  <c r="O104" i="29"/>
  <c r="O105" i="29"/>
  <c r="O106" i="29"/>
  <c r="O107" i="29"/>
  <c r="O108" i="29"/>
  <c r="O109" i="29"/>
  <c r="O110" i="29"/>
  <c r="O111" i="29"/>
  <c r="O112" i="29"/>
  <c r="O113" i="29"/>
  <c r="O114" i="29"/>
  <c r="O115" i="29"/>
  <c r="O116" i="29"/>
  <c r="O117" i="29"/>
  <c r="O118" i="29"/>
  <c r="O119" i="29"/>
  <c r="O120" i="29"/>
  <c r="O121" i="29"/>
  <c r="O122" i="29"/>
  <c r="O123" i="29"/>
  <c r="O124" i="29"/>
  <c r="O125" i="29"/>
  <c r="O126" i="29"/>
  <c r="O127" i="29"/>
  <c r="O128" i="29"/>
  <c r="O129" i="29"/>
  <c r="O130" i="29"/>
  <c r="O131" i="29"/>
  <c r="O132" i="29"/>
  <c r="O133" i="29"/>
  <c r="O134" i="29"/>
  <c r="O135" i="29"/>
  <c r="O136" i="29"/>
  <c r="O137" i="29"/>
  <c r="O138" i="29"/>
  <c r="O139" i="29"/>
  <c r="O140" i="29"/>
  <c r="O141" i="29"/>
  <c r="O142" i="29"/>
  <c r="O143" i="29"/>
  <c r="O144" i="29"/>
  <c r="O145" i="29"/>
  <c r="O146" i="29"/>
  <c r="O147" i="29"/>
  <c r="O148" i="29"/>
  <c r="O149" i="29"/>
  <c r="O150" i="29"/>
  <c r="O151" i="29"/>
  <c r="O152" i="29"/>
  <c r="O153" i="29"/>
  <c r="O154" i="29"/>
  <c r="O155" i="29"/>
  <c r="O156" i="29"/>
  <c r="O157" i="29"/>
  <c r="O158" i="29"/>
  <c r="O159" i="29"/>
  <c r="O160" i="29"/>
  <c r="O161" i="29"/>
  <c r="O162" i="29"/>
  <c r="O163" i="29"/>
  <c r="O164" i="29"/>
  <c r="O165" i="29"/>
  <c r="O166" i="29"/>
  <c r="O167" i="29"/>
  <c r="O168" i="29"/>
  <c r="O169" i="29"/>
  <c r="O170" i="29"/>
  <c r="O171" i="29"/>
  <c r="O172" i="29"/>
  <c r="O173" i="29"/>
  <c r="O174" i="29"/>
  <c r="O175" i="29"/>
  <c r="O176" i="29"/>
  <c r="O177" i="29"/>
  <c r="O178" i="29"/>
  <c r="O179" i="29"/>
  <c r="O180" i="29"/>
  <c r="O181" i="29"/>
  <c r="O182" i="29"/>
  <c r="O183" i="29"/>
  <c r="O184" i="29"/>
  <c r="O185" i="29"/>
  <c r="O186" i="29"/>
  <c r="O187" i="29"/>
  <c r="O188" i="29"/>
  <c r="O189" i="29"/>
  <c r="O190" i="29"/>
  <c r="O191" i="29"/>
  <c r="O192" i="29"/>
  <c r="O193" i="29"/>
  <c r="O194" i="29"/>
  <c r="O195" i="29"/>
  <c r="O196" i="29"/>
  <c r="O197" i="29"/>
  <c r="O198" i="29"/>
  <c r="O199" i="29"/>
  <c r="O200" i="29"/>
  <c r="O201" i="29"/>
  <c r="O202" i="29"/>
  <c r="O203" i="29"/>
  <c r="O204" i="29"/>
  <c r="O205" i="29"/>
  <c r="O206" i="29"/>
  <c r="O207" i="29"/>
  <c r="O208" i="29"/>
  <c r="O209" i="29"/>
  <c r="O210" i="29"/>
  <c r="O211" i="29"/>
  <c r="O212" i="29"/>
  <c r="O213" i="29"/>
  <c r="O214" i="29"/>
  <c r="O215" i="29"/>
  <c r="O216" i="29"/>
  <c r="O217" i="29"/>
  <c r="O218" i="29"/>
  <c r="O219" i="29"/>
  <c r="O220" i="29"/>
  <c r="O221" i="29"/>
  <c r="O222" i="29"/>
  <c r="O223" i="29"/>
  <c r="O224" i="29"/>
  <c r="O225" i="29"/>
  <c r="O226" i="29"/>
  <c r="O227" i="29"/>
  <c r="O228" i="29"/>
  <c r="O229" i="29"/>
  <c r="O230" i="29"/>
  <c r="O231" i="29"/>
  <c r="O232" i="29"/>
  <c r="O233" i="29"/>
  <c r="O234" i="29"/>
  <c r="O235" i="29"/>
  <c r="O236" i="29"/>
  <c r="O237" i="29"/>
  <c r="O238" i="29"/>
  <c r="O239" i="29"/>
  <c r="O240" i="29"/>
  <c r="O241" i="29"/>
  <c r="O242" i="29"/>
  <c r="O243" i="29"/>
  <c r="O244" i="29"/>
  <c r="O245" i="29"/>
  <c r="O246" i="29"/>
  <c r="O247" i="29"/>
  <c r="O248" i="29"/>
  <c r="O249" i="29"/>
  <c r="O250" i="29"/>
  <c r="O251" i="29"/>
  <c r="O252" i="29"/>
  <c r="O253" i="29"/>
  <c r="O254" i="29"/>
  <c r="O255" i="29"/>
  <c r="O256" i="29"/>
  <c r="O257" i="29"/>
  <c r="O258" i="29"/>
  <c r="O259" i="29"/>
  <c r="O260" i="29"/>
  <c r="O261" i="29"/>
  <c r="O262" i="29"/>
  <c r="O263" i="29"/>
  <c r="O264" i="29"/>
  <c r="O265" i="29"/>
  <c r="O266" i="29"/>
  <c r="O267" i="29"/>
  <c r="O268" i="29"/>
  <c r="O269" i="29"/>
  <c r="O270" i="29"/>
  <c r="O271" i="29"/>
  <c r="O272" i="29"/>
  <c r="O273" i="29"/>
  <c r="O274" i="29"/>
  <c r="O275" i="29"/>
  <c r="O276" i="29"/>
  <c r="O277" i="29"/>
  <c r="O278" i="29"/>
  <c r="O279" i="29"/>
  <c r="O280" i="29"/>
  <c r="O281" i="29"/>
  <c r="O282" i="29"/>
  <c r="O283" i="29"/>
  <c r="O284" i="29"/>
  <c r="O285" i="29"/>
  <c r="O286" i="29"/>
  <c r="O287" i="29"/>
  <c r="O288" i="29"/>
  <c r="O289" i="29"/>
  <c r="O290" i="29"/>
  <c r="O291" i="29"/>
  <c r="O292" i="29"/>
  <c r="O293" i="29"/>
  <c r="O294" i="29"/>
  <c r="O295" i="29"/>
  <c r="O296" i="29"/>
  <c r="O297" i="29"/>
  <c r="O298" i="29"/>
  <c r="O299" i="29"/>
  <c r="O300" i="29"/>
  <c r="O301" i="29"/>
  <c r="O302" i="29"/>
  <c r="O303" i="29"/>
  <c r="O304" i="29"/>
  <c r="O305" i="29"/>
  <c r="O306" i="29"/>
  <c r="O307" i="29"/>
  <c r="O308" i="29"/>
  <c r="O309" i="29"/>
  <c r="O310" i="29"/>
  <c r="O311" i="29"/>
  <c r="O312" i="29"/>
  <c r="O313" i="29"/>
  <c r="O314" i="29"/>
  <c r="O315" i="29"/>
  <c r="O316" i="29"/>
  <c r="O317" i="29"/>
  <c r="O318" i="29"/>
  <c r="O319" i="29"/>
  <c r="O320" i="29"/>
  <c r="O321" i="29"/>
  <c r="O322" i="29"/>
  <c r="O323" i="29"/>
  <c r="O324" i="29"/>
  <c r="O325" i="29"/>
  <c r="O326" i="29"/>
  <c r="O327" i="29"/>
  <c r="O328" i="29"/>
  <c r="O329" i="29"/>
  <c r="O330" i="29"/>
  <c r="O331" i="29"/>
  <c r="O332" i="29"/>
  <c r="O333" i="29"/>
  <c r="O334" i="29"/>
  <c r="O335" i="29"/>
  <c r="O336" i="29"/>
  <c r="O337" i="29"/>
  <c r="O338" i="29"/>
  <c r="O339" i="29"/>
  <c r="O340" i="29"/>
  <c r="O341" i="29"/>
  <c r="O342" i="29"/>
  <c r="O343" i="29"/>
  <c r="O344" i="29"/>
  <c r="O345" i="29"/>
  <c r="O346" i="29"/>
  <c r="O347" i="29"/>
  <c r="O348" i="29"/>
  <c r="O349" i="29"/>
  <c r="O350" i="29"/>
  <c r="O351" i="29"/>
  <c r="O352" i="29"/>
  <c r="O353" i="29"/>
  <c r="O354" i="29"/>
  <c r="O355" i="29"/>
  <c r="O356" i="29"/>
  <c r="O357" i="29"/>
  <c r="O358" i="29"/>
  <c r="O359" i="29"/>
  <c r="O360" i="29"/>
  <c r="O361" i="29"/>
  <c r="O362" i="29"/>
  <c r="O363" i="29"/>
  <c r="O364" i="29"/>
  <c r="O365" i="29"/>
  <c r="O366" i="29"/>
  <c r="O367" i="29"/>
  <c r="O368" i="29"/>
  <c r="O369" i="29"/>
  <c r="O370" i="29"/>
  <c r="O371" i="29"/>
  <c r="O372" i="29"/>
  <c r="O373" i="29"/>
  <c r="O374" i="29"/>
  <c r="O375" i="29"/>
  <c r="O376" i="29"/>
  <c r="O377" i="29"/>
  <c r="O378" i="29"/>
  <c r="O379" i="29"/>
  <c r="O380" i="29"/>
  <c r="O381" i="29"/>
  <c r="O382" i="29"/>
  <c r="O383" i="29"/>
  <c r="O384" i="29"/>
  <c r="O385" i="29"/>
  <c r="O386" i="29"/>
  <c r="O387" i="29"/>
  <c r="O388" i="29"/>
  <c r="O389" i="29"/>
  <c r="O390" i="29"/>
  <c r="O391" i="29"/>
  <c r="O392" i="29"/>
  <c r="O393" i="29"/>
  <c r="O394" i="29"/>
  <c r="O395" i="29"/>
  <c r="O396" i="29"/>
  <c r="O397" i="29"/>
  <c r="O398" i="29"/>
  <c r="O399" i="29"/>
  <c r="O400" i="29"/>
  <c r="O401" i="29"/>
  <c r="O402" i="29"/>
  <c r="O403" i="29"/>
  <c r="O404" i="29"/>
  <c r="O405" i="29"/>
  <c r="O406" i="29"/>
  <c r="O407" i="29"/>
  <c r="O408" i="29"/>
  <c r="O409" i="29"/>
  <c r="O410" i="29"/>
  <c r="O411" i="29"/>
  <c r="O412" i="29"/>
  <c r="O413" i="29"/>
  <c r="O414" i="29"/>
  <c r="O415" i="29"/>
  <c r="O416" i="29"/>
  <c r="O417" i="29"/>
  <c r="O418" i="29"/>
  <c r="O419" i="29"/>
  <c r="O420" i="29"/>
  <c r="O421" i="29"/>
  <c r="O422" i="29"/>
  <c r="O423" i="29"/>
  <c r="O424" i="29"/>
  <c r="O425" i="29"/>
  <c r="O426" i="29"/>
  <c r="O427" i="29"/>
  <c r="O428" i="29"/>
  <c r="O429" i="29"/>
  <c r="O430" i="29"/>
  <c r="O431" i="29"/>
  <c r="O432" i="29"/>
  <c r="O433" i="29"/>
  <c r="O434" i="29"/>
  <c r="O435" i="29"/>
  <c r="O436" i="29"/>
  <c r="O437" i="29"/>
  <c r="O438" i="29"/>
  <c r="O439" i="29"/>
  <c r="O440" i="29"/>
  <c r="O441" i="29"/>
  <c r="O442" i="29"/>
  <c r="O443" i="29"/>
  <c r="O444" i="29"/>
  <c r="O445" i="29"/>
  <c r="O446" i="29"/>
  <c r="O447" i="29"/>
  <c r="O448" i="29"/>
  <c r="O449" i="29"/>
  <c r="O450" i="29"/>
  <c r="O451" i="29"/>
  <c r="O452" i="29"/>
  <c r="O453" i="29"/>
  <c r="O454" i="29"/>
  <c r="O455" i="29"/>
  <c r="O456" i="29"/>
  <c r="O457" i="29"/>
  <c r="O458" i="29"/>
  <c r="O3" i="29"/>
  <c r="N3" i="29" s="1"/>
  <c r="AB3" i="27" s="1"/>
  <c r="K123" i="29"/>
  <c r="K124" i="29" s="1"/>
  <c r="K125" i="29" s="1"/>
  <c r="K126" i="29" s="1"/>
  <c r="K127" i="29" s="1"/>
  <c r="K128" i="29" s="1"/>
  <c r="K129" i="29" s="1"/>
  <c r="K130" i="29" s="1"/>
  <c r="K131" i="29" s="1"/>
  <c r="K132" i="29" s="1"/>
  <c r="K133" i="29" s="1"/>
  <c r="K134" i="29" s="1"/>
  <c r="K135" i="29" s="1"/>
  <c r="K136" i="29" s="1"/>
  <c r="K137" i="29" s="1"/>
  <c r="K138" i="29" s="1"/>
  <c r="K139" i="29" s="1"/>
  <c r="K140" i="29" s="1"/>
  <c r="K141" i="29" s="1"/>
  <c r="K142" i="29" s="1"/>
  <c r="K143" i="29" s="1"/>
  <c r="K144" i="29" s="1"/>
  <c r="K145" i="29" s="1"/>
  <c r="K146" i="29" s="1"/>
  <c r="K147" i="29" s="1"/>
  <c r="K148" i="29" s="1"/>
  <c r="K149" i="29" s="1"/>
  <c r="K150" i="29" s="1"/>
  <c r="K151" i="29" s="1"/>
  <c r="K152" i="29" s="1"/>
  <c r="K153" i="29" s="1"/>
  <c r="K154" i="29" s="1"/>
  <c r="K155" i="29" s="1"/>
  <c r="K156" i="29" s="1"/>
  <c r="K157" i="29" s="1"/>
  <c r="K158" i="29" s="1"/>
  <c r="K159" i="29" s="1"/>
  <c r="K160" i="29" s="1"/>
  <c r="K161" i="29" s="1"/>
  <c r="K162" i="29" s="1"/>
  <c r="K163" i="29" s="1"/>
  <c r="K164" i="29" s="1"/>
  <c r="K165" i="29" s="1"/>
  <c r="K166" i="29" s="1"/>
  <c r="K167" i="29" s="1"/>
  <c r="K168" i="29" s="1"/>
  <c r="K169" i="29" s="1"/>
  <c r="K170" i="29" s="1"/>
  <c r="K171" i="29" s="1"/>
  <c r="K172" i="29" s="1"/>
  <c r="K173" i="29" s="1"/>
  <c r="K174" i="29" s="1"/>
  <c r="K175" i="29" s="1"/>
  <c r="K176" i="29" s="1"/>
  <c r="K177" i="29" s="1"/>
  <c r="K178" i="29" s="1"/>
  <c r="K179" i="29" s="1"/>
  <c r="K180" i="29" s="1"/>
  <c r="K181" i="29" s="1"/>
  <c r="K182" i="29" s="1"/>
  <c r="K183" i="29" s="1"/>
  <c r="K184" i="29" s="1"/>
  <c r="K185" i="29" s="1"/>
  <c r="K186" i="29" s="1"/>
  <c r="K187" i="29" s="1"/>
  <c r="K188" i="29" s="1"/>
  <c r="K189" i="29" s="1"/>
  <c r="K190" i="29" s="1"/>
  <c r="K191" i="29" s="1"/>
  <c r="K192" i="29" s="1"/>
  <c r="K193" i="29" s="1"/>
  <c r="K194" i="29" s="1"/>
  <c r="K195" i="29" s="1"/>
  <c r="K196" i="29" s="1"/>
  <c r="K197" i="29" s="1"/>
  <c r="K198" i="29" s="1"/>
  <c r="K199" i="29" s="1"/>
  <c r="K200" i="29" s="1"/>
  <c r="K201" i="29" s="1"/>
  <c r="K202" i="29" s="1"/>
  <c r="K203" i="29" s="1"/>
  <c r="K204" i="29" s="1"/>
  <c r="K205" i="29" s="1"/>
  <c r="K206" i="29" s="1"/>
  <c r="K207" i="29" s="1"/>
  <c r="K208" i="29" s="1"/>
  <c r="K209" i="29" s="1"/>
  <c r="K210" i="29" s="1"/>
  <c r="K211" i="29" s="1"/>
  <c r="K212" i="29" s="1"/>
  <c r="K213" i="29" s="1"/>
  <c r="K214" i="29" s="1"/>
  <c r="K215" i="29" s="1"/>
  <c r="K216" i="29" s="1"/>
  <c r="K217" i="29" s="1"/>
  <c r="K218" i="29" s="1"/>
  <c r="K219" i="29" s="1"/>
  <c r="K220" i="29" s="1"/>
  <c r="K221" i="29" s="1"/>
  <c r="K222" i="29" s="1"/>
  <c r="K223" i="29" s="1"/>
  <c r="K224" i="29" s="1"/>
  <c r="K225" i="29" s="1"/>
  <c r="K226" i="29" s="1"/>
  <c r="K227" i="29" s="1"/>
  <c r="K228" i="29" s="1"/>
  <c r="K229" i="29" s="1"/>
  <c r="K230" i="29" s="1"/>
  <c r="K231" i="29" s="1"/>
  <c r="K232" i="29" s="1"/>
  <c r="K233" i="29" s="1"/>
  <c r="K234" i="29" s="1"/>
  <c r="K235" i="29" s="1"/>
  <c r="K236" i="29" s="1"/>
  <c r="K237" i="29" s="1"/>
  <c r="K238" i="29" s="1"/>
  <c r="K239" i="29" s="1"/>
  <c r="K240" i="29" s="1"/>
  <c r="K241" i="29" s="1"/>
  <c r="K242" i="29" s="1"/>
  <c r="K243" i="29" s="1"/>
  <c r="K244" i="29" s="1"/>
  <c r="K245" i="29" s="1"/>
  <c r="K246" i="29" s="1"/>
  <c r="K247" i="29" s="1"/>
  <c r="K248" i="29" s="1"/>
  <c r="K249" i="29" s="1"/>
  <c r="K250" i="29" s="1"/>
  <c r="K251" i="29" s="1"/>
  <c r="K252" i="29" s="1"/>
  <c r="K253" i="29" s="1"/>
  <c r="K254" i="29" s="1"/>
  <c r="K255" i="29" s="1"/>
  <c r="K256" i="29" s="1"/>
  <c r="K257" i="29" s="1"/>
  <c r="K258" i="29" s="1"/>
  <c r="K259" i="29" s="1"/>
  <c r="K260" i="29" s="1"/>
  <c r="K261" i="29" s="1"/>
  <c r="K262" i="29" s="1"/>
  <c r="K263" i="29" s="1"/>
  <c r="K264" i="29" s="1"/>
  <c r="K265" i="29" s="1"/>
  <c r="K266" i="29" s="1"/>
  <c r="K267" i="29" s="1"/>
  <c r="K268" i="29" s="1"/>
  <c r="K269" i="29" s="1"/>
  <c r="K270" i="29" s="1"/>
  <c r="K271" i="29" s="1"/>
  <c r="K272" i="29" s="1"/>
  <c r="K273" i="29" s="1"/>
  <c r="K274" i="29" s="1"/>
  <c r="K275" i="29" s="1"/>
  <c r="K276" i="29" s="1"/>
  <c r="K277" i="29" s="1"/>
  <c r="K278" i="29" s="1"/>
  <c r="K279" i="29" s="1"/>
  <c r="K280" i="29" s="1"/>
  <c r="K281" i="29" s="1"/>
  <c r="K282" i="29" s="1"/>
  <c r="K283" i="29" s="1"/>
  <c r="K284" i="29" s="1"/>
  <c r="K285" i="29" s="1"/>
  <c r="K286" i="29" s="1"/>
  <c r="K287" i="29" s="1"/>
  <c r="K288" i="29" s="1"/>
  <c r="K289" i="29" s="1"/>
  <c r="K290" i="29" s="1"/>
  <c r="K291" i="29" s="1"/>
  <c r="K292" i="29" s="1"/>
  <c r="K293" i="29" s="1"/>
  <c r="K294" i="29" s="1"/>
  <c r="K295" i="29" s="1"/>
  <c r="K296" i="29" s="1"/>
  <c r="K297" i="29" s="1"/>
  <c r="K298" i="29" s="1"/>
  <c r="K299" i="29" s="1"/>
  <c r="K300" i="29" s="1"/>
  <c r="K301" i="29" s="1"/>
  <c r="K302" i="29" s="1"/>
  <c r="K303" i="29" s="1"/>
  <c r="K304" i="29" s="1"/>
  <c r="K305" i="29" s="1"/>
  <c r="K306" i="29" s="1"/>
  <c r="K307" i="29" s="1"/>
  <c r="K308" i="29" s="1"/>
  <c r="K309" i="29" s="1"/>
  <c r="K310" i="29" s="1"/>
  <c r="K311" i="29" s="1"/>
  <c r="K312" i="29" s="1"/>
  <c r="K313" i="29" s="1"/>
  <c r="K314" i="29" s="1"/>
  <c r="K315" i="29" s="1"/>
  <c r="K316" i="29" s="1"/>
  <c r="K317" i="29" s="1"/>
  <c r="K318" i="29" s="1"/>
  <c r="K319" i="29" s="1"/>
  <c r="K320" i="29" s="1"/>
  <c r="K321" i="29" s="1"/>
  <c r="K322" i="29" s="1"/>
  <c r="K323" i="29" s="1"/>
  <c r="K324" i="29" s="1"/>
  <c r="K325" i="29" s="1"/>
  <c r="K326" i="29" s="1"/>
  <c r="K327" i="29" s="1"/>
  <c r="K328" i="29" s="1"/>
  <c r="K329" i="29" s="1"/>
  <c r="K330" i="29" s="1"/>
  <c r="K331" i="29" s="1"/>
  <c r="K332" i="29" s="1"/>
  <c r="K333" i="29" s="1"/>
  <c r="K334" i="29" s="1"/>
  <c r="K335" i="29" s="1"/>
  <c r="K336" i="29" s="1"/>
  <c r="K337" i="29" s="1"/>
  <c r="K338" i="29" s="1"/>
  <c r="K339" i="29" s="1"/>
  <c r="K340" i="29" s="1"/>
  <c r="K341" i="29" s="1"/>
  <c r="K342" i="29" s="1"/>
  <c r="K343" i="29" s="1"/>
  <c r="K344" i="29" s="1"/>
  <c r="K345" i="29" s="1"/>
  <c r="K346" i="29" s="1"/>
  <c r="K347" i="29" s="1"/>
  <c r="K348" i="29" s="1"/>
  <c r="K349" i="29" s="1"/>
  <c r="K350" i="29" s="1"/>
  <c r="K351" i="29" s="1"/>
  <c r="K352" i="29" s="1"/>
  <c r="K353" i="29" s="1"/>
  <c r="K354" i="29" s="1"/>
  <c r="K355" i="29" s="1"/>
  <c r="K356" i="29" s="1"/>
  <c r="K357" i="29" s="1"/>
  <c r="K358" i="29" s="1"/>
  <c r="K359" i="29" s="1"/>
  <c r="K360" i="29" s="1"/>
  <c r="K361" i="29" s="1"/>
  <c r="K362" i="29" s="1"/>
  <c r="K363" i="29" s="1"/>
  <c r="K364" i="29" s="1"/>
  <c r="K365" i="29" s="1"/>
  <c r="K366" i="29" s="1"/>
  <c r="K367" i="29" s="1"/>
  <c r="K368" i="29" s="1"/>
  <c r="K369" i="29" s="1"/>
  <c r="K370" i="29" s="1"/>
  <c r="K371" i="29" s="1"/>
  <c r="K372" i="29" s="1"/>
  <c r="K373" i="29" s="1"/>
  <c r="K374" i="29" s="1"/>
  <c r="K375" i="29" s="1"/>
  <c r="K376" i="29" s="1"/>
  <c r="K377" i="29" s="1"/>
  <c r="K378" i="29" s="1"/>
  <c r="K379" i="29" s="1"/>
  <c r="K380" i="29" s="1"/>
  <c r="K381" i="29" s="1"/>
  <c r="K382" i="29" s="1"/>
  <c r="K383" i="29" s="1"/>
  <c r="K384" i="29" s="1"/>
  <c r="K385" i="29" s="1"/>
  <c r="K386" i="29" s="1"/>
  <c r="K387" i="29" s="1"/>
  <c r="K388" i="29" s="1"/>
  <c r="K389" i="29" s="1"/>
  <c r="K390" i="29" s="1"/>
  <c r="K391" i="29" s="1"/>
  <c r="K392" i="29" s="1"/>
  <c r="K393" i="29" s="1"/>
  <c r="K394" i="29" s="1"/>
  <c r="K395" i="29" s="1"/>
  <c r="K396" i="29" s="1"/>
  <c r="K397" i="29" s="1"/>
  <c r="K398" i="29" s="1"/>
  <c r="K399" i="29" s="1"/>
  <c r="K400" i="29" s="1"/>
  <c r="K401" i="29" s="1"/>
  <c r="K402" i="29" s="1"/>
  <c r="K403" i="29" s="1"/>
  <c r="K404" i="29" s="1"/>
  <c r="K405" i="29" s="1"/>
  <c r="K406" i="29" s="1"/>
  <c r="K407" i="29" s="1"/>
  <c r="K408" i="29" s="1"/>
  <c r="K409" i="29" s="1"/>
  <c r="K410" i="29" s="1"/>
  <c r="K411" i="29" s="1"/>
  <c r="K412" i="29" s="1"/>
  <c r="K413" i="29" s="1"/>
  <c r="K414" i="29" s="1"/>
  <c r="K415" i="29" s="1"/>
  <c r="K416" i="29" s="1"/>
  <c r="K417" i="29" s="1"/>
  <c r="K418" i="29" s="1"/>
  <c r="K419" i="29" s="1"/>
  <c r="K420" i="29" s="1"/>
  <c r="K421" i="29" s="1"/>
  <c r="K422" i="29" s="1"/>
  <c r="K423" i="29" s="1"/>
  <c r="K424" i="29" s="1"/>
  <c r="K425" i="29" s="1"/>
  <c r="K426" i="29" s="1"/>
  <c r="K427" i="29" s="1"/>
  <c r="K428" i="29" s="1"/>
  <c r="K429" i="29" s="1"/>
  <c r="K430" i="29" s="1"/>
  <c r="K431" i="29" s="1"/>
  <c r="K432" i="29" s="1"/>
  <c r="K433" i="29" s="1"/>
  <c r="K434" i="29" s="1"/>
  <c r="K435" i="29" s="1"/>
  <c r="K436" i="29" s="1"/>
  <c r="K437" i="29" s="1"/>
  <c r="K438" i="29" s="1"/>
  <c r="K439" i="29" s="1"/>
  <c r="K440" i="29" s="1"/>
  <c r="K441" i="29" s="1"/>
  <c r="K442" i="29" s="1"/>
  <c r="K443" i="29" s="1"/>
  <c r="K444" i="29" s="1"/>
  <c r="K445" i="29" s="1"/>
  <c r="K446" i="29" s="1"/>
  <c r="K447" i="29" s="1"/>
  <c r="K448" i="29" s="1"/>
  <c r="K449" i="29" s="1"/>
  <c r="K450" i="29" s="1"/>
  <c r="K451" i="29" s="1"/>
  <c r="K452" i="29" s="1"/>
  <c r="K453" i="29" s="1"/>
  <c r="K454" i="29" s="1"/>
  <c r="K455" i="29" s="1"/>
  <c r="K456" i="29" s="1"/>
  <c r="K457" i="29" s="1"/>
  <c r="K458" i="29" s="1"/>
  <c r="AB3" i="19" l="1"/>
  <c r="D10" i="33"/>
  <c r="E10" i="33" s="1"/>
  <c r="A12" i="33"/>
  <c r="A34" i="31"/>
  <c r="H5" i="31"/>
  <c r="M3" i="29"/>
  <c r="L3" i="29"/>
  <c r="L4" i="29"/>
  <c r="M4" i="29"/>
  <c r="N4" i="29"/>
  <c r="J68" i="30"/>
  <c r="J4" i="29"/>
  <c r="J5" i="29"/>
  <c r="J6" i="29"/>
  <c r="J7" i="29"/>
  <c r="J8" i="29"/>
  <c r="J9" i="29"/>
  <c r="J10" i="29"/>
  <c r="J11" i="29"/>
  <c r="J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61" i="29"/>
  <c r="J62" i="29"/>
  <c r="J63" i="29"/>
  <c r="J64" i="29"/>
  <c r="J65" i="29"/>
  <c r="J66" i="29"/>
  <c r="J67" i="29"/>
  <c r="J68" i="29"/>
  <c r="J69" i="29"/>
  <c r="J70" i="29"/>
  <c r="J71" i="29"/>
  <c r="J72" i="29"/>
  <c r="J73" i="29"/>
  <c r="J74" i="29"/>
  <c r="J75" i="29"/>
  <c r="J76" i="29"/>
  <c r="J77" i="29"/>
  <c r="J78" i="29"/>
  <c r="J79" i="29"/>
  <c r="J80" i="29"/>
  <c r="J81" i="29"/>
  <c r="J82" i="29"/>
  <c r="J83" i="29"/>
  <c r="J84" i="29"/>
  <c r="J85" i="29"/>
  <c r="J86" i="29"/>
  <c r="J87" i="29"/>
  <c r="J88" i="29"/>
  <c r="J89" i="29"/>
  <c r="J90" i="29"/>
  <c r="J91" i="29"/>
  <c r="J92" i="29"/>
  <c r="J93" i="29"/>
  <c r="J94" i="29"/>
  <c r="J95" i="29"/>
  <c r="J96" i="29"/>
  <c r="J97" i="29"/>
  <c r="J98" i="29"/>
  <c r="J99" i="29"/>
  <c r="J100" i="29"/>
  <c r="J101" i="29"/>
  <c r="J102" i="29"/>
  <c r="J103" i="29"/>
  <c r="J104" i="29"/>
  <c r="J105" i="29"/>
  <c r="J106" i="29"/>
  <c r="J107" i="29"/>
  <c r="J108" i="29"/>
  <c r="J109" i="29"/>
  <c r="J110" i="29"/>
  <c r="J111" i="29"/>
  <c r="J112" i="29"/>
  <c r="J113" i="29"/>
  <c r="J114" i="29"/>
  <c r="J115" i="29"/>
  <c r="J116" i="29"/>
  <c r="J117" i="29"/>
  <c r="J118" i="29"/>
  <c r="J119" i="29"/>
  <c r="J120" i="29"/>
  <c r="J121" i="29"/>
  <c r="J122" i="29"/>
  <c r="J123" i="29"/>
  <c r="J124" i="29"/>
  <c r="J125" i="29"/>
  <c r="J126" i="29"/>
  <c r="J127" i="29"/>
  <c r="J128" i="29"/>
  <c r="J129" i="29"/>
  <c r="J130" i="29"/>
  <c r="J131" i="29"/>
  <c r="J132" i="29"/>
  <c r="J133" i="29"/>
  <c r="J134" i="29"/>
  <c r="J135" i="29"/>
  <c r="J136" i="29"/>
  <c r="J137" i="29"/>
  <c r="J138" i="29"/>
  <c r="J139" i="29"/>
  <c r="J140" i="29"/>
  <c r="J141" i="29"/>
  <c r="J142" i="29"/>
  <c r="J143" i="29"/>
  <c r="J144" i="29"/>
  <c r="J145" i="29"/>
  <c r="J146" i="29"/>
  <c r="J147" i="29"/>
  <c r="J148" i="29"/>
  <c r="J149" i="29"/>
  <c r="J150" i="29"/>
  <c r="J151" i="29"/>
  <c r="J152" i="29"/>
  <c r="J153" i="29"/>
  <c r="J154" i="29"/>
  <c r="J155" i="29"/>
  <c r="J156" i="29"/>
  <c r="J157" i="29"/>
  <c r="J158" i="29"/>
  <c r="J159" i="29"/>
  <c r="J160" i="29"/>
  <c r="J161" i="29"/>
  <c r="J162" i="29"/>
  <c r="J163" i="29"/>
  <c r="J164" i="29"/>
  <c r="J165" i="29"/>
  <c r="J166" i="29"/>
  <c r="J167" i="29"/>
  <c r="J168" i="29"/>
  <c r="J169" i="29"/>
  <c r="J170" i="29"/>
  <c r="J171" i="29"/>
  <c r="J172" i="29"/>
  <c r="J173" i="29"/>
  <c r="J174" i="29"/>
  <c r="J175" i="29"/>
  <c r="J176" i="29"/>
  <c r="J177" i="29"/>
  <c r="J178" i="29"/>
  <c r="J179" i="29"/>
  <c r="J180" i="29"/>
  <c r="J181" i="29"/>
  <c r="J182" i="29"/>
  <c r="J183" i="29"/>
  <c r="J184" i="29"/>
  <c r="J185" i="29"/>
  <c r="J186" i="29"/>
  <c r="J187" i="29"/>
  <c r="J188" i="29"/>
  <c r="J189" i="29"/>
  <c r="J190" i="29"/>
  <c r="J191" i="29"/>
  <c r="J192" i="29"/>
  <c r="J193" i="29"/>
  <c r="J194" i="29"/>
  <c r="J195" i="29"/>
  <c r="J196" i="29"/>
  <c r="J197" i="29"/>
  <c r="J198" i="29"/>
  <c r="J199" i="29"/>
  <c r="J200" i="29"/>
  <c r="J201" i="29"/>
  <c r="J202" i="29"/>
  <c r="J203" i="29"/>
  <c r="J204" i="29"/>
  <c r="J205" i="29"/>
  <c r="J206" i="29"/>
  <c r="J207" i="29"/>
  <c r="J208" i="29"/>
  <c r="J209" i="29"/>
  <c r="J210" i="29"/>
  <c r="J211" i="29"/>
  <c r="J212" i="29"/>
  <c r="J213" i="29"/>
  <c r="J214" i="29"/>
  <c r="J215" i="29"/>
  <c r="J216" i="29"/>
  <c r="J217" i="29"/>
  <c r="J218" i="29"/>
  <c r="J219" i="29"/>
  <c r="J220" i="29"/>
  <c r="J221" i="29"/>
  <c r="J222" i="29"/>
  <c r="J223" i="29"/>
  <c r="J224" i="29"/>
  <c r="J225" i="29"/>
  <c r="J226" i="29"/>
  <c r="J227" i="29"/>
  <c r="J228" i="29"/>
  <c r="J229" i="29"/>
  <c r="J230" i="29"/>
  <c r="J231" i="29"/>
  <c r="J232" i="29"/>
  <c r="J233" i="29"/>
  <c r="J234" i="29"/>
  <c r="J235" i="29"/>
  <c r="J236" i="29"/>
  <c r="J237" i="29"/>
  <c r="J238" i="29"/>
  <c r="J239" i="29"/>
  <c r="J240" i="29"/>
  <c r="J241" i="29"/>
  <c r="J242" i="29"/>
  <c r="J243" i="29"/>
  <c r="J244" i="29"/>
  <c r="J245" i="29"/>
  <c r="J246" i="29"/>
  <c r="J247" i="29"/>
  <c r="J248" i="29"/>
  <c r="J249" i="29"/>
  <c r="J250" i="29"/>
  <c r="J251" i="29"/>
  <c r="J252" i="29"/>
  <c r="J253" i="29"/>
  <c r="J254" i="29"/>
  <c r="J255" i="29"/>
  <c r="J256" i="29"/>
  <c r="J257" i="29"/>
  <c r="J258" i="29"/>
  <c r="J259" i="29"/>
  <c r="J260" i="29"/>
  <c r="J261" i="29"/>
  <c r="J262" i="29"/>
  <c r="J263" i="29"/>
  <c r="J264" i="29"/>
  <c r="J265" i="29"/>
  <c r="J266" i="29"/>
  <c r="J267" i="29"/>
  <c r="J268" i="29"/>
  <c r="J269" i="29"/>
  <c r="J270" i="29"/>
  <c r="J271" i="29"/>
  <c r="J272" i="29"/>
  <c r="J273" i="29"/>
  <c r="J274" i="29"/>
  <c r="J275" i="29"/>
  <c r="J276" i="29"/>
  <c r="J277" i="29"/>
  <c r="J278" i="29"/>
  <c r="J279" i="29"/>
  <c r="J280" i="29"/>
  <c r="J281" i="29"/>
  <c r="J282" i="29"/>
  <c r="J283" i="29"/>
  <c r="J284" i="29"/>
  <c r="J285" i="29"/>
  <c r="J286" i="29"/>
  <c r="J287" i="29"/>
  <c r="J288" i="29"/>
  <c r="J289" i="29"/>
  <c r="J290" i="29"/>
  <c r="J291" i="29"/>
  <c r="J292" i="29"/>
  <c r="J293" i="29"/>
  <c r="J294" i="29"/>
  <c r="J295" i="29"/>
  <c r="J296" i="29"/>
  <c r="J297" i="29"/>
  <c r="J298" i="29"/>
  <c r="J299" i="29"/>
  <c r="J300" i="29"/>
  <c r="J301" i="29"/>
  <c r="J302" i="29"/>
  <c r="J303" i="29"/>
  <c r="J304" i="29"/>
  <c r="J305" i="29"/>
  <c r="J306" i="29"/>
  <c r="J307" i="29"/>
  <c r="J308" i="29"/>
  <c r="J309" i="29"/>
  <c r="J310" i="29"/>
  <c r="J311" i="29"/>
  <c r="J312" i="29"/>
  <c r="J313" i="29"/>
  <c r="J314" i="29"/>
  <c r="J315" i="29"/>
  <c r="J316" i="29"/>
  <c r="J317" i="29"/>
  <c r="J318" i="29"/>
  <c r="J319" i="29"/>
  <c r="J320" i="29"/>
  <c r="J321" i="29"/>
  <c r="J322" i="29"/>
  <c r="J323" i="29"/>
  <c r="J324" i="29"/>
  <c r="J325" i="29"/>
  <c r="J326" i="29"/>
  <c r="J327" i="29"/>
  <c r="J328" i="29"/>
  <c r="J329" i="29"/>
  <c r="J330" i="29"/>
  <c r="J331" i="29"/>
  <c r="J332" i="29"/>
  <c r="J333" i="29"/>
  <c r="J334" i="29"/>
  <c r="J335" i="29"/>
  <c r="J336" i="29"/>
  <c r="J337" i="29"/>
  <c r="J338" i="29"/>
  <c r="J339" i="29"/>
  <c r="J340" i="29"/>
  <c r="J341" i="29"/>
  <c r="J342" i="29"/>
  <c r="J343" i="29"/>
  <c r="J344" i="29"/>
  <c r="J345" i="29"/>
  <c r="J346" i="29"/>
  <c r="J347" i="29"/>
  <c r="J348" i="29"/>
  <c r="J349" i="29"/>
  <c r="J350" i="29"/>
  <c r="J351" i="29"/>
  <c r="J352" i="29"/>
  <c r="J353" i="29"/>
  <c r="J354" i="29"/>
  <c r="J355" i="29"/>
  <c r="J356" i="29"/>
  <c r="J357" i="29"/>
  <c r="J358" i="29"/>
  <c r="J359" i="29"/>
  <c r="J360" i="29"/>
  <c r="J361" i="29"/>
  <c r="J362" i="29"/>
  <c r="J363" i="29"/>
  <c r="J364" i="29"/>
  <c r="J365" i="29"/>
  <c r="J366" i="29"/>
  <c r="J367" i="29"/>
  <c r="J368" i="29"/>
  <c r="J369" i="29"/>
  <c r="J370" i="29"/>
  <c r="J371" i="29"/>
  <c r="J372" i="29"/>
  <c r="J373" i="29"/>
  <c r="J374" i="29"/>
  <c r="J375" i="29"/>
  <c r="J376" i="29"/>
  <c r="J377" i="29"/>
  <c r="J378" i="29"/>
  <c r="J379" i="29"/>
  <c r="J380" i="29"/>
  <c r="J381" i="29"/>
  <c r="J382" i="29"/>
  <c r="J383" i="29"/>
  <c r="J384" i="29"/>
  <c r="J385" i="29"/>
  <c r="J386" i="29"/>
  <c r="J387" i="29"/>
  <c r="J388" i="29"/>
  <c r="J389" i="29"/>
  <c r="J390" i="29"/>
  <c r="J391" i="29"/>
  <c r="J392" i="29"/>
  <c r="J393" i="29"/>
  <c r="J394" i="29"/>
  <c r="J395" i="29"/>
  <c r="J396" i="29"/>
  <c r="J397" i="29"/>
  <c r="J398" i="29"/>
  <c r="J399" i="29"/>
  <c r="J400" i="29"/>
  <c r="J401" i="29"/>
  <c r="J402" i="29"/>
  <c r="J403" i="29"/>
  <c r="J404" i="29"/>
  <c r="J405" i="29"/>
  <c r="J406" i="29"/>
  <c r="J407" i="29"/>
  <c r="J408" i="29"/>
  <c r="J409" i="29"/>
  <c r="J410" i="29"/>
  <c r="J411" i="29"/>
  <c r="J412" i="29"/>
  <c r="J413" i="29"/>
  <c r="J414" i="29"/>
  <c r="J415" i="29"/>
  <c r="J416" i="29"/>
  <c r="J417" i="29"/>
  <c r="J418" i="29"/>
  <c r="J419" i="29"/>
  <c r="J420" i="29"/>
  <c r="J421" i="29"/>
  <c r="J422" i="29"/>
  <c r="J423" i="29"/>
  <c r="J424" i="29"/>
  <c r="J425" i="29"/>
  <c r="J426" i="29"/>
  <c r="J427" i="29"/>
  <c r="J428" i="29"/>
  <c r="J429" i="29"/>
  <c r="J430" i="29"/>
  <c r="J431" i="29"/>
  <c r="J432" i="29"/>
  <c r="J433" i="29"/>
  <c r="J434" i="29"/>
  <c r="J435" i="29"/>
  <c r="J436" i="29"/>
  <c r="J437" i="29"/>
  <c r="J438" i="29"/>
  <c r="J439" i="29"/>
  <c r="J440" i="29"/>
  <c r="J441" i="29"/>
  <c r="J442" i="29"/>
  <c r="J443" i="29"/>
  <c r="J444" i="29"/>
  <c r="J445" i="29"/>
  <c r="J446" i="29"/>
  <c r="J447" i="29"/>
  <c r="J448" i="29"/>
  <c r="J449" i="29"/>
  <c r="J450" i="29"/>
  <c r="J451" i="29"/>
  <c r="J452" i="29"/>
  <c r="J453" i="29"/>
  <c r="J454" i="29"/>
  <c r="J455" i="29"/>
  <c r="J456" i="29"/>
  <c r="J457" i="29"/>
  <c r="J458" i="29"/>
  <c r="J3" i="29"/>
  <c r="E4" i="29"/>
  <c r="E5" i="29"/>
  <c r="E6"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3" i="29"/>
  <c r="E94" i="29"/>
  <c r="E95" i="29"/>
  <c r="E96" i="29"/>
  <c r="E97" i="29"/>
  <c r="E98"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E132" i="29"/>
  <c r="E133" i="29"/>
  <c r="E134" i="29"/>
  <c r="E135" i="29"/>
  <c r="E136" i="29"/>
  <c r="E137" i="29"/>
  <c r="E138" i="29"/>
  <c r="E139" i="29"/>
  <c r="E140" i="29"/>
  <c r="E141" i="29"/>
  <c r="E142" i="29"/>
  <c r="E143" i="29"/>
  <c r="E144" i="29"/>
  <c r="E145" i="29"/>
  <c r="E146" i="29"/>
  <c r="E147" i="29"/>
  <c r="E148" i="29"/>
  <c r="E149" i="29"/>
  <c r="E150" i="29"/>
  <c r="E151" i="29"/>
  <c r="E152" i="29"/>
  <c r="E153" i="29"/>
  <c r="E154" i="29"/>
  <c r="E155" i="29"/>
  <c r="E156" i="29"/>
  <c r="E157" i="29"/>
  <c r="E158" i="29"/>
  <c r="E159" i="29"/>
  <c r="E160" i="29"/>
  <c r="E161" i="29"/>
  <c r="E162" i="29"/>
  <c r="E163" i="29"/>
  <c r="E164" i="29"/>
  <c r="E165" i="29"/>
  <c r="E166" i="29"/>
  <c r="E167" i="29"/>
  <c r="E168" i="29"/>
  <c r="E169" i="29"/>
  <c r="E170" i="29"/>
  <c r="E171" i="29"/>
  <c r="E172" i="29"/>
  <c r="E173" i="29"/>
  <c r="E174" i="29"/>
  <c r="E175" i="29"/>
  <c r="E176" i="29"/>
  <c r="E177" i="29"/>
  <c r="E178" i="29"/>
  <c r="E179" i="29"/>
  <c r="E180" i="29"/>
  <c r="E181" i="29"/>
  <c r="E182" i="29"/>
  <c r="E183" i="29"/>
  <c r="E184" i="29"/>
  <c r="E185" i="29"/>
  <c r="E186" i="29"/>
  <c r="E187" i="29"/>
  <c r="E188" i="29"/>
  <c r="E189" i="29"/>
  <c r="E190" i="29"/>
  <c r="E191" i="29"/>
  <c r="E192" i="29"/>
  <c r="E193" i="29"/>
  <c r="E194" i="29"/>
  <c r="E195" i="29"/>
  <c r="E196" i="29"/>
  <c r="E197" i="29"/>
  <c r="E198" i="29"/>
  <c r="E199" i="29"/>
  <c r="E200" i="29"/>
  <c r="E201" i="29"/>
  <c r="E202" i="29"/>
  <c r="E203" i="29"/>
  <c r="E204" i="29"/>
  <c r="E205" i="29"/>
  <c r="E206" i="29"/>
  <c r="E207" i="29"/>
  <c r="E208" i="29"/>
  <c r="E209" i="29"/>
  <c r="E210" i="29"/>
  <c r="E211" i="29"/>
  <c r="E212" i="29"/>
  <c r="E213" i="29"/>
  <c r="E214" i="29"/>
  <c r="E215" i="29"/>
  <c r="E216" i="29"/>
  <c r="E217" i="29"/>
  <c r="E218" i="29"/>
  <c r="E219" i="29"/>
  <c r="E220" i="29"/>
  <c r="E221" i="29"/>
  <c r="E222" i="29"/>
  <c r="E223" i="29"/>
  <c r="E224" i="29"/>
  <c r="E225" i="29"/>
  <c r="E226" i="29"/>
  <c r="E227" i="29"/>
  <c r="E228" i="29"/>
  <c r="E229" i="29"/>
  <c r="E230" i="29"/>
  <c r="E231" i="29"/>
  <c r="E232" i="29"/>
  <c r="E233" i="29"/>
  <c r="E234" i="29"/>
  <c r="E235" i="29"/>
  <c r="E236" i="29"/>
  <c r="E237" i="29"/>
  <c r="E238" i="29"/>
  <c r="E239" i="29"/>
  <c r="E240" i="29"/>
  <c r="E241" i="29"/>
  <c r="E242" i="29"/>
  <c r="E243" i="29"/>
  <c r="E244" i="29"/>
  <c r="E245" i="29"/>
  <c r="E246" i="29"/>
  <c r="E247" i="29"/>
  <c r="E248" i="29"/>
  <c r="E249" i="29"/>
  <c r="E250" i="29"/>
  <c r="E251" i="29"/>
  <c r="E252" i="29"/>
  <c r="E253" i="29"/>
  <c r="E254" i="29"/>
  <c r="E255" i="29"/>
  <c r="E256" i="29"/>
  <c r="E257" i="29"/>
  <c r="E258" i="29"/>
  <c r="E259" i="29"/>
  <c r="E260" i="29"/>
  <c r="E261" i="29"/>
  <c r="E262" i="29"/>
  <c r="E263" i="29"/>
  <c r="E264" i="29"/>
  <c r="E265" i="29"/>
  <c r="E266" i="29"/>
  <c r="E267" i="29"/>
  <c r="E268" i="29"/>
  <c r="E269" i="29"/>
  <c r="E270" i="29"/>
  <c r="E271" i="29"/>
  <c r="E272" i="29"/>
  <c r="E273" i="29"/>
  <c r="E274" i="29"/>
  <c r="E275" i="29"/>
  <c r="E276" i="29"/>
  <c r="E277" i="29"/>
  <c r="E278" i="29"/>
  <c r="E279" i="29"/>
  <c r="E280" i="29"/>
  <c r="E281" i="29"/>
  <c r="E282" i="29"/>
  <c r="E283" i="29"/>
  <c r="E284" i="29"/>
  <c r="E285" i="29"/>
  <c r="E286" i="29"/>
  <c r="E287" i="29"/>
  <c r="E288" i="29"/>
  <c r="E289" i="29"/>
  <c r="E290" i="29"/>
  <c r="E291" i="29"/>
  <c r="E292" i="29"/>
  <c r="E293" i="29"/>
  <c r="E294" i="29"/>
  <c r="E295" i="29"/>
  <c r="E296" i="29"/>
  <c r="E297" i="29"/>
  <c r="E298" i="29"/>
  <c r="E299" i="29"/>
  <c r="E300" i="29"/>
  <c r="E301" i="29"/>
  <c r="E302" i="29"/>
  <c r="E303" i="29"/>
  <c r="E304" i="29"/>
  <c r="E305" i="29"/>
  <c r="E306" i="29"/>
  <c r="E307" i="29"/>
  <c r="E308" i="29"/>
  <c r="E309" i="29"/>
  <c r="E310" i="29"/>
  <c r="E311" i="29"/>
  <c r="E312" i="29"/>
  <c r="E313" i="29"/>
  <c r="E314" i="29"/>
  <c r="E315" i="29"/>
  <c r="E316" i="29"/>
  <c r="E317" i="29"/>
  <c r="E318" i="29"/>
  <c r="E319" i="29"/>
  <c r="E320" i="29"/>
  <c r="E321" i="29"/>
  <c r="E322" i="29"/>
  <c r="E323" i="29"/>
  <c r="E324" i="29"/>
  <c r="E325" i="29"/>
  <c r="E326" i="29"/>
  <c r="E327" i="29"/>
  <c r="E328" i="29"/>
  <c r="E329" i="29"/>
  <c r="E330" i="29"/>
  <c r="E331" i="29"/>
  <c r="E332" i="29"/>
  <c r="E333" i="29"/>
  <c r="E334" i="29"/>
  <c r="E335" i="29"/>
  <c r="E336" i="29"/>
  <c r="E337" i="29"/>
  <c r="E338" i="29"/>
  <c r="E339" i="29"/>
  <c r="E340" i="29"/>
  <c r="E341" i="29"/>
  <c r="E342" i="29"/>
  <c r="E343" i="29"/>
  <c r="E344" i="29"/>
  <c r="E345" i="29"/>
  <c r="E346" i="29"/>
  <c r="E347" i="29"/>
  <c r="E348" i="29"/>
  <c r="E349" i="29"/>
  <c r="E350" i="29"/>
  <c r="E351" i="29"/>
  <c r="E352" i="29"/>
  <c r="E353" i="29"/>
  <c r="E354" i="29"/>
  <c r="E355" i="29"/>
  <c r="E356" i="29"/>
  <c r="E357" i="29"/>
  <c r="E358" i="29"/>
  <c r="E359" i="29"/>
  <c r="E360" i="29"/>
  <c r="E361" i="29"/>
  <c r="E362" i="29"/>
  <c r="E363" i="29"/>
  <c r="E364" i="29"/>
  <c r="E365" i="29"/>
  <c r="E366" i="29"/>
  <c r="E367" i="29"/>
  <c r="E368" i="29"/>
  <c r="E369" i="29"/>
  <c r="E370" i="29"/>
  <c r="E371" i="29"/>
  <c r="E372" i="29"/>
  <c r="E373" i="29"/>
  <c r="E374" i="29"/>
  <c r="E375" i="29"/>
  <c r="E376" i="29"/>
  <c r="E377" i="29"/>
  <c r="E378" i="29"/>
  <c r="E379" i="29"/>
  <c r="E380" i="29"/>
  <c r="E381" i="29"/>
  <c r="E382" i="29"/>
  <c r="E383" i="29"/>
  <c r="E384" i="29"/>
  <c r="E385" i="29"/>
  <c r="E386" i="29"/>
  <c r="E387" i="29"/>
  <c r="E388" i="29"/>
  <c r="E389" i="29"/>
  <c r="E390" i="29"/>
  <c r="E391" i="29"/>
  <c r="E392" i="29"/>
  <c r="E393" i="29"/>
  <c r="E394" i="29"/>
  <c r="E395" i="29"/>
  <c r="E396" i="29"/>
  <c r="E397" i="29"/>
  <c r="E398" i="29"/>
  <c r="E399" i="29"/>
  <c r="E400" i="29"/>
  <c r="E401" i="29"/>
  <c r="E402" i="29"/>
  <c r="E403" i="29"/>
  <c r="E404" i="29"/>
  <c r="E405" i="29"/>
  <c r="E406" i="29"/>
  <c r="E407" i="29"/>
  <c r="E408" i="29"/>
  <c r="E409" i="29"/>
  <c r="E410" i="29"/>
  <c r="E411" i="29"/>
  <c r="E412" i="29"/>
  <c r="E413" i="29"/>
  <c r="E414" i="29"/>
  <c r="E415" i="29"/>
  <c r="E416" i="29"/>
  <c r="E417" i="29"/>
  <c r="E418" i="29"/>
  <c r="E419" i="29"/>
  <c r="E420" i="29"/>
  <c r="E421" i="29"/>
  <c r="E422" i="29"/>
  <c r="E423" i="29"/>
  <c r="E424" i="29"/>
  <c r="E425" i="29"/>
  <c r="E426" i="29"/>
  <c r="E427" i="29"/>
  <c r="E428" i="29"/>
  <c r="E429" i="29"/>
  <c r="E430" i="29"/>
  <c r="E431" i="29"/>
  <c r="E432" i="29"/>
  <c r="E433" i="29"/>
  <c r="E434" i="29"/>
  <c r="E435" i="29"/>
  <c r="E436" i="29"/>
  <c r="E437" i="29"/>
  <c r="E438" i="29"/>
  <c r="E439" i="29"/>
  <c r="E440" i="29"/>
  <c r="E441" i="29"/>
  <c r="E442" i="29"/>
  <c r="E443" i="29"/>
  <c r="E444" i="29"/>
  <c r="E445" i="29"/>
  <c r="E446" i="29"/>
  <c r="E447" i="29"/>
  <c r="E448" i="29"/>
  <c r="E449" i="29"/>
  <c r="E450" i="29"/>
  <c r="E451" i="29"/>
  <c r="E452" i="29"/>
  <c r="E453" i="29"/>
  <c r="E454" i="29"/>
  <c r="E455" i="29"/>
  <c r="E456" i="29"/>
  <c r="E457" i="29"/>
  <c r="E458" i="29"/>
  <c r="E3" i="29"/>
  <c r="AB4" i="19" l="1"/>
  <c r="AB4" i="27"/>
  <c r="Z4" i="19"/>
  <c r="Z4" i="27"/>
  <c r="AA4" i="19"/>
  <c r="AA4" i="27"/>
  <c r="AA3" i="27"/>
  <c r="AA3" i="19"/>
  <c r="Z3" i="27"/>
  <c r="Z3" i="19"/>
  <c r="H10" i="33"/>
  <c r="J10" i="33" s="1"/>
  <c r="I10" i="33"/>
  <c r="A13" i="33"/>
  <c r="A35" i="31"/>
  <c r="L5" i="29"/>
  <c r="M5" i="29"/>
  <c r="N5" i="29"/>
  <c r="B5" i="27"/>
  <c r="C5" i="27"/>
  <c r="D5" i="27"/>
  <c r="B6" i="27"/>
  <c r="C6" i="27"/>
  <c r="D6" i="27"/>
  <c r="B7" i="27"/>
  <c r="C7" i="27"/>
  <c r="D7" i="27"/>
  <c r="B8" i="27"/>
  <c r="C8" i="27"/>
  <c r="D8" i="27"/>
  <c r="D4" i="27"/>
  <c r="C4" i="27"/>
  <c r="B4" i="27"/>
  <c r="AB5" i="27" l="1"/>
  <c r="AB5" i="19"/>
  <c r="Z5" i="27"/>
  <c r="Z5" i="19"/>
  <c r="AA5" i="27"/>
  <c r="AA5" i="19"/>
  <c r="A14" i="33"/>
  <c r="L10" i="33"/>
  <c r="C11" i="33" s="1"/>
  <c r="K10" i="33"/>
  <c r="A36" i="31"/>
  <c r="L6" i="29"/>
  <c r="M6" i="29"/>
  <c r="N6" i="29"/>
  <c r="D347" i="29"/>
  <c r="AE347" i="29" s="1"/>
  <c r="D395" i="29"/>
  <c r="AE395" i="29" s="1"/>
  <c r="B398" i="29"/>
  <c r="AC399" i="29" s="1"/>
  <c r="B397" i="29"/>
  <c r="AC398" i="29" s="1"/>
  <c r="B396" i="29"/>
  <c r="AC397" i="29" s="1"/>
  <c r="B395" i="29"/>
  <c r="AC396" i="29" s="1"/>
  <c r="B394" i="29"/>
  <c r="AC395" i="29" s="1"/>
  <c r="B393" i="29"/>
  <c r="AC394" i="29" s="1"/>
  <c r="B392" i="29"/>
  <c r="AC393" i="29" s="1"/>
  <c r="B391" i="29"/>
  <c r="AC392" i="29" s="1"/>
  <c r="B390" i="29"/>
  <c r="AC391" i="29" s="1"/>
  <c r="B389" i="29"/>
  <c r="AC390" i="29" s="1"/>
  <c r="B388" i="29"/>
  <c r="AC389" i="29" s="1"/>
  <c r="B387" i="29"/>
  <c r="AC388" i="29" s="1"/>
  <c r="B386" i="29"/>
  <c r="AC387" i="29" s="1"/>
  <c r="B385" i="29"/>
  <c r="AC386" i="29" s="1"/>
  <c r="B384" i="29"/>
  <c r="AC385" i="29" s="1"/>
  <c r="B383" i="29"/>
  <c r="AC384" i="29" s="1"/>
  <c r="B382" i="29"/>
  <c r="AC383" i="29" s="1"/>
  <c r="B381" i="29"/>
  <c r="AC382" i="29" s="1"/>
  <c r="B380" i="29"/>
  <c r="AC381" i="29" s="1"/>
  <c r="B379" i="29"/>
  <c r="AC380" i="29" s="1"/>
  <c r="B378" i="29"/>
  <c r="AC379" i="29" s="1"/>
  <c r="B377" i="29"/>
  <c r="AC378" i="29" s="1"/>
  <c r="B376" i="29"/>
  <c r="AC377" i="29" s="1"/>
  <c r="B375" i="29"/>
  <c r="AC376" i="29" s="1"/>
  <c r="B374" i="29"/>
  <c r="AC375" i="29" s="1"/>
  <c r="B373" i="29"/>
  <c r="AC374" i="29" s="1"/>
  <c r="B372" i="29"/>
  <c r="AC373" i="29" s="1"/>
  <c r="B371" i="29"/>
  <c r="AC372" i="29" s="1"/>
  <c r="B370" i="29"/>
  <c r="AC371" i="29" s="1"/>
  <c r="B369" i="29"/>
  <c r="AC370" i="29" s="1"/>
  <c r="B368" i="29"/>
  <c r="AC369" i="29" s="1"/>
  <c r="B367" i="29"/>
  <c r="AC368" i="29" s="1"/>
  <c r="B366" i="29"/>
  <c r="AC367" i="29" s="1"/>
  <c r="B365" i="29"/>
  <c r="AC366" i="29" s="1"/>
  <c r="B364" i="29"/>
  <c r="AC365" i="29" s="1"/>
  <c r="B363" i="29"/>
  <c r="AC364" i="29" s="1"/>
  <c r="B362" i="29"/>
  <c r="AC363" i="29" s="1"/>
  <c r="B361" i="29"/>
  <c r="AC362" i="29" s="1"/>
  <c r="B360" i="29"/>
  <c r="AC361" i="29" s="1"/>
  <c r="B359" i="29"/>
  <c r="AC360" i="29" s="1"/>
  <c r="B358" i="29"/>
  <c r="AC359" i="29" s="1"/>
  <c r="B357" i="29"/>
  <c r="AC358" i="29" s="1"/>
  <c r="B356" i="29"/>
  <c r="AC357" i="29" s="1"/>
  <c r="B355" i="29"/>
  <c r="AC356" i="29" s="1"/>
  <c r="B354" i="29"/>
  <c r="AC355" i="29" s="1"/>
  <c r="B353" i="29"/>
  <c r="AC354" i="29" s="1"/>
  <c r="B352" i="29"/>
  <c r="AC353" i="29" s="1"/>
  <c r="B351" i="29"/>
  <c r="AC352" i="29" s="1"/>
  <c r="B350" i="29"/>
  <c r="AC351" i="29" s="1"/>
  <c r="B349" i="29"/>
  <c r="AC350" i="29" s="1"/>
  <c r="B348" i="29"/>
  <c r="AC349" i="29" s="1"/>
  <c r="B347" i="29"/>
  <c r="AC348" i="29" s="1"/>
  <c r="B346" i="29"/>
  <c r="AC347" i="29" s="1"/>
  <c r="D344" i="29"/>
  <c r="AE344" i="29" s="1"/>
  <c r="C332" i="29"/>
  <c r="AD332" i="29" s="1"/>
  <c r="C324" i="29"/>
  <c r="AD324" i="29" s="1"/>
  <c r="C320" i="29"/>
  <c r="AD320" i="29" s="1"/>
  <c r="C316" i="29"/>
  <c r="AD316" i="29" s="1"/>
  <c r="C308" i="29"/>
  <c r="AD308" i="29" s="1"/>
  <c r="I305" i="29"/>
  <c r="C304" i="29"/>
  <c r="AD304" i="29" s="1"/>
  <c r="C296" i="29"/>
  <c r="AD296" i="29" s="1"/>
  <c r="C284" i="29"/>
  <c r="AD284" i="29" s="1"/>
  <c r="I281" i="29"/>
  <c r="C276" i="29"/>
  <c r="AD276" i="29" s="1"/>
  <c r="C272" i="29"/>
  <c r="AD272" i="29" s="1"/>
  <c r="C268" i="29"/>
  <c r="AD268" i="29" s="1"/>
  <c r="C260" i="29"/>
  <c r="AD260" i="29" s="1"/>
  <c r="I257" i="29"/>
  <c r="C256" i="29"/>
  <c r="AD256" i="29" s="1"/>
  <c r="C248" i="29"/>
  <c r="AD248" i="29" s="1"/>
  <c r="C236" i="29"/>
  <c r="AD236" i="29" s="1"/>
  <c r="I233" i="29"/>
  <c r="C228" i="29"/>
  <c r="AD228" i="29" s="1"/>
  <c r="C224" i="29"/>
  <c r="AD224" i="29" s="1"/>
  <c r="C220" i="29"/>
  <c r="AD220" i="29" s="1"/>
  <c r="C212" i="29"/>
  <c r="AD212" i="29" s="1"/>
  <c r="I209" i="29"/>
  <c r="C208" i="29"/>
  <c r="AD208" i="29" s="1"/>
  <c r="C200" i="29"/>
  <c r="AD200" i="29" s="1"/>
  <c r="C188" i="29"/>
  <c r="AD188" i="29" s="1"/>
  <c r="C180" i="29"/>
  <c r="AD180" i="29" s="1"/>
  <c r="C176" i="29"/>
  <c r="AD176" i="29" s="1"/>
  <c r="C172" i="29"/>
  <c r="AD172" i="29" s="1"/>
  <c r="C164" i="29"/>
  <c r="AD164" i="29" s="1"/>
  <c r="C160" i="29"/>
  <c r="AD160" i="29" s="1"/>
  <c r="C152" i="29"/>
  <c r="AD152" i="29" s="1"/>
  <c r="C140" i="29"/>
  <c r="AD140" i="29" s="1"/>
  <c r="C132" i="29"/>
  <c r="AD132" i="29" s="1"/>
  <c r="C128" i="29"/>
  <c r="AD128" i="29" s="1"/>
  <c r="C124" i="29"/>
  <c r="AD124" i="29" s="1"/>
  <c r="AB123" i="29"/>
  <c r="AB124" i="29" s="1"/>
  <c r="AB125" i="29" s="1"/>
  <c r="AB126" i="29" s="1"/>
  <c r="AB127" i="29" s="1"/>
  <c r="AB128" i="29" s="1"/>
  <c r="AB129" i="29" s="1"/>
  <c r="AB130" i="29" s="1"/>
  <c r="AB131" i="29" s="1"/>
  <c r="AB132" i="29" s="1"/>
  <c r="AB133" i="29" s="1"/>
  <c r="AB134" i="29" s="1"/>
  <c r="AB135" i="29" s="1"/>
  <c r="AB136" i="29" s="1"/>
  <c r="AB137" i="29" s="1"/>
  <c r="AB138" i="29" s="1"/>
  <c r="AB139" i="29" s="1"/>
  <c r="AB140" i="29" s="1"/>
  <c r="AB141" i="29" s="1"/>
  <c r="AB142" i="29" s="1"/>
  <c r="AB143" i="29" s="1"/>
  <c r="AB144" i="29" s="1"/>
  <c r="AB145" i="29" s="1"/>
  <c r="AB146" i="29" s="1"/>
  <c r="AB147" i="29" s="1"/>
  <c r="AB148" i="29" s="1"/>
  <c r="AB149" i="29" s="1"/>
  <c r="AB150" i="29" s="1"/>
  <c r="AB151" i="29" s="1"/>
  <c r="AB152" i="29" s="1"/>
  <c r="AB153" i="29" s="1"/>
  <c r="AB154" i="29" s="1"/>
  <c r="AB155" i="29" s="1"/>
  <c r="AB156" i="29" s="1"/>
  <c r="AB157" i="29" s="1"/>
  <c r="AB158" i="29" s="1"/>
  <c r="AB159" i="29" s="1"/>
  <c r="AB160" i="29" s="1"/>
  <c r="AB161" i="29" s="1"/>
  <c r="AB162" i="29" s="1"/>
  <c r="AB163" i="29" s="1"/>
  <c r="AB164" i="29" s="1"/>
  <c r="AB165" i="29" s="1"/>
  <c r="AB166" i="29" s="1"/>
  <c r="AB167" i="29" s="1"/>
  <c r="AB168" i="29" s="1"/>
  <c r="AB169" i="29" s="1"/>
  <c r="AB170" i="29" s="1"/>
  <c r="AB171" i="29" s="1"/>
  <c r="AB172" i="29" s="1"/>
  <c r="AB173" i="29" s="1"/>
  <c r="AB174" i="29" s="1"/>
  <c r="AB175" i="29" s="1"/>
  <c r="AB176" i="29" s="1"/>
  <c r="AB177" i="29" s="1"/>
  <c r="AB178" i="29" s="1"/>
  <c r="AB179" i="29" s="1"/>
  <c r="AB180" i="29" s="1"/>
  <c r="AB181" i="29" s="1"/>
  <c r="AB182" i="29" s="1"/>
  <c r="AB183" i="29" s="1"/>
  <c r="AB184" i="29" s="1"/>
  <c r="AB185" i="29" s="1"/>
  <c r="AB186" i="29" s="1"/>
  <c r="AB187" i="29" s="1"/>
  <c r="AB188" i="29" s="1"/>
  <c r="AB189" i="29" s="1"/>
  <c r="AB190" i="29" s="1"/>
  <c r="AB191" i="29" s="1"/>
  <c r="AB192" i="29" s="1"/>
  <c r="AB193" i="29" s="1"/>
  <c r="AB194" i="29" s="1"/>
  <c r="AB195" i="29" s="1"/>
  <c r="AB196" i="29" s="1"/>
  <c r="AB197" i="29" s="1"/>
  <c r="AB198" i="29" s="1"/>
  <c r="AB199" i="29" s="1"/>
  <c r="AB200" i="29" s="1"/>
  <c r="AB201" i="29" s="1"/>
  <c r="AB202" i="29" s="1"/>
  <c r="AB203" i="29" s="1"/>
  <c r="AB204" i="29" s="1"/>
  <c r="AB205" i="29" s="1"/>
  <c r="AB206" i="29" s="1"/>
  <c r="AB207" i="29" s="1"/>
  <c r="AB208" i="29" s="1"/>
  <c r="AB209" i="29" s="1"/>
  <c r="AB210" i="29" s="1"/>
  <c r="AB211" i="29" s="1"/>
  <c r="AB212" i="29" s="1"/>
  <c r="AB213" i="29" s="1"/>
  <c r="AB214" i="29" s="1"/>
  <c r="AB215" i="29" s="1"/>
  <c r="AB216" i="29" s="1"/>
  <c r="AB217" i="29" s="1"/>
  <c r="AB218" i="29" s="1"/>
  <c r="AB219" i="29" s="1"/>
  <c r="AB220" i="29" s="1"/>
  <c r="AB221" i="29" s="1"/>
  <c r="AB222" i="29" s="1"/>
  <c r="AB223" i="29" s="1"/>
  <c r="AB224" i="29" s="1"/>
  <c r="AB225" i="29" s="1"/>
  <c r="AB226" i="29" s="1"/>
  <c r="AB227" i="29" s="1"/>
  <c r="AB228" i="29" s="1"/>
  <c r="AB229" i="29" s="1"/>
  <c r="AB230" i="29" s="1"/>
  <c r="AB231" i="29" s="1"/>
  <c r="AB232" i="29" s="1"/>
  <c r="AB233" i="29" s="1"/>
  <c r="AB234" i="29" s="1"/>
  <c r="AB235" i="29" s="1"/>
  <c r="AB236" i="29" s="1"/>
  <c r="AB237" i="29" s="1"/>
  <c r="AB238" i="29" s="1"/>
  <c r="AB239" i="29" s="1"/>
  <c r="AB240" i="29" s="1"/>
  <c r="AB241" i="29" s="1"/>
  <c r="AB242" i="29" s="1"/>
  <c r="AB243" i="29" s="1"/>
  <c r="AB244" i="29" s="1"/>
  <c r="AB245" i="29" s="1"/>
  <c r="AB246" i="29" s="1"/>
  <c r="AB247" i="29" s="1"/>
  <c r="AB248" i="29" s="1"/>
  <c r="AB249" i="29" s="1"/>
  <c r="AB250" i="29" s="1"/>
  <c r="AB251" i="29" s="1"/>
  <c r="AB252" i="29" s="1"/>
  <c r="AB253" i="29" s="1"/>
  <c r="AB254" i="29" s="1"/>
  <c r="AB255" i="29" s="1"/>
  <c r="AB256" i="29" s="1"/>
  <c r="AB257" i="29" s="1"/>
  <c r="AB258" i="29" s="1"/>
  <c r="AB259" i="29" s="1"/>
  <c r="AB260" i="29" s="1"/>
  <c r="AB261" i="29" s="1"/>
  <c r="AB262" i="29" s="1"/>
  <c r="AB263" i="29" s="1"/>
  <c r="AB264" i="29" s="1"/>
  <c r="AB265" i="29" s="1"/>
  <c r="AB266" i="29" s="1"/>
  <c r="AB267" i="29" s="1"/>
  <c r="AB268" i="29" s="1"/>
  <c r="AB269" i="29" s="1"/>
  <c r="AB270" i="29" s="1"/>
  <c r="AB271" i="29" s="1"/>
  <c r="AB272" i="29" s="1"/>
  <c r="AB273" i="29" s="1"/>
  <c r="AB274" i="29" s="1"/>
  <c r="AB275" i="29" s="1"/>
  <c r="AB276" i="29" s="1"/>
  <c r="AB277" i="29" s="1"/>
  <c r="AB278" i="29" s="1"/>
  <c r="AB279" i="29" s="1"/>
  <c r="AB280" i="29" s="1"/>
  <c r="AB281" i="29" s="1"/>
  <c r="AB282" i="29" s="1"/>
  <c r="AB283" i="29" s="1"/>
  <c r="AB284" i="29" s="1"/>
  <c r="AB285" i="29" s="1"/>
  <c r="AB286" i="29" s="1"/>
  <c r="AB287" i="29" s="1"/>
  <c r="AB288" i="29" s="1"/>
  <c r="AB289" i="29" s="1"/>
  <c r="AB290" i="29" s="1"/>
  <c r="AB291" i="29" s="1"/>
  <c r="AB292" i="29" s="1"/>
  <c r="AB293" i="29" s="1"/>
  <c r="AB294" i="29" s="1"/>
  <c r="AB295" i="29" s="1"/>
  <c r="AB296" i="29" s="1"/>
  <c r="AB297" i="29" s="1"/>
  <c r="AB298" i="29" s="1"/>
  <c r="AB299" i="29" s="1"/>
  <c r="AB300" i="29" s="1"/>
  <c r="AB301" i="29" s="1"/>
  <c r="AB302" i="29" s="1"/>
  <c r="AB303" i="29" s="1"/>
  <c r="AB304" i="29" s="1"/>
  <c r="AB305" i="29" s="1"/>
  <c r="AB306" i="29" s="1"/>
  <c r="AB307" i="29" s="1"/>
  <c r="AB308" i="29" s="1"/>
  <c r="AB309" i="29" s="1"/>
  <c r="AB310" i="29" s="1"/>
  <c r="AB311" i="29" s="1"/>
  <c r="AB312" i="29" s="1"/>
  <c r="AB313" i="29" s="1"/>
  <c r="AB314" i="29" s="1"/>
  <c r="AB315" i="29" s="1"/>
  <c r="AB316" i="29" s="1"/>
  <c r="AB317" i="29" s="1"/>
  <c r="AB318" i="29" s="1"/>
  <c r="AB319" i="29" s="1"/>
  <c r="AB320" i="29" s="1"/>
  <c r="AB321" i="29" s="1"/>
  <c r="AB322" i="29" s="1"/>
  <c r="AB323" i="29" s="1"/>
  <c r="AB324" i="29" s="1"/>
  <c r="AB325" i="29" s="1"/>
  <c r="AB326" i="29" s="1"/>
  <c r="AB327" i="29" s="1"/>
  <c r="AB328" i="29" s="1"/>
  <c r="AB329" i="29" s="1"/>
  <c r="AB330" i="29" s="1"/>
  <c r="AB331" i="29" s="1"/>
  <c r="AB332" i="29" s="1"/>
  <c r="AB333" i="29" s="1"/>
  <c r="AB334" i="29" s="1"/>
  <c r="AB335" i="29" s="1"/>
  <c r="AB336" i="29" s="1"/>
  <c r="AB337" i="29" s="1"/>
  <c r="AB338" i="29" s="1"/>
  <c r="AB339" i="29" s="1"/>
  <c r="AB340" i="29" s="1"/>
  <c r="AB341" i="29" s="1"/>
  <c r="AB342" i="29" s="1"/>
  <c r="AB343" i="29" s="1"/>
  <c r="AB344" i="29" s="1"/>
  <c r="AB345" i="29" s="1"/>
  <c r="AB346" i="29" s="1"/>
  <c r="AB347" i="29" s="1"/>
  <c r="AB348" i="29" s="1"/>
  <c r="AB349" i="29" s="1"/>
  <c r="AB350" i="29" s="1"/>
  <c r="AB351" i="29" s="1"/>
  <c r="AB352" i="29" s="1"/>
  <c r="AB353" i="29" s="1"/>
  <c r="AB354" i="29" s="1"/>
  <c r="AB355" i="29" s="1"/>
  <c r="AB356" i="29" s="1"/>
  <c r="AB357" i="29" s="1"/>
  <c r="AB358" i="29" s="1"/>
  <c r="AB359" i="29" s="1"/>
  <c r="AB360" i="29" s="1"/>
  <c r="AB361" i="29" s="1"/>
  <c r="AB362" i="29" s="1"/>
  <c r="AB363" i="29" s="1"/>
  <c r="AB364" i="29" s="1"/>
  <c r="AB365" i="29" s="1"/>
  <c r="AB366" i="29" s="1"/>
  <c r="AB367" i="29" s="1"/>
  <c r="AB368" i="29" s="1"/>
  <c r="AB369" i="29" s="1"/>
  <c r="AB370" i="29" s="1"/>
  <c r="AB371" i="29" s="1"/>
  <c r="AB372" i="29" s="1"/>
  <c r="AB373" i="29" s="1"/>
  <c r="AB374" i="29" s="1"/>
  <c r="AB375" i="29" s="1"/>
  <c r="AB376" i="29" s="1"/>
  <c r="AB377" i="29" s="1"/>
  <c r="AB378" i="29" s="1"/>
  <c r="AB379" i="29" s="1"/>
  <c r="AB380" i="29" s="1"/>
  <c r="AB381" i="29" s="1"/>
  <c r="AB382" i="29" s="1"/>
  <c r="AB383" i="29" s="1"/>
  <c r="AB384" i="29" s="1"/>
  <c r="AB385" i="29" s="1"/>
  <c r="AB386" i="29" s="1"/>
  <c r="AB387" i="29" s="1"/>
  <c r="AB388" i="29" s="1"/>
  <c r="AB389" i="29" s="1"/>
  <c r="AB390" i="29" s="1"/>
  <c r="AB391" i="29" s="1"/>
  <c r="AB392" i="29" s="1"/>
  <c r="AB393" i="29" s="1"/>
  <c r="AB394" i="29" s="1"/>
  <c r="AB395" i="29" s="1"/>
  <c r="AB396" i="29" s="1"/>
  <c r="AB397" i="29" s="1"/>
  <c r="AB398" i="29" s="1"/>
  <c r="AB399" i="29" s="1"/>
  <c r="AB400" i="29" s="1"/>
  <c r="AB401" i="29" s="1"/>
  <c r="AB402" i="29" s="1"/>
  <c r="AB403" i="29" s="1"/>
  <c r="AB404" i="29" s="1"/>
  <c r="AB405" i="29" s="1"/>
  <c r="AB406" i="29" s="1"/>
  <c r="AB407" i="29" s="1"/>
  <c r="AB408" i="29" s="1"/>
  <c r="AB409" i="29" s="1"/>
  <c r="AB410" i="29" s="1"/>
  <c r="AB411" i="29" s="1"/>
  <c r="AB412" i="29" s="1"/>
  <c r="AB413" i="29" s="1"/>
  <c r="AB414" i="29" s="1"/>
  <c r="AB415" i="29" s="1"/>
  <c r="AB416" i="29" s="1"/>
  <c r="AB417" i="29" s="1"/>
  <c r="AB418" i="29" s="1"/>
  <c r="AB419" i="29" s="1"/>
  <c r="AB420" i="29" s="1"/>
  <c r="AB421" i="29" s="1"/>
  <c r="AB422" i="29" s="1"/>
  <c r="AB423" i="29" s="1"/>
  <c r="AB424" i="29" s="1"/>
  <c r="AB425" i="29" s="1"/>
  <c r="AB426" i="29" s="1"/>
  <c r="AB427" i="29" s="1"/>
  <c r="AB428" i="29" s="1"/>
  <c r="AB429" i="29" s="1"/>
  <c r="AB430" i="29" s="1"/>
  <c r="AB431" i="29" s="1"/>
  <c r="AB432" i="29" s="1"/>
  <c r="AB433" i="29" s="1"/>
  <c r="AB434" i="29" s="1"/>
  <c r="AB435" i="29" s="1"/>
  <c r="AB436" i="29" s="1"/>
  <c r="AB437" i="29" s="1"/>
  <c r="AB438" i="29" s="1"/>
  <c r="AB439" i="29" s="1"/>
  <c r="AB440" i="29" s="1"/>
  <c r="AB441" i="29" s="1"/>
  <c r="AB442" i="29" s="1"/>
  <c r="AB443" i="29" s="1"/>
  <c r="AB444" i="29" s="1"/>
  <c r="AB445" i="29" s="1"/>
  <c r="AB446" i="29" s="1"/>
  <c r="AB447" i="29" s="1"/>
  <c r="AB448" i="29" s="1"/>
  <c r="AB449" i="29" s="1"/>
  <c r="AB450" i="29" s="1"/>
  <c r="AB451" i="29" s="1"/>
  <c r="AB452" i="29" s="1"/>
  <c r="AB453" i="29" s="1"/>
  <c r="AB454" i="29" s="1"/>
  <c r="AB455" i="29" s="1"/>
  <c r="AB456" i="29" s="1"/>
  <c r="AB457" i="29" s="1"/>
  <c r="AB458" i="29" s="1"/>
  <c r="V123" i="29"/>
  <c r="V124" i="29" s="1"/>
  <c r="V125" i="29" s="1"/>
  <c r="V126" i="29" s="1"/>
  <c r="V127" i="29" s="1"/>
  <c r="V128" i="29" s="1"/>
  <c r="V129" i="29" s="1"/>
  <c r="V130" i="29" s="1"/>
  <c r="V131" i="29" s="1"/>
  <c r="V132" i="29" s="1"/>
  <c r="V133" i="29" s="1"/>
  <c r="V134" i="29" s="1"/>
  <c r="V135" i="29" s="1"/>
  <c r="V136" i="29" s="1"/>
  <c r="V137" i="29" s="1"/>
  <c r="V138" i="29" s="1"/>
  <c r="V139" i="29" s="1"/>
  <c r="V140" i="29" s="1"/>
  <c r="V141" i="29" s="1"/>
  <c r="V142" i="29" s="1"/>
  <c r="V143" i="29" s="1"/>
  <c r="V144" i="29" s="1"/>
  <c r="V145" i="29" s="1"/>
  <c r="V146" i="29" s="1"/>
  <c r="V147" i="29" s="1"/>
  <c r="V148" i="29" s="1"/>
  <c r="V149" i="29" s="1"/>
  <c r="V150" i="29" s="1"/>
  <c r="V151" i="29" s="1"/>
  <c r="V152" i="29" s="1"/>
  <c r="V153" i="29" s="1"/>
  <c r="V154" i="29" s="1"/>
  <c r="V155" i="29" s="1"/>
  <c r="V156" i="29" s="1"/>
  <c r="V157" i="29" s="1"/>
  <c r="V158" i="29" s="1"/>
  <c r="V159" i="29" s="1"/>
  <c r="V160" i="29" s="1"/>
  <c r="V161" i="29" s="1"/>
  <c r="V162" i="29" s="1"/>
  <c r="V163" i="29" s="1"/>
  <c r="V164" i="29" s="1"/>
  <c r="V165" i="29" s="1"/>
  <c r="V166" i="29" s="1"/>
  <c r="V167" i="29" s="1"/>
  <c r="V168" i="29" s="1"/>
  <c r="V169" i="29" s="1"/>
  <c r="V170" i="29" s="1"/>
  <c r="V171" i="29" s="1"/>
  <c r="V172" i="29" s="1"/>
  <c r="V173" i="29" s="1"/>
  <c r="V174" i="29" s="1"/>
  <c r="V175" i="29" s="1"/>
  <c r="V176" i="29" s="1"/>
  <c r="V177" i="29" s="1"/>
  <c r="V178" i="29" s="1"/>
  <c r="V179" i="29" s="1"/>
  <c r="V180" i="29" s="1"/>
  <c r="V181" i="29" s="1"/>
  <c r="V182" i="29" s="1"/>
  <c r="V183" i="29" s="1"/>
  <c r="V184" i="29" s="1"/>
  <c r="V185" i="29" s="1"/>
  <c r="V186" i="29" s="1"/>
  <c r="V187" i="29" s="1"/>
  <c r="V188" i="29" s="1"/>
  <c r="V189" i="29" s="1"/>
  <c r="V190" i="29" s="1"/>
  <c r="V191" i="29" s="1"/>
  <c r="V192" i="29" s="1"/>
  <c r="V193" i="29" s="1"/>
  <c r="V194" i="29" s="1"/>
  <c r="V195" i="29" s="1"/>
  <c r="V196" i="29" s="1"/>
  <c r="V197" i="29" s="1"/>
  <c r="V198" i="29" s="1"/>
  <c r="V199" i="29" s="1"/>
  <c r="V200" i="29" s="1"/>
  <c r="V201" i="29" s="1"/>
  <c r="V202" i="29" s="1"/>
  <c r="V203" i="29" s="1"/>
  <c r="V204" i="29" s="1"/>
  <c r="V205" i="29" s="1"/>
  <c r="V206" i="29" s="1"/>
  <c r="V207" i="29" s="1"/>
  <c r="V208" i="29" s="1"/>
  <c r="V209" i="29" s="1"/>
  <c r="V210" i="29" s="1"/>
  <c r="V211" i="29" s="1"/>
  <c r="V212" i="29" s="1"/>
  <c r="V213" i="29" s="1"/>
  <c r="V214" i="29" s="1"/>
  <c r="V215" i="29" s="1"/>
  <c r="V216" i="29" s="1"/>
  <c r="V217" i="29" s="1"/>
  <c r="V218" i="29" s="1"/>
  <c r="V219" i="29" s="1"/>
  <c r="V220" i="29" s="1"/>
  <c r="V221" i="29" s="1"/>
  <c r="V222" i="29" s="1"/>
  <c r="V223" i="29" s="1"/>
  <c r="V224" i="29" s="1"/>
  <c r="V225" i="29" s="1"/>
  <c r="V226" i="29" s="1"/>
  <c r="V227" i="29" s="1"/>
  <c r="V228" i="29" s="1"/>
  <c r="V229" i="29" s="1"/>
  <c r="V230" i="29" s="1"/>
  <c r="V231" i="29" s="1"/>
  <c r="V232" i="29" s="1"/>
  <c r="V233" i="29" s="1"/>
  <c r="V234" i="29" s="1"/>
  <c r="V235" i="29" s="1"/>
  <c r="V236" i="29" s="1"/>
  <c r="V237" i="29" s="1"/>
  <c r="V238" i="29" s="1"/>
  <c r="V239" i="29" s="1"/>
  <c r="V240" i="29" s="1"/>
  <c r="V241" i="29" s="1"/>
  <c r="V242" i="29" s="1"/>
  <c r="V243" i="29" s="1"/>
  <c r="V244" i="29" s="1"/>
  <c r="V245" i="29" s="1"/>
  <c r="V246" i="29" s="1"/>
  <c r="V247" i="29" s="1"/>
  <c r="V248" i="29" s="1"/>
  <c r="V249" i="29" s="1"/>
  <c r="V250" i="29" s="1"/>
  <c r="V251" i="29" s="1"/>
  <c r="V252" i="29" s="1"/>
  <c r="V253" i="29" s="1"/>
  <c r="V254" i="29" s="1"/>
  <c r="V255" i="29" s="1"/>
  <c r="V256" i="29" s="1"/>
  <c r="V257" i="29" s="1"/>
  <c r="V258" i="29" s="1"/>
  <c r="V259" i="29" s="1"/>
  <c r="V260" i="29" s="1"/>
  <c r="V261" i="29" s="1"/>
  <c r="V262" i="29" s="1"/>
  <c r="V263" i="29" s="1"/>
  <c r="V264" i="29" s="1"/>
  <c r="V265" i="29" s="1"/>
  <c r="V266" i="29" s="1"/>
  <c r="V267" i="29" s="1"/>
  <c r="V268" i="29" s="1"/>
  <c r="V269" i="29" s="1"/>
  <c r="V270" i="29" s="1"/>
  <c r="V271" i="29" s="1"/>
  <c r="V272" i="29" s="1"/>
  <c r="V273" i="29" s="1"/>
  <c r="V274" i="29" s="1"/>
  <c r="V275" i="29" s="1"/>
  <c r="V276" i="29" s="1"/>
  <c r="V277" i="29" s="1"/>
  <c r="V278" i="29" s="1"/>
  <c r="V279" i="29" s="1"/>
  <c r="V280" i="29" s="1"/>
  <c r="V281" i="29" s="1"/>
  <c r="V282" i="29" s="1"/>
  <c r="V283" i="29" s="1"/>
  <c r="V284" i="29" s="1"/>
  <c r="V285" i="29" s="1"/>
  <c r="V286" i="29" s="1"/>
  <c r="V287" i="29" s="1"/>
  <c r="V288" i="29" s="1"/>
  <c r="V289" i="29" s="1"/>
  <c r="V290" i="29" s="1"/>
  <c r="V291" i="29" s="1"/>
  <c r="V292" i="29" s="1"/>
  <c r="V293" i="29" s="1"/>
  <c r="V294" i="29" s="1"/>
  <c r="V295" i="29" s="1"/>
  <c r="V296" i="29" s="1"/>
  <c r="V297" i="29" s="1"/>
  <c r="V298" i="29" s="1"/>
  <c r="V299" i="29" s="1"/>
  <c r="V300" i="29" s="1"/>
  <c r="V301" i="29" s="1"/>
  <c r="V302" i="29" s="1"/>
  <c r="V303" i="29" s="1"/>
  <c r="V304" i="29" s="1"/>
  <c r="V305" i="29" s="1"/>
  <c r="V306" i="29" s="1"/>
  <c r="V307" i="29" s="1"/>
  <c r="V308" i="29" s="1"/>
  <c r="V309" i="29" s="1"/>
  <c r="V310" i="29" s="1"/>
  <c r="V311" i="29" s="1"/>
  <c r="V312" i="29" s="1"/>
  <c r="V313" i="29" s="1"/>
  <c r="V314" i="29" s="1"/>
  <c r="V315" i="29" s="1"/>
  <c r="V316" i="29" s="1"/>
  <c r="V317" i="29" s="1"/>
  <c r="V318" i="29" s="1"/>
  <c r="V319" i="29" s="1"/>
  <c r="V320" i="29" s="1"/>
  <c r="V321" i="29" s="1"/>
  <c r="V322" i="29" s="1"/>
  <c r="V323" i="29" s="1"/>
  <c r="V324" i="29" s="1"/>
  <c r="V325" i="29" s="1"/>
  <c r="V326" i="29" s="1"/>
  <c r="V327" i="29" s="1"/>
  <c r="V328" i="29" s="1"/>
  <c r="V329" i="29" s="1"/>
  <c r="V330" i="29" s="1"/>
  <c r="V331" i="29" s="1"/>
  <c r="V332" i="29" s="1"/>
  <c r="V333" i="29" s="1"/>
  <c r="V334" i="29" s="1"/>
  <c r="V335" i="29" s="1"/>
  <c r="V336" i="29" s="1"/>
  <c r="V337" i="29" s="1"/>
  <c r="V338" i="29" s="1"/>
  <c r="V339" i="29" s="1"/>
  <c r="V340" i="29" s="1"/>
  <c r="V341" i="29" s="1"/>
  <c r="V342" i="29" s="1"/>
  <c r="V343" i="29" s="1"/>
  <c r="V344" i="29" s="1"/>
  <c r="V345" i="29" s="1"/>
  <c r="V346" i="29" s="1"/>
  <c r="V347" i="29" s="1"/>
  <c r="V348" i="29" s="1"/>
  <c r="V349" i="29" s="1"/>
  <c r="V350" i="29" s="1"/>
  <c r="V351" i="29" s="1"/>
  <c r="V352" i="29" s="1"/>
  <c r="V353" i="29" s="1"/>
  <c r="V354" i="29" s="1"/>
  <c r="V355" i="29" s="1"/>
  <c r="V356" i="29" s="1"/>
  <c r="V357" i="29" s="1"/>
  <c r="V358" i="29" s="1"/>
  <c r="V359" i="29" s="1"/>
  <c r="V360" i="29" s="1"/>
  <c r="V361" i="29" s="1"/>
  <c r="V362" i="29" s="1"/>
  <c r="V363" i="29" s="1"/>
  <c r="V364" i="29" s="1"/>
  <c r="V365" i="29" s="1"/>
  <c r="V366" i="29" s="1"/>
  <c r="V367" i="29" s="1"/>
  <c r="V368" i="29" s="1"/>
  <c r="V369" i="29" s="1"/>
  <c r="V370" i="29" s="1"/>
  <c r="V371" i="29" s="1"/>
  <c r="V372" i="29" s="1"/>
  <c r="V373" i="29" s="1"/>
  <c r="V374" i="29" s="1"/>
  <c r="V375" i="29" s="1"/>
  <c r="V376" i="29" s="1"/>
  <c r="V377" i="29" s="1"/>
  <c r="V378" i="29" s="1"/>
  <c r="V379" i="29" s="1"/>
  <c r="V380" i="29" s="1"/>
  <c r="V381" i="29" s="1"/>
  <c r="V382" i="29" s="1"/>
  <c r="V383" i="29" s="1"/>
  <c r="V384" i="29" s="1"/>
  <c r="V385" i="29" s="1"/>
  <c r="V386" i="29" s="1"/>
  <c r="V387" i="29" s="1"/>
  <c r="V388" i="29" s="1"/>
  <c r="V389" i="29" s="1"/>
  <c r="V390" i="29" s="1"/>
  <c r="V391" i="29" s="1"/>
  <c r="V392" i="29" s="1"/>
  <c r="V393" i="29" s="1"/>
  <c r="V394" i="29" s="1"/>
  <c r="V395" i="29" s="1"/>
  <c r="V396" i="29" s="1"/>
  <c r="V397" i="29" s="1"/>
  <c r="V398" i="29" s="1"/>
  <c r="V399" i="29" s="1"/>
  <c r="V400" i="29" s="1"/>
  <c r="V401" i="29" s="1"/>
  <c r="V402" i="29" s="1"/>
  <c r="V403" i="29" s="1"/>
  <c r="V404" i="29" s="1"/>
  <c r="V405" i="29" s="1"/>
  <c r="V406" i="29" s="1"/>
  <c r="V407" i="29" s="1"/>
  <c r="V408" i="29" s="1"/>
  <c r="V409" i="29" s="1"/>
  <c r="V410" i="29" s="1"/>
  <c r="V411" i="29" s="1"/>
  <c r="V412" i="29" s="1"/>
  <c r="V413" i="29" s="1"/>
  <c r="V414" i="29" s="1"/>
  <c r="V415" i="29" s="1"/>
  <c r="V416" i="29" s="1"/>
  <c r="V417" i="29" s="1"/>
  <c r="V418" i="29" s="1"/>
  <c r="V419" i="29" s="1"/>
  <c r="V420" i="29" s="1"/>
  <c r="V421" i="29" s="1"/>
  <c r="V422" i="29" s="1"/>
  <c r="V423" i="29" s="1"/>
  <c r="V424" i="29" s="1"/>
  <c r="V425" i="29" s="1"/>
  <c r="V426" i="29" s="1"/>
  <c r="V427" i="29" s="1"/>
  <c r="V428" i="29" s="1"/>
  <c r="V429" i="29" s="1"/>
  <c r="V430" i="29" s="1"/>
  <c r="V431" i="29" s="1"/>
  <c r="V432" i="29" s="1"/>
  <c r="V433" i="29" s="1"/>
  <c r="V434" i="29" s="1"/>
  <c r="V435" i="29" s="1"/>
  <c r="V436" i="29" s="1"/>
  <c r="V437" i="29" s="1"/>
  <c r="V438" i="29" s="1"/>
  <c r="V439" i="29" s="1"/>
  <c r="V440" i="29" s="1"/>
  <c r="V441" i="29" s="1"/>
  <c r="V442" i="29" s="1"/>
  <c r="V443" i="29" s="1"/>
  <c r="V444" i="29" s="1"/>
  <c r="V445" i="29" s="1"/>
  <c r="V446" i="29" s="1"/>
  <c r="V447" i="29" s="1"/>
  <c r="V448" i="29" s="1"/>
  <c r="V449" i="29" s="1"/>
  <c r="V450" i="29" s="1"/>
  <c r="V451" i="29" s="1"/>
  <c r="V452" i="29" s="1"/>
  <c r="V453" i="29" s="1"/>
  <c r="V454" i="29" s="1"/>
  <c r="V455" i="29" s="1"/>
  <c r="V456" i="29" s="1"/>
  <c r="V457" i="29" s="1"/>
  <c r="V458" i="29" s="1"/>
  <c r="F123" i="29"/>
  <c r="F124" i="29" s="1"/>
  <c r="F125" i="29" s="1"/>
  <c r="F126" i="29" s="1"/>
  <c r="F127" i="29" s="1"/>
  <c r="F128" i="29" s="1"/>
  <c r="F129" i="29" s="1"/>
  <c r="F130" i="29" s="1"/>
  <c r="F131" i="29" s="1"/>
  <c r="F132" i="29" s="1"/>
  <c r="F133" i="29" s="1"/>
  <c r="F134" i="29" s="1"/>
  <c r="F135" i="29" s="1"/>
  <c r="F136" i="29" s="1"/>
  <c r="F137" i="29" s="1"/>
  <c r="F138" i="29" s="1"/>
  <c r="F139" i="29" s="1"/>
  <c r="F140" i="29" s="1"/>
  <c r="F141" i="29" s="1"/>
  <c r="F142" i="29" s="1"/>
  <c r="F143" i="29" s="1"/>
  <c r="F144" i="29" s="1"/>
  <c r="F145" i="29" s="1"/>
  <c r="F146" i="29" s="1"/>
  <c r="F147" i="29" s="1"/>
  <c r="F148" i="29" s="1"/>
  <c r="F149" i="29" s="1"/>
  <c r="F150" i="29" s="1"/>
  <c r="F151" i="29" s="1"/>
  <c r="F152" i="29" s="1"/>
  <c r="F153" i="29" s="1"/>
  <c r="F154" i="29" s="1"/>
  <c r="F155" i="29" s="1"/>
  <c r="F156" i="29" s="1"/>
  <c r="F157" i="29" s="1"/>
  <c r="F158" i="29" s="1"/>
  <c r="F159" i="29" s="1"/>
  <c r="F160" i="29" s="1"/>
  <c r="F161" i="29" s="1"/>
  <c r="F162" i="29" s="1"/>
  <c r="F163" i="29" s="1"/>
  <c r="F164" i="29" s="1"/>
  <c r="F165" i="29" s="1"/>
  <c r="F166" i="29" s="1"/>
  <c r="F167" i="29" s="1"/>
  <c r="F168" i="29" s="1"/>
  <c r="F169" i="29" s="1"/>
  <c r="F170" i="29" s="1"/>
  <c r="F171" i="29" s="1"/>
  <c r="F172" i="29" s="1"/>
  <c r="F173" i="29" s="1"/>
  <c r="F174" i="29" s="1"/>
  <c r="F175" i="29" s="1"/>
  <c r="F176" i="29" s="1"/>
  <c r="F177" i="29" s="1"/>
  <c r="F178" i="29" s="1"/>
  <c r="F179" i="29" s="1"/>
  <c r="F180" i="29" s="1"/>
  <c r="F181" i="29" s="1"/>
  <c r="F182" i="29" s="1"/>
  <c r="F183" i="29" s="1"/>
  <c r="F184" i="29" s="1"/>
  <c r="F185" i="29" s="1"/>
  <c r="F186" i="29" s="1"/>
  <c r="F187" i="29" s="1"/>
  <c r="F188" i="29" s="1"/>
  <c r="F189" i="29" s="1"/>
  <c r="F190" i="29" s="1"/>
  <c r="F191" i="29" s="1"/>
  <c r="F192" i="29" s="1"/>
  <c r="F193" i="29" s="1"/>
  <c r="F194" i="29" s="1"/>
  <c r="F195" i="29" s="1"/>
  <c r="F196" i="29" s="1"/>
  <c r="F197" i="29" s="1"/>
  <c r="F198" i="29" s="1"/>
  <c r="F199" i="29" s="1"/>
  <c r="F200" i="29" s="1"/>
  <c r="F201" i="29" s="1"/>
  <c r="F202" i="29" s="1"/>
  <c r="F203" i="29" s="1"/>
  <c r="F204" i="29" s="1"/>
  <c r="F205" i="29" s="1"/>
  <c r="F206" i="29" s="1"/>
  <c r="F207" i="29" s="1"/>
  <c r="F208" i="29" s="1"/>
  <c r="F209" i="29" s="1"/>
  <c r="F210" i="29" s="1"/>
  <c r="F211" i="29" s="1"/>
  <c r="F212" i="29" s="1"/>
  <c r="F213" i="29" s="1"/>
  <c r="F214" i="29" s="1"/>
  <c r="F215" i="29" s="1"/>
  <c r="F216" i="29" s="1"/>
  <c r="F217" i="29" s="1"/>
  <c r="F218" i="29" s="1"/>
  <c r="F219" i="29" s="1"/>
  <c r="F220" i="29" s="1"/>
  <c r="F221" i="29" s="1"/>
  <c r="F222" i="29" s="1"/>
  <c r="F223" i="29" s="1"/>
  <c r="F224" i="29" s="1"/>
  <c r="F225" i="29" s="1"/>
  <c r="F226" i="29" s="1"/>
  <c r="F227" i="29" s="1"/>
  <c r="F228" i="29" s="1"/>
  <c r="F229" i="29" s="1"/>
  <c r="F230" i="29" s="1"/>
  <c r="F231" i="29" s="1"/>
  <c r="F232" i="29" s="1"/>
  <c r="F233" i="29" s="1"/>
  <c r="F234" i="29" s="1"/>
  <c r="F235" i="29" s="1"/>
  <c r="F236" i="29" s="1"/>
  <c r="F237" i="29" s="1"/>
  <c r="F238" i="29" s="1"/>
  <c r="F239" i="29" s="1"/>
  <c r="F240" i="29" s="1"/>
  <c r="F241" i="29" s="1"/>
  <c r="F242" i="29" s="1"/>
  <c r="F243" i="29" s="1"/>
  <c r="F244" i="29" s="1"/>
  <c r="F245" i="29" s="1"/>
  <c r="F246" i="29" s="1"/>
  <c r="F247" i="29" s="1"/>
  <c r="F248" i="29" s="1"/>
  <c r="F249" i="29" s="1"/>
  <c r="F250" i="29" s="1"/>
  <c r="F251" i="29" s="1"/>
  <c r="F252" i="29" s="1"/>
  <c r="F253" i="29" s="1"/>
  <c r="F254" i="29" s="1"/>
  <c r="F255" i="29" s="1"/>
  <c r="F256" i="29" s="1"/>
  <c r="F257" i="29" s="1"/>
  <c r="F258" i="29" s="1"/>
  <c r="F259" i="29" s="1"/>
  <c r="F260" i="29" s="1"/>
  <c r="F261" i="29" s="1"/>
  <c r="F262" i="29" s="1"/>
  <c r="F263" i="29" s="1"/>
  <c r="F264" i="29" s="1"/>
  <c r="F265" i="29" s="1"/>
  <c r="F266" i="29" s="1"/>
  <c r="F267" i="29" s="1"/>
  <c r="F268" i="29" s="1"/>
  <c r="F269" i="29" s="1"/>
  <c r="F270" i="29" s="1"/>
  <c r="F271" i="29" s="1"/>
  <c r="F272" i="29" s="1"/>
  <c r="F273" i="29" s="1"/>
  <c r="F274" i="29" s="1"/>
  <c r="F275" i="29" s="1"/>
  <c r="F276" i="29" s="1"/>
  <c r="F277" i="29" s="1"/>
  <c r="F278" i="29" s="1"/>
  <c r="F279" i="29" s="1"/>
  <c r="F280" i="29" s="1"/>
  <c r="F281" i="29" s="1"/>
  <c r="F282" i="29" s="1"/>
  <c r="F283" i="29" s="1"/>
  <c r="F284" i="29" s="1"/>
  <c r="F285" i="29" s="1"/>
  <c r="F286" i="29" s="1"/>
  <c r="F287" i="29" s="1"/>
  <c r="F288" i="29" s="1"/>
  <c r="F289" i="29" s="1"/>
  <c r="F290" i="29" s="1"/>
  <c r="F291" i="29" s="1"/>
  <c r="F292" i="29" s="1"/>
  <c r="F293" i="29" s="1"/>
  <c r="F294" i="29" s="1"/>
  <c r="F295" i="29" s="1"/>
  <c r="F296" i="29" s="1"/>
  <c r="F297" i="29" s="1"/>
  <c r="F298" i="29" s="1"/>
  <c r="F299" i="29" s="1"/>
  <c r="F300" i="29" s="1"/>
  <c r="F301" i="29" s="1"/>
  <c r="F302" i="29" s="1"/>
  <c r="F303" i="29" s="1"/>
  <c r="F304" i="29" s="1"/>
  <c r="F305" i="29" s="1"/>
  <c r="F306" i="29" s="1"/>
  <c r="F307" i="29" s="1"/>
  <c r="F308" i="29" s="1"/>
  <c r="F309" i="29" s="1"/>
  <c r="F310" i="29" s="1"/>
  <c r="F311" i="29" s="1"/>
  <c r="F312" i="29" s="1"/>
  <c r="F313" i="29" s="1"/>
  <c r="F314" i="29" s="1"/>
  <c r="F315" i="29" s="1"/>
  <c r="F316" i="29" s="1"/>
  <c r="F317" i="29" s="1"/>
  <c r="F318" i="29" s="1"/>
  <c r="F319" i="29" s="1"/>
  <c r="F320" i="29" s="1"/>
  <c r="F321" i="29" s="1"/>
  <c r="F322" i="29" s="1"/>
  <c r="F323" i="29" s="1"/>
  <c r="F324" i="29" s="1"/>
  <c r="F325" i="29" s="1"/>
  <c r="F326" i="29" s="1"/>
  <c r="F327" i="29" s="1"/>
  <c r="F328" i="29" s="1"/>
  <c r="F329" i="29" s="1"/>
  <c r="F330" i="29" s="1"/>
  <c r="F331" i="29" s="1"/>
  <c r="F332" i="29" s="1"/>
  <c r="F333" i="29" s="1"/>
  <c r="F334" i="29" s="1"/>
  <c r="F335" i="29" s="1"/>
  <c r="F336" i="29" s="1"/>
  <c r="F337" i="29" s="1"/>
  <c r="F338" i="29" s="1"/>
  <c r="F339" i="29" s="1"/>
  <c r="F340" i="29" s="1"/>
  <c r="F341" i="29" s="1"/>
  <c r="F342" i="29" s="1"/>
  <c r="F343" i="29" s="1"/>
  <c r="F344" i="29" s="1"/>
  <c r="F345" i="29" s="1"/>
  <c r="F346" i="29" s="1"/>
  <c r="F347" i="29" s="1"/>
  <c r="F348" i="29" s="1"/>
  <c r="F349" i="29" s="1"/>
  <c r="F350" i="29" s="1"/>
  <c r="F351" i="29" s="1"/>
  <c r="F352" i="29" s="1"/>
  <c r="F353" i="29" s="1"/>
  <c r="F354" i="29" s="1"/>
  <c r="F355" i="29" s="1"/>
  <c r="F356" i="29" s="1"/>
  <c r="F357" i="29" s="1"/>
  <c r="F358" i="29" s="1"/>
  <c r="F359" i="29" s="1"/>
  <c r="F360" i="29" s="1"/>
  <c r="F361" i="29" s="1"/>
  <c r="F362" i="29" s="1"/>
  <c r="F363" i="29" s="1"/>
  <c r="F364" i="29" s="1"/>
  <c r="F365" i="29" s="1"/>
  <c r="F366" i="29" s="1"/>
  <c r="F367" i="29" s="1"/>
  <c r="F368" i="29" s="1"/>
  <c r="F369" i="29" s="1"/>
  <c r="F370" i="29" s="1"/>
  <c r="F371" i="29" s="1"/>
  <c r="F372" i="29" s="1"/>
  <c r="F373" i="29" s="1"/>
  <c r="F374" i="29" s="1"/>
  <c r="F375" i="29" s="1"/>
  <c r="F376" i="29" s="1"/>
  <c r="F377" i="29" s="1"/>
  <c r="F378" i="29" s="1"/>
  <c r="F379" i="29" s="1"/>
  <c r="F380" i="29" s="1"/>
  <c r="F381" i="29" s="1"/>
  <c r="F382" i="29" s="1"/>
  <c r="F383" i="29" s="1"/>
  <c r="F384" i="29" s="1"/>
  <c r="F385" i="29" s="1"/>
  <c r="F386" i="29" s="1"/>
  <c r="F387" i="29" s="1"/>
  <c r="F388" i="29" s="1"/>
  <c r="F389" i="29" s="1"/>
  <c r="F390" i="29" s="1"/>
  <c r="F391" i="29" s="1"/>
  <c r="F392" i="29" s="1"/>
  <c r="F393" i="29" s="1"/>
  <c r="F394" i="29" s="1"/>
  <c r="F395" i="29" s="1"/>
  <c r="F396" i="29" s="1"/>
  <c r="F397" i="29" s="1"/>
  <c r="F398" i="29" s="1"/>
  <c r="F399" i="29" s="1"/>
  <c r="F400" i="29" s="1"/>
  <c r="F401" i="29" s="1"/>
  <c r="F402" i="29" s="1"/>
  <c r="F403" i="29" s="1"/>
  <c r="F404" i="29" s="1"/>
  <c r="F405" i="29" s="1"/>
  <c r="F406" i="29" s="1"/>
  <c r="F407" i="29" s="1"/>
  <c r="F408" i="29" s="1"/>
  <c r="F409" i="29" s="1"/>
  <c r="F410" i="29" s="1"/>
  <c r="F411" i="29" s="1"/>
  <c r="F412" i="29" s="1"/>
  <c r="F413" i="29" s="1"/>
  <c r="F414" i="29" s="1"/>
  <c r="F415" i="29" s="1"/>
  <c r="F416" i="29" s="1"/>
  <c r="F417" i="29" s="1"/>
  <c r="F418" i="29" s="1"/>
  <c r="F419" i="29" s="1"/>
  <c r="F420" i="29" s="1"/>
  <c r="F421" i="29" s="1"/>
  <c r="F422" i="29" s="1"/>
  <c r="F423" i="29" s="1"/>
  <c r="F424" i="29" s="1"/>
  <c r="F425" i="29" s="1"/>
  <c r="F426" i="29" s="1"/>
  <c r="F427" i="29" s="1"/>
  <c r="F428" i="29" s="1"/>
  <c r="F429" i="29" s="1"/>
  <c r="F430" i="29" s="1"/>
  <c r="F431" i="29" s="1"/>
  <c r="F432" i="29" s="1"/>
  <c r="F433" i="29" s="1"/>
  <c r="F434" i="29" s="1"/>
  <c r="F435" i="29" s="1"/>
  <c r="F436" i="29" s="1"/>
  <c r="F437" i="29" s="1"/>
  <c r="F438" i="29" s="1"/>
  <c r="F439" i="29" s="1"/>
  <c r="F440" i="29" s="1"/>
  <c r="F441" i="29" s="1"/>
  <c r="F442" i="29" s="1"/>
  <c r="F443" i="29" s="1"/>
  <c r="F444" i="29" s="1"/>
  <c r="F445" i="29" s="1"/>
  <c r="F446" i="29" s="1"/>
  <c r="F447" i="29" s="1"/>
  <c r="F448" i="29" s="1"/>
  <c r="F449" i="29" s="1"/>
  <c r="F450" i="29" s="1"/>
  <c r="F451" i="29" s="1"/>
  <c r="F452" i="29" s="1"/>
  <c r="F453" i="29" s="1"/>
  <c r="F454" i="29" s="1"/>
  <c r="F455" i="29" s="1"/>
  <c r="F456" i="29" s="1"/>
  <c r="F457" i="29" s="1"/>
  <c r="F458" i="29" s="1"/>
  <c r="A123" i="29"/>
  <c r="A124" i="29" s="1"/>
  <c r="A125" i="29" s="1"/>
  <c r="A126" i="29" s="1"/>
  <c r="A127" i="29" s="1"/>
  <c r="A128" i="29" s="1"/>
  <c r="A129" i="29" s="1"/>
  <c r="A130" i="29" s="1"/>
  <c r="A131" i="29" s="1"/>
  <c r="A132" i="29" s="1"/>
  <c r="A133" i="29" s="1"/>
  <c r="A134" i="29" s="1"/>
  <c r="A135" i="29" s="1"/>
  <c r="A136" i="29" s="1"/>
  <c r="A137" i="29" s="1"/>
  <c r="A138" i="29" s="1"/>
  <c r="A139" i="29" s="1"/>
  <c r="A140" i="29" s="1"/>
  <c r="A141" i="29" s="1"/>
  <c r="A142" i="29" s="1"/>
  <c r="A143" i="29" s="1"/>
  <c r="A144" i="29" s="1"/>
  <c r="A145" i="29" s="1"/>
  <c r="A146" i="29" s="1"/>
  <c r="A147" i="29" s="1"/>
  <c r="A148" i="29" s="1"/>
  <c r="A149" i="29" s="1"/>
  <c r="A150" i="29" s="1"/>
  <c r="A151" i="29" s="1"/>
  <c r="A152" i="29" s="1"/>
  <c r="A153" i="29" s="1"/>
  <c r="A154" i="29" s="1"/>
  <c r="A155" i="29" s="1"/>
  <c r="A156" i="29" s="1"/>
  <c r="A157" i="29" s="1"/>
  <c r="A158" i="29" s="1"/>
  <c r="A159" i="29" s="1"/>
  <c r="A160" i="29" s="1"/>
  <c r="A161" i="29" s="1"/>
  <c r="A162" i="29" s="1"/>
  <c r="A163" i="29" s="1"/>
  <c r="A164" i="29" s="1"/>
  <c r="A165" i="29" s="1"/>
  <c r="A166" i="29" s="1"/>
  <c r="A167" i="29" s="1"/>
  <c r="A168" i="29" s="1"/>
  <c r="A169" i="29" s="1"/>
  <c r="A170" i="29" s="1"/>
  <c r="A171" i="29" s="1"/>
  <c r="A172" i="29" s="1"/>
  <c r="A173" i="29" s="1"/>
  <c r="A174" i="29" s="1"/>
  <c r="A175" i="29" s="1"/>
  <c r="A176" i="29" s="1"/>
  <c r="A177" i="29" s="1"/>
  <c r="A178" i="29" s="1"/>
  <c r="A179" i="29" s="1"/>
  <c r="A180" i="29" s="1"/>
  <c r="A181" i="29" s="1"/>
  <c r="A182" i="29" s="1"/>
  <c r="A183" i="29" s="1"/>
  <c r="A184" i="29" s="1"/>
  <c r="A185" i="29" s="1"/>
  <c r="A186" i="29" s="1"/>
  <c r="A187" i="29" s="1"/>
  <c r="A188" i="29" s="1"/>
  <c r="A189" i="29" s="1"/>
  <c r="A190" i="29" s="1"/>
  <c r="A191" i="29" s="1"/>
  <c r="A192" i="29" s="1"/>
  <c r="A193" i="29" s="1"/>
  <c r="A194" i="29" s="1"/>
  <c r="A195" i="29" s="1"/>
  <c r="A196" i="29" s="1"/>
  <c r="A197" i="29" s="1"/>
  <c r="A198" i="29" s="1"/>
  <c r="A199" i="29" s="1"/>
  <c r="A200" i="29" s="1"/>
  <c r="A201" i="29" s="1"/>
  <c r="A202" i="29" s="1"/>
  <c r="A203" i="29" s="1"/>
  <c r="A204" i="29" s="1"/>
  <c r="A205" i="29" s="1"/>
  <c r="A206" i="29" s="1"/>
  <c r="A207" i="29" s="1"/>
  <c r="A208" i="29" s="1"/>
  <c r="A209" i="29" s="1"/>
  <c r="A210" i="29" s="1"/>
  <c r="A211" i="29" s="1"/>
  <c r="A212" i="29" s="1"/>
  <c r="A213" i="29" s="1"/>
  <c r="A214" i="29" s="1"/>
  <c r="A215" i="29" s="1"/>
  <c r="A216" i="29" s="1"/>
  <c r="A217" i="29" s="1"/>
  <c r="A218" i="29" s="1"/>
  <c r="A219" i="29" s="1"/>
  <c r="A220" i="29" s="1"/>
  <c r="A221" i="29" s="1"/>
  <c r="A222" i="29" s="1"/>
  <c r="A223" i="29" s="1"/>
  <c r="A224" i="29" s="1"/>
  <c r="A225" i="29" s="1"/>
  <c r="A226" i="29" s="1"/>
  <c r="A227" i="29" s="1"/>
  <c r="A228" i="29" s="1"/>
  <c r="A229" i="29" s="1"/>
  <c r="A230" i="29" s="1"/>
  <c r="A231" i="29" s="1"/>
  <c r="A232" i="29" s="1"/>
  <c r="A233" i="29" s="1"/>
  <c r="A234" i="29" s="1"/>
  <c r="A235" i="29" s="1"/>
  <c r="A236" i="29" s="1"/>
  <c r="A237" i="29" s="1"/>
  <c r="A238" i="29" s="1"/>
  <c r="A239" i="29" s="1"/>
  <c r="A240" i="29" s="1"/>
  <c r="A241" i="29" s="1"/>
  <c r="A242" i="29" s="1"/>
  <c r="A243" i="29" s="1"/>
  <c r="A244" i="29" s="1"/>
  <c r="A245" i="29" s="1"/>
  <c r="A246" i="29" s="1"/>
  <c r="A247" i="29" s="1"/>
  <c r="A248" i="29" s="1"/>
  <c r="A249" i="29" s="1"/>
  <c r="A250" i="29" s="1"/>
  <c r="A251" i="29" s="1"/>
  <c r="A252" i="29" s="1"/>
  <c r="A253" i="29" s="1"/>
  <c r="A254" i="29" s="1"/>
  <c r="A255" i="29" s="1"/>
  <c r="A256" i="29" s="1"/>
  <c r="A257" i="29" s="1"/>
  <c r="A258" i="29" s="1"/>
  <c r="A259" i="29" s="1"/>
  <c r="A260" i="29" s="1"/>
  <c r="A261" i="29" s="1"/>
  <c r="A262" i="29" s="1"/>
  <c r="A263" i="29" s="1"/>
  <c r="A264" i="29" s="1"/>
  <c r="A265" i="29" s="1"/>
  <c r="A266" i="29" s="1"/>
  <c r="A267" i="29" s="1"/>
  <c r="A268" i="29" s="1"/>
  <c r="A269" i="29" s="1"/>
  <c r="A270" i="29" s="1"/>
  <c r="A271" i="29" s="1"/>
  <c r="A272" i="29" s="1"/>
  <c r="A273" i="29" s="1"/>
  <c r="A274" i="29" s="1"/>
  <c r="A275" i="29" s="1"/>
  <c r="A276" i="29" s="1"/>
  <c r="A277" i="29" s="1"/>
  <c r="A278" i="29" s="1"/>
  <c r="A279" i="29" s="1"/>
  <c r="A280" i="29" s="1"/>
  <c r="A281" i="29" s="1"/>
  <c r="A282" i="29" s="1"/>
  <c r="A283" i="29" s="1"/>
  <c r="A284" i="29" s="1"/>
  <c r="A285" i="29" s="1"/>
  <c r="A286" i="29" s="1"/>
  <c r="A287" i="29" s="1"/>
  <c r="A288" i="29" s="1"/>
  <c r="A289" i="29" s="1"/>
  <c r="A290" i="29" s="1"/>
  <c r="A291" i="29" s="1"/>
  <c r="A292" i="29" s="1"/>
  <c r="A293" i="29" s="1"/>
  <c r="A294" i="29" s="1"/>
  <c r="A295" i="29" s="1"/>
  <c r="A296" i="29" s="1"/>
  <c r="A297" i="29" s="1"/>
  <c r="A298" i="29" s="1"/>
  <c r="A299" i="29" s="1"/>
  <c r="A300" i="29" s="1"/>
  <c r="A301" i="29" s="1"/>
  <c r="A302" i="29" s="1"/>
  <c r="A303" i="29" s="1"/>
  <c r="A304" i="29" s="1"/>
  <c r="A305" i="29" s="1"/>
  <c r="A306" i="29" s="1"/>
  <c r="A307" i="29" s="1"/>
  <c r="A308" i="29" s="1"/>
  <c r="A309" i="29" s="1"/>
  <c r="A310" i="29" s="1"/>
  <c r="A311" i="29" s="1"/>
  <c r="A312" i="29" s="1"/>
  <c r="A313" i="29" s="1"/>
  <c r="A314" i="29" s="1"/>
  <c r="A315" i="29" s="1"/>
  <c r="A316" i="29" s="1"/>
  <c r="A317" i="29" s="1"/>
  <c r="A318" i="29" s="1"/>
  <c r="A319" i="29" s="1"/>
  <c r="A320" i="29" s="1"/>
  <c r="A321" i="29" s="1"/>
  <c r="A322" i="29" s="1"/>
  <c r="A323" i="29" s="1"/>
  <c r="A324" i="29" s="1"/>
  <c r="A325" i="29" s="1"/>
  <c r="A326" i="29" s="1"/>
  <c r="A327" i="29" s="1"/>
  <c r="A328" i="29" s="1"/>
  <c r="A329" i="29" s="1"/>
  <c r="A330" i="29" s="1"/>
  <c r="A331" i="29" s="1"/>
  <c r="A332" i="29" s="1"/>
  <c r="A333" i="29" s="1"/>
  <c r="A334" i="29" s="1"/>
  <c r="A335" i="29" s="1"/>
  <c r="A336" i="29" s="1"/>
  <c r="A337" i="29" s="1"/>
  <c r="A338" i="29" s="1"/>
  <c r="A339" i="29" s="1"/>
  <c r="A340" i="29" s="1"/>
  <c r="A341" i="29" s="1"/>
  <c r="A342" i="29" s="1"/>
  <c r="A343" i="29" s="1"/>
  <c r="A344" i="29" s="1"/>
  <c r="A345" i="29" s="1"/>
  <c r="A346" i="29" s="1"/>
  <c r="A347" i="29" s="1"/>
  <c r="A348" i="29" s="1"/>
  <c r="A349" i="29" s="1"/>
  <c r="A350" i="29" s="1"/>
  <c r="A351" i="29" s="1"/>
  <c r="A352" i="29" s="1"/>
  <c r="A353" i="29" s="1"/>
  <c r="A354" i="29" s="1"/>
  <c r="A355" i="29" s="1"/>
  <c r="A356" i="29" s="1"/>
  <c r="A357" i="29" s="1"/>
  <c r="A358" i="29" s="1"/>
  <c r="A359" i="29" s="1"/>
  <c r="A360" i="29" s="1"/>
  <c r="A361" i="29" s="1"/>
  <c r="A362" i="29" s="1"/>
  <c r="A363" i="29" s="1"/>
  <c r="A364" i="29" s="1"/>
  <c r="A365" i="29" s="1"/>
  <c r="A366" i="29" s="1"/>
  <c r="A367" i="29" s="1"/>
  <c r="A368" i="29" s="1"/>
  <c r="A369" i="29" s="1"/>
  <c r="A370" i="29" s="1"/>
  <c r="A371" i="29" s="1"/>
  <c r="A372" i="29" s="1"/>
  <c r="A373" i="29" s="1"/>
  <c r="A374" i="29" s="1"/>
  <c r="A375" i="29" s="1"/>
  <c r="A376" i="29" s="1"/>
  <c r="A377" i="29" s="1"/>
  <c r="A378" i="29" s="1"/>
  <c r="A379" i="29" s="1"/>
  <c r="A380" i="29" s="1"/>
  <c r="A381" i="29" s="1"/>
  <c r="A382" i="29" s="1"/>
  <c r="A383" i="29" s="1"/>
  <c r="A384" i="29" s="1"/>
  <c r="A385" i="29" s="1"/>
  <c r="A386" i="29" s="1"/>
  <c r="A387" i="29" s="1"/>
  <c r="A388" i="29" s="1"/>
  <c r="A389" i="29" s="1"/>
  <c r="A390" i="29" s="1"/>
  <c r="A391" i="29" s="1"/>
  <c r="A392" i="29" s="1"/>
  <c r="A393" i="29" s="1"/>
  <c r="A394" i="29" s="1"/>
  <c r="A395" i="29" s="1"/>
  <c r="A396" i="29" s="1"/>
  <c r="A397" i="29" s="1"/>
  <c r="A398" i="29" s="1"/>
  <c r="A399" i="29" s="1"/>
  <c r="A400" i="29" s="1"/>
  <c r="A401" i="29" s="1"/>
  <c r="A402" i="29" s="1"/>
  <c r="A403" i="29" s="1"/>
  <c r="A404" i="29" s="1"/>
  <c r="A405" i="29" s="1"/>
  <c r="A406" i="29" s="1"/>
  <c r="A407" i="29" s="1"/>
  <c r="A408" i="29" s="1"/>
  <c r="A409" i="29" s="1"/>
  <c r="A410" i="29" s="1"/>
  <c r="A411" i="29" s="1"/>
  <c r="A412" i="29" s="1"/>
  <c r="A413" i="29" s="1"/>
  <c r="A414" i="29" s="1"/>
  <c r="A415" i="29" s="1"/>
  <c r="A416" i="29" s="1"/>
  <c r="A417" i="29" s="1"/>
  <c r="A418" i="29" s="1"/>
  <c r="A419" i="29" s="1"/>
  <c r="A420" i="29" s="1"/>
  <c r="A421" i="29" s="1"/>
  <c r="A422" i="29" s="1"/>
  <c r="A423" i="29" s="1"/>
  <c r="A424" i="29" s="1"/>
  <c r="A425" i="29" s="1"/>
  <c r="A426" i="29" s="1"/>
  <c r="A427" i="29" s="1"/>
  <c r="A428" i="29" s="1"/>
  <c r="A429" i="29" s="1"/>
  <c r="A430" i="29" s="1"/>
  <c r="A431" i="29" s="1"/>
  <c r="A432" i="29" s="1"/>
  <c r="A433" i="29" s="1"/>
  <c r="A434" i="29" s="1"/>
  <c r="A435" i="29" s="1"/>
  <c r="A436" i="29" s="1"/>
  <c r="A437" i="29" s="1"/>
  <c r="A438" i="29" s="1"/>
  <c r="A439" i="29" s="1"/>
  <c r="A440" i="29" s="1"/>
  <c r="A441" i="29" s="1"/>
  <c r="A442" i="29" s="1"/>
  <c r="A443" i="29" s="1"/>
  <c r="A444" i="29" s="1"/>
  <c r="A445" i="29" s="1"/>
  <c r="A446" i="29" s="1"/>
  <c r="A447" i="29" s="1"/>
  <c r="A448" i="29" s="1"/>
  <c r="A449" i="29" s="1"/>
  <c r="A450" i="29" s="1"/>
  <c r="A451" i="29" s="1"/>
  <c r="A452" i="29" s="1"/>
  <c r="A453" i="29" s="1"/>
  <c r="A454" i="29" s="1"/>
  <c r="A455" i="29" s="1"/>
  <c r="A456" i="29" s="1"/>
  <c r="A457" i="29" s="1"/>
  <c r="A458" i="29" s="1"/>
  <c r="C120" i="29"/>
  <c r="I41" i="29"/>
  <c r="I17" i="29"/>
  <c r="Y17" i="27" s="1"/>
  <c r="D3" i="29"/>
  <c r="V3" i="27" l="1"/>
  <c r="AE3" i="29"/>
  <c r="T120" i="27"/>
  <c r="AD120" i="29"/>
  <c r="AB6" i="19"/>
  <c r="AB6" i="27"/>
  <c r="Z6" i="27"/>
  <c r="Z6" i="19"/>
  <c r="AA6" i="27"/>
  <c r="AA6" i="19"/>
  <c r="D11" i="33"/>
  <c r="E11" i="33" s="1"/>
  <c r="A15" i="33"/>
  <c r="A37" i="31"/>
  <c r="N7" i="29"/>
  <c r="L7" i="29"/>
  <c r="M7" i="29"/>
  <c r="Y41" i="27"/>
  <c r="Y41" i="19"/>
  <c r="D355" i="29"/>
  <c r="AE355" i="29" s="1"/>
  <c r="B3" i="29"/>
  <c r="AC4" i="29" s="1"/>
  <c r="D351" i="29"/>
  <c r="AE351" i="29" s="1"/>
  <c r="D391" i="29"/>
  <c r="AE391" i="29" s="1"/>
  <c r="Y17" i="19"/>
  <c r="D387" i="29"/>
  <c r="AE387" i="29" s="1"/>
  <c r="D383" i="29"/>
  <c r="AE383" i="29" s="1"/>
  <c r="D379" i="29"/>
  <c r="AE379" i="29" s="1"/>
  <c r="D375" i="29"/>
  <c r="AE375" i="29" s="1"/>
  <c r="D371" i="29"/>
  <c r="AE371" i="29" s="1"/>
  <c r="T120" i="19"/>
  <c r="D367" i="29"/>
  <c r="AE367" i="29" s="1"/>
  <c r="D363" i="29"/>
  <c r="AE363" i="29" s="1"/>
  <c r="D359" i="29"/>
  <c r="AE359" i="29" s="1"/>
  <c r="V3" i="19"/>
  <c r="H34" i="29"/>
  <c r="I34" i="29"/>
  <c r="G34" i="29"/>
  <c r="G67" i="29"/>
  <c r="H67" i="29"/>
  <c r="I67" i="29"/>
  <c r="G115" i="29"/>
  <c r="H115" i="29"/>
  <c r="I115" i="29"/>
  <c r="G149" i="29"/>
  <c r="H149" i="29"/>
  <c r="I149" i="29"/>
  <c r="H182" i="29"/>
  <c r="I182" i="29"/>
  <c r="G182" i="29"/>
  <c r="G215" i="29"/>
  <c r="H215" i="29"/>
  <c r="I215" i="29"/>
  <c r="G248" i="29"/>
  <c r="H248" i="29"/>
  <c r="I248" i="29"/>
  <c r="H290" i="29"/>
  <c r="I290" i="29"/>
  <c r="G290" i="29"/>
  <c r="G335" i="29"/>
  <c r="H335" i="29"/>
  <c r="I335" i="29"/>
  <c r="G383" i="29"/>
  <c r="H383" i="29"/>
  <c r="I383" i="29"/>
  <c r="C3" i="29"/>
  <c r="AD3" i="29" s="1"/>
  <c r="C395" i="29"/>
  <c r="AD395" i="29" s="1"/>
  <c r="C391" i="29"/>
  <c r="AD391" i="29" s="1"/>
  <c r="C387" i="29"/>
  <c r="AD387" i="29" s="1"/>
  <c r="C383" i="29"/>
  <c r="AD383" i="29" s="1"/>
  <c r="C379" i="29"/>
  <c r="AD379" i="29" s="1"/>
  <c r="C375" i="29"/>
  <c r="AD375" i="29" s="1"/>
  <c r="C371" i="29"/>
  <c r="AD371" i="29" s="1"/>
  <c r="C367" i="29"/>
  <c r="AD367" i="29" s="1"/>
  <c r="C363" i="29"/>
  <c r="AD363" i="29" s="1"/>
  <c r="C359" i="29"/>
  <c r="AD359" i="29" s="1"/>
  <c r="C355" i="29"/>
  <c r="AD355" i="29" s="1"/>
  <c r="C351" i="29"/>
  <c r="AD351" i="29" s="1"/>
  <c r="C347" i="29"/>
  <c r="AD347" i="29" s="1"/>
  <c r="H10" i="29"/>
  <c r="I10" i="29"/>
  <c r="G10" i="29"/>
  <c r="G85" i="29"/>
  <c r="H85" i="29"/>
  <c r="I85" i="29"/>
  <c r="G161" i="29"/>
  <c r="H161" i="29"/>
  <c r="G239" i="29"/>
  <c r="H239" i="29"/>
  <c r="I239" i="29"/>
  <c r="G329" i="29"/>
  <c r="H329" i="29"/>
  <c r="B126" i="29"/>
  <c r="AC127" i="29" s="1"/>
  <c r="C126" i="29"/>
  <c r="AD126" i="29" s="1"/>
  <c r="D126" i="29"/>
  <c r="AE126" i="29" s="1"/>
  <c r="G16" i="29"/>
  <c r="H16" i="29"/>
  <c r="I16" i="29"/>
  <c r="G49" i="29"/>
  <c r="H49" i="29"/>
  <c r="I49" i="29"/>
  <c r="H82" i="29"/>
  <c r="I82" i="29"/>
  <c r="G82" i="29"/>
  <c r="G128" i="29"/>
  <c r="H128" i="29"/>
  <c r="I128" i="29"/>
  <c r="H170" i="29"/>
  <c r="I170" i="29"/>
  <c r="G170" i="29"/>
  <c r="G212" i="29"/>
  <c r="H212" i="29"/>
  <c r="I212" i="29"/>
  <c r="H254" i="29"/>
  <c r="I254" i="29"/>
  <c r="G254" i="29"/>
  <c r="H302" i="29"/>
  <c r="I302" i="29"/>
  <c r="G302" i="29"/>
  <c r="H350" i="29"/>
  <c r="I350" i="29"/>
  <c r="G350" i="29"/>
  <c r="G392" i="29"/>
  <c r="H392" i="29"/>
  <c r="I392" i="29"/>
  <c r="I329" i="29"/>
  <c r="B5" i="29"/>
  <c r="AC6" i="29" s="1"/>
  <c r="C5" i="29"/>
  <c r="AD5" i="29" s="1"/>
  <c r="B8" i="29"/>
  <c r="AC9" i="29" s="1"/>
  <c r="C8" i="29"/>
  <c r="AD8" i="29" s="1"/>
  <c r="D8" i="29"/>
  <c r="AE8" i="29" s="1"/>
  <c r="B11" i="29"/>
  <c r="AC12" i="29" s="1"/>
  <c r="C11" i="29"/>
  <c r="AD11" i="29" s="1"/>
  <c r="D11" i="29"/>
  <c r="AE11" i="29" s="1"/>
  <c r="C14" i="29"/>
  <c r="AD14" i="29" s="1"/>
  <c r="D14" i="29"/>
  <c r="AE14" i="29" s="1"/>
  <c r="B14" i="29"/>
  <c r="AC15" i="29" s="1"/>
  <c r="B17" i="29"/>
  <c r="AC18" i="29" s="1"/>
  <c r="C17" i="29"/>
  <c r="AD17" i="29" s="1"/>
  <c r="D17" i="29"/>
  <c r="AE17" i="29" s="1"/>
  <c r="B20" i="29"/>
  <c r="AC21" i="29" s="1"/>
  <c r="C20" i="29"/>
  <c r="AD20" i="29" s="1"/>
  <c r="D20" i="29"/>
  <c r="AE20" i="29" s="1"/>
  <c r="B23" i="29"/>
  <c r="AC24" i="29" s="1"/>
  <c r="C23" i="29"/>
  <c r="AD23" i="29" s="1"/>
  <c r="D23" i="29"/>
  <c r="AE23" i="29" s="1"/>
  <c r="C26" i="29"/>
  <c r="D26" i="29"/>
  <c r="B26" i="29"/>
  <c r="B29" i="29"/>
  <c r="AC30" i="29" s="1"/>
  <c r="C29" i="29"/>
  <c r="AD29" i="29" s="1"/>
  <c r="B32" i="29"/>
  <c r="AC33" i="29" s="1"/>
  <c r="C32" i="29"/>
  <c r="AD32" i="29" s="1"/>
  <c r="D32" i="29"/>
  <c r="AE32" i="29" s="1"/>
  <c r="B35" i="29"/>
  <c r="AC36" i="29" s="1"/>
  <c r="C35" i="29"/>
  <c r="AD35" i="29" s="1"/>
  <c r="D35" i="29"/>
  <c r="AE35" i="29" s="1"/>
  <c r="C38" i="29"/>
  <c r="AD38" i="29" s="1"/>
  <c r="D38" i="29"/>
  <c r="AE38" i="29" s="1"/>
  <c r="B38" i="29"/>
  <c r="AC39" i="29" s="1"/>
  <c r="B41" i="29"/>
  <c r="AC42" i="29" s="1"/>
  <c r="C41" i="29"/>
  <c r="AD41" i="29" s="1"/>
  <c r="D41" i="29"/>
  <c r="AE41" i="29" s="1"/>
  <c r="B44" i="29"/>
  <c r="AC45" i="29" s="1"/>
  <c r="C44" i="29"/>
  <c r="AD44" i="29" s="1"/>
  <c r="D44" i="29"/>
  <c r="AE44" i="29" s="1"/>
  <c r="B47" i="29"/>
  <c r="AC48" i="29" s="1"/>
  <c r="C47" i="29"/>
  <c r="AD47" i="29" s="1"/>
  <c r="D47" i="29"/>
  <c r="AE47" i="29" s="1"/>
  <c r="C50" i="29"/>
  <c r="AD50" i="29" s="1"/>
  <c r="D50" i="29"/>
  <c r="AE50" i="29" s="1"/>
  <c r="B50" i="29"/>
  <c r="AC51" i="29" s="1"/>
  <c r="B53" i="29"/>
  <c r="AC54" i="29" s="1"/>
  <c r="C53" i="29"/>
  <c r="AD53" i="29" s="1"/>
  <c r="B56" i="29"/>
  <c r="AC57" i="29" s="1"/>
  <c r="C56" i="29"/>
  <c r="AD56" i="29" s="1"/>
  <c r="D56" i="29"/>
  <c r="AE56" i="29" s="1"/>
  <c r="B59" i="29"/>
  <c r="AC60" i="29" s="1"/>
  <c r="C59" i="29"/>
  <c r="AD59" i="29" s="1"/>
  <c r="D59" i="29"/>
  <c r="AE59" i="29" s="1"/>
  <c r="C62" i="29"/>
  <c r="AD62" i="29" s="1"/>
  <c r="D62" i="29"/>
  <c r="AE62" i="29" s="1"/>
  <c r="B62" i="29"/>
  <c r="AC63" i="29" s="1"/>
  <c r="B65" i="29"/>
  <c r="AC66" i="29" s="1"/>
  <c r="C65" i="29"/>
  <c r="AD65" i="29" s="1"/>
  <c r="D65" i="29"/>
  <c r="AE65" i="29" s="1"/>
  <c r="B68" i="29"/>
  <c r="AC69" i="29" s="1"/>
  <c r="C68" i="29"/>
  <c r="AD68" i="29" s="1"/>
  <c r="D68" i="29"/>
  <c r="AE68" i="29" s="1"/>
  <c r="B71" i="29"/>
  <c r="AC72" i="29" s="1"/>
  <c r="C71" i="29"/>
  <c r="AD71" i="29" s="1"/>
  <c r="D71" i="29"/>
  <c r="AE71" i="29" s="1"/>
  <c r="C74" i="29"/>
  <c r="AD74" i="29" s="1"/>
  <c r="D74" i="29"/>
  <c r="AE74" i="29" s="1"/>
  <c r="B74" i="29"/>
  <c r="AC75" i="29" s="1"/>
  <c r="B77" i="29"/>
  <c r="AC78" i="29" s="1"/>
  <c r="C77" i="29"/>
  <c r="AD77" i="29" s="1"/>
  <c r="B80" i="29"/>
  <c r="AC81" i="29" s="1"/>
  <c r="C80" i="29"/>
  <c r="AD80" i="29" s="1"/>
  <c r="D80" i="29"/>
  <c r="AE80" i="29" s="1"/>
  <c r="B83" i="29"/>
  <c r="AC84" i="29" s="1"/>
  <c r="C83" i="29"/>
  <c r="AD83" i="29" s="1"/>
  <c r="D83" i="29"/>
  <c r="AE83" i="29" s="1"/>
  <c r="C86" i="29"/>
  <c r="AD86" i="29" s="1"/>
  <c r="D86" i="29"/>
  <c r="AE86" i="29" s="1"/>
  <c r="B86" i="29"/>
  <c r="AC87" i="29" s="1"/>
  <c r="B89" i="29"/>
  <c r="AC90" i="29" s="1"/>
  <c r="C89" i="29"/>
  <c r="AD89" i="29" s="1"/>
  <c r="D89" i="29"/>
  <c r="AE89" i="29" s="1"/>
  <c r="B92" i="29"/>
  <c r="AC93" i="29" s="1"/>
  <c r="C92" i="29"/>
  <c r="AD92" i="29" s="1"/>
  <c r="D92" i="29"/>
  <c r="AE92" i="29" s="1"/>
  <c r="B95" i="29"/>
  <c r="AC96" i="29" s="1"/>
  <c r="C95" i="29"/>
  <c r="AD95" i="29" s="1"/>
  <c r="D95" i="29"/>
  <c r="AE95" i="29" s="1"/>
  <c r="C98" i="29"/>
  <c r="AD98" i="29" s="1"/>
  <c r="D98" i="29"/>
  <c r="AE98" i="29" s="1"/>
  <c r="B98" i="29"/>
  <c r="AC99" i="29" s="1"/>
  <c r="B101" i="29"/>
  <c r="AC102" i="29" s="1"/>
  <c r="C101" i="29"/>
  <c r="AD101" i="29" s="1"/>
  <c r="B104" i="29"/>
  <c r="AC105" i="29" s="1"/>
  <c r="C104" i="29"/>
  <c r="AD104" i="29" s="1"/>
  <c r="D104" i="29"/>
  <c r="AE104" i="29" s="1"/>
  <c r="B107" i="29"/>
  <c r="AC108" i="29" s="1"/>
  <c r="C107" i="29"/>
  <c r="AD107" i="29" s="1"/>
  <c r="D107" i="29"/>
  <c r="AE107" i="29" s="1"/>
  <c r="C110" i="29"/>
  <c r="AD110" i="29" s="1"/>
  <c r="D110" i="29"/>
  <c r="AE110" i="29" s="1"/>
  <c r="B110" i="29"/>
  <c r="AC111" i="29" s="1"/>
  <c r="B113" i="29"/>
  <c r="AC114" i="29" s="1"/>
  <c r="C113" i="29"/>
  <c r="AD113" i="29" s="1"/>
  <c r="D113" i="29"/>
  <c r="AE113" i="29" s="1"/>
  <c r="D116" i="29"/>
  <c r="AE116" i="29" s="1"/>
  <c r="B116" i="29"/>
  <c r="AC117" i="29" s="1"/>
  <c r="B119" i="29"/>
  <c r="AC120" i="29" s="1"/>
  <c r="C119" i="29"/>
  <c r="AD119" i="29" s="1"/>
  <c r="D119" i="29"/>
  <c r="AE119" i="29" s="1"/>
  <c r="B122" i="29"/>
  <c r="AC123" i="29" s="1"/>
  <c r="C122" i="29"/>
  <c r="AD122" i="29" s="1"/>
  <c r="D122" i="29"/>
  <c r="AE122" i="29" s="1"/>
  <c r="H126" i="29"/>
  <c r="I126" i="29"/>
  <c r="G126" i="29"/>
  <c r="B129" i="29"/>
  <c r="AC130" i="29" s="1"/>
  <c r="C129" i="29"/>
  <c r="AD129" i="29" s="1"/>
  <c r="D129" i="29"/>
  <c r="AE129" i="29" s="1"/>
  <c r="D132" i="29"/>
  <c r="AE132" i="29" s="1"/>
  <c r="B132" i="29"/>
  <c r="AC133" i="29" s="1"/>
  <c r="B135" i="29"/>
  <c r="AC136" i="29" s="1"/>
  <c r="C135" i="29"/>
  <c r="AD135" i="29" s="1"/>
  <c r="D135" i="29"/>
  <c r="AE135" i="29" s="1"/>
  <c r="B138" i="29"/>
  <c r="AC139" i="29" s="1"/>
  <c r="C138" i="29"/>
  <c r="AD138" i="29" s="1"/>
  <c r="D138" i="29"/>
  <c r="AE138" i="29" s="1"/>
  <c r="B141" i="29"/>
  <c r="AC142" i="29" s="1"/>
  <c r="C141" i="29"/>
  <c r="AD141" i="29" s="1"/>
  <c r="D141" i="29"/>
  <c r="AE141" i="29" s="1"/>
  <c r="D144" i="29"/>
  <c r="AE144" i="29" s="1"/>
  <c r="B144" i="29"/>
  <c r="AC145" i="29" s="1"/>
  <c r="B147" i="29"/>
  <c r="AC148" i="29" s="1"/>
  <c r="C147" i="29"/>
  <c r="AD147" i="29" s="1"/>
  <c r="D147" i="29"/>
  <c r="AE147" i="29" s="1"/>
  <c r="B150" i="29"/>
  <c r="AC151" i="29" s="1"/>
  <c r="C150" i="29"/>
  <c r="AD150" i="29" s="1"/>
  <c r="D150" i="29"/>
  <c r="AE150" i="29" s="1"/>
  <c r="B153" i="29"/>
  <c r="AC154" i="29" s="1"/>
  <c r="C153" i="29"/>
  <c r="AD153" i="29" s="1"/>
  <c r="D153" i="29"/>
  <c r="AE153" i="29" s="1"/>
  <c r="D156" i="29"/>
  <c r="AE156" i="29" s="1"/>
  <c r="B156" i="29"/>
  <c r="AC157" i="29" s="1"/>
  <c r="B159" i="29"/>
  <c r="AC160" i="29" s="1"/>
  <c r="C159" i="29"/>
  <c r="AD159" i="29" s="1"/>
  <c r="D159" i="29"/>
  <c r="AE159" i="29" s="1"/>
  <c r="B162" i="29"/>
  <c r="AC163" i="29" s="1"/>
  <c r="C162" i="29"/>
  <c r="AD162" i="29" s="1"/>
  <c r="D162" i="29"/>
  <c r="AE162" i="29" s="1"/>
  <c r="B165" i="29"/>
  <c r="AC166" i="29" s="1"/>
  <c r="C165" i="29"/>
  <c r="AD165" i="29" s="1"/>
  <c r="D165" i="29"/>
  <c r="AE165" i="29" s="1"/>
  <c r="D168" i="29"/>
  <c r="AE168" i="29" s="1"/>
  <c r="B168" i="29"/>
  <c r="AC169" i="29" s="1"/>
  <c r="B171" i="29"/>
  <c r="AC172" i="29" s="1"/>
  <c r="C171" i="29"/>
  <c r="AD171" i="29" s="1"/>
  <c r="D171" i="29"/>
  <c r="AE171" i="29" s="1"/>
  <c r="B174" i="29"/>
  <c r="AC175" i="29" s="1"/>
  <c r="C174" i="29"/>
  <c r="AD174" i="29" s="1"/>
  <c r="D174" i="29"/>
  <c r="AE174" i="29" s="1"/>
  <c r="B177" i="29"/>
  <c r="AC178" i="29" s="1"/>
  <c r="C177" i="29"/>
  <c r="AD177" i="29" s="1"/>
  <c r="D177" i="29"/>
  <c r="AE177" i="29" s="1"/>
  <c r="D180" i="29"/>
  <c r="AE180" i="29" s="1"/>
  <c r="B180" i="29"/>
  <c r="AC181" i="29" s="1"/>
  <c r="B183" i="29"/>
  <c r="AC184" i="29" s="1"/>
  <c r="C183" i="29"/>
  <c r="AD183" i="29" s="1"/>
  <c r="D183" i="29"/>
  <c r="AE183" i="29" s="1"/>
  <c r="B186" i="29"/>
  <c r="AC187" i="29" s="1"/>
  <c r="C186" i="29"/>
  <c r="AD186" i="29" s="1"/>
  <c r="D186" i="29"/>
  <c r="AE186" i="29" s="1"/>
  <c r="B189" i="29"/>
  <c r="AC190" i="29" s="1"/>
  <c r="C189" i="29"/>
  <c r="AD189" i="29" s="1"/>
  <c r="D189" i="29"/>
  <c r="AE189" i="29" s="1"/>
  <c r="D192" i="29"/>
  <c r="AE192" i="29" s="1"/>
  <c r="B192" i="29"/>
  <c r="AC193" i="29" s="1"/>
  <c r="B195" i="29"/>
  <c r="AC196" i="29" s="1"/>
  <c r="C195" i="29"/>
  <c r="AD195" i="29" s="1"/>
  <c r="D195" i="29"/>
  <c r="AE195" i="29" s="1"/>
  <c r="B198" i="29"/>
  <c r="AC199" i="29" s="1"/>
  <c r="C198" i="29"/>
  <c r="AD198" i="29" s="1"/>
  <c r="D198" i="29"/>
  <c r="AE198" i="29" s="1"/>
  <c r="B201" i="29"/>
  <c r="AC202" i="29" s="1"/>
  <c r="C201" i="29"/>
  <c r="AD201" i="29" s="1"/>
  <c r="D201" i="29"/>
  <c r="AE201" i="29" s="1"/>
  <c r="D204" i="29"/>
  <c r="AE204" i="29" s="1"/>
  <c r="B204" i="29"/>
  <c r="AC205" i="29" s="1"/>
  <c r="B207" i="29"/>
  <c r="AC208" i="29" s="1"/>
  <c r="C207" i="29"/>
  <c r="AD207" i="29" s="1"/>
  <c r="D207" i="29"/>
  <c r="AE207" i="29" s="1"/>
  <c r="B210" i="29"/>
  <c r="AC211" i="29" s="1"/>
  <c r="C210" i="29"/>
  <c r="AD210" i="29" s="1"/>
  <c r="D210" i="29"/>
  <c r="AE210" i="29" s="1"/>
  <c r="B213" i="29"/>
  <c r="AC214" i="29" s="1"/>
  <c r="C213" i="29"/>
  <c r="AD213" i="29" s="1"/>
  <c r="D213" i="29"/>
  <c r="AE213" i="29" s="1"/>
  <c r="D216" i="29"/>
  <c r="AE216" i="29" s="1"/>
  <c r="B216" i="29"/>
  <c r="AC217" i="29" s="1"/>
  <c r="B219" i="29"/>
  <c r="AC220" i="29" s="1"/>
  <c r="C219" i="29"/>
  <c r="AD219" i="29" s="1"/>
  <c r="D219" i="29"/>
  <c r="AE219" i="29" s="1"/>
  <c r="B222" i="29"/>
  <c r="AC223" i="29" s="1"/>
  <c r="C222" i="29"/>
  <c r="AD222" i="29" s="1"/>
  <c r="D222" i="29"/>
  <c r="AE222" i="29" s="1"/>
  <c r="B225" i="29"/>
  <c r="AC226" i="29" s="1"/>
  <c r="C225" i="29"/>
  <c r="AD225" i="29" s="1"/>
  <c r="D225" i="29"/>
  <c r="AE225" i="29" s="1"/>
  <c r="D228" i="29"/>
  <c r="AE228" i="29" s="1"/>
  <c r="B228" i="29"/>
  <c r="AC229" i="29" s="1"/>
  <c r="B231" i="29"/>
  <c r="AC232" i="29" s="1"/>
  <c r="C231" i="29"/>
  <c r="AD231" i="29" s="1"/>
  <c r="D231" i="29"/>
  <c r="AE231" i="29" s="1"/>
  <c r="B234" i="29"/>
  <c r="AC235" i="29" s="1"/>
  <c r="C234" i="29"/>
  <c r="AD234" i="29" s="1"/>
  <c r="D234" i="29"/>
  <c r="AE234" i="29" s="1"/>
  <c r="B237" i="29"/>
  <c r="AC238" i="29" s="1"/>
  <c r="C237" i="29"/>
  <c r="AD237" i="29" s="1"/>
  <c r="D237" i="29"/>
  <c r="AE237" i="29" s="1"/>
  <c r="D240" i="29"/>
  <c r="AE240" i="29" s="1"/>
  <c r="B240" i="29"/>
  <c r="AC241" i="29" s="1"/>
  <c r="B243" i="29"/>
  <c r="AC244" i="29" s="1"/>
  <c r="C243" i="29"/>
  <c r="AD243" i="29" s="1"/>
  <c r="D243" i="29"/>
  <c r="AE243" i="29" s="1"/>
  <c r="B246" i="29"/>
  <c r="AC247" i="29" s="1"/>
  <c r="C246" i="29"/>
  <c r="AD246" i="29" s="1"/>
  <c r="D246" i="29"/>
  <c r="AE246" i="29" s="1"/>
  <c r="B249" i="29"/>
  <c r="AC250" i="29" s="1"/>
  <c r="C249" i="29"/>
  <c r="AD249" i="29" s="1"/>
  <c r="D249" i="29"/>
  <c r="AE249" i="29" s="1"/>
  <c r="D252" i="29"/>
  <c r="AE252" i="29" s="1"/>
  <c r="B252" i="29"/>
  <c r="AC253" i="29" s="1"/>
  <c r="B255" i="29"/>
  <c r="AC256" i="29" s="1"/>
  <c r="C255" i="29"/>
  <c r="AD255" i="29" s="1"/>
  <c r="D255" i="29"/>
  <c r="AE255" i="29" s="1"/>
  <c r="B258" i="29"/>
  <c r="AC259" i="29" s="1"/>
  <c r="C258" i="29"/>
  <c r="AD258" i="29" s="1"/>
  <c r="D258" i="29"/>
  <c r="AE258" i="29" s="1"/>
  <c r="B261" i="29"/>
  <c r="AC262" i="29" s="1"/>
  <c r="C261" i="29"/>
  <c r="AD261" i="29" s="1"/>
  <c r="D261" i="29"/>
  <c r="AE261" i="29" s="1"/>
  <c r="D264" i="29"/>
  <c r="AE264" i="29" s="1"/>
  <c r="B264" i="29"/>
  <c r="AC265" i="29" s="1"/>
  <c r="B267" i="29"/>
  <c r="AC268" i="29" s="1"/>
  <c r="C267" i="29"/>
  <c r="AD267" i="29" s="1"/>
  <c r="D267" i="29"/>
  <c r="AE267" i="29" s="1"/>
  <c r="B270" i="29"/>
  <c r="AC271" i="29" s="1"/>
  <c r="C270" i="29"/>
  <c r="AD270" i="29" s="1"/>
  <c r="D270" i="29"/>
  <c r="AE270" i="29" s="1"/>
  <c r="B273" i="29"/>
  <c r="AC274" i="29" s="1"/>
  <c r="C273" i="29"/>
  <c r="AD273" i="29" s="1"/>
  <c r="D273" i="29"/>
  <c r="AE273" i="29" s="1"/>
  <c r="D276" i="29"/>
  <c r="AE276" i="29" s="1"/>
  <c r="B276" i="29"/>
  <c r="AC277" i="29" s="1"/>
  <c r="B279" i="29"/>
  <c r="AC280" i="29" s="1"/>
  <c r="C279" i="29"/>
  <c r="AD279" i="29" s="1"/>
  <c r="D279" i="29"/>
  <c r="AE279" i="29" s="1"/>
  <c r="B282" i="29"/>
  <c r="AC283" i="29" s="1"/>
  <c r="C282" i="29"/>
  <c r="AD282" i="29" s="1"/>
  <c r="D282" i="29"/>
  <c r="AE282" i="29" s="1"/>
  <c r="B285" i="29"/>
  <c r="AC286" i="29" s="1"/>
  <c r="C285" i="29"/>
  <c r="AD285" i="29" s="1"/>
  <c r="D285" i="29"/>
  <c r="AE285" i="29" s="1"/>
  <c r="D288" i="29"/>
  <c r="AE288" i="29" s="1"/>
  <c r="B288" i="29"/>
  <c r="AC289" i="29" s="1"/>
  <c r="B291" i="29"/>
  <c r="AC292" i="29" s="1"/>
  <c r="C291" i="29"/>
  <c r="AD291" i="29" s="1"/>
  <c r="D291" i="29"/>
  <c r="AE291" i="29" s="1"/>
  <c r="B294" i="29"/>
  <c r="AC295" i="29" s="1"/>
  <c r="C294" i="29"/>
  <c r="AD294" i="29" s="1"/>
  <c r="D294" i="29"/>
  <c r="AE294" i="29" s="1"/>
  <c r="B297" i="29"/>
  <c r="AC298" i="29" s="1"/>
  <c r="C297" i="29"/>
  <c r="AD297" i="29" s="1"/>
  <c r="D297" i="29"/>
  <c r="AE297" i="29" s="1"/>
  <c r="D300" i="29"/>
  <c r="AE300" i="29" s="1"/>
  <c r="B300" i="29"/>
  <c r="AC301" i="29" s="1"/>
  <c r="B303" i="29"/>
  <c r="AC304" i="29" s="1"/>
  <c r="C303" i="29"/>
  <c r="AD303" i="29" s="1"/>
  <c r="D303" i="29"/>
  <c r="AE303" i="29" s="1"/>
  <c r="B306" i="29"/>
  <c r="AC307" i="29" s="1"/>
  <c r="C306" i="29"/>
  <c r="AD306" i="29" s="1"/>
  <c r="D306" i="29"/>
  <c r="AE306" i="29" s="1"/>
  <c r="B309" i="29"/>
  <c r="AC310" i="29" s="1"/>
  <c r="C309" i="29"/>
  <c r="AD309" i="29" s="1"/>
  <c r="D309" i="29"/>
  <c r="AE309" i="29" s="1"/>
  <c r="D312" i="29"/>
  <c r="AE312" i="29" s="1"/>
  <c r="B312" i="29"/>
  <c r="AC313" i="29" s="1"/>
  <c r="B315" i="29"/>
  <c r="AC316" i="29" s="1"/>
  <c r="C315" i="29"/>
  <c r="AD315" i="29" s="1"/>
  <c r="D315" i="29"/>
  <c r="AE315" i="29" s="1"/>
  <c r="B318" i="29"/>
  <c r="AC319" i="29" s="1"/>
  <c r="C318" i="29"/>
  <c r="AD318" i="29" s="1"/>
  <c r="D318" i="29"/>
  <c r="AE318" i="29" s="1"/>
  <c r="B321" i="29"/>
  <c r="AC322" i="29" s="1"/>
  <c r="C321" i="29"/>
  <c r="AD321" i="29" s="1"/>
  <c r="D321" i="29"/>
  <c r="AE321" i="29" s="1"/>
  <c r="D324" i="29"/>
  <c r="AE324" i="29" s="1"/>
  <c r="B324" i="29"/>
  <c r="AC325" i="29" s="1"/>
  <c r="B327" i="29"/>
  <c r="AC328" i="29" s="1"/>
  <c r="C327" i="29"/>
  <c r="AD327" i="29" s="1"/>
  <c r="D327" i="29"/>
  <c r="AE327" i="29" s="1"/>
  <c r="B330" i="29"/>
  <c r="AC331" i="29" s="1"/>
  <c r="C330" i="29"/>
  <c r="AD330" i="29" s="1"/>
  <c r="D330" i="29"/>
  <c r="AE330" i="29" s="1"/>
  <c r="B333" i="29"/>
  <c r="AC334" i="29" s="1"/>
  <c r="C333" i="29"/>
  <c r="AD333" i="29" s="1"/>
  <c r="D333" i="29"/>
  <c r="AE333" i="29" s="1"/>
  <c r="D336" i="29"/>
  <c r="AE336" i="29" s="1"/>
  <c r="B336" i="29"/>
  <c r="AC337" i="29" s="1"/>
  <c r="B339" i="29"/>
  <c r="AC340" i="29" s="1"/>
  <c r="C339" i="29"/>
  <c r="AD339" i="29" s="1"/>
  <c r="D339" i="29"/>
  <c r="AE339" i="29" s="1"/>
  <c r="B342" i="29"/>
  <c r="AC343" i="29" s="1"/>
  <c r="C342" i="29"/>
  <c r="AD342" i="29" s="1"/>
  <c r="D342" i="29"/>
  <c r="AE342" i="29" s="1"/>
  <c r="B345" i="29"/>
  <c r="AC346" i="29" s="1"/>
  <c r="C345" i="29"/>
  <c r="AD345" i="29" s="1"/>
  <c r="D345" i="29"/>
  <c r="AE345" i="29" s="1"/>
  <c r="D398" i="29"/>
  <c r="AE398" i="29" s="1"/>
  <c r="D394" i="29"/>
  <c r="AE394" i="29" s="1"/>
  <c r="D390" i="29"/>
  <c r="AE390" i="29" s="1"/>
  <c r="D386" i="29"/>
  <c r="AE386" i="29" s="1"/>
  <c r="D382" i="29"/>
  <c r="AE382" i="29" s="1"/>
  <c r="D378" i="29"/>
  <c r="AE378" i="29" s="1"/>
  <c r="D374" i="29"/>
  <c r="AE374" i="29" s="1"/>
  <c r="D370" i="29"/>
  <c r="AE370" i="29" s="1"/>
  <c r="D366" i="29"/>
  <c r="AE366" i="29" s="1"/>
  <c r="D362" i="29"/>
  <c r="AE362" i="29" s="1"/>
  <c r="D358" i="29"/>
  <c r="AE358" i="29" s="1"/>
  <c r="D354" i="29"/>
  <c r="AE354" i="29" s="1"/>
  <c r="D350" i="29"/>
  <c r="AE350" i="29" s="1"/>
  <c r="D346" i="29"/>
  <c r="AE346" i="29" s="1"/>
  <c r="C312" i="29"/>
  <c r="AD312" i="29" s="1"/>
  <c r="C264" i="29"/>
  <c r="AD264" i="29" s="1"/>
  <c r="C216" i="29"/>
  <c r="AD216" i="29" s="1"/>
  <c r="C168" i="29"/>
  <c r="AD168" i="29" s="1"/>
  <c r="G4" i="29"/>
  <c r="H4" i="29"/>
  <c r="I4" i="29"/>
  <c r="G25" i="29"/>
  <c r="H25" i="29"/>
  <c r="I25" i="29"/>
  <c r="G40" i="29"/>
  <c r="H40" i="29"/>
  <c r="I40" i="29"/>
  <c r="H58" i="29"/>
  <c r="I58" i="29"/>
  <c r="G58" i="29"/>
  <c r="G79" i="29"/>
  <c r="H79" i="29"/>
  <c r="I79" i="29"/>
  <c r="G97" i="29"/>
  <c r="H97" i="29"/>
  <c r="I97" i="29"/>
  <c r="G112" i="29"/>
  <c r="H112" i="29"/>
  <c r="I112" i="29"/>
  <c r="G137" i="29"/>
  <c r="H137" i="29"/>
  <c r="G155" i="29"/>
  <c r="H155" i="29"/>
  <c r="I155" i="29"/>
  <c r="G179" i="29"/>
  <c r="H179" i="29"/>
  <c r="I179" i="29"/>
  <c r="H194" i="29"/>
  <c r="I194" i="29"/>
  <c r="G194" i="29"/>
  <c r="H206" i="29"/>
  <c r="I206" i="29"/>
  <c r="G206" i="29"/>
  <c r="G224" i="29"/>
  <c r="H224" i="29"/>
  <c r="I224" i="29"/>
  <c r="G236" i="29"/>
  <c r="H236" i="29"/>
  <c r="I236" i="29"/>
  <c r="G251" i="29"/>
  <c r="H251" i="29"/>
  <c r="I251" i="29"/>
  <c r="G269" i="29"/>
  <c r="H269" i="29"/>
  <c r="I269" i="29"/>
  <c r="H278" i="29"/>
  <c r="I278" i="29"/>
  <c r="G278" i="29"/>
  <c r="G287" i="29"/>
  <c r="H287" i="29"/>
  <c r="I287" i="29"/>
  <c r="G296" i="29"/>
  <c r="H296" i="29"/>
  <c r="I296" i="29"/>
  <c r="H314" i="29"/>
  <c r="I314" i="29"/>
  <c r="G314" i="29"/>
  <c r="G323" i="29"/>
  <c r="H323" i="29"/>
  <c r="I323" i="29"/>
  <c r="H338" i="29"/>
  <c r="I338" i="29"/>
  <c r="G338" i="29"/>
  <c r="G344" i="29"/>
  <c r="H344" i="29"/>
  <c r="I344" i="29"/>
  <c r="G368" i="29"/>
  <c r="H368" i="29"/>
  <c r="I368" i="29"/>
  <c r="H374" i="29"/>
  <c r="I374" i="29"/>
  <c r="G374" i="29"/>
  <c r="H386" i="29"/>
  <c r="I386" i="29"/>
  <c r="G386" i="29"/>
  <c r="G8" i="29"/>
  <c r="H8" i="29"/>
  <c r="I8" i="29"/>
  <c r="G11" i="29"/>
  <c r="H11" i="29"/>
  <c r="I11" i="29"/>
  <c r="H14" i="29"/>
  <c r="I14" i="29"/>
  <c r="G14" i="29"/>
  <c r="G17" i="29"/>
  <c r="H17" i="29"/>
  <c r="G20" i="29"/>
  <c r="H20" i="29"/>
  <c r="I20" i="29"/>
  <c r="G23" i="29"/>
  <c r="H23" i="29"/>
  <c r="I23" i="29"/>
  <c r="H26" i="29"/>
  <c r="I26" i="29"/>
  <c r="G26" i="29"/>
  <c r="G29" i="29"/>
  <c r="H29" i="29"/>
  <c r="I29" i="29"/>
  <c r="G32" i="29"/>
  <c r="H32" i="29"/>
  <c r="I32" i="29"/>
  <c r="G35" i="29"/>
  <c r="H35" i="29"/>
  <c r="I35" i="29"/>
  <c r="H38" i="29"/>
  <c r="I38" i="29"/>
  <c r="G38" i="29"/>
  <c r="G41" i="29"/>
  <c r="H41" i="29"/>
  <c r="G44" i="29"/>
  <c r="H44" i="29"/>
  <c r="I44" i="29"/>
  <c r="G47" i="29"/>
  <c r="H47" i="29"/>
  <c r="I47" i="29"/>
  <c r="H50" i="29"/>
  <c r="I50" i="29"/>
  <c r="G50" i="29"/>
  <c r="G53" i="29"/>
  <c r="H53" i="29"/>
  <c r="I53" i="29"/>
  <c r="G56" i="29"/>
  <c r="H56" i="29"/>
  <c r="I56" i="29"/>
  <c r="G59" i="29"/>
  <c r="H59" i="29"/>
  <c r="I59" i="29"/>
  <c r="H62" i="29"/>
  <c r="I62" i="29"/>
  <c r="G62" i="29"/>
  <c r="G65" i="29"/>
  <c r="H65" i="29"/>
  <c r="G68" i="29"/>
  <c r="H68" i="29"/>
  <c r="I68" i="29"/>
  <c r="G71" i="29"/>
  <c r="H71" i="29"/>
  <c r="I71" i="29"/>
  <c r="H74" i="29"/>
  <c r="I74" i="29"/>
  <c r="G74" i="29"/>
  <c r="G77" i="29"/>
  <c r="H77" i="29"/>
  <c r="I77" i="29"/>
  <c r="G80" i="29"/>
  <c r="H80" i="29"/>
  <c r="I80" i="29"/>
  <c r="G83" i="29"/>
  <c r="H83" i="29"/>
  <c r="I83" i="29"/>
  <c r="H86" i="29"/>
  <c r="I86" i="29"/>
  <c r="G86" i="29"/>
  <c r="G89" i="29"/>
  <c r="H89" i="29"/>
  <c r="G92" i="29"/>
  <c r="H92" i="29"/>
  <c r="I92" i="29"/>
  <c r="G95" i="29"/>
  <c r="H95" i="29"/>
  <c r="I95" i="29"/>
  <c r="H98" i="29"/>
  <c r="I98" i="29"/>
  <c r="G98" i="29"/>
  <c r="G101" i="29"/>
  <c r="H101" i="29"/>
  <c r="I101" i="29"/>
  <c r="G104" i="29"/>
  <c r="H104" i="29"/>
  <c r="I104" i="29"/>
  <c r="G107" i="29"/>
  <c r="H107" i="29"/>
  <c r="I107" i="29"/>
  <c r="H110" i="29"/>
  <c r="I110" i="29"/>
  <c r="G110" i="29"/>
  <c r="G113" i="29"/>
  <c r="H113" i="29"/>
  <c r="G116" i="29"/>
  <c r="H116" i="29"/>
  <c r="I116" i="29"/>
  <c r="G119" i="29"/>
  <c r="H119" i="29"/>
  <c r="I119" i="29"/>
  <c r="H122" i="29"/>
  <c r="I122" i="29"/>
  <c r="G122" i="29"/>
  <c r="G129" i="29"/>
  <c r="H129" i="29"/>
  <c r="I129" i="29"/>
  <c r="G132" i="29"/>
  <c r="H132" i="29"/>
  <c r="I132" i="29"/>
  <c r="G135" i="29"/>
  <c r="H135" i="29"/>
  <c r="I135" i="29"/>
  <c r="H138" i="29"/>
  <c r="I138" i="29"/>
  <c r="G138" i="29"/>
  <c r="G141" i="29"/>
  <c r="H141" i="29"/>
  <c r="I141" i="29"/>
  <c r="G144" i="29"/>
  <c r="H144" i="29"/>
  <c r="I144" i="29"/>
  <c r="G147" i="29"/>
  <c r="H147" i="29"/>
  <c r="I147" i="29"/>
  <c r="H150" i="29"/>
  <c r="I150" i="29"/>
  <c r="G150" i="29"/>
  <c r="G153" i="29"/>
  <c r="H153" i="29"/>
  <c r="I153" i="29"/>
  <c r="G156" i="29"/>
  <c r="H156" i="29"/>
  <c r="I156" i="29"/>
  <c r="G159" i="29"/>
  <c r="H159" i="29"/>
  <c r="I159" i="29"/>
  <c r="H162" i="29"/>
  <c r="I162" i="29"/>
  <c r="G162" i="29"/>
  <c r="G165" i="29"/>
  <c r="H165" i="29"/>
  <c r="I165" i="29"/>
  <c r="G168" i="29"/>
  <c r="H168" i="29"/>
  <c r="I168" i="29"/>
  <c r="G171" i="29"/>
  <c r="H171" i="29"/>
  <c r="I171" i="29"/>
  <c r="H174" i="29"/>
  <c r="I174" i="29"/>
  <c r="G174" i="29"/>
  <c r="G177" i="29"/>
  <c r="H177" i="29"/>
  <c r="I177" i="29"/>
  <c r="G180" i="29"/>
  <c r="H180" i="29"/>
  <c r="I180" i="29"/>
  <c r="G183" i="29"/>
  <c r="H183" i="29"/>
  <c r="I183" i="29"/>
  <c r="H186" i="29"/>
  <c r="I186" i="29"/>
  <c r="G186" i="29"/>
  <c r="G189" i="29"/>
  <c r="H189" i="29"/>
  <c r="I189" i="29"/>
  <c r="G192" i="29"/>
  <c r="H192" i="29"/>
  <c r="I192" i="29"/>
  <c r="G195" i="29"/>
  <c r="H195" i="29"/>
  <c r="I195" i="29"/>
  <c r="H198" i="29"/>
  <c r="I198" i="29"/>
  <c r="G198" i="29"/>
  <c r="G201" i="29"/>
  <c r="H201" i="29"/>
  <c r="I201" i="29"/>
  <c r="G204" i="29"/>
  <c r="H204" i="29"/>
  <c r="I204" i="29"/>
  <c r="G207" i="29"/>
  <c r="H207" i="29"/>
  <c r="I207" i="29"/>
  <c r="H210" i="29"/>
  <c r="I210" i="29"/>
  <c r="G210" i="29"/>
  <c r="G213" i="29"/>
  <c r="H213" i="29"/>
  <c r="I213" i="29"/>
  <c r="G216" i="29"/>
  <c r="H216" i="29"/>
  <c r="I216" i="29"/>
  <c r="G219" i="29"/>
  <c r="H219" i="29"/>
  <c r="I219" i="29"/>
  <c r="H222" i="29"/>
  <c r="I222" i="29"/>
  <c r="G222" i="29"/>
  <c r="G225" i="29"/>
  <c r="H225" i="29"/>
  <c r="I225" i="29"/>
  <c r="G228" i="29"/>
  <c r="H228" i="29"/>
  <c r="I228" i="29"/>
  <c r="G231" i="29"/>
  <c r="H231" i="29"/>
  <c r="I231" i="29"/>
  <c r="H234" i="29"/>
  <c r="I234" i="29"/>
  <c r="G234" i="29"/>
  <c r="G237" i="29"/>
  <c r="H237" i="29"/>
  <c r="I237" i="29"/>
  <c r="G240" i="29"/>
  <c r="H240" i="29"/>
  <c r="I240" i="29"/>
  <c r="G243" i="29"/>
  <c r="H243" i="29"/>
  <c r="I243" i="29"/>
  <c r="H246" i="29"/>
  <c r="I246" i="29"/>
  <c r="G246" i="29"/>
  <c r="G249" i="29"/>
  <c r="H249" i="29"/>
  <c r="I249" i="29"/>
  <c r="G252" i="29"/>
  <c r="H252" i="29"/>
  <c r="I252" i="29"/>
  <c r="G255" i="29"/>
  <c r="H255" i="29"/>
  <c r="I255" i="29"/>
  <c r="H258" i="29"/>
  <c r="I258" i="29"/>
  <c r="G258" i="29"/>
  <c r="G261" i="29"/>
  <c r="H261" i="29"/>
  <c r="I261" i="29"/>
  <c r="G264" i="29"/>
  <c r="H264" i="29"/>
  <c r="I264" i="29"/>
  <c r="G267" i="29"/>
  <c r="H267" i="29"/>
  <c r="I267" i="29"/>
  <c r="H270" i="29"/>
  <c r="I270" i="29"/>
  <c r="G270" i="29"/>
  <c r="G273" i="29"/>
  <c r="H273" i="29"/>
  <c r="I273" i="29"/>
  <c r="G276" i="29"/>
  <c r="H276" i="29"/>
  <c r="I276" i="29"/>
  <c r="G279" i="29"/>
  <c r="H279" i="29"/>
  <c r="I279" i="29"/>
  <c r="H282" i="29"/>
  <c r="I282" i="29"/>
  <c r="G282" i="29"/>
  <c r="G285" i="29"/>
  <c r="H285" i="29"/>
  <c r="I285" i="29"/>
  <c r="G288" i="29"/>
  <c r="H288" i="29"/>
  <c r="I288" i="29"/>
  <c r="G291" i="29"/>
  <c r="H291" i="29"/>
  <c r="I291" i="29"/>
  <c r="H294" i="29"/>
  <c r="I294" i="29"/>
  <c r="G294" i="29"/>
  <c r="G297" i="29"/>
  <c r="H297" i="29"/>
  <c r="I297" i="29"/>
  <c r="G300" i="29"/>
  <c r="H300" i="29"/>
  <c r="I300" i="29"/>
  <c r="G303" i="29"/>
  <c r="H303" i="29"/>
  <c r="I303" i="29"/>
  <c r="H306" i="29"/>
  <c r="I306" i="29"/>
  <c r="G306" i="29"/>
  <c r="G309" i="29"/>
  <c r="H309" i="29"/>
  <c r="I309" i="29"/>
  <c r="G312" i="29"/>
  <c r="H312" i="29"/>
  <c r="I312" i="29"/>
  <c r="G315" i="29"/>
  <c r="H315" i="29"/>
  <c r="I315" i="29"/>
  <c r="H318" i="29"/>
  <c r="I318" i="29"/>
  <c r="G318" i="29"/>
  <c r="G321" i="29"/>
  <c r="H321" i="29"/>
  <c r="I321" i="29"/>
  <c r="G324" i="29"/>
  <c r="H324" i="29"/>
  <c r="I324" i="29"/>
  <c r="G327" i="29"/>
  <c r="H327" i="29"/>
  <c r="I327" i="29"/>
  <c r="H330" i="29"/>
  <c r="I330" i="29"/>
  <c r="G330" i="29"/>
  <c r="G333" i="29"/>
  <c r="H333" i="29"/>
  <c r="I333" i="29"/>
  <c r="G336" i="29"/>
  <c r="H336" i="29"/>
  <c r="I336" i="29"/>
  <c r="G339" i="29"/>
  <c r="H339" i="29"/>
  <c r="I339" i="29"/>
  <c r="H342" i="29"/>
  <c r="I342" i="29"/>
  <c r="G342" i="29"/>
  <c r="G345" i="29"/>
  <c r="H345" i="29"/>
  <c r="I345" i="29"/>
  <c r="G348" i="29"/>
  <c r="H348" i="29"/>
  <c r="I348" i="29"/>
  <c r="G351" i="29"/>
  <c r="H351" i="29"/>
  <c r="I351" i="29"/>
  <c r="H354" i="29"/>
  <c r="I354" i="29"/>
  <c r="G354" i="29"/>
  <c r="G357" i="29"/>
  <c r="H357" i="29"/>
  <c r="I357" i="29"/>
  <c r="G360" i="29"/>
  <c r="H360" i="29"/>
  <c r="I360" i="29"/>
  <c r="G363" i="29"/>
  <c r="H363" i="29"/>
  <c r="I363" i="29"/>
  <c r="H366" i="29"/>
  <c r="I366" i="29"/>
  <c r="G366" i="29"/>
  <c r="G369" i="29"/>
  <c r="H369" i="29"/>
  <c r="I369" i="29"/>
  <c r="G372" i="29"/>
  <c r="H372" i="29"/>
  <c r="I372" i="29"/>
  <c r="G375" i="29"/>
  <c r="H375" i="29"/>
  <c r="I375" i="29"/>
  <c r="H378" i="29"/>
  <c r="I378" i="29"/>
  <c r="G378" i="29"/>
  <c r="G381" i="29"/>
  <c r="H381" i="29"/>
  <c r="I381" i="29"/>
  <c r="G384" i="29"/>
  <c r="H384" i="29"/>
  <c r="I384" i="29"/>
  <c r="G387" i="29"/>
  <c r="H387" i="29"/>
  <c r="I387" i="29"/>
  <c r="H390" i="29"/>
  <c r="I390" i="29"/>
  <c r="G390" i="29"/>
  <c r="G393" i="29"/>
  <c r="H393" i="29"/>
  <c r="I393" i="29"/>
  <c r="G396" i="29"/>
  <c r="H396" i="29"/>
  <c r="I396" i="29"/>
  <c r="C398" i="29"/>
  <c r="AD398" i="29" s="1"/>
  <c r="C394" i="29"/>
  <c r="AD394" i="29" s="1"/>
  <c r="C390" i="29"/>
  <c r="AD390" i="29" s="1"/>
  <c r="C386" i="29"/>
  <c r="AD386" i="29" s="1"/>
  <c r="C382" i="29"/>
  <c r="AD382" i="29" s="1"/>
  <c r="C378" i="29"/>
  <c r="AD378" i="29" s="1"/>
  <c r="C374" i="29"/>
  <c r="AD374" i="29" s="1"/>
  <c r="C370" i="29"/>
  <c r="AD370" i="29" s="1"/>
  <c r="C366" i="29"/>
  <c r="AD366" i="29" s="1"/>
  <c r="C362" i="29"/>
  <c r="AD362" i="29" s="1"/>
  <c r="C358" i="29"/>
  <c r="AD358" i="29" s="1"/>
  <c r="C354" i="29"/>
  <c r="AD354" i="29" s="1"/>
  <c r="C350" i="29"/>
  <c r="AD350" i="29" s="1"/>
  <c r="C346" i="29"/>
  <c r="AD346" i="29" s="1"/>
  <c r="C116" i="29"/>
  <c r="AD116" i="29" s="1"/>
  <c r="G28" i="29"/>
  <c r="H28" i="29"/>
  <c r="I28" i="29"/>
  <c r="G61" i="29"/>
  <c r="H61" i="29"/>
  <c r="I61" i="29"/>
  <c r="H106" i="29"/>
  <c r="I106" i="29"/>
  <c r="G106" i="29"/>
  <c r="G143" i="29"/>
  <c r="H143" i="29"/>
  <c r="I143" i="29"/>
  <c r="G185" i="29"/>
  <c r="H185" i="29"/>
  <c r="G227" i="29"/>
  <c r="H227" i="29"/>
  <c r="I227" i="29"/>
  <c r="H266" i="29"/>
  <c r="I266" i="29"/>
  <c r="G266" i="29"/>
  <c r="G317" i="29"/>
  <c r="H317" i="29"/>
  <c r="I317" i="29"/>
  <c r="G365" i="29"/>
  <c r="H365" i="29"/>
  <c r="I365" i="29"/>
  <c r="H398" i="29"/>
  <c r="I398" i="29"/>
  <c r="G398" i="29"/>
  <c r="D124" i="29"/>
  <c r="AE124" i="29" s="1"/>
  <c r="B124" i="29"/>
  <c r="AC125" i="29" s="1"/>
  <c r="D101" i="29"/>
  <c r="AE101" i="29" s="1"/>
  <c r="G37" i="29"/>
  <c r="H37" i="29"/>
  <c r="I37" i="29"/>
  <c r="G73" i="29"/>
  <c r="H73" i="29"/>
  <c r="I73" i="29"/>
  <c r="G121" i="29"/>
  <c r="H121" i="29"/>
  <c r="I121" i="29"/>
  <c r="G152" i="29"/>
  <c r="H152" i="29"/>
  <c r="I152" i="29"/>
  <c r="G188" i="29"/>
  <c r="H188" i="29"/>
  <c r="I188" i="29"/>
  <c r="G221" i="29"/>
  <c r="H221" i="29"/>
  <c r="I221" i="29"/>
  <c r="G260" i="29"/>
  <c r="H260" i="29"/>
  <c r="I260" i="29"/>
  <c r="G299" i="29"/>
  <c r="H299" i="29"/>
  <c r="I299" i="29"/>
  <c r="G347" i="29"/>
  <c r="H347" i="29"/>
  <c r="I347" i="29"/>
  <c r="G389" i="29"/>
  <c r="H389" i="29"/>
  <c r="I389" i="29"/>
  <c r="G5" i="29"/>
  <c r="H5" i="29"/>
  <c r="I5" i="29"/>
  <c r="G124" i="29"/>
  <c r="H124" i="29"/>
  <c r="I124" i="29"/>
  <c r="D397" i="29"/>
  <c r="AE397" i="29" s="1"/>
  <c r="D393" i="29"/>
  <c r="AE393" i="29" s="1"/>
  <c r="D389" i="29"/>
  <c r="AE389" i="29" s="1"/>
  <c r="D385" i="29"/>
  <c r="AE385" i="29" s="1"/>
  <c r="D381" i="29"/>
  <c r="AE381" i="29" s="1"/>
  <c r="D377" i="29"/>
  <c r="AE377" i="29" s="1"/>
  <c r="D373" i="29"/>
  <c r="AE373" i="29" s="1"/>
  <c r="D369" i="29"/>
  <c r="AE369" i="29" s="1"/>
  <c r="D365" i="29"/>
  <c r="AE365" i="29" s="1"/>
  <c r="D361" i="29"/>
  <c r="AE361" i="29" s="1"/>
  <c r="D357" i="29"/>
  <c r="AE357" i="29" s="1"/>
  <c r="D353" i="29"/>
  <c r="AE353" i="29" s="1"/>
  <c r="D349" i="29"/>
  <c r="AE349" i="29" s="1"/>
  <c r="C344" i="29"/>
  <c r="AD344" i="29" s="1"/>
  <c r="C300" i="29"/>
  <c r="AD300" i="29" s="1"/>
  <c r="C252" i="29"/>
  <c r="AD252" i="29" s="1"/>
  <c r="C204" i="29"/>
  <c r="AD204" i="29" s="1"/>
  <c r="C156" i="29"/>
  <c r="AD156" i="29" s="1"/>
  <c r="D77" i="29"/>
  <c r="AE77" i="29" s="1"/>
  <c r="I185" i="29"/>
  <c r="G13" i="29"/>
  <c r="H13" i="29"/>
  <c r="I13" i="29"/>
  <c r="G43" i="29"/>
  <c r="H43" i="29"/>
  <c r="I43" i="29"/>
  <c r="H70" i="29"/>
  <c r="I70" i="29"/>
  <c r="G70" i="29"/>
  <c r="G103" i="29"/>
  <c r="H103" i="29"/>
  <c r="I103" i="29"/>
  <c r="H134" i="29"/>
  <c r="I134" i="29"/>
  <c r="G134" i="29"/>
  <c r="G167" i="29"/>
  <c r="H167" i="29"/>
  <c r="I167" i="29"/>
  <c r="G197" i="29"/>
  <c r="H197" i="29"/>
  <c r="I197" i="29"/>
  <c r="G233" i="29"/>
  <c r="H233" i="29"/>
  <c r="G272" i="29"/>
  <c r="H272" i="29"/>
  <c r="I272" i="29"/>
  <c r="G311" i="29"/>
  <c r="H311" i="29"/>
  <c r="I311" i="29"/>
  <c r="G356" i="29"/>
  <c r="H356" i="29"/>
  <c r="I356" i="29"/>
  <c r="I3" i="29"/>
  <c r="H3" i="29"/>
  <c r="G3" i="29"/>
  <c r="C6" i="29"/>
  <c r="AD6" i="29" s="1"/>
  <c r="D6" i="29"/>
  <c r="AE6" i="29" s="1"/>
  <c r="B6" i="29"/>
  <c r="AC7" i="29" s="1"/>
  <c r="B9" i="29"/>
  <c r="AC10" i="29" s="1"/>
  <c r="C9" i="29"/>
  <c r="AD9" i="29" s="1"/>
  <c r="D9" i="29"/>
  <c r="AE9" i="29" s="1"/>
  <c r="B12" i="29"/>
  <c r="AC13" i="29" s="1"/>
  <c r="C12" i="29"/>
  <c r="AD12" i="29" s="1"/>
  <c r="D12" i="29"/>
  <c r="AE12" i="29" s="1"/>
  <c r="B15" i="29"/>
  <c r="AC16" i="29" s="1"/>
  <c r="C15" i="29"/>
  <c r="AD15" i="29" s="1"/>
  <c r="D15" i="29"/>
  <c r="AE15" i="29" s="1"/>
  <c r="C18" i="29"/>
  <c r="AD18" i="29" s="1"/>
  <c r="D18" i="29"/>
  <c r="AE18" i="29" s="1"/>
  <c r="B18" i="29"/>
  <c r="AC19" i="29" s="1"/>
  <c r="B21" i="29"/>
  <c r="AC22" i="29" s="1"/>
  <c r="C21" i="29"/>
  <c r="AD21" i="29" s="1"/>
  <c r="D21" i="29"/>
  <c r="AE21" i="29" s="1"/>
  <c r="B24" i="29"/>
  <c r="AC25" i="29" s="1"/>
  <c r="C24" i="29"/>
  <c r="AD24" i="29" s="1"/>
  <c r="D24" i="29"/>
  <c r="AE24" i="29" s="1"/>
  <c r="B27" i="29"/>
  <c r="C27" i="29"/>
  <c r="D27" i="29"/>
  <c r="C30" i="29"/>
  <c r="AD30" i="29" s="1"/>
  <c r="D30" i="29"/>
  <c r="AE30" i="29" s="1"/>
  <c r="B30" i="29"/>
  <c r="AC31" i="29" s="1"/>
  <c r="B33" i="29"/>
  <c r="AC34" i="29" s="1"/>
  <c r="C33" i="29"/>
  <c r="AD33" i="29" s="1"/>
  <c r="D33" i="29"/>
  <c r="AE33" i="29" s="1"/>
  <c r="B36" i="29"/>
  <c r="AC37" i="29" s="1"/>
  <c r="C36" i="29"/>
  <c r="AD36" i="29" s="1"/>
  <c r="D36" i="29"/>
  <c r="AE36" i="29" s="1"/>
  <c r="B39" i="29"/>
  <c r="AC40" i="29" s="1"/>
  <c r="C39" i="29"/>
  <c r="AD39" i="29" s="1"/>
  <c r="D39" i="29"/>
  <c r="AE39" i="29" s="1"/>
  <c r="C42" i="29"/>
  <c r="AD42" i="29" s="1"/>
  <c r="D42" i="29"/>
  <c r="AE42" i="29" s="1"/>
  <c r="B42" i="29"/>
  <c r="AC43" i="29" s="1"/>
  <c r="B45" i="29"/>
  <c r="AC46" i="29" s="1"/>
  <c r="C45" i="29"/>
  <c r="AD45" i="29" s="1"/>
  <c r="D45" i="29"/>
  <c r="AE45" i="29" s="1"/>
  <c r="B48" i="29"/>
  <c r="AC49" i="29" s="1"/>
  <c r="C48" i="29"/>
  <c r="AD48" i="29" s="1"/>
  <c r="D48" i="29"/>
  <c r="AE48" i="29" s="1"/>
  <c r="B51" i="29"/>
  <c r="AC52" i="29" s="1"/>
  <c r="C51" i="29"/>
  <c r="AD51" i="29" s="1"/>
  <c r="D51" i="29"/>
  <c r="AE51" i="29" s="1"/>
  <c r="C54" i="29"/>
  <c r="AD54" i="29" s="1"/>
  <c r="D54" i="29"/>
  <c r="AE54" i="29" s="1"/>
  <c r="B54" i="29"/>
  <c r="AC55" i="29" s="1"/>
  <c r="B57" i="29"/>
  <c r="AC58" i="29" s="1"/>
  <c r="C57" i="29"/>
  <c r="AD57" i="29" s="1"/>
  <c r="D57" i="29"/>
  <c r="AE57" i="29" s="1"/>
  <c r="B60" i="29"/>
  <c r="AC61" i="29" s="1"/>
  <c r="C60" i="29"/>
  <c r="AD60" i="29" s="1"/>
  <c r="D60" i="29"/>
  <c r="AE60" i="29" s="1"/>
  <c r="B63" i="29"/>
  <c r="AC64" i="29" s="1"/>
  <c r="C63" i="29"/>
  <c r="AD63" i="29" s="1"/>
  <c r="D63" i="29"/>
  <c r="AE63" i="29" s="1"/>
  <c r="C66" i="29"/>
  <c r="AD66" i="29" s="1"/>
  <c r="D66" i="29"/>
  <c r="AE66" i="29" s="1"/>
  <c r="B66" i="29"/>
  <c r="AC67" i="29" s="1"/>
  <c r="B69" i="29"/>
  <c r="AC70" i="29" s="1"/>
  <c r="C69" i="29"/>
  <c r="AD69" i="29" s="1"/>
  <c r="D69" i="29"/>
  <c r="AE69" i="29" s="1"/>
  <c r="B72" i="29"/>
  <c r="AC73" i="29" s="1"/>
  <c r="C72" i="29"/>
  <c r="AD72" i="29" s="1"/>
  <c r="D72" i="29"/>
  <c r="AE72" i="29" s="1"/>
  <c r="B75" i="29"/>
  <c r="AC76" i="29" s="1"/>
  <c r="C75" i="29"/>
  <c r="AD75" i="29" s="1"/>
  <c r="D75" i="29"/>
  <c r="AE75" i="29" s="1"/>
  <c r="C78" i="29"/>
  <c r="AD78" i="29" s="1"/>
  <c r="D78" i="29"/>
  <c r="AE78" i="29" s="1"/>
  <c r="B78" i="29"/>
  <c r="AC79" i="29" s="1"/>
  <c r="B81" i="29"/>
  <c r="AC82" i="29" s="1"/>
  <c r="C81" i="29"/>
  <c r="AD81" i="29" s="1"/>
  <c r="D81" i="29"/>
  <c r="AE81" i="29" s="1"/>
  <c r="B84" i="29"/>
  <c r="AC85" i="29" s="1"/>
  <c r="C84" i="29"/>
  <c r="AD84" i="29" s="1"/>
  <c r="D84" i="29"/>
  <c r="AE84" i="29" s="1"/>
  <c r="B87" i="29"/>
  <c r="AC88" i="29" s="1"/>
  <c r="C87" i="29"/>
  <c r="AD87" i="29" s="1"/>
  <c r="D87" i="29"/>
  <c r="AE87" i="29" s="1"/>
  <c r="C90" i="29"/>
  <c r="AD90" i="29" s="1"/>
  <c r="D90" i="29"/>
  <c r="AE90" i="29" s="1"/>
  <c r="B90" i="29"/>
  <c r="AC91" i="29" s="1"/>
  <c r="B93" i="29"/>
  <c r="AC94" i="29" s="1"/>
  <c r="C93" i="29"/>
  <c r="AD93" i="29" s="1"/>
  <c r="D93" i="29"/>
  <c r="AE93" i="29" s="1"/>
  <c r="B96" i="29"/>
  <c r="AC97" i="29" s="1"/>
  <c r="C96" i="29"/>
  <c r="AD96" i="29" s="1"/>
  <c r="D96" i="29"/>
  <c r="AE96" i="29" s="1"/>
  <c r="B99" i="29"/>
  <c r="AC100" i="29" s="1"/>
  <c r="C99" i="29"/>
  <c r="AD99" i="29" s="1"/>
  <c r="D99" i="29"/>
  <c r="AE99" i="29" s="1"/>
  <c r="C102" i="29"/>
  <c r="AD102" i="29" s="1"/>
  <c r="D102" i="29"/>
  <c r="AE102" i="29" s="1"/>
  <c r="B102" i="29"/>
  <c r="AC103" i="29" s="1"/>
  <c r="B105" i="29"/>
  <c r="AC106" i="29" s="1"/>
  <c r="C105" i="29"/>
  <c r="AD105" i="29" s="1"/>
  <c r="D105" i="29"/>
  <c r="AE105" i="29" s="1"/>
  <c r="B108" i="29"/>
  <c r="AC109" i="29" s="1"/>
  <c r="C108" i="29"/>
  <c r="AD108" i="29" s="1"/>
  <c r="D108" i="29"/>
  <c r="AE108" i="29" s="1"/>
  <c r="B111" i="29"/>
  <c r="AC112" i="29" s="1"/>
  <c r="C111" i="29"/>
  <c r="AD111" i="29" s="1"/>
  <c r="D111" i="29"/>
  <c r="AE111" i="29" s="1"/>
  <c r="C114" i="29"/>
  <c r="AD114" i="29" s="1"/>
  <c r="D114" i="29"/>
  <c r="AE114" i="29" s="1"/>
  <c r="B114" i="29"/>
  <c r="AC115" i="29" s="1"/>
  <c r="B117" i="29"/>
  <c r="AC118" i="29" s="1"/>
  <c r="C117" i="29"/>
  <c r="AD117" i="29" s="1"/>
  <c r="D117" i="29"/>
  <c r="AE117" i="29" s="1"/>
  <c r="D120" i="29"/>
  <c r="AE120" i="29" s="1"/>
  <c r="B120" i="29"/>
  <c r="AC121" i="29" s="1"/>
  <c r="B127" i="29"/>
  <c r="AC128" i="29" s="1"/>
  <c r="C127" i="29"/>
  <c r="AD127" i="29" s="1"/>
  <c r="D127" i="29"/>
  <c r="AE127" i="29" s="1"/>
  <c r="B130" i="29"/>
  <c r="AC131" i="29" s="1"/>
  <c r="C130" i="29"/>
  <c r="AD130" i="29" s="1"/>
  <c r="D130" i="29"/>
  <c r="AE130" i="29" s="1"/>
  <c r="B133" i="29"/>
  <c r="AC134" i="29" s="1"/>
  <c r="C133" i="29"/>
  <c r="AD133" i="29" s="1"/>
  <c r="D133" i="29"/>
  <c r="AE133" i="29" s="1"/>
  <c r="D136" i="29"/>
  <c r="AE136" i="29" s="1"/>
  <c r="B136" i="29"/>
  <c r="AC137" i="29" s="1"/>
  <c r="B139" i="29"/>
  <c r="AC140" i="29" s="1"/>
  <c r="C139" i="29"/>
  <c r="AD139" i="29" s="1"/>
  <c r="D139" i="29"/>
  <c r="AE139" i="29" s="1"/>
  <c r="B142" i="29"/>
  <c r="AC143" i="29" s="1"/>
  <c r="C142" i="29"/>
  <c r="AD142" i="29" s="1"/>
  <c r="D142" i="29"/>
  <c r="AE142" i="29" s="1"/>
  <c r="B145" i="29"/>
  <c r="AC146" i="29" s="1"/>
  <c r="C145" i="29"/>
  <c r="AD145" i="29" s="1"/>
  <c r="D145" i="29"/>
  <c r="AE145" i="29" s="1"/>
  <c r="D148" i="29"/>
  <c r="AE148" i="29" s="1"/>
  <c r="B148" i="29"/>
  <c r="AC149" i="29" s="1"/>
  <c r="B151" i="29"/>
  <c r="AC152" i="29" s="1"/>
  <c r="C151" i="29"/>
  <c r="AD151" i="29" s="1"/>
  <c r="D151" i="29"/>
  <c r="AE151" i="29" s="1"/>
  <c r="B154" i="29"/>
  <c r="AC155" i="29" s="1"/>
  <c r="C154" i="29"/>
  <c r="AD154" i="29" s="1"/>
  <c r="D154" i="29"/>
  <c r="AE154" i="29" s="1"/>
  <c r="B157" i="29"/>
  <c r="AC158" i="29" s="1"/>
  <c r="C157" i="29"/>
  <c r="AD157" i="29" s="1"/>
  <c r="D157" i="29"/>
  <c r="AE157" i="29" s="1"/>
  <c r="D160" i="29"/>
  <c r="AE160" i="29" s="1"/>
  <c r="B160" i="29"/>
  <c r="AC161" i="29" s="1"/>
  <c r="B163" i="29"/>
  <c r="AC164" i="29" s="1"/>
  <c r="C163" i="29"/>
  <c r="AD163" i="29" s="1"/>
  <c r="D163" i="29"/>
  <c r="AE163" i="29" s="1"/>
  <c r="B166" i="29"/>
  <c r="AC167" i="29" s="1"/>
  <c r="C166" i="29"/>
  <c r="AD166" i="29" s="1"/>
  <c r="D166" i="29"/>
  <c r="AE166" i="29" s="1"/>
  <c r="B169" i="29"/>
  <c r="AC170" i="29" s="1"/>
  <c r="C169" i="29"/>
  <c r="AD169" i="29" s="1"/>
  <c r="D169" i="29"/>
  <c r="AE169" i="29" s="1"/>
  <c r="D172" i="29"/>
  <c r="AE172" i="29" s="1"/>
  <c r="B172" i="29"/>
  <c r="AC173" i="29" s="1"/>
  <c r="B175" i="29"/>
  <c r="AC176" i="29" s="1"/>
  <c r="C175" i="29"/>
  <c r="AD175" i="29" s="1"/>
  <c r="D175" i="29"/>
  <c r="AE175" i="29" s="1"/>
  <c r="B178" i="29"/>
  <c r="AC179" i="29" s="1"/>
  <c r="C178" i="29"/>
  <c r="AD178" i="29" s="1"/>
  <c r="D178" i="29"/>
  <c r="AE178" i="29" s="1"/>
  <c r="B181" i="29"/>
  <c r="AC182" i="29" s="1"/>
  <c r="C181" i="29"/>
  <c r="AD181" i="29" s="1"/>
  <c r="D181" i="29"/>
  <c r="AE181" i="29" s="1"/>
  <c r="D184" i="29"/>
  <c r="AE184" i="29" s="1"/>
  <c r="B184" i="29"/>
  <c r="AC185" i="29" s="1"/>
  <c r="B187" i="29"/>
  <c r="AC188" i="29" s="1"/>
  <c r="C187" i="29"/>
  <c r="AD187" i="29" s="1"/>
  <c r="D187" i="29"/>
  <c r="AE187" i="29" s="1"/>
  <c r="B190" i="29"/>
  <c r="AC191" i="29" s="1"/>
  <c r="C190" i="29"/>
  <c r="AD190" i="29" s="1"/>
  <c r="D190" i="29"/>
  <c r="AE190" i="29" s="1"/>
  <c r="B193" i="29"/>
  <c r="AC194" i="29" s="1"/>
  <c r="C193" i="29"/>
  <c r="AD193" i="29" s="1"/>
  <c r="D193" i="29"/>
  <c r="AE193" i="29" s="1"/>
  <c r="D196" i="29"/>
  <c r="AE196" i="29" s="1"/>
  <c r="B196" i="29"/>
  <c r="AC197" i="29" s="1"/>
  <c r="B199" i="29"/>
  <c r="AC200" i="29" s="1"/>
  <c r="C199" i="29"/>
  <c r="AD199" i="29" s="1"/>
  <c r="D199" i="29"/>
  <c r="AE199" i="29" s="1"/>
  <c r="B202" i="29"/>
  <c r="AC203" i="29" s="1"/>
  <c r="C202" i="29"/>
  <c r="AD202" i="29" s="1"/>
  <c r="D202" i="29"/>
  <c r="AE202" i="29" s="1"/>
  <c r="B205" i="29"/>
  <c r="AC206" i="29" s="1"/>
  <c r="C205" i="29"/>
  <c r="AD205" i="29" s="1"/>
  <c r="D205" i="29"/>
  <c r="AE205" i="29" s="1"/>
  <c r="D208" i="29"/>
  <c r="AE208" i="29" s="1"/>
  <c r="B208" i="29"/>
  <c r="AC209" i="29" s="1"/>
  <c r="B211" i="29"/>
  <c r="AC212" i="29" s="1"/>
  <c r="C211" i="29"/>
  <c r="AD211" i="29" s="1"/>
  <c r="D211" i="29"/>
  <c r="AE211" i="29" s="1"/>
  <c r="B214" i="29"/>
  <c r="AC215" i="29" s="1"/>
  <c r="C214" i="29"/>
  <c r="AD214" i="29" s="1"/>
  <c r="D214" i="29"/>
  <c r="AE214" i="29" s="1"/>
  <c r="B217" i="29"/>
  <c r="AC218" i="29" s="1"/>
  <c r="C217" i="29"/>
  <c r="AD217" i="29" s="1"/>
  <c r="D217" i="29"/>
  <c r="AE217" i="29" s="1"/>
  <c r="D220" i="29"/>
  <c r="AE220" i="29" s="1"/>
  <c r="B220" i="29"/>
  <c r="AC221" i="29" s="1"/>
  <c r="B223" i="29"/>
  <c r="AC224" i="29" s="1"/>
  <c r="C223" i="29"/>
  <c r="AD223" i="29" s="1"/>
  <c r="D223" i="29"/>
  <c r="AE223" i="29" s="1"/>
  <c r="B226" i="29"/>
  <c r="AC227" i="29" s="1"/>
  <c r="C226" i="29"/>
  <c r="AD226" i="29" s="1"/>
  <c r="D226" i="29"/>
  <c r="AE226" i="29" s="1"/>
  <c r="B229" i="29"/>
  <c r="AC230" i="29" s="1"/>
  <c r="C229" i="29"/>
  <c r="AD229" i="29" s="1"/>
  <c r="D229" i="29"/>
  <c r="AE229" i="29" s="1"/>
  <c r="D232" i="29"/>
  <c r="AE232" i="29" s="1"/>
  <c r="B232" i="29"/>
  <c r="AC233" i="29" s="1"/>
  <c r="B235" i="29"/>
  <c r="AC236" i="29" s="1"/>
  <c r="C235" i="29"/>
  <c r="AD235" i="29" s="1"/>
  <c r="D235" i="29"/>
  <c r="AE235" i="29" s="1"/>
  <c r="B238" i="29"/>
  <c r="AC239" i="29" s="1"/>
  <c r="C238" i="29"/>
  <c r="AD238" i="29" s="1"/>
  <c r="D238" i="29"/>
  <c r="AE238" i="29" s="1"/>
  <c r="B241" i="29"/>
  <c r="AC242" i="29" s="1"/>
  <c r="C241" i="29"/>
  <c r="AD241" i="29" s="1"/>
  <c r="D241" i="29"/>
  <c r="AE241" i="29" s="1"/>
  <c r="D244" i="29"/>
  <c r="AE244" i="29" s="1"/>
  <c r="B244" i="29"/>
  <c r="AC245" i="29" s="1"/>
  <c r="B247" i="29"/>
  <c r="AC248" i="29" s="1"/>
  <c r="C247" i="29"/>
  <c r="AD247" i="29" s="1"/>
  <c r="D247" i="29"/>
  <c r="AE247" i="29" s="1"/>
  <c r="B250" i="29"/>
  <c r="AC251" i="29" s="1"/>
  <c r="C250" i="29"/>
  <c r="AD250" i="29" s="1"/>
  <c r="D250" i="29"/>
  <c r="AE250" i="29" s="1"/>
  <c r="B253" i="29"/>
  <c r="AC254" i="29" s="1"/>
  <c r="C253" i="29"/>
  <c r="AD253" i="29" s="1"/>
  <c r="D253" i="29"/>
  <c r="AE253" i="29" s="1"/>
  <c r="D256" i="29"/>
  <c r="AE256" i="29" s="1"/>
  <c r="B256" i="29"/>
  <c r="AC257" i="29" s="1"/>
  <c r="B259" i="29"/>
  <c r="AC260" i="29" s="1"/>
  <c r="C259" i="29"/>
  <c r="AD259" i="29" s="1"/>
  <c r="D259" i="29"/>
  <c r="AE259" i="29" s="1"/>
  <c r="B262" i="29"/>
  <c r="AC263" i="29" s="1"/>
  <c r="C262" i="29"/>
  <c r="AD262" i="29" s="1"/>
  <c r="D262" i="29"/>
  <c r="AE262" i="29" s="1"/>
  <c r="B265" i="29"/>
  <c r="AC266" i="29" s="1"/>
  <c r="C265" i="29"/>
  <c r="AD265" i="29" s="1"/>
  <c r="D265" i="29"/>
  <c r="AE265" i="29" s="1"/>
  <c r="D268" i="29"/>
  <c r="AE268" i="29" s="1"/>
  <c r="B268" i="29"/>
  <c r="AC269" i="29" s="1"/>
  <c r="B271" i="29"/>
  <c r="AC272" i="29" s="1"/>
  <c r="C271" i="29"/>
  <c r="AD271" i="29" s="1"/>
  <c r="D271" i="29"/>
  <c r="AE271" i="29" s="1"/>
  <c r="B274" i="29"/>
  <c r="AC275" i="29" s="1"/>
  <c r="C274" i="29"/>
  <c r="AD274" i="29" s="1"/>
  <c r="D274" i="29"/>
  <c r="AE274" i="29" s="1"/>
  <c r="B277" i="29"/>
  <c r="AC278" i="29" s="1"/>
  <c r="C277" i="29"/>
  <c r="AD277" i="29" s="1"/>
  <c r="D277" i="29"/>
  <c r="AE277" i="29" s="1"/>
  <c r="D280" i="29"/>
  <c r="AE280" i="29" s="1"/>
  <c r="B280" i="29"/>
  <c r="AC281" i="29" s="1"/>
  <c r="B283" i="29"/>
  <c r="AC284" i="29" s="1"/>
  <c r="C283" i="29"/>
  <c r="AD283" i="29" s="1"/>
  <c r="D283" i="29"/>
  <c r="AE283" i="29" s="1"/>
  <c r="B286" i="29"/>
  <c r="AC287" i="29" s="1"/>
  <c r="C286" i="29"/>
  <c r="AD286" i="29" s="1"/>
  <c r="D286" i="29"/>
  <c r="AE286" i="29" s="1"/>
  <c r="B289" i="29"/>
  <c r="AC290" i="29" s="1"/>
  <c r="C289" i="29"/>
  <c r="AD289" i="29" s="1"/>
  <c r="D289" i="29"/>
  <c r="AE289" i="29" s="1"/>
  <c r="D292" i="29"/>
  <c r="AE292" i="29" s="1"/>
  <c r="B292" i="29"/>
  <c r="AC293" i="29" s="1"/>
  <c r="B295" i="29"/>
  <c r="AC296" i="29" s="1"/>
  <c r="C295" i="29"/>
  <c r="AD295" i="29" s="1"/>
  <c r="D295" i="29"/>
  <c r="AE295" i="29" s="1"/>
  <c r="B298" i="29"/>
  <c r="AC299" i="29" s="1"/>
  <c r="C298" i="29"/>
  <c r="AD298" i="29" s="1"/>
  <c r="D298" i="29"/>
  <c r="AE298" i="29" s="1"/>
  <c r="B301" i="29"/>
  <c r="AC302" i="29" s="1"/>
  <c r="C301" i="29"/>
  <c r="AD301" i="29" s="1"/>
  <c r="D301" i="29"/>
  <c r="AE301" i="29" s="1"/>
  <c r="D304" i="29"/>
  <c r="AE304" i="29" s="1"/>
  <c r="B304" i="29"/>
  <c r="AC305" i="29" s="1"/>
  <c r="B307" i="29"/>
  <c r="AC308" i="29" s="1"/>
  <c r="C307" i="29"/>
  <c r="AD307" i="29" s="1"/>
  <c r="D307" i="29"/>
  <c r="AE307" i="29" s="1"/>
  <c r="B310" i="29"/>
  <c r="AC311" i="29" s="1"/>
  <c r="C310" i="29"/>
  <c r="AD310" i="29" s="1"/>
  <c r="D310" i="29"/>
  <c r="AE310" i="29" s="1"/>
  <c r="B313" i="29"/>
  <c r="AC314" i="29" s="1"/>
  <c r="C313" i="29"/>
  <c r="AD313" i="29" s="1"/>
  <c r="D313" i="29"/>
  <c r="AE313" i="29" s="1"/>
  <c r="D316" i="29"/>
  <c r="AE316" i="29" s="1"/>
  <c r="B316" i="29"/>
  <c r="AC317" i="29" s="1"/>
  <c r="B319" i="29"/>
  <c r="AC320" i="29" s="1"/>
  <c r="C319" i="29"/>
  <c r="AD319" i="29" s="1"/>
  <c r="D319" i="29"/>
  <c r="AE319" i="29" s="1"/>
  <c r="B322" i="29"/>
  <c r="AC323" i="29" s="1"/>
  <c r="C322" i="29"/>
  <c r="AD322" i="29" s="1"/>
  <c r="D322" i="29"/>
  <c r="AE322" i="29" s="1"/>
  <c r="B325" i="29"/>
  <c r="AC326" i="29" s="1"/>
  <c r="C325" i="29"/>
  <c r="AD325" i="29" s="1"/>
  <c r="D325" i="29"/>
  <c r="AE325" i="29" s="1"/>
  <c r="D328" i="29"/>
  <c r="AE328" i="29" s="1"/>
  <c r="B328" i="29"/>
  <c r="AC329" i="29" s="1"/>
  <c r="B331" i="29"/>
  <c r="AC332" i="29" s="1"/>
  <c r="C331" i="29"/>
  <c r="AD331" i="29" s="1"/>
  <c r="D331" i="29"/>
  <c r="AE331" i="29" s="1"/>
  <c r="B334" i="29"/>
  <c r="AC335" i="29" s="1"/>
  <c r="C334" i="29"/>
  <c r="AD334" i="29" s="1"/>
  <c r="D334" i="29"/>
  <c r="AE334" i="29" s="1"/>
  <c r="B337" i="29"/>
  <c r="AC338" i="29" s="1"/>
  <c r="C337" i="29"/>
  <c r="AD337" i="29" s="1"/>
  <c r="D337" i="29"/>
  <c r="AE337" i="29" s="1"/>
  <c r="D340" i="29"/>
  <c r="AE340" i="29" s="1"/>
  <c r="B340" i="29"/>
  <c r="AC341" i="29" s="1"/>
  <c r="B343" i="29"/>
  <c r="AC344" i="29" s="1"/>
  <c r="C343" i="29"/>
  <c r="AD343" i="29" s="1"/>
  <c r="D343" i="29"/>
  <c r="AE343" i="29" s="1"/>
  <c r="C397" i="29"/>
  <c r="AD397" i="29" s="1"/>
  <c r="C393" i="29"/>
  <c r="AD393" i="29" s="1"/>
  <c r="C389" i="29"/>
  <c r="AD389" i="29" s="1"/>
  <c r="C385" i="29"/>
  <c r="AD385" i="29" s="1"/>
  <c r="C381" i="29"/>
  <c r="AD381" i="29" s="1"/>
  <c r="C377" i="29"/>
  <c r="AD377" i="29" s="1"/>
  <c r="C373" i="29"/>
  <c r="AD373" i="29" s="1"/>
  <c r="C369" i="29"/>
  <c r="AD369" i="29" s="1"/>
  <c r="C365" i="29"/>
  <c r="AD365" i="29" s="1"/>
  <c r="C361" i="29"/>
  <c r="AD361" i="29" s="1"/>
  <c r="C357" i="29"/>
  <c r="AD357" i="29" s="1"/>
  <c r="C353" i="29"/>
  <c r="AD353" i="29" s="1"/>
  <c r="C349" i="29"/>
  <c r="AD349" i="29" s="1"/>
  <c r="B344" i="29"/>
  <c r="AC345" i="29" s="1"/>
  <c r="D53" i="29"/>
  <c r="AE53" i="29" s="1"/>
  <c r="I161" i="29"/>
  <c r="G19" i="29"/>
  <c r="H19" i="29"/>
  <c r="I19" i="29"/>
  <c r="G52" i="29"/>
  <c r="H52" i="29"/>
  <c r="I52" i="29"/>
  <c r="G76" i="29"/>
  <c r="H76" i="29"/>
  <c r="I76" i="29"/>
  <c r="G109" i="29"/>
  <c r="H109" i="29"/>
  <c r="I109" i="29"/>
  <c r="G140" i="29"/>
  <c r="H140" i="29"/>
  <c r="I140" i="29"/>
  <c r="G173" i="29"/>
  <c r="H173" i="29"/>
  <c r="I173" i="29"/>
  <c r="G203" i="29"/>
  <c r="H203" i="29"/>
  <c r="I203" i="29"/>
  <c r="H242" i="29"/>
  <c r="I242" i="29"/>
  <c r="G242" i="29"/>
  <c r="G281" i="29"/>
  <c r="H281" i="29"/>
  <c r="H326" i="29"/>
  <c r="I326" i="29"/>
  <c r="G326" i="29"/>
  <c r="G377" i="29"/>
  <c r="H377" i="29"/>
  <c r="H6" i="29"/>
  <c r="I6" i="29"/>
  <c r="G6" i="29"/>
  <c r="G9" i="29"/>
  <c r="H9" i="29"/>
  <c r="I9" i="29"/>
  <c r="G12" i="29"/>
  <c r="H12" i="29"/>
  <c r="I12" i="29"/>
  <c r="G15" i="29"/>
  <c r="H15" i="29"/>
  <c r="I15" i="29"/>
  <c r="H18" i="29"/>
  <c r="I18" i="29"/>
  <c r="G18" i="29"/>
  <c r="G21" i="29"/>
  <c r="H21" i="29"/>
  <c r="I21" i="29"/>
  <c r="G24" i="29"/>
  <c r="H24" i="29"/>
  <c r="I24" i="29"/>
  <c r="G27" i="29"/>
  <c r="H27" i="29"/>
  <c r="I27" i="29"/>
  <c r="H30" i="29"/>
  <c r="I30" i="29"/>
  <c r="G30" i="29"/>
  <c r="G33" i="29"/>
  <c r="H33" i="29"/>
  <c r="I33" i="29"/>
  <c r="G36" i="29"/>
  <c r="H36" i="29"/>
  <c r="I36" i="29"/>
  <c r="G39" i="29"/>
  <c r="H39" i="29"/>
  <c r="I39" i="29"/>
  <c r="H42" i="29"/>
  <c r="I42" i="29"/>
  <c r="G42" i="29"/>
  <c r="G45" i="29"/>
  <c r="H45" i="29"/>
  <c r="I45" i="29"/>
  <c r="G48" i="29"/>
  <c r="H48" i="29"/>
  <c r="I48" i="29"/>
  <c r="G51" i="29"/>
  <c r="H51" i="29"/>
  <c r="I51" i="29"/>
  <c r="H54" i="29"/>
  <c r="I54" i="29"/>
  <c r="G54" i="29"/>
  <c r="G57" i="29"/>
  <c r="H57" i="29"/>
  <c r="I57" i="29"/>
  <c r="G60" i="29"/>
  <c r="H60" i="29"/>
  <c r="I60" i="29"/>
  <c r="G63" i="29"/>
  <c r="H63" i="29"/>
  <c r="I63" i="29"/>
  <c r="H66" i="29"/>
  <c r="I66" i="29"/>
  <c r="G66" i="29"/>
  <c r="G69" i="29"/>
  <c r="H69" i="29"/>
  <c r="I69" i="29"/>
  <c r="G72" i="29"/>
  <c r="H72" i="29"/>
  <c r="I72" i="29"/>
  <c r="G75" i="29"/>
  <c r="H75" i="29"/>
  <c r="I75" i="29"/>
  <c r="H78" i="29"/>
  <c r="I78" i="29"/>
  <c r="G78" i="29"/>
  <c r="G81" i="29"/>
  <c r="H81" i="29"/>
  <c r="I81" i="29"/>
  <c r="G84" i="29"/>
  <c r="H84" i="29"/>
  <c r="I84" i="29"/>
  <c r="G87" i="29"/>
  <c r="H87" i="29"/>
  <c r="I87" i="29"/>
  <c r="H90" i="29"/>
  <c r="I90" i="29"/>
  <c r="G90" i="29"/>
  <c r="G93" i="29"/>
  <c r="H93" i="29"/>
  <c r="I93" i="29"/>
  <c r="G96" i="29"/>
  <c r="H96" i="29"/>
  <c r="I96" i="29"/>
  <c r="G99" i="29"/>
  <c r="H99" i="29"/>
  <c r="I99" i="29"/>
  <c r="H102" i="29"/>
  <c r="I102" i="29"/>
  <c r="G102" i="29"/>
  <c r="G105" i="29"/>
  <c r="H105" i="29"/>
  <c r="I105" i="29"/>
  <c r="G108" i="29"/>
  <c r="H108" i="29"/>
  <c r="I108" i="29"/>
  <c r="G111" i="29"/>
  <c r="H111" i="29"/>
  <c r="I111" i="29"/>
  <c r="H114" i="29"/>
  <c r="I114" i="29"/>
  <c r="G114" i="29"/>
  <c r="G117" i="29"/>
  <c r="H117" i="29"/>
  <c r="I117" i="29"/>
  <c r="G120" i="29"/>
  <c r="H120" i="29"/>
  <c r="I120" i="29"/>
  <c r="G127" i="29"/>
  <c r="H127" i="29"/>
  <c r="I127" i="29"/>
  <c r="H130" i="29"/>
  <c r="I130" i="29"/>
  <c r="G130" i="29"/>
  <c r="G133" i="29"/>
  <c r="H133" i="29"/>
  <c r="I133" i="29"/>
  <c r="G136" i="29"/>
  <c r="H136" i="29"/>
  <c r="I136" i="29"/>
  <c r="G139" i="29"/>
  <c r="H139" i="29"/>
  <c r="I139" i="29"/>
  <c r="H142" i="29"/>
  <c r="I142" i="29"/>
  <c r="G142" i="29"/>
  <c r="G145" i="29"/>
  <c r="H145" i="29"/>
  <c r="I145" i="29"/>
  <c r="G148" i="29"/>
  <c r="H148" i="29"/>
  <c r="I148" i="29"/>
  <c r="G151" i="29"/>
  <c r="H151" i="29"/>
  <c r="I151" i="29"/>
  <c r="H154" i="29"/>
  <c r="I154" i="29"/>
  <c r="G154" i="29"/>
  <c r="G157" i="29"/>
  <c r="H157" i="29"/>
  <c r="I157" i="29"/>
  <c r="G160" i="29"/>
  <c r="H160" i="29"/>
  <c r="I160" i="29"/>
  <c r="G163" i="29"/>
  <c r="H163" i="29"/>
  <c r="I163" i="29"/>
  <c r="H166" i="29"/>
  <c r="I166" i="29"/>
  <c r="G166" i="29"/>
  <c r="G169" i="29"/>
  <c r="H169" i="29"/>
  <c r="I169" i="29"/>
  <c r="G172" i="29"/>
  <c r="H172" i="29"/>
  <c r="I172" i="29"/>
  <c r="G175" i="29"/>
  <c r="H175" i="29"/>
  <c r="I175" i="29"/>
  <c r="H178" i="29"/>
  <c r="I178" i="29"/>
  <c r="G178" i="29"/>
  <c r="G181" i="29"/>
  <c r="H181" i="29"/>
  <c r="I181" i="29"/>
  <c r="G184" i="29"/>
  <c r="H184" i="29"/>
  <c r="I184" i="29"/>
  <c r="G187" i="29"/>
  <c r="H187" i="29"/>
  <c r="I187" i="29"/>
  <c r="H190" i="29"/>
  <c r="I190" i="29"/>
  <c r="G190" i="29"/>
  <c r="G193" i="29"/>
  <c r="H193" i="29"/>
  <c r="I193" i="29"/>
  <c r="G196" i="29"/>
  <c r="H196" i="29"/>
  <c r="I196" i="29"/>
  <c r="G199" i="29"/>
  <c r="H199" i="29"/>
  <c r="I199" i="29"/>
  <c r="H202" i="29"/>
  <c r="I202" i="29"/>
  <c r="G202" i="29"/>
  <c r="G205" i="29"/>
  <c r="H205" i="29"/>
  <c r="I205" i="29"/>
  <c r="G208" i="29"/>
  <c r="H208" i="29"/>
  <c r="I208" i="29"/>
  <c r="G211" i="29"/>
  <c r="H211" i="29"/>
  <c r="I211" i="29"/>
  <c r="H214" i="29"/>
  <c r="I214" i="29"/>
  <c r="G214" i="29"/>
  <c r="G217" i="29"/>
  <c r="H217" i="29"/>
  <c r="I217" i="29"/>
  <c r="G220" i="29"/>
  <c r="H220" i="29"/>
  <c r="I220" i="29"/>
  <c r="G223" i="29"/>
  <c r="H223" i="29"/>
  <c r="I223" i="29"/>
  <c r="H226" i="29"/>
  <c r="I226" i="29"/>
  <c r="G226" i="29"/>
  <c r="G229" i="29"/>
  <c r="H229" i="29"/>
  <c r="I229" i="29"/>
  <c r="G232" i="29"/>
  <c r="H232" i="29"/>
  <c r="I232" i="29"/>
  <c r="G235" i="29"/>
  <c r="H235" i="29"/>
  <c r="I235" i="29"/>
  <c r="H238" i="29"/>
  <c r="I238" i="29"/>
  <c r="G238" i="29"/>
  <c r="G241" i="29"/>
  <c r="H241" i="29"/>
  <c r="I241" i="29"/>
  <c r="G244" i="29"/>
  <c r="H244" i="29"/>
  <c r="I244" i="29"/>
  <c r="G247" i="29"/>
  <c r="H247" i="29"/>
  <c r="I247" i="29"/>
  <c r="H250" i="29"/>
  <c r="I250" i="29"/>
  <c r="G250" i="29"/>
  <c r="G253" i="29"/>
  <c r="H253" i="29"/>
  <c r="I253" i="29"/>
  <c r="G256" i="29"/>
  <c r="H256" i="29"/>
  <c r="I256" i="29"/>
  <c r="G259" i="29"/>
  <c r="H259" i="29"/>
  <c r="I259" i="29"/>
  <c r="H262" i="29"/>
  <c r="I262" i="29"/>
  <c r="G262" i="29"/>
  <c r="G265" i="29"/>
  <c r="H265" i="29"/>
  <c r="I265" i="29"/>
  <c r="G268" i="29"/>
  <c r="H268" i="29"/>
  <c r="I268" i="29"/>
  <c r="G271" i="29"/>
  <c r="H271" i="29"/>
  <c r="I271" i="29"/>
  <c r="H274" i="29"/>
  <c r="I274" i="29"/>
  <c r="G274" i="29"/>
  <c r="G277" i="29"/>
  <c r="H277" i="29"/>
  <c r="I277" i="29"/>
  <c r="G280" i="29"/>
  <c r="H280" i="29"/>
  <c r="I280" i="29"/>
  <c r="G283" i="29"/>
  <c r="H283" i="29"/>
  <c r="I283" i="29"/>
  <c r="H286" i="29"/>
  <c r="I286" i="29"/>
  <c r="G286" i="29"/>
  <c r="G289" i="29"/>
  <c r="H289" i="29"/>
  <c r="I289" i="29"/>
  <c r="G292" i="29"/>
  <c r="H292" i="29"/>
  <c r="I292" i="29"/>
  <c r="G295" i="29"/>
  <c r="H295" i="29"/>
  <c r="I295" i="29"/>
  <c r="H298" i="29"/>
  <c r="I298" i="29"/>
  <c r="G298" i="29"/>
  <c r="G301" i="29"/>
  <c r="H301" i="29"/>
  <c r="I301" i="29"/>
  <c r="G304" i="29"/>
  <c r="H304" i="29"/>
  <c r="I304" i="29"/>
  <c r="G307" i="29"/>
  <c r="H307" i="29"/>
  <c r="I307" i="29"/>
  <c r="H310" i="29"/>
  <c r="I310" i="29"/>
  <c r="G310" i="29"/>
  <c r="G313" i="29"/>
  <c r="H313" i="29"/>
  <c r="I313" i="29"/>
  <c r="G316" i="29"/>
  <c r="H316" i="29"/>
  <c r="I316" i="29"/>
  <c r="G319" i="29"/>
  <c r="H319" i="29"/>
  <c r="I319" i="29"/>
  <c r="H322" i="29"/>
  <c r="I322" i="29"/>
  <c r="G322" i="29"/>
  <c r="G325" i="29"/>
  <c r="H325" i="29"/>
  <c r="I325" i="29"/>
  <c r="G328" i="29"/>
  <c r="H328" i="29"/>
  <c r="I328" i="29"/>
  <c r="G331" i="29"/>
  <c r="H331" i="29"/>
  <c r="I331" i="29"/>
  <c r="H334" i="29"/>
  <c r="I334" i="29"/>
  <c r="G334" i="29"/>
  <c r="G337" i="29"/>
  <c r="H337" i="29"/>
  <c r="I337" i="29"/>
  <c r="G340" i="29"/>
  <c r="H340" i="29"/>
  <c r="I340" i="29"/>
  <c r="G343" i="29"/>
  <c r="H343" i="29"/>
  <c r="I343" i="29"/>
  <c r="H346" i="29"/>
  <c r="I346" i="29"/>
  <c r="G346" i="29"/>
  <c r="G349" i="29"/>
  <c r="H349" i="29"/>
  <c r="I349" i="29"/>
  <c r="G352" i="29"/>
  <c r="H352" i="29"/>
  <c r="I352" i="29"/>
  <c r="G355" i="29"/>
  <c r="H355" i="29"/>
  <c r="I355" i="29"/>
  <c r="H358" i="29"/>
  <c r="I358" i="29"/>
  <c r="G358" i="29"/>
  <c r="G361" i="29"/>
  <c r="H361" i="29"/>
  <c r="I361" i="29"/>
  <c r="G364" i="29"/>
  <c r="H364" i="29"/>
  <c r="I364" i="29"/>
  <c r="G367" i="29"/>
  <c r="H367" i="29"/>
  <c r="I367" i="29"/>
  <c r="H370" i="29"/>
  <c r="I370" i="29"/>
  <c r="G370" i="29"/>
  <c r="G373" i="29"/>
  <c r="H373" i="29"/>
  <c r="I373" i="29"/>
  <c r="G376" i="29"/>
  <c r="H376" i="29"/>
  <c r="I376" i="29"/>
  <c r="G379" i="29"/>
  <c r="H379" i="29"/>
  <c r="I379" i="29"/>
  <c r="H382" i="29"/>
  <c r="I382" i="29"/>
  <c r="G382" i="29"/>
  <c r="G385" i="29"/>
  <c r="H385" i="29"/>
  <c r="I385" i="29"/>
  <c r="G388" i="29"/>
  <c r="H388" i="29"/>
  <c r="I388" i="29"/>
  <c r="G391" i="29"/>
  <c r="H391" i="29"/>
  <c r="I391" i="29"/>
  <c r="H394" i="29"/>
  <c r="I394" i="29"/>
  <c r="G394" i="29"/>
  <c r="G397" i="29"/>
  <c r="H397" i="29"/>
  <c r="I397" i="29"/>
  <c r="C340" i="29"/>
  <c r="AD340" i="29" s="1"/>
  <c r="C292" i="29"/>
  <c r="AD292" i="29" s="1"/>
  <c r="C244" i="29"/>
  <c r="AD244" i="29" s="1"/>
  <c r="C196" i="29"/>
  <c r="AD196" i="29" s="1"/>
  <c r="C148" i="29"/>
  <c r="AD148" i="29" s="1"/>
  <c r="D29" i="29"/>
  <c r="AE29" i="29" s="1"/>
  <c r="I137" i="29"/>
  <c r="H94" i="29"/>
  <c r="I94" i="29"/>
  <c r="G94" i="29"/>
  <c r="H362" i="29"/>
  <c r="I362" i="29"/>
  <c r="G362" i="29"/>
  <c r="B123" i="29"/>
  <c r="AC124" i="29" s="1"/>
  <c r="C123" i="29"/>
  <c r="AD123" i="29" s="1"/>
  <c r="D123" i="29"/>
  <c r="AE123" i="29" s="1"/>
  <c r="D396" i="29"/>
  <c r="AE396" i="29" s="1"/>
  <c r="D392" i="29"/>
  <c r="AE392" i="29" s="1"/>
  <c r="D388" i="29"/>
  <c r="AE388" i="29" s="1"/>
  <c r="D384" i="29"/>
  <c r="AE384" i="29" s="1"/>
  <c r="D380" i="29"/>
  <c r="AE380" i="29" s="1"/>
  <c r="D376" i="29"/>
  <c r="AE376" i="29" s="1"/>
  <c r="D372" i="29"/>
  <c r="AE372" i="29" s="1"/>
  <c r="D368" i="29"/>
  <c r="AE368" i="29" s="1"/>
  <c r="D364" i="29"/>
  <c r="AE364" i="29" s="1"/>
  <c r="D360" i="29"/>
  <c r="AE360" i="29" s="1"/>
  <c r="D356" i="29"/>
  <c r="AE356" i="29" s="1"/>
  <c r="D352" i="29"/>
  <c r="AE352" i="29" s="1"/>
  <c r="D348" i="29"/>
  <c r="AE348" i="29" s="1"/>
  <c r="C336" i="29"/>
  <c r="AD336" i="29" s="1"/>
  <c r="C288" i="29"/>
  <c r="AD288" i="29" s="1"/>
  <c r="C240" i="29"/>
  <c r="AD240" i="29" s="1"/>
  <c r="C192" i="29"/>
  <c r="AD192" i="29" s="1"/>
  <c r="C144" i="29"/>
  <c r="AD144" i="29" s="1"/>
  <c r="D5" i="29"/>
  <c r="AE5" i="29" s="1"/>
  <c r="I113" i="29"/>
  <c r="H22" i="29"/>
  <c r="I22" i="29"/>
  <c r="G22" i="29"/>
  <c r="G55" i="29"/>
  <c r="H55" i="29"/>
  <c r="I55" i="29"/>
  <c r="G91" i="29"/>
  <c r="H91" i="29"/>
  <c r="I91" i="29"/>
  <c r="G164" i="29"/>
  <c r="H164" i="29"/>
  <c r="I164" i="29"/>
  <c r="G209" i="29"/>
  <c r="H209" i="29"/>
  <c r="G257" i="29"/>
  <c r="H257" i="29"/>
  <c r="G305" i="29"/>
  <c r="H305" i="29"/>
  <c r="G353" i="29"/>
  <c r="H353" i="29"/>
  <c r="B125" i="29"/>
  <c r="AC126" i="29" s="1"/>
  <c r="C125" i="29"/>
  <c r="AD125" i="29" s="1"/>
  <c r="D125" i="29"/>
  <c r="AE125" i="29" s="1"/>
  <c r="C396" i="29"/>
  <c r="AD396" i="29" s="1"/>
  <c r="C392" i="29"/>
  <c r="AD392" i="29" s="1"/>
  <c r="C388" i="29"/>
  <c r="AD388" i="29" s="1"/>
  <c r="C384" i="29"/>
  <c r="AD384" i="29" s="1"/>
  <c r="C380" i="29"/>
  <c r="AD380" i="29" s="1"/>
  <c r="C376" i="29"/>
  <c r="AD376" i="29" s="1"/>
  <c r="C372" i="29"/>
  <c r="AD372" i="29" s="1"/>
  <c r="C368" i="29"/>
  <c r="AD368" i="29" s="1"/>
  <c r="C364" i="29"/>
  <c r="AD364" i="29" s="1"/>
  <c r="C360" i="29"/>
  <c r="AD360" i="29" s="1"/>
  <c r="C356" i="29"/>
  <c r="AD356" i="29" s="1"/>
  <c r="C352" i="29"/>
  <c r="AD352" i="29" s="1"/>
  <c r="C348" i="29"/>
  <c r="AD348" i="29" s="1"/>
  <c r="I377" i="29"/>
  <c r="I89" i="29"/>
  <c r="G7" i="29"/>
  <c r="H7" i="29"/>
  <c r="I7" i="29"/>
  <c r="G31" i="29"/>
  <c r="H31" i="29"/>
  <c r="I31" i="29"/>
  <c r="H46" i="29"/>
  <c r="I46" i="29"/>
  <c r="G46" i="29"/>
  <c r="G64" i="29"/>
  <c r="H64" i="29"/>
  <c r="I64" i="29"/>
  <c r="G88" i="29"/>
  <c r="H88" i="29"/>
  <c r="I88" i="29"/>
  <c r="G100" i="29"/>
  <c r="H100" i="29"/>
  <c r="I100" i="29"/>
  <c r="H118" i="29"/>
  <c r="I118" i="29"/>
  <c r="G118" i="29"/>
  <c r="G131" i="29"/>
  <c r="H131" i="29"/>
  <c r="I131" i="29"/>
  <c r="H146" i="29"/>
  <c r="I146" i="29"/>
  <c r="G146" i="29"/>
  <c r="H158" i="29"/>
  <c r="I158" i="29"/>
  <c r="G158" i="29"/>
  <c r="G176" i="29"/>
  <c r="H176" i="29"/>
  <c r="I176" i="29"/>
  <c r="G191" i="29"/>
  <c r="H191" i="29"/>
  <c r="I191" i="29"/>
  <c r="G200" i="29"/>
  <c r="H200" i="29"/>
  <c r="I200" i="29"/>
  <c r="H218" i="29"/>
  <c r="I218" i="29"/>
  <c r="G218" i="29"/>
  <c r="H230" i="29"/>
  <c r="I230" i="29"/>
  <c r="G230" i="29"/>
  <c r="G245" i="29"/>
  <c r="H245" i="29"/>
  <c r="I245" i="29"/>
  <c r="G263" i="29"/>
  <c r="H263" i="29"/>
  <c r="I263" i="29"/>
  <c r="G275" i="29"/>
  <c r="H275" i="29"/>
  <c r="I275" i="29"/>
  <c r="G284" i="29"/>
  <c r="H284" i="29"/>
  <c r="I284" i="29"/>
  <c r="G293" i="29"/>
  <c r="H293" i="29"/>
  <c r="I293" i="29"/>
  <c r="G308" i="29"/>
  <c r="H308" i="29"/>
  <c r="I308" i="29"/>
  <c r="G320" i="29"/>
  <c r="H320" i="29"/>
  <c r="I320" i="29"/>
  <c r="G332" i="29"/>
  <c r="H332" i="29"/>
  <c r="I332" i="29"/>
  <c r="G341" i="29"/>
  <c r="H341" i="29"/>
  <c r="I341" i="29"/>
  <c r="G359" i="29"/>
  <c r="H359" i="29"/>
  <c r="I359" i="29"/>
  <c r="G371" i="29"/>
  <c r="H371" i="29"/>
  <c r="I371" i="29"/>
  <c r="G380" i="29"/>
  <c r="H380" i="29"/>
  <c r="I380" i="29"/>
  <c r="G395" i="29"/>
  <c r="H395" i="29"/>
  <c r="I395" i="29"/>
  <c r="B4" i="29"/>
  <c r="AC5" i="29" s="1"/>
  <c r="C4" i="29"/>
  <c r="AD4" i="29" s="1"/>
  <c r="D4" i="29"/>
  <c r="AE4" i="29" s="1"/>
  <c r="B7" i="29"/>
  <c r="AC8" i="29" s="1"/>
  <c r="C7" i="29"/>
  <c r="AD7" i="29" s="1"/>
  <c r="D7" i="29"/>
  <c r="AE7" i="29" s="1"/>
  <c r="C10" i="29"/>
  <c r="AD10" i="29" s="1"/>
  <c r="D10" i="29"/>
  <c r="AE10" i="29" s="1"/>
  <c r="B10" i="29"/>
  <c r="AC11" i="29" s="1"/>
  <c r="B13" i="29"/>
  <c r="AC14" i="29" s="1"/>
  <c r="C13" i="29"/>
  <c r="AD13" i="29" s="1"/>
  <c r="D13" i="29"/>
  <c r="AE13" i="29" s="1"/>
  <c r="B16" i="29"/>
  <c r="AC17" i="29" s="1"/>
  <c r="C16" i="29"/>
  <c r="AD16" i="29" s="1"/>
  <c r="D16" i="29"/>
  <c r="AE16" i="29" s="1"/>
  <c r="B19" i="29"/>
  <c r="AC20" i="29" s="1"/>
  <c r="C19" i="29"/>
  <c r="AD19" i="29" s="1"/>
  <c r="D19" i="29"/>
  <c r="AE19" i="29" s="1"/>
  <c r="C22" i="29"/>
  <c r="AD22" i="29" s="1"/>
  <c r="D22" i="29"/>
  <c r="AE22" i="29" s="1"/>
  <c r="B22" i="29"/>
  <c r="AC23" i="29" s="1"/>
  <c r="B25" i="29"/>
  <c r="C25" i="29"/>
  <c r="D25" i="29"/>
  <c r="B28" i="29"/>
  <c r="C28" i="29"/>
  <c r="D28" i="29"/>
  <c r="B31" i="29"/>
  <c r="AC32" i="29" s="1"/>
  <c r="C31" i="29"/>
  <c r="AD31" i="29" s="1"/>
  <c r="D31" i="29"/>
  <c r="AE31" i="29" s="1"/>
  <c r="C34" i="29"/>
  <c r="AD34" i="29" s="1"/>
  <c r="D34" i="29"/>
  <c r="AE34" i="29" s="1"/>
  <c r="B34" i="29"/>
  <c r="AC35" i="29" s="1"/>
  <c r="B37" i="29"/>
  <c r="AC38" i="29" s="1"/>
  <c r="C37" i="29"/>
  <c r="AD37" i="29" s="1"/>
  <c r="D37" i="29"/>
  <c r="AE37" i="29" s="1"/>
  <c r="B40" i="29"/>
  <c r="AC41" i="29" s="1"/>
  <c r="C40" i="29"/>
  <c r="AD40" i="29" s="1"/>
  <c r="D40" i="29"/>
  <c r="AE40" i="29" s="1"/>
  <c r="B43" i="29"/>
  <c r="AC44" i="29" s="1"/>
  <c r="C43" i="29"/>
  <c r="AD43" i="29" s="1"/>
  <c r="D43" i="29"/>
  <c r="AE43" i="29" s="1"/>
  <c r="C46" i="29"/>
  <c r="AD46" i="29" s="1"/>
  <c r="D46" i="29"/>
  <c r="AE46" i="29" s="1"/>
  <c r="B46" i="29"/>
  <c r="AC47" i="29" s="1"/>
  <c r="B49" i="29"/>
  <c r="AC50" i="29" s="1"/>
  <c r="C49" i="29"/>
  <c r="AD49" i="29" s="1"/>
  <c r="D49" i="29"/>
  <c r="AE49" i="29" s="1"/>
  <c r="B52" i="29"/>
  <c r="AC53" i="29" s="1"/>
  <c r="C52" i="29"/>
  <c r="AD52" i="29" s="1"/>
  <c r="D52" i="29"/>
  <c r="AE52" i="29" s="1"/>
  <c r="B55" i="29"/>
  <c r="AC56" i="29" s="1"/>
  <c r="C55" i="29"/>
  <c r="AD55" i="29" s="1"/>
  <c r="D55" i="29"/>
  <c r="AE55" i="29" s="1"/>
  <c r="C58" i="29"/>
  <c r="AD58" i="29" s="1"/>
  <c r="D58" i="29"/>
  <c r="AE58" i="29" s="1"/>
  <c r="B58" i="29"/>
  <c r="AC59" i="29" s="1"/>
  <c r="B61" i="29"/>
  <c r="AC62" i="29" s="1"/>
  <c r="C61" i="29"/>
  <c r="AD61" i="29" s="1"/>
  <c r="D61" i="29"/>
  <c r="AE61" i="29" s="1"/>
  <c r="B64" i="29"/>
  <c r="AC65" i="29" s="1"/>
  <c r="C64" i="29"/>
  <c r="AD64" i="29" s="1"/>
  <c r="D64" i="29"/>
  <c r="AE64" i="29" s="1"/>
  <c r="B67" i="29"/>
  <c r="AC68" i="29" s="1"/>
  <c r="C67" i="29"/>
  <c r="AD67" i="29" s="1"/>
  <c r="D67" i="29"/>
  <c r="AE67" i="29" s="1"/>
  <c r="C70" i="29"/>
  <c r="AD70" i="29" s="1"/>
  <c r="D70" i="29"/>
  <c r="AE70" i="29" s="1"/>
  <c r="B70" i="29"/>
  <c r="AC71" i="29" s="1"/>
  <c r="B73" i="29"/>
  <c r="AC74" i="29" s="1"/>
  <c r="C73" i="29"/>
  <c r="AD73" i="29" s="1"/>
  <c r="D73" i="29"/>
  <c r="AE73" i="29" s="1"/>
  <c r="B76" i="29"/>
  <c r="AC77" i="29" s="1"/>
  <c r="C76" i="29"/>
  <c r="AD76" i="29" s="1"/>
  <c r="D76" i="29"/>
  <c r="AE76" i="29" s="1"/>
  <c r="B79" i="29"/>
  <c r="AC80" i="29" s="1"/>
  <c r="C79" i="29"/>
  <c r="AD79" i="29" s="1"/>
  <c r="D79" i="29"/>
  <c r="AE79" i="29" s="1"/>
  <c r="C82" i="29"/>
  <c r="AD82" i="29" s="1"/>
  <c r="D82" i="29"/>
  <c r="AE82" i="29" s="1"/>
  <c r="B82" i="29"/>
  <c r="AC83" i="29" s="1"/>
  <c r="B85" i="29"/>
  <c r="AC86" i="29" s="1"/>
  <c r="C85" i="29"/>
  <c r="AD85" i="29" s="1"/>
  <c r="D85" i="29"/>
  <c r="AE85" i="29" s="1"/>
  <c r="B88" i="29"/>
  <c r="AC89" i="29" s="1"/>
  <c r="C88" i="29"/>
  <c r="AD88" i="29" s="1"/>
  <c r="D88" i="29"/>
  <c r="AE88" i="29" s="1"/>
  <c r="B91" i="29"/>
  <c r="AC92" i="29" s="1"/>
  <c r="C91" i="29"/>
  <c r="AD91" i="29" s="1"/>
  <c r="D91" i="29"/>
  <c r="AE91" i="29" s="1"/>
  <c r="C94" i="29"/>
  <c r="AD94" i="29" s="1"/>
  <c r="D94" i="29"/>
  <c r="AE94" i="29" s="1"/>
  <c r="B94" i="29"/>
  <c r="AC95" i="29" s="1"/>
  <c r="B97" i="29"/>
  <c r="AC98" i="29" s="1"/>
  <c r="C97" i="29"/>
  <c r="AD97" i="29" s="1"/>
  <c r="D97" i="29"/>
  <c r="AE97" i="29" s="1"/>
  <c r="B100" i="29"/>
  <c r="AC101" i="29" s="1"/>
  <c r="C100" i="29"/>
  <c r="AD100" i="29" s="1"/>
  <c r="D100" i="29"/>
  <c r="AE100" i="29" s="1"/>
  <c r="B103" i="29"/>
  <c r="AC104" i="29" s="1"/>
  <c r="C103" i="29"/>
  <c r="AD103" i="29" s="1"/>
  <c r="D103" i="29"/>
  <c r="AE103" i="29" s="1"/>
  <c r="C106" i="29"/>
  <c r="AD106" i="29" s="1"/>
  <c r="D106" i="29"/>
  <c r="AE106" i="29" s="1"/>
  <c r="B106" i="29"/>
  <c r="AC107" i="29" s="1"/>
  <c r="B109" i="29"/>
  <c r="AC110" i="29" s="1"/>
  <c r="C109" i="29"/>
  <c r="AD109" i="29" s="1"/>
  <c r="D109" i="29"/>
  <c r="AE109" i="29" s="1"/>
  <c r="B112" i="29"/>
  <c r="AC113" i="29" s="1"/>
  <c r="C112" i="29"/>
  <c r="AD112" i="29" s="1"/>
  <c r="D112" i="29"/>
  <c r="AE112" i="29" s="1"/>
  <c r="B115" i="29"/>
  <c r="AC116" i="29" s="1"/>
  <c r="C115" i="29"/>
  <c r="AD115" i="29" s="1"/>
  <c r="D115" i="29"/>
  <c r="AE115" i="29" s="1"/>
  <c r="B118" i="29"/>
  <c r="AC119" i="29" s="1"/>
  <c r="C118" i="29"/>
  <c r="AD118" i="29" s="1"/>
  <c r="D118" i="29"/>
  <c r="AE118" i="29" s="1"/>
  <c r="B121" i="29"/>
  <c r="AC122" i="29" s="1"/>
  <c r="C121" i="29"/>
  <c r="AD121" i="29" s="1"/>
  <c r="D121" i="29"/>
  <c r="AE121" i="29" s="1"/>
  <c r="G123" i="29"/>
  <c r="H123" i="29"/>
  <c r="I123" i="29"/>
  <c r="G125" i="29"/>
  <c r="H125" i="29"/>
  <c r="I125" i="29"/>
  <c r="D128" i="29"/>
  <c r="AE128" i="29" s="1"/>
  <c r="B128" i="29"/>
  <c r="AC129" i="29" s="1"/>
  <c r="B131" i="29"/>
  <c r="AC132" i="29" s="1"/>
  <c r="C131" i="29"/>
  <c r="AD131" i="29" s="1"/>
  <c r="D131" i="29"/>
  <c r="AE131" i="29" s="1"/>
  <c r="B134" i="29"/>
  <c r="AC135" i="29" s="1"/>
  <c r="C134" i="29"/>
  <c r="AD134" i="29" s="1"/>
  <c r="D134" i="29"/>
  <c r="AE134" i="29" s="1"/>
  <c r="B137" i="29"/>
  <c r="AC138" i="29" s="1"/>
  <c r="C137" i="29"/>
  <c r="AD137" i="29" s="1"/>
  <c r="D137" i="29"/>
  <c r="AE137" i="29" s="1"/>
  <c r="D140" i="29"/>
  <c r="AE140" i="29" s="1"/>
  <c r="B140" i="29"/>
  <c r="AC141" i="29" s="1"/>
  <c r="B143" i="29"/>
  <c r="AC144" i="29" s="1"/>
  <c r="C143" i="29"/>
  <c r="AD143" i="29" s="1"/>
  <c r="D143" i="29"/>
  <c r="AE143" i="29" s="1"/>
  <c r="B146" i="29"/>
  <c r="AC147" i="29" s="1"/>
  <c r="C146" i="29"/>
  <c r="AD146" i="29" s="1"/>
  <c r="D146" i="29"/>
  <c r="AE146" i="29" s="1"/>
  <c r="B149" i="29"/>
  <c r="AC150" i="29" s="1"/>
  <c r="C149" i="29"/>
  <c r="AD149" i="29" s="1"/>
  <c r="D149" i="29"/>
  <c r="AE149" i="29" s="1"/>
  <c r="D152" i="29"/>
  <c r="AE152" i="29" s="1"/>
  <c r="B152" i="29"/>
  <c r="AC153" i="29" s="1"/>
  <c r="B155" i="29"/>
  <c r="AC156" i="29" s="1"/>
  <c r="C155" i="29"/>
  <c r="AD155" i="29" s="1"/>
  <c r="D155" i="29"/>
  <c r="AE155" i="29" s="1"/>
  <c r="B158" i="29"/>
  <c r="AC159" i="29" s="1"/>
  <c r="C158" i="29"/>
  <c r="AD158" i="29" s="1"/>
  <c r="D158" i="29"/>
  <c r="AE158" i="29" s="1"/>
  <c r="B161" i="29"/>
  <c r="AC162" i="29" s="1"/>
  <c r="C161" i="29"/>
  <c r="AD161" i="29" s="1"/>
  <c r="D161" i="29"/>
  <c r="AE161" i="29" s="1"/>
  <c r="D164" i="29"/>
  <c r="AE164" i="29" s="1"/>
  <c r="B164" i="29"/>
  <c r="AC165" i="29" s="1"/>
  <c r="B167" i="29"/>
  <c r="AC168" i="29" s="1"/>
  <c r="C167" i="29"/>
  <c r="AD167" i="29" s="1"/>
  <c r="D167" i="29"/>
  <c r="AE167" i="29" s="1"/>
  <c r="B170" i="29"/>
  <c r="AC171" i="29" s="1"/>
  <c r="C170" i="29"/>
  <c r="AD170" i="29" s="1"/>
  <c r="D170" i="29"/>
  <c r="AE170" i="29" s="1"/>
  <c r="B173" i="29"/>
  <c r="AC174" i="29" s="1"/>
  <c r="C173" i="29"/>
  <c r="AD173" i="29" s="1"/>
  <c r="D173" i="29"/>
  <c r="AE173" i="29" s="1"/>
  <c r="D176" i="29"/>
  <c r="AE176" i="29" s="1"/>
  <c r="B176" i="29"/>
  <c r="AC177" i="29" s="1"/>
  <c r="B179" i="29"/>
  <c r="AC180" i="29" s="1"/>
  <c r="C179" i="29"/>
  <c r="AD179" i="29" s="1"/>
  <c r="D179" i="29"/>
  <c r="AE179" i="29" s="1"/>
  <c r="B182" i="29"/>
  <c r="AC183" i="29" s="1"/>
  <c r="C182" i="29"/>
  <c r="AD182" i="29" s="1"/>
  <c r="D182" i="29"/>
  <c r="AE182" i="29" s="1"/>
  <c r="B185" i="29"/>
  <c r="AC186" i="29" s="1"/>
  <c r="C185" i="29"/>
  <c r="AD185" i="29" s="1"/>
  <c r="D185" i="29"/>
  <c r="AE185" i="29" s="1"/>
  <c r="D188" i="29"/>
  <c r="AE188" i="29" s="1"/>
  <c r="B188" i="29"/>
  <c r="AC189" i="29" s="1"/>
  <c r="B191" i="29"/>
  <c r="AC192" i="29" s="1"/>
  <c r="C191" i="29"/>
  <c r="AD191" i="29" s="1"/>
  <c r="D191" i="29"/>
  <c r="AE191" i="29" s="1"/>
  <c r="B194" i="29"/>
  <c r="AC195" i="29" s="1"/>
  <c r="C194" i="29"/>
  <c r="AD194" i="29" s="1"/>
  <c r="D194" i="29"/>
  <c r="AE194" i="29" s="1"/>
  <c r="B197" i="29"/>
  <c r="AC198" i="29" s="1"/>
  <c r="C197" i="29"/>
  <c r="AD197" i="29" s="1"/>
  <c r="D197" i="29"/>
  <c r="AE197" i="29" s="1"/>
  <c r="D200" i="29"/>
  <c r="AE200" i="29" s="1"/>
  <c r="B200" i="29"/>
  <c r="AC201" i="29" s="1"/>
  <c r="B203" i="29"/>
  <c r="AC204" i="29" s="1"/>
  <c r="C203" i="29"/>
  <c r="AD203" i="29" s="1"/>
  <c r="D203" i="29"/>
  <c r="AE203" i="29" s="1"/>
  <c r="B206" i="29"/>
  <c r="AC207" i="29" s="1"/>
  <c r="C206" i="29"/>
  <c r="AD206" i="29" s="1"/>
  <c r="D206" i="29"/>
  <c r="AE206" i="29" s="1"/>
  <c r="B209" i="29"/>
  <c r="AC210" i="29" s="1"/>
  <c r="C209" i="29"/>
  <c r="AD209" i="29" s="1"/>
  <c r="D209" i="29"/>
  <c r="AE209" i="29" s="1"/>
  <c r="D212" i="29"/>
  <c r="AE212" i="29" s="1"/>
  <c r="B212" i="29"/>
  <c r="AC213" i="29" s="1"/>
  <c r="B215" i="29"/>
  <c r="AC216" i="29" s="1"/>
  <c r="C215" i="29"/>
  <c r="AD215" i="29" s="1"/>
  <c r="D215" i="29"/>
  <c r="AE215" i="29" s="1"/>
  <c r="B218" i="29"/>
  <c r="AC219" i="29" s="1"/>
  <c r="C218" i="29"/>
  <c r="AD218" i="29" s="1"/>
  <c r="D218" i="29"/>
  <c r="AE218" i="29" s="1"/>
  <c r="B221" i="29"/>
  <c r="AC222" i="29" s="1"/>
  <c r="C221" i="29"/>
  <c r="AD221" i="29" s="1"/>
  <c r="D221" i="29"/>
  <c r="AE221" i="29" s="1"/>
  <c r="D224" i="29"/>
  <c r="AE224" i="29" s="1"/>
  <c r="B224" i="29"/>
  <c r="AC225" i="29" s="1"/>
  <c r="B227" i="29"/>
  <c r="AC228" i="29" s="1"/>
  <c r="C227" i="29"/>
  <c r="AD227" i="29" s="1"/>
  <c r="D227" i="29"/>
  <c r="AE227" i="29" s="1"/>
  <c r="B230" i="29"/>
  <c r="AC231" i="29" s="1"/>
  <c r="C230" i="29"/>
  <c r="AD230" i="29" s="1"/>
  <c r="D230" i="29"/>
  <c r="AE230" i="29" s="1"/>
  <c r="B233" i="29"/>
  <c r="AC234" i="29" s="1"/>
  <c r="C233" i="29"/>
  <c r="AD233" i="29" s="1"/>
  <c r="D233" i="29"/>
  <c r="AE233" i="29" s="1"/>
  <c r="D236" i="29"/>
  <c r="AE236" i="29" s="1"/>
  <c r="B236" i="29"/>
  <c r="AC237" i="29" s="1"/>
  <c r="B239" i="29"/>
  <c r="AC240" i="29" s="1"/>
  <c r="C239" i="29"/>
  <c r="AD239" i="29" s="1"/>
  <c r="D239" i="29"/>
  <c r="AE239" i="29" s="1"/>
  <c r="B242" i="29"/>
  <c r="AC243" i="29" s="1"/>
  <c r="C242" i="29"/>
  <c r="AD242" i="29" s="1"/>
  <c r="D242" i="29"/>
  <c r="AE242" i="29" s="1"/>
  <c r="B245" i="29"/>
  <c r="AC246" i="29" s="1"/>
  <c r="C245" i="29"/>
  <c r="AD245" i="29" s="1"/>
  <c r="D245" i="29"/>
  <c r="AE245" i="29" s="1"/>
  <c r="D248" i="29"/>
  <c r="AE248" i="29" s="1"/>
  <c r="B248" i="29"/>
  <c r="AC249" i="29" s="1"/>
  <c r="B251" i="29"/>
  <c r="AC252" i="29" s="1"/>
  <c r="C251" i="29"/>
  <c r="AD251" i="29" s="1"/>
  <c r="D251" i="29"/>
  <c r="AE251" i="29" s="1"/>
  <c r="B254" i="29"/>
  <c r="AC255" i="29" s="1"/>
  <c r="C254" i="29"/>
  <c r="AD254" i="29" s="1"/>
  <c r="D254" i="29"/>
  <c r="AE254" i="29" s="1"/>
  <c r="B257" i="29"/>
  <c r="AC258" i="29" s="1"/>
  <c r="C257" i="29"/>
  <c r="AD257" i="29" s="1"/>
  <c r="D257" i="29"/>
  <c r="AE257" i="29" s="1"/>
  <c r="D260" i="29"/>
  <c r="AE260" i="29" s="1"/>
  <c r="B260" i="29"/>
  <c r="AC261" i="29" s="1"/>
  <c r="B263" i="29"/>
  <c r="AC264" i="29" s="1"/>
  <c r="C263" i="29"/>
  <c r="AD263" i="29" s="1"/>
  <c r="D263" i="29"/>
  <c r="AE263" i="29" s="1"/>
  <c r="B266" i="29"/>
  <c r="AC267" i="29" s="1"/>
  <c r="C266" i="29"/>
  <c r="AD266" i="29" s="1"/>
  <c r="D266" i="29"/>
  <c r="AE266" i="29" s="1"/>
  <c r="B269" i="29"/>
  <c r="AC270" i="29" s="1"/>
  <c r="C269" i="29"/>
  <c r="AD269" i="29" s="1"/>
  <c r="D269" i="29"/>
  <c r="AE269" i="29" s="1"/>
  <c r="D272" i="29"/>
  <c r="AE272" i="29" s="1"/>
  <c r="B272" i="29"/>
  <c r="AC273" i="29" s="1"/>
  <c r="B275" i="29"/>
  <c r="AC276" i="29" s="1"/>
  <c r="C275" i="29"/>
  <c r="AD275" i="29" s="1"/>
  <c r="D275" i="29"/>
  <c r="AE275" i="29" s="1"/>
  <c r="B278" i="29"/>
  <c r="AC279" i="29" s="1"/>
  <c r="C278" i="29"/>
  <c r="AD278" i="29" s="1"/>
  <c r="D278" i="29"/>
  <c r="AE278" i="29" s="1"/>
  <c r="B281" i="29"/>
  <c r="AC282" i="29" s="1"/>
  <c r="C281" i="29"/>
  <c r="AD281" i="29" s="1"/>
  <c r="D281" i="29"/>
  <c r="AE281" i="29" s="1"/>
  <c r="D284" i="29"/>
  <c r="AE284" i="29" s="1"/>
  <c r="B284" i="29"/>
  <c r="AC285" i="29" s="1"/>
  <c r="B287" i="29"/>
  <c r="AC288" i="29" s="1"/>
  <c r="C287" i="29"/>
  <c r="AD287" i="29" s="1"/>
  <c r="D287" i="29"/>
  <c r="AE287" i="29" s="1"/>
  <c r="B290" i="29"/>
  <c r="AC291" i="29" s="1"/>
  <c r="C290" i="29"/>
  <c r="AD290" i="29" s="1"/>
  <c r="D290" i="29"/>
  <c r="AE290" i="29" s="1"/>
  <c r="B293" i="29"/>
  <c r="AC294" i="29" s="1"/>
  <c r="C293" i="29"/>
  <c r="AD293" i="29" s="1"/>
  <c r="D293" i="29"/>
  <c r="AE293" i="29" s="1"/>
  <c r="D296" i="29"/>
  <c r="AE296" i="29" s="1"/>
  <c r="B296" i="29"/>
  <c r="AC297" i="29" s="1"/>
  <c r="B299" i="29"/>
  <c r="AC300" i="29" s="1"/>
  <c r="C299" i="29"/>
  <c r="AD299" i="29" s="1"/>
  <c r="D299" i="29"/>
  <c r="AE299" i="29" s="1"/>
  <c r="B302" i="29"/>
  <c r="AC303" i="29" s="1"/>
  <c r="C302" i="29"/>
  <c r="AD302" i="29" s="1"/>
  <c r="D302" i="29"/>
  <c r="AE302" i="29" s="1"/>
  <c r="B305" i="29"/>
  <c r="AC306" i="29" s="1"/>
  <c r="C305" i="29"/>
  <c r="AD305" i="29" s="1"/>
  <c r="D305" i="29"/>
  <c r="AE305" i="29" s="1"/>
  <c r="D308" i="29"/>
  <c r="AE308" i="29" s="1"/>
  <c r="B308" i="29"/>
  <c r="AC309" i="29" s="1"/>
  <c r="B311" i="29"/>
  <c r="AC312" i="29" s="1"/>
  <c r="C311" i="29"/>
  <c r="AD311" i="29" s="1"/>
  <c r="D311" i="29"/>
  <c r="AE311" i="29" s="1"/>
  <c r="B314" i="29"/>
  <c r="AC315" i="29" s="1"/>
  <c r="C314" i="29"/>
  <c r="AD314" i="29" s="1"/>
  <c r="D314" i="29"/>
  <c r="AE314" i="29" s="1"/>
  <c r="B317" i="29"/>
  <c r="AC318" i="29" s="1"/>
  <c r="C317" i="29"/>
  <c r="AD317" i="29" s="1"/>
  <c r="D317" i="29"/>
  <c r="AE317" i="29" s="1"/>
  <c r="D320" i="29"/>
  <c r="AE320" i="29" s="1"/>
  <c r="B320" i="29"/>
  <c r="AC321" i="29" s="1"/>
  <c r="B323" i="29"/>
  <c r="AC324" i="29" s="1"/>
  <c r="C323" i="29"/>
  <c r="AD323" i="29" s="1"/>
  <c r="D323" i="29"/>
  <c r="AE323" i="29" s="1"/>
  <c r="B326" i="29"/>
  <c r="AC327" i="29" s="1"/>
  <c r="C326" i="29"/>
  <c r="AD326" i="29" s="1"/>
  <c r="D326" i="29"/>
  <c r="AE326" i="29" s="1"/>
  <c r="B329" i="29"/>
  <c r="AC330" i="29" s="1"/>
  <c r="C329" i="29"/>
  <c r="AD329" i="29" s="1"/>
  <c r="D329" i="29"/>
  <c r="AE329" i="29" s="1"/>
  <c r="D332" i="29"/>
  <c r="AE332" i="29" s="1"/>
  <c r="B332" i="29"/>
  <c r="AC333" i="29" s="1"/>
  <c r="B335" i="29"/>
  <c r="AC336" i="29" s="1"/>
  <c r="C335" i="29"/>
  <c r="AD335" i="29" s="1"/>
  <c r="D335" i="29"/>
  <c r="AE335" i="29" s="1"/>
  <c r="B338" i="29"/>
  <c r="AC339" i="29" s="1"/>
  <c r="C338" i="29"/>
  <c r="AD338" i="29" s="1"/>
  <c r="D338" i="29"/>
  <c r="AE338" i="29" s="1"/>
  <c r="B341" i="29"/>
  <c r="AC342" i="29" s="1"/>
  <c r="C341" i="29"/>
  <c r="AD341" i="29" s="1"/>
  <c r="D341" i="29"/>
  <c r="AE341" i="29" s="1"/>
  <c r="C328" i="29"/>
  <c r="AD328" i="29" s="1"/>
  <c r="C280" i="29"/>
  <c r="AD280" i="29" s="1"/>
  <c r="C232" i="29"/>
  <c r="AD232" i="29" s="1"/>
  <c r="C184" i="29"/>
  <c r="AD184" i="29" s="1"/>
  <c r="C136" i="29"/>
  <c r="AD136" i="29" s="1"/>
  <c r="I353" i="29"/>
  <c r="I65" i="29"/>
  <c r="AC30" i="27" l="1"/>
  <c r="AC30" i="19"/>
  <c r="AE21" i="27"/>
  <c r="AE21" i="19"/>
  <c r="AD15" i="27"/>
  <c r="AD15" i="19"/>
  <c r="AD32" i="27"/>
  <c r="AD32" i="19"/>
  <c r="AC23" i="19"/>
  <c r="AC23" i="27"/>
  <c r="AE14" i="19"/>
  <c r="AE14" i="27"/>
  <c r="AD8" i="27"/>
  <c r="AD8" i="19"/>
  <c r="AE34" i="27"/>
  <c r="AE34" i="19"/>
  <c r="AD28" i="19"/>
  <c r="AD28" i="27"/>
  <c r="AC19" i="27"/>
  <c r="AC19" i="19"/>
  <c r="AE10" i="27"/>
  <c r="AE10" i="19"/>
  <c r="AD30" i="19"/>
  <c r="AD30" i="27"/>
  <c r="AC21" i="27"/>
  <c r="AC21" i="19"/>
  <c r="AE12" i="27"/>
  <c r="AE12" i="19"/>
  <c r="AE29" i="27"/>
  <c r="AE29" i="19"/>
  <c r="AD23" i="27"/>
  <c r="AD23" i="19"/>
  <c r="AC14" i="27"/>
  <c r="AC14" i="19"/>
  <c r="AE5" i="27"/>
  <c r="AE5" i="19"/>
  <c r="AC34" i="27"/>
  <c r="AC34" i="19"/>
  <c r="AE25" i="19"/>
  <c r="AE25" i="27"/>
  <c r="AD19" i="27"/>
  <c r="AD19" i="19"/>
  <c r="AC10" i="27"/>
  <c r="AC10" i="19"/>
  <c r="AE27" i="19"/>
  <c r="AE27" i="27"/>
  <c r="AD21" i="27"/>
  <c r="AD21" i="19"/>
  <c r="AC12" i="19"/>
  <c r="AC12" i="27"/>
  <c r="AE4" i="27"/>
  <c r="AE4" i="19"/>
  <c r="AC29" i="27"/>
  <c r="AC29" i="19"/>
  <c r="AE20" i="27"/>
  <c r="AE20" i="19"/>
  <c r="AD14" i="19"/>
  <c r="AD14" i="27"/>
  <c r="AC5" i="27"/>
  <c r="AC5" i="19"/>
  <c r="AD34" i="27"/>
  <c r="AD34" i="19"/>
  <c r="AC25" i="19"/>
  <c r="AC25" i="27"/>
  <c r="AE16" i="27"/>
  <c r="AE16" i="19"/>
  <c r="AD10" i="27"/>
  <c r="AD10" i="19"/>
  <c r="AE6" i="19"/>
  <c r="AE6" i="27"/>
  <c r="AC27" i="27"/>
  <c r="AC27" i="19"/>
  <c r="AE18" i="27"/>
  <c r="AE18" i="19"/>
  <c r="AD12" i="19"/>
  <c r="AD12" i="27"/>
  <c r="AC4" i="19"/>
  <c r="AC4" i="27"/>
  <c r="AE35" i="19"/>
  <c r="AE35" i="27"/>
  <c r="AD29" i="27"/>
  <c r="AD29" i="19"/>
  <c r="AC20" i="19"/>
  <c r="AC20" i="27"/>
  <c r="AE11" i="19"/>
  <c r="AE11" i="27"/>
  <c r="AD5" i="27"/>
  <c r="AD5" i="19"/>
  <c r="AE31" i="27"/>
  <c r="AE31" i="19"/>
  <c r="AD25" i="19"/>
  <c r="AD25" i="27"/>
  <c r="AC16" i="27"/>
  <c r="AC16" i="19"/>
  <c r="AE7" i="27"/>
  <c r="AE7" i="19"/>
  <c r="AC6" i="27"/>
  <c r="AC6" i="19"/>
  <c r="AD3" i="27"/>
  <c r="AD3" i="19"/>
  <c r="AE33" i="19"/>
  <c r="AE33" i="27"/>
  <c r="AD27" i="27"/>
  <c r="AD27" i="19"/>
  <c r="AC18" i="27"/>
  <c r="AC18" i="19"/>
  <c r="AE9" i="19"/>
  <c r="AE9" i="27"/>
  <c r="AD4" i="19"/>
  <c r="AD4" i="27"/>
  <c r="AC35" i="27"/>
  <c r="AC35" i="19"/>
  <c r="AE26" i="27"/>
  <c r="AE26" i="19"/>
  <c r="AD20" i="19"/>
  <c r="AD20" i="27"/>
  <c r="AC11" i="27"/>
  <c r="AC11" i="19"/>
  <c r="AC31" i="19"/>
  <c r="AC31" i="27"/>
  <c r="AC22" i="27"/>
  <c r="AC22" i="19"/>
  <c r="AD16" i="27"/>
  <c r="AD16" i="19"/>
  <c r="AC7" i="19"/>
  <c r="AC7" i="27"/>
  <c r="AD6" i="19"/>
  <c r="AD6" i="27"/>
  <c r="AC3" i="27"/>
  <c r="AC3" i="19"/>
  <c r="AC33" i="19"/>
  <c r="AC33" i="27"/>
  <c r="AE24" i="27"/>
  <c r="AE24" i="19"/>
  <c r="AD18" i="27"/>
  <c r="AD18" i="19"/>
  <c r="AC9" i="19"/>
  <c r="AC9" i="27"/>
  <c r="AD35" i="27"/>
  <c r="AD35" i="19"/>
  <c r="AC26" i="27"/>
  <c r="AC26" i="19"/>
  <c r="AE17" i="19"/>
  <c r="AE17" i="27"/>
  <c r="AD11" i="27"/>
  <c r="AD11" i="19"/>
  <c r="AD31" i="27"/>
  <c r="AD31" i="19"/>
  <c r="AE22" i="19"/>
  <c r="AE22" i="27"/>
  <c r="AE13" i="27"/>
  <c r="AE13" i="19"/>
  <c r="AD7" i="27"/>
  <c r="AD7" i="19"/>
  <c r="AE3" i="27"/>
  <c r="AE3" i="19"/>
  <c r="AD33" i="19"/>
  <c r="AD33" i="27"/>
  <c r="AC24" i="27"/>
  <c r="AC24" i="19"/>
  <c r="AE15" i="27"/>
  <c r="AE15" i="19"/>
  <c r="AD9" i="19"/>
  <c r="AD9" i="27"/>
  <c r="AE32" i="27"/>
  <c r="AE32" i="19"/>
  <c r="AD26" i="27"/>
  <c r="AD26" i="19"/>
  <c r="AC17" i="19"/>
  <c r="AC17" i="27"/>
  <c r="AE8" i="27"/>
  <c r="AE8" i="19"/>
  <c r="AE28" i="27"/>
  <c r="AE28" i="19"/>
  <c r="AD22" i="19"/>
  <c r="AD22" i="27"/>
  <c r="AC13" i="27"/>
  <c r="AC13" i="19"/>
  <c r="AE30" i="19"/>
  <c r="AE30" i="27"/>
  <c r="AD24" i="27"/>
  <c r="AD24" i="19"/>
  <c r="AC15" i="19"/>
  <c r="AC15" i="27"/>
  <c r="AC32" i="27"/>
  <c r="AC32" i="19"/>
  <c r="AE23" i="27"/>
  <c r="AE23" i="19"/>
  <c r="AD17" i="19"/>
  <c r="AD17" i="27"/>
  <c r="AC8" i="27"/>
  <c r="AC8" i="19"/>
  <c r="AC28" i="19"/>
  <c r="AC28" i="27"/>
  <c r="AE19" i="19"/>
  <c r="AE19" i="27"/>
  <c r="AD13" i="27"/>
  <c r="AD13" i="19"/>
  <c r="Z7" i="27"/>
  <c r="Z7" i="19"/>
  <c r="AA7" i="19"/>
  <c r="AA7" i="27"/>
  <c r="AB7" i="19"/>
  <c r="AB7" i="27"/>
  <c r="A16" i="33"/>
  <c r="H11" i="33"/>
  <c r="J11" i="33" s="1"/>
  <c r="I11" i="33"/>
  <c r="H7" i="31"/>
  <c r="L7" i="31" s="1"/>
  <c r="A38" i="31"/>
  <c r="L8" i="29"/>
  <c r="M8" i="29"/>
  <c r="N8" i="29"/>
  <c r="T109" i="27"/>
  <c r="T109" i="19"/>
  <c r="T49" i="27"/>
  <c r="T49" i="19"/>
  <c r="Y69" i="27"/>
  <c r="Y69" i="19"/>
  <c r="U8" i="27"/>
  <c r="U8" i="19"/>
  <c r="U121" i="27"/>
  <c r="U121" i="19"/>
  <c r="U109" i="27"/>
  <c r="U109" i="19"/>
  <c r="U97" i="27"/>
  <c r="U97" i="19"/>
  <c r="U85" i="27"/>
  <c r="U85" i="19"/>
  <c r="U73" i="27"/>
  <c r="U73" i="19"/>
  <c r="U61" i="27"/>
  <c r="U61" i="19"/>
  <c r="U49" i="27"/>
  <c r="U49" i="19"/>
  <c r="U37" i="27"/>
  <c r="U37" i="19"/>
  <c r="U25" i="27"/>
  <c r="U25" i="19"/>
  <c r="U13" i="27"/>
  <c r="U13" i="19"/>
  <c r="X88" i="27"/>
  <c r="X88" i="19"/>
  <c r="X7" i="19"/>
  <c r="X7" i="27"/>
  <c r="Y55" i="27"/>
  <c r="Y55" i="19"/>
  <c r="W94" i="27"/>
  <c r="W94" i="19"/>
  <c r="W117" i="27"/>
  <c r="W117" i="19"/>
  <c r="W105" i="27"/>
  <c r="W105" i="19"/>
  <c r="W93" i="27"/>
  <c r="W93" i="19"/>
  <c r="W81" i="27"/>
  <c r="W81" i="19"/>
  <c r="W69" i="27"/>
  <c r="W69" i="19"/>
  <c r="W57" i="27"/>
  <c r="W57" i="19"/>
  <c r="W45" i="27"/>
  <c r="W45" i="19"/>
  <c r="W33" i="19"/>
  <c r="W33" i="27"/>
  <c r="W21" i="19"/>
  <c r="W21" i="27"/>
  <c r="W9" i="19"/>
  <c r="W9" i="27"/>
  <c r="Y109" i="27"/>
  <c r="Y109" i="19"/>
  <c r="U111" i="27"/>
  <c r="U111" i="19"/>
  <c r="U99" i="27"/>
  <c r="U99" i="19"/>
  <c r="U87" i="27"/>
  <c r="U87" i="19"/>
  <c r="U75" i="27"/>
  <c r="U75" i="19"/>
  <c r="U63" i="27"/>
  <c r="U63" i="19"/>
  <c r="U51" i="27"/>
  <c r="U51" i="19"/>
  <c r="U39" i="27"/>
  <c r="U39" i="19"/>
  <c r="U27" i="27"/>
  <c r="U27" i="19"/>
  <c r="U15" i="27"/>
  <c r="U15" i="19"/>
  <c r="Y3" i="27"/>
  <c r="Y3" i="19"/>
  <c r="Y103" i="27"/>
  <c r="Y103" i="19"/>
  <c r="Y5" i="27"/>
  <c r="Y5" i="19"/>
  <c r="Y121" i="27"/>
  <c r="Y121" i="19"/>
  <c r="W28" i="19"/>
  <c r="W28" i="27"/>
  <c r="X110" i="27"/>
  <c r="X110" i="19"/>
  <c r="X98" i="27"/>
  <c r="X98" i="19"/>
  <c r="Y86" i="27"/>
  <c r="Y86" i="19"/>
  <c r="Y74" i="27"/>
  <c r="Y74" i="19"/>
  <c r="W62" i="27"/>
  <c r="W62" i="19"/>
  <c r="W50" i="27"/>
  <c r="W50" i="19"/>
  <c r="Y35" i="27"/>
  <c r="Y35" i="19"/>
  <c r="Y23" i="27"/>
  <c r="Y23" i="19"/>
  <c r="W11" i="19"/>
  <c r="W11" i="27"/>
  <c r="X79" i="27"/>
  <c r="X79" i="19"/>
  <c r="X4" i="19"/>
  <c r="X4" i="27"/>
  <c r="T119" i="27"/>
  <c r="T119" i="19"/>
  <c r="U107" i="19"/>
  <c r="U107" i="27"/>
  <c r="V92" i="27"/>
  <c r="V92" i="19"/>
  <c r="V80" i="27"/>
  <c r="V80" i="19"/>
  <c r="T68" i="27"/>
  <c r="T68" i="19"/>
  <c r="T56" i="27"/>
  <c r="T56" i="19"/>
  <c r="U44" i="27"/>
  <c r="U44" i="19"/>
  <c r="U32" i="27"/>
  <c r="U32" i="19"/>
  <c r="V17" i="27"/>
  <c r="V17" i="19"/>
  <c r="T5" i="27"/>
  <c r="T5" i="19"/>
  <c r="X82" i="27"/>
  <c r="X82" i="19"/>
  <c r="Y10" i="19"/>
  <c r="Y10" i="27"/>
  <c r="Y34" i="27"/>
  <c r="Y34" i="19"/>
  <c r="T37" i="27"/>
  <c r="T37" i="19"/>
  <c r="Y81" i="27"/>
  <c r="Y81" i="19"/>
  <c r="Y9" i="27"/>
  <c r="Y9" i="19"/>
  <c r="T63" i="27"/>
  <c r="T63" i="19"/>
  <c r="Y62" i="27"/>
  <c r="Y62" i="19"/>
  <c r="Y11" i="27"/>
  <c r="Y11" i="19"/>
  <c r="T107" i="27"/>
  <c r="T107" i="19"/>
  <c r="T32" i="27"/>
  <c r="T32" i="19"/>
  <c r="X34" i="27"/>
  <c r="X34" i="19"/>
  <c r="V118" i="27"/>
  <c r="V118" i="19"/>
  <c r="U106" i="27"/>
  <c r="U106" i="19"/>
  <c r="U94" i="27"/>
  <c r="U94" i="19"/>
  <c r="U82" i="27"/>
  <c r="U82" i="19"/>
  <c r="U70" i="27"/>
  <c r="U70" i="19"/>
  <c r="U58" i="27"/>
  <c r="U58" i="19"/>
  <c r="U46" i="27"/>
  <c r="U46" i="19"/>
  <c r="U34" i="27"/>
  <c r="U34" i="19"/>
  <c r="U22" i="27"/>
  <c r="U22" i="19"/>
  <c r="U10" i="27"/>
  <c r="U10" i="19"/>
  <c r="Y64" i="27"/>
  <c r="Y64" i="19"/>
  <c r="Y89" i="27"/>
  <c r="Y89" i="19"/>
  <c r="W55" i="27"/>
  <c r="W55" i="19"/>
  <c r="X117" i="27"/>
  <c r="X117" i="19"/>
  <c r="X105" i="27"/>
  <c r="X105" i="19"/>
  <c r="X93" i="27"/>
  <c r="X93" i="19"/>
  <c r="X81" i="27"/>
  <c r="X81" i="19"/>
  <c r="X69" i="27"/>
  <c r="X69" i="19"/>
  <c r="X57" i="27"/>
  <c r="X57" i="19"/>
  <c r="X45" i="27"/>
  <c r="X45" i="19"/>
  <c r="X33" i="27"/>
  <c r="X33" i="19"/>
  <c r="X21" i="27"/>
  <c r="X21" i="19"/>
  <c r="X9" i="27"/>
  <c r="X9" i="19"/>
  <c r="W109" i="27"/>
  <c r="W109" i="19"/>
  <c r="V108" i="27"/>
  <c r="V108" i="19"/>
  <c r="V96" i="27"/>
  <c r="V96" i="19"/>
  <c r="V84" i="27"/>
  <c r="V84" i="19"/>
  <c r="V72" i="27"/>
  <c r="V72" i="19"/>
  <c r="V60" i="27"/>
  <c r="V60" i="19"/>
  <c r="V48" i="27"/>
  <c r="V48" i="19"/>
  <c r="V36" i="27"/>
  <c r="V36" i="19"/>
  <c r="V24" i="27"/>
  <c r="V24" i="19"/>
  <c r="V12" i="27"/>
  <c r="V12" i="19"/>
  <c r="W103" i="27"/>
  <c r="W103" i="19"/>
  <c r="W5" i="19"/>
  <c r="W5" i="27"/>
  <c r="W121" i="27"/>
  <c r="W121" i="19"/>
  <c r="X28" i="19"/>
  <c r="X28" i="27"/>
  <c r="X122" i="27"/>
  <c r="X122" i="19"/>
  <c r="Y110" i="27"/>
  <c r="Y110" i="19"/>
  <c r="Y98" i="27"/>
  <c r="Y98" i="19"/>
  <c r="W86" i="27"/>
  <c r="W86" i="19"/>
  <c r="W74" i="27"/>
  <c r="W74" i="19"/>
  <c r="Y59" i="27"/>
  <c r="Y59" i="19"/>
  <c r="Y47" i="27"/>
  <c r="Y47" i="19"/>
  <c r="W35" i="19"/>
  <c r="W35" i="27"/>
  <c r="W23" i="19"/>
  <c r="W23" i="27"/>
  <c r="X11" i="19"/>
  <c r="X11" i="27"/>
  <c r="X58" i="27"/>
  <c r="X58" i="19"/>
  <c r="U119" i="19"/>
  <c r="U119" i="27"/>
  <c r="V104" i="27"/>
  <c r="V104" i="19"/>
  <c r="T92" i="27"/>
  <c r="T92" i="19"/>
  <c r="T80" i="27"/>
  <c r="T80" i="19"/>
  <c r="U68" i="27"/>
  <c r="U68" i="19"/>
  <c r="U56" i="27"/>
  <c r="U56" i="19"/>
  <c r="V41" i="27"/>
  <c r="V41" i="19"/>
  <c r="T29" i="27"/>
  <c r="T29" i="19"/>
  <c r="T17" i="27"/>
  <c r="T17" i="19"/>
  <c r="U5" i="27"/>
  <c r="U5" i="19"/>
  <c r="Y82" i="27"/>
  <c r="Y82" i="19"/>
  <c r="W10" i="19"/>
  <c r="W10" i="27"/>
  <c r="W34" i="19"/>
  <c r="W34" i="27"/>
  <c r="T25" i="27"/>
  <c r="T25" i="19"/>
  <c r="X91" i="27"/>
  <c r="X91" i="19"/>
  <c r="Y45" i="27"/>
  <c r="Y45" i="19"/>
  <c r="W3" i="27"/>
  <c r="W3" i="19"/>
  <c r="W4" i="19"/>
  <c r="W4" i="27"/>
  <c r="T118" i="27"/>
  <c r="T118" i="19"/>
  <c r="V106" i="27"/>
  <c r="V106" i="19"/>
  <c r="V94" i="27"/>
  <c r="V94" i="19"/>
  <c r="V82" i="27"/>
  <c r="V82" i="19"/>
  <c r="V70" i="27"/>
  <c r="V70" i="19"/>
  <c r="V58" i="27"/>
  <c r="V58" i="19"/>
  <c r="V46" i="27"/>
  <c r="V46" i="19"/>
  <c r="V34" i="27"/>
  <c r="V34" i="19"/>
  <c r="V22" i="27"/>
  <c r="V22" i="19"/>
  <c r="V10" i="27"/>
  <c r="V10" i="19"/>
  <c r="W64" i="27"/>
  <c r="W64" i="19"/>
  <c r="X55" i="27"/>
  <c r="X55" i="19"/>
  <c r="V29" i="27"/>
  <c r="V29" i="19"/>
  <c r="X114" i="27"/>
  <c r="X114" i="19"/>
  <c r="X102" i="27"/>
  <c r="X102" i="19"/>
  <c r="X90" i="27"/>
  <c r="X90" i="19"/>
  <c r="X78" i="27"/>
  <c r="X78" i="19"/>
  <c r="X66" i="27"/>
  <c r="X66" i="19"/>
  <c r="X54" i="27"/>
  <c r="X54" i="19"/>
  <c r="X42" i="27"/>
  <c r="X42" i="19"/>
  <c r="X30" i="27"/>
  <c r="X30" i="19"/>
  <c r="X18" i="27"/>
  <c r="X18" i="19"/>
  <c r="X6" i="27"/>
  <c r="X6" i="19"/>
  <c r="X109" i="27"/>
  <c r="X109" i="19"/>
  <c r="V53" i="27"/>
  <c r="V53" i="19"/>
  <c r="U120" i="27"/>
  <c r="U120" i="19"/>
  <c r="T108" i="27"/>
  <c r="T108" i="19"/>
  <c r="T96" i="27"/>
  <c r="T96" i="19"/>
  <c r="T84" i="27"/>
  <c r="T84" i="19"/>
  <c r="T72" i="27"/>
  <c r="T72" i="19"/>
  <c r="T60" i="27"/>
  <c r="T60" i="19"/>
  <c r="T48" i="27"/>
  <c r="T48" i="19"/>
  <c r="T36" i="27"/>
  <c r="T36" i="19"/>
  <c r="T24" i="27"/>
  <c r="T24" i="19"/>
  <c r="T12" i="27"/>
  <c r="T12" i="19"/>
  <c r="X103" i="27"/>
  <c r="X103" i="19"/>
  <c r="V77" i="27"/>
  <c r="V77" i="19"/>
  <c r="X5" i="27"/>
  <c r="X5" i="19"/>
  <c r="X121" i="27"/>
  <c r="X121" i="19"/>
  <c r="Y122" i="27"/>
  <c r="Y122" i="19"/>
  <c r="W110" i="27"/>
  <c r="W110" i="19"/>
  <c r="W98" i="27"/>
  <c r="W98" i="19"/>
  <c r="Y83" i="27"/>
  <c r="Y83" i="19"/>
  <c r="Y71" i="27"/>
  <c r="Y71" i="19"/>
  <c r="W59" i="27"/>
  <c r="W59" i="19"/>
  <c r="W47" i="27"/>
  <c r="W47" i="19"/>
  <c r="X35" i="27"/>
  <c r="X35" i="19"/>
  <c r="X23" i="19"/>
  <c r="X23" i="27"/>
  <c r="Y8" i="19"/>
  <c r="Y8" i="27"/>
  <c r="Y58" i="27"/>
  <c r="Y58" i="19"/>
  <c r="U116" i="27"/>
  <c r="U116" i="19"/>
  <c r="T104" i="27"/>
  <c r="T104" i="19"/>
  <c r="U92" i="27"/>
  <c r="U92" i="19"/>
  <c r="U80" i="27"/>
  <c r="U80" i="19"/>
  <c r="V65" i="27"/>
  <c r="V65" i="19"/>
  <c r="T53" i="27"/>
  <c r="T53" i="19"/>
  <c r="T41" i="27"/>
  <c r="T41" i="19"/>
  <c r="U29" i="27"/>
  <c r="U29" i="19"/>
  <c r="U17" i="27"/>
  <c r="U17" i="19"/>
  <c r="W82" i="27"/>
  <c r="W82" i="19"/>
  <c r="T85" i="27"/>
  <c r="T85" i="19"/>
  <c r="Y117" i="27"/>
  <c r="Y117" i="19"/>
  <c r="T75" i="27"/>
  <c r="T75" i="19"/>
  <c r="T44" i="27"/>
  <c r="T44" i="19"/>
  <c r="Y65" i="27"/>
  <c r="Y65" i="19"/>
  <c r="U118" i="27"/>
  <c r="U118" i="19"/>
  <c r="T106" i="27"/>
  <c r="T106" i="19"/>
  <c r="T94" i="27"/>
  <c r="T94" i="19"/>
  <c r="T82" i="27"/>
  <c r="T82" i="19"/>
  <c r="T70" i="27"/>
  <c r="T70" i="19"/>
  <c r="T58" i="27"/>
  <c r="T58" i="19"/>
  <c r="T46" i="27"/>
  <c r="T46" i="19"/>
  <c r="T34" i="27"/>
  <c r="T34" i="19"/>
  <c r="T22" i="27"/>
  <c r="T22" i="19"/>
  <c r="T10" i="27"/>
  <c r="T10" i="19"/>
  <c r="X64" i="27"/>
  <c r="X64" i="19"/>
  <c r="X22" i="27"/>
  <c r="X22" i="19"/>
  <c r="Y114" i="27"/>
  <c r="Y114" i="19"/>
  <c r="Y102" i="27"/>
  <c r="Y102" i="19"/>
  <c r="Y90" i="27"/>
  <c r="Y90" i="19"/>
  <c r="Y78" i="27"/>
  <c r="Y78" i="19"/>
  <c r="Y66" i="27"/>
  <c r="Y66" i="19"/>
  <c r="Y54" i="27"/>
  <c r="Y54" i="19"/>
  <c r="Y42" i="27"/>
  <c r="Y42" i="19"/>
  <c r="Y30" i="27"/>
  <c r="Y30" i="19"/>
  <c r="Y18" i="19"/>
  <c r="Y18" i="27"/>
  <c r="Y6" i="19"/>
  <c r="Y6" i="27"/>
  <c r="Y76" i="27"/>
  <c r="Y76" i="19"/>
  <c r="V120" i="27"/>
  <c r="V120" i="19"/>
  <c r="U108" i="27"/>
  <c r="U108" i="19"/>
  <c r="U96" i="27"/>
  <c r="U96" i="19"/>
  <c r="U84" i="27"/>
  <c r="U84" i="19"/>
  <c r="U72" i="27"/>
  <c r="U72" i="19"/>
  <c r="U60" i="27"/>
  <c r="U60" i="19"/>
  <c r="U48" i="27"/>
  <c r="U48" i="19"/>
  <c r="U36" i="27"/>
  <c r="U36" i="19"/>
  <c r="U24" i="27"/>
  <c r="U24" i="19"/>
  <c r="U12" i="27"/>
  <c r="U12" i="19"/>
  <c r="X70" i="27"/>
  <c r="X70" i="19"/>
  <c r="Y73" i="27"/>
  <c r="Y73" i="19"/>
  <c r="T116" i="27"/>
  <c r="T116" i="19"/>
  <c r="W122" i="27"/>
  <c r="W122" i="19"/>
  <c r="Y107" i="27"/>
  <c r="Y107" i="19"/>
  <c r="Y95" i="27"/>
  <c r="Y95" i="19"/>
  <c r="W83" i="27"/>
  <c r="W83" i="19"/>
  <c r="W71" i="27"/>
  <c r="W71" i="19"/>
  <c r="X59" i="27"/>
  <c r="X59" i="19"/>
  <c r="X47" i="27"/>
  <c r="X47" i="19"/>
  <c r="Y32" i="27"/>
  <c r="Y32" i="19"/>
  <c r="Y20" i="27"/>
  <c r="Y20" i="19"/>
  <c r="W8" i="19"/>
  <c r="W8" i="27"/>
  <c r="W58" i="27"/>
  <c r="W58" i="19"/>
  <c r="V116" i="27"/>
  <c r="V116" i="19"/>
  <c r="U104" i="27"/>
  <c r="U104" i="19"/>
  <c r="V89" i="27"/>
  <c r="V89" i="19"/>
  <c r="T77" i="27"/>
  <c r="T77" i="19"/>
  <c r="T65" i="27"/>
  <c r="T65" i="19"/>
  <c r="U53" i="27"/>
  <c r="U53" i="19"/>
  <c r="U41" i="27"/>
  <c r="U41" i="19"/>
  <c r="U26" i="27"/>
  <c r="U26" i="19"/>
  <c r="U14" i="27"/>
  <c r="U14" i="19"/>
  <c r="Y49" i="27"/>
  <c r="Y49" i="19"/>
  <c r="T3" i="27"/>
  <c r="T3" i="19"/>
  <c r="T97" i="27"/>
  <c r="T97" i="19"/>
  <c r="V115" i="27"/>
  <c r="V115" i="19"/>
  <c r="V103" i="27"/>
  <c r="V103" i="19"/>
  <c r="V91" i="27"/>
  <c r="V91" i="19"/>
  <c r="V79" i="27"/>
  <c r="V79" i="19"/>
  <c r="V67" i="27"/>
  <c r="V67" i="19"/>
  <c r="V55" i="27"/>
  <c r="V55" i="19"/>
  <c r="V43" i="27"/>
  <c r="V43" i="19"/>
  <c r="V31" i="27"/>
  <c r="V31" i="19"/>
  <c r="V19" i="27"/>
  <c r="V19" i="19"/>
  <c r="V7" i="27"/>
  <c r="V7" i="19"/>
  <c r="X118" i="27"/>
  <c r="X118" i="19"/>
  <c r="X46" i="27"/>
  <c r="X46" i="19"/>
  <c r="Y22" i="19"/>
  <c r="Y22" i="27"/>
  <c r="W114" i="27"/>
  <c r="W114" i="19"/>
  <c r="W102" i="27"/>
  <c r="W102" i="19"/>
  <c r="W90" i="27"/>
  <c r="W90" i="19"/>
  <c r="W78" i="27"/>
  <c r="W78" i="19"/>
  <c r="W66" i="27"/>
  <c r="W66" i="19"/>
  <c r="W54" i="27"/>
  <c r="W54" i="19"/>
  <c r="W42" i="27"/>
  <c r="W42" i="19"/>
  <c r="W30" i="27"/>
  <c r="W30" i="19"/>
  <c r="W18" i="19"/>
  <c r="W18" i="27"/>
  <c r="W6" i="19"/>
  <c r="W6" i="27"/>
  <c r="W76" i="27"/>
  <c r="W76" i="19"/>
  <c r="V117" i="27"/>
  <c r="V117" i="19"/>
  <c r="V105" i="27"/>
  <c r="V105" i="19"/>
  <c r="V93" i="27"/>
  <c r="V93" i="19"/>
  <c r="V81" i="27"/>
  <c r="V81" i="19"/>
  <c r="V69" i="27"/>
  <c r="V69" i="19"/>
  <c r="V57" i="27"/>
  <c r="V57" i="19"/>
  <c r="V45" i="27"/>
  <c r="V45" i="19"/>
  <c r="V33" i="27"/>
  <c r="V33" i="19"/>
  <c r="V21" i="27"/>
  <c r="V21" i="19"/>
  <c r="V9" i="27"/>
  <c r="V9" i="19"/>
  <c r="Y70" i="27"/>
  <c r="Y70" i="19"/>
  <c r="W73" i="27"/>
  <c r="W73" i="19"/>
  <c r="Y119" i="27"/>
  <c r="Y119" i="19"/>
  <c r="W107" i="27"/>
  <c r="W107" i="19"/>
  <c r="W95" i="27"/>
  <c r="W95" i="19"/>
  <c r="X83" i="27"/>
  <c r="X83" i="19"/>
  <c r="X71" i="27"/>
  <c r="X71" i="19"/>
  <c r="Y56" i="27"/>
  <c r="Y56" i="19"/>
  <c r="Y44" i="27"/>
  <c r="Y44" i="19"/>
  <c r="W32" i="19"/>
  <c r="W32" i="27"/>
  <c r="W20" i="19"/>
  <c r="W20" i="27"/>
  <c r="X8" i="19"/>
  <c r="X8" i="27"/>
  <c r="Y112" i="27"/>
  <c r="Y112" i="19"/>
  <c r="Y40" i="27"/>
  <c r="Y40" i="19"/>
  <c r="V113" i="27"/>
  <c r="V113" i="19"/>
  <c r="T101" i="27"/>
  <c r="T101" i="19"/>
  <c r="T89" i="27"/>
  <c r="T89" i="19"/>
  <c r="U77" i="27"/>
  <c r="U77" i="19"/>
  <c r="U65" i="19"/>
  <c r="U65" i="27"/>
  <c r="U50" i="27"/>
  <c r="U50" i="19"/>
  <c r="U38" i="27"/>
  <c r="U38" i="19"/>
  <c r="V26" i="27"/>
  <c r="V26" i="19"/>
  <c r="V14" i="27"/>
  <c r="V14" i="19"/>
  <c r="W49" i="27"/>
  <c r="W49" i="19"/>
  <c r="T61" i="27"/>
  <c r="T61" i="19"/>
  <c r="W7" i="19"/>
  <c r="W7" i="27"/>
  <c r="Y105" i="27"/>
  <c r="Y105" i="19"/>
  <c r="X19" i="19"/>
  <c r="X19" i="27"/>
  <c r="T39" i="27"/>
  <c r="T39" i="19"/>
  <c r="W38" i="27"/>
  <c r="W38" i="19"/>
  <c r="V56" i="27"/>
  <c r="V56" i="19"/>
  <c r="X10" i="27"/>
  <c r="X10" i="19"/>
  <c r="T115" i="27"/>
  <c r="T115" i="19"/>
  <c r="T103" i="27"/>
  <c r="T103" i="19"/>
  <c r="T91" i="27"/>
  <c r="T91" i="19"/>
  <c r="T79" i="27"/>
  <c r="T79" i="19"/>
  <c r="T67" i="27"/>
  <c r="T67" i="19"/>
  <c r="T55" i="27"/>
  <c r="T55" i="19"/>
  <c r="T43" i="27"/>
  <c r="T43" i="19"/>
  <c r="T31" i="27"/>
  <c r="T31" i="19"/>
  <c r="T19" i="27"/>
  <c r="T19" i="19"/>
  <c r="T7" i="27"/>
  <c r="T7" i="19"/>
  <c r="Y118" i="27"/>
  <c r="Y118" i="19"/>
  <c r="Y46" i="27"/>
  <c r="Y46" i="19"/>
  <c r="W22" i="19"/>
  <c r="W22" i="27"/>
  <c r="Y111" i="27"/>
  <c r="Y111" i="19"/>
  <c r="Y99" i="27"/>
  <c r="Y99" i="19"/>
  <c r="Y87" i="27"/>
  <c r="Y87" i="19"/>
  <c r="Y75" i="27"/>
  <c r="Y75" i="19"/>
  <c r="Y63" i="27"/>
  <c r="Y63" i="19"/>
  <c r="Y51" i="27"/>
  <c r="Y51" i="19"/>
  <c r="Y39" i="27"/>
  <c r="Y39" i="19"/>
  <c r="Y27" i="27"/>
  <c r="Y27" i="19"/>
  <c r="Y15" i="27"/>
  <c r="Y15" i="19"/>
  <c r="X76" i="27"/>
  <c r="X76" i="19"/>
  <c r="T117" i="27"/>
  <c r="T117" i="19"/>
  <c r="T105" i="27"/>
  <c r="T105" i="19"/>
  <c r="T93" i="27"/>
  <c r="T93" i="19"/>
  <c r="T81" i="27"/>
  <c r="T81" i="19"/>
  <c r="T69" i="27"/>
  <c r="T69" i="19"/>
  <c r="T57" i="27"/>
  <c r="T57" i="19"/>
  <c r="T45" i="27"/>
  <c r="T45" i="19"/>
  <c r="T33" i="27"/>
  <c r="T33" i="19"/>
  <c r="T21" i="27"/>
  <c r="T21" i="19"/>
  <c r="T9" i="27"/>
  <c r="T9" i="19"/>
  <c r="W70" i="27"/>
  <c r="W70" i="19"/>
  <c r="X73" i="27"/>
  <c r="X73" i="19"/>
  <c r="X106" i="27"/>
  <c r="X106" i="19"/>
  <c r="W119" i="27"/>
  <c r="W119" i="19"/>
  <c r="X107" i="27"/>
  <c r="X107" i="19"/>
  <c r="X95" i="27"/>
  <c r="X95" i="19"/>
  <c r="Y80" i="27"/>
  <c r="Y80" i="19"/>
  <c r="Y68" i="27"/>
  <c r="Y68" i="19"/>
  <c r="W56" i="27"/>
  <c r="W56" i="19"/>
  <c r="W44" i="27"/>
  <c r="W44" i="19"/>
  <c r="X32" i="27"/>
  <c r="X32" i="19"/>
  <c r="X20" i="19"/>
  <c r="X20" i="27"/>
  <c r="W112" i="27"/>
  <c r="W112" i="19"/>
  <c r="W40" i="27"/>
  <c r="W40" i="19"/>
  <c r="T113" i="27"/>
  <c r="T113" i="19"/>
  <c r="U101" i="27"/>
  <c r="U101" i="19"/>
  <c r="U89" i="27"/>
  <c r="U89" i="19"/>
  <c r="U74" i="27"/>
  <c r="U74" i="19"/>
  <c r="U62" i="27"/>
  <c r="U62" i="19"/>
  <c r="V50" i="27"/>
  <c r="V50" i="19"/>
  <c r="V38" i="27"/>
  <c r="V38" i="19"/>
  <c r="T26" i="27"/>
  <c r="T26" i="19"/>
  <c r="T14" i="27"/>
  <c r="T14" i="19"/>
  <c r="X49" i="27"/>
  <c r="X49" i="19"/>
  <c r="Y115" i="27"/>
  <c r="Y115" i="19"/>
  <c r="T51" i="27"/>
  <c r="T51" i="19"/>
  <c r="X86" i="27"/>
  <c r="X86" i="19"/>
  <c r="V68" i="27"/>
  <c r="V68" i="19"/>
  <c r="U115" i="27"/>
  <c r="U115" i="19"/>
  <c r="U103" i="27"/>
  <c r="U103" i="19"/>
  <c r="U91" i="27"/>
  <c r="U91" i="19"/>
  <c r="U79" i="27"/>
  <c r="U79" i="19"/>
  <c r="U67" i="27"/>
  <c r="U67" i="19"/>
  <c r="U55" i="27"/>
  <c r="U55" i="19"/>
  <c r="U43" i="27"/>
  <c r="U43" i="19"/>
  <c r="U31" i="27"/>
  <c r="U31" i="19"/>
  <c r="U19" i="27"/>
  <c r="U19" i="19"/>
  <c r="U7" i="27"/>
  <c r="U7" i="19"/>
  <c r="W118" i="27"/>
  <c r="W118" i="19"/>
  <c r="W46" i="27"/>
  <c r="W46" i="19"/>
  <c r="Y113" i="27"/>
  <c r="Y113" i="19"/>
  <c r="W111" i="27"/>
  <c r="W111" i="19"/>
  <c r="W99" i="27"/>
  <c r="W99" i="19"/>
  <c r="W87" i="27"/>
  <c r="W87" i="19"/>
  <c r="W75" i="27"/>
  <c r="W75" i="19"/>
  <c r="W63" i="27"/>
  <c r="W63" i="19"/>
  <c r="W51" i="27"/>
  <c r="W51" i="19"/>
  <c r="W39" i="27"/>
  <c r="W39" i="19"/>
  <c r="W27" i="19"/>
  <c r="W27" i="27"/>
  <c r="W15" i="19"/>
  <c r="W15" i="27"/>
  <c r="Y52" i="27"/>
  <c r="Y52" i="19"/>
  <c r="U117" i="27"/>
  <c r="U117" i="19"/>
  <c r="U105" i="27"/>
  <c r="U105" i="19"/>
  <c r="U93" i="27"/>
  <c r="U93" i="19"/>
  <c r="U81" i="27"/>
  <c r="U81" i="19"/>
  <c r="U69" i="27"/>
  <c r="U69" i="19"/>
  <c r="U57" i="27"/>
  <c r="U57" i="19"/>
  <c r="U45" i="27"/>
  <c r="U45" i="19"/>
  <c r="U33" i="27"/>
  <c r="U33" i="19"/>
  <c r="U21" i="27"/>
  <c r="U21" i="19"/>
  <c r="U9" i="27"/>
  <c r="U9" i="19"/>
  <c r="Y43" i="27"/>
  <c r="Y43" i="19"/>
  <c r="Y37" i="27"/>
  <c r="Y37" i="19"/>
  <c r="Y106" i="27"/>
  <c r="Y106" i="19"/>
  <c r="X119" i="27"/>
  <c r="X119" i="19"/>
  <c r="Y104" i="27"/>
  <c r="Y104" i="19"/>
  <c r="Y92" i="27"/>
  <c r="Y92" i="19"/>
  <c r="W80" i="27"/>
  <c r="W80" i="19"/>
  <c r="W68" i="27"/>
  <c r="W68" i="19"/>
  <c r="X56" i="27"/>
  <c r="X56" i="19"/>
  <c r="X44" i="27"/>
  <c r="X44" i="19"/>
  <c r="Y29" i="27"/>
  <c r="Y29" i="19"/>
  <c r="W17" i="19"/>
  <c r="W17" i="27"/>
  <c r="X112" i="27"/>
  <c r="X112" i="19"/>
  <c r="X40" i="27"/>
  <c r="X40" i="19"/>
  <c r="U113" i="27"/>
  <c r="U113" i="19"/>
  <c r="U98" i="27"/>
  <c r="U98" i="19"/>
  <c r="U86" i="27"/>
  <c r="U86" i="19"/>
  <c r="V74" i="27"/>
  <c r="V74" i="19"/>
  <c r="V62" i="27"/>
  <c r="V62" i="19"/>
  <c r="T50" i="27"/>
  <c r="T50" i="19"/>
  <c r="T38" i="27"/>
  <c r="T38" i="19"/>
  <c r="V23" i="27"/>
  <c r="V23" i="19"/>
  <c r="V11" i="27"/>
  <c r="V11" i="19"/>
  <c r="Y16" i="27"/>
  <c r="Y16" i="19"/>
  <c r="W115" i="27"/>
  <c r="W115" i="19"/>
  <c r="Y94" i="27"/>
  <c r="Y94" i="19"/>
  <c r="Y93" i="27"/>
  <c r="Y93" i="19"/>
  <c r="T27" i="27"/>
  <c r="T27" i="19"/>
  <c r="X101" i="27"/>
  <c r="X101" i="19"/>
  <c r="V119" i="27"/>
  <c r="V119" i="19"/>
  <c r="V112" i="27"/>
  <c r="V112" i="19"/>
  <c r="V100" i="27"/>
  <c r="V100" i="19"/>
  <c r="V88" i="27"/>
  <c r="V88" i="19"/>
  <c r="V76" i="27"/>
  <c r="V76" i="19"/>
  <c r="V64" i="27"/>
  <c r="V64" i="19"/>
  <c r="V52" i="27"/>
  <c r="V52" i="19"/>
  <c r="V40" i="27"/>
  <c r="V40" i="19"/>
  <c r="V28" i="27"/>
  <c r="V28" i="19"/>
  <c r="V16" i="27"/>
  <c r="V16" i="19"/>
  <c r="V4" i="27"/>
  <c r="V4" i="19"/>
  <c r="Y100" i="27"/>
  <c r="Y100" i="19"/>
  <c r="Y31" i="27"/>
  <c r="Y31" i="19"/>
  <c r="V5" i="27"/>
  <c r="V5" i="19"/>
  <c r="X111" i="27"/>
  <c r="X111" i="19"/>
  <c r="X99" i="27"/>
  <c r="X99" i="19"/>
  <c r="X87" i="27"/>
  <c r="X87" i="19"/>
  <c r="X75" i="27"/>
  <c r="X75" i="19"/>
  <c r="X63" i="27"/>
  <c r="X63" i="19"/>
  <c r="X51" i="27"/>
  <c r="X51" i="19"/>
  <c r="X39" i="27"/>
  <c r="X39" i="19"/>
  <c r="X27" i="19"/>
  <c r="X27" i="27"/>
  <c r="X15" i="19"/>
  <c r="X15" i="27"/>
  <c r="W52" i="27"/>
  <c r="W52" i="19"/>
  <c r="U114" i="27"/>
  <c r="U114" i="19"/>
  <c r="U102" i="27"/>
  <c r="U102" i="19"/>
  <c r="U90" i="27"/>
  <c r="U90" i="19"/>
  <c r="U78" i="27"/>
  <c r="U78" i="19"/>
  <c r="U66" i="27"/>
  <c r="U66" i="19"/>
  <c r="U54" i="27"/>
  <c r="U54" i="19"/>
  <c r="U42" i="27"/>
  <c r="U42" i="19"/>
  <c r="U30" i="27"/>
  <c r="U30" i="19"/>
  <c r="U18" i="27"/>
  <c r="U18" i="19"/>
  <c r="U6" i="27"/>
  <c r="U6" i="19"/>
  <c r="W43" i="27"/>
  <c r="W43" i="19"/>
  <c r="W37" i="27"/>
  <c r="W37" i="19"/>
  <c r="W106" i="27"/>
  <c r="W106" i="19"/>
  <c r="Y116" i="27"/>
  <c r="Y116" i="19"/>
  <c r="W104" i="27"/>
  <c r="W104" i="19"/>
  <c r="W92" i="27"/>
  <c r="W92" i="19"/>
  <c r="X80" i="27"/>
  <c r="X80" i="19"/>
  <c r="X68" i="27"/>
  <c r="X68" i="19"/>
  <c r="Y53" i="27"/>
  <c r="Y53" i="19"/>
  <c r="W41" i="27"/>
  <c r="W41" i="19"/>
  <c r="W29" i="27"/>
  <c r="W29" i="19"/>
  <c r="X17" i="27"/>
  <c r="X17" i="19"/>
  <c r="Y97" i="27"/>
  <c r="Y97" i="19"/>
  <c r="Y25" i="27"/>
  <c r="Y25" i="19"/>
  <c r="U110" i="27"/>
  <c r="U110" i="19"/>
  <c r="V98" i="27"/>
  <c r="V98" i="19"/>
  <c r="V86" i="27"/>
  <c r="V86" i="19"/>
  <c r="T74" i="27"/>
  <c r="T74" i="19"/>
  <c r="T62" i="27"/>
  <c r="T62" i="19"/>
  <c r="V47" i="27"/>
  <c r="V47" i="19"/>
  <c r="V35" i="27"/>
  <c r="V35" i="19"/>
  <c r="T23" i="27"/>
  <c r="T23" i="19"/>
  <c r="T11" i="27"/>
  <c r="T11" i="19"/>
  <c r="W16" i="19"/>
  <c r="W16" i="27"/>
  <c r="X115" i="27"/>
  <c r="X115" i="19"/>
  <c r="U3" i="27"/>
  <c r="U3" i="19"/>
  <c r="T13" i="27"/>
  <c r="T13" i="19"/>
  <c r="Y57" i="27"/>
  <c r="Y57" i="19"/>
  <c r="T87" i="27"/>
  <c r="T87" i="19"/>
  <c r="T15" i="27"/>
  <c r="T15" i="19"/>
  <c r="X113" i="27"/>
  <c r="X113" i="19"/>
  <c r="W26" i="27"/>
  <c r="W26" i="19"/>
  <c r="W79" i="27"/>
  <c r="W79" i="19"/>
  <c r="U95" i="19"/>
  <c r="U95" i="27"/>
  <c r="U20" i="27"/>
  <c r="U20" i="19"/>
  <c r="T112" i="27"/>
  <c r="T112" i="19"/>
  <c r="T100" i="27"/>
  <c r="T100" i="19"/>
  <c r="T88" i="27"/>
  <c r="T88" i="19"/>
  <c r="T76" i="27"/>
  <c r="T76" i="19"/>
  <c r="T64" i="27"/>
  <c r="T64" i="19"/>
  <c r="T52" i="27"/>
  <c r="T52" i="19"/>
  <c r="T40" i="27"/>
  <c r="T40" i="19"/>
  <c r="T28" i="27"/>
  <c r="T28" i="19"/>
  <c r="T16" i="27"/>
  <c r="T16" i="19"/>
  <c r="T4" i="27"/>
  <c r="T4" i="19"/>
  <c r="W100" i="27"/>
  <c r="W100" i="19"/>
  <c r="W31" i="19"/>
  <c r="W31" i="27"/>
  <c r="Y120" i="27"/>
  <c r="Y120" i="19"/>
  <c r="Y108" i="27"/>
  <c r="Y108" i="19"/>
  <c r="Y96" i="27"/>
  <c r="Y96" i="19"/>
  <c r="Y84" i="27"/>
  <c r="Y84" i="19"/>
  <c r="Y72" i="27"/>
  <c r="Y72" i="19"/>
  <c r="Y60" i="27"/>
  <c r="Y60" i="19"/>
  <c r="Y48" i="27"/>
  <c r="Y48" i="19"/>
  <c r="Y36" i="27"/>
  <c r="Y36" i="19"/>
  <c r="Y24" i="27"/>
  <c r="Y24" i="19"/>
  <c r="Y12" i="27"/>
  <c r="Y12" i="19"/>
  <c r="X52" i="27"/>
  <c r="X52" i="19"/>
  <c r="V114" i="27"/>
  <c r="V114" i="19"/>
  <c r="V102" i="27"/>
  <c r="V102" i="19"/>
  <c r="V90" i="27"/>
  <c r="V90" i="19"/>
  <c r="V78" i="27"/>
  <c r="V78" i="19"/>
  <c r="V66" i="27"/>
  <c r="V66" i="19"/>
  <c r="V54" i="27"/>
  <c r="V54" i="19"/>
  <c r="V42" i="27"/>
  <c r="V42" i="19"/>
  <c r="V30" i="27"/>
  <c r="V30" i="19"/>
  <c r="V18" i="27"/>
  <c r="V18" i="19"/>
  <c r="V6" i="27"/>
  <c r="V6" i="19"/>
  <c r="X43" i="27"/>
  <c r="X43" i="19"/>
  <c r="X37" i="27"/>
  <c r="X37" i="19"/>
  <c r="Y61" i="27"/>
  <c r="Y61" i="19"/>
  <c r="W116" i="27"/>
  <c r="W116" i="19"/>
  <c r="X104" i="27"/>
  <c r="X104" i="19"/>
  <c r="X92" i="27"/>
  <c r="X92" i="19"/>
  <c r="Y77" i="27"/>
  <c r="Y77" i="19"/>
  <c r="W65" i="27"/>
  <c r="W65" i="19"/>
  <c r="W53" i="27"/>
  <c r="W53" i="19"/>
  <c r="X41" i="27"/>
  <c r="X41" i="19"/>
  <c r="X29" i="27"/>
  <c r="X29" i="19"/>
  <c r="X14" i="27"/>
  <c r="X14" i="19"/>
  <c r="W97" i="27"/>
  <c r="W97" i="19"/>
  <c r="W25" i="19"/>
  <c r="W25" i="27"/>
  <c r="V122" i="27"/>
  <c r="V122" i="19"/>
  <c r="V110" i="27"/>
  <c r="V110" i="19"/>
  <c r="T98" i="27"/>
  <c r="T98" i="19"/>
  <c r="T86" i="27"/>
  <c r="T86" i="19"/>
  <c r="V71" i="27"/>
  <c r="V71" i="19"/>
  <c r="V59" i="27"/>
  <c r="V59" i="19"/>
  <c r="T47" i="27"/>
  <c r="T47" i="19"/>
  <c r="T35" i="27"/>
  <c r="T35" i="19"/>
  <c r="U23" i="27"/>
  <c r="U23" i="19"/>
  <c r="U11" i="27"/>
  <c r="U11" i="19"/>
  <c r="X16" i="19"/>
  <c r="X16" i="27"/>
  <c r="Y85" i="27"/>
  <c r="Y85" i="19"/>
  <c r="Y67" i="27"/>
  <c r="Y67" i="19"/>
  <c r="T121" i="27"/>
  <c r="T121" i="19"/>
  <c r="Y33" i="27"/>
  <c r="Y33" i="19"/>
  <c r="T111" i="27"/>
  <c r="T111" i="19"/>
  <c r="X13" i="27"/>
  <c r="X13" i="19"/>
  <c r="Y28" i="27"/>
  <c r="Y28" i="19"/>
  <c r="X74" i="27"/>
  <c r="X74" i="19"/>
  <c r="U112" i="27"/>
  <c r="U112" i="19"/>
  <c r="U100" i="27"/>
  <c r="U100" i="19"/>
  <c r="U88" i="27"/>
  <c r="U88" i="19"/>
  <c r="U76" i="27"/>
  <c r="U76" i="19"/>
  <c r="U64" i="27"/>
  <c r="U64" i="19"/>
  <c r="U52" i="27"/>
  <c r="U52" i="19"/>
  <c r="U40" i="27"/>
  <c r="U40" i="19"/>
  <c r="U28" i="27"/>
  <c r="U28" i="19"/>
  <c r="U16" i="27"/>
  <c r="U16" i="19"/>
  <c r="U4" i="27"/>
  <c r="U4" i="19"/>
  <c r="X100" i="27"/>
  <c r="X100" i="19"/>
  <c r="X31" i="19"/>
  <c r="X31" i="27"/>
  <c r="Y91" i="27"/>
  <c r="Y91" i="19"/>
  <c r="W120" i="27"/>
  <c r="W120" i="19"/>
  <c r="W108" i="27"/>
  <c r="W108" i="19"/>
  <c r="W96" i="27"/>
  <c r="W96" i="19"/>
  <c r="W84" i="27"/>
  <c r="W84" i="19"/>
  <c r="W72" i="27"/>
  <c r="W72" i="19"/>
  <c r="W60" i="27"/>
  <c r="W60" i="19"/>
  <c r="W48" i="27"/>
  <c r="W48" i="19"/>
  <c r="W36" i="19"/>
  <c r="W36" i="27"/>
  <c r="W24" i="19"/>
  <c r="W24" i="27"/>
  <c r="W12" i="19"/>
  <c r="W12" i="27"/>
  <c r="Y19" i="27"/>
  <c r="Y19" i="19"/>
  <c r="T114" i="27"/>
  <c r="T114" i="19"/>
  <c r="T102" i="27"/>
  <c r="T102" i="19"/>
  <c r="T90" i="27"/>
  <c r="T90" i="19"/>
  <c r="T78" i="27"/>
  <c r="T78" i="19"/>
  <c r="T66" i="27"/>
  <c r="T66" i="19"/>
  <c r="T54" i="27"/>
  <c r="T54" i="19"/>
  <c r="T42" i="27"/>
  <c r="T42" i="19"/>
  <c r="T30" i="27"/>
  <c r="T30" i="19"/>
  <c r="T18" i="27"/>
  <c r="T18" i="19"/>
  <c r="T6" i="27"/>
  <c r="T6" i="19"/>
  <c r="Y13" i="27"/>
  <c r="Y13" i="19"/>
  <c r="W61" i="27"/>
  <c r="W61" i="19"/>
  <c r="X116" i="27"/>
  <c r="X116" i="19"/>
  <c r="Y101" i="27"/>
  <c r="Y101" i="19"/>
  <c r="W89" i="27"/>
  <c r="W89" i="19"/>
  <c r="W77" i="27"/>
  <c r="W77" i="19"/>
  <c r="X65" i="27"/>
  <c r="X65" i="19"/>
  <c r="X53" i="27"/>
  <c r="X53" i="19"/>
  <c r="X38" i="27"/>
  <c r="X38" i="19"/>
  <c r="X26" i="27"/>
  <c r="X26" i="19"/>
  <c r="Y14" i="19"/>
  <c r="Y14" i="27"/>
  <c r="X97" i="27"/>
  <c r="X97" i="19"/>
  <c r="X25" i="27"/>
  <c r="X25" i="19"/>
  <c r="T122" i="27"/>
  <c r="T122" i="19"/>
  <c r="T110" i="27"/>
  <c r="T110" i="19"/>
  <c r="V95" i="27"/>
  <c r="V95" i="19"/>
  <c r="V83" i="27"/>
  <c r="V83" i="19"/>
  <c r="T71" i="27"/>
  <c r="T71" i="19"/>
  <c r="T59" i="27"/>
  <c r="T59" i="19"/>
  <c r="U47" i="19"/>
  <c r="U47" i="27"/>
  <c r="U35" i="27"/>
  <c r="U35" i="19"/>
  <c r="V20" i="27"/>
  <c r="V20" i="19"/>
  <c r="V8" i="27"/>
  <c r="V8" i="19"/>
  <c r="W85" i="27"/>
  <c r="W85" i="19"/>
  <c r="W67" i="27"/>
  <c r="W67" i="19"/>
  <c r="T73" i="27"/>
  <c r="T73" i="19"/>
  <c r="W88" i="27"/>
  <c r="W88" i="19"/>
  <c r="Y21" i="27"/>
  <c r="Y21" i="19"/>
  <c r="T99" i="27"/>
  <c r="T99" i="19"/>
  <c r="Y50" i="27"/>
  <c r="Y50" i="19"/>
  <c r="U83" i="19"/>
  <c r="U83" i="27"/>
  <c r="V121" i="27"/>
  <c r="V121" i="19"/>
  <c r="V109" i="27"/>
  <c r="V109" i="19"/>
  <c r="V97" i="27"/>
  <c r="V97" i="19"/>
  <c r="V85" i="27"/>
  <c r="V85" i="19"/>
  <c r="V73" i="27"/>
  <c r="V73" i="19"/>
  <c r="V61" i="27"/>
  <c r="V61" i="19"/>
  <c r="V49" i="27"/>
  <c r="V49" i="19"/>
  <c r="V37" i="27"/>
  <c r="V37" i="19"/>
  <c r="V25" i="27"/>
  <c r="V25" i="19"/>
  <c r="V13" i="27"/>
  <c r="V13" i="19"/>
  <c r="Y88" i="27"/>
  <c r="Y88" i="19"/>
  <c r="Y7" i="27"/>
  <c r="Y7" i="19"/>
  <c r="W91" i="27"/>
  <c r="W91" i="19"/>
  <c r="X94" i="27"/>
  <c r="X94" i="19"/>
  <c r="X120" i="27"/>
  <c r="X120" i="19"/>
  <c r="X108" i="27"/>
  <c r="X108" i="19"/>
  <c r="X96" i="27"/>
  <c r="X96" i="19"/>
  <c r="X84" i="27"/>
  <c r="X84" i="19"/>
  <c r="X72" i="27"/>
  <c r="X72" i="19"/>
  <c r="X60" i="27"/>
  <c r="X60" i="19"/>
  <c r="X48" i="27"/>
  <c r="X48" i="19"/>
  <c r="X36" i="27"/>
  <c r="X36" i="19"/>
  <c r="X24" i="19"/>
  <c r="X24" i="27"/>
  <c r="X12" i="19"/>
  <c r="X12" i="27"/>
  <c r="W19" i="19"/>
  <c r="W19" i="27"/>
  <c r="V111" i="27"/>
  <c r="V111" i="19"/>
  <c r="V99" i="27"/>
  <c r="V99" i="19"/>
  <c r="V87" i="27"/>
  <c r="V87" i="19"/>
  <c r="V75" i="27"/>
  <c r="V75" i="19"/>
  <c r="V63" i="27"/>
  <c r="V63" i="19"/>
  <c r="V51" i="27"/>
  <c r="V51" i="19"/>
  <c r="V39" i="27"/>
  <c r="V39" i="19"/>
  <c r="V27" i="27"/>
  <c r="V27" i="19"/>
  <c r="V15" i="27"/>
  <c r="V15" i="19"/>
  <c r="X3" i="27"/>
  <c r="X3" i="19"/>
  <c r="W13" i="19"/>
  <c r="W13" i="27"/>
  <c r="V101" i="27"/>
  <c r="V101" i="19"/>
  <c r="X61" i="27"/>
  <c r="X61" i="19"/>
  <c r="W113" i="27"/>
  <c r="W113" i="19"/>
  <c r="W101" i="27"/>
  <c r="W101" i="19"/>
  <c r="X89" i="27"/>
  <c r="X89" i="19"/>
  <c r="X77" i="27"/>
  <c r="X77" i="19"/>
  <c r="X62" i="27"/>
  <c r="X62" i="19"/>
  <c r="X50" i="27"/>
  <c r="X50" i="19"/>
  <c r="Y38" i="27"/>
  <c r="Y38" i="19"/>
  <c r="Y26" i="19"/>
  <c r="Y26" i="27"/>
  <c r="W14" i="19"/>
  <c r="W14" i="27"/>
  <c r="Y79" i="27"/>
  <c r="Y79" i="19"/>
  <c r="Y4" i="19"/>
  <c r="Y4" i="27"/>
  <c r="U122" i="27"/>
  <c r="U122" i="19"/>
  <c r="V107" i="27"/>
  <c r="V107" i="19"/>
  <c r="T95" i="27"/>
  <c r="T95" i="19"/>
  <c r="T83" i="27"/>
  <c r="T83" i="19"/>
  <c r="U71" i="19"/>
  <c r="U71" i="27"/>
  <c r="U59" i="27"/>
  <c r="U59" i="19"/>
  <c r="V44" i="27"/>
  <c r="V44" i="19"/>
  <c r="V32" i="27"/>
  <c r="V32" i="19"/>
  <c r="T20" i="27"/>
  <c r="T20" i="19"/>
  <c r="T8" i="27"/>
  <c r="T8" i="19"/>
  <c r="X85" i="27"/>
  <c r="X85" i="19"/>
  <c r="X67" i="27"/>
  <c r="X67" i="19"/>
  <c r="C101" i="24"/>
  <c r="C53" i="24"/>
  <c r="C119" i="24"/>
  <c r="C65" i="24"/>
  <c r="C71" i="24"/>
  <c r="C107" i="24"/>
  <c r="C89" i="24"/>
  <c r="C77" i="24"/>
  <c r="C83" i="24"/>
  <c r="C113" i="24"/>
  <c r="C95" i="24"/>
  <c r="AB8" i="19" l="1"/>
  <c r="AB8" i="27"/>
  <c r="Z8" i="19"/>
  <c r="Z8" i="27"/>
  <c r="AA8" i="19"/>
  <c r="AA8" i="27"/>
  <c r="L11" i="33"/>
  <c r="C12" i="33" s="1"/>
  <c r="K11" i="33"/>
  <c r="A17" i="33"/>
  <c r="A39" i="31"/>
  <c r="L9" i="29"/>
  <c r="M9" i="29"/>
  <c r="N9" i="29"/>
  <c r="B29" i="24"/>
  <c r="C59" i="24"/>
  <c r="B23" i="24"/>
  <c r="D23" i="24" s="1"/>
  <c r="AB9" i="27" l="1"/>
  <c r="AB9" i="19"/>
  <c r="Z9" i="27"/>
  <c r="Z9" i="19"/>
  <c r="AA9" i="27"/>
  <c r="AA9" i="19"/>
  <c r="A18" i="33"/>
  <c r="D12" i="33"/>
  <c r="E12" i="33" s="1"/>
  <c r="A40" i="31"/>
  <c r="H8" i="31"/>
  <c r="L8" i="31" s="1"/>
  <c r="L10" i="29"/>
  <c r="M10" i="29"/>
  <c r="N10" i="29"/>
  <c r="D29" i="24"/>
  <c r="AA10" i="27" l="1"/>
  <c r="AA10" i="19"/>
  <c r="Z10" i="27"/>
  <c r="Z10" i="19"/>
  <c r="AB10" i="19"/>
  <c r="AB10" i="27"/>
  <c r="H12" i="33"/>
  <c r="J12" i="33" s="1"/>
  <c r="I12" i="33"/>
  <c r="A19" i="33"/>
  <c r="A41" i="31"/>
  <c r="N11" i="29"/>
  <c r="L11" i="29"/>
  <c r="M11" i="29"/>
  <c r="B35" i="24"/>
  <c r="D35" i="24" s="1"/>
  <c r="Z11" i="27" l="1"/>
  <c r="Z11" i="19"/>
  <c r="AA11" i="19"/>
  <c r="AA11" i="27"/>
  <c r="AB11" i="19"/>
  <c r="AB11" i="27"/>
  <c r="A20" i="33"/>
  <c r="K12" i="33"/>
  <c r="L12" i="33"/>
  <c r="C13" i="33" s="1"/>
  <c r="H9" i="31"/>
  <c r="L9" i="31" s="1"/>
  <c r="C10" i="31" s="1"/>
  <c r="A42" i="31"/>
  <c r="L12" i="29"/>
  <c r="M12" i="29"/>
  <c r="N12" i="29"/>
  <c r="B41" i="24"/>
  <c r="D41" i="24" s="1"/>
  <c r="B47" i="24"/>
  <c r="D47" i="24" s="1"/>
  <c r="AA12" i="19" l="1"/>
  <c r="AA12" i="27"/>
  <c r="AB12" i="19"/>
  <c r="AB12" i="27"/>
  <c r="Z12" i="19"/>
  <c r="Z12" i="27"/>
  <c r="D13" i="33"/>
  <c r="E13" i="33" s="1"/>
  <c r="A21" i="33"/>
  <c r="D10" i="31"/>
  <c r="E10" i="31" s="1"/>
  <c r="A43" i="31"/>
  <c r="L13" i="29"/>
  <c r="M13" i="29"/>
  <c r="N13" i="29"/>
  <c r="B53" i="24"/>
  <c r="D53" i="24" s="1"/>
  <c r="B59" i="24"/>
  <c r="D59" i="24" s="1"/>
  <c r="AB13" i="27" l="1"/>
  <c r="AB13" i="19"/>
  <c r="AA13" i="27"/>
  <c r="AA13" i="19"/>
  <c r="Z13" i="27"/>
  <c r="Z13" i="19"/>
  <c r="H13" i="33"/>
  <c r="J13" i="33" s="1"/>
  <c r="I13" i="33"/>
  <c r="A22" i="33"/>
  <c r="H10" i="31"/>
  <c r="J10" i="31" s="1"/>
  <c r="I10" i="31"/>
  <c r="A44" i="31"/>
  <c r="L14" i="29"/>
  <c r="M14" i="29"/>
  <c r="N14" i="29"/>
  <c r="B65" i="24"/>
  <c r="D65" i="24" s="1"/>
  <c r="AA14" i="27" l="1"/>
  <c r="AA14" i="19"/>
  <c r="AB14" i="19"/>
  <c r="AB14" i="27"/>
  <c r="Z14" i="27"/>
  <c r="Z14" i="19"/>
  <c r="A23" i="33"/>
  <c r="L13" i="33"/>
  <c r="C14" i="33" s="1"/>
  <c r="K13" i="33"/>
  <c r="A45" i="31"/>
  <c r="L10" i="31"/>
  <c r="C11" i="31" s="1"/>
  <c r="K10" i="31"/>
  <c r="N15" i="29"/>
  <c r="L15" i="29"/>
  <c r="M15" i="29"/>
  <c r="B71" i="24"/>
  <c r="D71" i="24" s="1"/>
  <c r="Z15" i="27" l="1"/>
  <c r="Z15" i="19"/>
  <c r="AA15" i="19"/>
  <c r="AA15" i="27"/>
  <c r="AB15" i="19"/>
  <c r="AB15" i="27"/>
  <c r="D14" i="33"/>
  <c r="E14" i="33" s="1"/>
  <c r="A24" i="33"/>
  <c r="D11" i="31"/>
  <c r="E11" i="31" s="1"/>
  <c r="A46" i="31"/>
  <c r="L16" i="29"/>
  <c r="M16" i="29"/>
  <c r="N16" i="29"/>
  <c r="B77" i="24"/>
  <c r="D77" i="24" s="1"/>
  <c r="Z16" i="19" l="1"/>
  <c r="Z16" i="27"/>
  <c r="AA16" i="19"/>
  <c r="AA16" i="27"/>
  <c r="AB16" i="19"/>
  <c r="AB16" i="27"/>
  <c r="H14" i="33"/>
  <c r="J14" i="33" s="1"/>
  <c r="I14" i="33"/>
  <c r="A25" i="33"/>
  <c r="H11" i="31"/>
  <c r="J11" i="31" s="1"/>
  <c r="I11" i="31"/>
  <c r="A47" i="31"/>
  <c r="L17" i="29"/>
  <c r="M17" i="29"/>
  <c r="N17" i="29"/>
  <c r="B83" i="24"/>
  <c r="D83" i="24" s="1"/>
  <c r="AA17" i="27" l="1"/>
  <c r="AA17" i="19"/>
  <c r="AB17" i="27"/>
  <c r="AB17" i="19"/>
  <c r="Z17" i="27"/>
  <c r="Z17" i="19"/>
  <c r="A26" i="33"/>
  <c r="L14" i="33"/>
  <c r="C15" i="33" s="1"/>
  <c r="K14" i="33"/>
  <c r="L11" i="31"/>
  <c r="C12" i="31" s="1"/>
  <c r="K11" i="31"/>
  <c r="A48" i="31"/>
  <c r="L18" i="29"/>
  <c r="M18" i="29"/>
  <c r="N18" i="29"/>
  <c r="B89" i="24"/>
  <c r="D89" i="24" s="1"/>
  <c r="Z18" i="27" l="1"/>
  <c r="Z18" i="19"/>
  <c r="AB18" i="19"/>
  <c r="AB18" i="27"/>
  <c r="AA18" i="27"/>
  <c r="AA18" i="19"/>
  <c r="D15" i="33"/>
  <c r="E15" i="33" s="1"/>
  <c r="A27" i="33"/>
  <c r="A49" i="31"/>
  <c r="D12" i="31"/>
  <c r="E12" i="31" s="1"/>
  <c r="N19" i="29"/>
  <c r="L19" i="29"/>
  <c r="M19" i="29"/>
  <c r="B95" i="24"/>
  <c r="D95" i="24" s="1"/>
  <c r="AB19" i="19" l="1"/>
  <c r="AB19" i="27"/>
  <c r="AA19" i="19"/>
  <c r="AA19" i="27"/>
  <c r="Z19" i="27"/>
  <c r="Z19" i="19"/>
  <c r="A28" i="33"/>
  <c r="H15" i="33"/>
  <c r="J15" i="33" s="1"/>
  <c r="I15" i="33"/>
  <c r="H12" i="31"/>
  <c r="J12" i="31" s="1"/>
  <c r="I12" i="31"/>
  <c r="A50" i="31"/>
  <c r="L20" i="29"/>
  <c r="M20" i="29"/>
  <c r="N20" i="29"/>
  <c r="B101" i="24"/>
  <c r="D101" i="24" s="1"/>
  <c r="AB20" i="19" l="1"/>
  <c r="AB20" i="27"/>
  <c r="Z20" i="19"/>
  <c r="Z20" i="27"/>
  <c r="AA20" i="19"/>
  <c r="AA20" i="27"/>
  <c r="L15" i="33"/>
  <c r="C16" i="33" s="1"/>
  <c r="K15" i="33"/>
  <c r="A29" i="33"/>
  <c r="L12" i="31"/>
  <c r="C13" i="31" s="1"/>
  <c r="K12" i="31"/>
  <c r="A51" i="31"/>
  <c r="L21" i="29"/>
  <c r="M21" i="29"/>
  <c r="N21" i="29"/>
  <c r="B107" i="24"/>
  <c r="D107" i="24" s="1"/>
  <c r="Z21" i="27" l="1"/>
  <c r="Z21" i="19"/>
  <c r="AB21" i="27"/>
  <c r="AB21" i="19"/>
  <c r="AA21" i="27"/>
  <c r="AA21" i="19"/>
  <c r="A30" i="33"/>
  <c r="D16" i="33"/>
  <c r="E16" i="33" s="1"/>
  <c r="A52" i="31"/>
  <c r="D13" i="31"/>
  <c r="E13" i="31" s="1"/>
  <c r="L22" i="29"/>
  <c r="M22" i="29"/>
  <c r="N22" i="29"/>
  <c r="B113" i="24"/>
  <c r="D113" i="24" s="1"/>
  <c r="AA22" i="27" l="1"/>
  <c r="AA22" i="19"/>
  <c r="AB22" i="19"/>
  <c r="AB22" i="27"/>
  <c r="Z22" i="27"/>
  <c r="Z22" i="19"/>
  <c r="H16" i="33"/>
  <c r="J16" i="33" s="1"/>
  <c r="I16" i="33"/>
  <c r="A31" i="33"/>
  <c r="H13" i="31"/>
  <c r="J13" i="31" s="1"/>
  <c r="I13" i="31"/>
  <c r="A53" i="31"/>
  <c r="N23" i="29"/>
  <c r="M23" i="29"/>
  <c r="L23" i="29"/>
  <c r="B119" i="24"/>
  <c r="D119" i="24" s="1"/>
  <c r="AA23" i="19" l="1"/>
  <c r="AA23" i="27"/>
  <c r="Z23" i="27"/>
  <c r="Z23" i="19"/>
  <c r="AB23" i="19"/>
  <c r="AB23" i="27"/>
  <c r="A32" i="33"/>
  <c r="L16" i="33"/>
  <c r="C17" i="33" s="1"/>
  <c r="K16" i="33"/>
  <c r="A54" i="31"/>
  <c r="L13" i="31"/>
  <c r="C14" i="31" s="1"/>
  <c r="K13" i="31"/>
  <c r="L24" i="29"/>
  <c r="M24" i="29"/>
  <c r="N24" i="29"/>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AB24" i="19" l="1"/>
  <c r="AB24" i="27"/>
  <c r="Z24" i="19"/>
  <c r="Z24" i="27"/>
  <c r="AA24" i="19"/>
  <c r="AA24" i="27"/>
  <c r="D17" i="33"/>
  <c r="E17" i="33" s="1"/>
  <c r="A33" i="33"/>
  <c r="D14" i="31"/>
  <c r="E14" i="31" s="1"/>
  <c r="A55" i="31"/>
  <c r="L25" i="29"/>
  <c r="AC26" i="29" s="1"/>
  <c r="M25" i="29"/>
  <c r="AD25" i="29" s="1"/>
  <c r="N25" i="29"/>
  <c r="AE25" i="29" s="1"/>
  <c r="AJ122" i="27"/>
  <c r="AJ121" i="27"/>
  <c r="AJ120" i="27"/>
  <c r="AJ119" i="27"/>
  <c r="AJ118" i="27"/>
  <c r="AJ117" i="27"/>
  <c r="AJ116" i="27"/>
  <c r="AJ115" i="27"/>
  <c r="AJ114" i="27"/>
  <c r="AJ113" i="27"/>
  <c r="AJ112" i="27"/>
  <c r="AJ111" i="27"/>
  <c r="AJ110" i="27"/>
  <c r="AJ109" i="27"/>
  <c r="AJ108" i="27"/>
  <c r="AJ107" i="27"/>
  <c r="AJ106" i="27"/>
  <c r="AJ105" i="27"/>
  <c r="AJ104" i="27"/>
  <c r="AJ103" i="27"/>
  <c r="AJ102" i="27"/>
  <c r="AJ101" i="27"/>
  <c r="AJ100" i="27"/>
  <c r="AJ99" i="27"/>
  <c r="AJ98" i="27"/>
  <c r="AJ97" i="27"/>
  <c r="AJ96" i="27"/>
  <c r="AJ95" i="27"/>
  <c r="AJ94" i="27"/>
  <c r="AJ93" i="27"/>
  <c r="AJ92" i="27"/>
  <c r="AJ91" i="27"/>
  <c r="AJ90" i="27"/>
  <c r="AJ89" i="27"/>
  <c r="AJ88" i="27"/>
  <c r="AJ87" i="27"/>
  <c r="AJ86" i="27"/>
  <c r="AJ85" i="27"/>
  <c r="AJ84" i="27"/>
  <c r="AJ83" i="27"/>
  <c r="AJ82" i="27"/>
  <c r="AJ81" i="27"/>
  <c r="AJ80" i="27"/>
  <c r="AJ79" i="27"/>
  <c r="AJ78" i="27"/>
  <c r="AJ77" i="27"/>
  <c r="AJ76" i="27"/>
  <c r="AJ75" i="27"/>
  <c r="AJ74" i="27"/>
  <c r="AJ73" i="27"/>
  <c r="AJ72" i="27"/>
  <c r="AJ71" i="27"/>
  <c r="AJ70" i="27"/>
  <c r="AJ69" i="27"/>
  <c r="AJ68" i="27"/>
  <c r="AJ67" i="27"/>
  <c r="AJ66" i="27"/>
  <c r="AJ65" i="27"/>
  <c r="AJ64" i="27"/>
  <c r="AJ63" i="27"/>
  <c r="AJ62" i="27"/>
  <c r="AJ61" i="27"/>
  <c r="AJ60" i="27"/>
  <c r="AJ59" i="27"/>
  <c r="AJ58" i="27"/>
  <c r="AJ57" i="27"/>
  <c r="AJ56" i="27"/>
  <c r="AJ55" i="27"/>
  <c r="AJ54" i="27"/>
  <c r="AJ53" i="27"/>
  <c r="AJ52" i="27"/>
  <c r="AJ51" i="27"/>
  <c r="AJ50" i="27"/>
  <c r="AJ49" i="27"/>
  <c r="AJ48" i="27"/>
  <c r="AJ47" i="27"/>
  <c r="AJ46" i="27"/>
  <c r="AJ45" i="27"/>
  <c r="AJ44" i="27"/>
  <c r="AJ43" i="27"/>
  <c r="AJ42" i="27"/>
  <c r="AJ41" i="27"/>
  <c r="AJ40" i="27"/>
  <c r="AJ39" i="27"/>
  <c r="AJ38" i="27"/>
  <c r="AJ37" i="27"/>
  <c r="AJ36" i="27"/>
  <c r="AJ35" i="27"/>
  <c r="AJ34" i="27"/>
  <c r="AJ33" i="27"/>
  <c r="AJ32" i="27"/>
  <c r="AJ31" i="27"/>
  <c r="AL30" i="27"/>
  <c r="AJ30" i="27"/>
  <c r="AJ29" i="27"/>
  <c r="AJ28" i="27"/>
  <c r="AJ27" i="27"/>
  <c r="AJ26" i="27"/>
  <c r="AJ25" i="27"/>
  <c r="AJ24" i="27"/>
  <c r="AJ23" i="27"/>
  <c r="AJ22" i="27"/>
  <c r="AJ21" i="27"/>
  <c r="AJ20" i="27"/>
  <c r="AJ19" i="27"/>
  <c r="AJ18" i="27"/>
  <c r="AJ17" i="27"/>
  <c r="AJ16" i="27"/>
  <c r="AJ15" i="27"/>
  <c r="AJ14" i="27"/>
  <c r="AJ13" i="27"/>
  <c r="AJ12" i="27"/>
  <c r="AJ11" i="27"/>
  <c r="AJ10" i="27"/>
  <c r="AJ9" i="27"/>
  <c r="AJ8" i="27"/>
  <c r="AJ7" i="27"/>
  <c r="AL32" i="27" s="1"/>
  <c r="AJ6" i="27"/>
  <c r="AJ5" i="27"/>
  <c r="S5" i="27"/>
  <c r="AK4" i="27"/>
  <c r="AJ4" i="27"/>
  <c r="AP3" i="27"/>
  <c r="AJ3" i="27"/>
  <c r="G3" i="27"/>
  <c r="F3" i="27"/>
  <c r="E3" i="27"/>
  <c r="AB25" i="27" l="1"/>
  <c r="AB25" i="19"/>
  <c r="Z25" i="27"/>
  <c r="Z25" i="19"/>
  <c r="AA25" i="27"/>
  <c r="AA25" i="19"/>
  <c r="H17" i="33"/>
  <c r="J17" i="33" s="1"/>
  <c r="I17" i="33"/>
  <c r="A34" i="33"/>
  <c r="I14" i="31"/>
  <c r="H14" i="31"/>
  <c r="J14" i="31" s="1"/>
  <c r="A56" i="31"/>
  <c r="L26" i="29"/>
  <c r="AC27" i="29" s="1"/>
  <c r="M26" i="29"/>
  <c r="AD26" i="29" s="1"/>
  <c r="N26" i="29"/>
  <c r="AE26" i="29" s="1"/>
  <c r="AK5" i="27"/>
  <c r="AN221" i="27"/>
  <c r="AL31" i="27"/>
  <c r="AP4" i="27"/>
  <c r="AN50" i="27"/>
  <c r="AN48" i="27"/>
  <c r="AN46" i="27"/>
  <c r="AN44" i="27"/>
  <c r="AN42" i="27"/>
  <c r="AN40" i="27"/>
  <c r="AN38" i="27"/>
  <c r="AN36" i="27"/>
  <c r="AL35" i="27"/>
  <c r="AL34" i="27"/>
  <c r="AN164" i="27"/>
  <c r="AN34" i="27"/>
  <c r="AN33" i="27"/>
  <c r="AN32" i="27"/>
  <c r="AM200" i="27"/>
  <c r="AM143" i="27"/>
  <c r="AL122" i="27"/>
  <c r="AL118" i="27"/>
  <c r="AL114" i="27"/>
  <c r="AL110" i="27"/>
  <c r="AL106" i="27"/>
  <c r="AN35" i="27"/>
  <c r="AN31" i="27"/>
  <c r="AN30" i="27"/>
  <c r="AN29" i="27"/>
  <c r="AL29" i="27"/>
  <c r="AL33" i="27"/>
  <c r="AL39" i="27"/>
  <c r="AL43" i="27"/>
  <c r="AL47" i="27"/>
  <c r="AL51" i="27"/>
  <c r="AL53" i="27"/>
  <c r="AL55" i="27"/>
  <c r="AL57" i="27"/>
  <c r="AL59" i="27"/>
  <c r="AL61" i="27"/>
  <c r="AL63" i="27"/>
  <c r="AL65" i="27"/>
  <c r="AL67" i="27"/>
  <c r="AL69" i="27"/>
  <c r="AL71" i="27"/>
  <c r="AL73" i="27"/>
  <c r="AL75" i="27"/>
  <c r="AL77" i="27"/>
  <c r="AL79" i="27"/>
  <c r="AL81" i="27"/>
  <c r="AL83" i="27"/>
  <c r="AL85" i="27"/>
  <c r="AL87" i="27"/>
  <c r="AL89" i="27"/>
  <c r="AL91" i="27"/>
  <c r="AL93" i="27"/>
  <c r="AL95" i="27"/>
  <c r="AL97" i="27"/>
  <c r="AL99" i="27"/>
  <c r="AL101" i="27"/>
  <c r="AM127" i="27"/>
  <c r="AN148" i="27"/>
  <c r="AL170" i="27"/>
  <c r="AN362" i="27"/>
  <c r="AM361" i="27"/>
  <c r="AL360" i="27"/>
  <c r="AN358" i="27"/>
  <c r="AM357" i="27"/>
  <c r="AL356" i="27"/>
  <c r="AN354" i="27"/>
  <c r="AM353" i="27"/>
  <c r="AL352" i="27"/>
  <c r="AN350" i="27"/>
  <c r="AM349" i="27"/>
  <c r="AL348" i="27"/>
  <c r="AN346" i="27"/>
  <c r="AM345" i="27"/>
  <c r="AL344" i="27"/>
  <c r="AN342" i="27"/>
  <c r="AM341" i="27"/>
  <c r="AL340" i="27"/>
  <c r="AN338" i="27"/>
  <c r="AM337" i="27"/>
  <c r="AL336" i="27"/>
  <c r="AN334" i="27"/>
  <c r="AM333" i="27"/>
  <c r="AL332" i="27"/>
  <c r="AN330" i="27"/>
  <c r="AM329" i="27"/>
  <c r="AL328" i="27"/>
  <c r="AN326" i="27"/>
  <c r="AM325" i="27"/>
  <c r="AL324" i="27"/>
  <c r="AN322" i="27"/>
  <c r="AM321" i="27"/>
  <c r="AL320" i="27"/>
  <c r="AN318" i="27"/>
  <c r="AM317" i="27"/>
  <c r="AL316" i="27"/>
  <c r="AN314" i="27"/>
  <c r="AM313" i="27"/>
  <c r="AL312" i="27"/>
  <c r="AN310" i="27"/>
  <c r="AM309" i="27"/>
  <c r="AL308" i="27"/>
  <c r="AN306" i="27"/>
  <c r="AM305" i="27"/>
  <c r="AL304" i="27"/>
  <c r="AN302" i="27"/>
  <c r="AM301" i="27"/>
  <c r="AL300" i="27"/>
  <c r="AN298" i="27"/>
  <c r="AM297" i="27"/>
  <c r="AL296" i="27"/>
  <c r="AN294" i="27"/>
  <c r="AM293" i="27"/>
  <c r="AL292" i="27"/>
  <c r="AN290" i="27"/>
  <c r="AM289" i="27"/>
  <c r="AL288" i="27"/>
  <c r="AN286" i="27"/>
  <c r="AM285" i="27"/>
  <c r="AL284" i="27"/>
  <c r="AN282" i="27"/>
  <c r="AM281" i="27"/>
  <c r="AL280" i="27"/>
  <c r="AN278" i="27"/>
  <c r="AM277" i="27"/>
  <c r="AL276" i="27"/>
  <c r="AN274" i="27"/>
  <c r="AM273" i="27"/>
  <c r="AL272" i="27"/>
  <c r="AN270" i="27"/>
  <c r="AM269" i="27"/>
  <c r="AL268" i="27"/>
  <c r="AN266" i="27"/>
  <c r="AM265" i="27"/>
  <c r="AL264" i="27"/>
  <c r="AN262" i="27"/>
  <c r="AM261" i="27"/>
  <c r="AL260" i="27"/>
  <c r="AN258" i="27"/>
  <c r="AM257" i="27"/>
  <c r="AL256" i="27"/>
  <c r="AN254" i="27"/>
  <c r="AM253" i="27"/>
  <c r="AL252" i="27"/>
  <c r="AN250" i="27"/>
  <c r="AM362" i="27"/>
  <c r="AL361" i="27"/>
  <c r="AN359" i="27"/>
  <c r="AM358" i="27"/>
  <c r="AL357" i="27"/>
  <c r="AN355" i="27"/>
  <c r="AM354" i="27"/>
  <c r="AL353" i="27"/>
  <c r="AN351" i="27"/>
  <c r="AM350" i="27"/>
  <c r="AL349" i="27"/>
  <c r="AN347" i="27"/>
  <c r="AM346" i="27"/>
  <c r="AL345" i="27"/>
  <c r="AN343" i="27"/>
  <c r="AM342" i="27"/>
  <c r="AL341" i="27"/>
  <c r="AN339" i="27"/>
  <c r="AM338" i="27"/>
  <c r="AL337" i="27"/>
  <c r="AN335" i="27"/>
  <c r="AM334" i="27"/>
  <c r="AL333" i="27"/>
  <c r="AN331" i="27"/>
  <c r="AM330" i="27"/>
  <c r="AL329" i="27"/>
  <c r="AN327" i="27"/>
  <c r="AM326" i="27"/>
  <c r="AL325" i="27"/>
  <c r="AN323" i="27"/>
  <c r="AM322" i="27"/>
  <c r="AL321" i="27"/>
  <c r="AN319" i="27"/>
  <c r="AM318" i="27"/>
  <c r="AL317" i="27"/>
  <c r="AN315" i="27"/>
  <c r="AM314" i="27"/>
  <c r="AL313" i="27"/>
  <c r="AN311" i="27"/>
  <c r="AM310" i="27"/>
  <c r="AL309" i="27"/>
  <c r="AN307" i="27"/>
  <c r="AM306" i="27"/>
  <c r="AL305" i="27"/>
  <c r="AN303" i="27"/>
  <c r="AM302" i="27"/>
  <c r="AL301" i="27"/>
  <c r="AN299" i="27"/>
  <c r="AM298" i="27"/>
  <c r="AL297" i="27"/>
  <c r="AN295" i="27"/>
  <c r="AM294" i="27"/>
  <c r="AL293" i="27"/>
  <c r="AN291" i="27"/>
  <c r="AM290" i="27"/>
  <c r="AL289" i="27"/>
  <c r="AN287" i="27"/>
  <c r="AM286" i="27"/>
  <c r="AL285" i="27"/>
  <c r="AN283" i="27"/>
  <c r="AM282" i="27"/>
  <c r="AL281" i="27"/>
  <c r="AN279" i="27"/>
  <c r="AL362" i="27"/>
  <c r="AN360" i="27"/>
  <c r="AM359" i="27"/>
  <c r="AL358" i="27"/>
  <c r="AN356" i="27"/>
  <c r="AM355" i="27"/>
  <c r="AL354" i="27"/>
  <c r="AN352" i="27"/>
  <c r="AM351" i="27"/>
  <c r="AL350" i="27"/>
  <c r="AN348" i="27"/>
  <c r="AM347" i="27"/>
  <c r="AL346" i="27"/>
  <c r="AN344" i="27"/>
  <c r="AM343" i="27"/>
  <c r="AL342" i="27"/>
  <c r="AN340" i="27"/>
  <c r="AM339" i="27"/>
  <c r="AL338" i="27"/>
  <c r="AN336" i="27"/>
  <c r="AM335" i="27"/>
  <c r="AL334" i="27"/>
  <c r="AN332" i="27"/>
  <c r="AM331" i="27"/>
  <c r="AL330" i="27"/>
  <c r="AN328" i="27"/>
  <c r="AM327" i="27"/>
  <c r="AL326" i="27"/>
  <c r="AN324" i="27"/>
  <c r="AM323" i="27"/>
  <c r="AL322" i="27"/>
  <c r="AN320" i="27"/>
  <c r="AM319" i="27"/>
  <c r="AL318" i="27"/>
  <c r="AN316" i="27"/>
  <c r="AM315" i="27"/>
  <c r="AL314" i="27"/>
  <c r="AN312" i="27"/>
  <c r="AM311" i="27"/>
  <c r="AL310" i="27"/>
  <c r="AN308" i="27"/>
  <c r="AM307" i="27"/>
  <c r="AL306" i="27"/>
  <c r="AN304" i="27"/>
  <c r="AM303" i="27"/>
  <c r="AL302" i="27"/>
  <c r="AN300" i="27"/>
  <c r="AM299" i="27"/>
  <c r="AL298" i="27"/>
  <c r="AN296" i="27"/>
  <c r="AM295" i="27"/>
  <c r="AL294" i="27"/>
  <c r="AN292" i="27"/>
  <c r="AM291" i="27"/>
  <c r="AL290" i="27"/>
  <c r="AN288" i="27"/>
  <c r="AM287" i="27"/>
  <c r="AL286" i="27"/>
  <c r="AN284" i="27"/>
  <c r="AM283" i="27"/>
  <c r="AL282" i="27"/>
  <c r="AN280" i="27"/>
  <c r="AM279" i="27"/>
  <c r="AL278" i="27"/>
  <c r="AN276" i="27"/>
  <c r="AM275" i="27"/>
  <c r="AL274" i="27"/>
  <c r="AN272" i="27"/>
  <c r="AM271" i="27"/>
  <c r="AL270" i="27"/>
  <c r="AN268" i="27"/>
  <c r="AM267" i="27"/>
  <c r="AL266" i="27"/>
  <c r="AN264" i="27"/>
  <c r="AM263" i="27"/>
  <c r="AL262" i="27"/>
  <c r="AN260" i="27"/>
  <c r="AM259" i="27"/>
  <c r="AL258" i="27"/>
  <c r="AN256" i="27"/>
  <c r="AM255" i="27"/>
  <c r="AL254" i="27"/>
  <c r="AN252" i="27"/>
  <c r="AM251" i="27"/>
  <c r="AN361" i="27"/>
  <c r="AM356" i="27"/>
  <c r="AL351" i="27"/>
  <c r="AN345" i="27"/>
  <c r="AM340" i="27"/>
  <c r="AL335" i="27"/>
  <c r="AN329" i="27"/>
  <c r="AM324" i="27"/>
  <c r="AL319" i="27"/>
  <c r="AN313" i="27"/>
  <c r="AM308" i="27"/>
  <c r="AL303" i="27"/>
  <c r="AN297" i="27"/>
  <c r="AM292" i="27"/>
  <c r="AL287" i="27"/>
  <c r="AN281" i="27"/>
  <c r="AN277" i="27"/>
  <c r="AL275" i="27"/>
  <c r="AM272" i="27"/>
  <c r="AN269" i="27"/>
  <c r="AL267" i="27"/>
  <c r="AM264" i="27"/>
  <c r="AN261" i="27"/>
  <c r="AL259" i="27"/>
  <c r="AM256" i="27"/>
  <c r="AN253" i="27"/>
  <c r="AL251" i="27"/>
  <c r="AM249" i="27"/>
  <c r="AL248" i="27"/>
  <c r="AN246" i="27"/>
  <c r="AM245" i="27"/>
  <c r="AL244" i="27"/>
  <c r="AN242" i="27"/>
  <c r="AM241" i="27"/>
  <c r="AL240" i="27"/>
  <c r="AN238" i="27"/>
  <c r="AM237" i="27"/>
  <c r="AL236" i="27"/>
  <c r="AN234" i="27"/>
  <c r="AM233" i="27"/>
  <c r="AL232" i="27"/>
  <c r="AN230" i="27"/>
  <c r="AM229" i="27"/>
  <c r="AL228" i="27"/>
  <c r="AN226" i="27"/>
  <c r="AM225" i="27"/>
  <c r="AL224" i="27"/>
  <c r="AN222" i="27"/>
  <c r="AM221" i="27"/>
  <c r="AL220" i="27"/>
  <c r="AN218" i="27"/>
  <c r="AM217" i="27"/>
  <c r="AL216" i="27"/>
  <c r="AN214" i="27"/>
  <c r="AM213" i="27"/>
  <c r="AL212" i="27"/>
  <c r="AN210" i="27"/>
  <c r="AM209" i="27"/>
  <c r="AL208" i="27"/>
  <c r="AN206" i="27"/>
  <c r="AM205" i="27"/>
  <c r="AL204" i="27"/>
  <c r="AN202" i="27"/>
  <c r="AM201" i="27"/>
  <c r="AL200" i="27"/>
  <c r="AM360" i="27"/>
  <c r="AL355" i="27"/>
  <c r="AN349" i="27"/>
  <c r="AM344" i="27"/>
  <c r="AL339" i="27"/>
  <c r="AN333" i="27"/>
  <c r="AM328" i="27"/>
  <c r="AL323" i="27"/>
  <c r="AN317" i="27"/>
  <c r="AM312" i="27"/>
  <c r="AL307" i="27"/>
  <c r="AN301" i="27"/>
  <c r="AM296" i="27"/>
  <c r="AL291" i="27"/>
  <c r="AN285" i="27"/>
  <c r="AM280" i="27"/>
  <c r="AL277" i="27"/>
  <c r="AM274" i="27"/>
  <c r="AN271" i="27"/>
  <c r="AL269" i="27"/>
  <c r="AM266" i="27"/>
  <c r="AN263" i="27"/>
  <c r="AL261" i="27"/>
  <c r="AM258" i="27"/>
  <c r="AN255" i="27"/>
  <c r="AL253" i="27"/>
  <c r="AM250" i="27"/>
  <c r="AL249" i="27"/>
  <c r="AN247" i="27"/>
  <c r="AM246" i="27"/>
  <c r="AL245" i="27"/>
  <c r="AN243" i="27"/>
  <c r="AM242" i="27"/>
  <c r="AL241" i="27"/>
  <c r="AN239" i="27"/>
  <c r="AM238" i="27"/>
  <c r="AL237" i="27"/>
  <c r="AN235" i="27"/>
  <c r="AM234" i="27"/>
  <c r="AL233" i="27"/>
  <c r="AN231" i="27"/>
  <c r="AM230" i="27"/>
  <c r="AL229" i="27"/>
  <c r="AN227" i="27"/>
  <c r="AM226" i="27"/>
  <c r="AL225" i="27"/>
  <c r="AN223" i="27"/>
  <c r="AM222" i="27"/>
  <c r="AL221" i="27"/>
  <c r="AN219" i="27"/>
  <c r="AM218" i="27"/>
  <c r="AL217" i="27"/>
  <c r="AN215" i="27"/>
  <c r="AM214" i="27"/>
  <c r="AL213" i="27"/>
  <c r="AN211" i="27"/>
  <c r="AM210" i="27"/>
  <c r="AL209" i="27"/>
  <c r="AN207" i="27"/>
  <c r="AM206" i="27"/>
  <c r="AL205" i="27"/>
  <c r="AN203" i="27"/>
  <c r="AM202" i="27"/>
  <c r="AL201" i="27"/>
  <c r="AN199" i="27"/>
  <c r="AM198" i="27"/>
  <c r="AL197" i="27"/>
  <c r="AN195" i="27"/>
  <c r="AM194" i="27"/>
  <c r="AL193" i="27"/>
  <c r="AN191" i="27"/>
  <c r="AM190" i="27"/>
  <c r="AL189" i="27"/>
  <c r="AN187" i="27"/>
  <c r="AM186" i="27"/>
  <c r="AL185" i="27"/>
  <c r="AN183" i="27"/>
  <c r="AM182" i="27"/>
  <c r="AL181" i="27"/>
  <c r="AN179" i="27"/>
  <c r="AM178" i="27"/>
  <c r="AL177" i="27"/>
  <c r="AN175" i="27"/>
  <c r="AM174" i="27"/>
  <c r="AL173" i="27"/>
  <c r="AL359" i="27"/>
  <c r="AN353" i="27"/>
  <c r="AM348" i="27"/>
  <c r="AL343" i="27"/>
  <c r="AN337" i="27"/>
  <c r="AM332" i="27"/>
  <c r="AL327" i="27"/>
  <c r="AN321" i="27"/>
  <c r="AM316" i="27"/>
  <c r="AL311" i="27"/>
  <c r="AN305" i="27"/>
  <c r="AM300" i="27"/>
  <c r="AL295" i="27"/>
  <c r="AN289" i="27"/>
  <c r="AM284" i="27"/>
  <c r="AL279" i="27"/>
  <c r="AM276" i="27"/>
  <c r="AN273" i="27"/>
  <c r="AL271" i="27"/>
  <c r="AM268" i="27"/>
  <c r="AN265" i="27"/>
  <c r="AL263" i="27"/>
  <c r="AM260" i="27"/>
  <c r="AN257" i="27"/>
  <c r="AL255" i="27"/>
  <c r="AM252" i="27"/>
  <c r="AL250" i="27"/>
  <c r="AN248" i="27"/>
  <c r="AM247" i="27"/>
  <c r="AL246" i="27"/>
  <c r="AN244" i="27"/>
  <c r="AM243" i="27"/>
  <c r="AL242" i="27"/>
  <c r="AN240" i="27"/>
  <c r="AM239" i="27"/>
  <c r="AL238" i="27"/>
  <c r="AN236" i="27"/>
  <c r="AM235" i="27"/>
  <c r="AL234" i="27"/>
  <c r="AN232" i="27"/>
  <c r="AM231" i="27"/>
  <c r="AL230" i="27"/>
  <c r="AN228" i="27"/>
  <c r="AM227" i="27"/>
  <c r="AL226" i="27"/>
  <c r="AN224" i="27"/>
  <c r="AM223" i="27"/>
  <c r="AL222" i="27"/>
  <c r="AN220" i="27"/>
  <c r="AM219" i="27"/>
  <c r="AL218" i="27"/>
  <c r="AN216" i="27"/>
  <c r="AM215" i="27"/>
  <c r="AL214" i="27"/>
  <c r="AN212" i="27"/>
  <c r="AM211" i="27"/>
  <c r="AL210" i="27"/>
  <c r="AN208" i="27"/>
  <c r="AM207" i="27"/>
  <c r="AL206" i="27"/>
  <c r="AN204" i="27"/>
  <c r="AM203" i="27"/>
  <c r="AL202" i="27"/>
  <c r="AN200" i="27"/>
  <c r="AM199" i="27"/>
  <c r="AL198" i="27"/>
  <c r="AN196" i="27"/>
  <c r="AM195" i="27"/>
  <c r="AL194" i="27"/>
  <c r="AN192" i="27"/>
  <c r="AM191" i="27"/>
  <c r="AL190" i="27"/>
  <c r="AN188" i="27"/>
  <c r="AM187" i="27"/>
  <c r="AL186" i="27"/>
  <c r="AN184" i="27"/>
  <c r="AM183" i="27"/>
  <c r="AL182" i="27"/>
  <c r="AN180" i="27"/>
  <c r="AM179" i="27"/>
  <c r="AL178" i="27"/>
  <c r="AN176" i="27"/>
  <c r="AM175" i="27"/>
  <c r="AL174" i="27"/>
  <c r="AN172" i="27"/>
  <c r="AN357" i="27"/>
  <c r="AM336" i="27"/>
  <c r="AL315" i="27"/>
  <c r="AN293" i="27"/>
  <c r="AN275" i="27"/>
  <c r="AL265" i="27"/>
  <c r="AM254" i="27"/>
  <c r="AL247" i="27"/>
  <c r="AN241" i="27"/>
  <c r="AM236" i="27"/>
  <c r="AL231" i="27"/>
  <c r="AN225" i="27"/>
  <c r="AM220" i="27"/>
  <c r="AL215" i="27"/>
  <c r="AN209" i="27"/>
  <c r="AM204" i="27"/>
  <c r="AL199" i="27"/>
  <c r="AM196" i="27"/>
  <c r="AN193" i="27"/>
  <c r="AL191" i="27"/>
  <c r="AM188" i="27"/>
  <c r="AN185" i="27"/>
  <c r="AL183" i="27"/>
  <c r="AM180" i="27"/>
  <c r="AN177" i="27"/>
  <c r="AL175" i="27"/>
  <c r="AM172" i="27"/>
  <c r="AL171" i="27"/>
  <c r="AN169" i="27"/>
  <c r="AM168" i="27"/>
  <c r="AL167" i="27"/>
  <c r="AN165" i="27"/>
  <c r="AM164" i="27"/>
  <c r="AL163" i="27"/>
  <c r="AN161" i="27"/>
  <c r="AM160" i="27"/>
  <c r="AL159" i="27"/>
  <c r="AN157" i="27"/>
  <c r="AM156" i="27"/>
  <c r="AL155" i="27"/>
  <c r="AN153" i="27"/>
  <c r="AM152" i="27"/>
  <c r="AL151" i="27"/>
  <c r="AN149" i="27"/>
  <c r="AM148" i="27"/>
  <c r="AL147" i="27"/>
  <c r="AN145" i="27"/>
  <c r="AM144" i="27"/>
  <c r="AL143" i="27"/>
  <c r="AN141" i="27"/>
  <c r="AM140" i="27"/>
  <c r="AL139" i="27"/>
  <c r="AN137" i="27"/>
  <c r="AM136" i="27"/>
  <c r="AL135" i="27"/>
  <c r="AN133" i="27"/>
  <c r="AM132" i="27"/>
  <c r="AL131" i="27"/>
  <c r="AN129" i="27"/>
  <c r="AM128" i="27"/>
  <c r="AL127" i="27"/>
  <c r="AN125" i="27"/>
  <c r="AM124" i="27"/>
  <c r="AL123" i="27"/>
  <c r="AM121" i="27"/>
  <c r="AM119" i="27"/>
  <c r="AM117" i="27"/>
  <c r="AM115" i="27"/>
  <c r="AM113" i="27"/>
  <c r="AM111" i="27"/>
  <c r="AM109" i="27"/>
  <c r="AM107" i="27"/>
  <c r="AM105" i="27"/>
  <c r="AM352" i="27"/>
  <c r="AL331" i="27"/>
  <c r="AN309" i="27"/>
  <c r="AM288" i="27"/>
  <c r="AL273" i="27"/>
  <c r="AM262" i="27"/>
  <c r="AN251" i="27"/>
  <c r="AN245" i="27"/>
  <c r="AM240" i="27"/>
  <c r="AL235" i="27"/>
  <c r="AN229" i="27"/>
  <c r="AM224" i="27"/>
  <c r="AL219" i="27"/>
  <c r="AN213" i="27"/>
  <c r="AM208" i="27"/>
  <c r="AL203" i="27"/>
  <c r="AN198" i="27"/>
  <c r="AL196" i="27"/>
  <c r="AM193" i="27"/>
  <c r="AN190" i="27"/>
  <c r="AL188" i="27"/>
  <c r="AM185" i="27"/>
  <c r="AN182" i="27"/>
  <c r="AL180" i="27"/>
  <c r="AM177" i="27"/>
  <c r="AN174" i="27"/>
  <c r="AL172" i="27"/>
  <c r="AN170" i="27"/>
  <c r="AM169" i="27"/>
  <c r="AL168" i="27"/>
  <c r="AN166" i="27"/>
  <c r="AM165" i="27"/>
  <c r="AL164" i="27"/>
  <c r="AN162" i="27"/>
  <c r="AM161" i="27"/>
  <c r="AL160" i="27"/>
  <c r="AN158" i="27"/>
  <c r="AM157" i="27"/>
  <c r="AL156" i="27"/>
  <c r="AN154" i="27"/>
  <c r="AM153" i="27"/>
  <c r="AL152" i="27"/>
  <c r="AN150" i="27"/>
  <c r="AM149" i="27"/>
  <c r="AL148" i="27"/>
  <c r="AN146" i="27"/>
  <c r="AM145" i="27"/>
  <c r="AL144" i="27"/>
  <c r="AN142" i="27"/>
  <c r="AM141" i="27"/>
  <c r="AL140" i="27"/>
  <c r="AN138" i="27"/>
  <c r="AM137" i="27"/>
  <c r="AL136" i="27"/>
  <c r="AN134" i="27"/>
  <c r="AM133" i="27"/>
  <c r="AL132" i="27"/>
  <c r="AN130" i="27"/>
  <c r="AM129" i="27"/>
  <c r="AL128" i="27"/>
  <c r="AN126" i="27"/>
  <c r="AM125" i="27"/>
  <c r="AL124" i="27"/>
  <c r="AN122" i="27"/>
  <c r="AL121" i="27"/>
  <c r="AN120" i="27"/>
  <c r="AL119" i="27"/>
  <c r="AN118" i="27"/>
  <c r="AL117" i="27"/>
  <c r="AN116" i="27"/>
  <c r="AL115" i="27"/>
  <c r="AN114" i="27"/>
  <c r="AL113" i="27"/>
  <c r="AN112" i="27"/>
  <c r="AL111" i="27"/>
  <c r="AN110" i="27"/>
  <c r="AL109" i="27"/>
  <c r="AN108" i="27"/>
  <c r="AL107" i="27"/>
  <c r="AN106" i="27"/>
  <c r="AL105" i="27"/>
  <c r="AN104" i="27"/>
  <c r="AL103" i="27"/>
  <c r="AL347" i="27"/>
  <c r="AN325" i="27"/>
  <c r="AM304" i="27"/>
  <c r="AL283" i="27"/>
  <c r="AM270" i="27"/>
  <c r="AN259" i="27"/>
  <c r="AN249" i="27"/>
  <c r="AM244" i="27"/>
  <c r="AL239" i="27"/>
  <c r="AN233" i="27"/>
  <c r="AM228" i="27"/>
  <c r="AL223" i="27"/>
  <c r="AN217" i="27"/>
  <c r="AM212" i="27"/>
  <c r="AL207" i="27"/>
  <c r="AN201" i="27"/>
  <c r="AN197" i="27"/>
  <c r="AL195" i="27"/>
  <c r="AM192" i="27"/>
  <c r="AN189" i="27"/>
  <c r="AL187" i="27"/>
  <c r="AM184" i="27"/>
  <c r="AN181" i="27"/>
  <c r="AL179" i="27"/>
  <c r="AM176" i="27"/>
  <c r="AN173" i="27"/>
  <c r="AN171" i="27"/>
  <c r="AM170" i="27"/>
  <c r="AL169" i="27"/>
  <c r="AN167" i="27"/>
  <c r="AM166" i="27"/>
  <c r="AL165" i="27"/>
  <c r="AN163" i="27"/>
  <c r="AM162" i="27"/>
  <c r="AL161" i="27"/>
  <c r="AN159" i="27"/>
  <c r="AM158" i="27"/>
  <c r="AL157" i="27"/>
  <c r="AN155" i="27"/>
  <c r="AM154" i="27"/>
  <c r="AL153" i="27"/>
  <c r="AN151" i="27"/>
  <c r="AM150" i="27"/>
  <c r="AL149" i="27"/>
  <c r="AN147" i="27"/>
  <c r="AM146" i="27"/>
  <c r="AL145" i="27"/>
  <c r="AN143" i="27"/>
  <c r="AM142" i="27"/>
  <c r="AL141" i="27"/>
  <c r="AN139" i="27"/>
  <c r="AM138" i="27"/>
  <c r="AL137" i="27"/>
  <c r="AN135" i="27"/>
  <c r="AM134" i="27"/>
  <c r="AL133" i="27"/>
  <c r="AN131" i="27"/>
  <c r="AM130" i="27"/>
  <c r="AL129" i="27"/>
  <c r="AN127" i="27"/>
  <c r="AM126" i="27"/>
  <c r="AL125" i="27"/>
  <c r="AN123" i="27"/>
  <c r="AM122" i="27"/>
  <c r="AM120" i="27"/>
  <c r="AM118" i="27"/>
  <c r="AM116" i="27"/>
  <c r="AM114" i="27"/>
  <c r="AM112" i="27"/>
  <c r="AM110" i="27"/>
  <c r="AM108" i="27"/>
  <c r="AM106" i="27"/>
  <c r="AM104" i="27"/>
  <c r="AM102" i="27"/>
  <c r="AN341" i="27"/>
  <c r="AN267" i="27"/>
  <c r="AN237" i="27"/>
  <c r="AM216" i="27"/>
  <c r="AM197" i="27"/>
  <c r="AN186" i="27"/>
  <c r="AL176" i="27"/>
  <c r="AN168" i="27"/>
  <c r="AM163" i="27"/>
  <c r="AL158" i="27"/>
  <c r="AN152" i="27"/>
  <c r="AM147" i="27"/>
  <c r="AL142" i="27"/>
  <c r="AN136" i="27"/>
  <c r="AM131" i="27"/>
  <c r="AL126" i="27"/>
  <c r="AM100" i="27"/>
  <c r="AM98" i="27"/>
  <c r="AM96" i="27"/>
  <c r="AM94" i="27"/>
  <c r="AM92" i="27"/>
  <c r="AM90" i="27"/>
  <c r="AM88" i="27"/>
  <c r="AM86" i="27"/>
  <c r="AM84" i="27"/>
  <c r="AM82" i="27"/>
  <c r="AM80" i="27"/>
  <c r="AM78" i="27"/>
  <c r="AM76" i="27"/>
  <c r="AM74" i="27"/>
  <c r="AM72" i="27"/>
  <c r="AM70" i="27"/>
  <c r="AM68" i="27"/>
  <c r="AM66" i="27"/>
  <c r="AM64" i="27"/>
  <c r="AM62" i="27"/>
  <c r="AM60" i="27"/>
  <c r="AM58" i="27"/>
  <c r="AM56" i="27"/>
  <c r="AM54" i="27"/>
  <c r="AM52" i="27"/>
  <c r="AM50" i="27"/>
  <c r="AM48" i="27"/>
  <c r="AM46" i="27"/>
  <c r="AM44" i="27"/>
  <c r="AM42" i="27"/>
  <c r="AM40" i="27"/>
  <c r="AM38" i="27"/>
  <c r="AM36" i="27"/>
  <c r="AM34" i="27"/>
  <c r="AM32" i="27"/>
  <c r="AM30" i="27"/>
  <c r="AM320" i="27"/>
  <c r="AL257" i="27"/>
  <c r="AM232" i="27"/>
  <c r="AL211" i="27"/>
  <c r="AN194" i="27"/>
  <c r="AL184" i="27"/>
  <c r="AM173" i="27"/>
  <c r="AM167" i="27"/>
  <c r="AL162" i="27"/>
  <c r="AN156" i="27"/>
  <c r="AM151" i="27"/>
  <c r="AL146" i="27"/>
  <c r="AN140" i="27"/>
  <c r="AM135" i="27"/>
  <c r="AL130" i="27"/>
  <c r="AN124" i="27"/>
  <c r="AN121" i="27"/>
  <c r="AN119" i="27"/>
  <c r="AN117" i="27"/>
  <c r="AN115" i="27"/>
  <c r="AN113" i="27"/>
  <c r="AN111" i="27"/>
  <c r="AN109" i="27"/>
  <c r="AN107" i="27"/>
  <c r="AN105" i="27"/>
  <c r="AN103" i="27"/>
  <c r="AN102" i="27"/>
  <c r="AN101" i="27"/>
  <c r="AL100" i="27"/>
  <c r="AN99" i="27"/>
  <c r="AL98" i="27"/>
  <c r="AN97" i="27"/>
  <c r="AL96" i="27"/>
  <c r="AN95" i="27"/>
  <c r="AL94" i="27"/>
  <c r="AN93" i="27"/>
  <c r="AL92" i="27"/>
  <c r="AN91" i="27"/>
  <c r="AL90" i="27"/>
  <c r="AN89" i="27"/>
  <c r="AL88" i="27"/>
  <c r="AN87" i="27"/>
  <c r="AL86" i="27"/>
  <c r="AN85" i="27"/>
  <c r="AL84" i="27"/>
  <c r="AN83" i="27"/>
  <c r="AL82" i="27"/>
  <c r="AN81" i="27"/>
  <c r="AL80" i="27"/>
  <c r="AN79" i="27"/>
  <c r="AL78" i="27"/>
  <c r="AN77" i="27"/>
  <c r="AL76" i="27"/>
  <c r="AN75" i="27"/>
  <c r="AL74" i="27"/>
  <c r="AN73" i="27"/>
  <c r="AL72" i="27"/>
  <c r="AN71" i="27"/>
  <c r="AL70" i="27"/>
  <c r="AN69" i="27"/>
  <c r="AL68" i="27"/>
  <c r="AN67" i="27"/>
  <c r="AL66" i="27"/>
  <c r="AN65" i="27"/>
  <c r="AL64" i="27"/>
  <c r="AN63" i="27"/>
  <c r="AL62" i="27"/>
  <c r="AN61" i="27"/>
  <c r="AL60" i="27"/>
  <c r="AN59" i="27"/>
  <c r="AL58" i="27"/>
  <c r="AN57" i="27"/>
  <c r="AL56" i="27"/>
  <c r="AN55" i="27"/>
  <c r="AL54" i="27"/>
  <c r="AN53" i="27"/>
  <c r="AL52" i="27"/>
  <c r="AN51" i="27"/>
  <c r="AL50" i="27"/>
  <c r="AN49" i="27"/>
  <c r="AL48" i="27"/>
  <c r="AN47" i="27"/>
  <c r="AL46" i="27"/>
  <c r="AN45" i="27"/>
  <c r="AL44" i="27"/>
  <c r="AN43" i="27"/>
  <c r="AL42" i="27"/>
  <c r="AN41" i="27"/>
  <c r="AL40" i="27"/>
  <c r="AN39" i="27"/>
  <c r="AL38" i="27"/>
  <c r="AN37" i="27"/>
  <c r="AL36" i="27"/>
  <c r="AL299" i="27"/>
  <c r="AM248" i="27"/>
  <c r="AL227" i="27"/>
  <c r="AN205" i="27"/>
  <c r="AL192" i="27"/>
  <c r="AM181" i="27"/>
  <c r="AM171" i="27"/>
  <c r="AL166" i="27"/>
  <c r="AN160" i="27"/>
  <c r="AM155" i="27"/>
  <c r="AL150" i="27"/>
  <c r="AN144" i="27"/>
  <c r="AM139" i="27"/>
  <c r="AL134" i="27"/>
  <c r="AN128" i="27"/>
  <c r="AM123" i="27"/>
  <c r="AM103" i="27"/>
  <c r="AL102" i="27"/>
  <c r="AM101" i="27"/>
  <c r="AM99" i="27"/>
  <c r="AM97" i="27"/>
  <c r="AM95" i="27"/>
  <c r="AM93" i="27"/>
  <c r="AM91" i="27"/>
  <c r="AM89" i="27"/>
  <c r="AM87" i="27"/>
  <c r="AM85" i="27"/>
  <c r="AM83" i="27"/>
  <c r="AM81" i="27"/>
  <c r="AM79" i="27"/>
  <c r="AM77" i="27"/>
  <c r="AM75" i="27"/>
  <c r="AM73" i="27"/>
  <c r="AM71" i="27"/>
  <c r="AM69" i="27"/>
  <c r="AM67" i="27"/>
  <c r="AM65" i="27"/>
  <c r="AM63" i="27"/>
  <c r="AM61" i="27"/>
  <c r="AM59" i="27"/>
  <c r="AM57" i="27"/>
  <c r="AM55" i="27"/>
  <c r="AM53" i="27"/>
  <c r="AM51" i="27"/>
  <c r="AM49" i="27"/>
  <c r="AM47" i="27"/>
  <c r="AM45" i="27"/>
  <c r="AM43" i="27"/>
  <c r="AM41" i="27"/>
  <c r="AM39" i="27"/>
  <c r="AM37" i="27"/>
  <c r="AM35" i="27"/>
  <c r="AM33" i="27"/>
  <c r="AM31" i="27"/>
  <c r="AM29" i="27"/>
  <c r="AL37" i="27"/>
  <c r="AL41" i="27"/>
  <c r="AL45" i="27"/>
  <c r="AL49" i="27"/>
  <c r="AL104" i="27"/>
  <c r="AL108" i="27"/>
  <c r="AL112" i="27"/>
  <c r="AL116" i="27"/>
  <c r="AL120" i="27"/>
  <c r="AN132" i="27"/>
  <c r="AL154" i="27"/>
  <c r="AN178" i="27"/>
  <c r="AL243" i="27"/>
  <c r="AN52" i="27"/>
  <c r="AN54" i="27"/>
  <c r="AN56" i="27"/>
  <c r="AN58" i="27"/>
  <c r="AN60" i="27"/>
  <c r="AN62" i="27"/>
  <c r="AN64" i="27"/>
  <c r="AN66" i="27"/>
  <c r="AN68" i="27"/>
  <c r="AN70" i="27"/>
  <c r="AN72" i="27"/>
  <c r="AN74" i="27"/>
  <c r="AN76" i="27"/>
  <c r="AN78" i="27"/>
  <c r="AN80" i="27"/>
  <c r="AN82" i="27"/>
  <c r="AN84" i="27"/>
  <c r="AN86" i="27"/>
  <c r="AN88" i="27"/>
  <c r="AN90" i="27"/>
  <c r="AN92" i="27"/>
  <c r="AN94" i="27"/>
  <c r="AN96" i="27"/>
  <c r="AN98" i="27"/>
  <c r="AN100" i="27"/>
  <c r="AL138" i="27"/>
  <c r="AM159" i="27"/>
  <c r="AM189" i="27"/>
  <c r="AM278" i="27"/>
  <c r="AB26" i="19" l="1"/>
  <c r="AB26" i="27"/>
  <c r="Z26" i="27"/>
  <c r="Z26" i="19"/>
  <c r="AA26" i="27"/>
  <c r="AA26" i="19"/>
  <c r="A35" i="33"/>
  <c r="L17" i="33"/>
  <c r="C18" i="33" s="1"/>
  <c r="K17" i="33"/>
  <c r="A57" i="31"/>
  <c r="L14" i="31"/>
  <c r="C15" i="31" s="1"/>
  <c r="K14" i="31"/>
  <c r="N27" i="29"/>
  <c r="AE27" i="29" s="1"/>
  <c r="M27" i="29"/>
  <c r="AD27" i="29" s="1"/>
  <c r="L27" i="29"/>
  <c r="AC28" i="29" s="1"/>
  <c r="AP5" i="27"/>
  <c r="AK6" i="27"/>
  <c r="AA27" i="19" l="1"/>
  <c r="AA27" i="27"/>
  <c r="Z27" i="27"/>
  <c r="Z27" i="19"/>
  <c r="AB27" i="19"/>
  <c r="AB27" i="27"/>
  <c r="D18" i="33"/>
  <c r="E18" i="33" s="1"/>
  <c r="A36" i="33"/>
  <c r="D15" i="31"/>
  <c r="E15" i="31" s="1"/>
  <c r="A58" i="31"/>
  <c r="L28" i="29"/>
  <c r="AC29" i="29" s="1"/>
  <c r="M28" i="29"/>
  <c r="AD28" i="29" s="1"/>
  <c r="N28" i="29"/>
  <c r="AE28" i="29" s="1"/>
  <c r="AK7" i="27"/>
  <c r="AP6" i="27"/>
  <c r="Z28" i="19" l="1"/>
  <c r="Z28" i="27"/>
  <c r="AA28" i="19"/>
  <c r="AA28" i="27"/>
  <c r="AB28" i="19"/>
  <c r="AB28" i="27"/>
  <c r="H18" i="33"/>
  <c r="J18" i="33" s="1"/>
  <c r="I18" i="33"/>
  <c r="A37" i="33"/>
  <c r="H15" i="31"/>
  <c r="J15" i="31" s="1"/>
  <c r="I15" i="31"/>
  <c r="A59" i="31"/>
  <c r="L29" i="29"/>
  <c r="M29" i="29"/>
  <c r="N29" i="29"/>
  <c r="AK8" i="27"/>
  <c r="AP7" i="27"/>
  <c r="AB29" i="27" l="1"/>
  <c r="AB29" i="19"/>
  <c r="Z29" i="27"/>
  <c r="Z29" i="19"/>
  <c r="AA29" i="27"/>
  <c r="AA29" i="19"/>
  <c r="K18" i="33"/>
  <c r="L18" i="33"/>
  <c r="C19" i="33" s="1"/>
  <c r="A38" i="33"/>
  <c r="L15" i="31"/>
  <c r="C16" i="31" s="1"/>
  <c r="K15" i="31"/>
  <c r="A60" i="31"/>
  <c r="L30" i="29"/>
  <c r="M30" i="29"/>
  <c r="N30" i="29"/>
  <c r="AP8" i="27"/>
  <c r="AK9" i="27"/>
  <c r="AB30" i="19" l="1"/>
  <c r="AB30" i="27"/>
  <c r="Z30" i="27"/>
  <c r="Z30" i="19"/>
  <c r="AA30" i="27"/>
  <c r="AA30" i="19"/>
  <c r="A39" i="33"/>
  <c r="D19" i="33"/>
  <c r="E19" i="33" s="1"/>
  <c r="A61" i="31"/>
  <c r="D16" i="31"/>
  <c r="E16" i="31" s="1"/>
  <c r="N31" i="29"/>
  <c r="L31" i="29"/>
  <c r="M31" i="29"/>
  <c r="AK10" i="27"/>
  <c r="AP9" i="27"/>
  <c r="Z31" i="19" l="1"/>
  <c r="Z31" i="27"/>
  <c r="AB31" i="19"/>
  <c r="AB31" i="27"/>
  <c r="AA31" i="19"/>
  <c r="AA31" i="27"/>
  <c r="H19" i="33"/>
  <c r="J19" i="33" s="1"/>
  <c r="I19" i="33"/>
  <c r="A40" i="33"/>
  <c r="H16" i="31"/>
  <c r="J16" i="31" s="1"/>
  <c r="I16" i="31"/>
  <c r="A62" i="31"/>
  <c r="L32" i="29"/>
  <c r="M32" i="29"/>
  <c r="N32" i="29"/>
  <c r="AP10" i="27"/>
  <c r="AK11" i="27"/>
  <c r="Z32" i="27" l="1"/>
  <c r="Z32" i="19"/>
  <c r="AA32" i="19"/>
  <c r="AA32" i="27"/>
  <c r="AB32" i="19"/>
  <c r="AH32" i="19" s="1"/>
  <c r="AB32" i="27"/>
  <c r="A41" i="33"/>
  <c r="L19" i="33"/>
  <c r="C20" i="33" s="1"/>
  <c r="K19" i="33"/>
  <c r="L16" i="31"/>
  <c r="C17" i="31" s="1"/>
  <c r="K16" i="31"/>
  <c r="A63" i="31"/>
  <c r="L33" i="29"/>
  <c r="M33" i="29"/>
  <c r="N33" i="29"/>
  <c r="AK12" i="27"/>
  <c r="AP11" i="27"/>
  <c r="AB33" i="19" l="1"/>
  <c r="AB33" i="27"/>
  <c r="Z33" i="19"/>
  <c r="Z33" i="27"/>
  <c r="AA33" i="19"/>
  <c r="AA33" i="27"/>
  <c r="D20" i="33"/>
  <c r="E20" i="33" s="1"/>
  <c r="A42" i="33"/>
  <c r="A64" i="31"/>
  <c r="D17" i="31"/>
  <c r="E17" i="31" s="1"/>
  <c r="L34" i="29"/>
  <c r="M34" i="29"/>
  <c r="N34" i="29"/>
  <c r="AP12" i="27"/>
  <c r="Z34" i="27" l="1"/>
  <c r="Z34" i="19"/>
  <c r="AB34" i="27"/>
  <c r="AB34" i="19"/>
  <c r="AA34" i="27"/>
  <c r="AA34" i="19"/>
  <c r="H20" i="33"/>
  <c r="J20" i="33" s="1"/>
  <c r="I20" i="33"/>
  <c r="A43" i="33"/>
  <c r="I17" i="31"/>
  <c r="H17" i="31"/>
  <c r="J17" i="31" s="1"/>
  <c r="A65" i="31"/>
  <c r="N35" i="29"/>
  <c r="L35" i="29"/>
  <c r="M35" i="29"/>
  <c r="M369" i="26"/>
  <c r="M368" i="26"/>
  <c r="M367" i="26"/>
  <c r="M366" i="26"/>
  <c r="M365" i="26"/>
  <c r="M364" i="26"/>
  <c r="M363" i="26"/>
  <c r="M362" i="26"/>
  <c r="M361" i="26"/>
  <c r="M360" i="26"/>
  <c r="M359" i="26"/>
  <c r="M358" i="26"/>
  <c r="M357" i="26"/>
  <c r="M356" i="26"/>
  <c r="M355" i="26"/>
  <c r="M354" i="26"/>
  <c r="M353" i="26"/>
  <c r="M352" i="26"/>
  <c r="M351" i="26"/>
  <c r="M350" i="26"/>
  <c r="M349" i="26"/>
  <c r="M348" i="26"/>
  <c r="M347" i="26"/>
  <c r="M346" i="26"/>
  <c r="M345" i="26"/>
  <c r="M344" i="26"/>
  <c r="M343" i="26"/>
  <c r="M342" i="26"/>
  <c r="M341" i="26"/>
  <c r="M340" i="26"/>
  <c r="M339" i="26"/>
  <c r="M338" i="26"/>
  <c r="M337" i="26"/>
  <c r="M336" i="26"/>
  <c r="M335" i="26"/>
  <c r="M334" i="26"/>
  <c r="M333" i="26"/>
  <c r="M332" i="26"/>
  <c r="M331" i="26"/>
  <c r="M330" i="26"/>
  <c r="M329" i="26"/>
  <c r="M328" i="26"/>
  <c r="M327" i="26"/>
  <c r="M326" i="26"/>
  <c r="M325" i="26"/>
  <c r="M324" i="26"/>
  <c r="M323" i="26"/>
  <c r="M322" i="26"/>
  <c r="M321" i="26"/>
  <c r="M320" i="26"/>
  <c r="M319" i="26"/>
  <c r="M318" i="26"/>
  <c r="M317" i="26"/>
  <c r="M316" i="26"/>
  <c r="M315" i="26"/>
  <c r="M314" i="26"/>
  <c r="M313" i="26"/>
  <c r="M312" i="26"/>
  <c r="M311" i="26"/>
  <c r="M310" i="26"/>
  <c r="M309" i="26"/>
  <c r="M308" i="26"/>
  <c r="M307" i="26"/>
  <c r="M306" i="26"/>
  <c r="M305" i="26"/>
  <c r="M304" i="26"/>
  <c r="M303" i="26"/>
  <c r="M302" i="26"/>
  <c r="M301" i="26"/>
  <c r="M300" i="26"/>
  <c r="M299" i="26"/>
  <c r="M298" i="26"/>
  <c r="M297" i="26"/>
  <c r="M296" i="26"/>
  <c r="M295" i="26"/>
  <c r="M294" i="26"/>
  <c r="M293" i="26"/>
  <c r="M292" i="26"/>
  <c r="M291" i="26"/>
  <c r="M290" i="26"/>
  <c r="M289" i="26"/>
  <c r="M288" i="26"/>
  <c r="M287" i="26"/>
  <c r="M286" i="26"/>
  <c r="M285" i="26"/>
  <c r="M284" i="26"/>
  <c r="M283" i="26"/>
  <c r="M282" i="26"/>
  <c r="M281" i="26"/>
  <c r="M280" i="26"/>
  <c r="M279" i="26"/>
  <c r="M278" i="26"/>
  <c r="M277" i="26"/>
  <c r="M276" i="26"/>
  <c r="M275" i="26"/>
  <c r="M274" i="26"/>
  <c r="M273" i="26"/>
  <c r="M272" i="26"/>
  <c r="M271" i="26"/>
  <c r="M270" i="26"/>
  <c r="M269" i="26"/>
  <c r="M268" i="26"/>
  <c r="M267" i="26"/>
  <c r="M266" i="26"/>
  <c r="M265" i="26"/>
  <c r="M264" i="26"/>
  <c r="M263" i="26"/>
  <c r="M262" i="26"/>
  <c r="M261" i="26"/>
  <c r="M260" i="26"/>
  <c r="M259" i="26"/>
  <c r="M258" i="26"/>
  <c r="M257" i="26"/>
  <c r="M256" i="26"/>
  <c r="M255" i="26"/>
  <c r="M254" i="26"/>
  <c r="M253" i="26"/>
  <c r="M252" i="26"/>
  <c r="M251" i="26"/>
  <c r="M250" i="26"/>
  <c r="M249" i="26"/>
  <c r="M248" i="26"/>
  <c r="M247" i="26"/>
  <c r="M246" i="26"/>
  <c r="M245" i="26"/>
  <c r="M244" i="26"/>
  <c r="M243" i="26"/>
  <c r="M242" i="26"/>
  <c r="M241" i="26"/>
  <c r="M240" i="26"/>
  <c r="M239" i="26"/>
  <c r="M238" i="26"/>
  <c r="M237" i="26"/>
  <c r="M236" i="26"/>
  <c r="M235" i="26"/>
  <c r="M234" i="26"/>
  <c r="M233" i="26"/>
  <c r="M232" i="26"/>
  <c r="M231" i="26"/>
  <c r="M230" i="26"/>
  <c r="M229" i="26"/>
  <c r="M228" i="26"/>
  <c r="M227" i="26"/>
  <c r="M226" i="26"/>
  <c r="M225" i="26"/>
  <c r="M224" i="26"/>
  <c r="M223" i="26"/>
  <c r="M222" i="26"/>
  <c r="M221" i="26"/>
  <c r="M220" i="26"/>
  <c r="M219" i="26"/>
  <c r="M218" i="26"/>
  <c r="M217" i="26"/>
  <c r="M216" i="26"/>
  <c r="M215" i="26"/>
  <c r="M214" i="26"/>
  <c r="M213" i="26"/>
  <c r="M212" i="26"/>
  <c r="M211" i="26"/>
  <c r="M210" i="26"/>
  <c r="M209" i="26"/>
  <c r="M208" i="26"/>
  <c r="M207" i="26"/>
  <c r="M206" i="26"/>
  <c r="M205" i="26"/>
  <c r="M204" i="26"/>
  <c r="M203" i="26"/>
  <c r="M202" i="26"/>
  <c r="M201" i="26"/>
  <c r="M200" i="26"/>
  <c r="M199" i="26"/>
  <c r="M198" i="26"/>
  <c r="M197" i="26"/>
  <c r="M196" i="26"/>
  <c r="M195" i="26"/>
  <c r="M194" i="26"/>
  <c r="M193" i="26"/>
  <c r="M192" i="26"/>
  <c r="M191" i="26"/>
  <c r="M190" i="26"/>
  <c r="M189" i="26"/>
  <c r="M188" i="26"/>
  <c r="M187" i="26"/>
  <c r="M186" i="26"/>
  <c r="M185" i="26"/>
  <c r="M184" i="26"/>
  <c r="M183" i="26"/>
  <c r="M182" i="26"/>
  <c r="M181" i="26"/>
  <c r="M180" i="26"/>
  <c r="M179" i="26"/>
  <c r="M178" i="26"/>
  <c r="M177" i="26"/>
  <c r="M176" i="26"/>
  <c r="M175" i="26"/>
  <c r="M174" i="26"/>
  <c r="M173" i="26"/>
  <c r="M172" i="26"/>
  <c r="M171" i="26"/>
  <c r="M170" i="26"/>
  <c r="M169" i="26"/>
  <c r="M168" i="26"/>
  <c r="M167" i="26"/>
  <c r="M166" i="26"/>
  <c r="M165" i="26"/>
  <c r="M164" i="26"/>
  <c r="M163" i="26"/>
  <c r="M162" i="26"/>
  <c r="M161" i="26"/>
  <c r="M160" i="26"/>
  <c r="M159" i="26"/>
  <c r="M158" i="26"/>
  <c r="M157" i="26"/>
  <c r="M156" i="26"/>
  <c r="M155" i="26"/>
  <c r="M154" i="26"/>
  <c r="M153" i="26"/>
  <c r="M152" i="26"/>
  <c r="M151" i="26"/>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63" i="26"/>
  <c r="M62" i="26"/>
  <c r="M61" i="26"/>
  <c r="M60" i="26"/>
  <c r="M59" i="26"/>
  <c r="M58" i="26"/>
  <c r="M57" i="26"/>
  <c r="M56" i="26"/>
  <c r="M55" i="26"/>
  <c r="M54" i="26"/>
  <c r="M53" i="26"/>
  <c r="M52" i="26"/>
  <c r="M51" i="26"/>
  <c r="M50" i="26"/>
  <c r="M49" i="26"/>
  <c r="M48" i="26"/>
  <c r="M47" i="26"/>
  <c r="M46" i="26"/>
  <c r="M45" i="26"/>
  <c r="M44" i="26"/>
  <c r="M43" i="26"/>
  <c r="M42" i="26"/>
  <c r="M41" i="26"/>
  <c r="M40" i="26"/>
  <c r="M39" i="26"/>
  <c r="M38" i="26"/>
  <c r="M37" i="26"/>
  <c r="M36" i="26"/>
  <c r="M35" i="26"/>
  <c r="M34" i="26"/>
  <c r="M33" i="26"/>
  <c r="M32" i="26"/>
  <c r="M31" i="26"/>
  <c r="M30" i="26"/>
  <c r="M29" i="26"/>
  <c r="M28" i="26"/>
  <c r="M27" i="26"/>
  <c r="M26" i="26"/>
  <c r="M25" i="26"/>
  <c r="M24" i="26"/>
  <c r="M23" i="26"/>
  <c r="M22" i="26"/>
  <c r="M21" i="26"/>
  <c r="M20" i="26"/>
  <c r="M19" i="26"/>
  <c r="M18" i="26"/>
  <c r="M17" i="26"/>
  <c r="M16" i="26"/>
  <c r="M15" i="26"/>
  <c r="M14" i="26"/>
  <c r="M13" i="26"/>
  <c r="M12" i="26"/>
  <c r="M11" i="26"/>
  <c r="A11" i="26"/>
  <c r="A12" i="26" s="1"/>
  <c r="M10" i="26"/>
  <c r="M9" i="26"/>
  <c r="K9" i="26"/>
  <c r="M8" i="26"/>
  <c r="K8" i="26"/>
  <c r="M7" i="26"/>
  <c r="K7" i="26"/>
  <c r="M6" i="26"/>
  <c r="M5" i="26"/>
  <c r="D5" i="26" s="1"/>
  <c r="E5" i="26" s="1"/>
  <c r="N4" i="26"/>
  <c r="X122" i="25"/>
  <c r="X121" i="25"/>
  <c r="X120" i="25"/>
  <c r="X119" i="25"/>
  <c r="X118" i="25"/>
  <c r="X117" i="25"/>
  <c r="X116" i="25"/>
  <c r="X115" i="25"/>
  <c r="X114" i="25"/>
  <c r="X113" i="25"/>
  <c r="X112" i="25"/>
  <c r="X111" i="25"/>
  <c r="X110" i="25"/>
  <c r="X109" i="25"/>
  <c r="X108" i="25"/>
  <c r="X107" i="25"/>
  <c r="X106" i="25"/>
  <c r="X105" i="25"/>
  <c r="X104" i="25"/>
  <c r="X103" i="25"/>
  <c r="X102" i="25"/>
  <c r="X101" i="25"/>
  <c r="X100" i="25"/>
  <c r="X99" i="25"/>
  <c r="X98" i="25"/>
  <c r="X97" i="25"/>
  <c r="X96" i="25"/>
  <c r="X95" i="25"/>
  <c r="X94" i="25"/>
  <c r="X93" i="25"/>
  <c r="X92" i="25"/>
  <c r="X91"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X63" i="25"/>
  <c r="X62" i="25"/>
  <c r="X61" i="25"/>
  <c r="X60" i="25"/>
  <c r="X59" i="25"/>
  <c r="X58" i="25"/>
  <c r="X57" i="25"/>
  <c r="X56" i="25"/>
  <c r="X55" i="25"/>
  <c r="X54" i="25"/>
  <c r="X53" i="25"/>
  <c r="X52" i="25"/>
  <c r="X51" i="25"/>
  <c r="X50" i="25"/>
  <c r="X49" i="25"/>
  <c r="X48" i="25"/>
  <c r="X47" i="25"/>
  <c r="X46" i="25"/>
  <c r="X45" i="25"/>
  <c r="X44" i="25"/>
  <c r="X43" i="25"/>
  <c r="X42" i="25"/>
  <c r="X41" i="25"/>
  <c r="X40" i="25"/>
  <c r="X39" i="25"/>
  <c r="X38" i="25"/>
  <c r="X37" i="25"/>
  <c r="X36" i="25"/>
  <c r="X35" i="25"/>
  <c r="X34" i="25"/>
  <c r="X33" i="25"/>
  <c r="X32" i="25"/>
  <c r="X31" i="25"/>
  <c r="X30" i="25"/>
  <c r="X29" i="25"/>
  <c r="X28" i="25"/>
  <c r="X27" i="25"/>
  <c r="X26" i="25"/>
  <c r="X25" i="25"/>
  <c r="X24" i="25"/>
  <c r="X23" i="25"/>
  <c r="X22" i="25"/>
  <c r="X21" i="25"/>
  <c r="X20" i="25"/>
  <c r="X19" i="25"/>
  <c r="X18" i="25"/>
  <c r="X17" i="25"/>
  <c r="X16" i="25"/>
  <c r="X15" i="25"/>
  <c r="X14" i="25"/>
  <c r="X13" i="25"/>
  <c r="X12" i="25"/>
  <c r="X11" i="25"/>
  <c r="X10" i="25"/>
  <c r="X9" i="25"/>
  <c r="X8" i="25"/>
  <c r="D8" i="25"/>
  <c r="B8" i="25"/>
  <c r="X7" i="25"/>
  <c r="D7" i="25"/>
  <c r="B7" i="25"/>
  <c r="X6" i="25"/>
  <c r="D6" i="25"/>
  <c r="B6" i="25"/>
  <c r="X5" i="25"/>
  <c r="S5" i="25"/>
  <c r="D5" i="25"/>
  <c r="C5" i="25"/>
  <c r="B5" i="25"/>
  <c r="Y4" i="25"/>
  <c r="AD4" i="25" s="1"/>
  <c r="X4" i="25"/>
  <c r="D4" i="25"/>
  <c r="C4" i="25"/>
  <c r="B4" i="25"/>
  <c r="AD3" i="25"/>
  <c r="X3" i="25"/>
  <c r="G3" i="25"/>
  <c r="F3" i="25"/>
  <c r="E3" i="25"/>
  <c r="Z35" i="27" l="1"/>
  <c r="Z35" i="19"/>
  <c r="AA35" i="27"/>
  <c r="AA35" i="19"/>
  <c r="AB35" i="19"/>
  <c r="AB35" i="27"/>
  <c r="A44" i="33"/>
  <c r="L20" i="33"/>
  <c r="C21" i="33" s="1"/>
  <c r="K20" i="33"/>
  <c r="A66" i="31"/>
  <c r="L17" i="31"/>
  <c r="C18" i="31" s="1"/>
  <c r="K17" i="31"/>
  <c r="L36" i="29"/>
  <c r="M36" i="29"/>
  <c r="N36" i="29"/>
  <c r="H5" i="26"/>
  <c r="L5" i="26" s="1"/>
  <c r="C6" i="26" s="1"/>
  <c r="A13" i="26"/>
  <c r="Y5" i="25"/>
  <c r="AD5" i="25" s="1"/>
  <c r="AB36" i="27" l="1"/>
  <c r="AB36" i="19"/>
  <c r="Z36" i="27"/>
  <c r="Z36" i="19"/>
  <c r="AA36" i="27"/>
  <c r="AA36" i="19"/>
  <c r="D21" i="33"/>
  <c r="E21" i="33" s="1"/>
  <c r="A45" i="33"/>
  <c r="D18" i="31"/>
  <c r="E18" i="31" s="1"/>
  <c r="A67" i="31"/>
  <c r="L37" i="29"/>
  <c r="M37" i="29"/>
  <c r="N37" i="29"/>
  <c r="D6" i="26"/>
  <c r="E6" i="26" s="1"/>
  <c r="A14" i="26"/>
  <c r="Y6" i="25"/>
  <c r="Y7" i="25" s="1"/>
  <c r="G115" i="6" l="1"/>
  <c r="AA37" i="27"/>
  <c r="AA37" i="19"/>
  <c r="AB37" i="27"/>
  <c r="AB37" i="19"/>
  <c r="Z37" i="27"/>
  <c r="Z37" i="19"/>
  <c r="A46" i="33"/>
  <c r="H21" i="33"/>
  <c r="J21" i="33" s="1"/>
  <c r="I21" i="33"/>
  <c r="I18" i="31"/>
  <c r="H18" i="31"/>
  <c r="J18" i="31" s="1"/>
  <c r="A68" i="31"/>
  <c r="L38" i="29"/>
  <c r="M38" i="29"/>
  <c r="N38" i="29"/>
  <c r="A15" i="26"/>
  <c r="H6" i="26"/>
  <c r="L6" i="26" s="1"/>
  <c r="C7" i="26" s="1"/>
  <c r="AD6" i="25"/>
  <c r="Y8" i="25"/>
  <c r="AD7" i="25"/>
  <c r="AB38" i="27" l="1"/>
  <c r="AB38" i="19"/>
  <c r="Z38" i="27"/>
  <c r="Z38" i="19"/>
  <c r="AA38" i="27"/>
  <c r="AA38" i="19"/>
  <c r="L21" i="33"/>
  <c r="C22" i="33" s="1"/>
  <c r="K21" i="33"/>
  <c r="A47" i="33"/>
  <c r="A69" i="31"/>
  <c r="L18" i="31"/>
  <c r="C19" i="31" s="1"/>
  <c r="K18" i="31"/>
  <c r="N39" i="29"/>
  <c r="L39" i="29"/>
  <c r="M39" i="29"/>
  <c r="D7" i="26"/>
  <c r="E7" i="26" s="1"/>
  <c r="A16" i="26"/>
  <c r="AD8" i="25"/>
  <c r="Y9" i="25"/>
  <c r="Z39" i="27" l="1"/>
  <c r="Z39" i="19"/>
  <c r="AB39" i="27"/>
  <c r="AB39" i="19"/>
  <c r="AA39" i="27"/>
  <c r="AA39" i="19"/>
  <c r="A48" i="33"/>
  <c r="D22" i="33"/>
  <c r="E22" i="33" s="1"/>
  <c r="D19" i="31"/>
  <c r="E19" i="31" s="1"/>
  <c r="A70" i="31"/>
  <c r="L40" i="29"/>
  <c r="M40" i="29"/>
  <c r="N40" i="29"/>
  <c r="A17" i="26"/>
  <c r="H7" i="26"/>
  <c r="L7" i="26" s="1"/>
  <c r="C8" i="26" s="1"/>
  <c r="Y10" i="25"/>
  <c r="AD9" i="25"/>
  <c r="AB40" i="19" l="1"/>
  <c r="AB40" i="27"/>
  <c r="Z40" i="27"/>
  <c r="Z40" i="19"/>
  <c r="AA40" i="19"/>
  <c r="AA40" i="27"/>
  <c r="H22" i="33"/>
  <c r="J22" i="33" s="1"/>
  <c r="I22" i="33"/>
  <c r="A49" i="33"/>
  <c r="I19" i="31"/>
  <c r="H19" i="31"/>
  <c r="J19" i="31" s="1"/>
  <c r="A71" i="31"/>
  <c r="L41" i="29"/>
  <c r="M41" i="29"/>
  <c r="N41" i="29"/>
  <c r="D8" i="26"/>
  <c r="E8" i="26" s="1"/>
  <c r="A18" i="26"/>
  <c r="Y11" i="25"/>
  <c r="AD10" i="25"/>
  <c r="Z41" i="19" l="1"/>
  <c r="Z41" i="27"/>
  <c r="AB41" i="19"/>
  <c r="AB41" i="27"/>
  <c r="AA41" i="19"/>
  <c r="AA41" i="27"/>
  <c r="L22" i="33"/>
  <c r="C23" i="33" s="1"/>
  <c r="K22" i="33"/>
  <c r="A50" i="33"/>
  <c r="A72" i="31"/>
  <c r="L19" i="31"/>
  <c r="C20" i="31" s="1"/>
  <c r="K19" i="31"/>
  <c r="L42" i="29"/>
  <c r="M42" i="29"/>
  <c r="N42" i="29"/>
  <c r="H8" i="26"/>
  <c r="L8" i="26" s="1"/>
  <c r="C9" i="26" s="1"/>
  <c r="A19" i="26"/>
  <c r="Y12" i="25"/>
  <c r="AD11" i="25"/>
  <c r="AB42" i="19" l="1"/>
  <c r="AB42" i="27"/>
  <c r="AA42" i="27"/>
  <c r="AA42" i="19"/>
  <c r="Z42" i="27"/>
  <c r="Z42" i="19"/>
  <c r="A51" i="33"/>
  <c r="D23" i="33"/>
  <c r="E23" i="33" s="1"/>
  <c r="D20" i="31"/>
  <c r="E20" i="31" s="1"/>
  <c r="A73" i="31"/>
  <c r="N43" i="29"/>
  <c r="L43" i="29"/>
  <c r="M43" i="29"/>
  <c r="D9" i="26"/>
  <c r="A20" i="26"/>
  <c r="AD12" i="25"/>
  <c r="AB43" i="19" l="1"/>
  <c r="AB43" i="27"/>
  <c r="AA43" i="27"/>
  <c r="AA43" i="19"/>
  <c r="Z43" i="27"/>
  <c r="Z43" i="19"/>
  <c r="H23" i="33"/>
  <c r="J23" i="33" s="1"/>
  <c r="I23" i="33"/>
  <c r="A52" i="33"/>
  <c r="H20" i="31"/>
  <c r="J20" i="31" s="1"/>
  <c r="I20" i="31"/>
  <c r="A74" i="31"/>
  <c r="L44" i="29"/>
  <c r="M44" i="29"/>
  <c r="N44" i="29"/>
  <c r="A21" i="26"/>
  <c r="D3" i="24"/>
  <c r="D4" i="24"/>
  <c r="D5" i="24"/>
  <c r="D6" i="24"/>
  <c r="D7" i="24"/>
  <c r="D8" i="24"/>
  <c r="D9" i="24"/>
  <c r="D10" i="24"/>
  <c r="D11" i="24"/>
  <c r="D12" i="24"/>
  <c r="D13" i="24"/>
  <c r="D2" i="24"/>
  <c r="S5" i="19"/>
  <c r="S5" i="4"/>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301" i="4"/>
  <c r="S302" i="4"/>
  <c r="S303" i="4"/>
  <c r="S304" i="4"/>
  <c r="S305" i="4"/>
  <c r="S306" i="4"/>
  <c r="S307" i="4"/>
  <c r="S308" i="4"/>
  <c r="S309" i="4"/>
  <c r="S310" i="4"/>
  <c r="S311" i="4"/>
  <c r="S312" i="4"/>
  <c r="S313" i="4"/>
  <c r="S314" i="4"/>
  <c r="S315" i="4"/>
  <c r="S316" i="4"/>
  <c r="S317" i="4"/>
  <c r="S318" i="4"/>
  <c r="S4" i="4"/>
  <c r="AB44" i="19" l="1"/>
  <c r="AB44" i="27"/>
  <c r="Z44" i="27"/>
  <c r="Z44" i="19"/>
  <c r="AA44" i="19"/>
  <c r="AA44" i="27"/>
  <c r="A53" i="33"/>
  <c r="L23" i="33"/>
  <c r="C24" i="33" s="1"/>
  <c r="K23" i="33"/>
  <c r="A75" i="31"/>
  <c r="K20" i="31"/>
  <c r="L20" i="31"/>
  <c r="C21" i="31" s="1"/>
  <c r="L45" i="29"/>
  <c r="M45" i="29"/>
  <c r="N45" i="29"/>
  <c r="A22" i="26"/>
  <c r="N4" i="23"/>
  <c r="O4" i="23"/>
  <c r="N5" i="23"/>
  <c r="O5" i="23"/>
  <c r="N6" i="23"/>
  <c r="O6" i="23"/>
  <c r="N7" i="23"/>
  <c r="O7" i="23"/>
  <c r="N8" i="23"/>
  <c r="O8" i="23"/>
  <c r="N9" i="23"/>
  <c r="O9" i="23"/>
  <c r="N10" i="23"/>
  <c r="O10" i="23"/>
  <c r="N11" i="23"/>
  <c r="O11" i="23"/>
  <c r="N12" i="23"/>
  <c r="O12" i="23"/>
  <c r="N13" i="23"/>
  <c r="O13" i="23"/>
  <c r="N14" i="23"/>
  <c r="O14" i="23"/>
  <c r="N15" i="23"/>
  <c r="O15" i="23"/>
  <c r="N16" i="23"/>
  <c r="O16" i="23"/>
  <c r="N17" i="23"/>
  <c r="O17" i="23"/>
  <c r="N18" i="23"/>
  <c r="O18" i="23"/>
  <c r="N19" i="23"/>
  <c r="O19" i="23"/>
  <c r="N20" i="23"/>
  <c r="O20" i="23"/>
  <c r="N21" i="23"/>
  <c r="O21" i="23"/>
  <c r="N22" i="23"/>
  <c r="O22" i="23"/>
  <c r="N23" i="23"/>
  <c r="O23" i="23"/>
  <c r="N24" i="23"/>
  <c r="O24" i="23"/>
  <c r="N25" i="23"/>
  <c r="O25" i="23"/>
  <c r="N26" i="23"/>
  <c r="O26" i="23"/>
  <c r="N27" i="23"/>
  <c r="O27" i="23"/>
  <c r="N28" i="23"/>
  <c r="O28" i="23"/>
  <c r="N29" i="23"/>
  <c r="O29" i="23"/>
  <c r="N30" i="23"/>
  <c r="O30" i="23"/>
  <c r="N31" i="23"/>
  <c r="O31" i="23"/>
  <c r="N32" i="23"/>
  <c r="O32" i="23"/>
  <c r="N33" i="23"/>
  <c r="O33" i="23"/>
  <c r="N34" i="23"/>
  <c r="O34" i="23"/>
  <c r="N35" i="23"/>
  <c r="O35" i="23"/>
  <c r="N36" i="23"/>
  <c r="O36" i="23"/>
  <c r="N37" i="23"/>
  <c r="O37" i="23"/>
  <c r="N38" i="23"/>
  <c r="O38" i="23"/>
  <c r="N39" i="23"/>
  <c r="O39" i="23"/>
  <c r="N40" i="23"/>
  <c r="O40" i="23"/>
  <c r="N41" i="23"/>
  <c r="O41" i="23"/>
  <c r="N42" i="23"/>
  <c r="O42" i="23"/>
  <c r="N43" i="23"/>
  <c r="O43" i="23"/>
  <c r="N44" i="23"/>
  <c r="O44" i="23"/>
  <c r="N45" i="23"/>
  <c r="O45" i="23"/>
  <c r="N46" i="23"/>
  <c r="O46" i="23"/>
  <c r="N47" i="23"/>
  <c r="O47" i="23"/>
  <c r="N48" i="23"/>
  <c r="O48" i="23"/>
  <c r="N49" i="23"/>
  <c r="O49" i="23"/>
  <c r="N50" i="23"/>
  <c r="O50" i="23"/>
  <c r="N51" i="23"/>
  <c r="O51" i="23"/>
  <c r="N52" i="23"/>
  <c r="O52" i="23"/>
  <c r="N53" i="23"/>
  <c r="O53" i="23"/>
  <c r="N54" i="23"/>
  <c r="O54" i="23"/>
  <c r="N55" i="23"/>
  <c r="O55" i="23"/>
  <c r="N56" i="23"/>
  <c r="O56" i="23"/>
  <c r="N57" i="23"/>
  <c r="O57" i="23"/>
  <c r="N58" i="23"/>
  <c r="O58" i="23"/>
  <c r="N59" i="23"/>
  <c r="O59" i="23"/>
  <c r="N60" i="23"/>
  <c r="O60" i="23"/>
  <c r="N61" i="23"/>
  <c r="O61" i="23"/>
  <c r="N62" i="23"/>
  <c r="O62" i="23"/>
  <c r="N63" i="23"/>
  <c r="O63" i="23"/>
  <c r="N64" i="23"/>
  <c r="O64" i="23"/>
  <c r="N65" i="23"/>
  <c r="O65" i="23"/>
  <c r="N66" i="23"/>
  <c r="O66" i="23"/>
  <c r="N67" i="23"/>
  <c r="O67" i="23"/>
  <c r="N68" i="23"/>
  <c r="O68" i="23"/>
  <c r="N69" i="23"/>
  <c r="O69" i="23"/>
  <c r="N70" i="23"/>
  <c r="O70" i="23"/>
  <c r="N71" i="23"/>
  <c r="O71" i="23"/>
  <c r="N72" i="23"/>
  <c r="O72" i="23"/>
  <c r="N73" i="23"/>
  <c r="O73" i="23"/>
  <c r="N74" i="23"/>
  <c r="O74" i="23"/>
  <c r="N75" i="23"/>
  <c r="O75" i="23"/>
  <c r="N76" i="23"/>
  <c r="O76" i="23"/>
  <c r="N77" i="23"/>
  <c r="O77" i="23"/>
  <c r="N78" i="23"/>
  <c r="O78" i="23"/>
  <c r="N79" i="23"/>
  <c r="O79" i="23"/>
  <c r="N80" i="23"/>
  <c r="O80" i="23"/>
  <c r="N81" i="23"/>
  <c r="O81" i="23"/>
  <c r="N82" i="23"/>
  <c r="O82" i="23"/>
  <c r="N83" i="23"/>
  <c r="O83" i="23"/>
  <c r="N84" i="23"/>
  <c r="O84" i="23"/>
  <c r="N85" i="23"/>
  <c r="O85" i="23"/>
  <c r="N86" i="23"/>
  <c r="O86" i="23"/>
  <c r="N87" i="23"/>
  <c r="O87" i="23"/>
  <c r="N88" i="23"/>
  <c r="O88" i="23"/>
  <c r="N89" i="23"/>
  <c r="O89" i="23"/>
  <c r="N90" i="23"/>
  <c r="O90" i="23"/>
  <c r="N91" i="23"/>
  <c r="O91" i="23"/>
  <c r="N92" i="23"/>
  <c r="O92" i="23"/>
  <c r="N93" i="23"/>
  <c r="O93" i="23"/>
  <c r="N94" i="23"/>
  <c r="O94" i="23"/>
  <c r="N95" i="23"/>
  <c r="O95" i="23"/>
  <c r="N96" i="23"/>
  <c r="O96" i="23"/>
  <c r="N97" i="23"/>
  <c r="O97" i="23"/>
  <c r="N98" i="23"/>
  <c r="O98" i="23"/>
  <c r="N99" i="23"/>
  <c r="O99" i="23"/>
  <c r="N100" i="23"/>
  <c r="O100" i="23"/>
  <c r="N101" i="23"/>
  <c r="O101" i="23"/>
  <c r="N102" i="23"/>
  <c r="O102" i="23"/>
  <c r="N103" i="23"/>
  <c r="O103" i="23"/>
  <c r="N104" i="23"/>
  <c r="O104" i="23"/>
  <c r="N105" i="23"/>
  <c r="O105" i="23"/>
  <c r="N106" i="23"/>
  <c r="O106" i="23"/>
  <c r="N107" i="23"/>
  <c r="O107" i="23"/>
  <c r="N108" i="23"/>
  <c r="O108" i="23"/>
  <c r="N109" i="23"/>
  <c r="O109" i="23"/>
  <c r="N110" i="23"/>
  <c r="O110" i="23"/>
  <c r="N111" i="23"/>
  <c r="O111" i="23"/>
  <c r="N112" i="23"/>
  <c r="O112" i="23"/>
  <c r="N113" i="23"/>
  <c r="O113" i="23"/>
  <c r="N114" i="23"/>
  <c r="O114" i="23"/>
  <c r="N115" i="23"/>
  <c r="O115" i="23"/>
  <c r="N116" i="23"/>
  <c r="O116" i="23"/>
  <c r="N117" i="23"/>
  <c r="O117" i="23"/>
  <c r="N118" i="23"/>
  <c r="O118" i="23"/>
  <c r="N119" i="23"/>
  <c r="O119" i="23"/>
  <c r="N120" i="23"/>
  <c r="O120" i="23"/>
  <c r="N121" i="23"/>
  <c r="O121" i="23"/>
  <c r="N122" i="23"/>
  <c r="O122" i="23"/>
  <c r="N3" i="23"/>
  <c r="O3" i="23" s="1"/>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3" i="23"/>
  <c r="G34" i="23"/>
  <c r="G35" i="23"/>
  <c r="G36" i="23"/>
  <c r="G37" i="23"/>
  <c r="G38" i="23"/>
  <c r="G39" i="23"/>
  <c r="G40" i="23"/>
  <c r="G41" i="23"/>
  <c r="G42" i="23"/>
  <c r="G43" i="23"/>
  <c r="G44" i="23"/>
  <c r="G45" i="23"/>
  <c r="G46" i="23"/>
  <c r="G47" i="23"/>
  <c r="G48" i="23"/>
  <c r="G49" i="23"/>
  <c r="G50" i="23"/>
  <c r="G51" i="23"/>
  <c r="G52" i="23"/>
  <c r="G53" i="23"/>
  <c r="G54" i="23"/>
  <c r="G55" i="23"/>
  <c r="G56" i="23"/>
  <c r="G57" i="23"/>
  <c r="G58" i="23"/>
  <c r="G59" i="23"/>
  <c r="G60" i="23"/>
  <c r="G61" i="23"/>
  <c r="G62" i="23"/>
  <c r="G63" i="23"/>
  <c r="G64" i="23"/>
  <c r="G65" i="23"/>
  <c r="G66" i="23"/>
  <c r="G67" i="23"/>
  <c r="G68" i="23"/>
  <c r="G69" i="23"/>
  <c r="G70" i="23"/>
  <c r="G71" i="23"/>
  <c r="G72" i="23"/>
  <c r="G73" i="23"/>
  <c r="G74" i="23"/>
  <c r="G75" i="23"/>
  <c r="G76" i="23"/>
  <c r="G77" i="23"/>
  <c r="G78" i="23"/>
  <c r="G79"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0" i="23"/>
  <c r="G111" i="23"/>
  <c r="G112" i="23"/>
  <c r="G113" i="23"/>
  <c r="G114" i="23"/>
  <c r="G115" i="23"/>
  <c r="G116" i="23"/>
  <c r="G117" i="23"/>
  <c r="G118" i="23"/>
  <c r="G119" i="23"/>
  <c r="G120" i="23"/>
  <c r="G121" i="23"/>
  <c r="G122" i="23"/>
  <c r="G5" i="23"/>
  <c r="AV29" i="21"/>
  <c r="AW31" i="21"/>
  <c r="AW35" i="21"/>
  <c r="AV38" i="21"/>
  <c r="AV42" i="21"/>
  <c r="AV44" i="21"/>
  <c r="AV48" i="21"/>
  <c r="AV51" i="21"/>
  <c r="AV55" i="21"/>
  <c r="AV57" i="21"/>
  <c r="AV61" i="21"/>
  <c r="AW63" i="21"/>
  <c r="AW67" i="21"/>
  <c r="AV70" i="21"/>
  <c r="AV74" i="21"/>
  <c r="AV76" i="21"/>
  <c r="AV80" i="21"/>
  <c r="AV83" i="21"/>
  <c r="AV87" i="21"/>
  <c r="AV89" i="21"/>
  <c r="AV93" i="21"/>
  <c r="AW95" i="21"/>
  <c r="AW99" i="21"/>
  <c r="AV102" i="21"/>
  <c r="AV106" i="21"/>
  <c r="AV108" i="21"/>
  <c r="AV112" i="21"/>
  <c r="AV115" i="21"/>
  <c r="AV119" i="21"/>
  <c r="AV121" i="21"/>
  <c r="AR121" i="21"/>
  <c r="AW121" i="21" s="1"/>
  <c r="AR122" i="21"/>
  <c r="AW122" i="21" s="1"/>
  <c r="AR4" i="21"/>
  <c r="AR5" i="21"/>
  <c r="AR6" i="21"/>
  <c r="AR7" i="21"/>
  <c r="AR8" i="21"/>
  <c r="AR9" i="21"/>
  <c r="AR10" i="21"/>
  <c r="AV10" i="21" s="1"/>
  <c r="AR11" i="21"/>
  <c r="AR12" i="21"/>
  <c r="AV12" i="21" s="1"/>
  <c r="AR13" i="21"/>
  <c r="AR14" i="21"/>
  <c r="AR15" i="21"/>
  <c r="AR16" i="21"/>
  <c r="AR17" i="21"/>
  <c r="AR18" i="21"/>
  <c r="AR19" i="21"/>
  <c r="AR20" i="21"/>
  <c r="AR21" i="21"/>
  <c r="AR22" i="21"/>
  <c r="AR23" i="21"/>
  <c r="AV23" i="21" s="1"/>
  <c r="AR24" i="21"/>
  <c r="AR25" i="21"/>
  <c r="AV25" i="21" s="1"/>
  <c r="AR26" i="21"/>
  <c r="AR27" i="21"/>
  <c r="AV27" i="21" s="1"/>
  <c r="AR28" i="21"/>
  <c r="AW28" i="21" s="1"/>
  <c r="AR29" i="21"/>
  <c r="AW29" i="21" s="1"/>
  <c r="AR30" i="21"/>
  <c r="AW30" i="21" s="1"/>
  <c r="AR31" i="21"/>
  <c r="AV31" i="21" s="1"/>
  <c r="AR32" i="21"/>
  <c r="AW32" i="21" s="1"/>
  <c r="AR33" i="21"/>
  <c r="AW33" i="21" s="1"/>
  <c r="AR34" i="21"/>
  <c r="AW34" i="21" s="1"/>
  <c r="AR35" i="21"/>
  <c r="AV35" i="21" s="1"/>
  <c r="AR36" i="21"/>
  <c r="AW36" i="21" s="1"/>
  <c r="AR37" i="21"/>
  <c r="AW37" i="21" s="1"/>
  <c r="AR38" i="21"/>
  <c r="AW38" i="21" s="1"/>
  <c r="AR39" i="21"/>
  <c r="AV39" i="21" s="1"/>
  <c r="AR40" i="21"/>
  <c r="AW40" i="21" s="1"/>
  <c r="AR41" i="21"/>
  <c r="AW41" i="21" s="1"/>
  <c r="AR42" i="21"/>
  <c r="AW42" i="21" s="1"/>
  <c r="AR43" i="21"/>
  <c r="AV43" i="21" s="1"/>
  <c r="AR44" i="21"/>
  <c r="AW44" i="21" s="1"/>
  <c r="AR45" i="21"/>
  <c r="AW45" i="21" s="1"/>
  <c r="AR46" i="21"/>
  <c r="AW46" i="21" s="1"/>
  <c r="AR47" i="21"/>
  <c r="AV47" i="21" s="1"/>
  <c r="AR48" i="21"/>
  <c r="AW48" i="21" s="1"/>
  <c r="AR49" i="21"/>
  <c r="AW49" i="21" s="1"/>
  <c r="AR50" i="21"/>
  <c r="AW50" i="21" s="1"/>
  <c r="AR51" i="21"/>
  <c r="AW51" i="21" s="1"/>
  <c r="AR52" i="21"/>
  <c r="AW52" i="21" s="1"/>
  <c r="AR53" i="21"/>
  <c r="AW53" i="21" s="1"/>
  <c r="AR54" i="21"/>
  <c r="AW54" i="21" s="1"/>
  <c r="AR55" i="21"/>
  <c r="AW55" i="21" s="1"/>
  <c r="AR56" i="21"/>
  <c r="AW56" i="21" s="1"/>
  <c r="AR57" i="21"/>
  <c r="AW57" i="21" s="1"/>
  <c r="AR58" i="21"/>
  <c r="AW58" i="21" s="1"/>
  <c r="AR59" i="21"/>
  <c r="AV59" i="21" s="1"/>
  <c r="AR60" i="21"/>
  <c r="AW60" i="21" s="1"/>
  <c r="AR61" i="21"/>
  <c r="AW61" i="21" s="1"/>
  <c r="AR62" i="21"/>
  <c r="AW62" i="21" s="1"/>
  <c r="AR63" i="21"/>
  <c r="AV63" i="21" s="1"/>
  <c r="AR64" i="21"/>
  <c r="AW64" i="21" s="1"/>
  <c r="AR65" i="21"/>
  <c r="AW65" i="21" s="1"/>
  <c r="AR66" i="21"/>
  <c r="AW66" i="21" s="1"/>
  <c r="AR67" i="21"/>
  <c r="AV67" i="21" s="1"/>
  <c r="AR68" i="21"/>
  <c r="AW68" i="21" s="1"/>
  <c r="AR69" i="21"/>
  <c r="AW69" i="21" s="1"/>
  <c r="AR70" i="21"/>
  <c r="AW70" i="21" s="1"/>
  <c r="AR71" i="21"/>
  <c r="AV71" i="21" s="1"/>
  <c r="AR72" i="21"/>
  <c r="AW72" i="21" s="1"/>
  <c r="AR73" i="21"/>
  <c r="AW73" i="21" s="1"/>
  <c r="AR74" i="21"/>
  <c r="AW74" i="21" s="1"/>
  <c r="AR75" i="21"/>
  <c r="AV75" i="21" s="1"/>
  <c r="AR76" i="21"/>
  <c r="AW76" i="21" s="1"/>
  <c r="AR77" i="21"/>
  <c r="AW77" i="21" s="1"/>
  <c r="AR78" i="21"/>
  <c r="AW78" i="21" s="1"/>
  <c r="AR79" i="21"/>
  <c r="AV79" i="21" s="1"/>
  <c r="AR80" i="21"/>
  <c r="AW80" i="21" s="1"/>
  <c r="AR81" i="21"/>
  <c r="AW81" i="21" s="1"/>
  <c r="AR82" i="21"/>
  <c r="AW82" i="21" s="1"/>
  <c r="AR83" i="21"/>
  <c r="AW83" i="21" s="1"/>
  <c r="AR84" i="21"/>
  <c r="AW84" i="21" s="1"/>
  <c r="AR85" i="21"/>
  <c r="AW85" i="21" s="1"/>
  <c r="AR86" i="21"/>
  <c r="AW86" i="21" s="1"/>
  <c r="AR87" i="21"/>
  <c r="AW87" i="21" s="1"/>
  <c r="AR88" i="21"/>
  <c r="AW88" i="21" s="1"/>
  <c r="AR89" i="21"/>
  <c r="AW89" i="21" s="1"/>
  <c r="AR90" i="21"/>
  <c r="AW90" i="21" s="1"/>
  <c r="AR91" i="21"/>
  <c r="AV91" i="21" s="1"/>
  <c r="AR92" i="21"/>
  <c r="AW92" i="21" s="1"/>
  <c r="AR93" i="21"/>
  <c r="AW93" i="21" s="1"/>
  <c r="AR94" i="21"/>
  <c r="AW94" i="21" s="1"/>
  <c r="AR95" i="21"/>
  <c r="AV95" i="21" s="1"/>
  <c r="AR96" i="21"/>
  <c r="AW96" i="21" s="1"/>
  <c r="AR97" i="21"/>
  <c r="AW97" i="21" s="1"/>
  <c r="AR98" i="21"/>
  <c r="AW98" i="21" s="1"/>
  <c r="AR99" i="21"/>
  <c r="AV99" i="21" s="1"/>
  <c r="AR100" i="21"/>
  <c r="AW100" i="21" s="1"/>
  <c r="AR101" i="21"/>
  <c r="AW101" i="21" s="1"/>
  <c r="AR102" i="21"/>
  <c r="AW102" i="21" s="1"/>
  <c r="AR103" i="21"/>
  <c r="AV103" i="21" s="1"/>
  <c r="AR104" i="21"/>
  <c r="AW104" i="21" s="1"/>
  <c r="AR105" i="21"/>
  <c r="AW105" i="21" s="1"/>
  <c r="AR106" i="21"/>
  <c r="AW106" i="21" s="1"/>
  <c r="AR107" i="21"/>
  <c r="AV107" i="21" s="1"/>
  <c r="AR108" i="21"/>
  <c r="AW108" i="21" s="1"/>
  <c r="AR109" i="21"/>
  <c r="AW109" i="21" s="1"/>
  <c r="AR110" i="21"/>
  <c r="AW110" i="21" s="1"/>
  <c r="AR111" i="21"/>
  <c r="AV111" i="21" s="1"/>
  <c r="AR112" i="21"/>
  <c r="AW112" i="21" s="1"/>
  <c r="AR113" i="21"/>
  <c r="AW113" i="21" s="1"/>
  <c r="AR114" i="21"/>
  <c r="AW114" i="21" s="1"/>
  <c r="AR115" i="21"/>
  <c r="AW115" i="21" s="1"/>
  <c r="AR116" i="21"/>
  <c r="AW116" i="21" s="1"/>
  <c r="AR117" i="21"/>
  <c r="AW117" i="21" s="1"/>
  <c r="AR118" i="21"/>
  <c r="AW118" i="21" s="1"/>
  <c r="AR119" i="21"/>
  <c r="AW119" i="21" s="1"/>
  <c r="AR120" i="21"/>
  <c r="AW120" i="21" s="1"/>
  <c r="AR3" i="21"/>
  <c r="AW20" i="21" l="1"/>
  <c r="AQ20" i="21"/>
  <c r="AW8" i="21"/>
  <c r="AQ8" i="21"/>
  <c r="AW19" i="21"/>
  <c r="AQ19" i="21"/>
  <c r="AV7" i="21"/>
  <c r="AQ7" i="21"/>
  <c r="AW18" i="21"/>
  <c r="AQ18" i="21"/>
  <c r="AW6" i="21"/>
  <c r="AQ6" i="21"/>
  <c r="AW17" i="21"/>
  <c r="AQ17" i="21"/>
  <c r="AW5" i="21"/>
  <c r="AQ5" i="21"/>
  <c r="AV19" i="21"/>
  <c r="AW16" i="21"/>
  <c r="AQ16" i="21"/>
  <c r="AW4" i="21"/>
  <c r="AQ4" i="21"/>
  <c r="AV16" i="21"/>
  <c r="AV15" i="21"/>
  <c r="AQ15" i="21"/>
  <c r="AW26" i="21"/>
  <c r="AQ26" i="21"/>
  <c r="AW14" i="21"/>
  <c r="AQ14" i="21"/>
  <c r="AW3" i="21"/>
  <c r="AQ3" i="21"/>
  <c r="AW25" i="21"/>
  <c r="AQ25" i="21"/>
  <c r="AW13" i="21"/>
  <c r="AQ13" i="21"/>
  <c r="AV6" i="21"/>
  <c r="AW24" i="21"/>
  <c r="AQ24" i="21"/>
  <c r="AW12" i="21"/>
  <c r="AQ12" i="21"/>
  <c r="AW23" i="21"/>
  <c r="AQ23" i="21"/>
  <c r="AV11" i="21"/>
  <c r="AQ11" i="21"/>
  <c r="AW22" i="21"/>
  <c r="AQ22" i="21"/>
  <c r="AW10" i="21"/>
  <c r="AQ10" i="21"/>
  <c r="AW21" i="21"/>
  <c r="AQ21" i="21"/>
  <c r="AW9" i="21"/>
  <c r="AQ9" i="21"/>
  <c r="AB45" i="19"/>
  <c r="AB45" i="27"/>
  <c r="Z45" i="19"/>
  <c r="Z45" i="27"/>
  <c r="AA45" i="19"/>
  <c r="AA45" i="27"/>
  <c r="D24" i="33"/>
  <c r="E24" i="33" s="1"/>
  <c r="A54" i="33"/>
  <c r="D21" i="31"/>
  <c r="E21" i="31" s="1"/>
  <c r="A76" i="31"/>
  <c r="L46" i="29"/>
  <c r="M46" i="29"/>
  <c r="N46" i="29"/>
  <c r="AV120" i="21"/>
  <c r="AV114" i="21"/>
  <c r="AW107" i="21"/>
  <c r="AV101" i="21"/>
  <c r="AV88" i="21"/>
  <c r="AV82" i="21"/>
  <c r="AW75" i="21"/>
  <c r="AV69" i="21"/>
  <c r="AV56" i="21"/>
  <c r="AV50" i="21"/>
  <c r="AW43" i="21"/>
  <c r="AV37" i="21"/>
  <c r="AV24" i="21"/>
  <c r="AV18" i="21"/>
  <c r="AW11" i="21"/>
  <c r="AV5" i="21"/>
  <c r="AV113" i="21"/>
  <c r="AV100" i="21"/>
  <c r="AV94" i="21"/>
  <c r="AV81" i="21"/>
  <c r="AV68" i="21"/>
  <c r="AV62" i="21"/>
  <c r="AV49" i="21"/>
  <c r="AV36" i="21"/>
  <c r="AV30" i="21"/>
  <c r="AV17" i="21"/>
  <c r="AV4" i="21"/>
  <c r="AV118" i="21"/>
  <c r="AW111" i="21"/>
  <c r="AV105" i="21"/>
  <c r="AV92" i="21"/>
  <c r="AV86" i="21"/>
  <c r="AW79" i="21"/>
  <c r="AV73" i="21"/>
  <c r="AV60" i="21"/>
  <c r="AV54" i="21"/>
  <c r="AW47" i="21"/>
  <c r="AV41" i="21"/>
  <c r="AV28" i="21"/>
  <c r="AV22" i="21"/>
  <c r="AW15" i="21"/>
  <c r="AV9" i="21"/>
  <c r="AV117" i="21"/>
  <c r="AV104" i="21"/>
  <c r="AV98" i="21"/>
  <c r="AW91" i="21"/>
  <c r="AV85" i="21"/>
  <c r="AV72" i="21"/>
  <c r="AV66" i="21"/>
  <c r="AW59" i="21"/>
  <c r="AV53" i="21"/>
  <c r="AV40" i="21"/>
  <c r="AV34" i="21"/>
  <c r="AW27" i="21"/>
  <c r="AV21" i="21"/>
  <c r="AV8" i="21"/>
  <c r="AV3" i="21"/>
  <c r="AV116" i="21"/>
  <c r="AV110" i="21"/>
  <c r="AW103" i="21"/>
  <c r="AV97" i="21"/>
  <c r="AV84" i="21"/>
  <c r="AV78" i="21"/>
  <c r="AW71" i="21"/>
  <c r="AV65" i="21"/>
  <c r="AV52" i="21"/>
  <c r="AV46" i="21"/>
  <c r="AW39" i="21"/>
  <c r="AV33" i="21"/>
  <c r="AV20" i="21"/>
  <c r="AV14" i="21"/>
  <c r="AW7" i="21"/>
  <c r="AV122" i="21"/>
  <c r="AV109" i="21"/>
  <c r="AV96" i="21"/>
  <c r="AV90" i="21"/>
  <c r="AV77" i="21"/>
  <c r="AV64" i="21"/>
  <c r="AV58" i="21"/>
  <c r="AV45" i="21"/>
  <c r="AV32" i="21"/>
  <c r="AV26" i="21"/>
  <c r="AV13" i="21"/>
  <c r="A23" i="26"/>
  <c r="C6" i="23" l="1"/>
  <c r="D6" i="23"/>
  <c r="B10" i="23"/>
  <c r="C10" i="23"/>
  <c r="D10" i="23"/>
  <c r="C13" i="23"/>
  <c r="D13" i="23"/>
  <c r="B13" i="23"/>
  <c r="B18" i="23"/>
  <c r="L18" i="27" s="1"/>
  <c r="B22" i="23"/>
  <c r="L22" i="27" s="1"/>
  <c r="C22" i="23"/>
  <c r="D22" i="23"/>
  <c r="B4" i="23"/>
  <c r="I4" i="23" s="1"/>
  <c r="C4" i="23"/>
  <c r="J4" i="23" s="1"/>
  <c r="D4" i="23"/>
  <c r="C25" i="23"/>
  <c r="K25" i="27" s="1"/>
  <c r="D25" i="23"/>
  <c r="B25" i="23"/>
  <c r="L25" i="27" s="1"/>
  <c r="B11" i="23"/>
  <c r="C11" i="23"/>
  <c r="D11" i="23"/>
  <c r="B16" i="23"/>
  <c r="L16" i="27" s="1"/>
  <c r="C16" i="23"/>
  <c r="D16" i="23"/>
  <c r="D3" i="23"/>
  <c r="B3" i="23"/>
  <c r="I3" i="23" s="1"/>
  <c r="C3" i="23"/>
  <c r="J3" i="23" s="1"/>
  <c r="B19" i="23"/>
  <c r="L19" i="27" s="1"/>
  <c r="B23" i="23"/>
  <c r="L23" i="27" s="1"/>
  <c r="C23" i="23"/>
  <c r="D23" i="23"/>
  <c r="B14" i="23"/>
  <c r="C14" i="23"/>
  <c r="D14" i="23"/>
  <c r="C5" i="23"/>
  <c r="D5" i="23"/>
  <c r="B5" i="23"/>
  <c r="C9" i="23"/>
  <c r="D9" i="23"/>
  <c r="B9" i="23"/>
  <c r="B12" i="23"/>
  <c r="C12" i="23"/>
  <c r="D12" i="23"/>
  <c r="B26" i="23"/>
  <c r="L26" i="27" s="1"/>
  <c r="C26" i="23"/>
  <c r="D26" i="23"/>
  <c r="B20" i="23"/>
  <c r="L20" i="27" s="1"/>
  <c r="C20" i="23"/>
  <c r="D20" i="23"/>
  <c r="C21" i="23"/>
  <c r="K21" i="27" s="1"/>
  <c r="D21" i="23"/>
  <c r="B21" i="23"/>
  <c r="L21" i="27" s="1"/>
  <c r="B24" i="23"/>
  <c r="L24" i="27" s="1"/>
  <c r="C24" i="23"/>
  <c r="D24" i="23"/>
  <c r="AA46" i="27"/>
  <c r="AA46" i="19"/>
  <c r="Z46" i="27"/>
  <c r="Z46" i="19"/>
  <c r="AB46" i="27"/>
  <c r="AB46" i="19"/>
  <c r="H24" i="33"/>
  <c r="J24" i="33" s="1"/>
  <c r="I24" i="33"/>
  <c r="A55" i="33"/>
  <c r="H21" i="31"/>
  <c r="J21" i="31" s="1"/>
  <c r="I21" i="31"/>
  <c r="A77" i="31"/>
  <c r="N47" i="29"/>
  <c r="M47" i="29"/>
  <c r="L47" i="29"/>
  <c r="C8" i="23"/>
  <c r="B27" i="23"/>
  <c r="L27" i="27" s="1"/>
  <c r="D29" i="23"/>
  <c r="C32" i="23"/>
  <c r="B35" i="23"/>
  <c r="L35" i="27" s="1"/>
  <c r="D37" i="23"/>
  <c r="C40" i="23"/>
  <c r="B43" i="23"/>
  <c r="L43" i="27" s="1"/>
  <c r="D45" i="23"/>
  <c r="C48" i="23"/>
  <c r="B51" i="23"/>
  <c r="L51" i="27" s="1"/>
  <c r="D53" i="23"/>
  <c r="C56" i="23"/>
  <c r="B59" i="23"/>
  <c r="L59" i="27" s="1"/>
  <c r="D61" i="23"/>
  <c r="C64" i="23"/>
  <c r="B67" i="23"/>
  <c r="L67" i="27" s="1"/>
  <c r="D69" i="23"/>
  <c r="C72" i="23"/>
  <c r="B75" i="23"/>
  <c r="L75" i="27" s="1"/>
  <c r="D77" i="23"/>
  <c r="C80" i="23"/>
  <c r="B83" i="23"/>
  <c r="L83" i="27" s="1"/>
  <c r="D85" i="23"/>
  <c r="C88" i="23"/>
  <c r="B91" i="23"/>
  <c r="L91" i="27" s="1"/>
  <c r="D93" i="23"/>
  <c r="C96" i="23"/>
  <c r="B99" i="23"/>
  <c r="L99" i="27" s="1"/>
  <c r="D101" i="23"/>
  <c r="C104" i="23"/>
  <c r="B107" i="23"/>
  <c r="L107" i="27" s="1"/>
  <c r="D109" i="23"/>
  <c r="C112" i="23"/>
  <c r="B115" i="23"/>
  <c r="L115" i="27" s="1"/>
  <c r="D117" i="23"/>
  <c r="C120" i="23"/>
  <c r="B6" i="23"/>
  <c r="D8" i="23"/>
  <c r="C19" i="23"/>
  <c r="C27" i="23"/>
  <c r="B30" i="23"/>
  <c r="L30" i="27" s="1"/>
  <c r="D32" i="23"/>
  <c r="C35" i="23"/>
  <c r="B38" i="23"/>
  <c r="L38" i="27" s="1"/>
  <c r="D40" i="23"/>
  <c r="C43" i="23"/>
  <c r="B46" i="23"/>
  <c r="L46" i="27" s="1"/>
  <c r="D48" i="23"/>
  <c r="C51" i="23"/>
  <c r="K51" i="27" s="1"/>
  <c r="B54" i="23"/>
  <c r="L54" i="27" s="1"/>
  <c r="D56" i="23"/>
  <c r="C59" i="23"/>
  <c r="K59" i="27" s="1"/>
  <c r="B62" i="23"/>
  <c r="L62" i="27" s="1"/>
  <c r="D64" i="23"/>
  <c r="C67" i="23"/>
  <c r="B70" i="23"/>
  <c r="L70" i="27" s="1"/>
  <c r="D72" i="23"/>
  <c r="C75" i="23"/>
  <c r="B78" i="23"/>
  <c r="L78" i="27" s="1"/>
  <c r="D80" i="23"/>
  <c r="C83" i="23"/>
  <c r="K83" i="27" s="1"/>
  <c r="B86" i="23"/>
  <c r="L86" i="27" s="1"/>
  <c r="D88" i="23"/>
  <c r="C91" i="23"/>
  <c r="K91" i="27" s="1"/>
  <c r="B94" i="23"/>
  <c r="L94" i="27" s="1"/>
  <c r="D96" i="23"/>
  <c r="C99" i="23"/>
  <c r="K99" i="27" s="1"/>
  <c r="B102" i="23"/>
  <c r="L102" i="27" s="1"/>
  <c r="C17" i="23"/>
  <c r="K17" i="27" s="1"/>
  <c r="B28" i="23"/>
  <c r="L28" i="27" s="1"/>
  <c r="D30" i="23"/>
  <c r="C33" i="23"/>
  <c r="K33" i="27" s="1"/>
  <c r="B36" i="23"/>
  <c r="L36" i="27" s="1"/>
  <c r="D38" i="23"/>
  <c r="C41" i="23"/>
  <c r="B44" i="23"/>
  <c r="L44" i="27" s="1"/>
  <c r="D46" i="23"/>
  <c r="C49" i="23"/>
  <c r="B52" i="23"/>
  <c r="L52" i="27" s="1"/>
  <c r="D54" i="23"/>
  <c r="C57" i="23"/>
  <c r="B60" i="23"/>
  <c r="L60" i="27" s="1"/>
  <c r="D62" i="23"/>
  <c r="C65" i="23"/>
  <c r="B68" i="23"/>
  <c r="L68" i="27" s="1"/>
  <c r="D70" i="23"/>
  <c r="C73" i="23"/>
  <c r="B76" i="23"/>
  <c r="L76" i="27" s="1"/>
  <c r="D78" i="23"/>
  <c r="C81" i="23"/>
  <c r="B84" i="23"/>
  <c r="L84" i="27" s="1"/>
  <c r="D86" i="23"/>
  <c r="C89" i="23"/>
  <c r="B92" i="23"/>
  <c r="L92" i="27" s="1"/>
  <c r="D94" i="23"/>
  <c r="C97" i="23"/>
  <c r="B7" i="23"/>
  <c r="B15" i="23"/>
  <c r="L15" i="27" s="1"/>
  <c r="D17" i="23"/>
  <c r="C28" i="23"/>
  <c r="B31" i="23"/>
  <c r="L31" i="27" s="1"/>
  <c r="D33" i="23"/>
  <c r="C36" i="23"/>
  <c r="B39" i="23"/>
  <c r="L39" i="27" s="1"/>
  <c r="D41" i="23"/>
  <c r="C44" i="23"/>
  <c r="B47" i="23"/>
  <c r="L47" i="27" s="1"/>
  <c r="D49" i="23"/>
  <c r="C52" i="23"/>
  <c r="B55" i="23"/>
  <c r="L55" i="27" s="1"/>
  <c r="D57" i="23"/>
  <c r="C60" i="23"/>
  <c r="B63" i="23"/>
  <c r="L63" i="27" s="1"/>
  <c r="D65" i="23"/>
  <c r="C68" i="23"/>
  <c r="B71" i="23"/>
  <c r="L71" i="27" s="1"/>
  <c r="D73" i="23"/>
  <c r="C76" i="23"/>
  <c r="B79" i="23"/>
  <c r="L79" i="27" s="1"/>
  <c r="D81" i="23"/>
  <c r="C84" i="23"/>
  <c r="B87" i="23"/>
  <c r="L87" i="27" s="1"/>
  <c r="D89" i="23"/>
  <c r="C92" i="23"/>
  <c r="B95" i="23"/>
  <c r="L95" i="27" s="1"/>
  <c r="D97" i="23"/>
  <c r="C100" i="23"/>
  <c r="B103" i="23"/>
  <c r="L103" i="27" s="1"/>
  <c r="D105" i="23"/>
  <c r="C108" i="23"/>
  <c r="B111" i="23"/>
  <c r="L111" i="27" s="1"/>
  <c r="D113" i="23"/>
  <c r="C116" i="23"/>
  <c r="B119" i="23"/>
  <c r="L119" i="27" s="1"/>
  <c r="D121" i="23"/>
  <c r="C7" i="23"/>
  <c r="D7" i="23"/>
  <c r="D15" i="23"/>
  <c r="C18" i="23"/>
  <c r="B29" i="23"/>
  <c r="L29" i="27" s="1"/>
  <c r="D31" i="23"/>
  <c r="C34" i="23"/>
  <c r="B37" i="23"/>
  <c r="L37" i="27" s="1"/>
  <c r="D39" i="23"/>
  <c r="C42" i="23"/>
  <c r="B45" i="23"/>
  <c r="L45" i="27" s="1"/>
  <c r="D47" i="23"/>
  <c r="C50" i="23"/>
  <c r="B53" i="23"/>
  <c r="L53" i="27" s="1"/>
  <c r="D55" i="23"/>
  <c r="C58" i="23"/>
  <c r="B61" i="23"/>
  <c r="L61" i="27" s="1"/>
  <c r="D63" i="23"/>
  <c r="C66" i="23"/>
  <c r="B69" i="23"/>
  <c r="L69" i="27" s="1"/>
  <c r="D71" i="23"/>
  <c r="C74" i="23"/>
  <c r="B77" i="23"/>
  <c r="L77" i="27" s="1"/>
  <c r="D79" i="23"/>
  <c r="C82" i="23"/>
  <c r="B85" i="23"/>
  <c r="L85" i="27" s="1"/>
  <c r="D87" i="23"/>
  <c r="C90" i="23"/>
  <c r="B93" i="23"/>
  <c r="L93" i="27" s="1"/>
  <c r="D95" i="23"/>
  <c r="C98" i="23"/>
  <c r="B101" i="23"/>
  <c r="L101" i="27" s="1"/>
  <c r="D103" i="23"/>
  <c r="C106" i="23"/>
  <c r="B109" i="23"/>
  <c r="L109" i="27" s="1"/>
  <c r="D111" i="23"/>
  <c r="C114" i="23"/>
  <c r="B117" i="23"/>
  <c r="L117" i="27" s="1"/>
  <c r="D119" i="23"/>
  <c r="C122" i="23"/>
  <c r="D28" i="23"/>
  <c r="D35" i="23"/>
  <c r="D42" i="23"/>
  <c r="B50" i="23"/>
  <c r="L50" i="27" s="1"/>
  <c r="B57" i="23"/>
  <c r="L57" i="27" s="1"/>
  <c r="B64" i="23"/>
  <c r="L64" i="27" s="1"/>
  <c r="C71" i="23"/>
  <c r="K71" i="27" s="1"/>
  <c r="C78" i="23"/>
  <c r="C85" i="23"/>
  <c r="D92" i="23"/>
  <c r="D99" i="23"/>
  <c r="D104" i="23"/>
  <c r="D108" i="23"/>
  <c r="B113" i="23"/>
  <c r="L113" i="27" s="1"/>
  <c r="C117" i="23"/>
  <c r="C121" i="23"/>
  <c r="D106" i="23"/>
  <c r="C15" i="23"/>
  <c r="C29" i="23"/>
  <c r="K29" i="27" s="1"/>
  <c r="D36" i="23"/>
  <c r="D43" i="23"/>
  <c r="D50" i="23"/>
  <c r="B58" i="23"/>
  <c r="L58" i="27" s="1"/>
  <c r="B65" i="23"/>
  <c r="L65" i="27" s="1"/>
  <c r="B72" i="23"/>
  <c r="L72" i="27" s="1"/>
  <c r="C79" i="23"/>
  <c r="K79" i="27" s="1"/>
  <c r="C86" i="23"/>
  <c r="C93" i="23"/>
  <c r="B100" i="23"/>
  <c r="L100" i="27" s="1"/>
  <c r="B105" i="23"/>
  <c r="L105" i="27" s="1"/>
  <c r="C109" i="23"/>
  <c r="C113" i="23"/>
  <c r="B118" i="23"/>
  <c r="L118" i="27" s="1"/>
  <c r="B122" i="23"/>
  <c r="L122" i="27" s="1"/>
  <c r="C119" i="23"/>
  <c r="K119" i="27" s="1"/>
  <c r="B8" i="23"/>
  <c r="C30" i="23"/>
  <c r="C37" i="23"/>
  <c r="K37" i="27" s="1"/>
  <c r="D44" i="23"/>
  <c r="D51" i="23"/>
  <c r="D58" i="23"/>
  <c r="B66" i="23"/>
  <c r="L66" i="27" s="1"/>
  <c r="B73" i="23"/>
  <c r="L73" i="27" s="1"/>
  <c r="B80" i="23"/>
  <c r="L80" i="27" s="1"/>
  <c r="C87" i="23"/>
  <c r="K87" i="27" s="1"/>
  <c r="C94" i="23"/>
  <c r="D100" i="23"/>
  <c r="C105" i="23"/>
  <c r="B110" i="23"/>
  <c r="L110" i="27" s="1"/>
  <c r="B114" i="23"/>
  <c r="L114" i="27" s="1"/>
  <c r="C118" i="23"/>
  <c r="D122" i="23"/>
  <c r="B32" i="23"/>
  <c r="L32" i="27" s="1"/>
  <c r="C102" i="23"/>
  <c r="C115" i="23"/>
  <c r="K115" i="27" s="1"/>
  <c r="B17" i="23"/>
  <c r="L17" i="27" s="1"/>
  <c r="C31" i="23"/>
  <c r="K31" i="27" s="1"/>
  <c r="C38" i="23"/>
  <c r="C45" i="23"/>
  <c r="D52" i="23"/>
  <c r="D59" i="23"/>
  <c r="D66" i="23"/>
  <c r="B74" i="23"/>
  <c r="L74" i="27" s="1"/>
  <c r="B81" i="23"/>
  <c r="L81" i="27" s="1"/>
  <c r="B88" i="23"/>
  <c r="L88" i="27" s="1"/>
  <c r="C95" i="23"/>
  <c r="K95" i="27" s="1"/>
  <c r="C101" i="23"/>
  <c r="B106" i="23"/>
  <c r="L106" i="27" s="1"/>
  <c r="C110" i="23"/>
  <c r="D114" i="23"/>
  <c r="D118" i="23"/>
  <c r="C39" i="23"/>
  <c r="C46" i="23"/>
  <c r="C53" i="23"/>
  <c r="D60" i="23"/>
  <c r="D67" i="23"/>
  <c r="D74" i="23"/>
  <c r="B82" i="23"/>
  <c r="L82" i="27" s="1"/>
  <c r="B89" i="23"/>
  <c r="L89" i="27" s="1"/>
  <c r="B96" i="23"/>
  <c r="L96" i="27" s="1"/>
  <c r="D110" i="23"/>
  <c r="D18" i="23"/>
  <c r="B33" i="23"/>
  <c r="L33" i="27" s="1"/>
  <c r="B40" i="23"/>
  <c r="L40" i="27" s="1"/>
  <c r="C47" i="23"/>
  <c r="C54" i="23"/>
  <c r="C61" i="23"/>
  <c r="D68" i="23"/>
  <c r="D75" i="23"/>
  <c r="D82" i="23"/>
  <c r="B90" i="23"/>
  <c r="L90" i="27" s="1"/>
  <c r="B97" i="23"/>
  <c r="L97" i="27" s="1"/>
  <c r="D102" i="23"/>
  <c r="C107" i="23"/>
  <c r="K107" i="27" s="1"/>
  <c r="C111" i="23"/>
  <c r="K111" i="27" s="1"/>
  <c r="D115" i="23"/>
  <c r="B120" i="23"/>
  <c r="L120" i="27" s="1"/>
  <c r="D34" i="23"/>
  <c r="B49" i="23"/>
  <c r="L49" i="27" s="1"/>
  <c r="C63" i="23"/>
  <c r="C77" i="23"/>
  <c r="D91" i="23"/>
  <c r="B104" i="23"/>
  <c r="L104" i="27" s="1"/>
  <c r="D112" i="23"/>
  <c r="D19" i="23"/>
  <c r="B34" i="23"/>
  <c r="L34" i="27" s="1"/>
  <c r="B41" i="23"/>
  <c r="L41" i="27" s="1"/>
  <c r="B48" i="23"/>
  <c r="L48" i="27" s="1"/>
  <c r="C55" i="23"/>
  <c r="C62" i="23"/>
  <c r="C69" i="23"/>
  <c r="D76" i="23"/>
  <c r="D83" i="23"/>
  <c r="D90" i="23"/>
  <c r="B98" i="23"/>
  <c r="L98" i="27" s="1"/>
  <c r="C103" i="23"/>
  <c r="K103" i="27" s="1"/>
  <c r="D107" i="23"/>
  <c r="B112" i="23"/>
  <c r="L112" i="27" s="1"/>
  <c r="B116" i="23"/>
  <c r="L116" i="27" s="1"/>
  <c r="D120" i="23"/>
  <c r="D27" i="23"/>
  <c r="B42" i="23"/>
  <c r="L42" i="27" s="1"/>
  <c r="B56" i="23"/>
  <c r="L56" i="27" s="1"/>
  <c r="C70" i="23"/>
  <c r="D84" i="23"/>
  <c r="D98" i="23"/>
  <c r="B108" i="23"/>
  <c r="L108" i="27" s="1"/>
  <c r="D116" i="23"/>
  <c r="B121" i="23"/>
  <c r="L121" i="27" s="1"/>
  <c r="A24" i="26"/>
  <c r="M368" i="12"/>
  <c r="K6" i="22"/>
  <c r="K7" i="22"/>
  <c r="K9" i="22"/>
  <c r="K5" i="22"/>
  <c r="W113" i="4"/>
  <c r="W114" i="4"/>
  <c r="W115" i="4"/>
  <c r="W116" i="4"/>
  <c r="A11" i="12"/>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9" i="22"/>
  <c r="A8" i="22"/>
  <c r="C5" i="4"/>
  <c r="C6" i="4"/>
  <c r="C8" i="4"/>
  <c r="C9" i="4"/>
  <c r="C10" i="4"/>
  <c r="C12" i="4"/>
  <c r="C13" i="4"/>
  <c r="C14" i="4"/>
  <c r="C16" i="4"/>
  <c r="C17" i="4"/>
  <c r="C18" i="4"/>
  <c r="C20" i="4"/>
  <c r="C21" i="4"/>
  <c r="C22" i="4"/>
  <c r="C24" i="4"/>
  <c r="C25" i="4"/>
  <c r="C26" i="4"/>
  <c r="C28" i="4"/>
  <c r="C29" i="4"/>
  <c r="C30" i="4"/>
  <c r="C32" i="4"/>
  <c r="C33" i="4"/>
  <c r="C34" i="4"/>
  <c r="C36" i="4"/>
  <c r="C37" i="4"/>
  <c r="C38" i="4"/>
  <c r="C40" i="4"/>
  <c r="C41" i="4"/>
  <c r="C42" i="4"/>
  <c r="C44" i="4"/>
  <c r="C45" i="4"/>
  <c r="C46" i="4"/>
  <c r="C48" i="4"/>
  <c r="C49" i="4"/>
  <c r="C50" i="4"/>
  <c r="C52" i="4"/>
  <c r="C53" i="4"/>
  <c r="C54" i="4"/>
  <c r="C56" i="4"/>
  <c r="C57" i="4"/>
  <c r="C58" i="4"/>
  <c r="C60" i="4"/>
  <c r="C61" i="4"/>
  <c r="C62" i="4"/>
  <c r="C64" i="4"/>
  <c r="C65" i="4"/>
  <c r="C66" i="4"/>
  <c r="C68" i="4"/>
  <c r="C69" i="4"/>
  <c r="C70" i="4"/>
  <c r="C72" i="4"/>
  <c r="C73" i="4"/>
  <c r="C74" i="4"/>
  <c r="C76" i="4"/>
  <c r="C77" i="4"/>
  <c r="C78" i="4"/>
  <c r="C80" i="4"/>
  <c r="C81" i="4"/>
  <c r="C82" i="4"/>
  <c r="C84" i="4"/>
  <c r="C85" i="4"/>
  <c r="C86" i="4"/>
  <c r="C88" i="4"/>
  <c r="C89" i="4"/>
  <c r="C90" i="4"/>
  <c r="C92" i="4"/>
  <c r="C93" i="4"/>
  <c r="C94" i="4"/>
  <c r="C96" i="4"/>
  <c r="C97" i="4"/>
  <c r="C98" i="4"/>
  <c r="C100" i="4"/>
  <c r="C101" i="4"/>
  <c r="C102" i="4"/>
  <c r="C104" i="4"/>
  <c r="C105" i="4"/>
  <c r="C106" i="4"/>
  <c r="C108" i="4"/>
  <c r="C109" i="4"/>
  <c r="C110" i="4"/>
  <c r="C112" i="4"/>
  <c r="C113" i="4"/>
  <c r="C114" i="4"/>
  <c r="C116" i="4"/>
  <c r="C117" i="4"/>
  <c r="C118" i="4"/>
  <c r="C120" i="4"/>
  <c r="C121" i="4"/>
  <c r="C122" i="4"/>
  <c r="C124" i="4"/>
  <c r="C125" i="4"/>
  <c r="C126" i="4"/>
  <c r="C128" i="4"/>
  <c r="C129" i="4"/>
  <c r="C130" i="4"/>
  <c r="C132" i="4"/>
  <c r="C133" i="4"/>
  <c r="C134" i="4"/>
  <c r="C136" i="4"/>
  <c r="C137" i="4"/>
  <c r="C138" i="4"/>
  <c r="C140" i="4"/>
  <c r="C141" i="4"/>
  <c r="C142" i="4"/>
  <c r="C144" i="4"/>
  <c r="C145" i="4"/>
  <c r="C146" i="4"/>
  <c r="C148" i="4"/>
  <c r="C149" i="4"/>
  <c r="C150" i="4"/>
  <c r="C152" i="4"/>
  <c r="C153" i="4"/>
  <c r="C154" i="4"/>
  <c r="C156" i="4"/>
  <c r="C157" i="4"/>
  <c r="C158" i="4"/>
  <c r="C160" i="4"/>
  <c r="C161" i="4"/>
  <c r="C162" i="4"/>
  <c r="C164" i="4"/>
  <c r="C165" i="4"/>
  <c r="C166" i="4"/>
  <c r="C168" i="4"/>
  <c r="C169" i="4"/>
  <c r="C170" i="4"/>
  <c r="C172" i="4"/>
  <c r="C173" i="4"/>
  <c r="C174" i="4"/>
  <c r="C176" i="4"/>
  <c r="C177" i="4"/>
  <c r="C178" i="4"/>
  <c r="C180" i="4"/>
  <c r="C181" i="4"/>
  <c r="C182" i="4"/>
  <c r="C184" i="4"/>
  <c r="C185" i="4"/>
  <c r="C186" i="4"/>
  <c r="C188" i="4"/>
  <c r="C189" i="4"/>
  <c r="C190" i="4"/>
  <c r="C192" i="4"/>
  <c r="C193" i="4"/>
  <c r="C194" i="4"/>
  <c r="C196" i="4"/>
  <c r="C197" i="4"/>
  <c r="C198" i="4"/>
  <c r="C200" i="4"/>
  <c r="C201" i="4"/>
  <c r="C202" i="4"/>
  <c r="C204" i="4"/>
  <c r="C205" i="4"/>
  <c r="C206" i="4"/>
  <c r="C208" i="4"/>
  <c r="C209" i="4"/>
  <c r="C210" i="4"/>
  <c r="C212" i="4"/>
  <c r="C213" i="4"/>
  <c r="C214" i="4"/>
  <c r="C216" i="4"/>
  <c r="C217" i="4"/>
  <c r="C218" i="4"/>
  <c r="C220" i="4"/>
  <c r="C221" i="4"/>
  <c r="C222" i="4"/>
  <c r="C224" i="4"/>
  <c r="C225" i="4"/>
  <c r="C226" i="4"/>
  <c r="C228" i="4"/>
  <c r="C229" i="4"/>
  <c r="C230" i="4"/>
  <c r="C232" i="4"/>
  <c r="C233" i="4"/>
  <c r="C234" i="4"/>
  <c r="C236" i="4"/>
  <c r="C237" i="4"/>
  <c r="C238" i="4"/>
  <c r="C240" i="4"/>
  <c r="C241" i="4"/>
  <c r="C242" i="4"/>
  <c r="C244" i="4"/>
  <c r="C245" i="4"/>
  <c r="C246" i="4"/>
  <c r="C248" i="4"/>
  <c r="C249" i="4"/>
  <c r="C250" i="4"/>
  <c r="C252" i="4"/>
  <c r="C253" i="4"/>
  <c r="C254" i="4"/>
  <c r="C256" i="4"/>
  <c r="C257" i="4"/>
  <c r="C258" i="4"/>
  <c r="C260" i="4"/>
  <c r="C261" i="4"/>
  <c r="C262" i="4"/>
  <c r="C264" i="4"/>
  <c r="C265" i="4"/>
  <c r="C266" i="4"/>
  <c r="C268" i="4"/>
  <c r="C269" i="4"/>
  <c r="C270" i="4"/>
  <c r="C272" i="4"/>
  <c r="C273" i="4"/>
  <c r="C274" i="4"/>
  <c r="C276" i="4"/>
  <c r="C277" i="4"/>
  <c r="C278" i="4"/>
  <c r="C280" i="4"/>
  <c r="C281" i="4"/>
  <c r="C282" i="4"/>
  <c r="C284" i="4"/>
  <c r="C285" i="4"/>
  <c r="C286" i="4"/>
  <c r="C288" i="4"/>
  <c r="C289" i="4"/>
  <c r="C290" i="4"/>
  <c r="C292" i="4"/>
  <c r="C293" i="4"/>
  <c r="C294" i="4"/>
  <c r="C296" i="4"/>
  <c r="C297" i="4"/>
  <c r="C298" i="4"/>
  <c r="C300" i="4"/>
  <c r="C301" i="4"/>
  <c r="C302" i="4"/>
  <c r="C304" i="4"/>
  <c r="C305" i="4"/>
  <c r="C306" i="4"/>
  <c r="C308" i="4"/>
  <c r="C309" i="4"/>
  <c r="C310" i="4"/>
  <c r="C312" i="4"/>
  <c r="C313" i="4"/>
  <c r="C314" i="4"/>
  <c r="C316" i="4"/>
  <c r="C317" i="4"/>
  <c r="C318" i="4"/>
  <c r="C4" i="4"/>
  <c r="M5" i="12"/>
  <c r="M6" i="12"/>
  <c r="M7" i="12"/>
  <c r="M9" i="12"/>
  <c r="M10" i="12"/>
  <c r="M11" i="12"/>
  <c r="M13" i="12"/>
  <c r="M14" i="12"/>
  <c r="M15" i="12"/>
  <c r="M17" i="12"/>
  <c r="M18" i="12"/>
  <c r="M19" i="12"/>
  <c r="M21" i="12"/>
  <c r="M22" i="12"/>
  <c r="M23" i="12"/>
  <c r="M25" i="12"/>
  <c r="M26" i="12"/>
  <c r="M27" i="12"/>
  <c r="M29" i="12"/>
  <c r="M30" i="12"/>
  <c r="M31" i="12"/>
  <c r="M33" i="12"/>
  <c r="M34" i="12"/>
  <c r="M35" i="12"/>
  <c r="M37" i="12"/>
  <c r="M38" i="12"/>
  <c r="M39" i="12"/>
  <c r="M41" i="12"/>
  <c r="M42" i="12"/>
  <c r="M43" i="12"/>
  <c r="M45" i="12"/>
  <c r="M46" i="12"/>
  <c r="M47" i="12"/>
  <c r="M49" i="12"/>
  <c r="M50" i="12"/>
  <c r="M51" i="12"/>
  <c r="M53" i="12"/>
  <c r="M54" i="12"/>
  <c r="M55" i="12"/>
  <c r="M57" i="12"/>
  <c r="M58" i="12"/>
  <c r="M59" i="12"/>
  <c r="M61" i="12"/>
  <c r="M62" i="12"/>
  <c r="M63" i="12"/>
  <c r="M65" i="12"/>
  <c r="M66" i="12"/>
  <c r="M67" i="12"/>
  <c r="M69" i="12"/>
  <c r="M70" i="12"/>
  <c r="M71" i="12"/>
  <c r="M73" i="12"/>
  <c r="M74" i="12"/>
  <c r="M75" i="12"/>
  <c r="M77" i="12"/>
  <c r="M78" i="12"/>
  <c r="M79" i="12"/>
  <c r="M81" i="12"/>
  <c r="M82" i="12"/>
  <c r="M83" i="12"/>
  <c r="M85" i="12"/>
  <c r="M86" i="12"/>
  <c r="M87" i="12"/>
  <c r="M89" i="12"/>
  <c r="M90" i="12"/>
  <c r="M91" i="12"/>
  <c r="M93" i="12"/>
  <c r="M94" i="12"/>
  <c r="M95" i="12"/>
  <c r="M97" i="12"/>
  <c r="M98" i="12"/>
  <c r="M99" i="12"/>
  <c r="M101" i="12"/>
  <c r="M102" i="12"/>
  <c r="M103" i="12"/>
  <c r="M105" i="12"/>
  <c r="M106" i="12"/>
  <c r="M107" i="12"/>
  <c r="M109" i="12"/>
  <c r="M110" i="12"/>
  <c r="M111" i="12"/>
  <c r="M113" i="12"/>
  <c r="M114" i="12"/>
  <c r="M115" i="12"/>
  <c r="M117" i="12"/>
  <c r="M118" i="12"/>
  <c r="M119" i="12"/>
  <c r="M121" i="12"/>
  <c r="M122" i="12"/>
  <c r="M123" i="12"/>
  <c r="M125" i="12"/>
  <c r="M126" i="12"/>
  <c r="M127" i="12"/>
  <c r="M129" i="12"/>
  <c r="M130" i="12"/>
  <c r="M131" i="12"/>
  <c r="M133" i="12"/>
  <c r="M134" i="12"/>
  <c r="M135" i="12"/>
  <c r="M137" i="12"/>
  <c r="M138" i="12"/>
  <c r="M139" i="12"/>
  <c r="M141" i="12"/>
  <c r="M142" i="12"/>
  <c r="M143" i="12"/>
  <c r="M145" i="12"/>
  <c r="M146" i="12"/>
  <c r="M147" i="12"/>
  <c r="M149" i="12"/>
  <c r="M150" i="12"/>
  <c r="M151" i="12"/>
  <c r="M153" i="12"/>
  <c r="M154" i="12"/>
  <c r="M155" i="12"/>
  <c r="M157" i="12"/>
  <c r="M158" i="12"/>
  <c r="M159" i="12"/>
  <c r="M161" i="12"/>
  <c r="M162" i="12"/>
  <c r="M163" i="12"/>
  <c r="M165" i="12"/>
  <c r="M166" i="12"/>
  <c r="M167" i="12"/>
  <c r="M169" i="12"/>
  <c r="M170" i="12"/>
  <c r="M171" i="12"/>
  <c r="M173" i="12"/>
  <c r="M174" i="12"/>
  <c r="M175" i="12"/>
  <c r="M177" i="12"/>
  <c r="M178" i="12"/>
  <c r="M179" i="12"/>
  <c r="M181" i="12"/>
  <c r="M182" i="12"/>
  <c r="M183" i="12"/>
  <c r="M185" i="12"/>
  <c r="M186" i="12"/>
  <c r="M187" i="12"/>
  <c r="M189" i="12"/>
  <c r="M190" i="12"/>
  <c r="M191" i="12"/>
  <c r="M193" i="12"/>
  <c r="M194" i="12"/>
  <c r="M195" i="12"/>
  <c r="M197" i="12"/>
  <c r="M198" i="12"/>
  <c r="M199" i="12"/>
  <c r="M201" i="12"/>
  <c r="M202" i="12"/>
  <c r="M203" i="12"/>
  <c r="M205" i="12"/>
  <c r="M206" i="12"/>
  <c r="M207" i="12"/>
  <c r="M209" i="12"/>
  <c r="M210" i="12"/>
  <c r="M211" i="12"/>
  <c r="M213" i="12"/>
  <c r="M214" i="12"/>
  <c r="M215" i="12"/>
  <c r="M217" i="12"/>
  <c r="M218" i="12"/>
  <c r="M219" i="12"/>
  <c r="M221" i="12"/>
  <c r="M222" i="12"/>
  <c r="M223" i="12"/>
  <c r="M225" i="12"/>
  <c r="M226" i="12"/>
  <c r="M227" i="12"/>
  <c r="M229" i="12"/>
  <c r="M230" i="12"/>
  <c r="M231" i="12"/>
  <c r="M233" i="12"/>
  <c r="M234" i="12"/>
  <c r="M235" i="12"/>
  <c r="M237" i="12"/>
  <c r="M238" i="12"/>
  <c r="M239" i="12"/>
  <c r="M241" i="12"/>
  <c r="M242" i="12"/>
  <c r="M243" i="12"/>
  <c r="M245" i="12"/>
  <c r="M246" i="12"/>
  <c r="M247" i="12"/>
  <c r="M249" i="12"/>
  <c r="M250" i="12"/>
  <c r="M251" i="12"/>
  <c r="M253" i="12"/>
  <c r="M254" i="12"/>
  <c r="M255" i="12"/>
  <c r="M257" i="12"/>
  <c r="M258" i="12"/>
  <c r="M259" i="12"/>
  <c r="M261" i="12"/>
  <c r="M262" i="12"/>
  <c r="M263" i="12"/>
  <c r="M265" i="12"/>
  <c r="M266" i="12"/>
  <c r="M267" i="12"/>
  <c r="M269" i="12"/>
  <c r="M270" i="12"/>
  <c r="M271" i="12"/>
  <c r="M273" i="12"/>
  <c r="M274" i="12"/>
  <c r="M275" i="12"/>
  <c r="M277" i="12"/>
  <c r="M278" i="12"/>
  <c r="M279" i="12"/>
  <c r="M281" i="12"/>
  <c r="M282" i="12"/>
  <c r="M283" i="12"/>
  <c r="M285" i="12"/>
  <c r="M286" i="12"/>
  <c r="M287" i="12"/>
  <c r="M289" i="12"/>
  <c r="M290" i="12"/>
  <c r="M291" i="12"/>
  <c r="M293" i="12"/>
  <c r="M294" i="12"/>
  <c r="M295" i="12"/>
  <c r="M297" i="12"/>
  <c r="M298" i="12"/>
  <c r="M299" i="12"/>
  <c r="M301" i="12"/>
  <c r="M302" i="12"/>
  <c r="M303" i="12"/>
  <c r="M305" i="12"/>
  <c r="M306" i="12"/>
  <c r="M307" i="12"/>
  <c r="M309" i="12"/>
  <c r="M310" i="12"/>
  <c r="M311" i="12"/>
  <c r="M313" i="12"/>
  <c r="M314" i="12"/>
  <c r="M315" i="12"/>
  <c r="M317" i="12"/>
  <c r="M318" i="12"/>
  <c r="M319" i="12"/>
  <c r="M321" i="12"/>
  <c r="M322" i="12"/>
  <c r="M323" i="12"/>
  <c r="M325" i="12"/>
  <c r="M326" i="12"/>
  <c r="M327" i="12"/>
  <c r="M329" i="12"/>
  <c r="M330" i="12"/>
  <c r="M331" i="12"/>
  <c r="M333" i="12"/>
  <c r="M334" i="12"/>
  <c r="M335" i="12"/>
  <c r="M337" i="12"/>
  <c r="M338" i="12"/>
  <c r="M339" i="12"/>
  <c r="M341" i="12"/>
  <c r="M342" i="12"/>
  <c r="M343" i="12"/>
  <c r="M345" i="12"/>
  <c r="M346" i="12"/>
  <c r="M347" i="12"/>
  <c r="M349" i="12"/>
  <c r="M350" i="12"/>
  <c r="M351" i="12"/>
  <c r="M353" i="12"/>
  <c r="M354" i="12"/>
  <c r="M355" i="12"/>
  <c r="M357" i="12"/>
  <c r="M358" i="12"/>
  <c r="M359" i="12"/>
  <c r="M361" i="12"/>
  <c r="M362" i="12"/>
  <c r="M363" i="12"/>
  <c r="M365" i="12"/>
  <c r="M366" i="12"/>
  <c r="M367"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AA47" i="27" l="1"/>
  <c r="AA47" i="19"/>
  <c r="Z47" i="27"/>
  <c r="Z47" i="19"/>
  <c r="AB47" i="19"/>
  <c r="AB47" i="27"/>
  <c r="A56" i="33"/>
  <c r="K24" i="33"/>
  <c r="L24" i="33"/>
  <c r="C25" i="33" s="1"/>
  <c r="A78" i="31"/>
  <c r="K21" i="31"/>
  <c r="L21" i="31"/>
  <c r="C22" i="31" s="1"/>
  <c r="L48" i="29"/>
  <c r="M48" i="29"/>
  <c r="N48" i="29"/>
  <c r="N110" i="19"/>
  <c r="N110" i="27"/>
  <c r="N110" i="25"/>
  <c r="P91" i="19"/>
  <c r="P91" i="27"/>
  <c r="P91" i="25"/>
  <c r="O73" i="19"/>
  <c r="O73" i="27"/>
  <c r="O73" i="25"/>
  <c r="O57" i="19"/>
  <c r="O57" i="27"/>
  <c r="O57" i="25"/>
  <c r="O33" i="19"/>
  <c r="AG33" i="19" s="1"/>
  <c r="O33" i="27"/>
  <c r="AG33" i="27" s="1"/>
  <c r="O33" i="25"/>
  <c r="N22" i="19"/>
  <c r="N22" i="27"/>
  <c r="N22" i="25"/>
  <c r="K62" i="27"/>
  <c r="K110" i="27"/>
  <c r="K36" i="27"/>
  <c r="P119" i="19"/>
  <c r="P119" i="27"/>
  <c r="P119" i="25"/>
  <c r="O109" i="19"/>
  <c r="O109" i="27"/>
  <c r="O109" i="25"/>
  <c r="P103" i="19"/>
  <c r="P103" i="27"/>
  <c r="P103" i="25"/>
  <c r="P95" i="19"/>
  <c r="P95" i="27"/>
  <c r="P95" i="25"/>
  <c r="O85" i="19"/>
  <c r="O85" i="27"/>
  <c r="O85" i="25"/>
  <c r="O77" i="19"/>
  <c r="O77" i="27"/>
  <c r="O77" i="25"/>
  <c r="N74" i="19"/>
  <c r="N74" i="27"/>
  <c r="N74" i="25"/>
  <c r="N66" i="19"/>
  <c r="N66" i="27"/>
  <c r="N66" i="25"/>
  <c r="N58" i="19"/>
  <c r="N58" i="27"/>
  <c r="N58" i="25"/>
  <c r="O53" i="19"/>
  <c r="O53" i="27"/>
  <c r="O53" i="25"/>
  <c r="P47" i="19"/>
  <c r="AH47" i="19" s="1"/>
  <c r="P47" i="27"/>
  <c r="P47" i="25"/>
  <c r="N42" i="19"/>
  <c r="AF42" i="19" s="1"/>
  <c r="N42" i="27"/>
  <c r="N42" i="25"/>
  <c r="O37" i="19"/>
  <c r="AG37" i="19" s="1"/>
  <c r="O37" i="27"/>
  <c r="AG37" i="27" s="1"/>
  <c r="O37" i="25"/>
  <c r="N34" i="19"/>
  <c r="AF34" i="19" s="1"/>
  <c r="N34" i="27"/>
  <c r="N34" i="25"/>
  <c r="P31" i="19"/>
  <c r="P31" i="27"/>
  <c r="P31" i="25"/>
  <c r="O29" i="19"/>
  <c r="O29" i="27"/>
  <c r="O29" i="25"/>
  <c r="N26" i="19"/>
  <c r="N26" i="27"/>
  <c r="N26" i="25"/>
  <c r="P23" i="19"/>
  <c r="P23" i="27"/>
  <c r="P23" i="25"/>
  <c r="O21" i="19"/>
  <c r="O21" i="27"/>
  <c r="O21" i="25"/>
  <c r="N18" i="19"/>
  <c r="N18" i="27"/>
  <c r="N18" i="25"/>
  <c r="P15" i="19"/>
  <c r="P15" i="27"/>
  <c r="P15" i="25"/>
  <c r="O13" i="19"/>
  <c r="O13" i="27"/>
  <c r="O13" i="25"/>
  <c r="N10" i="19"/>
  <c r="N10" i="27"/>
  <c r="N10" i="25"/>
  <c r="P7" i="19"/>
  <c r="P7" i="27"/>
  <c r="P7" i="25"/>
  <c r="O5" i="19"/>
  <c r="O5" i="27"/>
  <c r="O5" i="25"/>
  <c r="M27" i="27"/>
  <c r="K27" i="23"/>
  <c r="P27" i="23" s="1"/>
  <c r="G29" i="12" s="1"/>
  <c r="M90" i="27"/>
  <c r="K90" i="23"/>
  <c r="P90" i="23" s="1"/>
  <c r="G92" i="12" s="1"/>
  <c r="K63" i="27"/>
  <c r="M102" i="27"/>
  <c r="K102" i="23"/>
  <c r="P102" i="23" s="1"/>
  <c r="G104" i="12" s="1"/>
  <c r="K47" i="27"/>
  <c r="M10" i="27"/>
  <c r="K10" i="23"/>
  <c r="P10" i="23" s="1"/>
  <c r="G12" i="12" s="1"/>
  <c r="K118" i="27"/>
  <c r="M50" i="27"/>
  <c r="K50" i="23"/>
  <c r="P50" i="23" s="1"/>
  <c r="G52" i="12" s="1"/>
  <c r="M106" i="27"/>
  <c r="K106" i="23"/>
  <c r="P106" i="23" s="1"/>
  <c r="G108" i="12" s="1"/>
  <c r="M92" i="27"/>
  <c r="K92" i="23"/>
  <c r="P92" i="23" s="1"/>
  <c r="G94" i="12" s="1"/>
  <c r="M35" i="27"/>
  <c r="K35" i="23"/>
  <c r="P35" i="23" s="1"/>
  <c r="G37" i="12" s="1"/>
  <c r="M111" i="27"/>
  <c r="K111" i="23"/>
  <c r="K90" i="27"/>
  <c r="M47" i="27"/>
  <c r="AH47" i="27" s="1"/>
  <c r="K47" i="23"/>
  <c r="J47" i="23" s="1"/>
  <c r="K26" i="27"/>
  <c r="L5" i="27"/>
  <c r="AG5" i="27" s="1"/>
  <c r="I5" i="23"/>
  <c r="M89" i="27"/>
  <c r="K89" i="23"/>
  <c r="P89" i="23" s="1"/>
  <c r="G91" i="12" s="1"/>
  <c r="K68" i="27"/>
  <c r="M25" i="27"/>
  <c r="K25" i="23"/>
  <c r="P25" i="23" s="1"/>
  <c r="G27" i="12" s="1"/>
  <c r="K4" i="27"/>
  <c r="K4" i="25"/>
  <c r="K4" i="19"/>
  <c r="M78" i="27"/>
  <c r="K78" i="23"/>
  <c r="P78" i="23" s="1"/>
  <c r="G80" i="12" s="1"/>
  <c r="K57" i="27"/>
  <c r="M14" i="27"/>
  <c r="K14" i="23"/>
  <c r="P14" i="23" s="1"/>
  <c r="G16" i="12" s="1"/>
  <c r="M96" i="27"/>
  <c r="K96" i="23"/>
  <c r="P96" i="23" s="1"/>
  <c r="G98" i="12" s="1"/>
  <c r="K75" i="27"/>
  <c r="M32" i="27"/>
  <c r="K32" i="23"/>
  <c r="P32" i="23" s="1"/>
  <c r="G34" i="12" s="1"/>
  <c r="K11" i="27"/>
  <c r="J11" i="23"/>
  <c r="M109" i="27"/>
  <c r="K109" i="23"/>
  <c r="J109" i="23" s="1"/>
  <c r="K88" i="27"/>
  <c r="M45" i="27"/>
  <c r="K45" i="23"/>
  <c r="J45" i="23" s="1"/>
  <c r="K24" i="27"/>
  <c r="P115" i="19"/>
  <c r="P115" i="27"/>
  <c r="P115" i="25"/>
  <c r="O97" i="19"/>
  <c r="O97" i="27"/>
  <c r="O97" i="25"/>
  <c r="P75" i="19"/>
  <c r="P75" i="27"/>
  <c r="P75" i="25"/>
  <c r="N62" i="19"/>
  <c r="N62" i="27"/>
  <c r="N62" i="25"/>
  <c r="P43" i="19"/>
  <c r="AH43" i="19" s="1"/>
  <c r="P43" i="27"/>
  <c r="P43" i="25"/>
  <c r="N30" i="19"/>
  <c r="N30" i="27"/>
  <c r="N30" i="25"/>
  <c r="P11" i="19"/>
  <c r="P11" i="27"/>
  <c r="P11" i="25"/>
  <c r="M112" i="27"/>
  <c r="K112" i="23"/>
  <c r="J112" i="23" s="1"/>
  <c r="M75" i="27"/>
  <c r="K75" i="23"/>
  <c r="P75" i="23" s="1"/>
  <c r="G77" i="12" s="1"/>
  <c r="M44" i="27"/>
  <c r="K44" i="23"/>
  <c r="P44" i="23" s="1"/>
  <c r="G46" i="12" s="1"/>
  <c r="M79" i="27"/>
  <c r="K79" i="23"/>
  <c r="P79" i="23" s="1"/>
  <c r="G81" i="12" s="1"/>
  <c r="N122" i="19"/>
  <c r="N122" i="27"/>
  <c r="N122" i="25"/>
  <c r="P111" i="19"/>
  <c r="P111" i="27"/>
  <c r="P111" i="25"/>
  <c r="N106" i="19"/>
  <c r="N106" i="27"/>
  <c r="N106" i="25"/>
  <c r="O93" i="19"/>
  <c r="O93" i="27"/>
  <c r="O93" i="25"/>
  <c r="N90" i="19"/>
  <c r="N90" i="27"/>
  <c r="N90" i="25"/>
  <c r="P79" i="19"/>
  <c r="P79" i="27"/>
  <c r="P79" i="25"/>
  <c r="O69" i="19"/>
  <c r="O69" i="27"/>
  <c r="O69" i="25"/>
  <c r="O61" i="19"/>
  <c r="O61" i="27"/>
  <c r="O61" i="25"/>
  <c r="N50" i="19"/>
  <c r="N50" i="27"/>
  <c r="N50" i="25"/>
  <c r="O45" i="19"/>
  <c r="AG45" i="19" s="1"/>
  <c r="O45" i="27"/>
  <c r="AG45" i="27" s="1"/>
  <c r="O45" i="25"/>
  <c r="O122" i="19"/>
  <c r="O122" i="27"/>
  <c r="O122" i="25"/>
  <c r="N119" i="19"/>
  <c r="N119" i="27"/>
  <c r="N119" i="25"/>
  <c r="P116" i="19"/>
  <c r="P116" i="27"/>
  <c r="P116" i="25"/>
  <c r="O114" i="19"/>
  <c r="O114" i="27"/>
  <c r="O114" i="25"/>
  <c r="N111" i="19"/>
  <c r="N111" i="27"/>
  <c r="N111" i="25"/>
  <c r="P108" i="19"/>
  <c r="P108" i="27"/>
  <c r="P108" i="25"/>
  <c r="O106" i="19"/>
  <c r="O106" i="27"/>
  <c r="O106" i="25"/>
  <c r="N103" i="19"/>
  <c r="N103" i="27"/>
  <c r="N103" i="25"/>
  <c r="P100" i="19"/>
  <c r="P100" i="27"/>
  <c r="P100" i="25"/>
  <c r="O98" i="19"/>
  <c r="O98" i="27"/>
  <c r="O98" i="25"/>
  <c r="N95" i="19"/>
  <c r="N95" i="27"/>
  <c r="N95" i="25"/>
  <c r="P92" i="19"/>
  <c r="P92" i="27"/>
  <c r="P92" i="25"/>
  <c r="O90" i="19"/>
  <c r="O90" i="27"/>
  <c r="O90" i="25"/>
  <c r="N87" i="19"/>
  <c r="N87" i="27"/>
  <c r="N87" i="25"/>
  <c r="P84" i="19"/>
  <c r="P84" i="27"/>
  <c r="P84" i="25"/>
  <c r="O82" i="19"/>
  <c r="O82" i="27"/>
  <c r="O82" i="25"/>
  <c r="N79" i="19"/>
  <c r="N79" i="27"/>
  <c r="N79" i="25"/>
  <c r="P76" i="19"/>
  <c r="P76" i="27"/>
  <c r="P76" i="25"/>
  <c r="O74" i="19"/>
  <c r="O74" i="27"/>
  <c r="O74" i="25"/>
  <c r="N71" i="19"/>
  <c r="N71" i="27"/>
  <c r="N71" i="25"/>
  <c r="P68" i="19"/>
  <c r="P68" i="27"/>
  <c r="P68" i="25"/>
  <c r="O66" i="19"/>
  <c r="O66" i="27"/>
  <c r="O66" i="25"/>
  <c r="N63" i="19"/>
  <c r="N63" i="27"/>
  <c r="N63" i="25"/>
  <c r="P60" i="19"/>
  <c r="P60" i="27"/>
  <c r="P60" i="25"/>
  <c r="O58" i="19"/>
  <c r="O58" i="27"/>
  <c r="O58" i="25"/>
  <c r="N55" i="19"/>
  <c r="N55" i="27"/>
  <c r="N55" i="25"/>
  <c r="P52" i="19"/>
  <c r="P52" i="27"/>
  <c r="P52" i="25"/>
  <c r="O50" i="19"/>
  <c r="O50" i="27"/>
  <c r="O50" i="25"/>
  <c r="N47" i="19"/>
  <c r="AF47" i="19" s="1"/>
  <c r="N47" i="27"/>
  <c r="N47" i="25"/>
  <c r="P44" i="19"/>
  <c r="AH44" i="19" s="1"/>
  <c r="P44" i="27"/>
  <c r="P44" i="25"/>
  <c r="O42" i="19"/>
  <c r="AG42" i="19" s="1"/>
  <c r="O42" i="27"/>
  <c r="AG42" i="27" s="1"/>
  <c r="O42" i="25"/>
  <c r="N39" i="19"/>
  <c r="AF39" i="19" s="1"/>
  <c r="N39" i="27"/>
  <c r="N39" i="25"/>
  <c r="P36" i="19"/>
  <c r="AH36" i="19" s="1"/>
  <c r="P36" i="27"/>
  <c r="P36" i="25"/>
  <c r="O34" i="19"/>
  <c r="AG34" i="19" s="1"/>
  <c r="O34" i="27"/>
  <c r="AG34" i="27" s="1"/>
  <c r="O34" i="25"/>
  <c r="N31" i="19"/>
  <c r="N31" i="27"/>
  <c r="N31" i="25"/>
  <c r="P28" i="19"/>
  <c r="P28" i="27"/>
  <c r="P28" i="25"/>
  <c r="O26" i="19"/>
  <c r="O26" i="27"/>
  <c r="O26" i="25"/>
  <c r="N23" i="19"/>
  <c r="N23" i="27"/>
  <c r="N23" i="25"/>
  <c r="P20" i="19"/>
  <c r="P20" i="27"/>
  <c r="P20" i="25"/>
  <c r="O18" i="19"/>
  <c r="O18" i="27"/>
  <c r="O18" i="25"/>
  <c r="N15" i="19"/>
  <c r="N15" i="27"/>
  <c r="N15" i="25"/>
  <c r="P12" i="19"/>
  <c r="P12" i="27"/>
  <c r="P12" i="25"/>
  <c r="O10" i="19"/>
  <c r="O10" i="27"/>
  <c r="O10" i="25"/>
  <c r="N7" i="19"/>
  <c r="N7" i="27"/>
  <c r="N7" i="25"/>
  <c r="P4" i="19"/>
  <c r="P4" i="27"/>
  <c r="P4" i="25"/>
  <c r="M116" i="27"/>
  <c r="K116" i="23"/>
  <c r="P116" i="23" s="1"/>
  <c r="G118" i="12" s="1"/>
  <c r="K13" i="27"/>
  <c r="J13" i="23"/>
  <c r="M83" i="27"/>
  <c r="K83" i="23"/>
  <c r="P83" i="23" s="1"/>
  <c r="G85" i="12" s="1"/>
  <c r="M26" i="27"/>
  <c r="K26" i="23"/>
  <c r="P26" i="23" s="1"/>
  <c r="G28" i="12" s="1"/>
  <c r="K3" i="23"/>
  <c r="P3" i="23" s="1"/>
  <c r="L8" i="27"/>
  <c r="I8" i="23"/>
  <c r="M43" i="27"/>
  <c r="AH43" i="27" s="1"/>
  <c r="K43" i="23"/>
  <c r="P43" i="23" s="1"/>
  <c r="G45" i="12" s="1"/>
  <c r="K85" i="27"/>
  <c r="M28" i="27"/>
  <c r="K28" i="23"/>
  <c r="J28" i="23" s="1"/>
  <c r="M87" i="27"/>
  <c r="K87" i="23"/>
  <c r="K66" i="27"/>
  <c r="M23" i="27"/>
  <c r="K23" i="23"/>
  <c r="P23" i="23" s="1"/>
  <c r="G25" i="12" s="1"/>
  <c r="L10" i="27"/>
  <c r="I10" i="23"/>
  <c r="K108" i="27"/>
  <c r="M65" i="27"/>
  <c r="K65" i="23"/>
  <c r="P65" i="23" s="1"/>
  <c r="G67" i="12" s="1"/>
  <c r="K44" i="27"/>
  <c r="K97" i="27"/>
  <c r="M54" i="27"/>
  <c r="K54" i="23"/>
  <c r="J54" i="23" s="1"/>
  <c r="L12" i="27"/>
  <c r="I12" i="23"/>
  <c r="M72" i="27"/>
  <c r="K72" i="23"/>
  <c r="J72" i="23" s="1"/>
  <c r="M8" i="27"/>
  <c r="K8" i="23"/>
  <c r="M85" i="27"/>
  <c r="K85" i="23"/>
  <c r="J85" i="23" s="1"/>
  <c r="K64" i="27"/>
  <c r="M21" i="27"/>
  <c r="K21" i="23"/>
  <c r="P21" i="23" s="1"/>
  <c r="G23" i="12" s="1"/>
  <c r="N3" i="19"/>
  <c r="N3" i="27"/>
  <c r="N3" i="25"/>
  <c r="O105" i="19"/>
  <c r="O105" i="27"/>
  <c r="O105" i="25"/>
  <c r="P83" i="19"/>
  <c r="P83" i="27"/>
  <c r="P83" i="25"/>
  <c r="O65" i="19"/>
  <c r="O65" i="27"/>
  <c r="O65" i="25"/>
  <c r="N46" i="19"/>
  <c r="AF46" i="19" s="1"/>
  <c r="N46" i="27"/>
  <c r="N46" i="25"/>
  <c r="P27" i="19"/>
  <c r="P27" i="27"/>
  <c r="P27" i="25"/>
  <c r="N14" i="19"/>
  <c r="N14" i="27"/>
  <c r="N14" i="25"/>
  <c r="M15" i="27"/>
  <c r="K15" i="23"/>
  <c r="P15" i="23" s="1"/>
  <c r="G17" i="12" s="1"/>
  <c r="O117" i="19"/>
  <c r="O117" i="27"/>
  <c r="O117" i="25"/>
  <c r="N114" i="19"/>
  <c r="N114" i="27"/>
  <c r="N114" i="25"/>
  <c r="O101" i="19"/>
  <c r="O101" i="27"/>
  <c r="O101" i="25"/>
  <c r="N98" i="19"/>
  <c r="N98" i="27"/>
  <c r="N98" i="25"/>
  <c r="P87" i="19"/>
  <c r="P87" i="27"/>
  <c r="P87" i="25"/>
  <c r="N82" i="19"/>
  <c r="N82" i="27"/>
  <c r="N82" i="25"/>
  <c r="P71" i="19"/>
  <c r="P71" i="27"/>
  <c r="P71" i="25"/>
  <c r="P63" i="19"/>
  <c r="P63" i="27"/>
  <c r="P63" i="25"/>
  <c r="P55" i="19"/>
  <c r="P55" i="27"/>
  <c r="P55" i="25"/>
  <c r="P39" i="19"/>
  <c r="AH39" i="19" s="1"/>
  <c r="P39" i="27"/>
  <c r="P39" i="25"/>
  <c r="O3" i="19"/>
  <c r="O3" i="27"/>
  <c r="O3" i="25"/>
  <c r="P121" i="19"/>
  <c r="P121" i="27"/>
  <c r="P121" i="25"/>
  <c r="O119" i="19"/>
  <c r="O119" i="27"/>
  <c r="O119" i="25"/>
  <c r="N116" i="19"/>
  <c r="N116" i="27"/>
  <c r="N116" i="25"/>
  <c r="P113" i="19"/>
  <c r="P113" i="27"/>
  <c r="P113" i="25"/>
  <c r="O111" i="19"/>
  <c r="O111" i="27"/>
  <c r="O111" i="25"/>
  <c r="N108" i="19"/>
  <c r="N108" i="27"/>
  <c r="N108" i="25"/>
  <c r="P105" i="19"/>
  <c r="P105" i="27"/>
  <c r="P105" i="25"/>
  <c r="O103" i="19"/>
  <c r="O103" i="27"/>
  <c r="O103" i="25"/>
  <c r="N100" i="19"/>
  <c r="N100" i="27"/>
  <c r="N100" i="25"/>
  <c r="P97" i="19"/>
  <c r="P97" i="27"/>
  <c r="P97" i="25"/>
  <c r="O95" i="19"/>
  <c r="O95" i="27"/>
  <c r="O95" i="25"/>
  <c r="N92" i="19"/>
  <c r="N92" i="27"/>
  <c r="N92" i="25"/>
  <c r="P89" i="19"/>
  <c r="P89" i="27"/>
  <c r="P89" i="25"/>
  <c r="O87" i="19"/>
  <c r="O87" i="27"/>
  <c r="O87" i="25"/>
  <c r="N84" i="19"/>
  <c r="N84" i="27"/>
  <c r="N84" i="25"/>
  <c r="P81" i="19"/>
  <c r="P81" i="27"/>
  <c r="P81" i="25"/>
  <c r="O79" i="19"/>
  <c r="O79" i="27"/>
  <c r="O79" i="25"/>
  <c r="N76" i="19"/>
  <c r="N76" i="27"/>
  <c r="N76" i="25"/>
  <c r="P73" i="19"/>
  <c r="P73" i="27"/>
  <c r="P73" i="25"/>
  <c r="O71" i="19"/>
  <c r="O71" i="27"/>
  <c r="O71" i="25"/>
  <c r="N68" i="19"/>
  <c r="N68" i="27"/>
  <c r="N68" i="25"/>
  <c r="P65" i="19"/>
  <c r="P65" i="27"/>
  <c r="P65" i="25"/>
  <c r="O63" i="19"/>
  <c r="O63" i="27"/>
  <c r="O63" i="25"/>
  <c r="N60" i="19"/>
  <c r="N60" i="27"/>
  <c r="N60" i="25"/>
  <c r="P57" i="19"/>
  <c r="P57" i="27"/>
  <c r="P57" i="25"/>
  <c r="O55" i="19"/>
  <c r="O55" i="27"/>
  <c r="O55" i="25"/>
  <c r="N52" i="19"/>
  <c r="N52" i="27"/>
  <c r="N52" i="25"/>
  <c r="P49" i="19"/>
  <c r="P49" i="27"/>
  <c r="P49" i="25"/>
  <c r="O47" i="19"/>
  <c r="AG47" i="19" s="1"/>
  <c r="O47" i="27"/>
  <c r="AG47" i="27" s="1"/>
  <c r="O47" i="25"/>
  <c r="N44" i="19"/>
  <c r="AF44" i="19" s="1"/>
  <c r="N44" i="27"/>
  <c r="N44" i="25"/>
  <c r="P41" i="19"/>
  <c r="AH41" i="19" s="1"/>
  <c r="P41" i="27"/>
  <c r="P41" i="25"/>
  <c r="O39" i="19"/>
  <c r="AG39" i="19" s="1"/>
  <c r="O39" i="27"/>
  <c r="AG39" i="27" s="1"/>
  <c r="O39" i="25"/>
  <c r="N36" i="19"/>
  <c r="AF36" i="19" s="1"/>
  <c r="N36" i="27"/>
  <c r="N36" i="25"/>
  <c r="P33" i="19"/>
  <c r="AH33" i="19" s="1"/>
  <c r="P33" i="27"/>
  <c r="P33" i="25"/>
  <c r="O31" i="19"/>
  <c r="O31" i="27"/>
  <c r="O31" i="25"/>
  <c r="N28" i="19"/>
  <c r="N28" i="27"/>
  <c r="N28" i="25"/>
  <c r="P25" i="19"/>
  <c r="P25" i="27"/>
  <c r="P25" i="25"/>
  <c r="O23" i="19"/>
  <c r="O23" i="27"/>
  <c r="O23" i="25"/>
  <c r="N20" i="19"/>
  <c r="N20" i="27"/>
  <c r="N20" i="25"/>
  <c r="P17" i="19"/>
  <c r="P17" i="27"/>
  <c r="P17" i="25"/>
  <c r="O15" i="19"/>
  <c r="O15" i="27"/>
  <c r="O15" i="25"/>
  <c r="N12" i="19"/>
  <c r="N12" i="27"/>
  <c r="N12" i="25"/>
  <c r="P9" i="19"/>
  <c r="P9" i="27"/>
  <c r="P9" i="25"/>
  <c r="O7" i="19"/>
  <c r="O7" i="27"/>
  <c r="O7" i="25"/>
  <c r="N4" i="19"/>
  <c r="N4" i="27"/>
  <c r="N4" i="25"/>
  <c r="M120" i="27"/>
  <c r="K120" i="23"/>
  <c r="J120" i="23" s="1"/>
  <c r="M76" i="27"/>
  <c r="K76" i="23"/>
  <c r="P76" i="23" s="1"/>
  <c r="G78" i="12" s="1"/>
  <c r="M19" i="27"/>
  <c r="K19" i="23"/>
  <c r="J19" i="23" s="1"/>
  <c r="M34" i="27"/>
  <c r="K34" i="23"/>
  <c r="P34" i="23" s="1"/>
  <c r="G36" i="12" s="1"/>
  <c r="M74" i="27"/>
  <c r="K74" i="23"/>
  <c r="M118" i="27"/>
  <c r="K118" i="23"/>
  <c r="J118" i="23" s="1"/>
  <c r="M58" i="27"/>
  <c r="K58" i="23"/>
  <c r="J58" i="23" s="1"/>
  <c r="K93" i="27"/>
  <c r="M36" i="27"/>
  <c r="AH36" i="27" s="1"/>
  <c r="K36" i="23"/>
  <c r="J36" i="23" s="1"/>
  <c r="K121" i="27"/>
  <c r="K78" i="27"/>
  <c r="K106" i="27"/>
  <c r="M63" i="27"/>
  <c r="K63" i="23"/>
  <c r="J63" i="23" s="1"/>
  <c r="K42" i="27"/>
  <c r="K7" i="27"/>
  <c r="J7" i="23"/>
  <c r="M105" i="27"/>
  <c r="K105" i="23"/>
  <c r="P105" i="23" s="1"/>
  <c r="G107" i="12" s="1"/>
  <c r="K84" i="27"/>
  <c r="M41" i="27"/>
  <c r="AH41" i="27" s="1"/>
  <c r="K41" i="23"/>
  <c r="P41" i="23" s="1"/>
  <c r="G43" i="12" s="1"/>
  <c r="K20" i="27"/>
  <c r="M94" i="27"/>
  <c r="K94" i="23"/>
  <c r="P94" i="23" s="1"/>
  <c r="G96" i="12" s="1"/>
  <c r="K73" i="27"/>
  <c r="M30" i="27"/>
  <c r="K30" i="23"/>
  <c r="P30" i="23" s="1"/>
  <c r="G32" i="12" s="1"/>
  <c r="K9" i="27"/>
  <c r="J9" i="23"/>
  <c r="M48" i="27"/>
  <c r="K48" i="23"/>
  <c r="P48" i="23" s="1"/>
  <c r="G50" i="12" s="1"/>
  <c r="K27" i="27"/>
  <c r="L6" i="27"/>
  <c r="I6" i="23"/>
  <c r="K104" i="27"/>
  <c r="M61" i="27"/>
  <c r="K61" i="23"/>
  <c r="P61" i="23" s="1"/>
  <c r="G63" i="12" s="1"/>
  <c r="K40" i="27"/>
  <c r="P3" i="19"/>
  <c r="P3" i="27"/>
  <c r="P3" i="25"/>
  <c r="N121" i="19"/>
  <c r="N121" i="27"/>
  <c r="N121" i="25"/>
  <c r="P118" i="19"/>
  <c r="P118" i="27"/>
  <c r="P118" i="25"/>
  <c r="O116" i="19"/>
  <c r="O116" i="27"/>
  <c r="O116" i="25"/>
  <c r="N113" i="19"/>
  <c r="N113" i="27"/>
  <c r="N113" i="25"/>
  <c r="P110" i="19"/>
  <c r="P110" i="27"/>
  <c r="P110" i="25"/>
  <c r="O108" i="19"/>
  <c r="O108" i="27"/>
  <c r="O108" i="25"/>
  <c r="N105" i="19"/>
  <c r="N105" i="27"/>
  <c r="N105" i="25"/>
  <c r="P102" i="19"/>
  <c r="P102" i="27"/>
  <c r="P102" i="25"/>
  <c r="O100" i="19"/>
  <c r="O100" i="27"/>
  <c r="O100" i="25"/>
  <c r="N97" i="19"/>
  <c r="N97" i="27"/>
  <c r="N97" i="25"/>
  <c r="P94" i="19"/>
  <c r="P94" i="27"/>
  <c r="P94" i="25"/>
  <c r="O92" i="19"/>
  <c r="O92" i="27"/>
  <c r="O92" i="25"/>
  <c r="N89" i="19"/>
  <c r="N89" i="27"/>
  <c r="N89" i="25"/>
  <c r="P86" i="19"/>
  <c r="P86" i="27"/>
  <c r="P86" i="25"/>
  <c r="O84" i="19"/>
  <c r="O84" i="27"/>
  <c r="O84" i="25"/>
  <c r="N81" i="19"/>
  <c r="N81" i="27"/>
  <c r="N81" i="25"/>
  <c r="P78" i="19"/>
  <c r="P78" i="27"/>
  <c r="P78" i="25"/>
  <c r="O76" i="19"/>
  <c r="O76" i="27"/>
  <c r="O76" i="25"/>
  <c r="N73" i="19"/>
  <c r="N73" i="27"/>
  <c r="N73" i="25"/>
  <c r="P70" i="19"/>
  <c r="P70" i="27"/>
  <c r="P70" i="25"/>
  <c r="O68" i="19"/>
  <c r="O68" i="27"/>
  <c r="O68" i="25"/>
  <c r="N65" i="19"/>
  <c r="N65" i="27"/>
  <c r="N65" i="25"/>
  <c r="P62" i="19"/>
  <c r="P62" i="27"/>
  <c r="P62" i="25"/>
  <c r="O60" i="19"/>
  <c r="O60" i="27"/>
  <c r="O60" i="25"/>
  <c r="N57" i="19"/>
  <c r="N57" i="27"/>
  <c r="N57" i="25"/>
  <c r="P54" i="19"/>
  <c r="P54" i="27"/>
  <c r="P54" i="25"/>
  <c r="O52" i="19"/>
  <c r="O52" i="27"/>
  <c r="O52" i="25"/>
  <c r="N49" i="19"/>
  <c r="N49" i="27"/>
  <c r="N49" i="25"/>
  <c r="P46" i="19"/>
  <c r="AH46" i="19" s="1"/>
  <c r="P46" i="27"/>
  <c r="P46" i="25"/>
  <c r="O44" i="19"/>
  <c r="AG44" i="19" s="1"/>
  <c r="O44" i="27"/>
  <c r="AG44" i="27" s="1"/>
  <c r="O44" i="25"/>
  <c r="N41" i="19"/>
  <c r="AF41" i="19" s="1"/>
  <c r="N41" i="27"/>
  <c r="N41" i="25"/>
  <c r="P38" i="19"/>
  <c r="AH38" i="19" s="1"/>
  <c r="P38" i="27"/>
  <c r="P38" i="25"/>
  <c r="O36" i="19"/>
  <c r="AG36" i="19" s="1"/>
  <c r="O36" i="27"/>
  <c r="AG36" i="27" s="1"/>
  <c r="O36" i="25"/>
  <c r="N33" i="19"/>
  <c r="AF33" i="19" s="1"/>
  <c r="N33" i="27"/>
  <c r="N33" i="25"/>
  <c r="P30" i="19"/>
  <c r="P30" i="27"/>
  <c r="P30" i="25"/>
  <c r="O28" i="19"/>
  <c r="O28" i="27"/>
  <c r="O28" i="25"/>
  <c r="N25" i="19"/>
  <c r="N25" i="27"/>
  <c r="N25" i="25"/>
  <c r="P22" i="19"/>
  <c r="P22" i="27"/>
  <c r="P22" i="25"/>
  <c r="O20" i="19"/>
  <c r="O20" i="27"/>
  <c r="O20" i="25"/>
  <c r="N17" i="19"/>
  <c r="N17" i="27"/>
  <c r="N17" i="25"/>
  <c r="P14" i="19"/>
  <c r="P14" i="27"/>
  <c r="P14" i="25"/>
  <c r="O12" i="19"/>
  <c r="O12" i="27"/>
  <c r="O12" i="25"/>
  <c r="N9" i="27"/>
  <c r="N9" i="25"/>
  <c r="N9" i="19"/>
  <c r="P6" i="19"/>
  <c r="P6" i="27"/>
  <c r="P6" i="25"/>
  <c r="O4" i="19"/>
  <c r="O4" i="27"/>
  <c r="O4" i="25"/>
  <c r="M98" i="27"/>
  <c r="K98" i="23"/>
  <c r="J98" i="23" s="1"/>
  <c r="K69" i="27"/>
  <c r="M12" i="27"/>
  <c r="K12" i="23"/>
  <c r="P12" i="23" s="1"/>
  <c r="G14" i="12" s="1"/>
  <c r="M20" i="27"/>
  <c r="K20" i="23"/>
  <c r="J20" i="23" s="1"/>
  <c r="M82" i="27"/>
  <c r="K82" i="23"/>
  <c r="M67" i="27"/>
  <c r="K67" i="23"/>
  <c r="P67" i="23" s="1"/>
  <c r="G69" i="12" s="1"/>
  <c r="M114" i="27"/>
  <c r="K114" i="23"/>
  <c r="P114" i="23" s="1"/>
  <c r="G116" i="12" s="1"/>
  <c r="M66" i="27"/>
  <c r="K66" i="23"/>
  <c r="L9" i="27"/>
  <c r="I9" i="23"/>
  <c r="K105" i="27"/>
  <c r="M51" i="27"/>
  <c r="K51" i="23"/>
  <c r="P51" i="23" s="1"/>
  <c r="G53" i="12" s="1"/>
  <c r="K86" i="27"/>
  <c r="K117" i="27"/>
  <c r="K14" i="27"/>
  <c r="J14" i="23"/>
  <c r="M103" i="27"/>
  <c r="K103" i="23"/>
  <c r="P103" i="23" s="1"/>
  <c r="G105" i="12" s="1"/>
  <c r="K82" i="27"/>
  <c r="M39" i="27"/>
  <c r="AH39" i="27" s="1"/>
  <c r="K39" i="23"/>
  <c r="P39" i="23" s="1"/>
  <c r="G41" i="12" s="1"/>
  <c r="K18" i="27"/>
  <c r="K4" i="23"/>
  <c r="P4" i="23" s="1"/>
  <c r="M81" i="27"/>
  <c r="K81" i="23"/>
  <c r="P81" i="23" s="1"/>
  <c r="G83" i="12" s="1"/>
  <c r="K60" i="27"/>
  <c r="M17" i="27"/>
  <c r="K17" i="23"/>
  <c r="M70" i="27"/>
  <c r="K70" i="23"/>
  <c r="J70" i="23" s="1"/>
  <c r="K49" i="27"/>
  <c r="M6" i="27"/>
  <c r="K6" i="23"/>
  <c r="M88" i="27"/>
  <c r="K88" i="23"/>
  <c r="J88" i="23" s="1"/>
  <c r="K67" i="27"/>
  <c r="M24" i="27"/>
  <c r="K24" i="23"/>
  <c r="J24" i="23" s="1"/>
  <c r="K3" i="27"/>
  <c r="AF3" i="27" s="1"/>
  <c r="K3" i="25"/>
  <c r="T3" i="25" s="1"/>
  <c r="K3" i="19"/>
  <c r="M101" i="27"/>
  <c r="K101" i="23"/>
  <c r="K80" i="27"/>
  <c r="M37" i="27"/>
  <c r="K37" i="23"/>
  <c r="P37" i="23" s="1"/>
  <c r="G39" i="12" s="1"/>
  <c r="K16" i="27"/>
  <c r="N118" i="19"/>
  <c r="N118" i="27"/>
  <c r="N118" i="25"/>
  <c r="N102" i="19"/>
  <c r="N102" i="27"/>
  <c r="N102" i="25"/>
  <c r="O81" i="19"/>
  <c r="O81" i="27"/>
  <c r="O81" i="25"/>
  <c r="P51" i="19"/>
  <c r="P51" i="27"/>
  <c r="P51" i="25"/>
  <c r="M60" i="27"/>
  <c r="K60" i="23"/>
  <c r="J60" i="23" s="1"/>
  <c r="K22" i="27"/>
  <c r="K120" i="27"/>
  <c r="M77" i="27"/>
  <c r="K77" i="23"/>
  <c r="J77" i="23" s="1"/>
  <c r="K56" i="27"/>
  <c r="M13" i="27"/>
  <c r="K13" i="23"/>
  <c r="O121" i="19"/>
  <c r="O121" i="27"/>
  <c r="O121" i="25"/>
  <c r="P99" i="19"/>
  <c r="P99" i="27"/>
  <c r="P99" i="25"/>
  <c r="N86" i="19"/>
  <c r="N86" i="27"/>
  <c r="N86" i="25"/>
  <c r="N70" i="19"/>
  <c r="N70" i="27"/>
  <c r="N70" i="25"/>
  <c r="O49" i="19"/>
  <c r="O49" i="27"/>
  <c r="O49" i="25"/>
  <c r="N38" i="19"/>
  <c r="AF38" i="19" s="1"/>
  <c r="N38" i="27"/>
  <c r="N38" i="25"/>
  <c r="P19" i="19"/>
  <c r="P19" i="27"/>
  <c r="P19" i="25"/>
  <c r="M84" i="27"/>
  <c r="K84" i="23"/>
  <c r="J84" i="23" s="1"/>
  <c r="M18" i="27"/>
  <c r="K18" i="23"/>
  <c r="J18" i="23" s="1"/>
  <c r="M100" i="27"/>
  <c r="K100" i="23"/>
  <c r="P100" i="23" s="1"/>
  <c r="G102" i="12" s="1"/>
  <c r="K122" i="27"/>
  <c r="K100" i="27"/>
  <c r="K89" i="27"/>
  <c r="M46" i="27"/>
  <c r="AH46" i="27" s="1"/>
  <c r="K46" i="23"/>
  <c r="P46" i="23" s="1"/>
  <c r="G48" i="12" s="1"/>
  <c r="P120" i="19"/>
  <c r="P120" i="27"/>
  <c r="P120" i="25"/>
  <c r="O118" i="19"/>
  <c r="O118" i="27"/>
  <c r="O118" i="25"/>
  <c r="N115" i="19"/>
  <c r="N115" i="27"/>
  <c r="N115" i="25"/>
  <c r="P112" i="19"/>
  <c r="P112" i="27"/>
  <c r="P112" i="25"/>
  <c r="O110" i="19"/>
  <c r="O110" i="27"/>
  <c r="O110" i="25"/>
  <c r="N107" i="19"/>
  <c r="N107" i="27"/>
  <c r="N107" i="25"/>
  <c r="P104" i="19"/>
  <c r="P104" i="27"/>
  <c r="P104" i="25"/>
  <c r="O102" i="19"/>
  <c r="O102" i="27"/>
  <c r="O102" i="25"/>
  <c r="N99" i="19"/>
  <c r="N99" i="27"/>
  <c r="N99" i="25"/>
  <c r="P96" i="19"/>
  <c r="P96" i="27"/>
  <c r="P96" i="25"/>
  <c r="O94" i="19"/>
  <c r="O94" i="27"/>
  <c r="O94" i="25"/>
  <c r="N91" i="19"/>
  <c r="N91" i="27"/>
  <c r="N91" i="25"/>
  <c r="P88" i="19"/>
  <c r="P88" i="27"/>
  <c r="P88" i="25"/>
  <c r="O86" i="19"/>
  <c r="O86" i="27"/>
  <c r="O86" i="25"/>
  <c r="N83" i="19"/>
  <c r="N83" i="27"/>
  <c r="N83" i="25"/>
  <c r="P80" i="19"/>
  <c r="P80" i="27"/>
  <c r="P80" i="25"/>
  <c r="O78" i="19"/>
  <c r="O78" i="27"/>
  <c r="O78" i="25"/>
  <c r="N75" i="19"/>
  <c r="N75" i="27"/>
  <c r="N75" i="25"/>
  <c r="P72" i="19"/>
  <c r="P72" i="27"/>
  <c r="P72" i="25"/>
  <c r="O70" i="19"/>
  <c r="O70" i="27"/>
  <c r="O70" i="25"/>
  <c r="N67" i="19"/>
  <c r="N67" i="27"/>
  <c r="N67" i="25"/>
  <c r="P64" i="19"/>
  <c r="P64" i="27"/>
  <c r="P64" i="25"/>
  <c r="O62" i="19"/>
  <c r="O62" i="27"/>
  <c r="O62" i="25"/>
  <c r="N59" i="19"/>
  <c r="N59" i="27"/>
  <c r="N59" i="25"/>
  <c r="P56" i="19"/>
  <c r="P56" i="27"/>
  <c r="P56" i="25"/>
  <c r="O54" i="19"/>
  <c r="O54" i="27"/>
  <c r="O54" i="25"/>
  <c r="N51" i="19"/>
  <c r="N51" i="27"/>
  <c r="N51" i="25"/>
  <c r="P48" i="19"/>
  <c r="P48" i="27"/>
  <c r="P48" i="25"/>
  <c r="O46" i="19"/>
  <c r="AG46" i="19" s="1"/>
  <c r="O46" i="27"/>
  <c r="AG46" i="27" s="1"/>
  <c r="O46" i="25"/>
  <c r="N43" i="19"/>
  <c r="AF43" i="19" s="1"/>
  <c r="N43" i="27"/>
  <c r="N43" i="25"/>
  <c r="P40" i="19"/>
  <c r="AH40" i="19" s="1"/>
  <c r="P40" i="27"/>
  <c r="P40" i="25"/>
  <c r="O38" i="19"/>
  <c r="AG38" i="19" s="1"/>
  <c r="O38" i="27"/>
  <c r="AG38" i="27" s="1"/>
  <c r="O38" i="25"/>
  <c r="N35" i="19"/>
  <c r="AF35" i="19" s="1"/>
  <c r="N35" i="27"/>
  <c r="N35" i="25"/>
  <c r="P32" i="27"/>
  <c r="P32" i="25"/>
  <c r="O30" i="19"/>
  <c r="O30" i="27"/>
  <c r="O30" i="25"/>
  <c r="N27" i="19"/>
  <c r="N27" i="27"/>
  <c r="N27" i="25"/>
  <c r="P24" i="19"/>
  <c r="P24" i="27"/>
  <c r="P24" i="25"/>
  <c r="O22" i="19"/>
  <c r="O22" i="27"/>
  <c r="O22" i="25"/>
  <c r="N19" i="19"/>
  <c r="N19" i="27"/>
  <c r="N19" i="25"/>
  <c r="P16" i="19"/>
  <c r="P16" i="27"/>
  <c r="P16" i="25"/>
  <c r="O14" i="19"/>
  <c r="O14" i="27"/>
  <c r="O14" i="25"/>
  <c r="N11" i="19"/>
  <c r="N11" i="27"/>
  <c r="N11" i="25"/>
  <c r="P8" i="19"/>
  <c r="P8" i="27"/>
  <c r="P8" i="25"/>
  <c r="O6" i="19"/>
  <c r="O6" i="27"/>
  <c r="O6" i="25"/>
  <c r="K70" i="27"/>
  <c r="M107" i="27"/>
  <c r="K107" i="23"/>
  <c r="P107" i="23" s="1"/>
  <c r="G109" i="12" s="1"/>
  <c r="K55" i="27"/>
  <c r="M115" i="27"/>
  <c r="K115" i="23"/>
  <c r="P115" i="23" s="1"/>
  <c r="G117" i="12" s="1"/>
  <c r="M68" i="27"/>
  <c r="K68" i="23"/>
  <c r="J68" i="23" s="1"/>
  <c r="M11" i="27"/>
  <c r="K11" i="23"/>
  <c r="K53" i="27"/>
  <c r="M52" i="27"/>
  <c r="K52" i="23"/>
  <c r="P52" i="23" s="1"/>
  <c r="G54" i="12" s="1"/>
  <c r="K102" i="27"/>
  <c r="J102" i="23"/>
  <c r="K94" i="27"/>
  <c r="K15" i="27"/>
  <c r="M108" i="27"/>
  <c r="K108" i="23"/>
  <c r="P108" i="23" s="1"/>
  <c r="G110" i="12" s="1"/>
  <c r="M119" i="27"/>
  <c r="K119" i="23"/>
  <c r="P119" i="23" s="1"/>
  <c r="G121" i="12" s="1"/>
  <c r="K98" i="27"/>
  <c r="M55" i="27"/>
  <c r="K55" i="23"/>
  <c r="J55" i="23" s="1"/>
  <c r="K34" i="27"/>
  <c r="L13" i="27"/>
  <c r="I13" i="23"/>
  <c r="M97" i="27"/>
  <c r="K97" i="23"/>
  <c r="J97" i="23" s="1"/>
  <c r="K76" i="27"/>
  <c r="M33" i="27"/>
  <c r="AH33" i="27" s="1"/>
  <c r="K33" i="23"/>
  <c r="P33" i="23" s="1"/>
  <c r="G35" i="12" s="1"/>
  <c r="K12" i="27"/>
  <c r="J12" i="23"/>
  <c r="M86" i="27"/>
  <c r="K86" i="23"/>
  <c r="K65" i="27"/>
  <c r="M22" i="27"/>
  <c r="K22" i="23"/>
  <c r="J22" i="23" s="1"/>
  <c r="K6" i="27"/>
  <c r="J6" i="23"/>
  <c r="M40" i="27"/>
  <c r="AH40" i="27" s="1"/>
  <c r="K40" i="23"/>
  <c r="J40" i="23" s="1"/>
  <c r="K19" i="27"/>
  <c r="M117" i="27"/>
  <c r="K117" i="23"/>
  <c r="P117" i="23" s="1"/>
  <c r="G119" i="12" s="1"/>
  <c r="K96" i="27"/>
  <c r="M53" i="27"/>
  <c r="K53" i="23"/>
  <c r="K32" i="27"/>
  <c r="L11" i="27"/>
  <c r="I11" i="23"/>
  <c r="O113" i="19"/>
  <c r="O113" i="27"/>
  <c r="O113" i="25"/>
  <c r="N94" i="19"/>
  <c r="N94" i="27"/>
  <c r="N94" i="25"/>
  <c r="N78" i="19"/>
  <c r="N78" i="27"/>
  <c r="N78" i="25"/>
  <c r="P59" i="19"/>
  <c r="P59" i="27"/>
  <c r="P59" i="25"/>
  <c r="O41" i="19"/>
  <c r="AG41" i="19" s="1"/>
  <c r="O41" i="27"/>
  <c r="AG41" i="27" s="1"/>
  <c r="O41" i="25"/>
  <c r="O25" i="19"/>
  <c r="O25" i="27"/>
  <c r="O25" i="25"/>
  <c r="O9" i="19"/>
  <c r="O9" i="27"/>
  <c r="O9" i="25"/>
  <c r="M121" i="27"/>
  <c r="K121" i="23"/>
  <c r="J121" i="23" s="1"/>
  <c r="L4" i="27"/>
  <c r="AG4" i="27" s="1"/>
  <c r="L4" i="25"/>
  <c r="L4" i="19"/>
  <c r="K43" i="27"/>
  <c r="N120" i="19"/>
  <c r="N120" i="27"/>
  <c r="N120" i="25"/>
  <c r="P117" i="19"/>
  <c r="P117" i="27"/>
  <c r="P117" i="25"/>
  <c r="O115" i="19"/>
  <c r="O115" i="27"/>
  <c r="O115" i="25"/>
  <c r="N112" i="19"/>
  <c r="N112" i="27"/>
  <c r="N112" i="25"/>
  <c r="P109" i="19"/>
  <c r="P109" i="27"/>
  <c r="P109" i="25"/>
  <c r="O107" i="19"/>
  <c r="O107" i="27"/>
  <c r="O107" i="25"/>
  <c r="N104" i="19"/>
  <c r="N104" i="27"/>
  <c r="N104" i="25"/>
  <c r="P101" i="19"/>
  <c r="P101" i="27"/>
  <c r="P101" i="25"/>
  <c r="O99" i="19"/>
  <c r="O99" i="27"/>
  <c r="O99" i="25"/>
  <c r="N96" i="19"/>
  <c r="N96" i="27"/>
  <c r="N96" i="25"/>
  <c r="P93" i="19"/>
  <c r="P93" i="27"/>
  <c r="P93" i="25"/>
  <c r="O91" i="19"/>
  <c r="O91" i="27"/>
  <c r="O91" i="25"/>
  <c r="N88" i="19"/>
  <c r="N88" i="27"/>
  <c r="N88" i="25"/>
  <c r="P85" i="19"/>
  <c r="P85" i="27"/>
  <c r="P85" i="25"/>
  <c r="O83" i="19"/>
  <c r="O83" i="27"/>
  <c r="O83" i="25"/>
  <c r="N80" i="19"/>
  <c r="N80" i="27"/>
  <c r="N80" i="25"/>
  <c r="P77" i="19"/>
  <c r="P77" i="27"/>
  <c r="P77" i="25"/>
  <c r="O75" i="19"/>
  <c r="O75" i="27"/>
  <c r="O75" i="25"/>
  <c r="N72" i="19"/>
  <c r="N72" i="27"/>
  <c r="N72" i="25"/>
  <c r="P69" i="19"/>
  <c r="P69" i="27"/>
  <c r="P69" i="25"/>
  <c r="O67" i="19"/>
  <c r="O67" i="27"/>
  <c r="O67" i="25"/>
  <c r="N64" i="19"/>
  <c r="N64" i="27"/>
  <c r="N64" i="25"/>
  <c r="P61" i="19"/>
  <c r="P61" i="27"/>
  <c r="P61" i="25"/>
  <c r="O59" i="19"/>
  <c r="O59" i="27"/>
  <c r="O59" i="25"/>
  <c r="N56" i="19"/>
  <c r="N56" i="27"/>
  <c r="N56" i="25"/>
  <c r="P53" i="19"/>
  <c r="P53" i="27"/>
  <c r="P53" i="25"/>
  <c r="O51" i="19"/>
  <c r="O51" i="27"/>
  <c r="O51" i="25"/>
  <c r="N48" i="19"/>
  <c r="N48" i="27"/>
  <c r="N48" i="25"/>
  <c r="P45" i="19"/>
  <c r="AH45" i="19" s="1"/>
  <c r="P45" i="27"/>
  <c r="P45" i="25"/>
  <c r="O43" i="19"/>
  <c r="AG43" i="19" s="1"/>
  <c r="O43" i="27"/>
  <c r="AG43" i="27" s="1"/>
  <c r="O43" i="25"/>
  <c r="N40" i="19"/>
  <c r="AF40" i="19" s="1"/>
  <c r="N40" i="27"/>
  <c r="N40" i="25"/>
  <c r="P37" i="19"/>
  <c r="AH37" i="19" s="1"/>
  <c r="P37" i="27"/>
  <c r="P37" i="25"/>
  <c r="O35" i="19"/>
  <c r="AG35" i="19" s="1"/>
  <c r="O35" i="27"/>
  <c r="AG35" i="27" s="1"/>
  <c r="O35" i="25"/>
  <c r="N32" i="19"/>
  <c r="N32" i="27"/>
  <c r="N32" i="25"/>
  <c r="P29" i="19"/>
  <c r="P29" i="27"/>
  <c r="P29" i="25"/>
  <c r="O27" i="19"/>
  <c r="O27" i="27"/>
  <c r="O27" i="25"/>
  <c r="N24" i="19"/>
  <c r="N24" i="27"/>
  <c r="N24" i="25"/>
  <c r="P21" i="19"/>
  <c r="P21" i="27"/>
  <c r="P21" i="25"/>
  <c r="O19" i="19"/>
  <c r="O19" i="27"/>
  <c r="O19" i="25"/>
  <c r="N16" i="19"/>
  <c r="N16" i="27"/>
  <c r="N16" i="25"/>
  <c r="P13" i="19"/>
  <c r="P13" i="27"/>
  <c r="P13" i="25"/>
  <c r="O11" i="19"/>
  <c r="O11" i="27"/>
  <c r="O11" i="25"/>
  <c r="N8" i="19"/>
  <c r="N8" i="27"/>
  <c r="N8" i="25"/>
  <c r="P5" i="19"/>
  <c r="P5" i="27"/>
  <c r="P5" i="25"/>
  <c r="M91" i="27"/>
  <c r="K91" i="23"/>
  <c r="P91" i="23" s="1"/>
  <c r="G93" i="12" s="1"/>
  <c r="K61" i="27"/>
  <c r="M110" i="27"/>
  <c r="K110" i="23"/>
  <c r="J110" i="23" s="1"/>
  <c r="K46" i="27"/>
  <c r="K101" i="27"/>
  <c r="K45" i="27"/>
  <c r="K30" i="27"/>
  <c r="K113" i="27"/>
  <c r="K5" i="27"/>
  <c r="J5" i="23"/>
  <c r="M104" i="27"/>
  <c r="K104" i="23"/>
  <c r="J104" i="23" s="1"/>
  <c r="M95" i="27"/>
  <c r="K95" i="23"/>
  <c r="K74" i="27"/>
  <c r="M31" i="27"/>
  <c r="K31" i="23"/>
  <c r="K10" i="27"/>
  <c r="J10" i="23"/>
  <c r="K116" i="27"/>
  <c r="M73" i="27"/>
  <c r="K73" i="23"/>
  <c r="J73" i="23" s="1"/>
  <c r="K52" i="27"/>
  <c r="M9" i="27"/>
  <c r="K9" i="23"/>
  <c r="P9" i="23" s="1"/>
  <c r="G11" i="12" s="1"/>
  <c r="M62" i="27"/>
  <c r="K62" i="23"/>
  <c r="J62" i="23" s="1"/>
  <c r="K41" i="27"/>
  <c r="M80" i="27"/>
  <c r="K80" i="23"/>
  <c r="M16" i="27"/>
  <c r="K16" i="23"/>
  <c r="J16" i="23" s="1"/>
  <c r="M93" i="27"/>
  <c r="K93" i="23"/>
  <c r="P93" i="23" s="1"/>
  <c r="G95" i="12" s="1"/>
  <c r="K72" i="27"/>
  <c r="M29" i="27"/>
  <c r="K29" i="23"/>
  <c r="P29" i="23" s="1"/>
  <c r="G31" i="12" s="1"/>
  <c r="K8" i="27"/>
  <c r="J8" i="23"/>
  <c r="P107" i="19"/>
  <c r="P107" i="27"/>
  <c r="P107" i="25"/>
  <c r="O89" i="19"/>
  <c r="O89" i="27"/>
  <c r="O89" i="25"/>
  <c r="P67" i="19"/>
  <c r="P67" i="27"/>
  <c r="P67" i="25"/>
  <c r="N54" i="19"/>
  <c r="N54" i="27"/>
  <c r="N54" i="25"/>
  <c r="P35" i="19"/>
  <c r="AH35" i="19" s="1"/>
  <c r="P35" i="27"/>
  <c r="P35" i="25"/>
  <c r="O17" i="19"/>
  <c r="O17" i="27"/>
  <c r="O17" i="25"/>
  <c r="N6" i="19"/>
  <c r="N6" i="27"/>
  <c r="N6" i="25"/>
  <c r="M59" i="27"/>
  <c r="K59" i="23"/>
  <c r="K58" i="27"/>
  <c r="M57" i="27"/>
  <c r="K57" i="23"/>
  <c r="J57" i="23" s="1"/>
  <c r="M64" i="27"/>
  <c r="K64" i="23"/>
  <c r="P122" i="19"/>
  <c r="P122" i="27"/>
  <c r="P122" i="25"/>
  <c r="O120" i="19"/>
  <c r="O120" i="27"/>
  <c r="O120" i="25"/>
  <c r="N117" i="19"/>
  <c r="N117" i="27"/>
  <c r="N117" i="25"/>
  <c r="P114" i="19"/>
  <c r="P114" i="27"/>
  <c r="P114" i="25"/>
  <c r="O112" i="19"/>
  <c r="O112" i="27"/>
  <c r="O112" i="25"/>
  <c r="N109" i="19"/>
  <c r="N109" i="27"/>
  <c r="N109" i="25"/>
  <c r="P106" i="19"/>
  <c r="P106" i="27"/>
  <c r="P106" i="25"/>
  <c r="O104" i="19"/>
  <c r="O104" i="27"/>
  <c r="O104" i="25"/>
  <c r="N101" i="19"/>
  <c r="N101" i="27"/>
  <c r="N101" i="25"/>
  <c r="P98" i="19"/>
  <c r="P98" i="27"/>
  <c r="P98" i="25"/>
  <c r="O96" i="19"/>
  <c r="O96" i="27"/>
  <c r="O96" i="25"/>
  <c r="N93" i="19"/>
  <c r="N93" i="27"/>
  <c r="N93" i="25"/>
  <c r="P90" i="19"/>
  <c r="P90" i="27"/>
  <c r="P90" i="25"/>
  <c r="O88" i="19"/>
  <c r="O88" i="27"/>
  <c r="O88" i="25"/>
  <c r="N85" i="19"/>
  <c r="N85" i="27"/>
  <c r="N85" i="25"/>
  <c r="P82" i="19"/>
  <c r="P82" i="27"/>
  <c r="P82" i="25"/>
  <c r="O80" i="19"/>
  <c r="O80" i="27"/>
  <c r="O80" i="25"/>
  <c r="N77" i="19"/>
  <c r="N77" i="27"/>
  <c r="N77" i="25"/>
  <c r="P74" i="19"/>
  <c r="P74" i="27"/>
  <c r="P74" i="25"/>
  <c r="O72" i="19"/>
  <c r="O72" i="27"/>
  <c r="O72" i="25"/>
  <c r="N69" i="19"/>
  <c r="N69" i="27"/>
  <c r="N69" i="25"/>
  <c r="P66" i="19"/>
  <c r="P66" i="27"/>
  <c r="P66" i="25"/>
  <c r="O64" i="19"/>
  <c r="O64" i="27"/>
  <c r="O64" i="25"/>
  <c r="N61" i="19"/>
  <c r="N61" i="27"/>
  <c r="N61" i="25"/>
  <c r="P58" i="19"/>
  <c r="P58" i="27"/>
  <c r="P58" i="25"/>
  <c r="O56" i="19"/>
  <c r="O56" i="27"/>
  <c r="O56" i="25"/>
  <c r="N53" i="19"/>
  <c r="N53" i="27"/>
  <c r="N53" i="25"/>
  <c r="P50" i="19"/>
  <c r="P50" i="27"/>
  <c r="P50" i="25"/>
  <c r="O48" i="19"/>
  <c r="O48" i="27"/>
  <c r="O48" i="25"/>
  <c r="N45" i="19"/>
  <c r="AF45" i="19" s="1"/>
  <c r="N45" i="27"/>
  <c r="N45" i="25"/>
  <c r="P42" i="19"/>
  <c r="AH42" i="19" s="1"/>
  <c r="P42" i="27"/>
  <c r="P42" i="25"/>
  <c r="O40" i="19"/>
  <c r="AG40" i="19" s="1"/>
  <c r="O40" i="27"/>
  <c r="AG40" i="27" s="1"/>
  <c r="O40" i="25"/>
  <c r="N37" i="19"/>
  <c r="AF37" i="19" s="1"/>
  <c r="N37" i="27"/>
  <c r="N37" i="25"/>
  <c r="P34" i="19"/>
  <c r="AH34" i="19" s="1"/>
  <c r="P34" i="27"/>
  <c r="P34" i="25"/>
  <c r="O32" i="19"/>
  <c r="AG32" i="19" s="1"/>
  <c r="O32" i="27"/>
  <c r="AG32" i="27" s="1"/>
  <c r="O32" i="25"/>
  <c r="N29" i="19"/>
  <c r="N29" i="27"/>
  <c r="N29" i="25"/>
  <c r="P26" i="19"/>
  <c r="P26" i="27"/>
  <c r="P26" i="25"/>
  <c r="O24" i="19"/>
  <c r="O24" i="27"/>
  <c r="O24" i="25"/>
  <c r="N21" i="19"/>
  <c r="N21" i="27"/>
  <c r="N21" i="25"/>
  <c r="P18" i="19"/>
  <c r="P18" i="27"/>
  <c r="P18" i="25"/>
  <c r="O16" i="19"/>
  <c r="O16" i="27"/>
  <c r="O16" i="25"/>
  <c r="N13" i="19"/>
  <c r="N13" i="27"/>
  <c r="N13" i="25"/>
  <c r="P10" i="19"/>
  <c r="P10" i="27"/>
  <c r="P10" i="25"/>
  <c r="O8" i="19"/>
  <c r="O8" i="27"/>
  <c r="O8" i="25"/>
  <c r="N5" i="19"/>
  <c r="N5" i="27"/>
  <c r="N5" i="25"/>
  <c r="K77" i="27"/>
  <c r="K54" i="27"/>
  <c r="K39" i="27"/>
  <c r="K38" i="27"/>
  <c r="M122" i="27"/>
  <c r="K122" i="23"/>
  <c r="J122" i="23" s="1"/>
  <c r="K23" i="27"/>
  <c r="K109" i="27"/>
  <c r="L3" i="27"/>
  <c r="AG3" i="27" s="1"/>
  <c r="L3" i="25"/>
  <c r="L3" i="19"/>
  <c r="M99" i="27"/>
  <c r="K99" i="23"/>
  <c r="M42" i="27"/>
  <c r="K42" i="23"/>
  <c r="J42" i="23" s="1"/>
  <c r="K114" i="27"/>
  <c r="M71" i="27"/>
  <c r="K71" i="23"/>
  <c r="P71" i="23" s="1"/>
  <c r="G73" i="12" s="1"/>
  <c r="K50" i="27"/>
  <c r="M7" i="27"/>
  <c r="K7" i="23"/>
  <c r="P7" i="23" s="1"/>
  <c r="G9" i="12" s="1"/>
  <c r="M113" i="27"/>
  <c r="K113" i="23"/>
  <c r="J113" i="23" s="1"/>
  <c r="K92" i="27"/>
  <c r="J92" i="23"/>
  <c r="M49" i="27"/>
  <c r="K49" i="23"/>
  <c r="J49" i="23" s="1"/>
  <c r="K28" i="27"/>
  <c r="L7" i="27"/>
  <c r="I7" i="23"/>
  <c r="K81" i="27"/>
  <c r="M38" i="27"/>
  <c r="AH38" i="27" s="1"/>
  <c r="K38" i="23"/>
  <c r="J38" i="23" s="1"/>
  <c r="M56" i="27"/>
  <c r="K56" i="23"/>
  <c r="J56" i="23" s="1"/>
  <c r="K35" i="27"/>
  <c r="L14" i="27"/>
  <c r="I14" i="23"/>
  <c r="K112" i="27"/>
  <c r="M69" i="27"/>
  <c r="K69" i="23"/>
  <c r="J69" i="23" s="1"/>
  <c r="K48" i="27"/>
  <c r="M5" i="27"/>
  <c r="AH5" i="27" s="1"/>
  <c r="K5" i="23"/>
  <c r="P5" i="23" s="1"/>
  <c r="G7" i="12" s="1"/>
  <c r="A25" i="26"/>
  <c r="M360" i="12"/>
  <c r="M352" i="12"/>
  <c r="M344" i="12"/>
  <c r="M336" i="12"/>
  <c r="M328" i="12"/>
  <c r="M324" i="12"/>
  <c r="C315" i="4"/>
  <c r="M316" i="12"/>
  <c r="C303" i="4"/>
  <c r="M304" i="12"/>
  <c r="C295" i="4"/>
  <c r="M296" i="12"/>
  <c r="C291" i="4"/>
  <c r="M292" i="12"/>
  <c r="C283" i="4"/>
  <c r="M284" i="12"/>
  <c r="C271" i="4"/>
  <c r="M272" i="12"/>
  <c r="C263" i="4"/>
  <c r="M264" i="12"/>
  <c r="C259" i="4"/>
  <c r="M260" i="12"/>
  <c r="C247" i="4"/>
  <c r="M248" i="12"/>
  <c r="C239" i="4"/>
  <c r="M240" i="12"/>
  <c r="C231" i="4"/>
  <c r="M232" i="12"/>
  <c r="C227" i="4"/>
  <c r="M228" i="12"/>
  <c r="C219" i="4"/>
  <c r="M220" i="12"/>
  <c r="C211" i="4"/>
  <c r="M212" i="12"/>
  <c r="C199" i="4"/>
  <c r="M200" i="12"/>
  <c r="C191" i="4"/>
  <c r="M192" i="12"/>
  <c r="C183" i="4"/>
  <c r="M184" i="12"/>
  <c r="C175" i="4"/>
  <c r="M176" i="12"/>
  <c r="C167" i="4"/>
  <c r="M168" i="12"/>
  <c r="C163" i="4"/>
  <c r="M164" i="12"/>
  <c r="C155" i="4"/>
  <c r="M156" i="12"/>
  <c r="C147" i="4"/>
  <c r="M148" i="12"/>
  <c r="C135" i="4"/>
  <c r="M136" i="12"/>
  <c r="C127" i="4"/>
  <c r="M128" i="12"/>
  <c r="C119" i="4"/>
  <c r="M120" i="12"/>
  <c r="C115" i="4"/>
  <c r="M116" i="12"/>
  <c r="C107" i="4"/>
  <c r="M108" i="12"/>
  <c r="C99" i="4"/>
  <c r="M100" i="12"/>
  <c r="C91" i="4"/>
  <c r="M92" i="12"/>
  <c r="C83" i="4"/>
  <c r="M84" i="12"/>
  <c r="C75" i="4"/>
  <c r="M76" i="12"/>
  <c r="C67" i="4"/>
  <c r="M68" i="12"/>
  <c r="C59" i="4"/>
  <c r="M60" i="12"/>
  <c r="C51" i="4"/>
  <c r="M52" i="12"/>
  <c r="C43" i="4"/>
  <c r="M44" i="12"/>
  <c r="C35" i="4"/>
  <c r="M36" i="12"/>
  <c r="C31" i="4"/>
  <c r="M32" i="12"/>
  <c r="M364" i="12"/>
  <c r="M356" i="12"/>
  <c r="M348" i="12"/>
  <c r="M340" i="12"/>
  <c r="M332" i="12"/>
  <c r="M320" i="12"/>
  <c r="C311" i="4"/>
  <c r="M312" i="12"/>
  <c r="C307" i="4"/>
  <c r="M308" i="12"/>
  <c r="C299" i="4"/>
  <c r="M300" i="12"/>
  <c r="C287" i="4"/>
  <c r="M288" i="12"/>
  <c r="C279" i="4"/>
  <c r="M280" i="12"/>
  <c r="C275" i="4"/>
  <c r="M276" i="12"/>
  <c r="C267" i="4"/>
  <c r="M268" i="12"/>
  <c r="C255" i="4"/>
  <c r="M256" i="12"/>
  <c r="C251" i="4"/>
  <c r="M252" i="12"/>
  <c r="C243" i="4"/>
  <c r="M244" i="12"/>
  <c r="C235" i="4"/>
  <c r="M236" i="12"/>
  <c r="C223" i="4"/>
  <c r="M224" i="12"/>
  <c r="C215" i="4"/>
  <c r="M216" i="12"/>
  <c r="C207" i="4"/>
  <c r="M208" i="12"/>
  <c r="C203" i="4"/>
  <c r="M204" i="12"/>
  <c r="C195" i="4"/>
  <c r="M196" i="12"/>
  <c r="C187" i="4"/>
  <c r="M188" i="12"/>
  <c r="C179" i="4"/>
  <c r="M180" i="12"/>
  <c r="C171" i="4"/>
  <c r="M172" i="12"/>
  <c r="C159" i="4"/>
  <c r="M160" i="12"/>
  <c r="C151" i="4"/>
  <c r="M152" i="12"/>
  <c r="C143" i="4"/>
  <c r="M144" i="12"/>
  <c r="C139" i="4"/>
  <c r="M140" i="12"/>
  <c r="C131" i="4"/>
  <c r="M132" i="12"/>
  <c r="C123" i="4"/>
  <c r="M124" i="12"/>
  <c r="C111" i="4"/>
  <c r="M112" i="12"/>
  <c r="C103" i="4"/>
  <c r="M104" i="12"/>
  <c r="C95" i="4"/>
  <c r="M96" i="12"/>
  <c r="C87" i="4"/>
  <c r="M88" i="12"/>
  <c r="C79" i="4"/>
  <c r="M80" i="12"/>
  <c r="C71" i="4"/>
  <c r="M72" i="12"/>
  <c r="C63" i="4"/>
  <c r="M64" i="12"/>
  <c r="C55" i="4"/>
  <c r="M56" i="12"/>
  <c r="C47" i="4"/>
  <c r="M48" i="12"/>
  <c r="C39" i="4"/>
  <c r="M40" i="12"/>
  <c r="C27" i="4"/>
  <c r="M28" i="12"/>
  <c r="C23" i="4"/>
  <c r="M24" i="12"/>
  <c r="C15" i="4"/>
  <c r="M16" i="12"/>
  <c r="C11" i="4"/>
  <c r="M12" i="12"/>
  <c r="C19" i="4"/>
  <c r="M20" i="12"/>
  <c r="K8" i="22"/>
  <c r="C7" i="4"/>
  <c r="M8" i="12"/>
  <c r="L4" i="22"/>
  <c r="AF8" i="27" l="1"/>
  <c r="AH8" i="27"/>
  <c r="AH35" i="27"/>
  <c r="AF32" i="27"/>
  <c r="AG8" i="27"/>
  <c r="AF4" i="27"/>
  <c r="AH44" i="27"/>
  <c r="AH34" i="27"/>
  <c r="AF5" i="27"/>
  <c r="AH37" i="27"/>
  <c r="AH42" i="27"/>
  <c r="AH32" i="27"/>
  <c r="AH45" i="27"/>
  <c r="J35" i="23"/>
  <c r="J96" i="23"/>
  <c r="K96" i="19" s="1"/>
  <c r="J90" i="23"/>
  <c r="K90" i="25" s="1"/>
  <c r="J23" i="23"/>
  <c r="K23" i="25" s="1"/>
  <c r="J34" i="23"/>
  <c r="P120" i="23"/>
  <c r="G122" i="12" s="1"/>
  <c r="J15" i="23"/>
  <c r="I15" i="23" s="1"/>
  <c r="J39" i="23"/>
  <c r="I39" i="23" s="1"/>
  <c r="J61" i="23"/>
  <c r="J65" i="23"/>
  <c r="I65" i="23" s="1"/>
  <c r="J78" i="23"/>
  <c r="I78" i="23" s="1"/>
  <c r="J105" i="23"/>
  <c r="K105" i="19" s="1"/>
  <c r="J44" i="23"/>
  <c r="J76" i="23"/>
  <c r="K76" i="19" s="1"/>
  <c r="P19" i="23"/>
  <c r="G21" i="12" s="1"/>
  <c r="J48" i="23"/>
  <c r="P55" i="23"/>
  <c r="G57" i="12" s="1"/>
  <c r="P68" i="23"/>
  <c r="J100" i="23"/>
  <c r="I100" i="23" s="1"/>
  <c r="P24" i="23"/>
  <c r="G26" i="12" s="1"/>
  <c r="P73" i="23"/>
  <c r="G75" i="12" s="1"/>
  <c r="J41" i="23"/>
  <c r="J46" i="23"/>
  <c r="I46" i="23" s="1"/>
  <c r="J52" i="23"/>
  <c r="I52" i="23" s="1"/>
  <c r="P36" i="23"/>
  <c r="G38" i="12" s="1"/>
  <c r="J114" i="23"/>
  <c r="K114" i="25" s="1"/>
  <c r="P56" i="23"/>
  <c r="G58" i="12" s="1"/>
  <c r="J94" i="23"/>
  <c r="I94" i="23" s="1"/>
  <c r="P98" i="23"/>
  <c r="G100" i="12" s="1"/>
  <c r="P118" i="23"/>
  <c r="G120" i="12" s="1"/>
  <c r="P49" i="23"/>
  <c r="G51" i="12" s="1"/>
  <c r="P16" i="23"/>
  <c r="G18" i="12" s="1"/>
  <c r="P22" i="23"/>
  <c r="G24" i="12" s="1"/>
  <c r="P42" i="23"/>
  <c r="G44" i="12" s="1"/>
  <c r="P97" i="23"/>
  <c r="G99" i="12" s="1"/>
  <c r="P18" i="23"/>
  <c r="G20" i="12" s="1"/>
  <c r="J116" i="23"/>
  <c r="K116" i="25" s="1"/>
  <c r="J30" i="23"/>
  <c r="K30" i="19" s="1"/>
  <c r="P47" i="23"/>
  <c r="G49" i="12" s="1"/>
  <c r="G6" i="12"/>
  <c r="G6" i="31"/>
  <c r="H6" i="31" s="1"/>
  <c r="J117" i="23"/>
  <c r="K117" i="25" s="1"/>
  <c r="P62" i="23"/>
  <c r="G64" i="12" s="1"/>
  <c r="J43" i="23"/>
  <c r="J75" i="23"/>
  <c r="K75" i="25" s="1"/>
  <c r="P69" i="23"/>
  <c r="G71" i="12" s="1"/>
  <c r="P113" i="23"/>
  <c r="G115" i="12" s="1"/>
  <c r="P60" i="23"/>
  <c r="G62" i="12" s="1"/>
  <c r="P20" i="23"/>
  <c r="G22" i="12" s="1"/>
  <c r="P40" i="23"/>
  <c r="G42" i="12" s="1"/>
  <c r="P84" i="23"/>
  <c r="G86" i="12" s="1"/>
  <c r="J108" i="23"/>
  <c r="I108" i="23" s="1"/>
  <c r="P88" i="23"/>
  <c r="G90" i="12" s="1"/>
  <c r="AA48" i="19"/>
  <c r="AG48" i="19" s="1"/>
  <c r="AA48" i="27"/>
  <c r="AG48" i="27" s="1"/>
  <c r="AB48" i="19"/>
  <c r="AH48" i="19" s="1"/>
  <c r="AB48" i="27"/>
  <c r="AH48" i="27" s="1"/>
  <c r="Z48" i="27"/>
  <c r="Z48" i="19"/>
  <c r="AF48" i="19" s="1"/>
  <c r="D25" i="33"/>
  <c r="E25" i="33" s="1"/>
  <c r="A57" i="33"/>
  <c r="D22" i="31"/>
  <c r="E22" i="31" s="1"/>
  <c r="A79" i="31"/>
  <c r="L49" i="29"/>
  <c r="M49" i="29"/>
  <c r="N49" i="29"/>
  <c r="I56" i="23"/>
  <c r="K85" i="19"/>
  <c r="K85" i="25"/>
  <c r="K121" i="19"/>
  <c r="K121" i="25"/>
  <c r="I58" i="23"/>
  <c r="K88" i="19"/>
  <c r="K88" i="25"/>
  <c r="I110" i="23"/>
  <c r="K110" i="19"/>
  <c r="K110" i="25"/>
  <c r="I84" i="23"/>
  <c r="K84" i="19"/>
  <c r="K84" i="25"/>
  <c r="I60" i="23"/>
  <c r="I16" i="23"/>
  <c r="K16" i="19"/>
  <c r="K16" i="25"/>
  <c r="K77" i="19"/>
  <c r="K77" i="25"/>
  <c r="I70" i="23"/>
  <c r="K70" i="19"/>
  <c r="K70" i="25"/>
  <c r="K20" i="19"/>
  <c r="K20" i="25"/>
  <c r="I68" i="23"/>
  <c r="K68" i="19"/>
  <c r="K68" i="25"/>
  <c r="K69" i="19"/>
  <c r="K69" i="25"/>
  <c r="K113" i="19"/>
  <c r="K113" i="25"/>
  <c r="I104" i="23"/>
  <c r="K104" i="19"/>
  <c r="K104" i="25"/>
  <c r="K109" i="19"/>
  <c r="K109" i="25"/>
  <c r="J59" i="23"/>
  <c r="I59" i="23" s="1"/>
  <c r="M74" i="19"/>
  <c r="M74" i="25"/>
  <c r="K112" i="19"/>
  <c r="K112" i="25"/>
  <c r="I28" i="23"/>
  <c r="K28" i="19"/>
  <c r="K28" i="25"/>
  <c r="I54" i="23"/>
  <c r="K72" i="19"/>
  <c r="K72" i="25"/>
  <c r="M80" i="19"/>
  <c r="M80" i="25"/>
  <c r="I19" i="23"/>
  <c r="K19" i="19"/>
  <c r="K19" i="25"/>
  <c r="M101" i="19"/>
  <c r="M101" i="25"/>
  <c r="I18" i="23"/>
  <c r="K18" i="19"/>
  <c r="K18" i="25"/>
  <c r="M82" i="19"/>
  <c r="M82" i="25"/>
  <c r="U3" i="25"/>
  <c r="V3" i="25" s="1"/>
  <c r="I36" i="23"/>
  <c r="M122" i="19"/>
  <c r="M122" i="25"/>
  <c r="P80" i="23"/>
  <c r="G82" i="12" s="1"/>
  <c r="M9" i="19"/>
  <c r="M9" i="25"/>
  <c r="J95" i="23"/>
  <c r="M95" i="19"/>
  <c r="M95" i="25"/>
  <c r="P53" i="23"/>
  <c r="G55" i="12" s="1"/>
  <c r="J33" i="23"/>
  <c r="L13" i="19"/>
  <c r="L13" i="25"/>
  <c r="J53" i="23"/>
  <c r="M100" i="19"/>
  <c r="M100" i="25"/>
  <c r="P101" i="23"/>
  <c r="G103" i="12" s="1"/>
  <c r="J67" i="23"/>
  <c r="J51" i="23"/>
  <c r="I51" i="23" s="1"/>
  <c r="P82" i="23"/>
  <c r="G84" i="12" s="1"/>
  <c r="J27" i="23"/>
  <c r="J106" i="23"/>
  <c r="M19" i="19"/>
  <c r="M19" i="25"/>
  <c r="M15" i="19"/>
  <c r="M15" i="25"/>
  <c r="J21" i="23"/>
  <c r="M21" i="19"/>
  <c r="M21" i="25"/>
  <c r="M8" i="19"/>
  <c r="M8" i="25"/>
  <c r="K13" i="19"/>
  <c r="K13" i="25"/>
  <c r="M70" i="19"/>
  <c r="M70" i="25"/>
  <c r="M5" i="19"/>
  <c r="M5" i="25"/>
  <c r="J99" i="23"/>
  <c r="I99" i="23" s="1"/>
  <c r="M99" i="19"/>
  <c r="M99" i="25"/>
  <c r="J91" i="23"/>
  <c r="M91" i="19"/>
  <c r="M91" i="25"/>
  <c r="I98" i="23"/>
  <c r="K98" i="19"/>
  <c r="K98" i="25"/>
  <c r="I22" i="23"/>
  <c r="K22" i="19"/>
  <c r="K22" i="25"/>
  <c r="I40" i="23"/>
  <c r="M30" i="19"/>
  <c r="M30" i="25"/>
  <c r="M28" i="19"/>
  <c r="M28" i="25"/>
  <c r="M14" i="19"/>
  <c r="M14" i="25"/>
  <c r="M89" i="19"/>
  <c r="M89" i="25"/>
  <c r="L14" i="19"/>
  <c r="L14" i="25"/>
  <c r="P38" i="23"/>
  <c r="G40" i="12" s="1"/>
  <c r="I49" i="23"/>
  <c r="M7" i="19"/>
  <c r="M7" i="25"/>
  <c r="P122" i="23"/>
  <c r="G124" i="12" s="1"/>
  <c r="M93" i="19"/>
  <c r="M93" i="25"/>
  <c r="K10" i="19"/>
  <c r="K10" i="25"/>
  <c r="P95" i="23"/>
  <c r="G97" i="12" s="1"/>
  <c r="J119" i="23"/>
  <c r="I119" i="23" s="1"/>
  <c r="M119" i="19"/>
  <c r="M119" i="25"/>
  <c r="J115" i="23"/>
  <c r="I115" i="23" s="1"/>
  <c r="M115" i="19"/>
  <c r="M115" i="25"/>
  <c r="J89" i="23"/>
  <c r="I89" i="23" s="1"/>
  <c r="K14" i="19"/>
  <c r="K14" i="25"/>
  <c r="M114" i="19"/>
  <c r="M114" i="25"/>
  <c r="K7" i="19"/>
  <c r="K7" i="25"/>
  <c r="J93" i="23"/>
  <c r="P74" i="23"/>
  <c r="G76" i="12" s="1"/>
  <c r="P8" i="23"/>
  <c r="G10" i="12" s="1"/>
  <c r="P54" i="23"/>
  <c r="G56" i="12" s="1"/>
  <c r="J66" i="23"/>
  <c r="M3" i="27"/>
  <c r="AH3" i="27" s="1"/>
  <c r="M3" i="25"/>
  <c r="M3" i="19"/>
  <c r="M75" i="19"/>
  <c r="M75" i="25"/>
  <c r="M92" i="19"/>
  <c r="M92" i="25"/>
  <c r="M102" i="19"/>
  <c r="M102" i="25"/>
  <c r="M110" i="19"/>
  <c r="M110" i="25"/>
  <c r="K73" i="19"/>
  <c r="K73" i="25"/>
  <c r="K8" i="19"/>
  <c r="K8" i="25"/>
  <c r="M11" i="19"/>
  <c r="M11" i="25"/>
  <c r="M27" i="19"/>
  <c r="M27" i="25"/>
  <c r="J81" i="23"/>
  <c r="I81" i="23" s="1"/>
  <c r="P64" i="23"/>
  <c r="G66" i="12" s="1"/>
  <c r="J31" i="23"/>
  <c r="I31" i="23" s="1"/>
  <c r="M31" i="19"/>
  <c r="M31" i="25"/>
  <c r="P110" i="23"/>
  <c r="G112" i="12" s="1"/>
  <c r="L11" i="19"/>
  <c r="L11" i="25"/>
  <c r="M86" i="19"/>
  <c r="M86" i="25"/>
  <c r="M98" i="19"/>
  <c r="M98" i="25"/>
  <c r="J64" i="23"/>
  <c r="M72" i="19"/>
  <c r="M72" i="25"/>
  <c r="I72" i="23"/>
  <c r="K97" i="19"/>
  <c r="K97" i="25"/>
  <c r="J87" i="23"/>
  <c r="I87" i="23" s="1"/>
  <c r="M87" i="19"/>
  <c r="M87" i="25"/>
  <c r="M26" i="19"/>
  <c r="M26" i="25"/>
  <c r="M116" i="19"/>
  <c r="M116" i="25"/>
  <c r="M112" i="19"/>
  <c r="M112" i="25"/>
  <c r="I112" i="23"/>
  <c r="I24" i="23"/>
  <c r="K24" i="19"/>
  <c r="K24" i="25"/>
  <c r="P109" i="23"/>
  <c r="G111" i="12" s="1"/>
  <c r="J25" i="23"/>
  <c r="M25" i="19"/>
  <c r="M25" i="25"/>
  <c r="J111" i="23"/>
  <c r="I111" i="23" s="1"/>
  <c r="M111" i="19"/>
  <c r="M111" i="25"/>
  <c r="I62" i="23"/>
  <c r="M69" i="19"/>
  <c r="M69" i="25"/>
  <c r="I69" i="23"/>
  <c r="I92" i="23"/>
  <c r="K92" i="19"/>
  <c r="K92" i="25"/>
  <c r="J50" i="23"/>
  <c r="J29" i="23"/>
  <c r="M29" i="19"/>
  <c r="M29" i="25"/>
  <c r="M16" i="19"/>
  <c r="M16" i="25"/>
  <c r="M73" i="19"/>
  <c r="M73" i="25"/>
  <c r="I73" i="23"/>
  <c r="P31" i="23"/>
  <c r="G33" i="12" s="1"/>
  <c r="P104" i="23"/>
  <c r="G106" i="12" s="1"/>
  <c r="P121" i="23"/>
  <c r="G123" i="12" s="1"/>
  <c r="M117" i="19"/>
  <c r="M117" i="25"/>
  <c r="K6" i="19"/>
  <c r="K6" i="25"/>
  <c r="P86" i="23"/>
  <c r="G88" i="12" s="1"/>
  <c r="I55" i="23"/>
  <c r="J82" i="23"/>
  <c r="L9" i="19"/>
  <c r="L9" i="25"/>
  <c r="M94" i="19"/>
  <c r="M94" i="25"/>
  <c r="P58" i="23"/>
  <c r="G60" i="12" s="1"/>
  <c r="P72" i="23"/>
  <c r="G74" i="12" s="1"/>
  <c r="L10" i="19"/>
  <c r="L10" i="25"/>
  <c r="P87" i="23"/>
  <c r="G89" i="12" s="1"/>
  <c r="P112" i="23"/>
  <c r="G114" i="12" s="1"/>
  <c r="M96" i="19"/>
  <c r="M96" i="25"/>
  <c r="M78" i="19"/>
  <c r="M78" i="25"/>
  <c r="J26" i="23"/>
  <c r="P111" i="23"/>
  <c r="G113" i="12" s="1"/>
  <c r="M10" i="19"/>
  <c r="M10" i="25"/>
  <c r="P11" i="23"/>
  <c r="G13" i="12" s="1"/>
  <c r="M18" i="19"/>
  <c r="M18" i="25"/>
  <c r="P70" i="23"/>
  <c r="G72" i="12" s="1"/>
  <c r="M20" i="19"/>
  <c r="M20" i="25"/>
  <c r="I20" i="23"/>
  <c r="I42" i="23"/>
  <c r="L7" i="19"/>
  <c r="L7" i="25"/>
  <c r="I57" i="23"/>
  <c r="J32" i="23"/>
  <c r="M108" i="19"/>
  <c r="M108" i="25"/>
  <c r="I122" i="23"/>
  <c r="K122" i="19"/>
  <c r="K122" i="25"/>
  <c r="M13" i="19"/>
  <c r="M13" i="25"/>
  <c r="I120" i="23"/>
  <c r="K120" i="19"/>
  <c r="K120" i="25"/>
  <c r="J80" i="23"/>
  <c r="M6" i="19"/>
  <c r="M6" i="25"/>
  <c r="J17" i="23"/>
  <c r="M17" i="19"/>
  <c r="M17" i="25"/>
  <c r="J86" i="23"/>
  <c r="K9" i="19"/>
  <c r="K9" i="25"/>
  <c r="I63" i="23"/>
  <c r="M85" i="19"/>
  <c r="M85" i="25"/>
  <c r="I85" i="23"/>
  <c r="I45" i="23"/>
  <c r="K11" i="19"/>
  <c r="K11" i="25"/>
  <c r="M106" i="19"/>
  <c r="M106" i="25"/>
  <c r="M77" i="19"/>
  <c r="M77" i="25"/>
  <c r="I77" i="23"/>
  <c r="J37" i="23"/>
  <c r="M81" i="19"/>
  <c r="M81" i="25"/>
  <c r="J79" i="23"/>
  <c r="I79" i="23" s="1"/>
  <c r="M79" i="19"/>
  <c r="M79" i="25"/>
  <c r="M109" i="19"/>
  <c r="M109" i="25"/>
  <c r="I109" i="23"/>
  <c r="L5" i="19"/>
  <c r="L5" i="25"/>
  <c r="I118" i="23"/>
  <c r="K118" i="19"/>
  <c r="K118" i="25"/>
  <c r="I38" i="23"/>
  <c r="P59" i="23"/>
  <c r="G61" i="12" s="1"/>
  <c r="M104" i="19"/>
  <c r="M104" i="25"/>
  <c r="M121" i="19"/>
  <c r="M121" i="25"/>
  <c r="I121" i="23"/>
  <c r="I102" i="23"/>
  <c r="K102" i="19"/>
  <c r="K102" i="25"/>
  <c r="P77" i="23"/>
  <c r="G79" i="12" s="1"/>
  <c r="M88" i="19"/>
  <c r="M88" i="25"/>
  <c r="I88" i="23"/>
  <c r="M76" i="19"/>
  <c r="M76" i="25"/>
  <c r="M113" i="19"/>
  <c r="M113" i="25"/>
  <c r="I113" i="23"/>
  <c r="J71" i="23"/>
  <c r="I71" i="23" s="1"/>
  <c r="M71" i="19"/>
  <c r="M71" i="25"/>
  <c r="P99" i="23"/>
  <c r="G101" i="12" s="1"/>
  <c r="P57" i="23"/>
  <c r="G59" i="12" s="1"/>
  <c r="J74" i="23"/>
  <c r="K5" i="19"/>
  <c r="K5" i="25"/>
  <c r="J101" i="23"/>
  <c r="I101" i="23" s="1"/>
  <c r="M22" i="19"/>
  <c r="M22" i="25"/>
  <c r="K12" i="19"/>
  <c r="K12" i="25"/>
  <c r="M97" i="19"/>
  <c r="M97" i="25"/>
  <c r="I97" i="23"/>
  <c r="M68" i="19"/>
  <c r="M68" i="25"/>
  <c r="J107" i="23"/>
  <c r="I107" i="23" s="1"/>
  <c r="M107" i="19"/>
  <c r="M107" i="25"/>
  <c r="M84" i="19"/>
  <c r="M84" i="25"/>
  <c r="P13" i="23"/>
  <c r="G15" i="12" s="1"/>
  <c r="M24" i="19"/>
  <c r="M24" i="25"/>
  <c r="P6" i="23"/>
  <c r="G8" i="12" s="1"/>
  <c r="P17" i="23"/>
  <c r="G19" i="12" s="1"/>
  <c r="M4" i="27"/>
  <c r="AH4" i="27" s="1"/>
  <c r="M4" i="25"/>
  <c r="M4" i="19"/>
  <c r="J103" i="23"/>
  <c r="I103" i="23" s="1"/>
  <c r="M103" i="19"/>
  <c r="M103" i="25"/>
  <c r="P66" i="23"/>
  <c r="G68" i="12" s="1"/>
  <c r="M12" i="19"/>
  <c r="M12" i="25"/>
  <c r="L6" i="19"/>
  <c r="L6" i="25"/>
  <c r="M105" i="19"/>
  <c r="M105" i="25"/>
  <c r="P63" i="23"/>
  <c r="G65" i="12" s="1"/>
  <c r="M118" i="19"/>
  <c r="M118" i="25"/>
  <c r="M120" i="19"/>
  <c r="M120" i="25"/>
  <c r="P85" i="23"/>
  <c r="G87" i="12" s="1"/>
  <c r="L12" i="19"/>
  <c r="L12" i="25"/>
  <c r="M23" i="19"/>
  <c r="M23" i="25"/>
  <c r="P28" i="23"/>
  <c r="G30" i="12" s="1"/>
  <c r="L8" i="19"/>
  <c r="L8" i="25"/>
  <c r="J83" i="23"/>
  <c r="I83" i="23" s="1"/>
  <c r="M83" i="19"/>
  <c r="M83" i="25"/>
  <c r="P45" i="23"/>
  <c r="G47" i="12" s="1"/>
  <c r="I47" i="23"/>
  <c r="I35" i="23"/>
  <c r="M90" i="19"/>
  <c r="M90" i="25"/>
  <c r="A26" i="26"/>
  <c r="K96" i="25" l="1"/>
  <c r="K90" i="19"/>
  <c r="I96" i="23"/>
  <c r="L96" i="25" s="1"/>
  <c r="I90" i="23"/>
  <c r="L90" i="19" s="1"/>
  <c r="K100" i="19"/>
  <c r="K114" i="19"/>
  <c r="I34" i="23"/>
  <c r="K100" i="25"/>
  <c r="I61" i="23"/>
  <c r="K15" i="25"/>
  <c r="K15" i="19"/>
  <c r="K23" i="19"/>
  <c r="I23" i="23"/>
  <c r="L23" i="19" s="1"/>
  <c r="K78" i="25"/>
  <c r="K78" i="19"/>
  <c r="K75" i="19"/>
  <c r="I44" i="23"/>
  <c r="I105" i="23"/>
  <c r="L105" i="25" s="1"/>
  <c r="K105" i="25"/>
  <c r="I76" i="23"/>
  <c r="L76" i="25" s="1"/>
  <c r="I48" i="23"/>
  <c r="I30" i="23"/>
  <c r="L30" i="19" s="1"/>
  <c r="I114" i="23"/>
  <c r="L114" i="19" s="1"/>
  <c r="K76" i="25"/>
  <c r="K94" i="25"/>
  <c r="K94" i="19"/>
  <c r="K116" i="19"/>
  <c r="I116" i="23"/>
  <c r="L116" i="19" s="1"/>
  <c r="K117" i="19"/>
  <c r="K108" i="19"/>
  <c r="I117" i="23"/>
  <c r="L117" i="19" s="1"/>
  <c r="I43" i="23"/>
  <c r="I41" i="23"/>
  <c r="K108" i="25"/>
  <c r="I75" i="23"/>
  <c r="L75" i="19" s="1"/>
  <c r="K30" i="25"/>
  <c r="AB49" i="19"/>
  <c r="AH49" i="19" s="1"/>
  <c r="AB49" i="27"/>
  <c r="AH49" i="27" s="1"/>
  <c r="Z49" i="19"/>
  <c r="AF49" i="19" s="1"/>
  <c r="Z49" i="27"/>
  <c r="AA49" i="19"/>
  <c r="AG49" i="19" s="1"/>
  <c r="AA49" i="27"/>
  <c r="AG49" i="27" s="1"/>
  <c r="H25" i="33"/>
  <c r="J25" i="33" s="1"/>
  <c r="I25" i="33"/>
  <c r="A58" i="33"/>
  <c r="H22" i="31"/>
  <c r="J22" i="31" s="1"/>
  <c r="I22" i="31"/>
  <c r="A80" i="31"/>
  <c r="L50" i="29"/>
  <c r="M50" i="29"/>
  <c r="N50" i="29"/>
  <c r="L115" i="19"/>
  <c r="L115" i="25"/>
  <c r="L99" i="19"/>
  <c r="L99" i="25"/>
  <c r="L107" i="19"/>
  <c r="L107" i="25"/>
  <c r="L103" i="19"/>
  <c r="L103" i="25"/>
  <c r="L101" i="19"/>
  <c r="L101" i="25"/>
  <c r="L120" i="19"/>
  <c r="L120" i="25"/>
  <c r="L89" i="19"/>
  <c r="L89" i="25"/>
  <c r="I106" i="23"/>
  <c r="K106" i="19"/>
  <c r="K106" i="25"/>
  <c r="L108" i="19"/>
  <c r="L108" i="25"/>
  <c r="L69" i="19"/>
  <c r="L69" i="25"/>
  <c r="L87" i="19"/>
  <c r="L87" i="25"/>
  <c r="K93" i="19"/>
  <c r="K93" i="25"/>
  <c r="K83" i="19"/>
  <c r="K83" i="25"/>
  <c r="K71" i="19"/>
  <c r="K71" i="25"/>
  <c r="L88" i="19"/>
  <c r="L88" i="25"/>
  <c r="I17" i="23"/>
  <c r="K17" i="19"/>
  <c r="K17" i="25"/>
  <c r="I29" i="23"/>
  <c r="K29" i="19"/>
  <c r="K29" i="25"/>
  <c r="K111" i="19"/>
  <c r="K111" i="25"/>
  <c r="L112" i="19"/>
  <c r="L112" i="25"/>
  <c r="I64" i="23"/>
  <c r="L100" i="19"/>
  <c r="L100" i="25"/>
  <c r="L31" i="19"/>
  <c r="L31" i="25"/>
  <c r="K89" i="19"/>
  <c r="K89" i="25"/>
  <c r="L119" i="19"/>
  <c r="L119" i="25"/>
  <c r="L22" i="19"/>
  <c r="L22" i="25"/>
  <c r="L15" i="19"/>
  <c r="L15" i="25"/>
  <c r="I74" i="23"/>
  <c r="K74" i="19"/>
  <c r="K74" i="25"/>
  <c r="I82" i="23"/>
  <c r="K82" i="19"/>
  <c r="K82" i="25"/>
  <c r="K95" i="19"/>
  <c r="K95" i="25"/>
  <c r="L94" i="19"/>
  <c r="L94" i="25"/>
  <c r="K91" i="19"/>
  <c r="K91" i="25"/>
  <c r="I27" i="23"/>
  <c r="K27" i="19"/>
  <c r="K27" i="25"/>
  <c r="L70" i="19"/>
  <c r="L70" i="25"/>
  <c r="L97" i="19"/>
  <c r="L97" i="25"/>
  <c r="L113" i="19"/>
  <c r="L113" i="25"/>
  <c r="L85" i="19"/>
  <c r="L85" i="25"/>
  <c r="L18" i="19"/>
  <c r="L18" i="25"/>
  <c r="L19" i="19"/>
  <c r="L19" i="25"/>
  <c r="L28" i="19"/>
  <c r="L28" i="25"/>
  <c r="L79" i="19"/>
  <c r="L79" i="25"/>
  <c r="L73" i="19"/>
  <c r="L73" i="25"/>
  <c r="L24" i="19"/>
  <c r="L24" i="25"/>
  <c r="L121" i="19"/>
  <c r="L121" i="25"/>
  <c r="K79" i="19"/>
  <c r="K79" i="25"/>
  <c r="I26" i="23"/>
  <c r="K26" i="19"/>
  <c r="K26" i="25"/>
  <c r="K87" i="19"/>
  <c r="K87" i="25"/>
  <c r="I66" i="23"/>
  <c r="I53" i="23"/>
  <c r="L68" i="19"/>
  <c r="L68" i="25"/>
  <c r="L84" i="19"/>
  <c r="L84" i="25"/>
  <c r="L81" i="19"/>
  <c r="L81" i="25"/>
  <c r="I33" i="23"/>
  <c r="L118" i="19"/>
  <c r="L118" i="25"/>
  <c r="I21" i="23"/>
  <c r="K21" i="19"/>
  <c r="K21" i="25"/>
  <c r="K101" i="19"/>
  <c r="K101" i="25"/>
  <c r="I37" i="23"/>
  <c r="I80" i="23"/>
  <c r="K80" i="19"/>
  <c r="K80" i="25"/>
  <c r="L122" i="19"/>
  <c r="L122" i="25"/>
  <c r="I50" i="23"/>
  <c r="I25" i="23"/>
  <c r="K25" i="19"/>
  <c r="K25" i="25"/>
  <c r="K31" i="19"/>
  <c r="K31" i="25"/>
  <c r="K119" i="19"/>
  <c r="K119" i="25"/>
  <c r="I93" i="23"/>
  <c r="I32" i="23"/>
  <c r="L98" i="19"/>
  <c r="L98" i="25"/>
  <c r="I95" i="23"/>
  <c r="L104" i="19"/>
  <c r="L104" i="25"/>
  <c r="L92" i="19"/>
  <c r="L92" i="25"/>
  <c r="K103" i="19"/>
  <c r="K103" i="25"/>
  <c r="K107" i="19"/>
  <c r="K107" i="25"/>
  <c r="L109" i="19"/>
  <c r="L109" i="25"/>
  <c r="L77" i="19"/>
  <c r="L77" i="25"/>
  <c r="K115" i="19"/>
  <c r="K115" i="25"/>
  <c r="I91" i="23"/>
  <c r="K99" i="19"/>
  <c r="K99" i="25"/>
  <c r="L16" i="19"/>
  <c r="L16" i="25"/>
  <c r="L102" i="19"/>
  <c r="L102" i="25"/>
  <c r="L83" i="19"/>
  <c r="L83" i="25"/>
  <c r="L71" i="19"/>
  <c r="L71" i="25"/>
  <c r="L78" i="19"/>
  <c r="L78" i="25"/>
  <c r="I86" i="23"/>
  <c r="K86" i="19"/>
  <c r="K86" i="25"/>
  <c r="L20" i="19"/>
  <c r="L20" i="25"/>
  <c r="L111" i="19"/>
  <c r="L111" i="25"/>
  <c r="L72" i="19"/>
  <c r="L72" i="25"/>
  <c r="K81" i="19"/>
  <c r="K81" i="25"/>
  <c r="I67" i="23"/>
  <c r="L110" i="19"/>
  <c r="L110" i="25"/>
  <c r="A27" i="26"/>
  <c r="D5" i="22"/>
  <c r="W5" i="4"/>
  <c r="W6" i="4"/>
  <c r="W7" i="4"/>
  <c r="W8"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4" i="4"/>
  <c r="L90" i="25" l="1"/>
  <c r="L96" i="19"/>
  <c r="L23" i="25"/>
  <c r="L30" i="25"/>
  <c r="L76" i="19"/>
  <c r="L105" i="19"/>
  <c r="L114" i="25"/>
  <c r="L116" i="25"/>
  <c r="L117" i="25"/>
  <c r="L75" i="25"/>
  <c r="AB50" i="19"/>
  <c r="AH50" i="19" s="1"/>
  <c r="AB50" i="27"/>
  <c r="AH50" i="27" s="1"/>
  <c r="Z50" i="27"/>
  <c r="Z50" i="19"/>
  <c r="AF50" i="19" s="1"/>
  <c r="AA50" i="27"/>
  <c r="AG50" i="27" s="1"/>
  <c r="AA50" i="19"/>
  <c r="AG50" i="19" s="1"/>
  <c r="A59" i="33"/>
  <c r="L25" i="33"/>
  <c r="C26" i="33" s="1"/>
  <c r="K25" i="33"/>
  <c r="A81" i="31"/>
  <c r="L22" i="31"/>
  <c r="C23" i="31" s="1"/>
  <c r="K22" i="31"/>
  <c r="N51" i="29"/>
  <c r="M51" i="29"/>
  <c r="L51" i="29"/>
  <c r="L86" i="19"/>
  <c r="L86" i="25"/>
  <c r="L27" i="19"/>
  <c r="L27" i="25"/>
  <c r="L74" i="19"/>
  <c r="L74" i="25"/>
  <c r="L29" i="19"/>
  <c r="L29" i="25"/>
  <c r="L80" i="19"/>
  <c r="L80" i="25"/>
  <c r="L95" i="19"/>
  <c r="L95" i="25"/>
  <c r="L93" i="19"/>
  <c r="L93" i="25"/>
  <c r="L25" i="19"/>
  <c r="L25" i="25"/>
  <c r="L21" i="19"/>
  <c r="L21" i="25"/>
  <c r="L26" i="19"/>
  <c r="L26" i="25"/>
  <c r="L91" i="19"/>
  <c r="L91" i="25"/>
  <c r="L82" i="19"/>
  <c r="L82" i="25"/>
  <c r="L17" i="19"/>
  <c r="L17" i="25"/>
  <c r="L106" i="19"/>
  <c r="L106" i="25"/>
  <c r="A28" i="26"/>
  <c r="N4" i="12"/>
  <c r="Z51" i="27" l="1"/>
  <c r="Z51" i="19"/>
  <c r="AF51" i="19" s="1"/>
  <c r="AA51" i="27"/>
  <c r="AG51" i="27" s="1"/>
  <c r="AA51" i="19"/>
  <c r="AG51" i="19" s="1"/>
  <c r="AB51" i="27"/>
  <c r="AH51" i="27" s="1"/>
  <c r="AB51" i="19"/>
  <c r="AH51" i="19" s="1"/>
  <c r="D26" i="33"/>
  <c r="E26" i="33" s="1"/>
  <c r="A60" i="33"/>
  <c r="D23" i="31"/>
  <c r="E23" i="31" s="1"/>
  <c r="A82" i="31"/>
  <c r="L52" i="29"/>
  <c r="M52" i="29"/>
  <c r="N52" i="29"/>
  <c r="A29" i="26"/>
  <c r="D5" i="12"/>
  <c r="E5" i="12" s="1"/>
  <c r="AA52" i="27" l="1"/>
  <c r="AG52" i="27" s="1"/>
  <c r="AA52" i="19"/>
  <c r="AG52" i="19" s="1"/>
  <c r="Z52" i="27"/>
  <c r="Z52" i="19"/>
  <c r="AF52" i="19" s="1"/>
  <c r="AB52" i="27"/>
  <c r="AH52" i="27" s="1"/>
  <c r="AB52" i="19"/>
  <c r="AH52" i="19" s="1"/>
  <c r="H26" i="33"/>
  <c r="J26" i="33" s="1"/>
  <c r="I26" i="33"/>
  <c r="A61" i="33"/>
  <c r="H23" i="31"/>
  <c r="J23" i="31" s="1"/>
  <c r="I23" i="31"/>
  <c r="A83" i="31"/>
  <c r="L53" i="29"/>
  <c r="M53" i="29"/>
  <c r="N53" i="29"/>
  <c r="A30" i="26"/>
  <c r="H5" i="12"/>
  <c r="L5" i="12" s="1"/>
  <c r="AA53" i="27" l="1"/>
  <c r="AG53" i="27" s="1"/>
  <c r="AA53" i="19"/>
  <c r="AG53" i="19" s="1"/>
  <c r="AB53" i="19"/>
  <c r="AH53" i="19" s="1"/>
  <c r="AB53" i="27"/>
  <c r="AH53" i="27" s="1"/>
  <c r="Z53" i="27"/>
  <c r="Z53" i="19"/>
  <c r="AF53" i="19" s="1"/>
  <c r="L26" i="33"/>
  <c r="C27" i="33" s="1"/>
  <c r="K26" i="33"/>
  <c r="A62" i="33"/>
  <c r="L23" i="31"/>
  <c r="C24" i="31" s="1"/>
  <c r="K23" i="31"/>
  <c r="A84" i="31"/>
  <c r="L54" i="29"/>
  <c r="M54" i="29"/>
  <c r="N54" i="29"/>
  <c r="A31" i="26"/>
  <c r="AJ3" i="19"/>
  <c r="AJ4" i="19"/>
  <c r="AJ5" i="19"/>
  <c r="AJ6" i="19"/>
  <c r="AJ7" i="19"/>
  <c r="AJ8" i="19"/>
  <c r="AJ9" i="19"/>
  <c r="AJ10" i="19"/>
  <c r="AJ11" i="19"/>
  <c r="AJ12" i="19"/>
  <c r="AJ13" i="19"/>
  <c r="AJ14" i="19"/>
  <c r="AJ15" i="19"/>
  <c r="AJ16" i="19"/>
  <c r="AJ17" i="19"/>
  <c r="AJ18" i="19"/>
  <c r="AJ19" i="19"/>
  <c r="AJ20" i="19"/>
  <c r="AJ21" i="19"/>
  <c r="AJ22" i="19"/>
  <c r="AJ23" i="19"/>
  <c r="AJ24" i="19"/>
  <c r="AJ25" i="19"/>
  <c r="AJ26" i="19"/>
  <c r="AJ27" i="19"/>
  <c r="AJ28" i="19"/>
  <c r="AJ29" i="19"/>
  <c r="AJ30" i="19"/>
  <c r="AJ31" i="19"/>
  <c r="AJ32" i="19"/>
  <c r="AJ33" i="19"/>
  <c r="AJ34" i="19"/>
  <c r="AJ35" i="19"/>
  <c r="AJ36" i="19"/>
  <c r="AJ37" i="19"/>
  <c r="AJ38" i="19"/>
  <c r="AJ39" i="19"/>
  <c r="AJ40" i="19"/>
  <c r="AJ41" i="19"/>
  <c r="AJ42" i="19"/>
  <c r="AJ43" i="19"/>
  <c r="AJ44" i="19"/>
  <c r="AJ45" i="19"/>
  <c r="AJ46" i="19"/>
  <c r="AJ47" i="19"/>
  <c r="AJ48" i="19"/>
  <c r="AJ49" i="19"/>
  <c r="AJ50" i="19"/>
  <c r="AJ51" i="19"/>
  <c r="AJ52" i="19"/>
  <c r="AJ53" i="19"/>
  <c r="AJ54" i="19"/>
  <c r="AJ55" i="19"/>
  <c r="AJ56" i="19"/>
  <c r="AJ57" i="19"/>
  <c r="AJ58" i="19"/>
  <c r="AJ59" i="19"/>
  <c r="AJ60" i="19"/>
  <c r="AJ61" i="19"/>
  <c r="AJ62" i="19"/>
  <c r="AJ63" i="19"/>
  <c r="AJ64" i="19"/>
  <c r="AJ65" i="19"/>
  <c r="AJ66" i="19"/>
  <c r="AJ67" i="19"/>
  <c r="AJ68" i="19"/>
  <c r="AJ69" i="19"/>
  <c r="AJ70" i="19"/>
  <c r="AJ71" i="19"/>
  <c r="AJ72" i="19"/>
  <c r="AJ73" i="19"/>
  <c r="AJ74" i="19"/>
  <c r="AJ75" i="19"/>
  <c r="AJ76" i="19"/>
  <c r="AJ77" i="19"/>
  <c r="AJ78" i="19"/>
  <c r="AJ79" i="19"/>
  <c r="AJ80" i="19"/>
  <c r="AJ81" i="19"/>
  <c r="AJ82" i="19"/>
  <c r="AJ83" i="19"/>
  <c r="AJ84" i="19"/>
  <c r="AJ85" i="19"/>
  <c r="AJ86" i="19"/>
  <c r="AJ87" i="19"/>
  <c r="AJ88" i="19"/>
  <c r="AJ89" i="19"/>
  <c r="AJ90" i="19"/>
  <c r="AJ91" i="19"/>
  <c r="AJ92" i="19"/>
  <c r="AJ93" i="19"/>
  <c r="AJ94" i="19"/>
  <c r="AJ95" i="19"/>
  <c r="AJ96" i="19"/>
  <c r="AJ97" i="19"/>
  <c r="AJ98" i="19"/>
  <c r="AJ99" i="19"/>
  <c r="AJ100" i="19"/>
  <c r="AJ101" i="19"/>
  <c r="AJ102" i="19"/>
  <c r="AJ103" i="19"/>
  <c r="AJ104" i="19"/>
  <c r="AJ105" i="19"/>
  <c r="AJ106" i="19"/>
  <c r="AJ107" i="19"/>
  <c r="AJ108" i="19"/>
  <c r="AJ109" i="19"/>
  <c r="AJ110" i="19"/>
  <c r="AJ111" i="19"/>
  <c r="AJ112" i="19"/>
  <c r="AJ113" i="19"/>
  <c r="AJ114" i="19"/>
  <c r="AJ115" i="19"/>
  <c r="AJ116" i="19"/>
  <c r="AJ117" i="19"/>
  <c r="AJ118" i="19"/>
  <c r="AJ119" i="19"/>
  <c r="AJ120" i="19"/>
  <c r="AJ121" i="19"/>
  <c r="AJ122" i="19"/>
  <c r="AB54" i="19" l="1"/>
  <c r="AH54" i="19" s="1"/>
  <c r="AB54" i="27"/>
  <c r="AH54" i="27" s="1"/>
  <c r="Z54" i="27"/>
  <c r="Z54" i="19"/>
  <c r="AF54" i="19" s="1"/>
  <c r="AA54" i="19"/>
  <c r="AG54" i="19" s="1"/>
  <c r="AA54" i="27"/>
  <c r="AG54" i="27" s="1"/>
  <c r="A63" i="33"/>
  <c r="D27" i="33"/>
  <c r="E27" i="33" s="1"/>
  <c r="A85" i="31"/>
  <c r="D24" i="31"/>
  <c r="E24" i="31" s="1"/>
  <c r="N55" i="29"/>
  <c r="L55" i="29"/>
  <c r="M55" i="29"/>
  <c r="A32" i="26"/>
  <c r="AL351" i="19"/>
  <c r="AL362" i="19"/>
  <c r="AN360" i="19"/>
  <c r="AM359" i="19"/>
  <c r="AL358" i="19"/>
  <c r="AN356" i="19"/>
  <c r="AM355" i="19"/>
  <c r="AL354" i="19"/>
  <c r="AL352" i="19"/>
  <c r="AN361" i="19"/>
  <c r="AM360" i="19"/>
  <c r="AL359" i="19"/>
  <c r="AN357" i="19"/>
  <c r="AM356" i="19"/>
  <c r="AL355" i="19"/>
  <c r="AN353" i="19"/>
  <c r="AN29" i="19"/>
  <c r="AL31" i="19"/>
  <c r="AM32" i="19"/>
  <c r="AN33" i="19"/>
  <c r="AL35" i="19"/>
  <c r="AM36" i="19"/>
  <c r="AN37" i="19"/>
  <c r="AL39" i="19"/>
  <c r="AM40" i="19"/>
  <c r="AN41" i="19"/>
  <c r="AL43" i="19"/>
  <c r="AM44" i="19"/>
  <c r="AN45" i="19"/>
  <c r="AL47" i="19"/>
  <c r="AM48" i="19"/>
  <c r="AN49" i="19"/>
  <c r="AL51" i="19"/>
  <c r="AM52" i="19"/>
  <c r="AN53" i="19"/>
  <c r="AL55" i="19"/>
  <c r="AM56" i="19"/>
  <c r="AN57" i="19"/>
  <c r="AL59" i="19"/>
  <c r="AM60" i="19"/>
  <c r="AN61" i="19"/>
  <c r="AL63" i="19"/>
  <c r="AM64" i="19"/>
  <c r="AN65" i="19"/>
  <c r="AL67" i="19"/>
  <c r="AM68" i="19"/>
  <c r="AN69" i="19"/>
  <c r="AL71" i="19"/>
  <c r="AM72" i="19"/>
  <c r="AN73" i="19"/>
  <c r="AL75" i="19"/>
  <c r="AM76" i="19"/>
  <c r="AN77" i="19"/>
  <c r="AL79" i="19"/>
  <c r="AM80" i="19"/>
  <c r="AN81" i="19"/>
  <c r="AL83" i="19"/>
  <c r="AM84" i="19"/>
  <c r="AN85" i="19"/>
  <c r="AL87" i="19"/>
  <c r="AM88" i="19"/>
  <c r="AN89" i="19"/>
  <c r="AL91" i="19"/>
  <c r="AM92" i="19"/>
  <c r="AN93" i="19"/>
  <c r="AL95" i="19"/>
  <c r="AM96" i="19"/>
  <c r="AN97" i="19"/>
  <c r="AL99" i="19"/>
  <c r="AM100" i="19"/>
  <c r="AN101" i="19"/>
  <c r="AL103" i="19"/>
  <c r="AM104" i="19"/>
  <c r="AN105" i="19"/>
  <c r="AL107" i="19"/>
  <c r="AM108" i="19"/>
  <c r="AN109" i="19"/>
  <c r="AL111" i="19"/>
  <c r="AM112" i="19"/>
  <c r="AN113" i="19"/>
  <c r="AL115" i="19"/>
  <c r="AM116" i="19"/>
  <c r="AN117" i="19"/>
  <c r="AL119" i="19"/>
  <c r="AM120" i="19"/>
  <c r="AN121" i="19"/>
  <c r="AL123" i="19"/>
  <c r="AM124" i="19"/>
  <c r="AN125" i="19"/>
  <c r="AL30" i="19"/>
  <c r="AM31" i="19"/>
  <c r="AN32" i="19"/>
  <c r="AL34" i="19"/>
  <c r="AM35" i="19"/>
  <c r="AN36" i="19"/>
  <c r="AL38" i="19"/>
  <c r="AM39" i="19"/>
  <c r="AN40" i="19"/>
  <c r="AL42" i="19"/>
  <c r="AM43" i="19"/>
  <c r="AN44" i="19"/>
  <c r="AL46" i="19"/>
  <c r="AM47" i="19"/>
  <c r="AN48" i="19"/>
  <c r="AL50" i="19"/>
  <c r="AM51" i="19"/>
  <c r="AN52" i="19"/>
  <c r="AL54" i="19"/>
  <c r="AM55" i="19"/>
  <c r="AN56" i="19"/>
  <c r="AL58" i="19"/>
  <c r="AM59" i="19"/>
  <c r="AN60" i="19"/>
  <c r="AL62" i="19"/>
  <c r="AM63" i="19"/>
  <c r="AN64" i="19"/>
  <c r="AL66" i="19"/>
  <c r="AM67" i="19"/>
  <c r="AN68" i="19"/>
  <c r="AL70" i="19"/>
  <c r="AM71" i="19"/>
  <c r="AN72" i="19"/>
  <c r="AL74" i="19"/>
  <c r="AM75" i="19"/>
  <c r="AN76" i="19"/>
  <c r="AL78" i="19"/>
  <c r="AM79" i="19"/>
  <c r="AN80" i="19"/>
  <c r="AL82" i="19"/>
  <c r="AM83" i="19"/>
  <c r="AN84" i="19"/>
  <c r="AL86" i="19"/>
  <c r="AM87" i="19"/>
  <c r="AN88" i="19"/>
  <c r="AL90" i="19"/>
  <c r="AM91" i="19"/>
  <c r="AN92" i="19"/>
  <c r="AL94" i="19"/>
  <c r="AM95" i="19"/>
  <c r="AN96" i="19"/>
  <c r="AL98" i="19"/>
  <c r="AM99" i="19"/>
  <c r="AN100" i="19"/>
  <c r="AL102" i="19"/>
  <c r="AM103" i="19"/>
  <c r="AN104" i="19"/>
  <c r="AL106" i="19"/>
  <c r="AM107" i="19"/>
  <c r="AN108" i="19"/>
  <c r="AL110" i="19"/>
  <c r="AM111" i="19"/>
  <c r="AN112" i="19"/>
  <c r="AL114" i="19"/>
  <c r="AM115" i="19"/>
  <c r="AN116" i="19"/>
  <c r="AL118" i="19"/>
  <c r="AM119" i="19"/>
  <c r="AN120" i="19"/>
  <c r="AL122" i="19"/>
  <c r="AM123" i="19"/>
  <c r="AN124" i="19"/>
  <c r="AL126" i="19"/>
  <c r="AM127" i="19"/>
  <c r="AN128" i="19"/>
  <c r="AL130" i="19"/>
  <c r="AM131" i="19"/>
  <c r="AN132" i="19"/>
  <c r="AL134" i="19"/>
  <c r="AM135" i="19"/>
  <c r="AN136" i="19"/>
  <c r="AL138" i="19"/>
  <c r="AM139" i="19"/>
  <c r="AL29" i="19"/>
  <c r="AM30" i="19"/>
  <c r="AN31" i="19"/>
  <c r="AL33" i="19"/>
  <c r="AM34" i="19"/>
  <c r="AN35" i="19"/>
  <c r="AL37" i="19"/>
  <c r="AM38" i="19"/>
  <c r="AN39" i="19"/>
  <c r="AL41" i="19"/>
  <c r="AM42" i="19"/>
  <c r="AN43" i="19"/>
  <c r="AL45" i="19"/>
  <c r="AM46" i="19"/>
  <c r="AN47" i="19"/>
  <c r="AL49" i="19"/>
  <c r="AM50" i="19"/>
  <c r="AN51" i="19"/>
  <c r="AL53" i="19"/>
  <c r="AM54" i="19"/>
  <c r="AN55" i="19"/>
  <c r="AL57" i="19"/>
  <c r="AM58" i="19"/>
  <c r="AN59" i="19"/>
  <c r="AL61" i="19"/>
  <c r="AM62" i="19"/>
  <c r="AN63" i="19"/>
  <c r="AL65" i="19"/>
  <c r="AM66" i="19"/>
  <c r="AN67" i="19"/>
  <c r="AL69" i="19"/>
  <c r="AM70" i="19"/>
  <c r="AN71" i="19"/>
  <c r="AL73" i="19"/>
  <c r="AM74" i="19"/>
  <c r="AN75" i="19"/>
  <c r="AL77" i="19"/>
  <c r="AM78" i="19"/>
  <c r="AN79" i="19"/>
  <c r="AL81" i="19"/>
  <c r="AM82" i="19"/>
  <c r="AN83" i="19"/>
  <c r="AL85" i="19"/>
  <c r="AM86" i="19"/>
  <c r="AN87" i="19"/>
  <c r="AL89" i="19"/>
  <c r="AM90" i="19"/>
  <c r="AN91" i="19"/>
  <c r="AL93" i="19"/>
  <c r="AM94" i="19"/>
  <c r="AN95" i="19"/>
  <c r="AL97" i="19"/>
  <c r="AM98" i="19"/>
  <c r="AN99" i="19"/>
  <c r="AL101" i="19"/>
  <c r="AM102" i="19"/>
  <c r="AN103" i="19"/>
  <c r="AL105" i="19"/>
  <c r="AM106" i="19"/>
  <c r="AN107" i="19"/>
  <c r="AL109" i="19"/>
  <c r="AM110" i="19"/>
  <c r="AN111" i="19"/>
  <c r="AL113" i="19"/>
  <c r="AM114" i="19"/>
  <c r="AN115" i="19"/>
  <c r="AL117" i="19"/>
  <c r="AM118" i="19"/>
  <c r="AN119" i="19"/>
  <c r="AL121" i="19"/>
  <c r="AM122" i="19"/>
  <c r="AN123" i="19"/>
  <c r="AL125" i="19"/>
  <c r="AM126" i="19"/>
  <c r="AN127" i="19"/>
  <c r="AL129" i="19"/>
  <c r="AM130" i="19"/>
  <c r="AM29" i="19"/>
  <c r="AN30" i="19"/>
  <c r="AL32" i="19"/>
  <c r="AM33" i="19"/>
  <c r="AN34" i="19"/>
  <c r="AL36" i="19"/>
  <c r="AM37" i="19"/>
  <c r="AN38" i="19"/>
  <c r="AL40" i="19"/>
  <c r="AM41" i="19"/>
  <c r="AN42" i="19"/>
  <c r="AL44" i="19"/>
  <c r="AM45" i="19"/>
  <c r="AN46" i="19"/>
  <c r="AL48" i="19"/>
  <c r="AM49" i="19"/>
  <c r="AN50" i="19"/>
  <c r="AL52" i="19"/>
  <c r="AM53" i="19"/>
  <c r="AN54" i="19"/>
  <c r="AL56" i="19"/>
  <c r="AM57" i="19"/>
  <c r="AN58" i="19"/>
  <c r="AL60" i="19"/>
  <c r="AM61" i="19"/>
  <c r="AN62" i="19"/>
  <c r="AL64" i="19"/>
  <c r="AM65" i="19"/>
  <c r="AN66" i="19"/>
  <c r="AL68" i="19"/>
  <c r="AM69" i="19"/>
  <c r="AN70" i="19"/>
  <c r="AL72" i="19"/>
  <c r="AM73" i="19"/>
  <c r="AN74" i="19"/>
  <c r="AL76" i="19"/>
  <c r="AM77" i="19"/>
  <c r="AN78" i="19"/>
  <c r="AL80" i="19"/>
  <c r="AM81" i="19"/>
  <c r="AN82" i="19"/>
  <c r="AL84" i="19"/>
  <c r="AM85" i="19"/>
  <c r="AN86" i="19"/>
  <c r="AL88" i="19"/>
  <c r="AM89" i="19"/>
  <c r="AN90" i="19"/>
  <c r="AL92" i="19"/>
  <c r="AM93" i="19"/>
  <c r="AN94" i="19"/>
  <c r="AL96" i="19"/>
  <c r="AM97" i="19"/>
  <c r="AN98" i="19"/>
  <c r="AL100" i="19"/>
  <c r="AM101" i="19"/>
  <c r="AN102" i="19"/>
  <c r="AL104" i="19"/>
  <c r="AM105" i="19"/>
  <c r="AN106" i="19"/>
  <c r="AL108" i="19"/>
  <c r="AM109" i="19"/>
  <c r="AN110" i="19"/>
  <c r="AL112" i="19"/>
  <c r="AM113" i="19"/>
  <c r="AN114" i="19"/>
  <c r="AL116" i="19"/>
  <c r="AM117" i="19"/>
  <c r="AN118" i="19"/>
  <c r="AL120" i="19"/>
  <c r="AM121" i="19"/>
  <c r="AN122" i="19"/>
  <c r="AL124" i="19"/>
  <c r="AM125" i="19"/>
  <c r="AN126" i="19"/>
  <c r="AL128" i="19"/>
  <c r="AM129" i="19"/>
  <c r="AN130" i="19"/>
  <c r="AL132" i="19"/>
  <c r="AM133" i="19"/>
  <c r="AN134" i="19"/>
  <c r="AL131" i="19"/>
  <c r="AN133" i="19"/>
  <c r="AL136" i="19"/>
  <c r="AN137" i="19"/>
  <c r="AN139" i="19"/>
  <c r="AL141" i="19"/>
  <c r="AM142" i="19"/>
  <c r="AN143" i="19"/>
  <c r="AL145" i="19"/>
  <c r="AM146" i="19"/>
  <c r="AN147" i="19"/>
  <c r="AL149" i="19"/>
  <c r="AM150" i="19"/>
  <c r="AN151" i="19"/>
  <c r="AL153" i="19"/>
  <c r="AM154" i="19"/>
  <c r="AN155" i="19"/>
  <c r="AL157" i="19"/>
  <c r="AM158" i="19"/>
  <c r="AN159" i="19"/>
  <c r="AL161" i="19"/>
  <c r="AM162" i="19"/>
  <c r="AN163" i="19"/>
  <c r="AL165" i="19"/>
  <c r="AM166" i="19"/>
  <c r="AN167" i="19"/>
  <c r="AL169" i="19"/>
  <c r="AM170" i="19"/>
  <c r="AN171" i="19"/>
  <c r="AL173" i="19"/>
  <c r="AM174" i="19"/>
  <c r="AN175" i="19"/>
  <c r="AL177" i="19"/>
  <c r="AM178" i="19"/>
  <c r="AN179" i="19"/>
  <c r="AL181" i="19"/>
  <c r="AM182" i="19"/>
  <c r="AN183" i="19"/>
  <c r="AL185" i="19"/>
  <c r="AM186" i="19"/>
  <c r="AN187" i="19"/>
  <c r="AL189" i="19"/>
  <c r="AM190" i="19"/>
  <c r="AN191" i="19"/>
  <c r="AL193" i="19"/>
  <c r="AM194" i="19"/>
  <c r="AN195" i="19"/>
  <c r="AL197" i="19"/>
  <c r="AM198" i="19"/>
  <c r="AN199" i="19"/>
  <c r="AL201" i="19"/>
  <c r="AM202" i="19"/>
  <c r="AN203" i="19"/>
  <c r="AL205" i="19"/>
  <c r="AM206" i="19"/>
  <c r="AN207" i="19"/>
  <c r="AL209" i="19"/>
  <c r="AM210" i="19"/>
  <c r="AN211" i="19"/>
  <c r="AL213" i="19"/>
  <c r="AM214" i="19"/>
  <c r="AN215" i="19"/>
  <c r="AL217" i="19"/>
  <c r="AM218" i="19"/>
  <c r="AN219" i="19"/>
  <c r="AL221" i="19"/>
  <c r="AM222" i="19"/>
  <c r="AN223" i="19"/>
  <c r="AL225" i="19"/>
  <c r="AM226" i="19"/>
  <c r="AN227" i="19"/>
  <c r="AL229" i="19"/>
  <c r="AM230" i="19"/>
  <c r="AN231" i="19"/>
  <c r="AL233" i="19"/>
  <c r="AM234" i="19"/>
  <c r="AN235" i="19"/>
  <c r="AL237" i="19"/>
  <c r="AM238" i="19"/>
  <c r="AN239" i="19"/>
  <c r="AL241" i="19"/>
  <c r="AM242" i="19"/>
  <c r="AN243" i="19"/>
  <c r="AL245" i="19"/>
  <c r="AM246" i="19"/>
  <c r="AL127" i="19"/>
  <c r="AN131" i="19"/>
  <c r="AM134" i="19"/>
  <c r="AM136" i="19"/>
  <c r="AM138" i="19"/>
  <c r="AL140" i="19"/>
  <c r="AM141" i="19"/>
  <c r="AN142" i="19"/>
  <c r="AL144" i="19"/>
  <c r="AM145" i="19"/>
  <c r="AN146" i="19"/>
  <c r="AL148" i="19"/>
  <c r="AM149" i="19"/>
  <c r="AN150" i="19"/>
  <c r="AL152" i="19"/>
  <c r="AM153" i="19"/>
  <c r="AN154" i="19"/>
  <c r="AL156" i="19"/>
  <c r="AM157" i="19"/>
  <c r="AN158" i="19"/>
  <c r="AL160" i="19"/>
  <c r="AM161" i="19"/>
  <c r="AN162" i="19"/>
  <c r="AL164" i="19"/>
  <c r="AM165" i="19"/>
  <c r="AN166" i="19"/>
  <c r="AL168" i="19"/>
  <c r="AM169" i="19"/>
  <c r="AN170" i="19"/>
  <c r="AL172" i="19"/>
  <c r="AM173" i="19"/>
  <c r="AN174" i="19"/>
  <c r="AL176" i="19"/>
  <c r="AM177" i="19"/>
  <c r="AN178" i="19"/>
  <c r="AL180" i="19"/>
  <c r="AM181" i="19"/>
  <c r="AN182" i="19"/>
  <c r="AL184" i="19"/>
  <c r="AM185" i="19"/>
  <c r="AN186" i="19"/>
  <c r="AL188" i="19"/>
  <c r="AM189" i="19"/>
  <c r="AN190" i="19"/>
  <c r="AL192" i="19"/>
  <c r="AM193" i="19"/>
  <c r="AN194" i="19"/>
  <c r="AL196" i="19"/>
  <c r="AM197" i="19"/>
  <c r="AN198" i="19"/>
  <c r="AL200" i="19"/>
  <c r="AM201" i="19"/>
  <c r="AN202" i="19"/>
  <c r="AL204" i="19"/>
  <c r="AM205" i="19"/>
  <c r="AN206" i="19"/>
  <c r="AL208" i="19"/>
  <c r="AM209" i="19"/>
  <c r="AN210" i="19"/>
  <c r="AL212" i="19"/>
  <c r="AM213" i="19"/>
  <c r="AN214" i="19"/>
  <c r="AL216" i="19"/>
  <c r="AM217" i="19"/>
  <c r="AN218" i="19"/>
  <c r="AL220" i="19"/>
  <c r="AM221" i="19"/>
  <c r="AN222" i="19"/>
  <c r="AL224" i="19"/>
  <c r="AM225" i="19"/>
  <c r="AN226" i="19"/>
  <c r="AL228" i="19"/>
  <c r="AM229" i="19"/>
  <c r="AM128" i="19"/>
  <c r="AM132" i="19"/>
  <c r="AL135" i="19"/>
  <c r="AL137" i="19"/>
  <c r="AN138" i="19"/>
  <c r="AM140" i="19"/>
  <c r="AN141" i="19"/>
  <c r="AL143" i="19"/>
  <c r="AM144" i="19"/>
  <c r="AN145" i="19"/>
  <c r="AL147" i="19"/>
  <c r="AM148" i="19"/>
  <c r="AN149" i="19"/>
  <c r="AL151" i="19"/>
  <c r="AM152" i="19"/>
  <c r="AN153" i="19"/>
  <c r="AL155" i="19"/>
  <c r="AM156" i="19"/>
  <c r="AN157" i="19"/>
  <c r="AL159" i="19"/>
  <c r="AM160" i="19"/>
  <c r="AN161" i="19"/>
  <c r="AL163" i="19"/>
  <c r="AM164" i="19"/>
  <c r="AN165" i="19"/>
  <c r="AL167" i="19"/>
  <c r="AM168" i="19"/>
  <c r="AN169" i="19"/>
  <c r="AL171" i="19"/>
  <c r="AM172" i="19"/>
  <c r="AN173" i="19"/>
  <c r="AL175" i="19"/>
  <c r="AM176" i="19"/>
  <c r="AN177" i="19"/>
  <c r="AL179" i="19"/>
  <c r="AM180" i="19"/>
  <c r="AN181" i="19"/>
  <c r="AL183" i="19"/>
  <c r="AM184" i="19"/>
  <c r="AN185" i="19"/>
  <c r="AL187" i="19"/>
  <c r="AM188" i="19"/>
  <c r="AN189" i="19"/>
  <c r="AL191" i="19"/>
  <c r="AM192" i="19"/>
  <c r="AN193" i="19"/>
  <c r="AL195" i="19"/>
  <c r="AM196" i="19"/>
  <c r="AN197" i="19"/>
  <c r="AL199" i="19"/>
  <c r="AM200" i="19"/>
  <c r="AN201" i="19"/>
  <c r="AL203" i="19"/>
  <c r="AM204" i="19"/>
  <c r="AN205" i="19"/>
  <c r="AL207" i="19"/>
  <c r="AM208" i="19"/>
  <c r="AN209" i="19"/>
  <c r="AL211" i="19"/>
  <c r="AM212" i="19"/>
  <c r="AN213" i="19"/>
  <c r="AL215" i="19"/>
  <c r="AM216" i="19"/>
  <c r="AN217" i="19"/>
  <c r="AL219" i="19"/>
  <c r="AM220" i="19"/>
  <c r="AN221" i="19"/>
  <c r="AL223" i="19"/>
  <c r="AM224" i="19"/>
  <c r="AN225" i="19"/>
  <c r="AL227" i="19"/>
  <c r="AM228" i="19"/>
  <c r="AN229" i="19"/>
  <c r="AL231" i="19"/>
  <c r="AM232" i="19"/>
  <c r="AN233" i="19"/>
  <c r="AL235" i="19"/>
  <c r="AN129" i="19"/>
  <c r="AL133" i="19"/>
  <c r="AN135" i="19"/>
  <c r="AM137" i="19"/>
  <c r="AL139" i="19"/>
  <c r="AN140" i="19"/>
  <c r="AL142" i="19"/>
  <c r="AM143" i="19"/>
  <c r="AN144" i="19"/>
  <c r="AL146" i="19"/>
  <c r="AM147" i="19"/>
  <c r="AN148" i="19"/>
  <c r="AL150" i="19"/>
  <c r="AM151" i="19"/>
  <c r="AN152" i="19"/>
  <c r="AL154" i="19"/>
  <c r="AM155" i="19"/>
  <c r="AN156" i="19"/>
  <c r="AL158" i="19"/>
  <c r="AM159" i="19"/>
  <c r="AN160" i="19"/>
  <c r="AL162" i="19"/>
  <c r="AM163" i="19"/>
  <c r="AN164" i="19"/>
  <c r="AL166" i="19"/>
  <c r="AM167" i="19"/>
  <c r="AN168" i="19"/>
  <c r="AL170" i="19"/>
  <c r="AM171" i="19"/>
  <c r="AN172" i="19"/>
  <c r="AL174" i="19"/>
  <c r="AM175" i="19"/>
  <c r="AN176" i="19"/>
  <c r="AL178" i="19"/>
  <c r="AM179" i="19"/>
  <c r="AN180" i="19"/>
  <c r="AL182" i="19"/>
  <c r="AM183" i="19"/>
  <c r="AN184" i="19"/>
  <c r="AL186" i="19"/>
  <c r="AM187" i="19"/>
  <c r="AN188" i="19"/>
  <c r="AL190" i="19"/>
  <c r="AM191" i="19"/>
  <c r="AN192" i="19"/>
  <c r="AL194" i="19"/>
  <c r="AM195" i="19"/>
  <c r="AN196" i="19"/>
  <c r="AL198" i="19"/>
  <c r="AM199" i="19"/>
  <c r="AN200" i="19"/>
  <c r="AL202" i="19"/>
  <c r="AM203" i="19"/>
  <c r="AN204" i="19"/>
  <c r="AL206" i="19"/>
  <c r="AM207" i="19"/>
  <c r="AN208" i="19"/>
  <c r="AL210" i="19"/>
  <c r="AM211" i="19"/>
  <c r="AN212" i="19"/>
  <c r="AL214" i="19"/>
  <c r="AM215" i="19"/>
  <c r="AN216" i="19"/>
  <c r="AL218" i="19"/>
  <c r="AM219" i="19"/>
  <c r="AN220" i="19"/>
  <c r="AL222" i="19"/>
  <c r="AM223" i="19"/>
  <c r="AN224" i="19"/>
  <c r="AL226" i="19"/>
  <c r="AM227" i="19"/>
  <c r="AN228" i="19"/>
  <c r="AL230" i="19"/>
  <c r="AM231" i="19"/>
  <c r="AN232" i="19"/>
  <c r="AL234" i="19"/>
  <c r="AM235" i="19"/>
  <c r="AN236" i="19"/>
  <c r="AL238" i="19"/>
  <c r="AM239" i="19"/>
  <c r="AN240" i="19"/>
  <c r="AL242" i="19"/>
  <c r="AM243" i="19"/>
  <c r="AN244" i="19"/>
  <c r="AL246" i="19"/>
  <c r="AN234" i="19"/>
  <c r="AN237" i="19"/>
  <c r="AM240" i="19"/>
  <c r="AL243" i="19"/>
  <c r="AN245" i="19"/>
  <c r="AN247" i="19"/>
  <c r="AL249" i="19"/>
  <c r="AM250" i="19"/>
  <c r="AN251" i="19"/>
  <c r="AL253" i="19"/>
  <c r="AM254" i="19"/>
  <c r="AN255" i="19"/>
  <c r="AL257" i="19"/>
  <c r="AM258" i="19"/>
  <c r="AN259" i="19"/>
  <c r="AL261" i="19"/>
  <c r="AM262" i="19"/>
  <c r="AN263" i="19"/>
  <c r="AL265" i="19"/>
  <c r="AM266" i="19"/>
  <c r="AN267" i="19"/>
  <c r="AL269" i="19"/>
  <c r="AM270" i="19"/>
  <c r="AN271" i="19"/>
  <c r="AL273" i="19"/>
  <c r="AM274" i="19"/>
  <c r="AN275" i="19"/>
  <c r="AL277" i="19"/>
  <c r="AM278" i="19"/>
  <c r="AN279" i="19"/>
  <c r="AL281" i="19"/>
  <c r="AM282" i="19"/>
  <c r="AN283" i="19"/>
  <c r="AL285" i="19"/>
  <c r="AM286" i="19"/>
  <c r="AN287" i="19"/>
  <c r="AL289" i="19"/>
  <c r="AM290" i="19"/>
  <c r="AN291" i="19"/>
  <c r="AL293" i="19"/>
  <c r="AM294" i="19"/>
  <c r="AN295" i="19"/>
  <c r="AL297" i="19"/>
  <c r="AM298" i="19"/>
  <c r="AN299" i="19"/>
  <c r="AL301" i="19"/>
  <c r="AM302" i="19"/>
  <c r="AN303" i="19"/>
  <c r="AL305" i="19"/>
  <c r="AM306" i="19"/>
  <c r="AN307" i="19"/>
  <c r="AL309" i="19"/>
  <c r="AM310" i="19"/>
  <c r="AN311" i="19"/>
  <c r="AL313" i="19"/>
  <c r="AM314" i="19"/>
  <c r="AN315" i="19"/>
  <c r="AL317" i="19"/>
  <c r="AM318" i="19"/>
  <c r="AN319" i="19"/>
  <c r="AL321" i="19"/>
  <c r="AM322" i="19"/>
  <c r="AN323" i="19"/>
  <c r="AL325" i="19"/>
  <c r="AM326" i="19"/>
  <c r="AN327" i="19"/>
  <c r="AL329" i="19"/>
  <c r="AM330" i="19"/>
  <c r="AN331" i="19"/>
  <c r="AL333" i="19"/>
  <c r="AM334" i="19"/>
  <c r="AN335" i="19"/>
  <c r="AL337" i="19"/>
  <c r="AM338" i="19"/>
  <c r="AN339" i="19"/>
  <c r="AL341" i="19"/>
  <c r="AM342" i="19"/>
  <c r="AN343" i="19"/>
  <c r="AL345" i="19"/>
  <c r="AM346" i="19"/>
  <c r="AN347" i="19"/>
  <c r="AL349" i="19"/>
  <c r="AM350" i="19"/>
  <c r="AN351" i="19"/>
  <c r="AL353" i="19"/>
  <c r="AN230" i="19"/>
  <c r="AL236" i="19"/>
  <c r="AN238" i="19"/>
  <c r="AM241" i="19"/>
  <c r="AL244" i="19"/>
  <c r="AN246" i="19"/>
  <c r="AL248" i="19"/>
  <c r="AM249" i="19"/>
  <c r="AN250" i="19"/>
  <c r="AL252" i="19"/>
  <c r="AM253" i="19"/>
  <c r="AN254" i="19"/>
  <c r="AL256" i="19"/>
  <c r="AM257" i="19"/>
  <c r="AN258" i="19"/>
  <c r="AL260" i="19"/>
  <c r="AM261" i="19"/>
  <c r="AN262" i="19"/>
  <c r="AL264" i="19"/>
  <c r="AM265" i="19"/>
  <c r="AN266" i="19"/>
  <c r="AL268" i="19"/>
  <c r="AM269" i="19"/>
  <c r="AN270" i="19"/>
  <c r="AL272" i="19"/>
  <c r="AM273" i="19"/>
  <c r="AN274" i="19"/>
  <c r="AL276" i="19"/>
  <c r="AM277" i="19"/>
  <c r="AN278" i="19"/>
  <c r="AL280" i="19"/>
  <c r="AM281" i="19"/>
  <c r="AN282" i="19"/>
  <c r="AL284" i="19"/>
  <c r="AM285" i="19"/>
  <c r="AN286" i="19"/>
  <c r="AL288" i="19"/>
  <c r="AM289" i="19"/>
  <c r="AN290" i="19"/>
  <c r="AL292" i="19"/>
  <c r="AM293" i="19"/>
  <c r="AN294" i="19"/>
  <c r="AL296" i="19"/>
  <c r="AM297" i="19"/>
  <c r="AN298" i="19"/>
  <c r="AL300" i="19"/>
  <c r="AM301" i="19"/>
  <c r="AN302" i="19"/>
  <c r="AL304" i="19"/>
  <c r="AM305" i="19"/>
  <c r="AN306" i="19"/>
  <c r="AL308" i="19"/>
  <c r="AM309" i="19"/>
  <c r="AN310" i="19"/>
  <c r="AL312" i="19"/>
  <c r="AM313" i="19"/>
  <c r="AN314" i="19"/>
  <c r="AL316" i="19"/>
  <c r="AM317" i="19"/>
  <c r="AN318" i="19"/>
  <c r="AL320" i="19"/>
  <c r="AM321" i="19"/>
  <c r="AN322" i="19"/>
  <c r="AL324" i="19"/>
  <c r="AM325" i="19"/>
  <c r="AN326" i="19"/>
  <c r="AL328" i="19"/>
  <c r="AM329" i="19"/>
  <c r="AN330" i="19"/>
  <c r="AL332" i="19"/>
  <c r="AM333" i="19"/>
  <c r="AN334" i="19"/>
  <c r="AL336" i="19"/>
  <c r="AM337" i="19"/>
  <c r="AN338" i="19"/>
  <c r="AL340" i="19"/>
  <c r="AM341" i="19"/>
  <c r="AN342" i="19"/>
  <c r="AL344" i="19"/>
  <c r="AM345" i="19"/>
  <c r="AN346" i="19"/>
  <c r="AL348" i="19"/>
  <c r="AM349" i="19"/>
  <c r="AL232" i="19"/>
  <c r="AM236" i="19"/>
  <c r="AL239" i="19"/>
  <c r="AN241" i="19"/>
  <c r="AM244" i="19"/>
  <c r="AL247" i="19"/>
  <c r="AM248" i="19"/>
  <c r="AN249" i="19"/>
  <c r="AL251" i="19"/>
  <c r="AM252" i="19"/>
  <c r="AN253" i="19"/>
  <c r="AL255" i="19"/>
  <c r="AM256" i="19"/>
  <c r="AN257" i="19"/>
  <c r="AL259" i="19"/>
  <c r="AM260" i="19"/>
  <c r="AN261" i="19"/>
  <c r="AL263" i="19"/>
  <c r="AM264" i="19"/>
  <c r="AN265" i="19"/>
  <c r="AL267" i="19"/>
  <c r="AM268" i="19"/>
  <c r="AN269" i="19"/>
  <c r="AL271" i="19"/>
  <c r="AM272" i="19"/>
  <c r="AN273" i="19"/>
  <c r="AL275" i="19"/>
  <c r="AM276" i="19"/>
  <c r="AN277" i="19"/>
  <c r="AL279" i="19"/>
  <c r="AM280" i="19"/>
  <c r="AN281" i="19"/>
  <c r="AL283" i="19"/>
  <c r="AM284" i="19"/>
  <c r="AN285" i="19"/>
  <c r="AL287" i="19"/>
  <c r="AM288" i="19"/>
  <c r="AN289" i="19"/>
  <c r="AL291" i="19"/>
  <c r="AM292" i="19"/>
  <c r="AN293" i="19"/>
  <c r="AL295" i="19"/>
  <c r="AM296" i="19"/>
  <c r="AN297" i="19"/>
  <c r="AL299" i="19"/>
  <c r="AM300" i="19"/>
  <c r="AN301" i="19"/>
  <c r="AL303" i="19"/>
  <c r="AM304" i="19"/>
  <c r="AN305" i="19"/>
  <c r="AL307" i="19"/>
  <c r="AM308" i="19"/>
  <c r="AN309" i="19"/>
  <c r="AL311" i="19"/>
  <c r="AM312" i="19"/>
  <c r="AN313" i="19"/>
  <c r="AL315" i="19"/>
  <c r="AM316" i="19"/>
  <c r="AN317" i="19"/>
  <c r="AL319" i="19"/>
  <c r="AM320" i="19"/>
  <c r="AN321" i="19"/>
  <c r="AL323" i="19"/>
  <c r="AM324" i="19"/>
  <c r="AN325" i="19"/>
  <c r="AL327" i="19"/>
  <c r="AM328" i="19"/>
  <c r="AN329" i="19"/>
  <c r="AL331" i="19"/>
  <c r="AM332" i="19"/>
  <c r="AN333" i="19"/>
  <c r="AL335" i="19"/>
  <c r="AM336" i="19"/>
  <c r="AN337" i="19"/>
  <c r="AL339" i="19"/>
  <c r="AM340" i="19"/>
  <c r="AN341" i="19"/>
  <c r="AL343" i="19"/>
  <c r="AM344" i="19"/>
  <c r="AN345" i="19"/>
  <c r="AL347" i="19"/>
  <c r="AM348" i="19"/>
  <c r="AN349" i="19"/>
  <c r="AM233" i="19"/>
  <c r="AM237" i="19"/>
  <c r="AL240" i="19"/>
  <c r="AN242" i="19"/>
  <c r="AM245" i="19"/>
  <c r="AM247" i="19"/>
  <c r="AN248" i="19"/>
  <c r="AL250" i="19"/>
  <c r="AM251" i="19"/>
  <c r="AN252" i="19"/>
  <c r="AL254" i="19"/>
  <c r="AM255" i="19"/>
  <c r="AN256" i="19"/>
  <c r="AL258" i="19"/>
  <c r="AM259" i="19"/>
  <c r="AN260" i="19"/>
  <c r="AL262" i="19"/>
  <c r="AM263" i="19"/>
  <c r="AN264" i="19"/>
  <c r="AL266" i="19"/>
  <c r="AM267" i="19"/>
  <c r="AN268" i="19"/>
  <c r="AL270" i="19"/>
  <c r="AM271" i="19"/>
  <c r="AN272" i="19"/>
  <c r="AL274" i="19"/>
  <c r="AM275" i="19"/>
  <c r="AN276" i="19"/>
  <c r="AL278" i="19"/>
  <c r="AM279" i="19"/>
  <c r="AN280" i="19"/>
  <c r="AL282" i="19"/>
  <c r="AM283" i="19"/>
  <c r="AN284" i="19"/>
  <c r="AL286" i="19"/>
  <c r="AM287" i="19"/>
  <c r="AN288" i="19"/>
  <c r="AL290" i="19"/>
  <c r="AM291" i="19"/>
  <c r="AN292" i="19"/>
  <c r="AL294" i="19"/>
  <c r="AM295" i="19"/>
  <c r="AN296" i="19"/>
  <c r="AL298" i="19"/>
  <c r="AM299" i="19"/>
  <c r="AN300" i="19"/>
  <c r="AL302" i="19"/>
  <c r="AM303" i="19"/>
  <c r="AN304" i="19"/>
  <c r="AL306" i="19"/>
  <c r="AM307" i="19"/>
  <c r="AN308" i="19"/>
  <c r="AL310" i="19"/>
  <c r="AM311" i="19"/>
  <c r="AN312" i="19"/>
  <c r="AL314" i="19"/>
  <c r="AM315" i="19"/>
  <c r="AN316" i="19"/>
  <c r="AL318" i="19"/>
  <c r="AM319" i="19"/>
  <c r="AN320" i="19"/>
  <c r="AL322" i="19"/>
  <c r="AM323" i="19"/>
  <c r="AN324" i="19"/>
  <c r="AL326" i="19"/>
  <c r="AM327" i="19"/>
  <c r="AN328" i="19"/>
  <c r="AL330" i="19"/>
  <c r="AM331" i="19"/>
  <c r="AN332" i="19"/>
  <c r="AL334" i="19"/>
  <c r="AM335" i="19"/>
  <c r="AN336" i="19"/>
  <c r="AL338" i="19"/>
  <c r="AM339" i="19"/>
  <c r="AN340" i="19"/>
  <c r="AL342" i="19"/>
  <c r="AM343" i="19"/>
  <c r="AN344" i="19"/>
  <c r="AL346" i="19"/>
  <c r="AM347" i="19"/>
  <c r="AN348" i="19"/>
  <c r="AL350" i="19"/>
  <c r="AM351" i="19"/>
  <c r="AN352" i="19"/>
  <c r="AN362" i="19"/>
  <c r="AM361" i="19"/>
  <c r="AL360" i="19"/>
  <c r="AN358" i="19"/>
  <c r="AM357" i="19"/>
  <c r="AL356" i="19"/>
  <c r="AN354" i="19"/>
  <c r="AM353" i="19"/>
  <c r="AN350" i="19"/>
  <c r="AM362" i="19"/>
  <c r="AL361" i="19"/>
  <c r="AN359" i="19"/>
  <c r="AM358" i="19"/>
  <c r="AL357" i="19"/>
  <c r="AN355" i="19"/>
  <c r="AM354" i="19"/>
  <c r="AM352" i="19"/>
  <c r="O4" i="4"/>
  <c r="AB55" i="19" l="1"/>
  <c r="AH55" i="19" s="1"/>
  <c r="AB55" i="27"/>
  <c r="AH55" i="27" s="1"/>
  <c r="Z55" i="19"/>
  <c r="AF55" i="19" s="1"/>
  <c r="Z55" i="27"/>
  <c r="AA55" i="19"/>
  <c r="AG55" i="19" s="1"/>
  <c r="AA55" i="27"/>
  <c r="AG55" i="27" s="1"/>
  <c r="H27" i="33"/>
  <c r="J27" i="33" s="1"/>
  <c r="I27" i="33"/>
  <c r="A64" i="33"/>
  <c r="I24" i="31"/>
  <c r="H24" i="31"/>
  <c r="J24" i="31" s="1"/>
  <c r="A86" i="31"/>
  <c r="L56" i="29"/>
  <c r="M56" i="29"/>
  <c r="N56" i="29"/>
  <c r="A33" i="26"/>
  <c r="AK4" i="19"/>
  <c r="AP3" i="19"/>
  <c r="Z56" i="27" l="1"/>
  <c r="Z56" i="19"/>
  <c r="AF56" i="19" s="1"/>
  <c r="AB56" i="27"/>
  <c r="AH56" i="27" s="1"/>
  <c r="AB56" i="19"/>
  <c r="AH56" i="19" s="1"/>
  <c r="AA56" i="27"/>
  <c r="AG56" i="27" s="1"/>
  <c r="AA56" i="19"/>
  <c r="AG56" i="19" s="1"/>
  <c r="L27" i="33"/>
  <c r="C28" i="33" s="1"/>
  <c r="K27" i="33"/>
  <c r="A65" i="33"/>
  <c r="A87" i="31"/>
  <c r="L24" i="31"/>
  <c r="C25" i="31" s="1"/>
  <c r="K24" i="31"/>
  <c r="L57" i="29"/>
  <c r="M57" i="29"/>
  <c r="N57" i="29"/>
  <c r="A34" i="26"/>
  <c r="AK5" i="19"/>
  <c r="AP4" i="19"/>
  <c r="AB57" i="19" l="1"/>
  <c r="AH57" i="19" s="1"/>
  <c r="AB57" i="27"/>
  <c r="AH57" i="27" s="1"/>
  <c r="Z57" i="27"/>
  <c r="Z57" i="19"/>
  <c r="AF57" i="19" s="1"/>
  <c r="AA57" i="19"/>
  <c r="AG57" i="19" s="1"/>
  <c r="AA57" i="27"/>
  <c r="AG57" i="27" s="1"/>
  <c r="A66" i="33"/>
  <c r="D28" i="33"/>
  <c r="E28" i="33" s="1"/>
  <c r="D25" i="31"/>
  <c r="E25" i="31" s="1"/>
  <c r="A88" i="31"/>
  <c r="L58" i="29"/>
  <c r="M58" i="29"/>
  <c r="N58" i="29"/>
  <c r="A35" i="26"/>
  <c r="AK6" i="19"/>
  <c r="AP5" i="19"/>
  <c r="AB58" i="19" l="1"/>
  <c r="AH58" i="19" s="1"/>
  <c r="AB58" i="27"/>
  <c r="AH58" i="27" s="1"/>
  <c r="Z58" i="27"/>
  <c r="Z58" i="19"/>
  <c r="AF58" i="19" s="1"/>
  <c r="AA58" i="19"/>
  <c r="AG58" i="19" s="1"/>
  <c r="AA58" i="27"/>
  <c r="AG58" i="27" s="1"/>
  <c r="H28" i="33"/>
  <c r="J28" i="33" s="1"/>
  <c r="I28" i="33"/>
  <c r="A67" i="33"/>
  <c r="I25" i="31"/>
  <c r="H25" i="31"/>
  <c r="J25" i="31" s="1"/>
  <c r="A89" i="31"/>
  <c r="N59" i="29"/>
  <c r="L59" i="29"/>
  <c r="M59" i="29"/>
  <c r="A36" i="26"/>
  <c r="AK7" i="19"/>
  <c r="AP6" i="19"/>
  <c r="Z59" i="19" l="1"/>
  <c r="AF59" i="19" s="1"/>
  <c r="Z59" i="27"/>
  <c r="AA59" i="19"/>
  <c r="AG59" i="19" s="1"/>
  <c r="AA59" i="27"/>
  <c r="AG59" i="27" s="1"/>
  <c r="AB59" i="19"/>
  <c r="AH59" i="19" s="1"/>
  <c r="AB59" i="27"/>
  <c r="AH59" i="27" s="1"/>
  <c r="A68" i="33"/>
  <c r="L28" i="33"/>
  <c r="C29" i="33" s="1"/>
  <c r="K28" i="33"/>
  <c r="A90" i="31"/>
  <c r="L25" i="31"/>
  <c r="C26" i="31" s="1"/>
  <c r="K25" i="31"/>
  <c r="L60" i="29"/>
  <c r="M60" i="29"/>
  <c r="N60" i="29"/>
  <c r="A37" i="26"/>
  <c r="AK8" i="19"/>
  <c r="AP7" i="19"/>
  <c r="AB60" i="27" l="1"/>
  <c r="AH60" i="27" s="1"/>
  <c r="AB60" i="19"/>
  <c r="AH60" i="19" s="1"/>
  <c r="Z60" i="27"/>
  <c r="Z60" i="19"/>
  <c r="AF60" i="19" s="1"/>
  <c r="AA60" i="27"/>
  <c r="AG60" i="27" s="1"/>
  <c r="AA60" i="19"/>
  <c r="AG60" i="19" s="1"/>
  <c r="D29" i="33"/>
  <c r="E29" i="33" s="1"/>
  <c r="A69" i="33"/>
  <c r="D26" i="31"/>
  <c r="E26" i="31" s="1"/>
  <c r="A91" i="31"/>
  <c r="L61" i="29"/>
  <c r="M61" i="29"/>
  <c r="N61" i="29"/>
  <c r="AK9" i="19"/>
  <c r="AP8" i="19"/>
  <c r="A38" i="26"/>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AB61" i="19" l="1"/>
  <c r="AH61" i="19" s="1"/>
  <c r="AB61" i="27"/>
  <c r="AH61" i="27" s="1"/>
  <c r="Z61" i="27"/>
  <c r="Z61" i="19"/>
  <c r="AF61" i="19" s="1"/>
  <c r="AA61" i="19"/>
  <c r="AG61" i="19" s="1"/>
  <c r="AA61" i="27"/>
  <c r="AG61" i="27" s="1"/>
  <c r="H29" i="33"/>
  <c r="J29" i="33" s="1"/>
  <c r="I29" i="33"/>
  <c r="A70" i="33"/>
  <c r="I26" i="31"/>
  <c r="H26" i="31"/>
  <c r="J26" i="31" s="1"/>
  <c r="A92" i="31"/>
  <c r="L62" i="29"/>
  <c r="M62" i="29"/>
  <c r="N62" i="29"/>
  <c r="AK10" i="19"/>
  <c r="AP9" i="19"/>
  <c r="A39" i="26"/>
  <c r="O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5" i="4"/>
  <c r="AB62" i="27" l="1"/>
  <c r="AH62" i="27" s="1"/>
  <c r="AB62" i="19"/>
  <c r="AH62" i="19" s="1"/>
  <c r="Z62" i="27"/>
  <c r="Z62" i="19"/>
  <c r="AF62" i="19" s="1"/>
  <c r="AA62" i="27"/>
  <c r="AG62" i="27" s="1"/>
  <c r="AA62" i="19"/>
  <c r="AG62" i="19" s="1"/>
  <c r="A71" i="33"/>
  <c r="L29" i="33"/>
  <c r="C30" i="33" s="1"/>
  <c r="K29" i="33"/>
  <c r="A93" i="31"/>
  <c r="L26" i="31"/>
  <c r="C27" i="31" s="1"/>
  <c r="K26" i="31"/>
  <c r="N63" i="29"/>
  <c r="L63" i="29"/>
  <c r="M63" i="29"/>
  <c r="AK11" i="19"/>
  <c r="AP10" i="19"/>
  <c r="A40" i="26"/>
  <c r="B5" i="4"/>
  <c r="B6" i="4"/>
  <c r="B7" i="4"/>
  <c r="B8" i="4"/>
  <c r="B9" i="4"/>
  <c r="B10" i="4"/>
  <c r="B11" i="4"/>
  <c r="B12" i="4"/>
  <c r="B13" i="4"/>
  <c r="B14" i="4"/>
  <c r="B15" i="4"/>
  <c r="B16" i="4"/>
  <c r="B17" i="4"/>
  <c r="B18" i="4"/>
  <c r="B19" i="4"/>
  <c r="B20" i="4"/>
  <c r="B21" i="4"/>
  <c r="B22" i="4"/>
  <c r="B23" i="4"/>
  <c r="B24" i="4"/>
  <c r="B25" i="4"/>
  <c r="B26" i="4"/>
  <c r="B27" i="4"/>
  <c r="B28" i="4"/>
  <c r="B4" i="4"/>
  <c r="AB63" i="19" l="1"/>
  <c r="AH63" i="19" s="1"/>
  <c r="AB63" i="27"/>
  <c r="AH63" i="27" s="1"/>
  <c r="Z63" i="27"/>
  <c r="Z63" i="19"/>
  <c r="AF63" i="19" s="1"/>
  <c r="AA63" i="19"/>
  <c r="AG63" i="19" s="1"/>
  <c r="AA63" i="27"/>
  <c r="AG63" i="27" s="1"/>
  <c r="D30" i="33"/>
  <c r="E30" i="33" s="1"/>
  <c r="A72" i="33"/>
  <c r="D27" i="31"/>
  <c r="E27" i="31" s="1"/>
  <c r="A94" i="31"/>
  <c r="L64" i="29"/>
  <c r="M64" i="29"/>
  <c r="N64" i="29"/>
  <c r="AK12" i="19"/>
  <c r="AP12" i="19" s="1"/>
  <c r="AP11" i="19"/>
  <c r="A41" i="26"/>
  <c r="D5" i="4"/>
  <c r="D6" i="4" s="1"/>
  <c r="D7" i="4" s="1"/>
  <c r="D8" i="4" s="1"/>
  <c r="D9" i="4" s="1"/>
  <c r="D10" i="4" s="1"/>
  <c r="D11" i="4" s="1"/>
  <c r="D12" i="4" s="1"/>
  <c r="D13" i="4" s="1"/>
  <c r="D14" i="4" s="1"/>
  <c r="D15" i="4" s="1"/>
  <c r="D16" i="4" s="1"/>
  <c r="D17" i="4" s="1"/>
  <c r="D18" i="4" s="1"/>
  <c r="D19" i="4" s="1"/>
  <c r="D20" i="4" s="1"/>
  <c r="D21" i="4" s="1"/>
  <c r="D22" i="4" s="1"/>
  <c r="D23" i="4" s="1"/>
  <c r="D24" i="4" s="1"/>
  <c r="D25" i="4" s="1"/>
  <c r="D26" i="4" s="1"/>
  <c r="D27" i="4" s="1"/>
  <c r="D28" i="4" s="1"/>
  <c r="D29" i="4" s="1"/>
  <c r="D30" i="4" s="1"/>
  <c r="D31" i="4" s="1"/>
  <c r="D32" i="4" s="1"/>
  <c r="D33" i="4" s="1"/>
  <c r="D34" i="4" s="1"/>
  <c r="D35" i="4" s="1"/>
  <c r="D36" i="4" s="1"/>
  <c r="D37" i="4" s="1"/>
  <c r="D38" i="4" s="1"/>
  <c r="D39" i="4" s="1"/>
  <c r="D40" i="4" s="1"/>
  <c r="D41" i="4" s="1"/>
  <c r="D42" i="4" s="1"/>
  <c r="D43" i="4" s="1"/>
  <c r="D44" i="4" s="1"/>
  <c r="D45" i="4" s="1"/>
  <c r="D46" i="4" s="1"/>
  <c r="D47" i="4" s="1"/>
  <c r="D48" i="4" s="1"/>
  <c r="D49" i="4" s="1"/>
  <c r="D50" i="4" s="1"/>
  <c r="D51" i="4" s="1"/>
  <c r="D52" i="4" s="1"/>
  <c r="D53" i="4" s="1"/>
  <c r="D54" i="4" s="1"/>
  <c r="D55" i="4" s="1"/>
  <c r="D56" i="4" s="1"/>
  <c r="D57" i="4" s="1"/>
  <c r="D58" i="4" s="1"/>
  <c r="D59" i="4" s="1"/>
  <c r="D60" i="4" s="1"/>
  <c r="D61" i="4" s="1"/>
  <c r="D62" i="4" s="1"/>
  <c r="D63" i="4" s="1"/>
  <c r="D64" i="4" s="1"/>
  <c r="D65" i="4" s="1"/>
  <c r="D66" i="4" s="1"/>
  <c r="D67" i="4" s="1"/>
  <c r="D68" i="4" s="1"/>
  <c r="D69" i="4" s="1"/>
  <c r="D70" i="4" s="1"/>
  <c r="D71" i="4" s="1"/>
  <c r="D72" i="4" s="1"/>
  <c r="D73" i="4" s="1"/>
  <c r="D74" i="4" s="1"/>
  <c r="D75" i="4" s="1"/>
  <c r="D76" i="4" s="1"/>
  <c r="D77" i="4" s="1"/>
  <c r="D78" i="4" s="1"/>
  <c r="D79" i="4" s="1"/>
  <c r="D80" i="4" s="1"/>
  <c r="D81" i="4" s="1"/>
  <c r="D82" i="4" s="1"/>
  <c r="D83" i="4" s="1"/>
  <c r="D84" i="4" s="1"/>
  <c r="D85" i="4" s="1"/>
  <c r="D86" i="4" s="1"/>
  <c r="D87" i="4" s="1"/>
  <c r="D88" i="4" s="1"/>
  <c r="D89" i="4" s="1"/>
  <c r="D90" i="4" s="1"/>
  <c r="D91" i="4" s="1"/>
  <c r="D92" i="4" s="1"/>
  <c r="D93" i="4" s="1"/>
  <c r="D94" i="4" s="1"/>
  <c r="D95" i="4" s="1"/>
  <c r="D96" i="4" s="1"/>
  <c r="D97" i="4" s="1"/>
  <c r="D98" i="4" s="1"/>
  <c r="D99" i="4" s="1"/>
  <c r="D100" i="4" s="1"/>
  <c r="D101" i="4" s="1"/>
  <c r="D102" i="4" s="1"/>
  <c r="D103" i="4" s="1"/>
  <c r="D104" i="4" s="1"/>
  <c r="D105" i="4" s="1"/>
  <c r="D106" i="4" s="1"/>
  <c r="D107" i="4" s="1"/>
  <c r="D108" i="4" s="1"/>
  <c r="D109" i="4" s="1"/>
  <c r="D110" i="4" s="1"/>
  <c r="D111" i="4" s="1"/>
  <c r="D112" i="4" s="1"/>
  <c r="D113" i="4" s="1"/>
  <c r="D114" i="4" s="1"/>
  <c r="D115" i="4" s="1"/>
  <c r="D116" i="4" s="1"/>
  <c r="D117" i="4" s="1"/>
  <c r="D118" i="4" s="1"/>
  <c r="D119" i="4" s="1"/>
  <c r="D120" i="4" s="1"/>
  <c r="D121" i="4" s="1"/>
  <c r="D122" i="4" s="1"/>
  <c r="D123" i="4" s="1"/>
  <c r="D124" i="4" s="1"/>
  <c r="D125" i="4" s="1"/>
  <c r="D126" i="4" s="1"/>
  <c r="D127" i="4" s="1"/>
  <c r="D128" i="4" s="1"/>
  <c r="D129" i="4" s="1"/>
  <c r="D130" i="4" s="1"/>
  <c r="D131" i="4" s="1"/>
  <c r="D132" i="4" s="1"/>
  <c r="D133" i="4" s="1"/>
  <c r="D134" i="4" s="1"/>
  <c r="D135" i="4" s="1"/>
  <c r="D136" i="4" s="1"/>
  <c r="D137" i="4" s="1"/>
  <c r="D138" i="4" s="1"/>
  <c r="D139" i="4" s="1"/>
  <c r="D140" i="4" s="1"/>
  <c r="D141" i="4" s="1"/>
  <c r="D142" i="4" s="1"/>
  <c r="D143" i="4" s="1"/>
  <c r="D144" i="4" s="1"/>
  <c r="D145" i="4" s="1"/>
  <c r="D146" i="4" s="1"/>
  <c r="D147" i="4" s="1"/>
  <c r="D148" i="4" s="1"/>
  <c r="D149" i="4" s="1"/>
  <c r="D150" i="4" s="1"/>
  <c r="D151" i="4" s="1"/>
  <c r="D152" i="4" s="1"/>
  <c r="D153" i="4" s="1"/>
  <c r="D154" i="4" s="1"/>
  <c r="D155" i="4" s="1"/>
  <c r="D156" i="4" s="1"/>
  <c r="D157" i="4" s="1"/>
  <c r="D158" i="4" s="1"/>
  <c r="D159" i="4" s="1"/>
  <c r="D160" i="4" s="1"/>
  <c r="D161" i="4" s="1"/>
  <c r="D162" i="4" s="1"/>
  <c r="D163" i="4" s="1"/>
  <c r="D164" i="4" s="1"/>
  <c r="D165" i="4" s="1"/>
  <c r="D166" i="4" s="1"/>
  <c r="D167" i="4" s="1"/>
  <c r="D168" i="4" s="1"/>
  <c r="D169" i="4" s="1"/>
  <c r="D170" i="4" s="1"/>
  <c r="D171" i="4" s="1"/>
  <c r="D172" i="4" s="1"/>
  <c r="D173" i="4" s="1"/>
  <c r="D174" i="4" s="1"/>
  <c r="D175" i="4" s="1"/>
  <c r="D176" i="4" s="1"/>
  <c r="D177" i="4" s="1"/>
  <c r="D178" i="4" s="1"/>
  <c r="D179" i="4" s="1"/>
  <c r="D180" i="4" s="1"/>
  <c r="D181" i="4" s="1"/>
  <c r="D182" i="4" s="1"/>
  <c r="D183" i="4" s="1"/>
  <c r="D184" i="4" s="1"/>
  <c r="D185" i="4" s="1"/>
  <c r="D186" i="4" s="1"/>
  <c r="D187" i="4" s="1"/>
  <c r="D188" i="4" s="1"/>
  <c r="D189" i="4" s="1"/>
  <c r="D190" i="4" s="1"/>
  <c r="D191" i="4" s="1"/>
  <c r="D192" i="4" s="1"/>
  <c r="D193" i="4" s="1"/>
  <c r="D194" i="4" s="1"/>
  <c r="D195" i="4" s="1"/>
  <c r="D196" i="4" s="1"/>
  <c r="D197" i="4" s="1"/>
  <c r="D198" i="4" s="1"/>
  <c r="D199" i="4" s="1"/>
  <c r="D200" i="4" s="1"/>
  <c r="D201" i="4" s="1"/>
  <c r="D202" i="4" s="1"/>
  <c r="D203" i="4" s="1"/>
  <c r="D204" i="4" s="1"/>
  <c r="D205" i="4" s="1"/>
  <c r="D206" i="4" s="1"/>
  <c r="D207" i="4" s="1"/>
  <c r="D208" i="4" s="1"/>
  <c r="D209" i="4" s="1"/>
  <c r="D210" i="4" s="1"/>
  <c r="D211" i="4" s="1"/>
  <c r="D212" i="4" s="1"/>
  <c r="D213" i="4" s="1"/>
  <c r="D214" i="4" s="1"/>
  <c r="D215" i="4" s="1"/>
  <c r="D216" i="4" s="1"/>
  <c r="D217" i="4" s="1"/>
  <c r="D218" i="4" s="1"/>
  <c r="D219" i="4" s="1"/>
  <c r="D220" i="4" s="1"/>
  <c r="D221" i="4" s="1"/>
  <c r="D222" i="4" s="1"/>
  <c r="D223" i="4" s="1"/>
  <c r="D224" i="4" s="1"/>
  <c r="D225" i="4" s="1"/>
  <c r="D226" i="4" s="1"/>
  <c r="D227" i="4" s="1"/>
  <c r="D228" i="4" s="1"/>
  <c r="D229" i="4" s="1"/>
  <c r="D230" i="4" s="1"/>
  <c r="D231" i="4" s="1"/>
  <c r="D232" i="4" s="1"/>
  <c r="D233" i="4" s="1"/>
  <c r="D234" i="4" s="1"/>
  <c r="D235" i="4" s="1"/>
  <c r="D236" i="4" s="1"/>
  <c r="D237" i="4" s="1"/>
  <c r="D238" i="4" s="1"/>
  <c r="D239" i="4" s="1"/>
  <c r="D240" i="4" s="1"/>
  <c r="D241" i="4" s="1"/>
  <c r="D242" i="4" s="1"/>
  <c r="D243" i="4" s="1"/>
  <c r="D244" i="4" s="1"/>
  <c r="D245" i="4" s="1"/>
  <c r="D246" i="4" s="1"/>
  <c r="D247" i="4" s="1"/>
  <c r="D248" i="4" s="1"/>
  <c r="D249" i="4" s="1"/>
  <c r="D250" i="4" s="1"/>
  <c r="D251" i="4" s="1"/>
  <c r="D252" i="4" s="1"/>
  <c r="D253" i="4" s="1"/>
  <c r="D254" i="4" s="1"/>
  <c r="D255" i="4" s="1"/>
  <c r="D256" i="4" s="1"/>
  <c r="D257" i="4" s="1"/>
  <c r="D258" i="4" s="1"/>
  <c r="D259" i="4" s="1"/>
  <c r="D260" i="4" s="1"/>
  <c r="D261" i="4" s="1"/>
  <c r="D262" i="4" s="1"/>
  <c r="D263" i="4" s="1"/>
  <c r="D264" i="4" s="1"/>
  <c r="D265" i="4" s="1"/>
  <c r="D266" i="4" s="1"/>
  <c r="D267" i="4" s="1"/>
  <c r="D268" i="4" s="1"/>
  <c r="D269" i="4" s="1"/>
  <c r="D270" i="4" s="1"/>
  <c r="D271" i="4" s="1"/>
  <c r="D272" i="4" s="1"/>
  <c r="D273" i="4" s="1"/>
  <c r="D274" i="4" s="1"/>
  <c r="D275" i="4" s="1"/>
  <c r="D276" i="4" s="1"/>
  <c r="D277" i="4" s="1"/>
  <c r="D278" i="4" s="1"/>
  <c r="D279" i="4" s="1"/>
  <c r="D280" i="4" s="1"/>
  <c r="D281" i="4" s="1"/>
  <c r="D282" i="4" s="1"/>
  <c r="D283" i="4" s="1"/>
  <c r="D284" i="4" s="1"/>
  <c r="D285" i="4" s="1"/>
  <c r="D286" i="4" s="1"/>
  <c r="D287" i="4" s="1"/>
  <c r="D288" i="4" s="1"/>
  <c r="D289" i="4" s="1"/>
  <c r="D290" i="4" s="1"/>
  <c r="D291" i="4" s="1"/>
  <c r="D292" i="4" s="1"/>
  <c r="D293" i="4" s="1"/>
  <c r="D294" i="4" s="1"/>
  <c r="D295" i="4" s="1"/>
  <c r="D296" i="4" s="1"/>
  <c r="D297" i="4" s="1"/>
  <c r="D298" i="4" s="1"/>
  <c r="D299" i="4" s="1"/>
  <c r="D300" i="4" s="1"/>
  <c r="D301" i="4" s="1"/>
  <c r="D302" i="4" s="1"/>
  <c r="D303" i="4" s="1"/>
  <c r="D304" i="4" s="1"/>
  <c r="D305" i="4" s="1"/>
  <c r="D306" i="4" s="1"/>
  <c r="D307" i="4" s="1"/>
  <c r="D308" i="4" s="1"/>
  <c r="D309" i="4" s="1"/>
  <c r="D310" i="4" s="1"/>
  <c r="D311" i="4" s="1"/>
  <c r="D312" i="4" s="1"/>
  <c r="D313" i="4" s="1"/>
  <c r="D314" i="4" s="1"/>
  <c r="D315" i="4" s="1"/>
  <c r="D316" i="4" s="1"/>
  <c r="D317" i="4" s="1"/>
  <c r="D318" i="4" s="1"/>
  <c r="C1" i="4"/>
  <c r="AB64" i="27" l="1"/>
  <c r="AH64" i="27" s="1"/>
  <c r="AB64" i="19"/>
  <c r="AH64" i="19" s="1"/>
  <c r="Z64" i="27"/>
  <c r="Z64" i="19"/>
  <c r="AF64" i="19" s="1"/>
  <c r="AA64" i="27"/>
  <c r="AG64" i="27" s="1"/>
  <c r="AA64" i="19"/>
  <c r="AG64" i="19" s="1"/>
  <c r="H30" i="33"/>
  <c r="J30" i="33" s="1"/>
  <c r="I30" i="33"/>
  <c r="A73" i="33"/>
  <c r="H27" i="31"/>
  <c r="J27" i="31" s="1"/>
  <c r="I27" i="31"/>
  <c r="A95" i="31"/>
  <c r="L65" i="29"/>
  <c r="M65" i="29"/>
  <c r="N65" i="29"/>
  <c r="A42" i="26"/>
  <c r="F4" i="4"/>
  <c r="G4" i="4" s="1"/>
  <c r="AB65" i="19" l="1"/>
  <c r="AH65" i="19" s="1"/>
  <c r="AB65" i="27"/>
  <c r="AH65" i="27" s="1"/>
  <c r="Z65" i="27"/>
  <c r="Z65" i="19"/>
  <c r="AF65" i="19" s="1"/>
  <c r="AA65" i="27"/>
  <c r="AG65" i="27" s="1"/>
  <c r="AA65" i="19"/>
  <c r="AG65" i="19" s="1"/>
  <c r="A74" i="33"/>
  <c r="K30" i="33"/>
  <c r="L30" i="33"/>
  <c r="C31" i="33" s="1"/>
  <c r="L27" i="31"/>
  <c r="C28" i="31" s="1"/>
  <c r="K27" i="31"/>
  <c r="A96" i="31"/>
  <c r="L66" i="29"/>
  <c r="M66" i="29"/>
  <c r="N66" i="29"/>
  <c r="A43" i="26"/>
  <c r="E3" i="19"/>
  <c r="AF3" i="19" s="1"/>
  <c r="H4" i="4"/>
  <c r="I4" i="4"/>
  <c r="J4" i="4"/>
  <c r="F3" i="19"/>
  <c r="AG3" i="19" s="1"/>
  <c r="AA66" i="19" l="1"/>
  <c r="AG66" i="19" s="1"/>
  <c r="AA66" i="27"/>
  <c r="AG66" i="27" s="1"/>
  <c r="AB66" i="19"/>
  <c r="AH66" i="19" s="1"/>
  <c r="AB66" i="27"/>
  <c r="AH66" i="27" s="1"/>
  <c r="Z66" i="27"/>
  <c r="Z66" i="19"/>
  <c r="AF66" i="19" s="1"/>
  <c r="D31" i="33"/>
  <c r="E31" i="33" s="1"/>
  <c r="A75" i="33"/>
  <c r="A97" i="31"/>
  <c r="D28" i="31"/>
  <c r="E28" i="31" s="1"/>
  <c r="N67" i="29"/>
  <c r="L67" i="29"/>
  <c r="M67" i="29"/>
  <c r="A44" i="26"/>
  <c r="K4" i="4"/>
  <c r="Q4" i="4" s="1"/>
  <c r="M4" i="4"/>
  <c r="E5" i="4" s="1"/>
  <c r="G3" i="19"/>
  <c r="AH3" i="19" s="1"/>
  <c r="AB67" i="19" l="1"/>
  <c r="AB67" i="27"/>
  <c r="AH67" i="27" s="1"/>
  <c r="Z67" i="19"/>
  <c r="Z67" i="27"/>
  <c r="AA67" i="19"/>
  <c r="AA67" i="27"/>
  <c r="AG67" i="27" s="1"/>
  <c r="H31" i="33"/>
  <c r="J31" i="33" s="1"/>
  <c r="I31" i="33"/>
  <c r="A76" i="33"/>
  <c r="H28" i="31"/>
  <c r="J28" i="31" s="1"/>
  <c r="I28" i="31"/>
  <c r="A98" i="31"/>
  <c r="L68" i="29"/>
  <c r="M68" i="29"/>
  <c r="N68" i="29"/>
  <c r="A45" i="26"/>
  <c r="F5" i="4"/>
  <c r="G5" i="4" s="1"/>
  <c r="P4" i="4"/>
  <c r="Z68" i="27" l="1"/>
  <c r="Z68" i="19"/>
  <c r="AA68" i="27"/>
  <c r="AA68" i="19"/>
  <c r="AB68" i="27"/>
  <c r="AB68" i="19"/>
  <c r="A77" i="33"/>
  <c r="L31" i="33"/>
  <c r="C32" i="33" s="1"/>
  <c r="K31" i="33"/>
  <c r="L28" i="31"/>
  <c r="C29" i="31" s="1"/>
  <c r="K28" i="31"/>
  <c r="A99" i="31"/>
  <c r="L69" i="29"/>
  <c r="M69" i="29"/>
  <c r="N69" i="29"/>
  <c r="A46" i="26"/>
  <c r="H5" i="4"/>
  <c r="J5" i="4"/>
  <c r="I5" i="4"/>
  <c r="R4" i="4"/>
  <c r="AA69" i="27" l="1"/>
  <c r="AA69" i="19"/>
  <c r="AB69" i="19"/>
  <c r="AB69" i="27"/>
  <c r="Z69" i="27"/>
  <c r="Z69" i="19"/>
  <c r="D32" i="33"/>
  <c r="E32" i="33" s="1"/>
  <c r="A78" i="33"/>
  <c r="A100" i="31"/>
  <c r="D29" i="31"/>
  <c r="E29" i="31" s="1"/>
  <c r="L70" i="29"/>
  <c r="M70" i="29"/>
  <c r="N70" i="29"/>
  <c r="V4" i="4"/>
  <c r="T4" i="4" s="1"/>
  <c r="A47" i="26"/>
  <c r="K5" i="4"/>
  <c r="Q5" i="4" s="1"/>
  <c r="M5" i="4"/>
  <c r="E6" i="4" s="1"/>
  <c r="F6" i="4" s="1"/>
  <c r="G6" i="4" s="1"/>
  <c r="H6" i="4" s="1"/>
  <c r="AA70" i="19" l="1"/>
  <c r="AA70" i="27"/>
  <c r="Z70" i="27"/>
  <c r="Z70" i="19"/>
  <c r="AB70" i="19"/>
  <c r="AB70" i="27"/>
  <c r="A79" i="33"/>
  <c r="H29" i="31"/>
  <c r="J29" i="31" s="1"/>
  <c r="I29" i="31"/>
  <c r="A101" i="31"/>
  <c r="N71" i="29"/>
  <c r="M71" i="29"/>
  <c r="L71" i="29"/>
  <c r="U4" i="4"/>
  <c r="E4" i="19"/>
  <c r="E4" i="25"/>
  <c r="T4" i="25" s="1"/>
  <c r="G4" i="19"/>
  <c r="G4" i="25"/>
  <c r="A48" i="26"/>
  <c r="F5" i="22"/>
  <c r="C6" i="22" s="1"/>
  <c r="D6" i="22" s="1"/>
  <c r="E6" i="22" s="1"/>
  <c r="J6" i="4"/>
  <c r="P5" i="4"/>
  <c r="I6" i="4"/>
  <c r="Z71" i="19" l="1"/>
  <c r="Z71" i="27"/>
  <c r="AB71" i="19"/>
  <c r="AB71" i="27"/>
  <c r="AA71" i="19"/>
  <c r="AA71" i="27"/>
  <c r="A80" i="33"/>
  <c r="L29" i="31"/>
  <c r="C30" i="31" s="1"/>
  <c r="K29" i="31"/>
  <c r="A102" i="31"/>
  <c r="L72" i="29"/>
  <c r="M72" i="29"/>
  <c r="N72" i="29"/>
  <c r="R5" i="4"/>
  <c r="F4" i="19"/>
  <c r="F4" i="25"/>
  <c r="U4" i="25" s="1"/>
  <c r="V4" i="25" s="1"/>
  <c r="A49" i="26"/>
  <c r="K6" i="4"/>
  <c r="Q6" i="4" s="1"/>
  <c r="M6" i="4"/>
  <c r="E7" i="4" s="1"/>
  <c r="F7" i="4" s="1"/>
  <c r="G7" i="4" s="1"/>
  <c r="AB72" i="27" l="1"/>
  <c r="AB72" i="19"/>
  <c r="Z72" i="27"/>
  <c r="Z72" i="19"/>
  <c r="AA72" i="27"/>
  <c r="AA72" i="19"/>
  <c r="A81" i="33"/>
  <c r="A103" i="31"/>
  <c r="D30" i="31"/>
  <c r="E30" i="31" s="1"/>
  <c r="L73" i="29"/>
  <c r="M73" i="29"/>
  <c r="N73" i="29"/>
  <c r="P6" i="4"/>
  <c r="V5" i="4"/>
  <c r="A50" i="26"/>
  <c r="J7" i="4"/>
  <c r="H7" i="4"/>
  <c r="I7" i="4"/>
  <c r="AB73" i="19" l="1"/>
  <c r="AB73" i="27"/>
  <c r="Z73" i="27"/>
  <c r="Z73" i="19"/>
  <c r="AA73" i="27"/>
  <c r="AA73" i="19"/>
  <c r="A82" i="33"/>
  <c r="H30" i="31"/>
  <c r="J30" i="31" s="1"/>
  <c r="I30" i="31"/>
  <c r="A104" i="31"/>
  <c r="L74" i="29"/>
  <c r="M74" i="29"/>
  <c r="N74" i="29"/>
  <c r="G5" i="19"/>
  <c r="G5" i="25"/>
  <c r="T5" i="4"/>
  <c r="R6" i="4"/>
  <c r="A51" i="26"/>
  <c r="K7" i="4"/>
  <c r="Q7" i="4" s="1"/>
  <c r="F6" i="22"/>
  <c r="J6" i="22" s="1"/>
  <c r="C7" i="22" s="1"/>
  <c r="D7" i="22" s="1"/>
  <c r="E7" i="22" s="1"/>
  <c r="M7" i="4"/>
  <c r="E8" i="4" s="1"/>
  <c r="Z74" i="27" l="1"/>
  <c r="Z74" i="19"/>
  <c r="AB74" i="19"/>
  <c r="AB74" i="27"/>
  <c r="AA74" i="27"/>
  <c r="AA74" i="19"/>
  <c r="A83" i="33"/>
  <c r="K30" i="31"/>
  <c r="L30" i="31"/>
  <c r="C31" i="31" s="1"/>
  <c r="A105" i="31"/>
  <c r="N75" i="29"/>
  <c r="M75" i="29"/>
  <c r="L75" i="29"/>
  <c r="U5" i="4"/>
  <c r="E5" i="19"/>
  <c r="E5" i="25"/>
  <c r="T5" i="25" s="1"/>
  <c r="P7" i="4"/>
  <c r="V6" i="4"/>
  <c r="A52" i="26"/>
  <c r="H7" i="22"/>
  <c r="I7" i="22" s="1"/>
  <c r="F8" i="4"/>
  <c r="G8" i="4" s="1"/>
  <c r="J6" i="27" l="1"/>
  <c r="AH6" i="27" s="1"/>
  <c r="AA75" i="19"/>
  <c r="AA75" i="27"/>
  <c r="AB75" i="19"/>
  <c r="AB75" i="27"/>
  <c r="Z75" i="27"/>
  <c r="Z75" i="19"/>
  <c r="A84" i="33"/>
  <c r="D31" i="31"/>
  <c r="E31" i="31" s="1"/>
  <c r="A106" i="31"/>
  <c r="L76" i="29"/>
  <c r="M76" i="29"/>
  <c r="N76" i="29"/>
  <c r="G6" i="19"/>
  <c r="G6" i="25"/>
  <c r="T6" i="4"/>
  <c r="H6" i="19"/>
  <c r="H6" i="27"/>
  <c r="AF6" i="27" s="1"/>
  <c r="H6" i="25"/>
  <c r="R7" i="4"/>
  <c r="F5" i="19"/>
  <c r="F5" i="25"/>
  <c r="U5" i="25" s="1"/>
  <c r="V5" i="25" s="1"/>
  <c r="A53" i="26"/>
  <c r="J8" i="4"/>
  <c r="H8" i="4"/>
  <c r="I8" i="4"/>
  <c r="J7" i="22" l="1"/>
  <c r="C8" i="22" s="1"/>
  <c r="J6" i="19"/>
  <c r="I6" i="19"/>
  <c r="J6" i="25"/>
  <c r="Z76" i="27"/>
  <c r="Z76" i="19"/>
  <c r="AB76" i="19"/>
  <c r="AB76" i="27"/>
  <c r="AA76" i="27"/>
  <c r="AA76" i="19"/>
  <c r="A85" i="33"/>
  <c r="I31" i="31"/>
  <c r="H31" i="31"/>
  <c r="J31" i="31" s="1"/>
  <c r="A107" i="31"/>
  <c r="L77" i="29"/>
  <c r="M77" i="29"/>
  <c r="N77" i="29"/>
  <c r="U6" i="4"/>
  <c r="E6" i="19"/>
  <c r="E6" i="25"/>
  <c r="T6" i="25" s="1"/>
  <c r="V7" i="4"/>
  <c r="A54" i="26"/>
  <c r="D8" i="22"/>
  <c r="E8" i="22" s="1"/>
  <c r="F8" i="22" s="1"/>
  <c r="M8" i="4"/>
  <c r="E9" i="4" s="1"/>
  <c r="K8" i="4"/>
  <c r="Q8" i="4" s="1"/>
  <c r="I6" i="25" l="1"/>
  <c r="I6" i="27"/>
  <c r="AG6" i="27" s="1"/>
  <c r="AB77" i="19"/>
  <c r="AB77" i="27"/>
  <c r="Z77" i="19"/>
  <c r="Z77" i="27"/>
  <c r="AA77" i="19"/>
  <c r="AA77" i="27"/>
  <c r="A86" i="33"/>
  <c r="A108" i="31"/>
  <c r="L31" i="31"/>
  <c r="C32" i="31" s="1"/>
  <c r="K31" i="31"/>
  <c r="L78" i="29"/>
  <c r="M78" i="29"/>
  <c r="N78" i="29"/>
  <c r="F6" i="19"/>
  <c r="F6" i="25"/>
  <c r="P8" i="4"/>
  <c r="G7" i="19"/>
  <c r="G7" i="25"/>
  <c r="T7" i="4"/>
  <c r="A55" i="26"/>
  <c r="H8" i="22"/>
  <c r="F9" i="4"/>
  <c r="G9" i="4" s="1"/>
  <c r="H7" i="25" l="1"/>
  <c r="G8" i="22"/>
  <c r="I8" i="22" s="1"/>
  <c r="Z78" i="27"/>
  <c r="Z78" i="19"/>
  <c r="AA78" i="27"/>
  <c r="AA78" i="19"/>
  <c r="AB78" i="27"/>
  <c r="AB78" i="19"/>
  <c r="A87" i="33"/>
  <c r="D32" i="31"/>
  <c r="E32" i="31" s="1"/>
  <c r="A109" i="31"/>
  <c r="N79" i="29"/>
  <c r="L79" i="29"/>
  <c r="M79" i="29"/>
  <c r="U7" i="4"/>
  <c r="E7" i="19"/>
  <c r="E7" i="25"/>
  <c r="R8" i="4"/>
  <c r="H7" i="19"/>
  <c r="H7" i="27"/>
  <c r="AF7" i="27" s="1"/>
  <c r="A56" i="26"/>
  <c r="J9" i="4"/>
  <c r="H9" i="4"/>
  <c r="I9" i="4"/>
  <c r="J8" i="22" l="1"/>
  <c r="C9" i="22" s="1"/>
  <c r="D9" i="22" s="1"/>
  <c r="E9" i="22" s="1"/>
  <c r="F9" i="22" s="1"/>
  <c r="J7" i="19"/>
  <c r="J7" i="25"/>
  <c r="J7" i="27"/>
  <c r="AH7" i="27" s="1"/>
  <c r="G9" i="22"/>
  <c r="E9" i="26"/>
  <c r="H9" i="26" s="1"/>
  <c r="L9" i="26" s="1"/>
  <c r="C10" i="26" s="1"/>
  <c r="D10" i="26" s="1"/>
  <c r="E10" i="26" s="1"/>
  <c r="I10" i="26" s="1"/>
  <c r="D9" i="27" s="1"/>
  <c r="AH9" i="27" s="1"/>
  <c r="AB79" i="19"/>
  <c r="AB79" i="27"/>
  <c r="Z79" i="27"/>
  <c r="Z79" i="19"/>
  <c r="AA79" i="19"/>
  <c r="AA79" i="27"/>
  <c r="A88" i="33"/>
  <c r="I32" i="31"/>
  <c r="H32" i="31"/>
  <c r="J32" i="31" s="1"/>
  <c r="A110" i="31"/>
  <c r="L80" i="29"/>
  <c r="M80" i="29"/>
  <c r="N80" i="29"/>
  <c r="V8" i="4"/>
  <c r="T7" i="25"/>
  <c r="I7" i="19"/>
  <c r="I7" i="27"/>
  <c r="AG7" i="27" s="1"/>
  <c r="I7" i="25"/>
  <c r="F7" i="19"/>
  <c r="F7" i="25"/>
  <c r="A57" i="26"/>
  <c r="K9" i="4"/>
  <c r="Q9" i="4" s="1"/>
  <c r="M9" i="4"/>
  <c r="E10" i="4" s="1"/>
  <c r="J8" i="25" l="1"/>
  <c r="H10" i="26"/>
  <c r="J10" i="26" s="1"/>
  <c r="B9" i="27" s="1"/>
  <c r="AF9" i="27" s="1"/>
  <c r="AA80" i="27"/>
  <c r="AA80" i="19"/>
  <c r="Z80" i="27"/>
  <c r="Z80" i="19"/>
  <c r="AB80" i="19"/>
  <c r="AB80" i="27"/>
  <c r="A89" i="33"/>
  <c r="A111" i="31"/>
  <c r="K32" i="31"/>
  <c r="L32" i="31"/>
  <c r="C33" i="31" s="1"/>
  <c r="L81" i="29"/>
  <c r="M81" i="29"/>
  <c r="N81" i="29"/>
  <c r="P9" i="4"/>
  <c r="G8" i="19"/>
  <c r="G8" i="25"/>
  <c r="T8" i="4"/>
  <c r="A58" i="26"/>
  <c r="H9" i="22"/>
  <c r="H8" i="25" s="1"/>
  <c r="F10" i="4"/>
  <c r="G10" i="4" s="1"/>
  <c r="L10" i="26" l="1"/>
  <c r="C11" i="26" s="1"/>
  <c r="D11" i="26" s="1"/>
  <c r="E11" i="26" s="1"/>
  <c r="I9" i="22"/>
  <c r="I8" i="25" s="1"/>
  <c r="K10" i="26"/>
  <c r="C9" i="27" s="1"/>
  <c r="AG9" i="27" s="1"/>
  <c r="AB81" i="19"/>
  <c r="AB81" i="27"/>
  <c r="AA81" i="19"/>
  <c r="AA81" i="27"/>
  <c r="Z81" i="19"/>
  <c r="Z81" i="27"/>
  <c r="A90" i="33"/>
  <c r="D33" i="31"/>
  <c r="E33" i="31" s="1"/>
  <c r="A112" i="31"/>
  <c r="L82" i="29"/>
  <c r="M82" i="29"/>
  <c r="N82" i="29"/>
  <c r="R9" i="4"/>
  <c r="U8" i="4"/>
  <c r="E8" i="19"/>
  <c r="E8" i="25"/>
  <c r="T8" i="25" s="1"/>
  <c r="H11" i="26"/>
  <c r="J11" i="26" s="1"/>
  <c r="B10" i="27" s="1"/>
  <c r="AF10" i="27" s="1"/>
  <c r="I11" i="26"/>
  <c r="D10" i="27" s="1"/>
  <c r="AH10" i="27" s="1"/>
  <c r="A59" i="26"/>
  <c r="J10" i="4"/>
  <c r="H10" i="4"/>
  <c r="I10" i="4"/>
  <c r="AA82" i="27" l="1"/>
  <c r="AA82" i="19"/>
  <c r="AB82" i="27"/>
  <c r="AB82" i="19"/>
  <c r="Z82" i="27"/>
  <c r="Z82" i="19"/>
  <c r="A91" i="33"/>
  <c r="A113" i="31"/>
  <c r="N83" i="29"/>
  <c r="L83" i="29"/>
  <c r="M83" i="29"/>
  <c r="L11" i="26"/>
  <c r="C12" i="26" s="1"/>
  <c r="D12" i="26" s="1"/>
  <c r="E12" i="26" s="1"/>
  <c r="K11" i="26"/>
  <c r="C10" i="27" s="1"/>
  <c r="AG10" i="27" s="1"/>
  <c r="F8" i="19"/>
  <c r="F8" i="25"/>
  <c r="V9" i="4"/>
  <c r="A60" i="26"/>
  <c r="K10" i="4"/>
  <c r="Q10" i="4" s="1"/>
  <c r="M10" i="4"/>
  <c r="E11" i="4" s="1"/>
  <c r="F11" i="4" s="1"/>
  <c r="G11" i="4" s="1"/>
  <c r="Z83" i="27" l="1"/>
  <c r="Z83" i="19"/>
  <c r="AB83" i="19"/>
  <c r="AB83" i="27"/>
  <c r="AA83" i="19"/>
  <c r="AA83" i="27"/>
  <c r="A92" i="33"/>
  <c r="A114" i="31"/>
  <c r="L84" i="29"/>
  <c r="M84" i="29"/>
  <c r="N84" i="29"/>
  <c r="G9" i="19"/>
  <c r="G9" i="25"/>
  <c r="T9" i="4"/>
  <c r="H12" i="26"/>
  <c r="J12" i="26" s="1"/>
  <c r="B11" i="27" s="1"/>
  <c r="AF11" i="27" s="1"/>
  <c r="I12" i="26"/>
  <c r="D11" i="27" s="1"/>
  <c r="AH11" i="27" s="1"/>
  <c r="P10" i="4"/>
  <c r="A61" i="26"/>
  <c r="J11" i="4"/>
  <c r="H11" i="4"/>
  <c r="I11" i="4"/>
  <c r="AB84" i="19" l="1"/>
  <c r="AB84" i="27"/>
  <c r="AA84" i="27"/>
  <c r="AA84" i="19"/>
  <c r="Z84" i="27"/>
  <c r="Z84" i="19"/>
  <c r="A93" i="33"/>
  <c r="A115" i="31"/>
  <c r="L85" i="29"/>
  <c r="M85" i="29"/>
  <c r="N85" i="29"/>
  <c r="R10" i="4"/>
  <c r="U9" i="4"/>
  <c r="E9" i="19"/>
  <c r="E9" i="25"/>
  <c r="K12" i="26"/>
  <c r="C11" i="27" s="1"/>
  <c r="AG11" i="27" s="1"/>
  <c r="L12" i="26"/>
  <c r="C13" i="26" s="1"/>
  <c r="D13" i="26" s="1"/>
  <c r="E13" i="26" s="1"/>
  <c r="A62" i="26"/>
  <c r="K11" i="4"/>
  <c r="Q11" i="4" s="1"/>
  <c r="M11" i="4"/>
  <c r="E12" i="4" s="1"/>
  <c r="AA85" i="19" l="1"/>
  <c r="AA85" i="27"/>
  <c r="Z85" i="19"/>
  <c r="Z85" i="27"/>
  <c r="AB85" i="19"/>
  <c r="AB85" i="27"/>
  <c r="A94" i="33"/>
  <c r="A116" i="31"/>
  <c r="L86" i="29"/>
  <c r="M86" i="29"/>
  <c r="N86" i="29"/>
  <c r="P11" i="4"/>
  <c r="V10" i="4"/>
  <c r="H13" i="26"/>
  <c r="J13" i="26" s="1"/>
  <c r="B12" i="27" s="1"/>
  <c r="AF12" i="27" s="1"/>
  <c r="I13" i="26"/>
  <c r="D12" i="27" s="1"/>
  <c r="AH12" i="27" s="1"/>
  <c r="F9" i="19"/>
  <c r="F9" i="25"/>
  <c r="A63" i="26"/>
  <c r="F12" i="4"/>
  <c r="G12" i="4" s="1"/>
  <c r="AB86" i="27" l="1"/>
  <c r="AB86" i="19"/>
  <c r="AA86" i="27"/>
  <c r="AA86" i="19"/>
  <c r="Z86" i="27"/>
  <c r="Z86" i="19"/>
  <c r="A95" i="33"/>
  <c r="A117" i="31"/>
  <c r="N87" i="29"/>
  <c r="L87" i="29"/>
  <c r="M87" i="29"/>
  <c r="L13" i="26"/>
  <c r="C14" i="26" s="1"/>
  <c r="D14" i="26" s="1"/>
  <c r="E14" i="26" s="1"/>
  <c r="K13" i="26"/>
  <c r="C12" i="27" s="1"/>
  <c r="AG12" i="27" s="1"/>
  <c r="G10" i="19"/>
  <c r="G10" i="25"/>
  <c r="T10" i="4"/>
  <c r="R11" i="4"/>
  <c r="A64" i="26"/>
  <c r="J12" i="4"/>
  <c r="H12" i="4"/>
  <c r="I12" i="4"/>
  <c r="Z87" i="27" l="1"/>
  <c r="Z87" i="19"/>
  <c r="AA87" i="19"/>
  <c r="AA87" i="27"/>
  <c r="AB87" i="19"/>
  <c r="AB87" i="27"/>
  <c r="A96" i="33"/>
  <c r="A118" i="31"/>
  <c r="L88" i="29"/>
  <c r="M88" i="29"/>
  <c r="N88" i="29"/>
  <c r="V11" i="4"/>
  <c r="U10" i="4"/>
  <c r="E10" i="19"/>
  <c r="E10" i="25"/>
  <c r="H14" i="26"/>
  <c r="J14" i="26" s="1"/>
  <c r="B13" i="27" s="1"/>
  <c r="AF13" i="27" s="1"/>
  <c r="I14" i="26"/>
  <c r="D13" i="27" s="1"/>
  <c r="AH13" i="27" s="1"/>
  <c r="A65" i="26"/>
  <c r="M12" i="4"/>
  <c r="E13" i="4" s="1"/>
  <c r="F13" i="4" s="1"/>
  <c r="G13" i="4" s="1"/>
  <c r="K12" i="4"/>
  <c r="Q12" i="4" s="1"/>
  <c r="AB88" i="19" l="1"/>
  <c r="AB88" i="27"/>
  <c r="Z88" i="27"/>
  <c r="Z88" i="19"/>
  <c r="AA88" i="27"/>
  <c r="AA88" i="19"/>
  <c r="A97" i="33"/>
  <c r="A119" i="31"/>
  <c r="L89" i="29"/>
  <c r="M89" i="29"/>
  <c r="N89" i="29"/>
  <c r="L14" i="26"/>
  <c r="C15" i="26" s="1"/>
  <c r="D15" i="26" s="1"/>
  <c r="E15" i="26" s="1"/>
  <c r="K14" i="26"/>
  <c r="C13" i="27" s="1"/>
  <c r="AG13" i="27" s="1"/>
  <c r="F10" i="19"/>
  <c r="F10" i="25"/>
  <c r="P12" i="4"/>
  <c r="G11" i="19"/>
  <c r="G11" i="25"/>
  <c r="T11" i="4"/>
  <c r="A66" i="26"/>
  <c r="J13" i="4"/>
  <c r="H13" i="4"/>
  <c r="I13" i="4"/>
  <c r="AB89" i="19" l="1"/>
  <c r="AB89" i="27"/>
  <c r="AA89" i="19"/>
  <c r="AA89" i="27"/>
  <c r="Z89" i="19"/>
  <c r="Z89" i="27"/>
  <c r="A98" i="33"/>
  <c r="A120" i="31"/>
  <c r="L90" i="29"/>
  <c r="M90" i="29"/>
  <c r="N90" i="29"/>
  <c r="R12" i="4"/>
  <c r="U11" i="4"/>
  <c r="E11" i="19"/>
  <c r="E11" i="25"/>
  <c r="H15" i="26"/>
  <c r="J15" i="26" s="1"/>
  <c r="B14" i="27" s="1"/>
  <c r="AF14" i="27" s="1"/>
  <c r="I15" i="26"/>
  <c r="D14" i="27" s="1"/>
  <c r="AH14" i="27" s="1"/>
  <c r="A67" i="26"/>
  <c r="M13" i="4"/>
  <c r="E14" i="4" s="1"/>
  <c r="F14" i="4" s="1"/>
  <c r="G14" i="4" s="1"/>
  <c r="K13" i="4"/>
  <c r="Q13" i="4" s="1"/>
  <c r="Z90" i="27" l="1"/>
  <c r="Z90" i="19"/>
  <c r="AB90" i="27"/>
  <c r="AB90" i="19"/>
  <c r="AA90" i="27"/>
  <c r="AA90" i="19"/>
  <c r="A99" i="33"/>
  <c r="A121" i="31"/>
  <c r="N91" i="29"/>
  <c r="L91" i="29"/>
  <c r="M91" i="29"/>
  <c r="L15" i="26"/>
  <c r="C16" i="26" s="1"/>
  <c r="D16" i="26" s="1"/>
  <c r="K15" i="26"/>
  <c r="C14" i="27" s="1"/>
  <c r="AG14" i="27" s="1"/>
  <c r="F11" i="19"/>
  <c r="F11" i="25"/>
  <c r="P13" i="4"/>
  <c r="V12" i="4"/>
  <c r="A68" i="26"/>
  <c r="J14" i="4"/>
  <c r="H14" i="4"/>
  <c r="I14" i="4"/>
  <c r="Z91" i="27" l="1"/>
  <c r="Z91" i="19"/>
  <c r="AB91" i="19"/>
  <c r="AB91" i="27"/>
  <c r="AA91" i="19"/>
  <c r="AA91" i="27"/>
  <c r="A100" i="33"/>
  <c r="A122" i="31"/>
  <c r="L92" i="29"/>
  <c r="M92" i="29"/>
  <c r="N92" i="29"/>
  <c r="G12" i="19"/>
  <c r="G12" i="25"/>
  <c r="T12" i="4"/>
  <c r="R13" i="4"/>
  <c r="A69" i="26"/>
  <c r="M14" i="4"/>
  <c r="E15" i="4" s="1"/>
  <c r="K14" i="4"/>
  <c r="Q14" i="4" s="1"/>
  <c r="Z92" i="27" l="1"/>
  <c r="Z92" i="19"/>
  <c r="AA92" i="27"/>
  <c r="AA92" i="19"/>
  <c r="AB92" i="19"/>
  <c r="AB92" i="27"/>
  <c r="A101" i="33"/>
  <c r="A123" i="31"/>
  <c r="L93" i="29"/>
  <c r="M93" i="29"/>
  <c r="N93" i="29"/>
  <c r="P14" i="4"/>
  <c r="U12" i="4"/>
  <c r="E12" i="19"/>
  <c r="E12" i="25"/>
  <c r="V13" i="4"/>
  <c r="A70" i="26"/>
  <c r="F15" i="4"/>
  <c r="G15" i="4" s="1"/>
  <c r="AB93" i="19" l="1"/>
  <c r="AB93" i="27"/>
  <c r="Z93" i="19"/>
  <c r="Z93" i="27"/>
  <c r="AA93" i="19"/>
  <c r="AA93" i="27"/>
  <c r="A102" i="33"/>
  <c r="A124" i="31"/>
  <c r="L94" i="29"/>
  <c r="M94" i="29"/>
  <c r="N94" i="29"/>
  <c r="G13" i="19"/>
  <c r="G13" i="25"/>
  <c r="T13" i="4"/>
  <c r="F12" i="19"/>
  <c r="F12" i="25"/>
  <c r="R14" i="4"/>
  <c r="A71" i="26"/>
  <c r="J15" i="4"/>
  <c r="H15" i="4"/>
  <c r="I15" i="4"/>
  <c r="AB94" i="27" l="1"/>
  <c r="AB94" i="19"/>
  <c r="Z94" i="27"/>
  <c r="Z94" i="19"/>
  <c r="AA94" i="27"/>
  <c r="AA94" i="19"/>
  <c r="A103" i="33"/>
  <c r="A125" i="31"/>
  <c r="N95" i="29"/>
  <c r="M95" i="29"/>
  <c r="L95" i="29"/>
  <c r="U13" i="4"/>
  <c r="E13" i="19"/>
  <c r="E13" i="25"/>
  <c r="V14" i="4"/>
  <c r="A72" i="26"/>
  <c r="K15" i="4"/>
  <c r="Q15" i="4" s="1"/>
  <c r="M15" i="4"/>
  <c r="E16" i="4" s="1"/>
  <c r="F16" i="4" s="1"/>
  <c r="G16" i="4" s="1"/>
  <c r="AB95" i="19" l="1"/>
  <c r="AB95" i="27"/>
  <c r="AA95" i="19"/>
  <c r="AA95" i="27"/>
  <c r="Z95" i="27"/>
  <c r="Z95" i="19"/>
  <c r="A104" i="33"/>
  <c r="A126" i="31"/>
  <c r="L96" i="29"/>
  <c r="M96" i="29"/>
  <c r="N96" i="29"/>
  <c r="P15" i="4"/>
  <c r="G14" i="19"/>
  <c r="G14" i="25"/>
  <c r="T14" i="4"/>
  <c r="F13" i="19"/>
  <c r="F13" i="25"/>
  <c r="A73" i="26"/>
  <c r="J16" i="4"/>
  <c r="H16" i="4"/>
  <c r="I16" i="4"/>
  <c r="AB96" i="19" l="1"/>
  <c r="AB96" i="27"/>
  <c r="Z96" i="27"/>
  <c r="Z96" i="19"/>
  <c r="AA96" i="27"/>
  <c r="AA96" i="19"/>
  <c r="A105" i="33"/>
  <c r="A127" i="31"/>
  <c r="L97" i="29"/>
  <c r="M97" i="29"/>
  <c r="N97" i="29"/>
  <c r="U14" i="4"/>
  <c r="E14" i="19"/>
  <c r="E14" i="25"/>
  <c r="R15" i="4"/>
  <c r="A74" i="26"/>
  <c r="M16" i="4"/>
  <c r="E17" i="4" s="1"/>
  <c r="K16" i="4"/>
  <c r="Q16" i="4" s="1"/>
  <c r="AB97" i="19" l="1"/>
  <c r="AB97" i="27"/>
  <c r="Z97" i="19"/>
  <c r="Z97" i="27"/>
  <c r="AA97" i="19"/>
  <c r="AA97" i="27"/>
  <c r="A106" i="33"/>
  <c r="A128" i="31"/>
  <c r="L98" i="29"/>
  <c r="M98" i="29"/>
  <c r="N98" i="29"/>
  <c r="V15" i="4"/>
  <c r="P16" i="4"/>
  <c r="F14" i="19"/>
  <c r="F14" i="25"/>
  <c r="A75" i="26"/>
  <c r="F17" i="4"/>
  <c r="G17" i="4" s="1"/>
  <c r="Z98" i="27" l="1"/>
  <c r="Z98" i="19"/>
  <c r="AB98" i="27"/>
  <c r="AB98" i="19"/>
  <c r="AA98" i="27"/>
  <c r="AA98" i="19"/>
  <c r="A107" i="33"/>
  <c r="A129" i="31"/>
  <c r="N99" i="29"/>
  <c r="M99" i="29"/>
  <c r="L99" i="29"/>
  <c r="R16" i="4"/>
  <c r="G15" i="19"/>
  <c r="G15" i="25"/>
  <c r="T15" i="4"/>
  <c r="A76" i="26"/>
  <c r="J17" i="4"/>
  <c r="H17" i="4"/>
  <c r="I17" i="4"/>
  <c r="Z99" i="27" l="1"/>
  <c r="Z99" i="19"/>
  <c r="AB99" i="19"/>
  <c r="AB99" i="27"/>
  <c r="AA99" i="19"/>
  <c r="AA99" i="27"/>
  <c r="A108" i="33"/>
  <c r="A130" i="31"/>
  <c r="L100" i="29"/>
  <c r="M100" i="29"/>
  <c r="N100" i="29"/>
  <c r="U15" i="4"/>
  <c r="E15" i="19"/>
  <c r="E15" i="25"/>
  <c r="V16" i="4"/>
  <c r="A77" i="26"/>
  <c r="K17" i="4"/>
  <c r="Q17" i="4" s="1"/>
  <c r="M17" i="4"/>
  <c r="E18" i="4" s="1"/>
  <c r="AB100" i="19" l="1"/>
  <c r="AB100" i="27"/>
  <c r="AA100" i="27"/>
  <c r="AA100" i="19"/>
  <c r="Z100" i="27"/>
  <c r="Z100" i="19"/>
  <c r="A109" i="33"/>
  <c r="A131" i="31"/>
  <c r="L101" i="29"/>
  <c r="M101" i="29"/>
  <c r="N101" i="29"/>
  <c r="P17" i="4"/>
  <c r="G16" i="19"/>
  <c r="G16" i="25"/>
  <c r="T16" i="4"/>
  <c r="F15" i="19"/>
  <c r="F15" i="25"/>
  <c r="A78" i="26"/>
  <c r="F18" i="4"/>
  <c r="G18" i="4" s="1"/>
  <c r="AB101" i="19" l="1"/>
  <c r="AB101" i="27"/>
  <c r="Z101" i="19"/>
  <c r="Z101" i="27"/>
  <c r="AA101" i="19"/>
  <c r="AA101" i="27"/>
  <c r="A110" i="33"/>
  <c r="A132" i="31"/>
  <c r="L102" i="29"/>
  <c r="M102" i="29"/>
  <c r="N102" i="29"/>
  <c r="U16" i="4"/>
  <c r="E16" i="19"/>
  <c r="E16" i="25"/>
  <c r="R17" i="4"/>
  <c r="A79" i="26"/>
  <c r="J18" i="4"/>
  <c r="H18" i="4"/>
  <c r="I18" i="4"/>
  <c r="Z102" i="27" l="1"/>
  <c r="Z102" i="19"/>
  <c r="AB102" i="27"/>
  <c r="AB102" i="19"/>
  <c r="AA102" i="27"/>
  <c r="AA102" i="19"/>
  <c r="A111" i="33"/>
  <c r="A133" i="31"/>
  <c r="N103" i="29"/>
  <c r="L103" i="29"/>
  <c r="M103" i="29"/>
  <c r="V17" i="4"/>
  <c r="M18" i="4"/>
  <c r="E19" i="4" s="1"/>
  <c r="F19" i="4" s="1"/>
  <c r="F16" i="19"/>
  <c r="F16" i="25"/>
  <c r="A80" i="26"/>
  <c r="K18" i="4"/>
  <c r="Q18" i="4" s="1"/>
  <c r="Z103" i="27" l="1"/>
  <c r="Z103" i="19"/>
  <c r="AA103" i="19"/>
  <c r="AA103" i="27"/>
  <c r="AB103" i="19"/>
  <c r="AB103" i="27"/>
  <c r="A112" i="33"/>
  <c r="A134" i="31"/>
  <c r="L104" i="29"/>
  <c r="M104" i="29"/>
  <c r="N104" i="29"/>
  <c r="P18" i="4"/>
  <c r="G17" i="19"/>
  <c r="G17" i="25"/>
  <c r="A81" i="26"/>
  <c r="G19" i="4"/>
  <c r="AB104" i="19" l="1"/>
  <c r="AB104" i="27"/>
  <c r="AA104" i="27"/>
  <c r="AA104" i="19"/>
  <c r="Z104" i="27"/>
  <c r="Z104" i="19"/>
  <c r="A113" i="33"/>
  <c r="A135" i="31"/>
  <c r="L105" i="29"/>
  <c r="M105" i="29"/>
  <c r="N105" i="29"/>
  <c r="R18" i="4"/>
  <c r="A82" i="26"/>
  <c r="J19" i="4"/>
  <c r="H19" i="4"/>
  <c r="I19" i="4"/>
  <c r="Z105" i="19" l="1"/>
  <c r="Z105" i="27"/>
  <c r="AA105" i="19"/>
  <c r="AA105" i="27"/>
  <c r="AB105" i="19"/>
  <c r="AB105" i="27"/>
  <c r="A114" i="33"/>
  <c r="A136" i="31"/>
  <c r="L106" i="29"/>
  <c r="M106" i="29"/>
  <c r="N106" i="29"/>
  <c r="V18" i="4"/>
  <c r="X18" i="4" s="1"/>
  <c r="F20" i="12" s="1"/>
  <c r="A83" i="26"/>
  <c r="M19" i="4"/>
  <c r="E20" i="4" s="1"/>
  <c r="F20" i="4" s="1"/>
  <c r="K19" i="4"/>
  <c r="Q19" i="4" s="1"/>
  <c r="AB106" i="27" l="1"/>
  <c r="AB106" i="19"/>
  <c r="Z106" i="27"/>
  <c r="Z106" i="19"/>
  <c r="AA106" i="27"/>
  <c r="AA106" i="19"/>
  <c r="A115" i="33"/>
  <c r="A137" i="31"/>
  <c r="N107" i="29"/>
  <c r="L107" i="29"/>
  <c r="M107" i="29"/>
  <c r="P19" i="4"/>
  <c r="T18" i="4"/>
  <c r="U18" i="4" s="1"/>
  <c r="G18" i="19"/>
  <c r="G18" i="25"/>
  <c r="A84" i="26"/>
  <c r="G20" i="4"/>
  <c r="H20" i="4" s="1"/>
  <c r="Z107" i="27" l="1"/>
  <c r="Z107" i="19"/>
  <c r="AA107" i="19"/>
  <c r="AA107" i="27"/>
  <c r="AB107" i="19"/>
  <c r="AB107" i="27"/>
  <c r="A116" i="33"/>
  <c r="A138" i="31"/>
  <c r="L108" i="29"/>
  <c r="M108" i="29"/>
  <c r="N108" i="29"/>
  <c r="F18" i="19"/>
  <c r="F18" i="25"/>
  <c r="E18" i="19"/>
  <c r="E18" i="25"/>
  <c r="R19" i="4"/>
  <c r="A85" i="26"/>
  <c r="J20" i="4"/>
  <c r="I20" i="4"/>
  <c r="Z108" i="27" l="1"/>
  <c r="Z108" i="19"/>
  <c r="AA108" i="27"/>
  <c r="AA108" i="19"/>
  <c r="AB108" i="19"/>
  <c r="AB108" i="27"/>
  <c r="A117" i="33"/>
  <c r="A139" i="31"/>
  <c r="L109" i="29"/>
  <c r="M109" i="29"/>
  <c r="N109" i="29"/>
  <c r="V19" i="4"/>
  <c r="A86" i="26"/>
  <c r="K20" i="4"/>
  <c r="Q20" i="4" s="1"/>
  <c r="M20" i="4"/>
  <c r="E21" i="4" s="1"/>
  <c r="F21" i="4" s="1"/>
  <c r="G21" i="4" s="1"/>
  <c r="J21" i="4" s="1"/>
  <c r="AB109" i="19" l="1"/>
  <c r="AB109" i="27"/>
  <c r="AA109" i="19"/>
  <c r="AA109" i="27"/>
  <c r="Z109" i="19"/>
  <c r="Z109" i="27"/>
  <c r="A118" i="33"/>
  <c r="A140" i="31"/>
  <c r="L110" i="29"/>
  <c r="M110" i="29"/>
  <c r="N110" i="29"/>
  <c r="P20" i="4"/>
  <c r="G19" i="19"/>
  <c r="G19" i="25"/>
  <c r="T19" i="4"/>
  <c r="A87" i="26"/>
  <c r="I21" i="4"/>
  <c r="K21" i="4" s="1"/>
  <c r="Q21" i="4" s="1"/>
  <c r="H21" i="4"/>
  <c r="X19" i="4"/>
  <c r="F21" i="12" s="1"/>
  <c r="AB110" i="27" l="1"/>
  <c r="AB110" i="19"/>
  <c r="Z110" i="27"/>
  <c r="Z110" i="19"/>
  <c r="AA110" i="27"/>
  <c r="AA110" i="19"/>
  <c r="A119" i="33"/>
  <c r="A141" i="31"/>
  <c r="N111" i="29"/>
  <c r="L111" i="29"/>
  <c r="M111" i="29"/>
  <c r="U19" i="4"/>
  <c r="E19" i="19"/>
  <c r="E19" i="25"/>
  <c r="P21" i="4"/>
  <c r="R20" i="4"/>
  <c r="A88" i="26"/>
  <c r="M21" i="4"/>
  <c r="E22" i="4" s="1"/>
  <c r="Z111" i="27" l="1"/>
  <c r="Z111" i="19"/>
  <c r="AA111" i="19"/>
  <c r="AA111" i="27"/>
  <c r="AB111" i="19"/>
  <c r="AB111" i="27"/>
  <c r="A120" i="33"/>
  <c r="A142" i="31"/>
  <c r="L112" i="29"/>
  <c r="M112" i="29"/>
  <c r="N112" i="29"/>
  <c r="R21" i="4"/>
  <c r="V20" i="4"/>
  <c r="X20" i="4" s="1"/>
  <c r="F22" i="12" s="1"/>
  <c r="F19" i="19"/>
  <c r="F19" i="25"/>
  <c r="A89" i="26"/>
  <c r="F22" i="4"/>
  <c r="G22" i="4" s="1"/>
  <c r="AB112" i="19" l="1"/>
  <c r="AB112" i="27"/>
  <c r="Z112" i="27"/>
  <c r="Z112" i="19"/>
  <c r="AA112" i="27"/>
  <c r="AA112" i="19"/>
  <c r="A121" i="33"/>
  <c r="A143" i="31"/>
  <c r="L113" i="29"/>
  <c r="M113" i="29"/>
  <c r="N113" i="29"/>
  <c r="T20" i="4"/>
  <c r="U20" i="4" s="1"/>
  <c r="G20" i="19"/>
  <c r="G20" i="25"/>
  <c r="V21" i="4"/>
  <c r="A90" i="26"/>
  <c r="J22" i="4"/>
  <c r="H22" i="4"/>
  <c r="I22" i="4"/>
  <c r="AB113" i="19" l="1"/>
  <c r="AB113" i="27"/>
  <c r="AA113" i="19"/>
  <c r="AA113" i="27"/>
  <c r="Z113" i="19"/>
  <c r="Z113" i="27"/>
  <c r="A122" i="33"/>
  <c r="A144" i="31"/>
  <c r="L114" i="29"/>
  <c r="M114" i="29"/>
  <c r="N114" i="29"/>
  <c r="G21" i="19"/>
  <c r="G21" i="25"/>
  <c r="T21" i="4"/>
  <c r="F20" i="19"/>
  <c r="F20" i="25"/>
  <c r="E20" i="19"/>
  <c r="E20" i="25"/>
  <c r="A91" i="26"/>
  <c r="K22" i="4"/>
  <c r="Q22" i="4" s="1"/>
  <c r="X21" i="4"/>
  <c r="F23" i="12" s="1"/>
  <c r="M22" i="4"/>
  <c r="E23" i="4" s="1"/>
  <c r="AB114" i="27" l="1"/>
  <c r="AB114" i="19"/>
  <c r="Z114" i="27"/>
  <c r="Z114" i="19"/>
  <c r="AA114" i="27"/>
  <c r="AA114" i="19"/>
  <c r="A123" i="33"/>
  <c r="A145" i="31"/>
  <c r="N115" i="29"/>
  <c r="L115" i="29"/>
  <c r="M115" i="29"/>
  <c r="U21" i="4"/>
  <c r="E21" i="19"/>
  <c r="E21" i="25"/>
  <c r="P22" i="4"/>
  <c r="A92" i="26"/>
  <c r="F23" i="4"/>
  <c r="G23" i="4" s="1"/>
  <c r="Z115" i="27" l="1"/>
  <c r="Z115" i="19"/>
  <c r="AB115" i="19"/>
  <c r="AB115" i="27"/>
  <c r="AA115" i="19"/>
  <c r="AA115" i="27"/>
  <c r="A124" i="33"/>
  <c r="A146" i="31"/>
  <c r="L116" i="29"/>
  <c r="M116" i="29"/>
  <c r="N116" i="29"/>
  <c r="R22" i="4"/>
  <c r="F21" i="19"/>
  <c r="F21" i="25"/>
  <c r="A93" i="26"/>
  <c r="J23" i="4"/>
  <c r="H23" i="4"/>
  <c r="I23" i="4"/>
  <c r="M23" i="4" l="1"/>
  <c r="E24" i="4" s="1"/>
  <c r="Z116" i="27"/>
  <c r="Z116" i="19"/>
  <c r="AB116" i="19"/>
  <c r="AB116" i="27"/>
  <c r="AA116" i="27"/>
  <c r="AA116" i="19"/>
  <c r="A125" i="33"/>
  <c r="A147" i="31"/>
  <c r="L117" i="29"/>
  <c r="M117" i="29"/>
  <c r="N117" i="29"/>
  <c r="V22" i="4"/>
  <c r="A94" i="26"/>
  <c r="K23" i="4"/>
  <c r="Q23" i="4" s="1"/>
  <c r="Z117" i="19" l="1"/>
  <c r="Z117" i="27"/>
  <c r="AB117" i="19"/>
  <c r="AB117" i="27"/>
  <c r="AA117" i="19"/>
  <c r="AA117" i="27"/>
  <c r="A126" i="33"/>
  <c r="A148" i="31"/>
  <c r="L118" i="29"/>
  <c r="M118" i="29"/>
  <c r="N118" i="29"/>
  <c r="T22" i="4"/>
  <c r="G22" i="19"/>
  <c r="G22" i="25"/>
  <c r="P23" i="4"/>
  <c r="A95" i="26"/>
  <c r="X22" i="4"/>
  <c r="F24" i="12" s="1"/>
  <c r="F24" i="4"/>
  <c r="G24" i="4" s="1"/>
  <c r="Z118" i="27" l="1"/>
  <c r="Z118" i="19"/>
  <c r="AA118" i="27"/>
  <c r="AA118" i="19"/>
  <c r="AB118" i="27"/>
  <c r="AB118" i="19"/>
  <c r="A127" i="33"/>
  <c r="A149" i="31"/>
  <c r="N119" i="29"/>
  <c r="L119" i="29"/>
  <c r="M119" i="29"/>
  <c r="R23" i="4"/>
  <c r="U22" i="4"/>
  <c r="E22" i="19"/>
  <c r="E22" i="25"/>
  <c r="A96" i="26"/>
  <c r="J24" i="4"/>
  <c r="H24" i="4"/>
  <c r="I24" i="4"/>
  <c r="Z119" i="27" l="1"/>
  <c r="Z119" i="19"/>
  <c r="AA119" i="19"/>
  <c r="AA119" i="27"/>
  <c r="AB119" i="19"/>
  <c r="AB119" i="27"/>
  <c r="A128" i="33"/>
  <c r="A150" i="31"/>
  <c r="L120" i="29"/>
  <c r="M120" i="29"/>
  <c r="N120" i="29"/>
  <c r="F22" i="19"/>
  <c r="F22" i="25"/>
  <c r="V23" i="4"/>
  <c r="X23" i="4" s="1"/>
  <c r="F25" i="12" s="1"/>
  <c r="A97" i="26"/>
  <c r="M24" i="4"/>
  <c r="E25" i="4" s="1"/>
  <c r="K24" i="4"/>
  <c r="Q24" i="4" s="1"/>
  <c r="AB120" i="19" l="1"/>
  <c r="AB120" i="27"/>
  <c r="AA120" i="27"/>
  <c r="AA120" i="19"/>
  <c r="Z120" i="27"/>
  <c r="Z120" i="19"/>
  <c r="A129" i="33"/>
  <c r="A151" i="31"/>
  <c r="L121" i="29"/>
  <c r="M121" i="29"/>
  <c r="N121" i="29"/>
  <c r="P24" i="4"/>
  <c r="G23" i="19"/>
  <c r="G23" i="25"/>
  <c r="T23" i="4"/>
  <c r="A98" i="26"/>
  <c r="F25" i="4"/>
  <c r="G25" i="4" s="1"/>
  <c r="Z121" i="19" l="1"/>
  <c r="Z121" i="27"/>
  <c r="AA121" i="19"/>
  <c r="AA121" i="27"/>
  <c r="AB121" i="19"/>
  <c r="AB121" i="27"/>
  <c r="A130" i="33"/>
  <c r="A152" i="31"/>
  <c r="L122" i="29"/>
  <c r="M122" i="29"/>
  <c r="N122" i="29"/>
  <c r="U23" i="4"/>
  <c r="E23" i="19"/>
  <c r="E23" i="25"/>
  <c r="R24" i="4"/>
  <c r="A99" i="26"/>
  <c r="J25" i="4"/>
  <c r="H25" i="4"/>
  <c r="I25" i="4"/>
  <c r="Z122" i="27" l="1"/>
  <c r="Z122" i="19"/>
  <c r="AA122" i="27"/>
  <c r="AA122" i="19"/>
  <c r="AB122" i="27"/>
  <c r="AB122" i="19"/>
  <c r="A131" i="33"/>
  <c r="A153" i="31"/>
  <c r="N123" i="29"/>
  <c r="M123" i="29"/>
  <c r="L123" i="29"/>
  <c r="V24" i="4"/>
  <c r="F23" i="19"/>
  <c r="F23" i="25"/>
  <c r="A100" i="26"/>
  <c r="M25" i="4"/>
  <c r="E26" i="4" s="1"/>
  <c r="K25" i="4"/>
  <c r="Q25" i="4" s="1"/>
  <c r="A132" i="33" l="1"/>
  <c r="A154" i="31"/>
  <c r="L124" i="29"/>
  <c r="M124" i="29"/>
  <c r="N124" i="29"/>
  <c r="P25" i="4"/>
  <c r="T24" i="4"/>
  <c r="G24" i="19"/>
  <c r="G24" i="25"/>
  <c r="A101" i="26"/>
  <c r="X24" i="4"/>
  <c r="F26" i="12" s="1"/>
  <c r="F26" i="4"/>
  <c r="G26" i="4" s="1"/>
  <c r="A133" i="33" l="1"/>
  <c r="A155" i="31"/>
  <c r="L125" i="29"/>
  <c r="M125" i="29"/>
  <c r="N125" i="29"/>
  <c r="U24" i="4"/>
  <c r="E24" i="19"/>
  <c r="E24" i="25"/>
  <c r="R25" i="4"/>
  <c r="A102" i="26"/>
  <c r="J26" i="4"/>
  <c r="H26" i="4"/>
  <c r="I26" i="4"/>
  <c r="A134" i="33" l="1"/>
  <c r="A156" i="31"/>
  <c r="L126" i="29"/>
  <c r="M126" i="29"/>
  <c r="N126" i="29"/>
  <c r="V25" i="4"/>
  <c r="X25" i="4" s="1"/>
  <c r="F27" i="12" s="1"/>
  <c r="F24" i="19"/>
  <c r="F24" i="25"/>
  <c r="A103" i="26"/>
  <c r="M26" i="4"/>
  <c r="E27" i="4" s="1"/>
  <c r="F27" i="4" s="1"/>
  <c r="G27" i="4" s="1"/>
  <c r="K26" i="4"/>
  <c r="Q26" i="4" s="1"/>
  <c r="A135" i="33" l="1"/>
  <c r="A157" i="31"/>
  <c r="N127" i="29"/>
  <c r="L127" i="29"/>
  <c r="M127" i="29"/>
  <c r="P26" i="4"/>
  <c r="G25" i="19"/>
  <c r="G25" i="25"/>
  <c r="T25" i="4"/>
  <c r="A104" i="26"/>
  <c r="J27" i="4"/>
  <c r="H27" i="4"/>
  <c r="I27" i="4"/>
  <c r="A136" i="33" l="1"/>
  <c r="A158" i="31"/>
  <c r="L128" i="29"/>
  <c r="M128" i="29"/>
  <c r="N128" i="29"/>
  <c r="U25" i="4"/>
  <c r="E25" i="19"/>
  <c r="E25" i="25"/>
  <c r="R26" i="4"/>
  <c r="A105" i="26"/>
  <c r="M27" i="4"/>
  <c r="E28" i="4" s="1"/>
  <c r="K27" i="4"/>
  <c r="Q27" i="4" s="1"/>
  <c r="A137" i="33" l="1"/>
  <c r="A159" i="31"/>
  <c r="L129" i="29"/>
  <c r="M129" i="29"/>
  <c r="N129" i="29"/>
  <c r="V26" i="4"/>
  <c r="X26" i="4" s="1"/>
  <c r="F28" i="12" s="1"/>
  <c r="P27" i="4"/>
  <c r="F25" i="19"/>
  <c r="F25" i="25"/>
  <c r="A106" i="26"/>
  <c r="F28" i="4"/>
  <c r="G28" i="4" s="1"/>
  <c r="A138" i="33" l="1"/>
  <c r="A160" i="31"/>
  <c r="L130" i="29"/>
  <c r="M130" i="29"/>
  <c r="N130" i="29"/>
  <c r="R27" i="4"/>
  <c r="T26" i="4"/>
  <c r="U26" i="4" s="1"/>
  <c r="G26" i="19"/>
  <c r="G26" i="25"/>
  <c r="A107" i="26"/>
  <c r="J28" i="4"/>
  <c r="H28" i="4"/>
  <c r="I28" i="4"/>
  <c r="A139" i="33" l="1"/>
  <c r="A161" i="31"/>
  <c r="N131" i="29"/>
  <c r="L131" i="29"/>
  <c r="M131" i="29"/>
  <c r="F26" i="19"/>
  <c r="F26" i="25"/>
  <c r="E26" i="19"/>
  <c r="E26" i="25"/>
  <c r="V27" i="4"/>
  <c r="A108" i="26"/>
  <c r="M28" i="4"/>
  <c r="E29" i="4" s="1"/>
  <c r="K28" i="4"/>
  <c r="Q28" i="4" s="1"/>
  <c r="A140" i="33" l="1"/>
  <c r="A162" i="31"/>
  <c r="L132" i="29"/>
  <c r="M132" i="29"/>
  <c r="N132" i="29"/>
  <c r="G27" i="19"/>
  <c r="G27" i="25"/>
  <c r="T27" i="4"/>
  <c r="P28" i="4"/>
  <c r="A109" i="26"/>
  <c r="X27" i="4"/>
  <c r="F29" i="12" s="1"/>
  <c r="F29" i="4"/>
  <c r="G29" i="4" s="1"/>
  <c r="A141" i="33" l="1"/>
  <c r="A163" i="31"/>
  <c r="L133" i="29"/>
  <c r="M133" i="29"/>
  <c r="N133" i="29"/>
  <c r="R28" i="4"/>
  <c r="U27" i="4"/>
  <c r="E27" i="19"/>
  <c r="E27" i="25"/>
  <c r="A110" i="26"/>
  <c r="J29" i="4"/>
  <c r="H29" i="4"/>
  <c r="I29" i="4"/>
  <c r="A142" i="33" l="1"/>
  <c r="A164" i="31"/>
  <c r="L134" i="29"/>
  <c r="M134" i="29"/>
  <c r="N134" i="29"/>
  <c r="F27" i="19"/>
  <c r="F27" i="25"/>
  <c r="V28" i="4"/>
  <c r="X28" i="4" s="1"/>
  <c r="F30" i="12" s="1"/>
  <c r="A111" i="26"/>
  <c r="M29" i="4"/>
  <c r="E30" i="4" s="1"/>
  <c r="F30" i="4" s="1"/>
  <c r="K29" i="4"/>
  <c r="Q29" i="4" s="1"/>
  <c r="A143" i="33" l="1"/>
  <c r="A165" i="31"/>
  <c r="N135" i="29"/>
  <c r="L135" i="29"/>
  <c r="M135" i="29"/>
  <c r="P29" i="4"/>
  <c r="T28" i="4"/>
  <c r="G28" i="19"/>
  <c r="G28" i="25"/>
  <c r="A112" i="26"/>
  <c r="G30" i="4"/>
  <c r="A144" i="33" l="1"/>
  <c r="A166" i="31"/>
  <c r="L136" i="29"/>
  <c r="M136" i="29"/>
  <c r="N136" i="29"/>
  <c r="E28" i="19"/>
  <c r="E28" i="25"/>
  <c r="U28" i="4"/>
  <c r="R29" i="4"/>
  <c r="A113" i="26"/>
  <c r="J30" i="4"/>
  <c r="H30" i="4"/>
  <c r="I30" i="4"/>
  <c r="A145" i="33" l="1"/>
  <c r="A167" i="31"/>
  <c r="L137" i="29"/>
  <c r="M137" i="29"/>
  <c r="N137" i="29"/>
  <c r="V29" i="4"/>
  <c r="X29" i="4" s="1"/>
  <c r="F31" i="12" s="1"/>
  <c r="F28" i="19"/>
  <c r="F28" i="25"/>
  <c r="A114" i="26"/>
  <c r="K30" i="4"/>
  <c r="Q30" i="4" s="1"/>
  <c r="M30" i="4"/>
  <c r="E31" i="4" s="1"/>
  <c r="F31" i="4" s="1"/>
  <c r="G31" i="4" s="1"/>
  <c r="A146" i="33" l="1"/>
  <c r="A168" i="31"/>
  <c r="L138" i="29"/>
  <c r="M138" i="29"/>
  <c r="N138" i="29"/>
  <c r="P30" i="4"/>
  <c r="G29" i="19"/>
  <c r="G29" i="25"/>
  <c r="T29" i="4"/>
  <c r="A115" i="26"/>
  <c r="J31" i="4"/>
  <c r="H31" i="4"/>
  <c r="I31" i="4"/>
  <c r="A147" i="33" l="1"/>
  <c r="A169" i="31"/>
  <c r="N139" i="29"/>
  <c r="L139" i="29"/>
  <c r="M139" i="29"/>
  <c r="U29" i="4"/>
  <c r="E29" i="19"/>
  <c r="E29" i="25"/>
  <c r="R30" i="4"/>
  <c r="A116" i="26"/>
  <c r="K31" i="4"/>
  <c r="Q31" i="4" s="1"/>
  <c r="M31" i="4"/>
  <c r="E32" i="4" s="1"/>
  <c r="F32" i="4" s="1"/>
  <c r="A148" i="33" l="1"/>
  <c r="A170" i="31"/>
  <c r="L140" i="29"/>
  <c r="M140" i="29"/>
  <c r="N140" i="29"/>
  <c r="P31" i="4"/>
  <c r="V30" i="4"/>
  <c r="X30" i="4" s="1"/>
  <c r="F32" i="12" s="1"/>
  <c r="F29" i="19"/>
  <c r="F29" i="25"/>
  <c r="A117" i="26"/>
  <c r="G32" i="4"/>
  <c r="I32" i="4" s="1"/>
  <c r="J32" i="4" l="1"/>
  <c r="H32" i="4"/>
  <c r="A149" i="33"/>
  <c r="A171" i="31"/>
  <c r="L141" i="29"/>
  <c r="M141" i="29"/>
  <c r="N141" i="29"/>
  <c r="T30" i="4"/>
  <c r="G30" i="19"/>
  <c r="G30" i="25"/>
  <c r="R31" i="4"/>
  <c r="A118" i="26"/>
  <c r="A150" i="33" l="1"/>
  <c r="A172" i="31"/>
  <c r="L142" i="29"/>
  <c r="M142" i="29"/>
  <c r="N142" i="29"/>
  <c r="V31" i="4"/>
  <c r="F32" i="33" s="1"/>
  <c r="U30" i="4"/>
  <c r="E30" i="19"/>
  <c r="E30" i="25"/>
  <c r="A119" i="26"/>
  <c r="M32" i="4"/>
  <c r="E33" i="4" s="1"/>
  <c r="F33" i="4" s="1"/>
  <c r="G33" i="4" s="1"/>
  <c r="I33" i="4" s="1"/>
  <c r="K32" i="4"/>
  <c r="Q32" i="4" s="1"/>
  <c r="P32" i="4" s="1"/>
  <c r="A151" i="33" l="1"/>
  <c r="A173" i="31"/>
  <c r="J33" i="4"/>
  <c r="H33" i="4"/>
  <c r="N143" i="29"/>
  <c r="M143" i="29"/>
  <c r="L143" i="29"/>
  <c r="F30" i="19"/>
  <c r="F30" i="25"/>
  <c r="T31" i="4"/>
  <c r="A120" i="26"/>
  <c r="X31" i="4"/>
  <c r="F33" i="12" s="1"/>
  <c r="L32" i="33" l="1"/>
  <c r="C33" i="33" s="1"/>
  <c r="D33" i="33" s="1"/>
  <c r="E33" i="33" s="1"/>
  <c r="A152" i="33"/>
  <c r="A174" i="31"/>
  <c r="L144" i="29"/>
  <c r="M144" i="29"/>
  <c r="N144" i="29"/>
  <c r="U31" i="4"/>
  <c r="R32" i="4"/>
  <c r="A121" i="26"/>
  <c r="M33" i="4"/>
  <c r="E34" i="4" s="1"/>
  <c r="F34" i="4" s="1"/>
  <c r="G34" i="4" s="1"/>
  <c r="I34" i="4" s="1"/>
  <c r="K33" i="4"/>
  <c r="A153" i="33" l="1"/>
  <c r="A175" i="31"/>
  <c r="H34" i="4"/>
  <c r="J34" i="4"/>
  <c r="L145" i="29"/>
  <c r="M145" i="29"/>
  <c r="N145" i="29"/>
  <c r="V32" i="4"/>
  <c r="F33" i="33" s="1"/>
  <c r="F31" i="25"/>
  <c r="A122" i="26"/>
  <c r="Q33" i="4"/>
  <c r="P33" i="4" s="1"/>
  <c r="A154" i="33" l="1"/>
  <c r="A176" i="31"/>
  <c r="L146" i="29"/>
  <c r="M146" i="29"/>
  <c r="N146" i="29"/>
  <c r="T32" i="4"/>
  <c r="A123" i="26"/>
  <c r="K34" i="4"/>
  <c r="Q34" i="4" s="1"/>
  <c r="P34" i="4" s="1"/>
  <c r="X32" i="4"/>
  <c r="F34" i="12" s="1"/>
  <c r="M34" i="4"/>
  <c r="E35" i="4" s="1"/>
  <c r="L33" i="33" l="1"/>
  <c r="C34" i="33" s="1"/>
  <c r="D34" i="33" s="1"/>
  <c r="E34" i="33" s="1"/>
  <c r="A155" i="33"/>
  <c r="A177" i="31"/>
  <c r="N147" i="29"/>
  <c r="M147" i="29"/>
  <c r="L147" i="29"/>
  <c r="U32" i="4"/>
  <c r="R33" i="4"/>
  <c r="A124" i="26"/>
  <c r="F35" i="4"/>
  <c r="G35" i="4" s="1"/>
  <c r="I35" i="4" s="1"/>
  <c r="A156" i="33" l="1"/>
  <c r="A178" i="31"/>
  <c r="H35" i="4"/>
  <c r="J35" i="4"/>
  <c r="L148" i="29"/>
  <c r="M148" i="29"/>
  <c r="N148" i="29"/>
  <c r="V33" i="4"/>
  <c r="F34" i="33" s="1"/>
  <c r="R34" i="4"/>
  <c r="A125" i="26"/>
  <c r="A157" i="33" l="1"/>
  <c r="X33" i="4"/>
  <c r="F35" i="12" s="1"/>
  <c r="A179" i="31"/>
  <c r="L149" i="29"/>
  <c r="M149" i="29"/>
  <c r="N149" i="29"/>
  <c r="V34" i="4"/>
  <c r="T33" i="4"/>
  <c r="A126" i="26"/>
  <c r="M35" i="4"/>
  <c r="E36" i="4" s="1"/>
  <c r="K35" i="4"/>
  <c r="Q35" i="4" s="1"/>
  <c r="P35" i="4" s="1"/>
  <c r="L34" i="33" l="1"/>
  <c r="C35" i="33" s="1"/>
  <c r="D35" i="33" s="1"/>
  <c r="E35" i="33" s="1"/>
  <c r="X34" i="4"/>
  <c r="F36" i="12" s="1"/>
  <c r="F35" i="33"/>
  <c r="A158" i="33"/>
  <c r="A180" i="31"/>
  <c r="L150" i="29"/>
  <c r="M150" i="29"/>
  <c r="N150" i="29"/>
  <c r="U33" i="4"/>
  <c r="T34" i="4"/>
  <c r="U34" i="4" s="1"/>
  <c r="A127" i="26"/>
  <c r="F36" i="4"/>
  <c r="G36" i="4" s="1"/>
  <c r="I36" i="4" s="1"/>
  <c r="A159" i="33" l="1"/>
  <c r="A181" i="31"/>
  <c r="H36" i="4"/>
  <c r="J36" i="4"/>
  <c r="N151" i="29"/>
  <c r="L151" i="29"/>
  <c r="M151" i="29"/>
  <c r="R35" i="4"/>
  <c r="A128" i="26"/>
  <c r="L35" i="33" l="1"/>
  <c r="C36" i="33" s="1"/>
  <c r="D36" i="33" s="1"/>
  <c r="E36" i="33" s="1"/>
  <c r="A160" i="33"/>
  <c r="A182" i="31"/>
  <c r="L152" i="29"/>
  <c r="M152" i="29"/>
  <c r="N152" i="29"/>
  <c r="V35" i="4"/>
  <c r="F36" i="33" s="1"/>
  <c r="A129" i="26"/>
  <c r="M36" i="4"/>
  <c r="E37" i="4" s="1"/>
  <c r="F37" i="4" s="1"/>
  <c r="G37" i="4" s="1"/>
  <c r="I37" i="4" s="1"/>
  <c r="K36" i="4"/>
  <c r="Q36" i="4" s="1"/>
  <c r="P36" i="4" s="1"/>
  <c r="A161" i="33" l="1"/>
  <c r="A183" i="31"/>
  <c r="H37" i="4"/>
  <c r="J37" i="4"/>
  <c r="L153" i="29"/>
  <c r="M153" i="29"/>
  <c r="N153" i="29"/>
  <c r="T35" i="4"/>
  <c r="A130" i="26"/>
  <c r="X35" i="4"/>
  <c r="F37" i="12" s="1"/>
  <c r="L36" i="33" l="1"/>
  <c r="C37" i="33" s="1"/>
  <c r="D37" i="33" s="1"/>
  <c r="E37" i="33" s="1"/>
  <c r="A162" i="33"/>
  <c r="A184" i="31"/>
  <c r="K37" i="4"/>
  <c r="Q37" i="4" s="1"/>
  <c r="P37" i="4" s="1"/>
  <c r="L154" i="29"/>
  <c r="M154" i="29"/>
  <c r="N154" i="29"/>
  <c r="U35" i="4"/>
  <c r="R36" i="4"/>
  <c r="A131" i="26"/>
  <c r="M37" i="4"/>
  <c r="E38" i="4" s="1"/>
  <c r="A163" i="33" l="1"/>
  <c r="A185" i="31"/>
  <c r="N155" i="29"/>
  <c r="L155" i="29"/>
  <c r="M155" i="29"/>
  <c r="V36" i="4"/>
  <c r="F37" i="33" s="1"/>
  <c r="R37" i="4"/>
  <c r="A132" i="26"/>
  <c r="F38" i="4"/>
  <c r="G38" i="4" s="1"/>
  <c r="I38" i="4" s="1"/>
  <c r="A164" i="33" l="1"/>
  <c r="A186" i="31"/>
  <c r="H38" i="4"/>
  <c r="J38" i="4"/>
  <c r="K38" i="4" s="1"/>
  <c r="Q38" i="4" s="1"/>
  <c r="P38" i="4" s="1"/>
  <c r="L156" i="29"/>
  <c r="M156" i="29"/>
  <c r="N156" i="29"/>
  <c r="V37" i="4"/>
  <c r="F38" i="33" s="1"/>
  <c r="T36" i="4"/>
  <c r="U36" i="4" s="1"/>
  <c r="X36" i="4"/>
  <c r="F38" i="12" s="1"/>
  <c r="A133" i="26"/>
  <c r="L37" i="33" l="1"/>
  <c r="C38" i="33" s="1"/>
  <c r="D38" i="33" s="1"/>
  <c r="E38" i="33" s="1"/>
  <c r="A165" i="33"/>
  <c r="X37" i="4"/>
  <c r="F39" i="12" s="1"/>
  <c r="A187" i="31"/>
  <c r="L157" i="29"/>
  <c r="M157" i="29"/>
  <c r="N157" i="29"/>
  <c r="T37" i="4"/>
  <c r="U37" i="4" s="1"/>
  <c r="A134" i="26"/>
  <c r="M38" i="4"/>
  <c r="E39" i="4" s="1"/>
  <c r="F39" i="4" s="1"/>
  <c r="G39" i="4" s="1"/>
  <c r="I39" i="4" s="1"/>
  <c r="A166" i="33" l="1"/>
  <c r="A188" i="31"/>
  <c r="H39" i="4"/>
  <c r="J39" i="4"/>
  <c r="L158" i="29"/>
  <c r="M158" i="29"/>
  <c r="N158" i="29"/>
  <c r="R38" i="4"/>
  <c r="A135" i="26"/>
  <c r="L38" i="33" l="1"/>
  <c r="C39" i="33" s="1"/>
  <c r="D39" i="33" s="1"/>
  <c r="E39" i="33" s="1"/>
  <c r="A167" i="33"/>
  <c r="A189" i="31"/>
  <c r="N159" i="29"/>
  <c r="L159" i="29"/>
  <c r="M159" i="29"/>
  <c r="V38" i="4"/>
  <c r="F39" i="33" s="1"/>
  <c r="A136" i="26"/>
  <c r="M39" i="4"/>
  <c r="E40" i="4" s="1"/>
  <c r="K39" i="4"/>
  <c r="Q39" i="4" s="1"/>
  <c r="P39" i="4" s="1"/>
  <c r="A168" i="33" l="1"/>
  <c r="A190" i="31"/>
  <c r="L160" i="29"/>
  <c r="M160" i="29"/>
  <c r="N160" i="29"/>
  <c r="T38" i="4"/>
  <c r="A137" i="26"/>
  <c r="X38" i="4"/>
  <c r="F40" i="12" s="1"/>
  <c r="F40" i="4"/>
  <c r="G40" i="4" s="1"/>
  <c r="I40" i="4" s="1"/>
  <c r="L39" i="33" l="1"/>
  <c r="C40" i="33" s="1"/>
  <c r="D40" i="33" s="1"/>
  <c r="E40" i="33" s="1"/>
  <c r="A169" i="33"/>
  <c r="A191" i="31"/>
  <c r="H40" i="4"/>
  <c r="M40" i="4" s="1"/>
  <c r="J40" i="4"/>
  <c r="L161" i="29"/>
  <c r="M161" i="29"/>
  <c r="N161" i="29"/>
  <c r="R39" i="4"/>
  <c r="U38" i="4"/>
  <c r="A138" i="26"/>
  <c r="A170" i="33" l="1"/>
  <c r="A192" i="31"/>
  <c r="L162" i="29"/>
  <c r="M162" i="29"/>
  <c r="N162" i="29"/>
  <c r="V39" i="4"/>
  <c r="F40" i="33" s="1"/>
  <c r="A139" i="26"/>
  <c r="K40" i="4"/>
  <c r="Q40" i="4" s="1"/>
  <c r="P40" i="4" s="1"/>
  <c r="E41" i="4"/>
  <c r="F41" i="4" s="1"/>
  <c r="A171" i="33" l="1"/>
  <c r="A193" i="31"/>
  <c r="N163" i="29"/>
  <c r="L163" i="29"/>
  <c r="M163" i="29"/>
  <c r="T39" i="4"/>
  <c r="A140" i="26"/>
  <c r="X39" i="4"/>
  <c r="F41" i="12" s="1"/>
  <c r="G41" i="4"/>
  <c r="I41" i="4" s="1"/>
  <c r="L40" i="33" l="1"/>
  <c r="C41" i="33" s="1"/>
  <c r="D41" i="33" s="1"/>
  <c r="E41" i="33" s="1"/>
  <c r="A172" i="33"/>
  <c r="A194" i="31"/>
  <c r="H41" i="4"/>
  <c r="J41" i="4"/>
  <c r="L164" i="29"/>
  <c r="M164" i="29"/>
  <c r="N164" i="29"/>
  <c r="U39" i="4"/>
  <c r="R40" i="4"/>
  <c r="A141" i="26"/>
  <c r="A173" i="33" l="1"/>
  <c r="A195" i="31"/>
  <c r="L165" i="29"/>
  <c r="M165" i="29"/>
  <c r="N165" i="29"/>
  <c r="V40" i="4"/>
  <c r="F41" i="33" s="1"/>
  <c r="A142" i="26"/>
  <c r="M41" i="4"/>
  <c r="E42" i="4" s="1"/>
  <c r="F42" i="4" s="1"/>
  <c r="G42" i="4" s="1"/>
  <c r="I42" i="4" s="1"/>
  <c r="K41" i="4"/>
  <c r="A174" i="33" l="1"/>
  <c r="X40" i="4"/>
  <c r="F42" i="12" s="1"/>
  <c r="A196" i="31"/>
  <c r="H42" i="4"/>
  <c r="J42" i="4"/>
  <c r="L166" i="29"/>
  <c r="M166" i="29"/>
  <c r="N166" i="29"/>
  <c r="T40" i="4"/>
  <c r="U40" i="4" s="1"/>
  <c r="A143" i="26"/>
  <c r="Q41" i="4"/>
  <c r="P41" i="4" s="1"/>
  <c r="L41" i="33" l="1"/>
  <c r="C42" i="33" s="1"/>
  <c r="D42" i="33" s="1"/>
  <c r="E42" i="33" s="1"/>
  <c r="A175" i="33"/>
  <c r="A197" i="31"/>
  <c r="N167" i="29"/>
  <c r="M167" i="29"/>
  <c r="L167" i="29"/>
  <c r="A144" i="26"/>
  <c r="K42" i="4"/>
  <c r="Q42" i="4" s="1"/>
  <c r="P42" i="4" s="1"/>
  <c r="M42" i="4"/>
  <c r="E43" i="4" s="1"/>
  <c r="F43" i="4" s="1"/>
  <c r="A176" i="33" l="1"/>
  <c r="A198" i="31"/>
  <c r="L168" i="29"/>
  <c r="M168" i="29"/>
  <c r="N168" i="29"/>
  <c r="R41" i="4"/>
  <c r="A145" i="26"/>
  <c r="G43" i="4"/>
  <c r="I43" i="4" s="1"/>
  <c r="A177" i="33" l="1"/>
  <c r="A199" i="31"/>
  <c r="H43" i="4"/>
  <c r="J43" i="4"/>
  <c r="K43" i="4" s="1"/>
  <c r="Q43" i="4" s="1"/>
  <c r="L169" i="29"/>
  <c r="M169" i="29"/>
  <c r="N169" i="29"/>
  <c r="V41" i="4"/>
  <c r="F42" i="33" s="1"/>
  <c r="R42" i="4"/>
  <c r="A146" i="26"/>
  <c r="P43" i="4" l="1"/>
  <c r="A178" i="33"/>
  <c r="X41" i="4"/>
  <c r="F43" i="12" s="1"/>
  <c r="A200" i="31"/>
  <c r="L170" i="29"/>
  <c r="M170" i="29"/>
  <c r="N170" i="29"/>
  <c r="V42" i="4"/>
  <c r="F43" i="33" s="1"/>
  <c r="T41" i="4"/>
  <c r="A147" i="26"/>
  <c r="M43" i="4"/>
  <c r="E44" i="4" s="1"/>
  <c r="F44" i="4" s="1"/>
  <c r="G44" i="4" s="1"/>
  <c r="I44" i="4" s="1"/>
  <c r="L42" i="33" l="1"/>
  <c r="C43" i="33" s="1"/>
  <c r="D43" i="33" s="1"/>
  <c r="E43" i="33" s="1"/>
  <c r="A179" i="33"/>
  <c r="A201" i="31"/>
  <c r="H44" i="4"/>
  <c r="J44" i="4"/>
  <c r="N171" i="29"/>
  <c r="M171" i="29"/>
  <c r="L171" i="29"/>
  <c r="T42" i="4"/>
  <c r="U42" i="4" s="1"/>
  <c r="U41" i="4"/>
  <c r="X42" i="4"/>
  <c r="F44" i="12" s="1"/>
  <c r="R43" i="4"/>
  <c r="A148" i="26"/>
  <c r="A180" i="33" l="1"/>
  <c r="A202" i="31"/>
  <c r="L172" i="29"/>
  <c r="M172" i="29"/>
  <c r="N172" i="29"/>
  <c r="V43" i="4"/>
  <c r="F44" i="33" s="1"/>
  <c r="A149" i="26"/>
  <c r="M44" i="4"/>
  <c r="E45" i="4" s="1"/>
  <c r="K44" i="4"/>
  <c r="Q44" i="4" s="1"/>
  <c r="P44" i="4" s="1"/>
  <c r="L43" i="33" l="1"/>
  <c r="C44" i="33" s="1"/>
  <c r="D44" i="33" s="1"/>
  <c r="E44" i="33" s="1"/>
  <c r="A181" i="33"/>
  <c r="A203" i="31"/>
  <c r="L173" i="29"/>
  <c r="M173" i="29"/>
  <c r="N173" i="29"/>
  <c r="T43" i="4"/>
  <c r="A150" i="26"/>
  <c r="X43" i="4"/>
  <c r="F45" i="12" s="1"/>
  <c r="F45" i="4"/>
  <c r="G45" i="4" s="1"/>
  <c r="I45" i="4" s="1"/>
  <c r="A182" i="33" l="1"/>
  <c r="A204" i="31"/>
  <c r="H45" i="4"/>
  <c r="J45" i="4"/>
  <c r="L174" i="29"/>
  <c r="M174" i="29"/>
  <c r="N174" i="29"/>
  <c r="U43" i="4"/>
  <c r="R44" i="4"/>
  <c r="A151" i="26"/>
  <c r="L44" i="33" l="1"/>
  <c r="C45" i="33" s="1"/>
  <c r="D45" i="33"/>
  <c r="E45" i="33" s="1"/>
  <c r="A183" i="33"/>
  <c r="A205" i="31"/>
  <c r="N175" i="29"/>
  <c r="L175" i="29"/>
  <c r="M175" i="29"/>
  <c r="V44" i="4"/>
  <c r="F45" i="33" s="1"/>
  <c r="K45" i="4"/>
  <c r="Q45" i="4" s="1"/>
  <c r="P45" i="4" s="1"/>
  <c r="A152" i="26"/>
  <c r="M45" i="4"/>
  <c r="E46" i="4" s="1"/>
  <c r="F46" i="4" s="1"/>
  <c r="A184" i="33" l="1"/>
  <c r="A206" i="31"/>
  <c r="L176" i="29"/>
  <c r="M176" i="29"/>
  <c r="N176" i="29"/>
  <c r="T44" i="4"/>
  <c r="A153" i="26"/>
  <c r="X44" i="4"/>
  <c r="F46" i="12" s="1"/>
  <c r="G46" i="4"/>
  <c r="I46" i="4" s="1"/>
  <c r="L45" i="33" l="1"/>
  <c r="C46" i="33" s="1"/>
  <c r="D46" i="33" s="1"/>
  <c r="E46" i="33" s="1"/>
  <c r="A185" i="33"/>
  <c r="A207" i="31"/>
  <c r="H46" i="4"/>
  <c r="J46" i="4"/>
  <c r="L177" i="29"/>
  <c r="M177" i="29"/>
  <c r="N177" i="29"/>
  <c r="R45" i="4"/>
  <c r="U44" i="4"/>
  <c r="A154" i="26"/>
  <c r="A186" i="33" l="1"/>
  <c r="A208" i="31"/>
  <c r="L178" i="29"/>
  <c r="M178" i="29"/>
  <c r="N178" i="29"/>
  <c r="V45" i="4"/>
  <c r="F46" i="33" s="1"/>
  <c r="A155" i="26"/>
  <c r="M46" i="4"/>
  <c r="E47" i="4" s="1"/>
  <c r="F47" i="4" s="1"/>
  <c r="G47" i="4" s="1"/>
  <c r="I47" i="4" s="1"/>
  <c r="K46" i="4"/>
  <c r="Q46" i="4" s="1"/>
  <c r="P46" i="4" s="1"/>
  <c r="A187" i="33" l="1"/>
  <c r="X45" i="4"/>
  <c r="F47" i="12" s="1"/>
  <c r="A209" i="31"/>
  <c r="H47" i="4"/>
  <c r="J47" i="4"/>
  <c r="N179" i="29"/>
  <c r="L179" i="29"/>
  <c r="M179" i="29"/>
  <c r="T45" i="4"/>
  <c r="A156" i="26"/>
  <c r="L46" i="33" l="1"/>
  <c r="C47" i="33" s="1"/>
  <c r="A188" i="33"/>
  <c r="A210" i="31"/>
  <c r="L180" i="29"/>
  <c r="M180" i="29"/>
  <c r="N180" i="29"/>
  <c r="U45" i="4"/>
  <c r="K47" i="4"/>
  <c r="Q47" i="4" s="1"/>
  <c r="P47" i="4" s="1"/>
  <c r="R46" i="4"/>
  <c r="A157" i="26"/>
  <c r="M47" i="4"/>
  <c r="E48" i="4" s="1"/>
  <c r="F48" i="4" s="1"/>
  <c r="D47" i="33" l="1"/>
  <c r="E47" i="33" s="1"/>
  <c r="A189" i="33"/>
  <c r="A211" i="31"/>
  <c r="L181" i="29"/>
  <c r="M181" i="29"/>
  <c r="N181" i="29"/>
  <c r="V46" i="4"/>
  <c r="F47" i="33" s="1"/>
  <c r="A158" i="26"/>
  <c r="G48" i="4"/>
  <c r="I48" i="4" s="1"/>
  <c r="A190" i="33" l="1"/>
  <c r="X46" i="4"/>
  <c r="F48" i="12" s="1"/>
  <c r="A212" i="31"/>
  <c r="H48" i="4"/>
  <c r="J48" i="4"/>
  <c r="L182" i="29"/>
  <c r="M182" i="29"/>
  <c r="N182" i="29"/>
  <c r="R47" i="4"/>
  <c r="T46" i="4"/>
  <c r="U46" i="4" s="1"/>
  <c r="A159" i="26"/>
  <c r="L47" i="33" l="1"/>
  <c r="C48" i="33" s="1"/>
  <c r="D48" i="33" s="1"/>
  <c r="E48" i="33" s="1"/>
  <c r="A191" i="33"/>
  <c r="A213" i="31"/>
  <c r="M48" i="4"/>
  <c r="E49" i="4" s="1"/>
  <c r="F49" i="4" s="1"/>
  <c r="G49" i="4" s="1"/>
  <c r="I49" i="4" s="1"/>
  <c r="N183" i="29"/>
  <c r="L183" i="29"/>
  <c r="M183" i="29"/>
  <c r="V47" i="4"/>
  <c r="F48" i="33" s="1"/>
  <c r="A160" i="26"/>
  <c r="K48" i="4"/>
  <c r="A192" i="33" l="1"/>
  <c r="A214" i="31"/>
  <c r="H49" i="4"/>
  <c r="J49" i="4"/>
  <c r="L184" i="29"/>
  <c r="M184" i="29"/>
  <c r="N184" i="29"/>
  <c r="T47" i="4"/>
  <c r="A161" i="26"/>
  <c r="Q48" i="4"/>
  <c r="P48" i="4" s="1"/>
  <c r="X47" i="4"/>
  <c r="F49" i="12" s="1"/>
  <c r="L48" i="33" l="1"/>
  <c r="C49" i="33" s="1"/>
  <c r="A193" i="33"/>
  <c r="A215" i="31"/>
  <c r="L185" i="29"/>
  <c r="M185" i="29"/>
  <c r="N185" i="29"/>
  <c r="U47" i="4"/>
  <c r="A162" i="26"/>
  <c r="M49" i="4"/>
  <c r="E50" i="4" s="1"/>
  <c r="F50" i="4" s="1"/>
  <c r="G50" i="4" s="1"/>
  <c r="I50" i="4" s="1"/>
  <c r="K49" i="4"/>
  <c r="D49" i="33" l="1"/>
  <c r="E49" i="33" s="1"/>
  <c r="A194" i="33"/>
  <c r="A216" i="31"/>
  <c r="H50" i="4"/>
  <c r="J50" i="4"/>
  <c r="L186" i="29"/>
  <c r="M186" i="29"/>
  <c r="N186" i="29"/>
  <c r="R48" i="4"/>
  <c r="A163" i="26"/>
  <c r="Q49" i="4"/>
  <c r="P49" i="4" s="1"/>
  <c r="A195" i="33" l="1"/>
  <c r="A217" i="31"/>
  <c r="N187" i="29"/>
  <c r="L187" i="29"/>
  <c r="M187" i="29"/>
  <c r="V48" i="4"/>
  <c r="F49" i="33" s="1"/>
  <c r="A164" i="26"/>
  <c r="M50" i="4"/>
  <c r="E51" i="4" s="1"/>
  <c r="K50" i="4"/>
  <c r="Q50" i="4" s="1"/>
  <c r="P50" i="4" s="1"/>
  <c r="A196" i="33" l="1"/>
  <c r="X48" i="4"/>
  <c r="F50" i="12" s="1"/>
  <c r="A218" i="31"/>
  <c r="L188" i="29"/>
  <c r="M188" i="29"/>
  <c r="N188" i="29"/>
  <c r="T48" i="4"/>
  <c r="U48" i="4" s="1"/>
  <c r="R49" i="4"/>
  <c r="A165" i="26"/>
  <c r="F51" i="4"/>
  <c r="G51" i="4" s="1"/>
  <c r="I51" i="4" s="1"/>
  <c r="L49" i="33" l="1"/>
  <c r="C50" i="33" s="1"/>
  <c r="A197" i="33"/>
  <c r="A219" i="31"/>
  <c r="H51" i="4"/>
  <c r="J51" i="4"/>
  <c r="L189" i="29"/>
  <c r="M189" i="29"/>
  <c r="N189" i="29"/>
  <c r="V49" i="4"/>
  <c r="F50" i="33" s="1"/>
  <c r="R50" i="4"/>
  <c r="A166" i="26"/>
  <c r="D50" i="33" l="1"/>
  <c r="E50" i="33" s="1"/>
  <c r="A198" i="33"/>
  <c r="X49" i="4"/>
  <c r="F51" i="12" s="1"/>
  <c r="A220" i="31"/>
  <c r="L190" i="29"/>
  <c r="M190" i="29"/>
  <c r="N190" i="29"/>
  <c r="V50" i="4"/>
  <c r="F51" i="33" s="1"/>
  <c r="T49" i="4"/>
  <c r="A167" i="26"/>
  <c r="M51" i="4"/>
  <c r="E52" i="4" s="1"/>
  <c r="K51" i="4"/>
  <c r="Q51" i="4" s="1"/>
  <c r="P51" i="4" s="1"/>
  <c r="A199" i="33" l="1"/>
  <c r="A221" i="31"/>
  <c r="N191" i="29"/>
  <c r="M191" i="29"/>
  <c r="L191" i="29"/>
  <c r="T50" i="4"/>
  <c r="U49" i="4"/>
  <c r="A168" i="26"/>
  <c r="X50" i="4"/>
  <c r="F52" i="12" s="1"/>
  <c r="F52" i="4"/>
  <c r="G52" i="4" s="1"/>
  <c r="I52" i="4" s="1"/>
  <c r="L50" i="33" l="1"/>
  <c r="C51" i="33" s="1"/>
  <c r="D51" i="33" s="1"/>
  <c r="E51" i="33" s="1"/>
  <c r="A200" i="33"/>
  <c r="A222" i="31"/>
  <c r="H52" i="4"/>
  <c r="J52" i="4"/>
  <c r="L192" i="29"/>
  <c r="M192" i="29"/>
  <c r="N192" i="29"/>
  <c r="U50" i="4"/>
  <c r="R51" i="4"/>
  <c r="A169" i="26"/>
  <c r="A201" i="33" l="1"/>
  <c r="A223" i="31"/>
  <c r="L193" i="29"/>
  <c r="M193" i="29"/>
  <c r="N193" i="29"/>
  <c r="V51" i="4"/>
  <c r="F52" i="33" s="1"/>
  <c r="A170" i="26"/>
  <c r="M52" i="4"/>
  <c r="E53" i="4" s="1"/>
  <c r="F53" i="4" s="1"/>
  <c r="G53" i="4" s="1"/>
  <c r="I53" i="4" s="1"/>
  <c r="K52" i="4"/>
  <c r="Q52" i="4" s="1"/>
  <c r="P52" i="4" s="1"/>
  <c r="L51" i="33" l="1"/>
  <c r="C52" i="33" s="1"/>
  <c r="D52" i="33" s="1"/>
  <c r="E52" i="33" s="1"/>
  <c r="A202" i="33"/>
  <c r="X51" i="4"/>
  <c r="F53" i="12" s="1"/>
  <c r="A224" i="31"/>
  <c r="H53" i="4"/>
  <c r="J53" i="4"/>
  <c r="L194" i="29"/>
  <c r="M194" i="29"/>
  <c r="N194" i="29"/>
  <c r="T51" i="4"/>
  <c r="A171" i="26"/>
  <c r="A203" i="33" l="1"/>
  <c r="A225" i="31"/>
  <c r="N195" i="29"/>
  <c r="M195" i="29"/>
  <c r="L195" i="29"/>
  <c r="U51" i="4"/>
  <c r="R52" i="4"/>
  <c r="A172" i="26"/>
  <c r="M53" i="4"/>
  <c r="E54" i="4" s="1"/>
  <c r="K53" i="4"/>
  <c r="Q53" i="4" s="1"/>
  <c r="P53" i="4" s="1"/>
  <c r="L52" i="33" l="1"/>
  <c r="C53" i="33" s="1"/>
  <c r="D53" i="33" s="1"/>
  <c r="E53" i="33" s="1"/>
  <c r="A204" i="33"/>
  <c r="A226" i="31"/>
  <c r="L196" i="29"/>
  <c r="M196" i="29"/>
  <c r="N196" i="29"/>
  <c r="V52" i="4"/>
  <c r="F53" i="33" s="1"/>
  <c r="A173" i="26"/>
  <c r="F54" i="4"/>
  <c r="G54" i="4" s="1"/>
  <c r="I54" i="4" s="1"/>
  <c r="A205" i="33" l="1"/>
  <c r="A227" i="31"/>
  <c r="H54" i="4"/>
  <c r="J54" i="4"/>
  <c r="L197" i="29"/>
  <c r="M197" i="29"/>
  <c r="N197" i="29"/>
  <c r="R53" i="4"/>
  <c r="T52" i="4"/>
  <c r="A174" i="26"/>
  <c r="X52" i="4"/>
  <c r="F54" i="12" s="1"/>
  <c r="L53" i="33" l="1"/>
  <c r="C54" i="33" s="1"/>
  <c r="D54" i="33" s="1"/>
  <c r="E54" i="33" s="1"/>
  <c r="A206" i="33"/>
  <c r="A228" i="31"/>
  <c r="L198" i="29"/>
  <c r="M198" i="29"/>
  <c r="N198" i="29"/>
  <c r="U52" i="4"/>
  <c r="V53" i="4"/>
  <c r="A175" i="26"/>
  <c r="M54" i="4"/>
  <c r="E55" i="4" s="1"/>
  <c r="K54" i="4"/>
  <c r="Q54" i="4" s="1"/>
  <c r="P54" i="4" s="1"/>
  <c r="X53" i="4" l="1"/>
  <c r="F55" i="12" s="1"/>
  <c r="F54" i="33"/>
  <c r="A207" i="33"/>
  <c r="A229" i="31"/>
  <c r="N199" i="29"/>
  <c r="L199" i="29"/>
  <c r="M199" i="29"/>
  <c r="T53" i="4"/>
  <c r="A176" i="26"/>
  <c r="F55" i="4"/>
  <c r="G55" i="4" s="1"/>
  <c r="I55" i="4" s="1"/>
  <c r="A208" i="33" l="1"/>
  <c r="A230" i="31"/>
  <c r="H55" i="4"/>
  <c r="J55" i="4"/>
  <c r="L200" i="29"/>
  <c r="M200" i="29"/>
  <c r="N200" i="29"/>
  <c r="R54" i="4"/>
  <c r="U53" i="4"/>
  <c r="A177" i="26"/>
  <c r="L54" i="33" l="1"/>
  <c r="C55" i="33" s="1"/>
  <c r="A209" i="33"/>
  <c r="A231" i="31"/>
  <c r="L201" i="29"/>
  <c r="M201" i="29"/>
  <c r="N201" i="29"/>
  <c r="M55" i="4"/>
  <c r="E56" i="4" s="1"/>
  <c r="V54" i="4"/>
  <c r="F55" i="33" s="1"/>
  <c r="A178" i="26"/>
  <c r="K55" i="4"/>
  <c r="Q55" i="4" s="1"/>
  <c r="P55" i="4" s="1"/>
  <c r="D55" i="33" l="1"/>
  <c r="E55" i="33" s="1"/>
  <c r="A210" i="33"/>
  <c r="A232" i="31"/>
  <c r="L202" i="29"/>
  <c r="M202" i="29"/>
  <c r="N202" i="29"/>
  <c r="T54" i="4"/>
  <c r="A179" i="26"/>
  <c r="X54" i="4"/>
  <c r="F56" i="12" s="1"/>
  <c r="F56" i="4"/>
  <c r="G56" i="4" s="1"/>
  <c r="I56" i="4" s="1"/>
  <c r="A211" i="33" l="1"/>
  <c r="A233" i="31"/>
  <c r="H56" i="4"/>
  <c r="M56" i="4" s="1"/>
  <c r="J56" i="4"/>
  <c r="N203" i="29"/>
  <c r="L203" i="29"/>
  <c r="M203" i="29"/>
  <c r="U54" i="4"/>
  <c r="R55" i="4"/>
  <c r="A180" i="26"/>
  <c r="L55" i="33" l="1"/>
  <c r="C56" i="33" s="1"/>
  <c r="D56" i="33" s="1"/>
  <c r="E56" i="33" s="1"/>
  <c r="A212" i="33"/>
  <c r="A234" i="31"/>
  <c r="L204" i="29"/>
  <c r="M204" i="29"/>
  <c r="N204" i="29"/>
  <c r="V55" i="4"/>
  <c r="A181" i="26"/>
  <c r="K56" i="4"/>
  <c r="Q56" i="4" s="1"/>
  <c r="P56" i="4" s="1"/>
  <c r="E57" i="4"/>
  <c r="F57" i="4" s="1"/>
  <c r="X55" i="4" l="1"/>
  <c r="F57" i="12" s="1"/>
  <c r="F56" i="33"/>
  <c r="A213" i="33"/>
  <c r="A235" i="31"/>
  <c r="L205" i="29"/>
  <c r="M205" i="29"/>
  <c r="N205" i="29"/>
  <c r="T55" i="4"/>
  <c r="A182" i="26"/>
  <c r="G57" i="4"/>
  <c r="I57" i="4" s="1"/>
  <c r="A214" i="33" l="1"/>
  <c r="A236" i="31"/>
  <c r="H57" i="4"/>
  <c r="J57" i="4"/>
  <c r="L206" i="29"/>
  <c r="M206" i="29"/>
  <c r="N206" i="29"/>
  <c r="U55" i="4"/>
  <c r="R56" i="4"/>
  <c r="A183" i="26"/>
  <c r="L56" i="33" l="1"/>
  <c r="C57" i="33" s="1"/>
  <c r="A215" i="33"/>
  <c r="A237" i="31"/>
  <c r="N207" i="29"/>
  <c r="L207" i="29"/>
  <c r="M207" i="29"/>
  <c r="V56" i="4"/>
  <c r="A184" i="26"/>
  <c r="M57" i="4"/>
  <c r="E58" i="4" s="1"/>
  <c r="F58" i="4" s="1"/>
  <c r="K57" i="4"/>
  <c r="Q57" i="4" s="1"/>
  <c r="P57" i="4" s="1"/>
  <c r="X56" i="4" l="1"/>
  <c r="F58" i="12" s="1"/>
  <c r="F57" i="33"/>
  <c r="D57" i="33"/>
  <c r="E57" i="33" s="1"/>
  <c r="A216" i="33"/>
  <c r="A238" i="31"/>
  <c r="L208" i="29"/>
  <c r="M208" i="29"/>
  <c r="N208" i="29"/>
  <c r="T56" i="4"/>
  <c r="U56" i="4" s="1"/>
  <c r="A185" i="26"/>
  <c r="G58" i="4"/>
  <c r="A217" i="33" l="1"/>
  <c r="A239" i="31"/>
  <c r="J58" i="4"/>
  <c r="I58" i="4"/>
  <c r="H58" i="4"/>
  <c r="L209" i="29"/>
  <c r="M209" i="29"/>
  <c r="N209" i="29"/>
  <c r="R57" i="4"/>
  <c r="A186" i="26"/>
  <c r="L57" i="33" l="1"/>
  <c r="C58" i="33" s="1"/>
  <c r="D58" i="33" s="1"/>
  <c r="E58" i="33" s="1"/>
  <c r="M58" i="4"/>
  <c r="E59" i="4" s="1"/>
  <c r="F59" i="4" s="1"/>
  <c r="G59" i="4" s="1"/>
  <c r="I59" i="4" s="1"/>
  <c r="A218" i="33"/>
  <c r="K58" i="4"/>
  <c r="Q58" i="4" s="1"/>
  <c r="P58" i="4" s="1"/>
  <c r="A240" i="31"/>
  <c r="L210" i="29"/>
  <c r="M210" i="29"/>
  <c r="N210" i="29"/>
  <c r="V57" i="4"/>
  <c r="F58" i="33" s="1"/>
  <c r="A187" i="26"/>
  <c r="A219" i="33" l="1"/>
  <c r="X57" i="4"/>
  <c r="F59" i="12" s="1"/>
  <c r="A241" i="31"/>
  <c r="H59" i="4"/>
  <c r="J59" i="4"/>
  <c r="N211" i="29"/>
  <c r="L211" i="29"/>
  <c r="M211" i="29"/>
  <c r="T57" i="4"/>
  <c r="A188" i="26"/>
  <c r="L58" i="33" l="1"/>
  <c r="C59" i="33" s="1"/>
  <c r="A220" i="33"/>
  <c r="A242" i="31"/>
  <c r="L212" i="29"/>
  <c r="M212" i="29"/>
  <c r="N212" i="29"/>
  <c r="U57" i="4"/>
  <c r="R58" i="4"/>
  <c r="A189" i="26"/>
  <c r="M59" i="4"/>
  <c r="E60" i="4" s="1"/>
  <c r="F60" i="4" s="1"/>
  <c r="G60" i="4" s="1"/>
  <c r="I60" i="4" s="1"/>
  <c r="K59" i="4"/>
  <c r="D59" i="33" l="1"/>
  <c r="E59" i="33" s="1"/>
  <c r="A221" i="33"/>
  <c r="A243" i="31"/>
  <c r="H60" i="4"/>
  <c r="J60" i="4"/>
  <c r="L213" i="29"/>
  <c r="M213" i="29"/>
  <c r="N213" i="29"/>
  <c r="V58" i="4"/>
  <c r="A190" i="26"/>
  <c r="Q59" i="4"/>
  <c r="P59" i="4" s="1"/>
  <c r="X58" i="4" l="1"/>
  <c r="F60" i="12" s="1"/>
  <c r="F59" i="33"/>
  <c r="A222" i="33"/>
  <c r="A244" i="31"/>
  <c r="L214" i="29"/>
  <c r="M214" i="29"/>
  <c r="N214" i="29"/>
  <c r="T58" i="4"/>
  <c r="A191" i="26"/>
  <c r="M60" i="4"/>
  <c r="E61" i="4" s="1"/>
  <c r="F61" i="4" s="1"/>
  <c r="G61" i="4" s="1"/>
  <c r="I61" i="4" s="1"/>
  <c r="K60" i="4"/>
  <c r="Q60" i="4" s="1"/>
  <c r="P60" i="4" s="1"/>
  <c r="A223" i="33" l="1"/>
  <c r="A245" i="31"/>
  <c r="H61" i="4"/>
  <c r="M61" i="4" s="1"/>
  <c r="J61" i="4"/>
  <c r="N215" i="29"/>
  <c r="M215" i="29"/>
  <c r="L215" i="29"/>
  <c r="U58" i="4"/>
  <c r="R59" i="4"/>
  <c r="A192" i="26"/>
  <c r="L59" i="33" l="1"/>
  <c r="C60" i="33" s="1"/>
  <c r="D60" i="33"/>
  <c r="E60" i="33" s="1"/>
  <c r="A224" i="33"/>
  <c r="A246" i="31"/>
  <c r="L216" i="29"/>
  <c r="M216" i="29"/>
  <c r="N216" i="29"/>
  <c r="V59" i="4"/>
  <c r="F60" i="33" s="1"/>
  <c r="R60" i="4"/>
  <c r="A193" i="26"/>
  <c r="K61" i="4"/>
  <c r="Q61" i="4" s="1"/>
  <c r="P61" i="4" s="1"/>
  <c r="E62" i="4"/>
  <c r="F62" i="4" s="1"/>
  <c r="A225" i="33" l="1"/>
  <c r="X59" i="4"/>
  <c r="F61" i="12" s="1"/>
  <c r="A247" i="31"/>
  <c r="L217" i="29"/>
  <c r="M217" i="29"/>
  <c r="N217" i="29"/>
  <c r="V60" i="4"/>
  <c r="T59" i="4"/>
  <c r="A194" i="26"/>
  <c r="G62" i="4"/>
  <c r="I62" i="4" s="1"/>
  <c r="L60" i="33" l="1"/>
  <c r="C61" i="33" s="1"/>
  <c r="X60" i="4"/>
  <c r="F62" i="12" s="1"/>
  <c r="F61" i="33"/>
  <c r="A226" i="33"/>
  <c r="A248" i="31"/>
  <c r="H62" i="4"/>
  <c r="J62" i="4"/>
  <c r="L218" i="29"/>
  <c r="M218" i="29"/>
  <c r="N218" i="29"/>
  <c r="U59" i="4"/>
  <c r="R61" i="4"/>
  <c r="T60" i="4"/>
  <c r="A195" i="26"/>
  <c r="D61" i="33" l="1"/>
  <c r="E61" i="33" s="1"/>
  <c r="A227" i="33"/>
  <c r="A249" i="31"/>
  <c r="N219" i="29"/>
  <c r="M219" i="29"/>
  <c r="L219" i="29"/>
  <c r="U60" i="4"/>
  <c r="V61" i="4"/>
  <c r="F62" i="33" s="1"/>
  <c r="A196" i="26"/>
  <c r="M62" i="4"/>
  <c r="E63" i="4" s="1"/>
  <c r="K62" i="4"/>
  <c r="L61" i="33" l="1"/>
  <c r="C62" i="33" s="1"/>
  <c r="D62" i="33" s="1"/>
  <c r="E62" i="33" s="1"/>
  <c r="A228" i="33"/>
  <c r="X61" i="4"/>
  <c r="F63" i="12" s="1"/>
  <c r="A250" i="31"/>
  <c r="L220" i="29"/>
  <c r="M220" i="29"/>
  <c r="N220" i="29"/>
  <c r="T61" i="4"/>
  <c r="A197" i="26"/>
  <c r="Q62" i="4"/>
  <c r="P62" i="4" s="1"/>
  <c r="F63" i="4"/>
  <c r="G63" i="4" s="1"/>
  <c r="I63" i="4" s="1"/>
  <c r="A229" i="33" l="1"/>
  <c r="A251" i="31"/>
  <c r="H63" i="4"/>
  <c r="J63" i="4"/>
  <c r="L221" i="29"/>
  <c r="M221" i="29"/>
  <c r="N221" i="29"/>
  <c r="U61" i="4"/>
  <c r="A198" i="26"/>
  <c r="L62" i="33" l="1"/>
  <c r="C63" i="33" s="1"/>
  <c r="D63" i="33" s="1"/>
  <c r="E63" i="33" s="1"/>
  <c r="A230" i="33"/>
  <c r="A252" i="31"/>
  <c r="L222" i="29"/>
  <c r="M222" i="29"/>
  <c r="N222" i="29"/>
  <c r="R62" i="4"/>
  <c r="A199" i="26"/>
  <c r="M63" i="4"/>
  <c r="E64" i="4" s="1"/>
  <c r="F64" i="4" s="1"/>
  <c r="G64" i="4" s="1"/>
  <c r="K63" i="4"/>
  <c r="Q63" i="4" s="1"/>
  <c r="P63" i="4" s="1"/>
  <c r="A231" i="33" l="1"/>
  <c r="A253" i="31"/>
  <c r="J64" i="4"/>
  <c r="I64" i="4"/>
  <c r="H64" i="4"/>
  <c r="N223" i="29"/>
  <c r="L223" i="29"/>
  <c r="M223" i="29"/>
  <c r="V62" i="4"/>
  <c r="F63" i="33" s="1"/>
  <c r="A200" i="26"/>
  <c r="K64" i="4" l="1"/>
  <c r="Q64" i="4" s="1"/>
  <c r="P64" i="4" s="1"/>
  <c r="A232" i="33"/>
  <c r="X62" i="4"/>
  <c r="F64" i="12" s="1"/>
  <c r="A254" i="31"/>
  <c r="L224" i="29"/>
  <c r="M224" i="29"/>
  <c r="N224" i="29"/>
  <c r="T62" i="4"/>
  <c r="U62" i="4" s="1"/>
  <c r="R63" i="4"/>
  <c r="A201" i="26"/>
  <c r="M64" i="4"/>
  <c r="E65" i="4" s="1"/>
  <c r="F65" i="4" s="1"/>
  <c r="G65" i="4" s="1"/>
  <c r="I65" i="4" s="1"/>
  <c r="L63" i="33" l="1"/>
  <c r="C64" i="33" s="1"/>
  <c r="A233" i="33"/>
  <c r="A255" i="31"/>
  <c r="H65" i="4"/>
  <c r="J65" i="4"/>
  <c r="L225" i="29"/>
  <c r="M225" i="29"/>
  <c r="N225" i="29"/>
  <c r="V63" i="4"/>
  <c r="F64" i="33" s="1"/>
  <c r="R64" i="4"/>
  <c r="A202" i="26"/>
  <c r="D64" i="33" l="1"/>
  <c r="E64" i="33" s="1"/>
  <c r="A234" i="33"/>
  <c r="X63" i="4"/>
  <c r="F65" i="12" s="1"/>
  <c r="A256" i="31"/>
  <c r="K65" i="4"/>
  <c r="Q65" i="4" s="1"/>
  <c r="P65" i="4" s="1"/>
  <c r="L226" i="29"/>
  <c r="M226" i="29"/>
  <c r="N226" i="29"/>
  <c r="V64" i="4"/>
  <c r="F65" i="33" s="1"/>
  <c r="T63" i="4"/>
  <c r="A203" i="26"/>
  <c r="M65" i="4"/>
  <c r="E66" i="4" s="1"/>
  <c r="F66" i="4" s="1"/>
  <c r="G66" i="4" s="1"/>
  <c r="I66" i="4" s="1"/>
  <c r="A235" i="33" l="1"/>
  <c r="A257" i="31"/>
  <c r="H66" i="4"/>
  <c r="J66" i="4"/>
  <c r="K66" i="4" s="1"/>
  <c r="Q66" i="4" s="1"/>
  <c r="N227" i="29"/>
  <c r="L227" i="29"/>
  <c r="M227" i="29"/>
  <c r="U63" i="4"/>
  <c r="T64" i="4"/>
  <c r="U64" i="4" s="1"/>
  <c r="X64" i="4"/>
  <c r="F66" i="12" s="1"/>
  <c r="R65" i="4"/>
  <c r="A204" i="26"/>
  <c r="P66" i="4" l="1"/>
  <c r="L64" i="33"/>
  <c r="C65" i="33" s="1"/>
  <c r="D65" i="33" s="1"/>
  <c r="E65" i="33" s="1"/>
  <c r="A236" i="33"/>
  <c r="A258" i="31"/>
  <c r="L228" i="29"/>
  <c r="M228" i="29"/>
  <c r="N228" i="29"/>
  <c r="V65" i="4"/>
  <c r="F66" i="33" s="1"/>
  <c r="A205" i="26"/>
  <c r="M66" i="4"/>
  <c r="E67" i="4" s="1"/>
  <c r="A237" i="33" l="1"/>
  <c r="A259" i="31"/>
  <c r="L229" i="29"/>
  <c r="M229" i="29"/>
  <c r="N229" i="29"/>
  <c r="T65" i="4"/>
  <c r="R66" i="4"/>
  <c r="A206" i="26"/>
  <c r="F67" i="4"/>
  <c r="G67" i="4" s="1"/>
  <c r="I67" i="4" s="1"/>
  <c r="L65" i="33" l="1"/>
  <c r="C66" i="33" s="1"/>
  <c r="D66" i="33" s="1"/>
  <c r="E66" i="33" s="1"/>
  <c r="A238" i="33"/>
  <c r="A260" i="31"/>
  <c r="H67" i="4"/>
  <c r="J67" i="4"/>
  <c r="L230" i="29"/>
  <c r="M230" i="29"/>
  <c r="N230" i="29"/>
  <c r="U65" i="4"/>
  <c r="V66" i="4"/>
  <c r="F67" i="33" s="1"/>
  <c r="A207" i="26"/>
  <c r="X65" i="4"/>
  <c r="F67" i="12" s="1"/>
  <c r="A239" i="33" l="1"/>
  <c r="A261" i="31"/>
  <c r="N231" i="29"/>
  <c r="L231" i="29"/>
  <c r="M231" i="29"/>
  <c r="T66" i="4"/>
  <c r="A208" i="26"/>
  <c r="M67" i="4"/>
  <c r="E68" i="4" s="1"/>
  <c r="F68" i="4" s="1"/>
  <c r="G68" i="4" s="1"/>
  <c r="I68" i="4" s="1"/>
  <c r="K67" i="4"/>
  <c r="Q67" i="4" s="1"/>
  <c r="P67" i="4" s="1"/>
  <c r="J68" i="4" l="1"/>
  <c r="H68" i="4"/>
  <c r="L66" i="33"/>
  <c r="C67" i="33" s="1"/>
  <c r="D67" i="33" s="1"/>
  <c r="E67" i="33" s="1"/>
  <c r="A240" i="33"/>
  <c r="A262" i="31"/>
  <c r="L232" i="29"/>
  <c r="M232" i="29"/>
  <c r="N232" i="29"/>
  <c r="U66" i="4"/>
  <c r="A209" i="26"/>
  <c r="X66" i="4"/>
  <c r="F68" i="12" s="1"/>
  <c r="A241" i="33" l="1"/>
  <c r="A263" i="31"/>
  <c r="L233" i="29"/>
  <c r="M233" i="29"/>
  <c r="N233" i="29"/>
  <c r="R67" i="4"/>
  <c r="A210" i="26"/>
  <c r="K68" i="4"/>
  <c r="Q68" i="4" s="1"/>
  <c r="L67" i="33" l="1"/>
  <c r="C68" i="33" s="1"/>
  <c r="A242" i="33"/>
  <c r="A264" i="31"/>
  <c r="L234" i="29"/>
  <c r="M234" i="29"/>
  <c r="N234" i="29"/>
  <c r="V67" i="4"/>
  <c r="P68" i="4"/>
  <c r="A211" i="26"/>
  <c r="D68" i="33" l="1"/>
  <c r="E68" i="33" s="1"/>
  <c r="A243" i="33"/>
  <c r="A265" i="31"/>
  <c r="N235" i="29"/>
  <c r="L235" i="29"/>
  <c r="M235" i="29"/>
  <c r="R68" i="4"/>
  <c r="G67" i="19"/>
  <c r="AH67" i="19" s="1"/>
  <c r="G67" i="25"/>
  <c r="T67" i="4"/>
  <c r="A212" i="26"/>
  <c r="X67" i="4"/>
  <c r="F69" i="12" s="1"/>
  <c r="A244" i="33" l="1"/>
  <c r="A266" i="31"/>
  <c r="L236" i="29"/>
  <c r="M236" i="29"/>
  <c r="N236" i="29"/>
  <c r="U67" i="4"/>
  <c r="E67" i="19"/>
  <c r="AF67" i="19" s="1"/>
  <c r="V68" i="4"/>
  <c r="X68" i="4" s="1"/>
  <c r="F70" i="12" s="1"/>
  <c r="A213" i="26"/>
  <c r="L68" i="33" l="1"/>
  <c r="C69" i="33" s="1"/>
  <c r="D69" i="33" s="1"/>
  <c r="E69" i="33" s="1"/>
  <c r="G69" i="33" s="1"/>
  <c r="A245" i="33"/>
  <c r="A267" i="31"/>
  <c r="L237" i="29"/>
  <c r="M237" i="29"/>
  <c r="N237" i="29"/>
  <c r="T68" i="4"/>
  <c r="G68" i="19"/>
  <c r="G68" i="25"/>
  <c r="F67" i="19"/>
  <c r="AG67" i="19" s="1"/>
  <c r="F67" i="25"/>
  <c r="A214" i="26"/>
  <c r="L68" i="4" l="1"/>
  <c r="M68" i="4" s="1"/>
  <c r="E69" i="4" s="1"/>
  <c r="F69" i="4" s="1"/>
  <c r="G69" i="4" s="1"/>
  <c r="U68" i="4"/>
  <c r="F68" i="25" s="1"/>
  <c r="E68" i="25"/>
  <c r="I69" i="33"/>
  <c r="H69" i="33"/>
  <c r="J69" i="33" s="1"/>
  <c r="A246" i="33"/>
  <c r="A268" i="31"/>
  <c r="L238" i="29"/>
  <c r="M238" i="29"/>
  <c r="N238" i="29"/>
  <c r="F68" i="19"/>
  <c r="E68" i="19"/>
  <c r="A215" i="26"/>
  <c r="K69" i="33" l="1"/>
  <c r="L69" i="33"/>
  <c r="C70" i="33" s="1"/>
  <c r="D70" i="33" s="1"/>
  <c r="E70" i="33" s="1"/>
  <c r="H69" i="4"/>
  <c r="J69" i="4"/>
  <c r="I69" i="4"/>
  <c r="A247" i="33"/>
  <c r="A269" i="31"/>
  <c r="N239" i="29"/>
  <c r="M239" i="29"/>
  <c r="L239" i="29"/>
  <c r="A216" i="26"/>
  <c r="K69" i="4" l="1"/>
  <c r="Q69" i="4" s="1"/>
  <c r="H70" i="33"/>
  <c r="I70" i="33"/>
  <c r="M69" i="4"/>
  <c r="E70" i="4" s="1"/>
  <c r="F70" i="4" s="1"/>
  <c r="G70" i="4" s="1"/>
  <c r="A248" i="33"/>
  <c r="A270" i="31"/>
  <c r="L240" i="29"/>
  <c r="M240" i="29"/>
  <c r="N240" i="29"/>
  <c r="A217" i="26"/>
  <c r="P69" i="4" l="1"/>
  <c r="E69" i="27" s="1"/>
  <c r="F69" i="27"/>
  <c r="J70" i="33"/>
  <c r="K70" i="33" s="1"/>
  <c r="L70" i="33"/>
  <c r="C71" i="33" s="1"/>
  <c r="D71" i="33" s="1"/>
  <c r="E71" i="33" s="1"/>
  <c r="I70" i="4"/>
  <c r="J70" i="4"/>
  <c r="H70" i="4"/>
  <c r="R69" i="4"/>
  <c r="G69" i="27" s="1"/>
  <c r="A249" i="33"/>
  <c r="A271" i="31"/>
  <c r="L241" i="29"/>
  <c r="M241" i="29"/>
  <c r="N241" i="29"/>
  <c r="A218" i="26"/>
  <c r="H71" i="33" l="1"/>
  <c r="J71" i="33" s="1"/>
  <c r="I71" i="33"/>
  <c r="M70" i="4"/>
  <c r="E71" i="4" s="1"/>
  <c r="F71" i="4" s="1"/>
  <c r="G71" i="4" s="1"/>
  <c r="I71" i="4" s="1"/>
  <c r="K70" i="4"/>
  <c r="Q70" i="4" s="1"/>
  <c r="V69" i="4"/>
  <c r="A250" i="33"/>
  <c r="A272" i="31"/>
  <c r="L242" i="29"/>
  <c r="M242" i="29"/>
  <c r="N242" i="29"/>
  <c r="A219" i="26"/>
  <c r="P70" i="4" l="1"/>
  <c r="E70" i="27" s="1"/>
  <c r="F70" i="27"/>
  <c r="J71" i="4"/>
  <c r="H71" i="4"/>
  <c r="M71" i="4" s="1"/>
  <c r="E72" i="4" s="1"/>
  <c r="F72" i="4" s="1"/>
  <c r="G72" i="4" s="1"/>
  <c r="J72" i="4" s="1"/>
  <c r="K71" i="4"/>
  <c r="Q71" i="4" s="1"/>
  <c r="K71" i="33"/>
  <c r="L71" i="33"/>
  <c r="C72" i="33" s="1"/>
  <c r="D72" i="33" s="1"/>
  <c r="E72" i="33" s="1"/>
  <c r="R70" i="4"/>
  <c r="G70" i="27" s="1"/>
  <c r="X69" i="4"/>
  <c r="F71" i="12" s="1"/>
  <c r="G69" i="19"/>
  <c r="T69" i="4"/>
  <c r="U69" i="4" s="1"/>
  <c r="G69" i="25"/>
  <c r="A251" i="33"/>
  <c r="A273" i="31"/>
  <c r="N243" i="29"/>
  <c r="M243" i="29"/>
  <c r="L243" i="29"/>
  <c r="A220" i="26"/>
  <c r="P71" i="4" l="1"/>
  <c r="E71" i="27" s="1"/>
  <c r="F71" i="27"/>
  <c r="H72" i="33"/>
  <c r="J72" i="33" s="1"/>
  <c r="I72" i="33"/>
  <c r="I72" i="4"/>
  <c r="K72" i="4" s="1"/>
  <c r="Q72" i="4" s="1"/>
  <c r="F72" i="27" s="1"/>
  <c r="H72" i="4"/>
  <c r="R71" i="4"/>
  <c r="G71" i="27" s="1"/>
  <c r="F69" i="25"/>
  <c r="F69" i="19"/>
  <c r="V70" i="4"/>
  <c r="X70" i="4" s="1"/>
  <c r="F72" i="12" s="1"/>
  <c r="E69" i="25"/>
  <c r="E69" i="19"/>
  <c r="A252" i="33"/>
  <c r="A274" i="31"/>
  <c r="L244" i="29"/>
  <c r="M244" i="29"/>
  <c r="N244" i="29"/>
  <c r="A221" i="26"/>
  <c r="K72" i="33" l="1"/>
  <c r="L72" i="33"/>
  <c r="C73" i="33" s="1"/>
  <c r="D73" i="33" s="1"/>
  <c r="E73" i="33" s="1"/>
  <c r="M72" i="4"/>
  <c r="E73" i="4" s="1"/>
  <c r="P72" i="4"/>
  <c r="E72" i="27" s="1"/>
  <c r="T70" i="4"/>
  <c r="U70" i="4" s="1"/>
  <c r="G70" i="25"/>
  <c r="G70" i="19"/>
  <c r="V71" i="4"/>
  <c r="A253" i="33"/>
  <c r="A275" i="31"/>
  <c r="L245" i="29"/>
  <c r="M245" i="29"/>
  <c r="N245" i="29"/>
  <c r="A222" i="26"/>
  <c r="I73" i="33" l="1"/>
  <c r="H73" i="33"/>
  <c r="J73" i="33" s="1"/>
  <c r="F73" i="4"/>
  <c r="G73" i="4" s="1"/>
  <c r="R72" i="4"/>
  <c r="G72" i="27" s="1"/>
  <c r="G71" i="19"/>
  <c r="G71" i="25"/>
  <c r="X71" i="4"/>
  <c r="F73" i="12" s="1"/>
  <c r="T71" i="4"/>
  <c r="U71" i="4" s="1"/>
  <c r="E70" i="25"/>
  <c r="E70" i="19"/>
  <c r="F70" i="19"/>
  <c r="F70" i="25"/>
  <c r="A254" i="33"/>
  <c r="A276" i="31"/>
  <c r="L246" i="29"/>
  <c r="M246" i="29"/>
  <c r="N246" i="29"/>
  <c r="A223" i="26"/>
  <c r="L73" i="33" l="1"/>
  <c r="C74" i="33" s="1"/>
  <c r="D74" i="33" s="1"/>
  <c r="E74" i="33" s="1"/>
  <c r="K73" i="33"/>
  <c r="J73" i="4"/>
  <c r="I73" i="4"/>
  <c r="H73" i="4"/>
  <c r="V72" i="4"/>
  <c r="F71" i="25"/>
  <c r="F71" i="19"/>
  <c r="E71" i="19"/>
  <c r="E71" i="25"/>
  <c r="A255" i="33"/>
  <c r="A277" i="31"/>
  <c r="N247" i="29"/>
  <c r="L247" i="29"/>
  <c r="M247" i="29"/>
  <c r="A224" i="26"/>
  <c r="K73" i="4" l="1"/>
  <c r="Q73" i="4" s="1"/>
  <c r="H74" i="33"/>
  <c r="J74" i="33" s="1"/>
  <c r="I74" i="33"/>
  <c r="M73" i="4"/>
  <c r="E74" i="4" s="1"/>
  <c r="F74" i="4" s="1"/>
  <c r="G74" i="4" s="1"/>
  <c r="G72" i="25"/>
  <c r="G72" i="19"/>
  <c r="T72" i="4"/>
  <c r="X72" i="4"/>
  <c r="F74" i="12" s="1"/>
  <c r="A256" i="33"/>
  <c r="A278" i="31"/>
  <c r="L248" i="29"/>
  <c r="M248" i="29"/>
  <c r="N248" i="29"/>
  <c r="A225" i="26"/>
  <c r="P73" i="4" l="1"/>
  <c r="F73" i="27"/>
  <c r="K74" i="33"/>
  <c r="L74" i="33"/>
  <c r="C75" i="33" s="1"/>
  <c r="D75" i="33" s="1"/>
  <c r="E75" i="33" s="1"/>
  <c r="J74" i="4"/>
  <c r="I74" i="4"/>
  <c r="H74" i="4"/>
  <c r="E72" i="19"/>
  <c r="U72" i="4"/>
  <c r="E72" i="25"/>
  <c r="A257" i="33"/>
  <c r="A279" i="31"/>
  <c r="L249" i="29"/>
  <c r="M249" i="29"/>
  <c r="N249" i="29"/>
  <c r="A226" i="26"/>
  <c r="R73" i="4" l="1"/>
  <c r="E73" i="27"/>
  <c r="K74" i="4"/>
  <c r="Q74" i="4" s="1"/>
  <c r="I75" i="33"/>
  <c r="H75" i="33"/>
  <c r="J75" i="33" s="1"/>
  <c r="M74" i="4"/>
  <c r="E75" i="4" s="1"/>
  <c r="F75" i="4" s="1"/>
  <c r="G75" i="4" s="1"/>
  <c r="H75" i="4" s="1"/>
  <c r="F72" i="19"/>
  <c r="F72" i="25"/>
  <c r="A258" i="33"/>
  <c r="A280" i="31"/>
  <c r="L250" i="29"/>
  <c r="M250" i="29"/>
  <c r="N250" i="29"/>
  <c r="A227" i="26"/>
  <c r="P74" i="4" l="1"/>
  <c r="F74" i="27"/>
  <c r="G73" i="27"/>
  <c r="V73" i="4"/>
  <c r="L75" i="33"/>
  <c r="C76" i="33" s="1"/>
  <c r="D76" i="33" s="1"/>
  <c r="E76" i="33" s="1"/>
  <c r="H76" i="33" s="1"/>
  <c r="J76" i="33" s="1"/>
  <c r="J75" i="4"/>
  <c r="K75" i="33"/>
  <c r="I75" i="4"/>
  <c r="A259" i="33"/>
  <c r="A281" i="31"/>
  <c r="N251" i="29"/>
  <c r="L251" i="29"/>
  <c r="M251" i="29"/>
  <c r="A228" i="26"/>
  <c r="X73" i="4" l="1"/>
  <c r="F75" i="12" s="1"/>
  <c r="G73" i="19"/>
  <c r="G73" i="25"/>
  <c r="T73" i="4"/>
  <c r="U73" i="4"/>
  <c r="F73" i="25" s="1"/>
  <c r="R74" i="4"/>
  <c r="E74" i="27"/>
  <c r="I76" i="33"/>
  <c r="K76" i="33" s="1"/>
  <c r="K75" i="4"/>
  <c r="Q75" i="4" s="1"/>
  <c r="M75" i="4"/>
  <c r="E76" i="4" s="1"/>
  <c r="F76" i="4" s="1"/>
  <c r="G76" i="4" s="1"/>
  <c r="A260" i="33"/>
  <c r="A282" i="31"/>
  <c r="L252" i="29"/>
  <c r="M252" i="29"/>
  <c r="N252" i="29"/>
  <c r="F73" i="19"/>
  <c r="A229" i="26"/>
  <c r="G74" i="27" l="1"/>
  <c r="V74" i="4"/>
  <c r="X74" i="4"/>
  <c r="F76" i="12" s="1"/>
  <c r="E73" i="19"/>
  <c r="E73" i="25"/>
  <c r="P75" i="4"/>
  <c r="E75" i="27" s="1"/>
  <c r="F75" i="27"/>
  <c r="L76" i="33"/>
  <c r="C77" i="33" s="1"/>
  <c r="D77" i="33" s="1"/>
  <c r="E77" i="33" s="1"/>
  <c r="I77" i="33" s="1"/>
  <c r="A261" i="33"/>
  <c r="A283" i="31"/>
  <c r="L253" i="29"/>
  <c r="M253" i="29"/>
  <c r="N253" i="29"/>
  <c r="A230" i="26"/>
  <c r="J76" i="4"/>
  <c r="H76" i="4"/>
  <c r="I76" i="4"/>
  <c r="G74" i="19" l="1"/>
  <c r="T74" i="4"/>
  <c r="G74" i="25"/>
  <c r="R75" i="4"/>
  <c r="G75" i="27" s="1"/>
  <c r="H77" i="33"/>
  <c r="J77" i="33" s="1"/>
  <c r="K77" i="33" s="1"/>
  <c r="A262" i="33"/>
  <c r="A284" i="31"/>
  <c r="L254" i="29"/>
  <c r="M254" i="29"/>
  <c r="N254" i="29"/>
  <c r="M76" i="4"/>
  <c r="E77" i="4" s="1"/>
  <c r="A231" i="26"/>
  <c r="K76" i="4"/>
  <c r="Q76" i="4" s="1"/>
  <c r="F76" i="27" s="1"/>
  <c r="V75" i="4" l="1"/>
  <c r="E74" i="25"/>
  <c r="U74" i="4"/>
  <c r="E74" i="19"/>
  <c r="L77" i="33"/>
  <c r="C78" i="33" s="1"/>
  <c r="D78" i="33" s="1"/>
  <c r="E78" i="33" s="1"/>
  <c r="A263" i="33"/>
  <c r="A285" i="31"/>
  <c r="N255" i="29"/>
  <c r="L255" i="29"/>
  <c r="M255" i="29"/>
  <c r="P76" i="4"/>
  <c r="E76" i="27" s="1"/>
  <c r="G75" i="19"/>
  <c r="G75" i="25"/>
  <c r="T75" i="4"/>
  <c r="A232" i="26"/>
  <c r="X75" i="4"/>
  <c r="F77" i="12" s="1"/>
  <c r="F77" i="4"/>
  <c r="G77" i="4" s="1"/>
  <c r="F74" i="25" l="1"/>
  <c r="F74" i="19"/>
  <c r="H78" i="33"/>
  <c r="I78" i="33"/>
  <c r="A264" i="33"/>
  <c r="A286" i="31"/>
  <c r="L256" i="29"/>
  <c r="M256" i="29"/>
  <c r="N256" i="29"/>
  <c r="U75" i="4"/>
  <c r="E75" i="19"/>
  <c r="E75" i="25"/>
  <c r="R76" i="4"/>
  <c r="G76" i="27" s="1"/>
  <c r="A233" i="26"/>
  <c r="J77" i="4"/>
  <c r="H77" i="4"/>
  <c r="I77" i="4"/>
  <c r="L78" i="33" l="1"/>
  <c r="C79" i="33" s="1"/>
  <c r="D79" i="33" s="1"/>
  <c r="E79" i="33" s="1"/>
  <c r="J78" i="33"/>
  <c r="K78" i="33" s="1"/>
  <c r="A265" i="33"/>
  <c r="A287" i="31"/>
  <c r="L257" i="29"/>
  <c r="M257" i="29"/>
  <c r="N257" i="29"/>
  <c r="V76" i="4"/>
  <c r="X76" i="4" s="1"/>
  <c r="F78" i="12" s="1"/>
  <c r="F75" i="19"/>
  <c r="F75" i="25"/>
  <c r="A234" i="26"/>
  <c r="M77" i="4"/>
  <c r="E78" i="4" s="1"/>
  <c r="K77" i="4"/>
  <c r="I79" i="33" l="1"/>
  <c r="H79" i="33"/>
  <c r="J79" i="33" s="1"/>
  <c r="A266" i="33"/>
  <c r="A288" i="31"/>
  <c r="L258" i="29"/>
  <c r="M258" i="29"/>
  <c r="N258" i="29"/>
  <c r="T76" i="4"/>
  <c r="U76" i="4" s="1"/>
  <c r="G76" i="19"/>
  <c r="G76" i="25"/>
  <c r="A235" i="26"/>
  <c r="Q77" i="4"/>
  <c r="F77" i="27" s="1"/>
  <c r="F78" i="4"/>
  <c r="G78" i="4" s="1"/>
  <c r="K79" i="33" l="1"/>
  <c r="L79" i="33"/>
  <c r="C80" i="33" s="1"/>
  <c r="D80" i="33" s="1"/>
  <c r="E80" i="33" s="1"/>
  <c r="A267" i="33"/>
  <c r="A289" i="31"/>
  <c r="N259" i="29"/>
  <c r="L259" i="29"/>
  <c r="M259" i="29"/>
  <c r="F76" i="19"/>
  <c r="F76" i="25"/>
  <c r="P77" i="4"/>
  <c r="E77" i="27" s="1"/>
  <c r="E76" i="19"/>
  <c r="E76" i="25"/>
  <c r="A236" i="26"/>
  <c r="J78" i="4"/>
  <c r="H78" i="4"/>
  <c r="I78" i="4"/>
  <c r="I80" i="33" l="1"/>
  <c r="H80" i="33"/>
  <c r="J80" i="33" s="1"/>
  <c r="A268" i="33"/>
  <c r="A290" i="31"/>
  <c r="L260" i="29"/>
  <c r="M260" i="29"/>
  <c r="N260" i="29"/>
  <c r="R77" i="4"/>
  <c r="G77" i="27" s="1"/>
  <c r="A237" i="26"/>
  <c r="K78" i="4"/>
  <c r="Q78" i="4" s="1"/>
  <c r="F78" i="27" s="1"/>
  <c r="M78" i="4"/>
  <c r="E79" i="4" s="1"/>
  <c r="L80" i="33" l="1"/>
  <c r="C81" i="33" s="1"/>
  <c r="D81" i="33" s="1"/>
  <c r="E81" i="33" s="1"/>
  <c r="K80" i="33"/>
  <c r="A269" i="33"/>
  <c r="A291" i="31"/>
  <c r="L261" i="29"/>
  <c r="M261" i="29"/>
  <c r="N261" i="29"/>
  <c r="P78" i="4"/>
  <c r="E78" i="27" s="1"/>
  <c r="V77" i="4"/>
  <c r="X77" i="4" s="1"/>
  <c r="F79" i="12" s="1"/>
  <c r="A238" i="26"/>
  <c r="F79" i="4"/>
  <c r="G79" i="4" s="1"/>
  <c r="H81" i="33" l="1"/>
  <c r="I81" i="33"/>
  <c r="A270" i="33"/>
  <c r="A292" i="31"/>
  <c r="L262" i="29"/>
  <c r="M262" i="29"/>
  <c r="N262" i="29"/>
  <c r="G77" i="19"/>
  <c r="G77" i="25"/>
  <c r="T77" i="4"/>
  <c r="R78" i="4"/>
  <c r="G78" i="27" s="1"/>
  <c r="A239" i="26"/>
  <c r="J79" i="4"/>
  <c r="H79" i="4"/>
  <c r="I79" i="4"/>
  <c r="J81" i="33" l="1"/>
  <c r="K81" i="33" s="1"/>
  <c r="L81" i="33"/>
  <c r="C82" i="33" s="1"/>
  <c r="D82" i="33" s="1"/>
  <c r="E82" i="33" s="1"/>
  <c r="A271" i="33"/>
  <c r="A293" i="31"/>
  <c r="N263" i="29"/>
  <c r="L263" i="29"/>
  <c r="M263" i="29"/>
  <c r="U77" i="4"/>
  <c r="E77" i="19"/>
  <c r="E77" i="25"/>
  <c r="V78" i="4"/>
  <c r="M79" i="4"/>
  <c r="E80" i="4" s="1"/>
  <c r="F80" i="4" s="1"/>
  <c r="G80" i="4" s="1"/>
  <c r="A240" i="26"/>
  <c r="K79" i="4"/>
  <c r="Q79" i="4" s="1"/>
  <c r="F79" i="27" s="1"/>
  <c r="H82" i="33" l="1"/>
  <c r="J82" i="33" s="1"/>
  <c r="I82" i="33"/>
  <c r="K82" i="33" s="1"/>
  <c r="L82" i="33"/>
  <c r="C83" i="33" s="1"/>
  <c r="D83" i="33" s="1"/>
  <c r="E83" i="33" s="1"/>
  <c r="A272" i="33"/>
  <c r="A294" i="31"/>
  <c r="L264" i="29"/>
  <c r="M264" i="29"/>
  <c r="N264" i="29"/>
  <c r="T78" i="4"/>
  <c r="G78" i="19"/>
  <c r="G78" i="25"/>
  <c r="P79" i="4"/>
  <c r="E79" i="27" s="1"/>
  <c r="F77" i="19"/>
  <c r="F77" i="25"/>
  <c r="A241" i="26"/>
  <c r="X78" i="4"/>
  <c r="F80" i="12" s="1"/>
  <c r="J80" i="4"/>
  <c r="H80" i="4"/>
  <c r="I80" i="4"/>
  <c r="H83" i="33" l="1"/>
  <c r="I83" i="33"/>
  <c r="A273" i="33"/>
  <c r="A295" i="31"/>
  <c r="L265" i="29"/>
  <c r="M265" i="29"/>
  <c r="N265" i="29"/>
  <c r="R79" i="4"/>
  <c r="G79" i="27" s="1"/>
  <c r="U78" i="4"/>
  <c r="E78" i="19"/>
  <c r="E78" i="25"/>
  <c r="A242" i="26"/>
  <c r="M80" i="4"/>
  <c r="E81" i="4" s="1"/>
  <c r="F81" i="4" s="1"/>
  <c r="G81" i="4" s="1"/>
  <c r="K80" i="4"/>
  <c r="Q80" i="4" s="1"/>
  <c r="F80" i="27" s="1"/>
  <c r="J83" i="33" l="1"/>
  <c r="K83" i="33" s="1"/>
  <c r="L83" i="33"/>
  <c r="C84" i="33" s="1"/>
  <c r="D84" i="33" s="1"/>
  <c r="E84" i="33" s="1"/>
  <c r="H84" i="33"/>
  <c r="J84" i="33" s="1"/>
  <c r="I84" i="33"/>
  <c r="A274" i="33"/>
  <c r="A296" i="31"/>
  <c r="L266" i="29"/>
  <c r="M266" i="29"/>
  <c r="N266" i="29"/>
  <c r="P80" i="4"/>
  <c r="E80" i="27" s="1"/>
  <c r="F78" i="19"/>
  <c r="F78" i="25"/>
  <c r="V79" i="4"/>
  <c r="A243" i="26"/>
  <c r="J81" i="4"/>
  <c r="H81" i="4"/>
  <c r="I81" i="4"/>
  <c r="K84" i="33" l="1"/>
  <c r="L84" i="33"/>
  <c r="C85" i="33" s="1"/>
  <c r="D85" i="33" s="1"/>
  <c r="E85" i="33" s="1"/>
  <c r="A275" i="33"/>
  <c r="A297" i="31"/>
  <c r="N267" i="29"/>
  <c r="M267" i="29"/>
  <c r="L267" i="29"/>
  <c r="G79" i="19"/>
  <c r="G79" i="25"/>
  <c r="T79" i="4"/>
  <c r="R80" i="4"/>
  <c r="G80" i="27" s="1"/>
  <c r="A244" i="26"/>
  <c r="K81" i="4"/>
  <c r="Q81" i="4" s="1"/>
  <c r="F81" i="27" s="1"/>
  <c r="M81" i="4"/>
  <c r="E82" i="4" s="1"/>
  <c r="X79" i="4"/>
  <c r="F81" i="12" s="1"/>
  <c r="H85" i="33" l="1"/>
  <c r="J85" i="33" s="1"/>
  <c r="I85" i="33"/>
  <c r="A276" i="33"/>
  <c r="A298" i="31"/>
  <c r="L268" i="29"/>
  <c r="M268" i="29"/>
  <c r="N268" i="29"/>
  <c r="U79" i="4"/>
  <c r="E79" i="19"/>
  <c r="E79" i="25"/>
  <c r="V80" i="4"/>
  <c r="P81" i="4"/>
  <c r="E81" i="27" s="1"/>
  <c r="A245" i="26"/>
  <c r="F82" i="4"/>
  <c r="G82" i="4" s="1"/>
  <c r="K85" i="33" l="1"/>
  <c r="L85" i="33"/>
  <c r="C86" i="33" s="1"/>
  <c r="D86" i="33" s="1"/>
  <c r="E86" i="33" s="1"/>
  <c r="A277" i="33"/>
  <c r="A299" i="31"/>
  <c r="L269" i="29"/>
  <c r="M269" i="29"/>
  <c r="N269" i="29"/>
  <c r="R81" i="4"/>
  <c r="G81" i="27" s="1"/>
  <c r="T80" i="4"/>
  <c r="G80" i="19"/>
  <c r="G80" i="25"/>
  <c r="F79" i="19"/>
  <c r="F79" i="25"/>
  <c r="A246" i="26"/>
  <c r="X80" i="4"/>
  <c r="F82" i="12" s="1"/>
  <c r="J82" i="4"/>
  <c r="H82" i="4"/>
  <c r="I82" i="4"/>
  <c r="H86" i="33" l="1"/>
  <c r="J86" i="33" s="1"/>
  <c r="I86" i="33"/>
  <c r="M82" i="4"/>
  <c r="E83" i="4" s="1"/>
  <c r="F83" i="4" s="1"/>
  <c r="G83" i="4" s="1"/>
  <c r="A278" i="33"/>
  <c r="A300" i="31"/>
  <c r="L270" i="29"/>
  <c r="M270" i="29"/>
  <c r="N270" i="29"/>
  <c r="U80" i="4"/>
  <c r="E80" i="19"/>
  <c r="E80" i="25"/>
  <c r="V81" i="4"/>
  <c r="A247" i="26"/>
  <c r="K82" i="4"/>
  <c r="Q82" i="4" s="1"/>
  <c r="F82" i="27" s="1"/>
  <c r="L86" i="33" l="1"/>
  <c r="C87" i="33" s="1"/>
  <c r="D87" i="33" s="1"/>
  <c r="E87" i="33" s="1"/>
  <c r="H87" i="33" s="1"/>
  <c r="J87" i="33" s="1"/>
  <c r="K86" i="33"/>
  <c r="A279" i="33"/>
  <c r="A301" i="31"/>
  <c r="N271" i="29"/>
  <c r="L271" i="29"/>
  <c r="M271" i="29"/>
  <c r="P82" i="4"/>
  <c r="E82" i="27" s="1"/>
  <c r="T81" i="4"/>
  <c r="G81" i="19"/>
  <c r="G81" i="25"/>
  <c r="F80" i="19"/>
  <c r="F80" i="25"/>
  <c r="A248" i="26"/>
  <c r="X81" i="4"/>
  <c r="F83" i="12" s="1"/>
  <c r="J83" i="4"/>
  <c r="H83" i="4"/>
  <c r="I83" i="4"/>
  <c r="I87" i="33" l="1"/>
  <c r="K87" i="33" s="1"/>
  <c r="L87" i="33"/>
  <c r="C88" i="33" s="1"/>
  <c r="D88" i="33" s="1"/>
  <c r="E88" i="33" s="1"/>
  <c r="M83" i="4"/>
  <c r="E84" i="4" s="1"/>
  <c r="F84" i="4" s="1"/>
  <c r="G84" i="4" s="1"/>
  <c r="A280" i="33"/>
  <c r="A302" i="31"/>
  <c r="L272" i="29"/>
  <c r="M272" i="29"/>
  <c r="N272" i="29"/>
  <c r="U81" i="4"/>
  <c r="E81" i="19"/>
  <c r="E81" i="25"/>
  <c r="R82" i="4"/>
  <c r="G82" i="27" s="1"/>
  <c r="A249" i="26"/>
  <c r="K83" i="4"/>
  <c r="Q83" i="4" s="1"/>
  <c r="F83" i="27" s="1"/>
  <c r="I88" i="33" l="1"/>
  <c r="H88" i="33"/>
  <c r="J88" i="33" s="1"/>
  <c r="A281" i="33"/>
  <c r="A303" i="31"/>
  <c r="L273" i="29"/>
  <c r="M273" i="29"/>
  <c r="N273" i="29"/>
  <c r="V82" i="4"/>
  <c r="P83" i="4"/>
  <c r="E83" i="27" s="1"/>
  <c r="F81" i="19"/>
  <c r="F81" i="25"/>
  <c r="A250" i="26"/>
  <c r="J84" i="4"/>
  <c r="H84" i="4"/>
  <c r="I84" i="4"/>
  <c r="K88" i="33" l="1"/>
  <c r="L88" i="33"/>
  <c r="C89" i="33" s="1"/>
  <c r="D89" i="33" s="1"/>
  <c r="E89" i="33" s="1"/>
  <c r="A282" i="33"/>
  <c r="A304" i="31"/>
  <c r="L274" i="29"/>
  <c r="M274" i="29"/>
  <c r="N274" i="29"/>
  <c r="R83" i="4"/>
  <c r="G83" i="27" s="1"/>
  <c r="T82" i="4"/>
  <c r="G82" i="19"/>
  <c r="G82" i="25"/>
  <c r="A251" i="26"/>
  <c r="M84" i="4"/>
  <c r="E85" i="4" s="1"/>
  <c r="X82" i="4"/>
  <c r="F84" i="12" s="1"/>
  <c r="K84" i="4"/>
  <c r="Q84" i="4" s="1"/>
  <c r="F84" i="27" s="1"/>
  <c r="I89" i="33" l="1"/>
  <c r="H89" i="33"/>
  <c r="J89" i="33" s="1"/>
  <c r="A283" i="33"/>
  <c r="A305" i="31"/>
  <c r="N275" i="29"/>
  <c r="L275" i="29"/>
  <c r="M275" i="29"/>
  <c r="U82" i="4"/>
  <c r="E82" i="19"/>
  <c r="E82" i="25"/>
  <c r="P84" i="4"/>
  <c r="E84" i="27" s="1"/>
  <c r="V83" i="4"/>
  <c r="A252" i="26"/>
  <c r="F85" i="4"/>
  <c r="G85" i="4" s="1"/>
  <c r="L89" i="33" l="1"/>
  <c r="C90" i="33" s="1"/>
  <c r="D90" i="33" s="1"/>
  <c r="E90" i="33" s="1"/>
  <c r="K89" i="33"/>
  <c r="I90" i="33"/>
  <c r="H90" i="33"/>
  <c r="J90" i="33" s="1"/>
  <c r="A284" i="33"/>
  <c r="A306" i="31"/>
  <c r="L276" i="29"/>
  <c r="M276" i="29"/>
  <c r="N276" i="29"/>
  <c r="G83" i="19"/>
  <c r="G83" i="25"/>
  <c r="T83" i="4"/>
  <c r="R84" i="4"/>
  <c r="G84" i="27" s="1"/>
  <c r="F82" i="19"/>
  <c r="F82" i="25"/>
  <c r="A253" i="26"/>
  <c r="X83" i="4"/>
  <c r="F85" i="12" s="1"/>
  <c r="J85" i="4"/>
  <c r="H85" i="4"/>
  <c r="I85" i="4"/>
  <c r="L90" i="33" l="1"/>
  <c r="C91" i="33" s="1"/>
  <c r="D91" i="33" s="1"/>
  <c r="E91" i="33" s="1"/>
  <c r="K90" i="33"/>
  <c r="A285" i="33"/>
  <c r="A307" i="31"/>
  <c r="L277" i="29"/>
  <c r="M277" i="29"/>
  <c r="N277" i="29"/>
  <c r="U83" i="4"/>
  <c r="E83" i="19"/>
  <c r="E83" i="25"/>
  <c r="V84" i="4"/>
  <c r="X84" i="4" s="1"/>
  <c r="F86" i="12" s="1"/>
  <c r="A254" i="26"/>
  <c r="K85" i="4"/>
  <c r="Q85" i="4" s="1"/>
  <c r="F85" i="27" s="1"/>
  <c r="M85" i="4"/>
  <c r="E86" i="4" s="1"/>
  <c r="I91" i="33" l="1"/>
  <c r="H91" i="33"/>
  <c r="J91" i="33" s="1"/>
  <c r="A286" i="33"/>
  <c r="A308" i="31"/>
  <c r="L278" i="29"/>
  <c r="M278" i="29"/>
  <c r="N278" i="29"/>
  <c r="T84" i="4"/>
  <c r="U84" i="4" s="1"/>
  <c r="G84" i="19"/>
  <c r="G84" i="25"/>
  <c r="P85" i="4"/>
  <c r="E85" i="27" s="1"/>
  <c r="F83" i="19"/>
  <c r="F83" i="25"/>
  <c r="A255" i="26"/>
  <c r="F86" i="4"/>
  <c r="G86" i="4" s="1"/>
  <c r="L91" i="33" l="1"/>
  <c r="C92" i="33" s="1"/>
  <c r="D92" i="33" s="1"/>
  <c r="E92" i="33" s="1"/>
  <c r="K91" i="33"/>
  <c r="A287" i="33"/>
  <c r="A309" i="31"/>
  <c r="N279" i="29"/>
  <c r="L279" i="29"/>
  <c r="M279" i="29"/>
  <c r="R85" i="4"/>
  <c r="G85" i="27" s="1"/>
  <c r="F84" i="19"/>
  <c r="F84" i="25"/>
  <c r="E84" i="19"/>
  <c r="E84" i="25"/>
  <c r="A256" i="26"/>
  <c r="J86" i="4"/>
  <c r="H86" i="4"/>
  <c r="I86" i="4"/>
  <c r="H92" i="33" l="1"/>
  <c r="J92" i="33" s="1"/>
  <c r="I92" i="33"/>
  <c r="A288" i="33"/>
  <c r="A310" i="31"/>
  <c r="L280" i="29"/>
  <c r="M280" i="29"/>
  <c r="N280" i="29"/>
  <c r="V85" i="4"/>
  <c r="X85" i="4" s="1"/>
  <c r="F87" i="12" s="1"/>
  <c r="A257" i="26"/>
  <c r="M86" i="4"/>
  <c r="E87" i="4" s="1"/>
  <c r="K86" i="4"/>
  <c r="Q86" i="4" s="1"/>
  <c r="F86" i="27" s="1"/>
  <c r="K92" i="33" l="1"/>
  <c r="L92" i="33"/>
  <c r="C93" i="33" s="1"/>
  <c r="D93" i="33" s="1"/>
  <c r="E93" i="33" s="1"/>
  <c r="A289" i="33"/>
  <c r="A311" i="31"/>
  <c r="L281" i="29"/>
  <c r="M281" i="29"/>
  <c r="N281" i="29"/>
  <c r="P86" i="4"/>
  <c r="E86" i="27" s="1"/>
  <c r="G85" i="19"/>
  <c r="G85" i="25"/>
  <c r="T85" i="4"/>
  <c r="A258" i="26"/>
  <c r="F87" i="4"/>
  <c r="G87" i="4" s="1"/>
  <c r="I93" i="33" l="1"/>
  <c r="H93" i="33"/>
  <c r="J93" i="33" s="1"/>
  <c r="A290" i="33"/>
  <c r="A312" i="31"/>
  <c r="L282" i="29"/>
  <c r="M282" i="29"/>
  <c r="N282" i="29"/>
  <c r="U85" i="4"/>
  <c r="E85" i="19"/>
  <c r="E85" i="25"/>
  <c r="R86" i="4"/>
  <c r="G86" i="27" s="1"/>
  <c r="A259" i="26"/>
  <c r="J87" i="4"/>
  <c r="H87" i="4"/>
  <c r="I87" i="4"/>
  <c r="L93" i="33" l="1"/>
  <c r="C94" i="33" s="1"/>
  <c r="D94" i="33" s="1"/>
  <c r="E94" i="33" s="1"/>
  <c r="K93" i="33"/>
  <c r="A291" i="33"/>
  <c r="A313" i="31"/>
  <c r="M87" i="4"/>
  <c r="E88" i="4" s="1"/>
  <c r="N283" i="29"/>
  <c r="L283" i="29"/>
  <c r="M283" i="29"/>
  <c r="V86" i="4"/>
  <c r="X86" i="4" s="1"/>
  <c r="F88" i="12" s="1"/>
  <c r="F85" i="19"/>
  <c r="F85" i="25"/>
  <c r="A260" i="26"/>
  <c r="K87" i="4"/>
  <c r="Q87" i="4" s="1"/>
  <c r="F87" i="27" s="1"/>
  <c r="H94" i="33" l="1"/>
  <c r="J94" i="33" s="1"/>
  <c r="I94" i="33"/>
  <c r="A292" i="33"/>
  <c r="A314" i="31"/>
  <c r="L284" i="29"/>
  <c r="M284" i="29"/>
  <c r="N284" i="29"/>
  <c r="P87" i="4"/>
  <c r="E87" i="27" s="1"/>
  <c r="T86" i="4"/>
  <c r="U86" i="4" s="1"/>
  <c r="G86" i="19"/>
  <c r="G86" i="25"/>
  <c r="A261" i="26"/>
  <c r="F88" i="4"/>
  <c r="G88" i="4" s="1"/>
  <c r="K94" i="33" l="1"/>
  <c r="L94" i="33"/>
  <c r="C95" i="33" s="1"/>
  <c r="D95" i="33" s="1"/>
  <c r="E95" i="33" s="1"/>
  <c r="A293" i="33"/>
  <c r="A315" i="31"/>
  <c r="L285" i="29"/>
  <c r="M285" i="29"/>
  <c r="N285" i="29"/>
  <c r="F86" i="19"/>
  <c r="F86" i="25"/>
  <c r="E86" i="19"/>
  <c r="E86" i="25"/>
  <c r="R87" i="4"/>
  <c r="G87" i="27" s="1"/>
  <c r="A262" i="26"/>
  <c r="J88" i="4"/>
  <c r="H88" i="4"/>
  <c r="I88" i="4"/>
  <c r="H95" i="33" l="1"/>
  <c r="J95" i="33" s="1"/>
  <c r="I95" i="33"/>
  <c r="A294" i="33"/>
  <c r="A316" i="31"/>
  <c r="L286" i="29"/>
  <c r="M286" i="29"/>
  <c r="N286" i="29"/>
  <c r="V87" i="4"/>
  <c r="A263" i="26"/>
  <c r="K88" i="4"/>
  <c r="Q88" i="4" s="1"/>
  <c r="F88" i="27" s="1"/>
  <c r="M88" i="4"/>
  <c r="E89" i="4" s="1"/>
  <c r="K95" i="33" l="1"/>
  <c r="L95" i="33"/>
  <c r="C96" i="33" s="1"/>
  <c r="D96" i="33" s="1"/>
  <c r="E96" i="33" s="1"/>
  <c r="A295" i="33"/>
  <c r="A317" i="31"/>
  <c r="N287" i="29"/>
  <c r="M287" i="29"/>
  <c r="L287" i="29"/>
  <c r="P88" i="4"/>
  <c r="E88" i="27" s="1"/>
  <c r="T87" i="4"/>
  <c r="G87" i="19"/>
  <c r="G87" i="25"/>
  <c r="A264" i="26"/>
  <c r="X87" i="4"/>
  <c r="F89" i="12" s="1"/>
  <c r="F89" i="4"/>
  <c r="G89" i="4" s="1"/>
  <c r="H96" i="33" l="1"/>
  <c r="J96" i="33" s="1"/>
  <c r="I96" i="33"/>
  <c r="A296" i="33"/>
  <c r="A318" i="31"/>
  <c r="L288" i="29"/>
  <c r="M288" i="29"/>
  <c r="N288" i="29"/>
  <c r="U87" i="4"/>
  <c r="E87" i="19"/>
  <c r="E87" i="25"/>
  <c r="R88" i="4"/>
  <c r="G88" i="27" s="1"/>
  <c r="A265" i="26"/>
  <c r="J89" i="4"/>
  <c r="H89" i="4"/>
  <c r="I89" i="4"/>
  <c r="L96" i="33" l="1"/>
  <c r="C97" i="33" s="1"/>
  <c r="D97" i="33" s="1"/>
  <c r="E97" i="33" s="1"/>
  <c r="H97" i="33" s="1"/>
  <c r="J97" i="33" s="1"/>
  <c r="K96" i="33"/>
  <c r="A297" i="33"/>
  <c r="A319" i="31"/>
  <c r="L289" i="29"/>
  <c r="M289" i="29"/>
  <c r="N289" i="29"/>
  <c r="V88" i="4"/>
  <c r="X88" i="4" s="1"/>
  <c r="F90" i="12" s="1"/>
  <c r="F87" i="19"/>
  <c r="F87" i="25"/>
  <c r="A266" i="26"/>
  <c r="K89" i="4"/>
  <c r="Q89" i="4" s="1"/>
  <c r="F89" i="27" s="1"/>
  <c r="M89" i="4"/>
  <c r="E90" i="4" s="1"/>
  <c r="I97" i="33" l="1"/>
  <c r="K97" i="33" s="1"/>
  <c r="A298" i="33"/>
  <c r="A320" i="31"/>
  <c r="L290" i="29"/>
  <c r="M290" i="29"/>
  <c r="N290" i="29"/>
  <c r="P89" i="4"/>
  <c r="E89" i="27" s="1"/>
  <c r="T88" i="4"/>
  <c r="U88" i="4" s="1"/>
  <c r="G88" i="19"/>
  <c r="G88" i="25"/>
  <c r="A267" i="26"/>
  <c r="F90" i="4"/>
  <c r="G90" i="4" s="1"/>
  <c r="L97" i="33" l="1"/>
  <c r="C98" i="33" s="1"/>
  <c r="D98" i="33" s="1"/>
  <c r="E98" i="33" s="1"/>
  <c r="I98" i="33" s="1"/>
  <c r="A299" i="33"/>
  <c r="A321" i="31"/>
  <c r="N291" i="29"/>
  <c r="M291" i="29"/>
  <c r="L291" i="29"/>
  <c r="E88" i="19"/>
  <c r="E88" i="25"/>
  <c r="F88" i="19"/>
  <c r="F88" i="25"/>
  <c r="R89" i="4"/>
  <c r="G89" i="27" s="1"/>
  <c r="A268" i="26"/>
  <c r="J90" i="4"/>
  <c r="H90" i="4"/>
  <c r="I90" i="4"/>
  <c r="H98" i="33" l="1"/>
  <c r="J98" i="33" s="1"/>
  <c r="L98" i="33"/>
  <c r="C99" i="33" s="1"/>
  <c r="D99" i="33" s="1"/>
  <c r="E99" i="33" s="1"/>
  <c r="H99" i="33" s="1"/>
  <c r="J99" i="33" s="1"/>
  <c r="K98" i="33"/>
  <c r="A300" i="33"/>
  <c r="A322" i="31"/>
  <c r="L292" i="29"/>
  <c r="M292" i="29"/>
  <c r="N292" i="29"/>
  <c r="V89" i="4"/>
  <c r="X89" i="4" s="1"/>
  <c r="F91" i="12" s="1"/>
  <c r="A269" i="26"/>
  <c r="K90" i="4"/>
  <c r="Q90" i="4" s="1"/>
  <c r="F90" i="27" s="1"/>
  <c r="M90" i="4"/>
  <c r="E91" i="4" s="1"/>
  <c r="I99" i="33" l="1"/>
  <c r="K99" i="33" s="1"/>
  <c r="A301" i="33"/>
  <c r="A323" i="31"/>
  <c r="L293" i="29"/>
  <c r="M293" i="29"/>
  <c r="N293" i="29"/>
  <c r="P90" i="4"/>
  <c r="E90" i="27" s="1"/>
  <c r="T89" i="4"/>
  <c r="U89" i="4" s="1"/>
  <c r="G89" i="19"/>
  <c r="G89" i="25"/>
  <c r="A270" i="26"/>
  <c r="F91" i="4"/>
  <c r="G91" i="4" s="1"/>
  <c r="L99" i="33" l="1"/>
  <c r="C100" i="33" s="1"/>
  <c r="D100" i="33" s="1"/>
  <c r="E100" i="33" s="1"/>
  <c r="I100" i="33" s="1"/>
  <c r="A302" i="33"/>
  <c r="A324" i="31"/>
  <c r="L294" i="29"/>
  <c r="M294" i="29"/>
  <c r="N294" i="29"/>
  <c r="E89" i="19"/>
  <c r="E89" i="25"/>
  <c r="F89" i="19"/>
  <c r="F89" i="25"/>
  <c r="R90" i="4"/>
  <c r="G90" i="27" s="1"/>
  <c r="A271" i="26"/>
  <c r="J91" i="4"/>
  <c r="H91" i="4"/>
  <c r="I91" i="4"/>
  <c r="H100" i="33" l="1"/>
  <c r="J100" i="33" s="1"/>
  <c r="K100" i="33"/>
  <c r="L100" i="33"/>
  <c r="C101" i="33" s="1"/>
  <c r="D101" i="33" s="1"/>
  <c r="E101" i="33" s="1"/>
  <c r="H101" i="33" s="1"/>
  <c r="J101" i="33" s="1"/>
  <c r="A303" i="33"/>
  <c r="A325" i="31"/>
  <c r="K91" i="4"/>
  <c r="Q91" i="4" s="1"/>
  <c r="N295" i="29"/>
  <c r="L295" i="29"/>
  <c r="M295" i="29"/>
  <c r="V90" i="4"/>
  <c r="X90" i="4" s="1"/>
  <c r="F92" i="12" s="1"/>
  <c r="A272" i="26"/>
  <c r="M91" i="4"/>
  <c r="E92" i="4" s="1"/>
  <c r="F92" i="4" s="1"/>
  <c r="G92" i="4" s="1"/>
  <c r="P91" i="4" l="1"/>
  <c r="E91" i="27" s="1"/>
  <c r="F91" i="27"/>
  <c r="I101" i="33"/>
  <c r="K101" i="33" s="1"/>
  <c r="L101" i="33"/>
  <c r="C102" i="33" s="1"/>
  <c r="D102" i="33" s="1"/>
  <c r="E102" i="33" s="1"/>
  <c r="A304" i="33"/>
  <c r="A326" i="31"/>
  <c r="L296" i="29"/>
  <c r="M296" i="29"/>
  <c r="N296" i="29"/>
  <c r="T90" i="4"/>
  <c r="U90" i="4" s="1"/>
  <c r="G90" i="19"/>
  <c r="G90" i="25"/>
  <c r="R91" i="4"/>
  <c r="G91" i="27" s="1"/>
  <c r="A273" i="26"/>
  <c r="J92" i="4"/>
  <c r="H92" i="4"/>
  <c r="I92" i="4"/>
  <c r="I102" i="33" l="1"/>
  <c r="H102" i="33"/>
  <c r="J102" i="33" s="1"/>
  <c r="A305" i="33"/>
  <c r="A327" i="31"/>
  <c r="L297" i="29"/>
  <c r="M297" i="29"/>
  <c r="N297" i="29"/>
  <c r="V91" i="4"/>
  <c r="F90" i="19"/>
  <c r="F90" i="25"/>
  <c r="E90" i="19"/>
  <c r="E90" i="25"/>
  <c r="A274" i="26"/>
  <c r="M92" i="4"/>
  <c r="E93" i="4" s="1"/>
  <c r="F93" i="4" s="1"/>
  <c r="G93" i="4" s="1"/>
  <c r="K92" i="4"/>
  <c r="Q92" i="4" s="1"/>
  <c r="F92" i="27" s="1"/>
  <c r="L102" i="33" l="1"/>
  <c r="C103" i="33" s="1"/>
  <c r="D103" i="33" s="1"/>
  <c r="K102" i="33"/>
  <c r="A306" i="33"/>
  <c r="A328" i="31"/>
  <c r="L298" i="29"/>
  <c r="M298" i="29"/>
  <c r="N298" i="29"/>
  <c r="P92" i="4"/>
  <c r="E92" i="27" s="1"/>
  <c r="G91" i="19"/>
  <c r="G91" i="25"/>
  <c r="T91" i="4"/>
  <c r="A275" i="26"/>
  <c r="J93" i="4"/>
  <c r="H93" i="4"/>
  <c r="I93" i="4"/>
  <c r="E103" i="33" l="1"/>
  <c r="I103" i="33" s="1"/>
  <c r="A307" i="33"/>
  <c r="A329" i="31"/>
  <c r="N299" i="29"/>
  <c r="L299" i="29"/>
  <c r="M299" i="29"/>
  <c r="U91" i="4"/>
  <c r="E91" i="19"/>
  <c r="E91" i="25"/>
  <c r="R92" i="4"/>
  <c r="G92" i="27" s="1"/>
  <c r="A276" i="26"/>
  <c r="M93" i="4"/>
  <c r="E94" i="4" s="1"/>
  <c r="X91" i="4"/>
  <c r="F93" i="12" s="1"/>
  <c r="K93" i="4"/>
  <c r="Q93" i="4" s="1"/>
  <c r="F93" i="27" s="1"/>
  <c r="H103" i="33" l="1"/>
  <c r="J103" i="33" s="1"/>
  <c r="K103" i="33" s="1"/>
  <c r="A308" i="33"/>
  <c r="A330" i="31"/>
  <c r="L300" i="29"/>
  <c r="M300" i="29"/>
  <c r="N300" i="29"/>
  <c r="P93" i="4"/>
  <c r="E93" i="27" s="1"/>
  <c r="V92" i="4"/>
  <c r="F91" i="19"/>
  <c r="F91" i="25"/>
  <c r="A277" i="26"/>
  <c r="F94" i="4"/>
  <c r="G94" i="4" s="1"/>
  <c r="L103" i="33" l="1"/>
  <c r="C104" i="33" s="1"/>
  <c r="D104" i="33" s="1"/>
  <c r="E104" i="33" s="1"/>
  <c r="I104" i="33" s="1"/>
  <c r="A309" i="33"/>
  <c r="A331" i="31"/>
  <c r="L301" i="29"/>
  <c r="M301" i="29"/>
  <c r="N301" i="29"/>
  <c r="T92" i="4"/>
  <c r="U92" i="4" s="1"/>
  <c r="G92" i="19"/>
  <c r="G92" i="25"/>
  <c r="X92" i="4"/>
  <c r="F94" i="12" s="1"/>
  <c r="R93" i="4"/>
  <c r="G93" i="27" s="1"/>
  <c r="A278" i="26"/>
  <c r="J94" i="4"/>
  <c r="H94" i="4"/>
  <c r="I94" i="4"/>
  <c r="H104" i="33" l="1"/>
  <c r="J104" i="33" s="1"/>
  <c r="K104" i="33" s="1"/>
  <c r="L104" i="33"/>
  <c r="C105" i="33" s="1"/>
  <c r="D105" i="33" s="1"/>
  <c r="E105" i="33" s="1"/>
  <c r="H105" i="33" s="1"/>
  <c r="J105" i="33" s="1"/>
  <c r="M94" i="4"/>
  <c r="E95" i="4" s="1"/>
  <c r="A310" i="33"/>
  <c r="A332" i="31"/>
  <c r="L302" i="29"/>
  <c r="M302" i="29"/>
  <c r="N302" i="29"/>
  <c r="V93" i="4"/>
  <c r="F92" i="19"/>
  <c r="F92" i="25"/>
  <c r="E92" i="19"/>
  <c r="E92" i="25"/>
  <c r="A279" i="26"/>
  <c r="K94" i="4"/>
  <c r="Q94" i="4" s="1"/>
  <c r="F94" i="27" s="1"/>
  <c r="I105" i="33" l="1"/>
  <c r="L105" i="33" s="1"/>
  <c r="C106" i="33" s="1"/>
  <c r="D106" i="33" s="1"/>
  <c r="E106" i="33" s="1"/>
  <c r="I106" i="33" s="1"/>
  <c r="A311" i="33"/>
  <c r="A333" i="31"/>
  <c r="N303" i="29"/>
  <c r="L303" i="29"/>
  <c r="M303" i="29"/>
  <c r="P94" i="4"/>
  <c r="E94" i="27" s="1"/>
  <c r="G93" i="19"/>
  <c r="G93" i="25"/>
  <c r="T93" i="4"/>
  <c r="A280" i="26"/>
  <c r="X93" i="4"/>
  <c r="F95" i="12" s="1"/>
  <c r="F95" i="4"/>
  <c r="G95" i="4" s="1"/>
  <c r="H106" i="33" l="1"/>
  <c r="J106" i="33" s="1"/>
  <c r="K105" i="33"/>
  <c r="L106" i="33"/>
  <c r="C107" i="33" s="1"/>
  <c r="D107" i="33" s="1"/>
  <c r="E107" i="33" s="1"/>
  <c r="K106" i="33"/>
  <c r="A312" i="33"/>
  <c r="A334" i="31"/>
  <c r="L304" i="29"/>
  <c r="M304" i="29"/>
  <c r="N304" i="29"/>
  <c r="U93" i="4"/>
  <c r="E93" i="19"/>
  <c r="E93" i="25"/>
  <c r="R94" i="4"/>
  <c r="G94" i="27" s="1"/>
  <c r="A281" i="26"/>
  <c r="J95" i="4"/>
  <c r="H95" i="4"/>
  <c r="I95" i="4"/>
  <c r="H107" i="33" l="1"/>
  <c r="J107" i="33" s="1"/>
  <c r="I107" i="33"/>
  <c r="M95" i="4"/>
  <c r="E96" i="4" s="1"/>
  <c r="A313" i="33"/>
  <c r="A335" i="31"/>
  <c r="L305" i="29"/>
  <c r="M305" i="29"/>
  <c r="N305" i="29"/>
  <c r="V94" i="4"/>
  <c r="X94" i="4" s="1"/>
  <c r="F96" i="12" s="1"/>
  <c r="F93" i="19"/>
  <c r="F93" i="25"/>
  <c r="A282" i="26"/>
  <c r="K95" i="4"/>
  <c r="Q95" i="4" s="1"/>
  <c r="F95" i="27" s="1"/>
  <c r="L107" i="33" l="1"/>
  <c r="C108" i="33" s="1"/>
  <c r="D108" i="33" s="1"/>
  <c r="E108" i="33" s="1"/>
  <c r="H108" i="33" s="1"/>
  <c r="J108" i="33" s="1"/>
  <c r="K107" i="33"/>
  <c r="I108" i="33"/>
  <c r="A314" i="33"/>
  <c r="A336" i="31"/>
  <c r="L306" i="29"/>
  <c r="M306" i="29"/>
  <c r="N306" i="29"/>
  <c r="P95" i="4"/>
  <c r="E95" i="27" s="1"/>
  <c r="T94" i="4"/>
  <c r="U94" i="4" s="1"/>
  <c r="G94" i="19"/>
  <c r="G94" i="25"/>
  <c r="A283" i="26"/>
  <c r="F96" i="4"/>
  <c r="G96" i="4" s="1"/>
  <c r="K108" i="33" l="1"/>
  <c r="L108" i="33"/>
  <c r="C109" i="33" s="1"/>
  <c r="A315" i="33"/>
  <c r="A337" i="31"/>
  <c r="N307" i="29"/>
  <c r="L307" i="29"/>
  <c r="M307" i="29"/>
  <c r="E94" i="19"/>
  <c r="E94" i="25"/>
  <c r="F94" i="19"/>
  <c r="F94" i="25"/>
  <c r="R95" i="4"/>
  <c r="G95" i="27" s="1"/>
  <c r="A284" i="26"/>
  <c r="J96" i="4"/>
  <c r="H96" i="4"/>
  <c r="I96" i="4"/>
  <c r="D109" i="33" l="1"/>
  <c r="E109" i="33" s="1"/>
  <c r="A316" i="33"/>
  <c r="A338" i="31"/>
  <c r="L308" i="29"/>
  <c r="M308" i="29"/>
  <c r="N308" i="29"/>
  <c r="V95" i="4"/>
  <c r="A285" i="26"/>
  <c r="M96" i="4"/>
  <c r="E97" i="4" s="1"/>
  <c r="F97" i="4" s="1"/>
  <c r="G97" i="4" s="1"/>
  <c r="K96" i="4"/>
  <c r="Q96" i="4" s="1"/>
  <c r="F96" i="27" s="1"/>
  <c r="I109" i="33" l="1"/>
  <c r="H109" i="33"/>
  <c r="J109" i="33" s="1"/>
  <c r="A317" i="33"/>
  <c r="A339" i="31"/>
  <c r="L309" i="29"/>
  <c r="M309" i="29"/>
  <c r="N309" i="29"/>
  <c r="P96" i="4"/>
  <c r="E96" i="27" s="1"/>
  <c r="T95" i="4"/>
  <c r="G95" i="19"/>
  <c r="G95" i="25"/>
  <c r="A286" i="26"/>
  <c r="X95" i="4"/>
  <c r="F97" i="12" s="1"/>
  <c r="J97" i="4"/>
  <c r="H97" i="4"/>
  <c r="I97" i="4"/>
  <c r="L109" i="33" l="1"/>
  <c r="C110" i="33" s="1"/>
  <c r="D110" i="33" s="1"/>
  <c r="E110" i="33" s="1"/>
  <c r="K109" i="33"/>
  <c r="A318" i="33"/>
  <c r="A340" i="31"/>
  <c r="L310" i="29"/>
  <c r="M310" i="29"/>
  <c r="N310" i="29"/>
  <c r="U95" i="4"/>
  <c r="E95" i="19"/>
  <c r="E95" i="25"/>
  <c r="R96" i="4"/>
  <c r="G96" i="27" s="1"/>
  <c r="A287" i="26"/>
  <c r="K97" i="4"/>
  <c r="Q97" i="4" s="1"/>
  <c r="F97" i="27" s="1"/>
  <c r="M97" i="4"/>
  <c r="E98" i="4" s="1"/>
  <c r="I110" i="33" l="1"/>
  <c r="H110" i="33"/>
  <c r="J110" i="33" s="1"/>
  <c r="A319" i="33"/>
  <c r="A341" i="31"/>
  <c r="N311" i="29"/>
  <c r="L311" i="29"/>
  <c r="M311" i="29"/>
  <c r="P97" i="4"/>
  <c r="E97" i="27" s="1"/>
  <c r="V96" i="4"/>
  <c r="F95" i="19"/>
  <c r="F95" i="25"/>
  <c r="A288" i="26"/>
  <c r="F98" i="4"/>
  <c r="G98" i="4" s="1"/>
  <c r="L110" i="33" l="1"/>
  <c r="C111" i="33" s="1"/>
  <c r="D111" i="33" s="1"/>
  <c r="E111" i="33" s="1"/>
  <c r="I111" i="33" s="1"/>
  <c r="K110" i="33"/>
  <c r="A320" i="33"/>
  <c r="A342" i="31"/>
  <c r="L312" i="29"/>
  <c r="M312" i="29"/>
  <c r="N312" i="29"/>
  <c r="T96" i="4"/>
  <c r="U96" i="4" s="1"/>
  <c r="G96" i="19"/>
  <c r="G96" i="25"/>
  <c r="X96" i="4"/>
  <c r="F98" i="12" s="1"/>
  <c r="R97" i="4"/>
  <c r="G97" i="27" s="1"/>
  <c r="A289" i="26"/>
  <c r="J98" i="4"/>
  <c r="H98" i="4"/>
  <c r="I98" i="4"/>
  <c r="H111" i="33" l="1"/>
  <c r="J111" i="33" s="1"/>
  <c r="K111" i="33" s="1"/>
  <c r="A321" i="33"/>
  <c r="A343" i="31"/>
  <c r="L313" i="29"/>
  <c r="M313" i="29"/>
  <c r="N313" i="29"/>
  <c r="V97" i="4"/>
  <c r="F96" i="19"/>
  <c r="F96" i="25"/>
  <c r="E96" i="19"/>
  <c r="E96" i="25"/>
  <c r="A290" i="26"/>
  <c r="M98" i="4"/>
  <c r="E99" i="4" s="1"/>
  <c r="K98" i="4"/>
  <c r="Q98" i="4" s="1"/>
  <c r="F98" i="27" s="1"/>
  <c r="L111" i="33" l="1"/>
  <c r="C112" i="33" s="1"/>
  <c r="D112" i="33" s="1"/>
  <c r="E112" i="33" s="1"/>
  <c r="H112" i="33" s="1"/>
  <c r="J112" i="33" s="1"/>
  <c r="A322" i="33"/>
  <c r="A344" i="31"/>
  <c r="L314" i="29"/>
  <c r="M314" i="29"/>
  <c r="N314" i="29"/>
  <c r="T97" i="4"/>
  <c r="G97" i="19"/>
  <c r="G97" i="25"/>
  <c r="P98" i="4"/>
  <c r="E98" i="27" s="1"/>
  <c r="A291" i="26"/>
  <c r="X97" i="4"/>
  <c r="F99" i="12" s="1"/>
  <c r="F99" i="4"/>
  <c r="G99" i="4" s="1"/>
  <c r="I112" i="33" l="1"/>
  <c r="L112" i="33" s="1"/>
  <c r="C113" i="33" s="1"/>
  <c r="D113" i="33" s="1"/>
  <c r="E113" i="33" s="1"/>
  <c r="I113" i="33" s="1"/>
  <c r="A323" i="33"/>
  <c r="A345" i="31"/>
  <c r="N315" i="29"/>
  <c r="M315" i="29"/>
  <c r="L315" i="29"/>
  <c r="R98" i="4"/>
  <c r="G98" i="27" s="1"/>
  <c r="U97" i="4"/>
  <c r="E97" i="19"/>
  <c r="E97" i="25"/>
  <c r="A292" i="26"/>
  <c r="J99" i="4"/>
  <c r="H99" i="4"/>
  <c r="I99" i="4"/>
  <c r="K112" i="33" l="1"/>
  <c r="H113" i="33"/>
  <c r="J113" i="33" s="1"/>
  <c r="K113" i="33" s="1"/>
  <c r="A324" i="33"/>
  <c r="A346" i="31"/>
  <c r="M99" i="4"/>
  <c r="E100" i="4" s="1"/>
  <c r="F100" i="4" s="1"/>
  <c r="G100" i="4" s="1"/>
  <c r="L316" i="29"/>
  <c r="M316" i="29"/>
  <c r="N316" i="29"/>
  <c r="F97" i="19"/>
  <c r="F97" i="25"/>
  <c r="V98" i="4"/>
  <c r="X98" i="4" s="1"/>
  <c r="F100" i="12" s="1"/>
  <c r="A293" i="26"/>
  <c r="K99" i="4"/>
  <c r="Q99" i="4" s="1"/>
  <c r="F99" i="27" s="1"/>
  <c r="L113" i="33" l="1"/>
  <c r="C114" i="33" s="1"/>
  <c r="D114" i="33" s="1"/>
  <c r="E114" i="33" s="1"/>
  <c r="H114" i="33"/>
  <c r="J114" i="33" s="1"/>
  <c r="I114" i="33"/>
  <c r="A325" i="33"/>
  <c r="A347" i="31"/>
  <c r="L317" i="29"/>
  <c r="M317" i="29"/>
  <c r="N317" i="29"/>
  <c r="P99" i="4"/>
  <c r="E99" i="27" s="1"/>
  <c r="T98" i="4"/>
  <c r="U98" i="4" s="1"/>
  <c r="G98" i="19"/>
  <c r="G98" i="25"/>
  <c r="A294" i="26"/>
  <c r="J100" i="4"/>
  <c r="H100" i="4"/>
  <c r="I100" i="4"/>
  <c r="L114" i="33" l="1"/>
  <c r="C115" i="33" s="1"/>
  <c r="K114" i="33"/>
  <c r="A326" i="33"/>
  <c r="A348" i="31"/>
  <c r="L318" i="29"/>
  <c r="M318" i="29"/>
  <c r="N318" i="29"/>
  <c r="F98" i="19"/>
  <c r="F98" i="25"/>
  <c r="E98" i="19"/>
  <c r="E98" i="25"/>
  <c r="R99" i="4"/>
  <c r="G99" i="27" s="1"/>
  <c r="A295" i="26"/>
  <c r="M100" i="4"/>
  <c r="E101" i="4" s="1"/>
  <c r="F101" i="4" s="1"/>
  <c r="G101" i="4" s="1"/>
  <c r="K100" i="4"/>
  <c r="Q100" i="4" s="1"/>
  <c r="F100" i="27" s="1"/>
  <c r="A327" i="33" l="1"/>
  <c r="D115" i="33"/>
  <c r="E115" i="33" s="1"/>
  <c r="A349" i="31"/>
  <c r="N319" i="29"/>
  <c r="L319" i="29"/>
  <c r="M319" i="29"/>
  <c r="V99" i="4"/>
  <c r="X99" i="4" s="1"/>
  <c r="F101" i="12" s="1"/>
  <c r="P100" i="4"/>
  <c r="E100" i="27" s="1"/>
  <c r="A296" i="26"/>
  <c r="J101" i="4"/>
  <c r="H101" i="4"/>
  <c r="I101" i="4"/>
  <c r="H115" i="33" l="1"/>
  <c r="J115" i="33" s="1"/>
  <c r="I115" i="33"/>
  <c r="A328" i="33"/>
  <c r="A350" i="31"/>
  <c r="L320" i="29"/>
  <c r="M320" i="29"/>
  <c r="N320" i="29"/>
  <c r="R100" i="4"/>
  <c r="G100" i="27" s="1"/>
  <c r="G99" i="19"/>
  <c r="G99" i="25"/>
  <c r="T99" i="4"/>
  <c r="A297" i="26"/>
  <c r="M101" i="4"/>
  <c r="E102" i="4" s="1"/>
  <c r="K101" i="4"/>
  <c r="Q101" i="4" s="1"/>
  <c r="F101" i="27" s="1"/>
  <c r="L115" i="33" l="1"/>
  <c r="C116" i="33" s="1"/>
  <c r="K115" i="33"/>
  <c r="A329" i="33"/>
  <c r="A351" i="31"/>
  <c r="L321" i="29"/>
  <c r="M321" i="29"/>
  <c r="N321" i="29"/>
  <c r="P101" i="4"/>
  <c r="E101" i="27" s="1"/>
  <c r="U99" i="4"/>
  <c r="E99" i="19"/>
  <c r="E99" i="25"/>
  <c r="V100" i="4"/>
  <c r="A298" i="26"/>
  <c r="F102" i="4"/>
  <c r="G102" i="4" s="1"/>
  <c r="A330" i="33" l="1"/>
  <c r="D116" i="33"/>
  <c r="E116" i="33" s="1"/>
  <c r="A352" i="31"/>
  <c r="L322" i="29"/>
  <c r="M322" i="29"/>
  <c r="N322" i="29"/>
  <c r="T100" i="4"/>
  <c r="G100" i="19"/>
  <c r="G100" i="25"/>
  <c r="F99" i="19"/>
  <c r="F99" i="25"/>
  <c r="R101" i="4"/>
  <c r="G101" i="27" s="1"/>
  <c r="A299" i="26"/>
  <c r="X100" i="4"/>
  <c r="F102" i="12" s="1"/>
  <c r="J102" i="4"/>
  <c r="H102" i="4"/>
  <c r="I102" i="4"/>
  <c r="M102" i="4" l="1"/>
  <c r="E103" i="4" s="1"/>
  <c r="F103" i="4" s="1"/>
  <c r="G103" i="4" s="1"/>
  <c r="H116" i="33"/>
  <c r="J116" i="33" s="1"/>
  <c r="I116" i="33"/>
  <c r="A331" i="33"/>
  <c r="A353" i="31"/>
  <c r="N323" i="29"/>
  <c r="L323" i="29"/>
  <c r="M323" i="29"/>
  <c r="V101" i="4"/>
  <c r="X101" i="4" s="1"/>
  <c r="F103" i="12" s="1"/>
  <c r="U100" i="4"/>
  <c r="E100" i="19"/>
  <c r="E100" i="25"/>
  <c r="A300" i="26"/>
  <c r="K102" i="4"/>
  <c r="A332" i="33" l="1"/>
  <c r="L116" i="33"/>
  <c r="C117" i="33" s="1"/>
  <c r="K116" i="33"/>
  <c r="A354" i="31"/>
  <c r="L324" i="29"/>
  <c r="M324" i="29"/>
  <c r="N324" i="29"/>
  <c r="F100" i="19"/>
  <c r="F100" i="25"/>
  <c r="G101" i="19"/>
  <c r="G101" i="25"/>
  <c r="T101" i="4"/>
  <c r="A301" i="26"/>
  <c r="Q102" i="4"/>
  <c r="F102" i="27" s="1"/>
  <c r="J103" i="4"/>
  <c r="H103" i="4"/>
  <c r="I103" i="4"/>
  <c r="D117" i="33" l="1"/>
  <c r="E117" i="33" s="1"/>
  <c r="A333" i="33"/>
  <c r="A355" i="31"/>
  <c r="L325" i="29"/>
  <c r="M325" i="29"/>
  <c r="N325" i="29"/>
  <c r="U101" i="4"/>
  <c r="E101" i="19"/>
  <c r="E101" i="25"/>
  <c r="P102" i="4"/>
  <c r="E102" i="27" s="1"/>
  <c r="A302" i="26"/>
  <c r="M103" i="4"/>
  <c r="E104" i="4" s="1"/>
  <c r="K103" i="4"/>
  <c r="Q103" i="4" s="1"/>
  <c r="F103" i="27" s="1"/>
  <c r="H117" i="33" l="1"/>
  <c r="J117" i="33" s="1"/>
  <c r="I117" i="33"/>
  <c r="A334" i="33"/>
  <c r="A356" i="31"/>
  <c r="L326" i="29"/>
  <c r="M326" i="29"/>
  <c r="N326" i="29"/>
  <c r="R102" i="4"/>
  <c r="G102" i="27" s="1"/>
  <c r="P103" i="4"/>
  <c r="E103" i="27" s="1"/>
  <c r="F101" i="19"/>
  <c r="F101" i="25"/>
  <c r="A303" i="26"/>
  <c r="F104" i="4"/>
  <c r="G104" i="4" s="1"/>
  <c r="K117" i="33" l="1"/>
  <c r="L117" i="33"/>
  <c r="C118" i="33" s="1"/>
  <c r="A335" i="33"/>
  <c r="A357" i="31"/>
  <c r="N327" i="29"/>
  <c r="L327" i="29"/>
  <c r="M327" i="29"/>
  <c r="R103" i="4"/>
  <c r="G103" i="27" s="1"/>
  <c r="V102" i="4"/>
  <c r="X102" i="4" s="1"/>
  <c r="F104" i="12" s="1"/>
  <c r="A304" i="26"/>
  <c r="I104" i="4"/>
  <c r="J104" i="4"/>
  <c r="H104" i="4"/>
  <c r="A336" i="33" l="1"/>
  <c r="D118" i="33"/>
  <c r="E118" i="33" s="1"/>
  <c r="A358" i="31"/>
  <c r="L328" i="29"/>
  <c r="M328" i="29"/>
  <c r="N328" i="29"/>
  <c r="T102" i="4"/>
  <c r="G102" i="19"/>
  <c r="G102" i="25"/>
  <c r="V103" i="4"/>
  <c r="X103" i="4" s="1"/>
  <c r="F105" i="12" s="1"/>
  <c r="A305" i="26"/>
  <c r="M104" i="4"/>
  <c r="E105" i="4" s="1"/>
  <c r="F105" i="4" s="1"/>
  <c r="G105" i="4" s="1"/>
  <c r="H105" i="4" s="1"/>
  <c r="K104" i="4"/>
  <c r="H118" i="33" l="1"/>
  <c r="J118" i="33" s="1"/>
  <c r="I118" i="33"/>
  <c r="A337" i="33"/>
  <c r="A359" i="31"/>
  <c r="L329" i="29"/>
  <c r="M329" i="29"/>
  <c r="N329" i="29"/>
  <c r="T103" i="4"/>
  <c r="U103" i="4" s="1"/>
  <c r="G103" i="19"/>
  <c r="G103" i="25"/>
  <c r="U102" i="4"/>
  <c r="E102" i="19"/>
  <c r="E102" i="25"/>
  <c r="A306" i="26"/>
  <c r="I105" i="4"/>
  <c r="J105" i="4"/>
  <c r="Q104" i="4"/>
  <c r="F104" i="27" s="1"/>
  <c r="K105" i="4" l="1"/>
  <c r="Q105" i="4" s="1"/>
  <c r="L118" i="33"/>
  <c r="C119" i="33" s="1"/>
  <c r="K118" i="33"/>
  <c r="A338" i="33"/>
  <c r="A360" i="31"/>
  <c r="L330" i="29"/>
  <c r="M330" i="29"/>
  <c r="N330" i="29"/>
  <c r="F102" i="19"/>
  <c r="F102" i="25"/>
  <c r="F103" i="19"/>
  <c r="F103" i="25"/>
  <c r="P104" i="4"/>
  <c r="E104" i="27" s="1"/>
  <c r="E103" i="19"/>
  <c r="E103" i="25"/>
  <c r="A307" i="26"/>
  <c r="M105" i="4"/>
  <c r="E106" i="4" s="1"/>
  <c r="F106" i="4" s="1"/>
  <c r="G106" i="4" s="1"/>
  <c r="I106" i="4" s="1"/>
  <c r="P105" i="4" l="1"/>
  <c r="E105" i="27" s="1"/>
  <c r="F105" i="27"/>
  <c r="A339" i="33"/>
  <c r="D119" i="33"/>
  <c r="E119" i="33" s="1"/>
  <c r="A361" i="31"/>
  <c r="N331" i="29"/>
  <c r="L331" i="29"/>
  <c r="M331" i="29"/>
  <c r="R105" i="4"/>
  <c r="G105" i="27" s="1"/>
  <c r="R104" i="4"/>
  <c r="G104" i="27" s="1"/>
  <c r="A308" i="26"/>
  <c r="H106" i="4"/>
  <c r="M106" i="4" s="1"/>
  <c r="E107" i="4" s="1"/>
  <c r="J106" i="4"/>
  <c r="K106" i="4" s="1"/>
  <c r="Q106" i="4" s="1"/>
  <c r="F106" i="27" s="1"/>
  <c r="H119" i="33" l="1"/>
  <c r="J119" i="33" s="1"/>
  <c r="I119" i="33"/>
  <c r="A340" i="33"/>
  <c r="A362" i="31"/>
  <c r="L332" i="29"/>
  <c r="M332" i="29"/>
  <c r="N332" i="29"/>
  <c r="P106" i="4"/>
  <c r="E106" i="27" s="1"/>
  <c r="V104" i="4"/>
  <c r="V105" i="4"/>
  <c r="X105" i="4" s="1"/>
  <c r="F107" i="12" s="1"/>
  <c r="A309" i="26"/>
  <c r="F107" i="4"/>
  <c r="G107" i="4" s="1"/>
  <c r="A341" i="33" l="1"/>
  <c r="L119" i="33"/>
  <c r="C120" i="33" s="1"/>
  <c r="K119" i="33"/>
  <c r="A363" i="31"/>
  <c r="L333" i="29"/>
  <c r="M333" i="29"/>
  <c r="N333" i="29"/>
  <c r="T104" i="4"/>
  <c r="G104" i="19"/>
  <c r="G104" i="25"/>
  <c r="G105" i="19"/>
  <c r="G105" i="25"/>
  <c r="T105" i="4"/>
  <c r="X104" i="4"/>
  <c r="F106" i="12" s="1"/>
  <c r="R106" i="4"/>
  <c r="G106" i="27" s="1"/>
  <c r="A310" i="26"/>
  <c r="J107" i="4"/>
  <c r="H107" i="4"/>
  <c r="I107" i="4"/>
  <c r="D120" i="33" l="1"/>
  <c r="E120" i="33" s="1"/>
  <c r="A342" i="33"/>
  <c r="A364" i="31"/>
  <c r="L334" i="29"/>
  <c r="M334" i="29"/>
  <c r="N334" i="29"/>
  <c r="V106" i="4"/>
  <c r="U105" i="4"/>
  <c r="E105" i="19"/>
  <c r="E105" i="25"/>
  <c r="U104" i="4"/>
  <c r="E104" i="19"/>
  <c r="E104" i="25"/>
  <c r="A311" i="26"/>
  <c r="K107" i="4"/>
  <c r="Q107" i="4" s="1"/>
  <c r="F107" i="27" s="1"/>
  <c r="M107" i="4"/>
  <c r="E108" i="4" s="1"/>
  <c r="F108" i="4" s="1"/>
  <c r="G108" i="4" s="1"/>
  <c r="H120" i="33" l="1"/>
  <c r="J120" i="33" s="1"/>
  <c r="I120" i="33"/>
  <c r="A343" i="33"/>
  <c r="A365" i="31"/>
  <c r="N335" i="29"/>
  <c r="M335" i="29"/>
  <c r="L335" i="29"/>
  <c r="F104" i="19"/>
  <c r="F104" i="25"/>
  <c r="F105" i="19"/>
  <c r="F105" i="25"/>
  <c r="P107" i="4"/>
  <c r="E107" i="27" s="1"/>
  <c r="T106" i="4"/>
  <c r="G106" i="19"/>
  <c r="G106" i="25"/>
  <c r="A312" i="26"/>
  <c r="X106" i="4"/>
  <c r="F108" i="12" s="1"/>
  <c r="J108" i="4"/>
  <c r="H108" i="4"/>
  <c r="I108" i="4"/>
  <c r="A344" i="33" l="1"/>
  <c r="L120" i="33"/>
  <c r="C121" i="33" s="1"/>
  <c r="K120" i="33"/>
  <c r="A366" i="31"/>
  <c r="L336" i="29"/>
  <c r="M336" i="29"/>
  <c r="N336" i="29"/>
  <c r="U106" i="4"/>
  <c r="E106" i="19"/>
  <c r="E106" i="25"/>
  <c r="R107" i="4"/>
  <c r="G107" i="27" s="1"/>
  <c r="A313" i="26"/>
  <c r="M108" i="4"/>
  <c r="E109" i="4" s="1"/>
  <c r="F109" i="4" s="1"/>
  <c r="G109" i="4" s="1"/>
  <c r="K108" i="4"/>
  <c r="Q108" i="4" s="1"/>
  <c r="F108" i="27" s="1"/>
  <c r="D121" i="33" l="1"/>
  <c r="E121" i="33" s="1"/>
  <c r="A345" i="33"/>
  <c r="A367" i="31"/>
  <c r="L337" i="29"/>
  <c r="M337" i="29"/>
  <c r="N337" i="29"/>
  <c r="P108" i="4"/>
  <c r="E108" i="27" s="1"/>
  <c r="V107" i="4"/>
  <c r="F106" i="19"/>
  <c r="F106" i="25"/>
  <c r="A314" i="26"/>
  <c r="J109" i="4"/>
  <c r="H109" i="4"/>
  <c r="I109" i="4"/>
  <c r="A346" i="33" l="1"/>
  <c r="H121" i="33"/>
  <c r="J121" i="33" s="1"/>
  <c r="I121" i="33"/>
  <c r="A368" i="31"/>
  <c r="L338" i="29"/>
  <c r="M338" i="29"/>
  <c r="N338" i="29"/>
  <c r="G107" i="19"/>
  <c r="G107" i="25"/>
  <c r="T107" i="4"/>
  <c r="R108" i="4"/>
  <c r="G108" i="27" s="1"/>
  <c r="A315" i="26"/>
  <c r="M109" i="4"/>
  <c r="E110" i="4" s="1"/>
  <c r="X107" i="4"/>
  <c r="F109" i="12" s="1"/>
  <c r="K109" i="4"/>
  <c r="Q109" i="4" s="1"/>
  <c r="F109" i="27" s="1"/>
  <c r="L121" i="33" l="1"/>
  <c r="C122" i="33" s="1"/>
  <c r="K121" i="33"/>
  <c r="A347" i="33"/>
  <c r="A369" i="31"/>
  <c r="N339" i="29"/>
  <c r="M339" i="29"/>
  <c r="L339" i="29"/>
  <c r="U107" i="4"/>
  <c r="E107" i="19"/>
  <c r="E107" i="25"/>
  <c r="V108" i="4"/>
  <c r="P109" i="4"/>
  <c r="E109" i="27" s="1"/>
  <c r="A316" i="26"/>
  <c r="F110" i="4"/>
  <c r="G110" i="4" s="1"/>
  <c r="A348" i="33" l="1"/>
  <c r="D122" i="33"/>
  <c r="E122" i="33" s="1"/>
  <c r="L340" i="29"/>
  <c r="M340" i="29"/>
  <c r="N340" i="29"/>
  <c r="R109" i="4"/>
  <c r="G109" i="27" s="1"/>
  <c r="T108" i="4"/>
  <c r="G108" i="19"/>
  <c r="G108" i="25"/>
  <c r="F107" i="19"/>
  <c r="F107" i="25"/>
  <c r="A317" i="26"/>
  <c r="X108" i="4"/>
  <c r="F110" i="12" s="1"/>
  <c r="J110" i="4"/>
  <c r="H110" i="4"/>
  <c r="I110" i="4"/>
  <c r="H122" i="33" l="1"/>
  <c r="J122" i="33" s="1"/>
  <c r="I122" i="33"/>
  <c r="A349" i="33"/>
  <c r="L341" i="29"/>
  <c r="M341" i="29"/>
  <c r="N341" i="29"/>
  <c r="U108" i="4"/>
  <c r="E108" i="19"/>
  <c r="E108" i="25"/>
  <c r="V109" i="4"/>
  <c r="A318" i="26"/>
  <c r="M110" i="4"/>
  <c r="E111" i="4" s="1"/>
  <c r="K110" i="4"/>
  <c r="Q110" i="4" s="1"/>
  <c r="F110" i="27" s="1"/>
  <c r="L122" i="33" l="1"/>
  <c r="C123" i="33" s="1"/>
  <c r="K122" i="33"/>
  <c r="A350" i="33"/>
  <c r="L342" i="29"/>
  <c r="M342" i="29"/>
  <c r="N342" i="29"/>
  <c r="P110" i="4"/>
  <c r="E110" i="27" s="1"/>
  <c r="G109" i="19"/>
  <c r="G109" i="25"/>
  <c r="T109" i="4"/>
  <c r="F108" i="19"/>
  <c r="F108" i="25"/>
  <c r="A319" i="26"/>
  <c r="X109" i="4"/>
  <c r="F111" i="12" s="1"/>
  <c r="F111" i="4"/>
  <c r="G111" i="4" s="1"/>
  <c r="A351" i="33" l="1"/>
  <c r="D123" i="33"/>
  <c r="E123" i="33" s="1"/>
  <c r="N343" i="29"/>
  <c r="L343" i="29"/>
  <c r="M343" i="29"/>
  <c r="U109" i="4"/>
  <c r="E109" i="19"/>
  <c r="E109" i="25"/>
  <c r="R110" i="4"/>
  <c r="G110" i="27" s="1"/>
  <c r="A320" i="26"/>
  <c r="J111" i="4"/>
  <c r="H111" i="4"/>
  <c r="I111" i="4"/>
  <c r="H123" i="33" l="1"/>
  <c r="J123" i="33" s="1"/>
  <c r="I123" i="33"/>
  <c r="A352" i="33"/>
  <c r="L344" i="29"/>
  <c r="M344" i="29"/>
  <c r="N344" i="29"/>
  <c r="V110" i="4"/>
  <c r="M111" i="4"/>
  <c r="E112" i="4" s="1"/>
  <c r="F112" i="4" s="1"/>
  <c r="G112" i="4" s="1"/>
  <c r="F109" i="19"/>
  <c r="F109" i="25"/>
  <c r="A321" i="26"/>
  <c r="K111" i="4"/>
  <c r="Q111" i="4" s="1"/>
  <c r="F111" i="27" s="1"/>
  <c r="A353" i="33" l="1"/>
  <c r="L123" i="33"/>
  <c r="C124" i="33" s="1"/>
  <c r="K123" i="33"/>
  <c r="L345" i="29"/>
  <c r="M345" i="29"/>
  <c r="N345" i="29"/>
  <c r="P111" i="4"/>
  <c r="E111" i="27" s="1"/>
  <c r="T110" i="4"/>
  <c r="G110" i="19"/>
  <c r="G110" i="25"/>
  <c r="A322" i="26"/>
  <c r="X110" i="4"/>
  <c r="F112" i="12" s="1"/>
  <c r="J112" i="4"/>
  <c r="H112" i="4"/>
  <c r="I112" i="4"/>
  <c r="D124" i="33" l="1"/>
  <c r="E124" i="33" s="1"/>
  <c r="A354" i="33"/>
  <c r="N346" i="29"/>
  <c r="L346" i="29"/>
  <c r="M346" i="29"/>
  <c r="U110" i="4"/>
  <c r="E110" i="19"/>
  <c r="E110" i="25"/>
  <c r="R111" i="4"/>
  <c r="G111" i="27" s="1"/>
  <c r="A323" i="26"/>
  <c r="M112" i="4"/>
  <c r="E113" i="4" s="1"/>
  <c r="F113" i="4" s="1"/>
  <c r="G113" i="4" s="1"/>
  <c r="K112" i="4"/>
  <c r="Q112" i="4" s="1"/>
  <c r="F112" i="27" s="1"/>
  <c r="H124" i="33" l="1"/>
  <c r="J124" i="33" s="1"/>
  <c r="I124" i="33"/>
  <c r="A355" i="33"/>
  <c r="L347" i="29"/>
  <c r="M347" i="29"/>
  <c r="N347" i="29"/>
  <c r="V111" i="4"/>
  <c r="X111" i="4" s="1"/>
  <c r="F113" i="12" s="1"/>
  <c r="P112" i="4"/>
  <c r="E112" i="27" s="1"/>
  <c r="F110" i="19"/>
  <c r="F110" i="25"/>
  <c r="A324" i="26"/>
  <c r="J113" i="4"/>
  <c r="H113" i="4"/>
  <c r="I113" i="4"/>
  <c r="L124" i="33" l="1"/>
  <c r="C125" i="33" s="1"/>
  <c r="K124" i="33"/>
  <c r="A356" i="33"/>
  <c r="L348" i="29"/>
  <c r="M348" i="29"/>
  <c r="N348" i="29"/>
  <c r="R112" i="4"/>
  <c r="G112" i="27" s="1"/>
  <c r="T111" i="4"/>
  <c r="U111" i="4" s="1"/>
  <c r="G111" i="19"/>
  <c r="G111" i="25"/>
  <c r="A325" i="26"/>
  <c r="M113" i="4"/>
  <c r="E114" i="4" s="1"/>
  <c r="F114" i="4" s="1"/>
  <c r="G114" i="4" s="1"/>
  <c r="K113" i="4"/>
  <c r="Q113" i="4" s="1"/>
  <c r="F113" i="27" s="1"/>
  <c r="A357" i="33" l="1"/>
  <c r="D125" i="33"/>
  <c r="E125" i="33" s="1"/>
  <c r="L349" i="29"/>
  <c r="M349" i="29"/>
  <c r="N349" i="29"/>
  <c r="F111" i="19"/>
  <c r="F111" i="25"/>
  <c r="E111" i="19"/>
  <c r="E111" i="25"/>
  <c r="P113" i="4"/>
  <c r="E113" i="27" s="1"/>
  <c r="V112" i="4"/>
  <c r="A326" i="26"/>
  <c r="J114" i="4"/>
  <c r="H114" i="4"/>
  <c r="I114" i="4"/>
  <c r="H125" i="33" l="1"/>
  <c r="J125" i="33" s="1"/>
  <c r="I125" i="33"/>
  <c r="A358" i="33"/>
  <c r="M350" i="29"/>
  <c r="N350" i="29"/>
  <c r="L350" i="29"/>
  <c r="T112" i="4"/>
  <c r="U112" i="4" s="1"/>
  <c r="G112" i="19"/>
  <c r="G112" i="25"/>
  <c r="X112" i="4"/>
  <c r="F114" i="12" s="1"/>
  <c r="R113" i="4"/>
  <c r="G113" i="27" s="1"/>
  <c r="A327" i="26"/>
  <c r="M114" i="4"/>
  <c r="E115" i="4" s="1"/>
  <c r="K114" i="4"/>
  <c r="Q114" i="4" s="1"/>
  <c r="F114" i="27" s="1"/>
  <c r="K125" i="33" l="1"/>
  <c r="L125" i="33"/>
  <c r="C126" i="33" s="1"/>
  <c r="A359" i="33"/>
  <c r="L351" i="29"/>
  <c r="M351" i="29"/>
  <c r="N351" i="29"/>
  <c r="F112" i="19"/>
  <c r="F112" i="25"/>
  <c r="V113" i="4"/>
  <c r="X113" i="4" s="1"/>
  <c r="F115" i="12" s="1"/>
  <c r="P114" i="4"/>
  <c r="E114" i="27" s="1"/>
  <c r="E112" i="19"/>
  <c r="E112" i="25"/>
  <c r="A328" i="26"/>
  <c r="F115" i="4"/>
  <c r="G115" i="4" s="1"/>
  <c r="A360" i="33" l="1"/>
  <c r="D126" i="33"/>
  <c r="E126" i="33" s="1"/>
  <c r="L352" i="29"/>
  <c r="M352" i="29"/>
  <c r="N352" i="29"/>
  <c r="G113" i="19"/>
  <c r="G113" i="25"/>
  <c r="T113" i="4"/>
  <c r="R114" i="4"/>
  <c r="G114" i="27" s="1"/>
  <c r="A329" i="26"/>
  <c r="J115" i="4"/>
  <c r="H115" i="4"/>
  <c r="I115" i="4"/>
  <c r="A361" i="33" l="1"/>
  <c r="H126" i="33"/>
  <c r="J126" i="33" s="1"/>
  <c r="I126" i="33"/>
  <c r="L353" i="29"/>
  <c r="M353" i="29"/>
  <c r="N353" i="29"/>
  <c r="U113" i="4"/>
  <c r="E113" i="19"/>
  <c r="E113" i="25"/>
  <c r="V114" i="4"/>
  <c r="A330" i="26"/>
  <c r="M115" i="4"/>
  <c r="E116" i="4" s="1"/>
  <c r="F116" i="4" s="1"/>
  <c r="G116" i="4" s="1"/>
  <c r="K115" i="4"/>
  <c r="Q115" i="4" s="1"/>
  <c r="F115" i="27" s="1"/>
  <c r="L126" i="33" l="1"/>
  <c r="C127" i="33" s="1"/>
  <c r="K126" i="33"/>
  <c r="A362" i="33"/>
  <c r="M354" i="29"/>
  <c r="L354" i="29"/>
  <c r="N354" i="29"/>
  <c r="P115" i="4"/>
  <c r="E115" i="27" s="1"/>
  <c r="G114" i="19"/>
  <c r="G114" i="25"/>
  <c r="T114" i="4"/>
  <c r="X114" i="4"/>
  <c r="F116" i="12" s="1"/>
  <c r="F113" i="19"/>
  <c r="F113" i="25"/>
  <c r="A331" i="26"/>
  <c r="J116" i="4"/>
  <c r="H116" i="4"/>
  <c r="I116" i="4"/>
  <c r="A363" i="33" l="1"/>
  <c r="D127" i="33"/>
  <c r="E127" i="33" s="1"/>
  <c r="L355" i="29"/>
  <c r="M355" i="29"/>
  <c r="N355" i="29"/>
  <c r="U114" i="4"/>
  <c r="E114" i="19"/>
  <c r="E114" i="25"/>
  <c r="R115" i="4"/>
  <c r="G115" i="27" s="1"/>
  <c r="A332" i="26"/>
  <c r="M116" i="4"/>
  <c r="E117" i="4" s="1"/>
  <c r="F117" i="4" s="1"/>
  <c r="G117" i="4" s="1"/>
  <c r="K116" i="4"/>
  <c r="Q116" i="4" s="1"/>
  <c r="F116" i="27" s="1"/>
  <c r="H127" i="33" l="1"/>
  <c r="J127" i="33" s="1"/>
  <c r="I127" i="33"/>
  <c r="A364" i="33"/>
  <c r="L356" i="29"/>
  <c r="M356" i="29"/>
  <c r="N356" i="29"/>
  <c r="P116" i="4"/>
  <c r="E116" i="27" s="1"/>
  <c r="V115" i="4"/>
  <c r="X115" i="4" s="1"/>
  <c r="F117" i="12" s="1"/>
  <c r="F114" i="19"/>
  <c r="F114" i="25"/>
  <c r="A333" i="26"/>
  <c r="J117" i="4"/>
  <c r="H117" i="4"/>
  <c r="I117" i="4"/>
  <c r="A365" i="33" l="1"/>
  <c r="L127" i="33"/>
  <c r="C128" i="33" s="1"/>
  <c r="K127" i="33"/>
  <c r="K117" i="4"/>
  <c r="Q117" i="4" s="1"/>
  <c r="L357" i="29"/>
  <c r="M357" i="29"/>
  <c r="N357" i="29"/>
  <c r="G115" i="19"/>
  <c r="G115" i="25"/>
  <c r="T115" i="4"/>
  <c r="R116" i="4"/>
  <c r="G116" i="27" s="1"/>
  <c r="A334" i="26"/>
  <c r="M117" i="4"/>
  <c r="E118" i="4" s="1"/>
  <c r="F118" i="4" s="1"/>
  <c r="G118" i="4" s="1"/>
  <c r="P117" i="4" l="1"/>
  <c r="E117" i="27" s="1"/>
  <c r="F117" i="27"/>
  <c r="A366" i="33"/>
  <c r="D128" i="33"/>
  <c r="E128" i="33" s="1"/>
  <c r="N358" i="29"/>
  <c r="L358" i="29"/>
  <c r="M358" i="29"/>
  <c r="U115" i="4"/>
  <c r="E115" i="19"/>
  <c r="E115" i="25"/>
  <c r="V116" i="4"/>
  <c r="X116" i="4" s="1"/>
  <c r="F118" i="12" s="1"/>
  <c r="R117" i="4"/>
  <c r="G117" i="27" s="1"/>
  <c r="A335" i="26"/>
  <c r="J118" i="4"/>
  <c r="H118" i="4"/>
  <c r="I118" i="4"/>
  <c r="H128" i="33" l="1"/>
  <c r="J128" i="33" s="1"/>
  <c r="I128" i="33"/>
  <c r="A367" i="33"/>
  <c r="L359" i="29"/>
  <c r="M359" i="29"/>
  <c r="N359" i="29"/>
  <c r="V117" i="4"/>
  <c r="G116" i="19"/>
  <c r="G116" i="25"/>
  <c r="T116" i="4"/>
  <c r="F115" i="19"/>
  <c r="F115" i="25"/>
  <c r="A336" i="26"/>
  <c r="K118" i="4"/>
  <c r="Q118" i="4" s="1"/>
  <c r="F118" i="27" s="1"/>
  <c r="M118" i="4"/>
  <c r="E119" i="4" s="1"/>
  <c r="F119" i="4" s="1"/>
  <c r="G119" i="4" s="1"/>
  <c r="L128" i="33" l="1"/>
  <c r="C129" i="33" s="1"/>
  <c r="K128" i="33"/>
  <c r="A368" i="33"/>
  <c r="L360" i="29"/>
  <c r="M360" i="29"/>
  <c r="N360" i="29"/>
  <c r="U116" i="4"/>
  <c r="E116" i="19"/>
  <c r="E116" i="25"/>
  <c r="P118" i="4"/>
  <c r="E118" i="27" s="1"/>
  <c r="G117" i="19"/>
  <c r="G117" i="25"/>
  <c r="T117" i="4"/>
  <c r="A337" i="26"/>
  <c r="J119" i="4"/>
  <c r="H119" i="4"/>
  <c r="I119" i="4"/>
  <c r="A369" i="33" l="1"/>
  <c r="D129" i="33"/>
  <c r="E129" i="33" s="1"/>
  <c r="L361" i="29"/>
  <c r="M361" i="29"/>
  <c r="N361" i="29"/>
  <c r="U117" i="4"/>
  <c r="E117" i="19"/>
  <c r="E117" i="25"/>
  <c r="R118" i="4"/>
  <c r="G118" i="27" s="1"/>
  <c r="F116" i="19"/>
  <c r="F116" i="25"/>
  <c r="A338" i="26"/>
  <c r="K119" i="4"/>
  <c r="Q119" i="4" s="1"/>
  <c r="F119" i="27" s="1"/>
  <c r="M119" i="4"/>
  <c r="E120" i="4" s="1"/>
  <c r="H129" i="33" l="1"/>
  <c r="J129" i="33" s="1"/>
  <c r="I129" i="33"/>
  <c r="M362" i="29"/>
  <c r="N362" i="29"/>
  <c r="L362" i="29"/>
  <c r="V118" i="4"/>
  <c r="P119" i="4"/>
  <c r="E119" i="27" s="1"/>
  <c r="F117" i="19"/>
  <c r="F117" i="25"/>
  <c r="A339" i="26"/>
  <c r="F120" i="4"/>
  <c r="G120" i="4" s="1"/>
  <c r="L129" i="33" l="1"/>
  <c r="C130" i="33" s="1"/>
  <c r="K129" i="33"/>
  <c r="L363" i="29"/>
  <c r="M363" i="29"/>
  <c r="N363" i="29"/>
  <c r="R119" i="4"/>
  <c r="G119" i="27" s="1"/>
  <c r="T118" i="4"/>
  <c r="U118" i="4" s="1"/>
  <c r="G118" i="19"/>
  <c r="G118" i="25"/>
  <c r="A340" i="26"/>
  <c r="J120" i="4"/>
  <c r="H120" i="4"/>
  <c r="I120" i="4"/>
  <c r="D130" i="33" l="1"/>
  <c r="E130" i="33" s="1"/>
  <c r="L364" i="29"/>
  <c r="M364" i="29"/>
  <c r="N364" i="29"/>
  <c r="F118" i="19"/>
  <c r="F118" i="25"/>
  <c r="E118" i="19"/>
  <c r="E118" i="25"/>
  <c r="K120" i="4"/>
  <c r="Q120" i="4" s="1"/>
  <c r="F120" i="27" s="1"/>
  <c r="V119" i="4"/>
  <c r="A341" i="26"/>
  <c r="M120" i="4"/>
  <c r="E121" i="4" s="1"/>
  <c r="H130" i="33" l="1"/>
  <c r="J130" i="33" s="1"/>
  <c r="I130" i="33"/>
  <c r="L365" i="29"/>
  <c r="M365" i="29"/>
  <c r="N365" i="29"/>
  <c r="P120" i="4"/>
  <c r="E120" i="27" s="1"/>
  <c r="T119" i="4"/>
  <c r="G119" i="19"/>
  <c r="G119" i="25"/>
  <c r="A342" i="26"/>
  <c r="F121" i="4"/>
  <c r="G121" i="4" s="1"/>
  <c r="L130" i="33" l="1"/>
  <c r="C131" i="33" s="1"/>
  <c r="K130" i="33"/>
  <c r="N366" i="29"/>
  <c r="M366" i="29"/>
  <c r="L366" i="29"/>
  <c r="U119" i="4"/>
  <c r="E119" i="19"/>
  <c r="E119" i="25"/>
  <c r="R120" i="4"/>
  <c r="G120" i="27" s="1"/>
  <c r="A343" i="26"/>
  <c r="J121" i="4"/>
  <c r="H121" i="4"/>
  <c r="I121" i="4"/>
  <c r="D131" i="33" l="1"/>
  <c r="E131" i="33" s="1"/>
  <c r="L367" i="29"/>
  <c r="M367" i="29"/>
  <c r="N367" i="29"/>
  <c r="V120" i="4"/>
  <c r="M121" i="4"/>
  <c r="E122" i="4" s="1"/>
  <c r="F119" i="19"/>
  <c r="F119" i="25"/>
  <c r="A344" i="26"/>
  <c r="K121" i="4"/>
  <c r="Q121" i="4" s="1"/>
  <c r="F121" i="27" s="1"/>
  <c r="H131" i="33" l="1"/>
  <c r="J131" i="33" s="1"/>
  <c r="I131" i="33"/>
  <c r="L368" i="29"/>
  <c r="M368" i="29"/>
  <c r="N368" i="29"/>
  <c r="P121" i="4"/>
  <c r="E121" i="27" s="1"/>
  <c r="T120" i="4"/>
  <c r="G120" i="19"/>
  <c r="G120" i="25"/>
  <c r="A345" i="26"/>
  <c r="F122" i="4"/>
  <c r="G122" i="4" s="1"/>
  <c r="L131" i="33" l="1"/>
  <c r="C132" i="33" s="1"/>
  <c r="K131" i="33"/>
  <c r="L369" i="29"/>
  <c r="M369" i="29"/>
  <c r="N369" i="29"/>
  <c r="U120" i="4"/>
  <c r="E120" i="19"/>
  <c r="E120" i="25"/>
  <c r="R121" i="4"/>
  <c r="G121" i="27" s="1"/>
  <c r="A346" i="26"/>
  <c r="J122" i="4"/>
  <c r="H122" i="4"/>
  <c r="I122" i="4"/>
  <c r="D132" i="33" l="1"/>
  <c r="E132" i="33" s="1"/>
  <c r="M370" i="29"/>
  <c r="N370" i="29"/>
  <c r="L370" i="29"/>
  <c r="V121" i="4"/>
  <c r="K122" i="4"/>
  <c r="Q122" i="4" s="1"/>
  <c r="F122" i="27" s="1"/>
  <c r="F120" i="19"/>
  <c r="F120" i="25"/>
  <c r="A347" i="26"/>
  <c r="M122" i="4"/>
  <c r="E123" i="4" s="1"/>
  <c r="H132" i="33" l="1"/>
  <c r="J132" i="33" s="1"/>
  <c r="I132" i="33"/>
  <c r="L371" i="29"/>
  <c r="M371" i="29"/>
  <c r="N371" i="29"/>
  <c r="P122" i="4"/>
  <c r="E122" i="27" s="1"/>
  <c r="G121" i="19"/>
  <c r="G121" i="25"/>
  <c r="T121" i="4"/>
  <c r="A348" i="26"/>
  <c r="F123" i="4"/>
  <c r="G123" i="4" s="1"/>
  <c r="L132" i="33" l="1"/>
  <c r="C133" i="33" s="1"/>
  <c r="K132" i="33"/>
  <c r="L372" i="29"/>
  <c r="M372" i="29"/>
  <c r="N372" i="29"/>
  <c r="U121" i="4"/>
  <c r="E121" i="19"/>
  <c r="E121" i="25"/>
  <c r="R122" i="4"/>
  <c r="G122" i="27" s="1"/>
  <c r="A349" i="26"/>
  <c r="J123" i="4"/>
  <c r="H123" i="4"/>
  <c r="I123" i="4"/>
  <c r="D133" i="33" l="1"/>
  <c r="E133" i="33" s="1"/>
  <c r="L373" i="29"/>
  <c r="M373" i="29"/>
  <c r="N373" i="29"/>
  <c r="V122" i="4"/>
  <c r="F121" i="19"/>
  <c r="F121" i="25"/>
  <c r="A350" i="26"/>
  <c r="M123" i="4"/>
  <c r="E124" i="4" s="1"/>
  <c r="K123" i="4"/>
  <c r="Q123" i="4" s="1"/>
  <c r="P123" i="4" s="1"/>
  <c r="R123" i="4" s="1"/>
  <c r="V123" i="4" s="1"/>
  <c r="H133" i="33" l="1"/>
  <c r="J133" i="33" s="1"/>
  <c r="I133" i="33"/>
  <c r="N374" i="29"/>
  <c r="L374" i="29"/>
  <c r="M374" i="29"/>
  <c r="T122" i="4"/>
  <c r="G122" i="19"/>
  <c r="G122" i="25"/>
  <c r="A351" i="26"/>
  <c r="T123" i="4"/>
  <c r="U123" i="4" s="1"/>
  <c r="F124" i="4"/>
  <c r="G124" i="4" s="1"/>
  <c r="K133" i="33" l="1"/>
  <c r="L133" i="33"/>
  <c r="C134" i="33" s="1"/>
  <c r="L375" i="29"/>
  <c r="M375" i="29"/>
  <c r="N375" i="29"/>
  <c r="U122" i="4"/>
  <c r="E122" i="19"/>
  <c r="E122" i="25"/>
  <c r="A352" i="26"/>
  <c r="J124" i="4"/>
  <c r="H124" i="4"/>
  <c r="I124" i="4"/>
  <c r="D134" i="33" l="1"/>
  <c r="E134" i="33" s="1"/>
  <c r="L376" i="29"/>
  <c r="M376" i="29"/>
  <c r="N376" i="29"/>
  <c r="F122" i="19"/>
  <c r="F122" i="25"/>
  <c r="A353" i="26"/>
  <c r="K124" i="4"/>
  <c r="Q124" i="4" s="1"/>
  <c r="P124" i="4" s="1"/>
  <c r="R124" i="4" s="1"/>
  <c r="M124" i="4"/>
  <c r="E125" i="4" s="1"/>
  <c r="H134" i="33" l="1"/>
  <c r="J134" i="33" s="1"/>
  <c r="I134" i="33"/>
  <c r="L377" i="29"/>
  <c r="M377" i="29"/>
  <c r="N377" i="29"/>
  <c r="A354" i="26"/>
  <c r="V124" i="4"/>
  <c r="T124" i="4" s="1"/>
  <c r="U124" i="4" s="1"/>
  <c r="F125" i="4"/>
  <c r="G125" i="4" s="1"/>
  <c r="L134" i="33" l="1"/>
  <c r="C135" i="33" s="1"/>
  <c r="K134" i="33"/>
  <c r="M378" i="29"/>
  <c r="N378" i="29"/>
  <c r="L378" i="29"/>
  <c r="A355" i="26"/>
  <c r="J125" i="4"/>
  <c r="H125" i="4"/>
  <c r="I125" i="4"/>
  <c r="K125" i="4" l="1"/>
  <c r="Q125" i="4" s="1"/>
  <c r="P125" i="4" s="1"/>
  <c r="R125" i="4" s="1"/>
  <c r="V125" i="4" s="1"/>
  <c r="T125" i="4" s="1"/>
  <c r="U125" i="4" s="1"/>
  <c r="D135" i="33"/>
  <c r="E135" i="33" s="1"/>
  <c r="L379" i="29"/>
  <c r="M379" i="29"/>
  <c r="N379" i="29"/>
  <c r="A356" i="26"/>
  <c r="M125" i="4"/>
  <c r="E126" i="4" s="1"/>
  <c r="F126" i="4" s="1"/>
  <c r="G126" i="4" s="1"/>
  <c r="H135" i="33" l="1"/>
  <c r="J135" i="33" s="1"/>
  <c r="I135" i="33"/>
  <c r="L380" i="29"/>
  <c r="M380" i="29"/>
  <c r="N380" i="29"/>
  <c r="A357" i="26"/>
  <c r="J126" i="4"/>
  <c r="H126" i="4"/>
  <c r="I126" i="4"/>
  <c r="K126" i="4" l="1"/>
  <c r="Q126" i="4" s="1"/>
  <c r="P126" i="4" s="1"/>
  <c r="R126" i="4" s="1"/>
  <c r="V126" i="4" s="1"/>
  <c r="T126" i="4" s="1"/>
  <c r="U126" i="4" s="1"/>
  <c r="L135" i="33"/>
  <c r="C136" i="33" s="1"/>
  <c r="K135" i="33"/>
  <c r="L381" i="29"/>
  <c r="M381" i="29"/>
  <c r="N381" i="29"/>
  <c r="A358" i="26"/>
  <c r="M126" i="4"/>
  <c r="E127" i="4" s="1"/>
  <c r="D136" i="33" l="1"/>
  <c r="E136" i="33" s="1"/>
  <c r="N382" i="29"/>
  <c r="M382" i="29"/>
  <c r="L382" i="29"/>
  <c r="A359" i="26"/>
  <c r="F127" i="4"/>
  <c r="G127" i="4" s="1"/>
  <c r="H136" i="33" l="1"/>
  <c r="J136" i="33" s="1"/>
  <c r="I136" i="33"/>
  <c r="L383" i="29"/>
  <c r="M383" i="29"/>
  <c r="N383" i="29"/>
  <c r="A360" i="26"/>
  <c r="J127" i="4"/>
  <c r="H127" i="4"/>
  <c r="I127" i="4"/>
  <c r="K127" i="4" l="1"/>
  <c r="Q127" i="4" s="1"/>
  <c r="P127" i="4" s="1"/>
  <c r="R127" i="4" s="1"/>
  <c r="V127" i="4" s="1"/>
  <c r="T127" i="4" s="1"/>
  <c r="U127" i="4" s="1"/>
  <c r="L136" i="33"/>
  <c r="C137" i="33" s="1"/>
  <c r="K136" i="33"/>
  <c r="L384" i="29"/>
  <c r="M384" i="29"/>
  <c r="N384" i="29"/>
  <c r="A361" i="26"/>
  <c r="M127" i="4"/>
  <c r="E128" i="4" s="1"/>
  <c r="F128" i="4" s="1"/>
  <c r="D137" i="33" l="1"/>
  <c r="E137" i="33" s="1"/>
  <c r="L385" i="29"/>
  <c r="M385" i="29"/>
  <c r="N385" i="29"/>
  <c r="A362" i="26"/>
  <c r="G128" i="4"/>
  <c r="J128" i="4" s="1"/>
  <c r="H137" i="33" l="1"/>
  <c r="J137" i="33" s="1"/>
  <c r="I137" i="33"/>
  <c r="N386" i="29"/>
  <c r="M386" i="29"/>
  <c r="L386" i="29"/>
  <c r="A363" i="26"/>
  <c r="H128" i="4"/>
  <c r="I128" i="4"/>
  <c r="M128" i="4" l="1"/>
  <c r="E129" i="4" s="1"/>
  <c r="F129" i="4" s="1"/>
  <c r="L137" i="33"/>
  <c r="C138" i="33" s="1"/>
  <c r="K137" i="33"/>
  <c r="L387" i="29"/>
  <c r="M387" i="29"/>
  <c r="N387" i="29"/>
  <c r="A364" i="26"/>
  <c r="K128" i="4"/>
  <c r="Q128" i="4" s="1"/>
  <c r="P128" i="4" s="1"/>
  <c r="R128" i="4" s="1"/>
  <c r="G129" i="4" l="1"/>
  <c r="D138" i="33"/>
  <c r="E138" i="33" s="1"/>
  <c r="L388" i="29"/>
  <c r="M388" i="29"/>
  <c r="N388" i="29"/>
  <c r="A365" i="26"/>
  <c r="V128" i="4"/>
  <c r="T128" i="4" s="1"/>
  <c r="U128" i="4" s="1"/>
  <c r="J129" i="4"/>
  <c r="H129" i="4"/>
  <c r="I129" i="4"/>
  <c r="H138" i="33" l="1"/>
  <c r="J138" i="33" s="1"/>
  <c r="I138" i="33"/>
  <c r="L389" i="29"/>
  <c r="M389" i="29"/>
  <c r="N389" i="29"/>
  <c r="A366" i="26"/>
  <c r="M129" i="4"/>
  <c r="E130" i="4" s="1"/>
  <c r="K129" i="4"/>
  <c r="Q129" i="4" s="1"/>
  <c r="P129" i="4" s="1"/>
  <c r="R129" i="4" s="1"/>
  <c r="V129" i="4" s="1"/>
  <c r="L138" i="33" l="1"/>
  <c r="C139" i="33" s="1"/>
  <c r="K138" i="33"/>
  <c r="M390" i="29"/>
  <c r="N390" i="29"/>
  <c r="L390" i="29"/>
  <c r="A367" i="26"/>
  <c r="T129" i="4"/>
  <c r="U129" i="4" s="1"/>
  <c r="F130" i="4"/>
  <c r="G130" i="4" s="1"/>
  <c r="D139" i="33" l="1"/>
  <c r="E139" i="33" s="1"/>
  <c r="L391" i="29"/>
  <c r="M391" i="29"/>
  <c r="N391" i="29"/>
  <c r="A368" i="26"/>
  <c r="J130" i="4"/>
  <c r="H130" i="4"/>
  <c r="I130" i="4"/>
  <c r="H139" i="33" l="1"/>
  <c r="J139" i="33" s="1"/>
  <c r="I139" i="33"/>
  <c r="L392" i="29"/>
  <c r="M392" i="29"/>
  <c r="N392" i="29"/>
  <c r="A369" i="26"/>
  <c r="K130" i="4"/>
  <c r="Q130" i="4" s="1"/>
  <c r="P130" i="4" s="1"/>
  <c r="R130" i="4" s="1"/>
  <c r="M130" i="4"/>
  <c r="E131" i="4" s="1"/>
  <c r="F131" i="4" s="1"/>
  <c r="L139" i="33" l="1"/>
  <c r="C140" i="33" s="1"/>
  <c r="K139" i="33"/>
  <c r="L393" i="29"/>
  <c r="M393" i="29"/>
  <c r="N393" i="29"/>
  <c r="V130" i="4"/>
  <c r="T130" i="4" s="1"/>
  <c r="U130" i="4" s="1"/>
  <c r="G131" i="4"/>
  <c r="J131" i="4" s="1"/>
  <c r="D140" i="33" l="1"/>
  <c r="E140" i="33" s="1"/>
  <c r="N394" i="29"/>
  <c r="L394" i="29"/>
  <c r="M394" i="29"/>
  <c r="I131" i="4"/>
  <c r="K131" i="4" s="1"/>
  <c r="Q131" i="4" s="1"/>
  <c r="H131" i="4"/>
  <c r="H140" i="33" l="1"/>
  <c r="J140" i="33" s="1"/>
  <c r="I140" i="33"/>
  <c r="L395" i="29"/>
  <c r="M395" i="29"/>
  <c r="N395" i="29"/>
  <c r="P131" i="4"/>
  <c r="R131" i="4" s="1"/>
  <c r="V131" i="4" s="1"/>
  <c r="M131" i="4"/>
  <c r="E132" i="4" s="1"/>
  <c r="F132" i="4" s="1"/>
  <c r="G132" i="4" s="1"/>
  <c r="J132" i="4" s="1"/>
  <c r="L140" i="33" l="1"/>
  <c r="C141" i="33" s="1"/>
  <c r="K140" i="33"/>
  <c r="L396" i="29"/>
  <c r="M396" i="29"/>
  <c r="N396" i="29"/>
  <c r="T131" i="4"/>
  <c r="U131" i="4" s="1"/>
  <c r="I132" i="4"/>
  <c r="K132" i="4" s="1"/>
  <c r="Q132" i="4" s="1"/>
  <c r="H132" i="4"/>
  <c r="C475" i="6" l="1"/>
  <c r="D141" i="33"/>
  <c r="E141" i="33" s="1"/>
  <c r="L397" i="29"/>
  <c r="M397" i="29"/>
  <c r="N397" i="29"/>
  <c r="P132" i="4"/>
  <c r="R132" i="4" s="1"/>
  <c r="M132" i="4"/>
  <c r="E133" i="4" s="1"/>
  <c r="F133" i="4" s="1"/>
  <c r="G133" i="4" s="1"/>
  <c r="C476" i="6" l="1"/>
  <c r="H141" i="33"/>
  <c r="J141" i="33" s="1"/>
  <c r="I141" i="33"/>
  <c r="M398" i="29"/>
  <c r="L398" i="29"/>
  <c r="N398" i="29"/>
  <c r="V132" i="4"/>
  <c r="T132" i="4" s="1"/>
  <c r="U132" i="4" s="1"/>
  <c r="J133" i="4"/>
  <c r="H133" i="4"/>
  <c r="I133" i="4"/>
  <c r="C477" i="6" l="1"/>
  <c r="K141" i="33"/>
  <c r="L141" i="33"/>
  <c r="C142" i="33" s="1"/>
  <c r="L399" i="29"/>
  <c r="M399" i="29"/>
  <c r="N399" i="29"/>
  <c r="M133" i="4"/>
  <c r="E134" i="4" s="1"/>
  <c r="K133" i="4"/>
  <c r="C478" i="6" l="1"/>
  <c r="D142" i="33"/>
  <c r="E142" i="33" s="1"/>
  <c r="L400" i="29"/>
  <c r="M400" i="29"/>
  <c r="N400" i="29"/>
  <c r="Q133" i="4"/>
  <c r="P133" i="4" s="1"/>
  <c r="R133" i="4" s="1"/>
  <c r="V133" i="4" s="1"/>
  <c r="F134" i="4"/>
  <c r="G134" i="4" s="1"/>
  <c r="C479" i="6" l="1"/>
  <c r="H142" i="33"/>
  <c r="J142" i="33" s="1"/>
  <c r="I142" i="33"/>
  <c r="L401" i="29"/>
  <c r="M401" i="29"/>
  <c r="N401" i="29"/>
  <c r="T133" i="4"/>
  <c r="U133" i="4" s="1"/>
  <c r="H134" i="4"/>
  <c r="J134" i="4"/>
  <c r="I134" i="4"/>
  <c r="C480" i="6" l="1"/>
  <c r="L142" i="33"/>
  <c r="C143" i="33" s="1"/>
  <c r="K142" i="33"/>
  <c r="M402" i="29"/>
  <c r="N402" i="29"/>
  <c r="L402" i="29"/>
  <c r="M134" i="4"/>
  <c r="E135" i="4" s="1"/>
  <c r="F135" i="4" s="1"/>
  <c r="G135" i="4" s="1"/>
  <c r="J135" i="4" s="1"/>
  <c r="K134" i="4"/>
  <c r="Q134" i="4" s="1"/>
  <c r="P134" i="4" s="1"/>
  <c r="R134" i="4" s="1"/>
  <c r="C481" i="6" l="1"/>
  <c r="D143" i="33"/>
  <c r="E143" i="33" s="1"/>
  <c r="L403" i="29"/>
  <c r="M403" i="29"/>
  <c r="N403" i="29"/>
  <c r="V134" i="4"/>
  <c r="T134" i="4" s="1"/>
  <c r="U134" i="4" s="1"/>
  <c r="I135" i="4"/>
  <c r="K135" i="4" s="1"/>
  <c r="Q135" i="4" s="1"/>
  <c r="H135" i="4"/>
  <c r="C482" i="6" l="1"/>
  <c r="P135" i="4"/>
  <c r="R135" i="4" s="1"/>
  <c r="H143" i="33"/>
  <c r="J143" i="33" s="1"/>
  <c r="I143" i="33"/>
  <c r="L404" i="29"/>
  <c r="M404" i="29"/>
  <c r="N404" i="29"/>
  <c r="V135" i="4"/>
  <c r="T135" i="4" s="1"/>
  <c r="U135" i="4" s="1"/>
  <c r="M135" i="4"/>
  <c r="E136" i="4" s="1"/>
  <c r="F136" i="4" s="1"/>
  <c r="G136" i="4" s="1"/>
  <c r="I136" i="4" s="1"/>
  <c r="C483" i="6" l="1"/>
  <c r="L143" i="33"/>
  <c r="C144" i="33" s="1"/>
  <c r="K143" i="33"/>
  <c r="L405" i="29"/>
  <c r="M405" i="29"/>
  <c r="N405" i="29"/>
  <c r="H136" i="4"/>
  <c r="M136" i="4" s="1"/>
  <c r="E137" i="4" s="1"/>
  <c r="F137" i="4" s="1"/>
  <c r="G137" i="4" s="1"/>
  <c r="J136" i="4"/>
  <c r="K136" i="4" s="1"/>
  <c r="Q136" i="4" s="1"/>
  <c r="P136" i="4" s="1"/>
  <c r="R136" i="4" s="1"/>
  <c r="C484" i="6" l="1"/>
  <c r="D144" i="33"/>
  <c r="E144" i="33" s="1"/>
  <c r="M406" i="29"/>
  <c r="N406" i="29"/>
  <c r="L406" i="29"/>
  <c r="V136" i="4"/>
  <c r="T136" i="4" s="1"/>
  <c r="U136" i="4" s="1"/>
  <c r="J137" i="4"/>
  <c r="I137" i="4"/>
  <c r="H137" i="4"/>
  <c r="C485" i="6" l="1"/>
  <c r="H144" i="33"/>
  <c r="J144" i="33" s="1"/>
  <c r="I144" i="33"/>
  <c r="K137" i="4"/>
  <c r="Q137" i="4" s="1"/>
  <c r="P137" i="4" s="1"/>
  <c r="R137" i="4" s="1"/>
  <c r="V137" i="4" s="1"/>
  <c r="T137" i="4" s="1"/>
  <c r="U137" i="4" s="1"/>
  <c r="L407" i="29"/>
  <c r="M407" i="29"/>
  <c r="N407" i="29"/>
  <c r="M137" i="4"/>
  <c r="E138" i="4" s="1"/>
  <c r="F138" i="4" s="1"/>
  <c r="G138" i="4" s="1"/>
  <c r="C486" i="6" l="1"/>
  <c r="L144" i="33"/>
  <c r="C145" i="33" s="1"/>
  <c r="K144" i="33"/>
  <c r="L408" i="29"/>
  <c r="M408" i="29"/>
  <c r="N408" i="29"/>
  <c r="J138" i="4"/>
  <c r="I138" i="4"/>
  <c r="H138" i="4"/>
  <c r="C487" i="6" l="1"/>
  <c r="D145" i="33"/>
  <c r="E145" i="33" s="1"/>
  <c r="L409" i="29"/>
  <c r="M409" i="29"/>
  <c r="N409" i="29"/>
  <c r="K138" i="4"/>
  <c r="Q138" i="4" s="1"/>
  <c r="P138" i="4" s="1"/>
  <c r="R138" i="4" s="1"/>
  <c r="M138" i="4"/>
  <c r="E139" i="4" s="1"/>
  <c r="F139" i="4" s="1"/>
  <c r="G139" i="4" s="1"/>
  <c r="C488" i="6" l="1"/>
  <c r="H145" i="33"/>
  <c r="J145" i="33" s="1"/>
  <c r="I145" i="33"/>
  <c r="M410" i="29"/>
  <c r="N410" i="29"/>
  <c r="L410" i="29"/>
  <c r="V138" i="4"/>
  <c r="T138" i="4" s="1"/>
  <c r="U138" i="4" s="1"/>
  <c r="J139" i="4"/>
  <c r="H139" i="4"/>
  <c r="I139" i="4"/>
  <c r="C489" i="6" l="1"/>
  <c r="L145" i="33"/>
  <c r="C146" i="33" s="1"/>
  <c r="K145" i="33"/>
  <c r="L411" i="29"/>
  <c r="M411" i="29"/>
  <c r="N411" i="29"/>
  <c r="M139" i="4"/>
  <c r="E140" i="4" s="1"/>
  <c r="F140" i="4" s="1"/>
  <c r="G140" i="4" s="1"/>
  <c r="K139" i="4"/>
  <c r="Q139" i="4" s="1"/>
  <c r="P139" i="4" s="1"/>
  <c r="R139" i="4" s="1"/>
  <c r="V139" i="4" s="1"/>
  <c r="C490" i="6" l="1"/>
  <c r="D146" i="33"/>
  <c r="E146" i="33" s="1"/>
  <c r="L412" i="29"/>
  <c r="M412" i="29"/>
  <c r="N412" i="29"/>
  <c r="T139" i="4"/>
  <c r="U139" i="4" s="1"/>
  <c r="J140" i="4"/>
  <c r="H140" i="4"/>
  <c r="I140" i="4"/>
  <c r="C491" i="6" l="1"/>
  <c r="H146" i="33"/>
  <c r="J146" i="33" s="1"/>
  <c r="I146" i="33"/>
  <c r="L413" i="29"/>
  <c r="M413" i="29"/>
  <c r="N413" i="29"/>
  <c r="M140" i="4"/>
  <c r="E141" i="4" s="1"/>
  <c r="F141" i="4" s="1"/>
  <c r="G141" i="4" s="1"/>
  <c r="K140" i="4"/>
  <c r="Q140" i="4" s="1"/>
  <c r="P140" i="4" s="1"/>
  <c r="R140" i="4" s="1"/>
  <c r="C492" i="6" l="1"/>
  <c r="L146" i="33"/>
  <c r="C147" i="33" s="1"/>
  <c r="K146" i="33"/>
  <c r="M414" i="29"/>
  <c r="N414" i="29"/>
  <c r="L414" i="29"/>
  <c r="V140" i="4"/>
  <c r="T140" i="4" s="1"/>
  <c r="U140" i="4" s="1"/>
  <c r="J141" i="4"/>
  <c r="H141" i="4"/>
  <c r="I141" i="4"/>
  <c r="C493" i="6" l="1"/>
  <c r="D147" i="33"/>
  <c r="E147" i="33" s="1"/>
  <c r="L415" i="29"/>
  <c r="M415" i="29"/>
  <c r="N415" i="29"/>
  <c r="M141" i="4"/>
  <c r="E142" i="4" s="1"/>
  <c r="K141" i="4"/>
  <c r="Q141" i="4" s="1"/>
  <c r="P141" i="4" s="1"/>
  <c r="R141" i="4" s="1"/>
  <c r="V141" i="4" s="1"/>
  <c r="C494" i="6" l="1"/>
  <c r="H147" i="33"/>
  <c r="J147" i="33" s="1"/>
  <c r="I147" i="33"/>
  <c r="L416" i="29"/>
  <c r="M416" i="29"/>
  <c r="N416" i="29"/>
  <c r="T141" i="4"/>
  <c r="U141" i="4" s="1"/>
  <c r="F142" i="4"/>
  <c r="G142" i="4" s="1"/>
  <c r="C495" i="6" l="1"/>
  <c r="L147" i="33"/>
  <c r="C148" i="33" s="1"/>
  <c r="K147" i="33"/>
  <c r="L417" i="29"/>
  <c r="M417" i="29"/>
  <c r="N417" i="29"/>
  <c r="J142" i="4"/>
  <c r="H142" i="4"/>
  <c r="I142" i="4"/>
  <c r="C496" i="6" l="1"/>
  <c r="K142" i="4"/>
  <c r="Q142" i="4" s="1"/>
  <c r="P142" i="4" s="1"/>
  <c r="R142" i="4" s="1"/>
  <c r="V142" i="4" s="1"/>
  <c r="T142" i="4" s="1"/>
  <c r="U142" i="4" s="1"/>
  <c r="D148" i="33"/>
  <c r="E148" i="33" s="1"/>
  <c r="N418" i="29"/>
  <c r="L418" i="29"/>
  <c r="M418" i="29"/>
  <c r="M142" i="4"/>
  <c r="E143" i="4" s="1"/>
  <c r="C497" i="6" l="1"/>
  <c r="H148" i="33"/>
  <c r="J148" i="33" s="1"/>
  <c r="I148" i="33"/>
  <c r="L419" i="29"/>
  <c r="M419" i="29"/>
  <c r="N419" i="29"/>
  <c r="F143" i="4"/>
  <c r="G143" i="4" s="1"/>
  <c r="C498" i="6" l="1"/>
  <c r="L148" i="33"/>
  <c r="C149" i="33" s="1"/>
  <c r="K148" i="33"/>
  <c r="L420" i="29"/>
  <c r="M420" i="29"/>
  <c r="N420" i="29"/>
  <c r="J143" i="4"/>
  <c r="H143" i="4"/>
  <c r="I143" i="4"/>
  <c r="C499" i="6" l="1"/>
  <c r="D149" i="33"/>
  <c r="E149" i="33" s="1"/>
  <c r="L421" i="29"/>
  <c r="M421" i="29"/>
  <c r="N421" i="29"/>
  <c r="M143" i="4"/>
  <c r="E144" i="4" s="1"/>
  <c r="K143" i="4"/>
  <c r="Q143" i="4" s="1"/>
  <c r="P143" i="4" s="1"/>
  <c r="R143" i="4" s="1"/>
  <c r="C500" i="6" l="1"/>
  <c r="H149" i="33"/>
  <c r="J149" i="33" s="1"/>
  <c r="I149" i="33"/>
  <c r="L422" i="29"/>
  <c r="M422" i="29"/>
  <c r="N422" i="29"/>
  <c r="V143" i="4"/>
  <c r="T143" i="4" s="1"/>
  <c r="U143" i="4" s="1"/>
  <c r="F144" i="4"/>
  <c r="G144" i="4" s="1"/>
  <c r="C501" i="6" l="1"/>
  <c r="L149" i="33"/>
  <c r="C150" i="33" s="1"/>
  <c r="K149" i="33"/>
  <c r="L423" i="29"/>
  <c r="M423" i="29"/>
  <c r="N423" i="29"/>
  <c r="J144" i="4"/>
  <c r="H144" i="4"/>
  <c r="I144" i="4"/>
  <c r="C502" i="6" l="1"/>
  <c r="D150" i="33"/>
  <c r="E150" i="33" s="1"/>
  <c r="L424" i="29"/>
  <c r="M424" i="29"/>
  <c r="N424" i="29"/>
  <c r="M144" i="4"/>
  <c r="E145" i="4" s="1"/>
  <c r="K144" i="4"/>
  <c r="Q144" i="4" s="1"/>
  <c r="P144" i="4" s="1"/>
  <c r="R144" i="4" s="1"/>
  <c r="C503" i="6" l="1"/>
  <c r="H150" i="33"/>
  <c r="J150" i="33" s="1"/>
  <c r="I150" i="33"/>
  <c r="L425" i="29"/>
  <c r="M425" i="29"/>
  <c r="N425" i="29"/>
  <c r="V144" i="4"/>
  <c r="T144" i="4" s="1"/>
  <c r="U144" i="4" s="1"/>
  <c r="F145" i="4"/>
  <c r="G145" i="4" s="1"/>
  <c r="C504" i="6" l="1"/>
  <c r="L150" i="33"/>
  <c r="C151" i="33" s="1"/>
  <c r="K150" i="33"/>
  <c r="M426" i="29"/>
  <c r="N426" i="29"/>
  <c r="L426" i="29"/>
  <c r="J145" i="4"/>
  <c r="H145" i="4"/>
  <c r="I145" i="4"/>
  <c r="C505" i="6" l="1"/>
  <c r="K145" i="4"/>
  <c r="Q145" i="4" s="1"/>
  <c r="P145" i="4" s="1"/>
  <c r="R145" i="4" s="1"/>
  <c r="V145" i="4" s="1"/>
  <c r="T145" i="4" s="1"/>
  <c r="U145" i="4" s="1"/>
  <c r="D151" i="33"/>
  <c r="E151" i="33" s="1"/>
  <c r="L427" i="29"/>
  <c r="M427" i="29"/>
  <c r="N427" i="29"/>
  <c r="M145" i="4"/>
  <c r="E146" i="4" s="1"/>
  <c r="C506" i="6" l="1"/>
  <c r="H151" i="33"/>
  <c r="J151" i="33" s="1"/>
  <c r="I151" i="33"/>
  <c r="L428" i="29"/>
  <c r="M428" i="29"/>
  <c r="N428" i="29"/>
  <c r="F146" i="4"/>
  <c r="G146" i="4" s="1"/>
  <c r="C507" i="6" l="1"/>
  <c r="L151" i="33"/>
  <c r="C152" i="33" s="1"/>
  <c r="K151" i="33"/>
  <c r="L429" i="29"/>
  <c r="M429" i="29"/>
  <c r="N429" i="29"/>
  <c r="J146" i="4"/>
  <c r="H146" i="4"/>
  <c r="I146" i="4"/>
  <c r="C508" i="6" l="1"/>
  <c r="K146" i="4"/>
  <c r="Q146" i="4" s="1"/>
  <c r="P146" i="4" s="1"/>
  <c r="R146" i="4" s="1"/>
  <c r="V146" i="4" s="1"/>
  <c r="T146" i="4" s="1"/>
  <c r="U146" i="4" s="1"/>
  <c r="D152" i="33"/>
  <c r="E152" i="33" s="1"/>
  <c r="N430" i="29"/>
  <c r="L430" i="29"/>
  <c r="M430" i="29"/>
  <c r="M146" i="4"/>
  <c r="E147" i="4" s="1"/>
  <c r="F147" i="4" s="1"/>
  <c r="G147" i="4" s="1"/>
  <c r="C509" i="6" l="1"/>
  <c r="H152" i="33"/>
  <c r="J152" i="33" s="1"/>
  <c r="I152" i="33"/>
  <c r="L431" i="29"/>
  <c r="M431" i="29"/>
  <c r="N431" i="29"/>
  <c r="J147" i="4"/>
  <c r="H147" i="4"/>
  <c r="I147" i="4"/>
  <c r="C510" i="6" l="1"/>
  <c r="L152" i="33"/>
  <c r="C153" i="33" s="1"/>
  <c r="K152" i="33"/>
  <c r="L432" i="29"/>
  <c r="M432" i="29"/>
  <c r="N432" i="29"/>
  <c r="M147" i="4"/>
  <c r="E148" i="4" s="1"/>
  <c r="K147" i="4"/>
  <c r="Q147" i="4" s="1"/>
  <c r="P147" i="4" s="1"/>
  <c r="R147" i="4" s="1"/>
  <c r="V147" i="4" s="1"/>
  <c r="C511" i="6" l="1"/>
  <c r="D153" i="33"/>
  <c r="E153" i="33" s="1"/>
  <c r="L433" i="29"/>
  <c r="M433" i="29"/>
  <c r="N433" i="29"/>
  <c r="T147" i="4"/>
  <c r="U147" i="4" s="1"/>
  <c r="F148" i="4"/>
  <c r="G148" i="4" s="1"/>
  <c r="C512" i="6" l="1"/>
  <c r="H153" i="33"/>
  <c r="J153" i="33" s="1"/>
  <c r="I153" i="33"/>
  <c r="M434" i="29"/>
  <c r="L434" i="29"/>
  <c r="N434" i="29"/>
  <c r="J148" i="4"/>
  <c r="H148" i="4"/>
  <c r="I148" i="4"/>
  <c r="C513" i="6" l="1"/>
  <c r="K148" i="4"/>
  <c r="Q148" i="4" s="1"/>
  <c r="P148" i="4" s="1"/>
  <c r="R148" i="4" s="1"/>
  <c r="V148" i="4" s="1"/>
  <c r="T148" i="4" s="1"/>
  <c r="U148" i="4" s="1"/>
  <c r="L153" i="33"/>
  <c r="C154" i="33" s="1"/>
  <c r="K153" i="33"/>
  <c r="L435" i="29"/>
  <c r="M435" i="29"/>
  <c r="N435" i="29"/>
  <c r="M148" i="4"/>
  <c r="E149" i="4" s="1"/>
  <c r="F149" i="4" s="1"/>
  <c r="G149" i="4" s="1"/>
  <c r="C514" i="6" l="1"/>
  <c r="D154" i="33"/>
  <c r="E154" i="33" s="1"/>
  <c r="L436" i="29"/>
  <c r="M436" i="29"/>
  <c r="N436" i="29"/>
  <c r="J149" i="4"/>
  <c r="H149" i="4"/>
  <c r="I149" i="4"/>
  <c r="C515" i="6" l="1"/>
  <c r="K149" i="4"/>
  <c r="Q149" i="4" s="1"/>
  <c r="P149" i="4" s="1"/>
  <c r="R149" i="4" s="1"/>
  <c r="V149" i="4" s="1"/>
  <c r="T149" i="4" s="1"/>
  <c r="U149" i="4" s="1"/>
  <c r="H154" i="33"/>
  <c r="J154" i="33" s="1"/>
  <c r="I154" i="33"/>
  <c r="L437" i="29"/>
  <c r="M437" i="29"/>
  <c r="N437" i="29"/>
  <c r="M149" i="4"/>
  <c r="E150" i="4" s="1"/>
  <c r="C516" i="6" l="1"/>
  <c r="L154" i="33"/>
  <c r="C155" i="33" s="1"/>
  <c r="K154" i="33"/>
  <c r="L438" i="29"/>
  <c r="M438" i="29"/>
  <c r="N438" i="29"/>
  <c r="F150" i="4"/>
  <c r="G150" i="4" s="1"/>
  <c r="C517" i="6" l="1"/>
  <c r="D155" i="33"/>
  <c r="E155" i="33" s="1"/>
  <c r="L439" i="29"/>
  <c r="M439" i="29"/>
  <c r="N439" i="29"/>
  <c r="J150" i="4"/>
  <c r="H150" i="4"/>
  <c r="I150" i="4"/>
  <c r="C518" i="6" l="1"/>
  <c r="H155" i="33"/>
  <c r="J155" i="33" s="1"/>
  <c r="I155" i="33"/>
  <c r="L440" i="29"/>
  <c r="M440" i="29"/>
  <c r="N440" i="29"/>
  <c r="K150" i="4"/>
  <c r="Q150" i="4" s="1"/>
  <c r="P150" i="4" s="1"/>
  <c r="R150" i="4" s="1"/>
  <c r="M150" i="4"/>
  <c r="E151" i="4" s="1"/>
  <c r="C519" i="6" l="1"/>
  <c r="L155" i="33"/>
  <c r="C156" i="33" s="1"/>
  <c r="K155" i="33"/>
  <c r="L441" i="29"/>
  <c r="M441" i="29"/>
  <c r="N441" i="29"/>
  <c r="V150" i="4"/>
  <c r="T150" i="4" s="1"/>
  <c r="U150" i="4" s="1"/>
  <c r="F151" i="4"/>
  <c r="G151" i="4" s="1"/>
  <c r="C520" i="6" l="1"/>
  <c r="D156" i="33"/>
  <c r="E156" i="33" s="1"/>
  <c r="L442" i="29"/>
  <c r="M442" i="29"/>
  <c r="N442" i="29"/>
  <c r="J151" i="4"/>
  <c r="H151" i="4"/>
  <c r="I151" i="4"/>
  <c r="C521" i="6" l="1"/>
  <c r="H156" i="33"/>
  <c r="J156" i="33" s="1"/>
  <c r="I156" i="33"/>
  <c r="L443" i="29"/>
  <c r="M443" i="29"/>
  <c r="N443" i="29"/>
  <c r="M151" i="4"/>
  <c r="E152" i="4" s="1"/>
  <c r="K151" i="4"/>
  <c r="Q151" i="4" s="1"/>
  <c r="P151" i="4" s="1"/>
  <c r="R151" i="4" s="1"/>
  <c r="C522" i="6" l="1"/>
  <c r="L156" i="33"/>
  <c r="C157" i="33" s="1"/>
  <c r="K156" i="33"/>
  <c r="L444" i="29"/>
  <c r="M444" i="29"/>
  <c r="N444" i="29"/>
  <c r="V151" i="4"/>
  <c r="T151" i="4" s="1"/>
  <c r="U151" i="4" s="1"/>
  <c r="F152" i="4"/>
  <c r="G152" i="4" s="1"/>
  <c r="C523" i="6" l="1"/>
  <c r="D157" i="33"/>
  <c r="E157" i="33" s="1"/>
  <c r="L445" i="29"/>
  <c r="M445" i="29"/>
  <c r="N445" i="29"/>
  <c r="J152" i="4"/>
  <c r="H152" i="4"/>
  <c r="I152" i="4"/>
  <c r="C524" i="6" l="1"/>
  <c r="H157" i="33"/>
  <c r="J157" i="33" s="1"/>
  <c r="I157" i="33"/>
  <c r="N446" i="29"/>
  <c r="L446" i="29"/>
  <c r="M446" i="29"/>
  <c r="M152" i="4"/>
  <c r="E153" i="4" s="1"/>
  <c r="K152" i="4"/>
  <c r="Q152" i="4" s="1"/>
  <c r="P152" i="4" s="1"/>
  <c r="R152" i="4" s="1"/>
  <c r="C525" i="6" l="1"/>
  <c r="L157" i="33"/>
  <c r="C158" i="33" s="1"/>
  <c r="K157" i="33"/>
  <c r="L447" i="29"/>
  <c r="M447" i="29"/>
  <c r="N447" i="29"/>
  <c r="V152" i="4"/>
  <c r="T152" i="4" s="1"/>
  <c r="U152" i="4" s="1"/>
  <c r="F153" i="4"/>
  <c r="G153" i="4" s="1"/>
  <c r="C526" i="6" l="1"/>
  <c r="D158" i="33"/>
  <c r="E158" i="33" s="1"/>
  <c r="L448" i="29"/>
  <c r="M448" i="29"/>
  <c r="N448" i="29"/>
  <c r="J153" i="4"/>
  <c r="H153" i="4"/>
  <c r="I153" i="4"/>
  <c r="C527" i="6" l="1"/>
  <c r="K153" i="4"/>
  <c r="Q153" i="4" s="1"/>
  <c r="P153" i="4" s="1"/>
  <c r="R153" i="4" s="1"/>
  <c r="V153" i="4" s="1"/>
  <c r="T153" i="4" s="1"/>
  <c r="U153" i="4" s="1"/>
  <c r="H158" i="33"/>
  <c r="J158" i="33" s="1"/>
  <c r="I158" i="33"/>
  <c r="L449" i="29"/>
  <c r="M449" i="29"/>
  <c r="N449" i="29"/>
  <c r="M153" i="4"/>
  <c r="E154" i="4" s="1"/>
  <c r="F154" i="4" s="1"/>
  <c r="G154" i="4" s="1"/>
  <c r="C528" i="6" l="1"/>
  <c r="L158" i="33"/>
  <c r="C159" i="33" s="1"/>
  <c r="K158" i="33"/>
  <c r="M450" i="29"/>
  <c r="N450" i="29"/>
  <c r="L450" i="29"/>
  <c r="J154" i="4"/>
  <c r="H154" i="4"/>
  <c r="I154" i="4"/>
  <c r="C529" i="6" l="1"/>
  <c r="D159" i="33"/>
  <c r="E159" i="33" s="1"/>
  <c r="L451" i="29"/>
  <c r="M451" i="29"/>
  <c r="N451" i="29"/>
  <c r="M154" i="4"/>
  <c r="E155" i="4" s="1"/>
  <c r="K154" i="4"/>
  <c r="Q154" i="4" s="1"/>
  <c r="P154" i="4" s="1"/>
  <c r="R154" i="4" s="1"/>
  <c r="C530" i="6" l="1"/>
  <c r="H159" i="33"/>
  <c r="J159" i="33" s="1"/>
  <c r="I159" i="33"/>
  <c r="L452" i="29"/>
  <c r="M452" i="29"/>
  <c r="N452" i="29"/>
  <c r="V154" i="4"/>
  <c r="T154" i="4" s="1"/>
  <c r="U154" i="4" s="1"/>
  <c r="F155" i="4"/>
  <c r="G155" i="4" s="1"/>
  <c r="C531" i="6" l="1"/>
  <c r="L159" i="33"/>
  <c r="C160" i="33" s="1"/>
  <c r="K159" i="33"/>
  <c r="L453" i="29"/>
  <c r="M453" i="29"/>
  <c r="N453" i="29"/>
  <c r="J155" i="4"/>
  <c r="H155" i="4"/>
  <c r="I155" i="4"/>
  <c r="C532" i="6" l="1"/>
  <c r="D160" i="33"/>
  <c r="E160" i="33" s="1"/>
  <c r="N454" i="29"/>
  <c r="L454" i="29"/>
  <c r="M454" i="29"/>
  <c r="K155" i="4"/>
  <c r="Q155" i="4" s="1"/>
  <c r="P155" i="4" s="1"/>
  <c r="R155" i="4" s="1"/>
  <c r="M155" i="4"/>
  <c r="E156" i="4" s="1"/>
  <c r="C533" i="6" l="1"/>
  <c r="H160" i="33"/>
  <c r="J160" i="33" s="1"/>
  <c r="I160" i="33"/>
  <c r="L455" i="29"/>
  <c r="M455" i="29"/>
  <c r="N455" i="29"/>
  <c r="V155" i="4"/>
  <c r="T155" i="4" s="1"/>
  <c r="U155" i="4" s="1"/>
  <c r="F156" i="4"/>
  <c r="G156" i="4" s="1"/>
  <c r="C534" i="6" l="1"/>
  <c r="L160" i="33"/>
  <c r="C161" i="33" s="1"/>
  <c r="K160" i="33"/>
  <c r="M456" i="29"/>
  <c r="L456" i="29"/>
  <c r="N456" i="29"/>
  <c r="H156" i="4"/>
  <c r="I156" i="4"/>
  <c r="J156" i="4"/>
  <c r="C535" i="6" l="1"/>
  <c r="D161" i="33"/>
  <c r="E161" i="33" s="1"/>
  <c r="N457" i="29"/>
  <c r="L457" i="29"/>
  <c r="M457" i="29"/>
  <c r="M156" i="4"/>
  <c r="E157" i="4" s="1"/>
  <c r="F157" i="4" s="1"/>
  <c r="G157" i="4" s="1"/>
  <c r="K156" i="4"/>
  <c r="Q156" i="4" s="1"/>
  <c r="P156" i="4" s="1"/>
  <c r="R156" i="4" s="1"/>
  <c r="C536" i="6" l="1"/>
  <c r="H161" i="33"/>
  <c r="J161" i="33" s="1"/>
  <c r="I161" i="33"/>
  <c r="N458" i="29"/>
  <c r="L458" i="29"/>
  <c r="M458" i="29"/>
  <c r="V156" i="4"/>
  <c r="T156" i="4" s="1"/>
  <c r="U156" i="4" s="1"/>
  <c r="J157" i="4"/>
  <c r="H157" i="4"/>
  <c r="I157" i="4"/>
  <c r="C537" i="6" l="1"/>
  <c r="K157" i="4"/>
  <c r="Q157" i="4" s="1"/>
  <c r="P157" i="4" s="1"/>
  <c r="R157" i="4" s="1"/>
  <c r="V157" i="4" s="1"/>
  <c r="T157" i="4" s="1"/>
  <c r="U157" i="4" s="1"/>
  <c r="L161" i="33"/>
  <c r="C162" i="33" s="1"/>
  <c r="K161" i="33"/>
  <c r="M157" i="4"/>
  <c r="E158" i="4" s="1"/>
  <c r="F158" i="4" s="1"/>
  <c r="G158" i="4" s="1"/>
  <c r="C538" i="6" l="1"/>
  <c r="D162" i="33"/>
  <c r="E162" i="33" s="1"/>
  <c r="H158" i="4"/>
  <c r="I158" i="4"/>
  <c r="J158" i="4"/>
  <c r="C539" i="6" l="1"/>
  <c r="H162" i="33"/>
  <c r="J162" i="33" s="1"/>
  <c r="I162" i="33"/>
  <c r="K158" i="4"/>
  <c r="Q158" i="4" s="1"/>
  <c r="P158" i="4" s="1"/>
  <c r="R158" i="4" s="1"/>
  <c r="M158" i="4"/>
  <c r="E159" i="4" s="1"/>
  <c r="F159" i="4" s="1"/>
  <c r="G159" i="4" s="1"/>
  <c r="C540" i="6" l="1"/>
  <c r="L162" i="33"/>
  <c r="C163" i="33" s="1"/>
  <c r="K162" i="33"/>
  <c r="V158" i="4"/>
  <c r="T158" i="4" s="1"/>
  <c r="U158" i="4" s="1"/>
  <c r="J159" i="4"/>
  <c r="H159" i="4"/>
  <c r="I159" i="4"/>
  <c r="C541" i="6" l="1"/>
  <c r="M159" i="4"/>
  <c r="E160" i="4" s="1"/>
  <c r="F160" i="4" s="1"/>
  <c r="G160" i="4" s="1"/>
  <c r="D163" i="33"/>
  <c r="E163" i="33" s="1"/>
  <c r="K159" i="4"/>
  <c r="Q159" i="4" s="1"/>
  <c r="P159" i="4" s="1"/>
  <c r="R159" i="4" s="1"/>
  <c r="C542" i="6" l="1"/>
  <c r="H163" i="33"/>
  <c r="J163" i="33" s="1"/>
  <c r="I163" i="33"/>
  <c r="V159" i="4"/>
  <c r="T159" i="4" s="1"/>
  <c r="U159" i="4" s="1"/>
  <c r="J160" i="4"/>
  <c r="H160" i="4"/>
  <c r="I160" i="4"/>
  <c r="C543" i="6" l="1"/>
  <c r="L163" i="33"/>
  <c r="C164" i="33" s="1"/>
  <c r="K163" i="33"/>
  <c r="M160" i="4"/>
  <c r="E161" i="4" s="1"/>
  <c r="F161" i="4" s="1"/>
  <c r="G161" i="4" s="1"/>
  <c r="K160" i="4"/>
  <c r="Q160" i="4" s="1"/>
  <c r="P160" i="4" s="1"/>
  <c r="R160" i="4" s="1"/>
  <c r="C544" i="6" l="1"/>
  <c r="D164" i="33"/>
  <c r="E164" i="33" s="1"/>
  <c r="V160" i="4"/>
  <c r="T160" i="4" s="1"/>
  <c r="U160" i="4" s="1"/>
  <c r="J161" i="4"/>
  <c r="H161" i="4"/>
  <c r="I161" i="4"/>
  <c r="C545" i="6" l="1"/>
  <c r="H164" i="33"/>
  <c r="J164" i="33" s="1"/>
  <c r="I164" i="33"/>
  <c r="M161" i="4"/>
  <c r="E162" i="4" s="1"/>
  <c r="F162" i="4" s="1"/>
  <c r="G162" i="4" s="1"/>
  <c r="K161" i="4"/>
  <c r="Q161" i="4" s="1"/>
  <c r="P161" i="4" s="1"/>
  <c r="R161" i="4" s="1"/>
  <c r="V161" i="4" s="1"/>
  <c r="C546" i="6" l="1"/>
  <c r="L164" i="33"/>
  <c r="C165" i="33" s="1"/>
  <c r="K164" i="33"/>
  <c r="T161" i="4"/>
  <c r="U161" i="4" s="1"/>
  <c r="J162" i="4"/>
  <c r="H162" i="4"/>
  <c r="I162" i="4"/>
  <c r="C547" i="6" l="1"/>
  <c r="D165" i="33"/>
  <c r="E165" i="33" s="1"/>
  <c r="M162" i="4"/>
  <c r="E163" i="4" s="1"/>
  <c r="K162" i="4"/>
  <c r="Q162" i="4" s="1"/>
  <c r="P162" i="4" s="1"/>
  <c r="R162" i="4" s="1"/>
  <c r="C548" i="6" l="1"/>
  <c r="H165" i="33"/>
  <c r="J165" i="33" s="1"/>
  <c r="I165" i="33"/>
  <c r="V162" i="4"/>
  <c r="T162" i="4" s="1"/>
  <c r="U162" i="4" s="1"/>
  <c r="F163" i="4"/>
  <c r="G163" i="4" s="1"/>
  <c r="C549" i="6" l="1"/>
  <c r="K165" i="33"/>
  <c r="L165" i="33"/>
  <c r="C166" i="33" s="1"/>
  <c r="J163" i="4"/>
  <c r="H163" i="4"/>
  <c r="I163" i="4"/>
  <c r="C550" i="6" l="1"/>
  <c r="D166" i="33"/>
  <c r="E166" i="33" s="1"/>
  <c r="K163" i="4"/>
  <c r="Q163" i="4" s="1"/>
  <c r="P163" i="4" s="1"/>
  <c r="R163" i="4" s="1"/>
  <c r="M163" i="4"/>
  <c r="E164" i="4" s="1"/>
  <c r="F164" i="4" s="1"/>
  <c r="G164" i="4" s="1"/>
  <c r="C551" i="6" l="1"/>
  <c r="H166" i="33"/>
  <c r="J166" i="33" s="1"/>
  <c r="I166" i="33"/>
  <c r="V163" i="4"/>
  <c r="T163" i="4" s="1"/>
  <c r="U163" i="4" s="1"/>
  <c r="J164" i="4"/>
  <c r="H164" i="4"/>
  <c r="I164" i="4"/>
  <c r="C552" i="6" l="1"/>
  <c r="L166" i="33"/>
  <c r="C167" i="33" s="1"/>
  <c r="K166" i="33"/>
  <c r="K164" i="4"/>
  <c r="Q164" i="4" s="1"/>
  <c r="P164" i="4" s="1"/>
  <c r="R164" i="4" s="1"/>
  <c r="M164" i="4"/>
  <c r="E165" i="4" s="1"/>
  <c r="F165" i="4" s="1"/>
  <c r="G165" i="4" s="1"/>
  <c r="C553" i="6" l="1"/>
  <c r="D167" i="33"/>
  <c r="E167" i="33" s="1"/>
  <c r="V164" i="4"/>
  <c r="T164" i="4" s="1"/>
  <c r="U164" i="4" s="1"/>
  <c r="J165" i="4"/>
  <c r="H165" i="4"/>
  <c r="I165" i="4"/>
  <c r="C554" i="6" l="1"/>
  <c r="H167" i="33"/>
  <c r="J167" i="33" s="1"/>
  <c r="I167" i="33"/>
  <c r="M165" i="4"/>
  <c r="E166" i="4" s="1"/>
  <c r="F166" i="4" s="1"/>
  <c r="G166" i="4" s="1"/>
  <c r="K165" i="4"/>
  <c r="Q165" i="4" s="1"/>
  <c r="P165" i="4" s="1"/>
  <c r="R165" i="4" s="1"/>
  <c r="V165" i="4" s="1"/>
  <c r="C555" i="6" l="1"/>
  <c r="L167" i="33"/>
  <c r="C168" i="33" s="1"/>
  <c r="K167" i="33"/>
  <c r="T165" i="4"/>
  <c r="U165" i="4" s="1"/>
  <c r="J166" i="4"/>
  <c r="H166" i="4"/>
  <c r="I166" i="4"/>
  <c r="C556" i="6" l="1"/>
  <c r="D168" i="33"/>
  <c r="E168" i="33" s="1"/>
  <c r="M166" i="4"/>
  <c r="E167" i="4" s="1"/>
  <c r="F167" i="4" s="1"/>
  <c r="G167" i="4" s="1"/>
  <c r="K166" i="4"/>
  <c r="Q166" i="4" s="1"/>
  <c r="P166" i="4" s="1"/>
  <c r="R166" i="4" s="1"/>
  <c r="C557" i="6" l="1"/>
  <c r="H168" i="33"/>
  <c r="J168" i="33" s="1"/>
  <c r="I168" i="33"/>
  <c r="V166" i="4"/>
  <c r="T166" i="4" s="1"/>
  <c r="U166" i="4" s="1"/>
  <c r="J167" i="4"/>
  <c r="H167" i="4"/>
  <c r="I167" i="4"/>
  <c r="C558" i="6" l="1"/>
  <c r="L168" i="33"/>
  <c r="C169" i="33" s="1"/>
  <c r="K168" i="33"/>
  <c r="M167" i="4"/>
  <c r="E168" i="4" s="1"/>
  <c r="K167" i="4"/>
  <c r="Q167" i="4" s="1"/>
  <c r="P167" i="4" s="1"/>
  <c r="R167" i="4" s="1"/>
  <c r="C559" i="6" l="1"/>
  <c r="D169" i="33"/>
  <c r="E169" i="33" s="1"/>
  <c r="V167" i="4"/>
  <c r="T167" i="4" s="1"/>
  <c r="U167" i="4" s="1"/>
  <c r="F168" i="4"/>
  <c r="G168" i="4" s="1"/>
  <c r="C560" i="6" l="1"/>
  <c r="H169" i="33"/>
  <c r="J169" i="33" s="1"/>
  <c r="I169" i="33"/>
  <c r="J168" i="4"/>
  <c r="H168" i="4"/>
  <c r="I168" i="4"/>
  <c r="C561" i="6" l="1"/>
  <c r="L169" i="33"/>
  <c r="C170" i="33" s="1"/>
  <c r="K169" i="33"/>
  <c r="M168" i="4"/>
  <c r="E169" i="4" s="1"/>
  <c r="F169" i="4" s="1"/>
  <c r="G169" i="4" s="1"/>
  <c r="K168" i="4"/>
  <c r="Q168" i="4" s="1"/>
  <c r="P168" i="4" s="1"/>
  <c r="R168" i="4" s="1"/>
  <c r="C562" i="6" l="1"/>
  <c r="D170" i="33"/>
  <c r="E170" i="33" s="1"/>
  <c r="V168" i="4"/>
  <c r="T168" i="4" s="1"/>
  <c r="U168" i="4" s="1"/>
  <c r="J169" i="4"/>
  <c r="H169" i="4"/>
  <c r="I169" i="4"/>
  <c r="C563" i="6" l="1"/>
  <c r="H170" i="33"/>
  <c r="J170" i="33" s="1"/>
  <c r="I170" i="33"/>
  <c r="K169" i="4"/>
  <c r="Q169" i="4" s="1"/>
  <c r="P169" i="4" s="1"/>
  <c r="R169" i="4" s="1"/>
  <c r="M169" i="4"/>
  <c r="E170" i="4" s="1"/>
  <c r="F170" i="4" s="1"/>
  <c r="G170" i="4" s="1"/>
  <c r="C564" i="6" l="1"/>
  <c r="L170" i="33"/>
  <c r="C171" i="33" s="1"/>
  <c r="K170" i="33"/>
  <c r="V169" i="4"/>
  <c r="T169" i="4" s="1"/>
  <c r="U169" i="4" s="1"/>
  <c r="J170" i="4"/>
  <c r="H170" i="4"/>
  <c r="I170" i="4"/>
  <c r="C565" i="6" l="1"/>
  <c r="K170" i="4"/>
  <c r="Q170" i="4" s="1"/>
  <c r="P170" i="4" s="1"/>
  <c r="R170" i="4" s="1"/>
  <c r="V170" i="4" s="1"/>
  <c r="T170" i="4" s="1"/>
  <c r="U170" i="4" s="1"/>
  <c r="D171" i="33"/>
  <c r="E171" i="33" s="1"/>
  <c r="M170" i="4"/>
  <c r="E171" i="4" s="1"/>
  <c r="F171" i="4" s="1"/>
  <c r="G171" i="4" s="1"/>
  <c r="C566" i="6" l="1"/>
  <c r="H171" i="33"/>
  <c r="J171" i="33" s="1"/>
  <c r="I171" i="33"/>
  <c r="I171" i="4"/>
  <c r="J171" i="4"/>
  <c r="H171" i="4"/>
  <c r="C567" i="6" l="1"/>
  <c r="L171" i="33"/>
  <c r="C172" i="33" s="1"/>
  <c r="K171" i="33"/>
  <c r="M171" i="4"/>
  <c r="E172" i="4" s="1"/>
  <c r="F172" i="4" s="1"/>
  <c r="G172" i="4" s="1"/>
  <c r="K171" i="4"/>
  <c r="Q171" i="4" s="1"/>
  <c r="P171" i="4" s="1"/>
  <c r="R171" i="4" s="1"/>
  <c r="V171" i="4" s="1"/>
  <c r="C568" i="6" l="1"/>
  <c r="D172" i="33"/>
  <c r="E172" i="33" s="1"/>
  <c r="T171" i="4"/>
  <c r="U171" i="4" s="1"/>
  <c r="J172" i="4"/>
  <c r="H172" i="4"/>
  <c r="I172" i="4"/>
  <c r="C569" i="6" l="1"/>
  <c r="H172" i="33"/>
  <c r="J172" i="33" s="1"/>
  <c r="I172" i="33"/>
  <c r="M172" i="4"/>
  <c r="E173" i="4" s="1"/>
  <c r="F173" i="4" s="1"/>
  <c r="G173" i="4" s="1"/>
  <c r="K172" i="4"/>
  <c r="Q172" i="4" s="1"/>
  <c r="P172" i="4" s="1"/>
  <c r="R172" i="4" s="1"/>
  <c r="C570" i="6" l="1"/>
  <c r="L172" i="33"/>
  <c r="C173" i="33" s="1"/>
  <c r="K172" i="33"/>
  <c r="V172" i="4"/>
  <c r="T172" i="4" s="1"/>
  <c r="U172" i="4" s="1"/>
  <c r="J173" i="4"/>
  <c r="H173" i="4"/>
  <c r="I173" i="4"/>
  <c r="C571" i="6" l="1"/>
  <c r="D173" i="33"/>
  <c r="E173" i="33" s="1"/>
  <c r="M173" i="4"/>
  <c r="E174" i="4" s="1"/>
  <c r="F174" i="4" s="1"/>
  <c r="G174" i="4" s="1"/>
  <c r="K173" i="4"/>
  <c r="Q173" i="4" s="1"/>
  <c r="P173" i="4" s="1"/>
  <c r="R173" i="4" s="1"/>
  <c r="V173" i="4" s="1"/>
  <c r="C572" i="6" l="1"/>
  <c r="H173" i="33"/>
  <c r="J173" i="33" s="1"/>
  <c r="I173" i="33"/>
  <c r="T173" i="4"/>
  <c r="U173" i="4" s="1"/>
  <c r="J174" i="4"/>
  <c r="H174" i="4"/>
  <c r="I174" i="4"/>
  <c r="C573" i="6" l="1"/>
  <c r="L173" i="33"/>
  <c r="C174" i="33" s="1"/>
  <c r="K173" i="33"/>
  <c r="M174" i="4"/>
  <c r="E175" i="4" s="1"/>
  <c r="F175" i="4" s="1"/>
  <c r="G175" i="4" s="1"/>
  <c r="K174" i="4"/>
  <c r="Q174" i="4" s="1"/>
  <c r="P174" i="4" s="1"/>
  <c r="R174" i="4" s="1"/>
  <c r="C574" i="6" l="1"/>
  <c r="D174" i="33"/>
  <c r="E174" i="33" s="1"/>
  <c r="V174" i="4"/>
  <c r="T174" i="4" s="1"/>
  <c r="U174" i="4" s="1"/>
  <c r="J175" i="4"/>
  <c r="H175" i="4"/>
  <c r="I175" i="4"/>
  <c r="C575" i="6" l="1"/>
  <c r="H174" i="33"/>
  <c r="J174" i="33" s="1"/>
  <c r="I174" i="33"/>
  <c r="M175" i="4"/>
  <c r="E176" i="4" s="1"/>
  <c r="F176" i="4" s="1"/>
  <c r="K175" i="4"/>
  <c r="Q175" i="4" s="1"/>
  <c r="P175" i="4" s="1"/>
  <c r="R175" i="4" s="1"/>
  <c r="C576" i="6" l="1"/>
  <c r="L174" i="33"/>
  <c r="C175" i="33" s="1"/>
  <c r="K174" i="33"/>
  <c r="V175" i="4"/>
  <c r="T175" i="4" s="1"/>
  <c r="U175" i="4" s="1"/>
  <c r="G176" i="4"/>
  <c r="C577" i="6" l="1"/>
  <c r="D175" i="33"/>
  <c r="E175" i="33" s="1"/>
  <c r="I176" i="4"/>
  <c r="J176" i="4"/>
  <c r="H176" i="4"/>
  <c r="C578" i="6" l="1"/>
  <c r="H175" i="33"/>
  <c r="J175" i="33" s="1"/>
  <c r="I175" i="33"/>
  <c r="M176" i="4"/>
  <c r="E177" i="4" s="1"/>
  <c r="F177" i="4" s="1"/>
  <c r="G177" i="4" s="1"/>
  <c r="K176" i="4"/>
  <c r="C579" i="6" l="1"/>
  <c r="L175" i="33"/>
  <c r="C176" i="33" s="1"/>
  <c r="K175" i="33"/>
  <c r="Q176" i="4"/>
  <c r="P176" i="4" s="1"/>
  <c r="R176" i="4" s="1"/>
  <c r="J177" i="4"/>
  <c r="H177" i="4"/>
  <c r="I177" i="4"/>
  <c r="C580" i="6" l="1"/>
  <c r="D176" i="33"/>
  <c r="E176" i="33" s="1"/>
  <c r="V176" i="4"/>
  <c r="T176" i="4" s="1"/>
  <c r="U176" i="4" s="1"/>
  <c r="K177" i="4"/>
  <c r="Q177" i="4" s="1"/>
  <c r="P177" i="4" s="1"/>
  <c r="R177" i="4" s="1"/>
  <c r="M177" i="4"/>
  <c r="E178" i="4" s="1"/>
  <c r="C581" i="6" l="1"/>
  <c r="H176" i="33"/>
  <c r="J176" i="33" s="1"/>
  <c r="I176" i="33"/>
  <c r="V177" i="4"/>
  <c r="T177" i="4" s="1"/>
  <c r="U177" i="4" s="1"/>
  <c r="F178" i="4"/>
  <c r="G178" i="4" s="1"/>
  <c r="C582" i="6" l="1"/>
  <c r="L176" i="33"/>
  <c r="C177" i="33" s="1"/>
  <c r="K176" i="33"/>
  <c r="J178" i="4"/>
  <c r="H178" i="4"/>
  <c r="I178" i="4"/>
  <c r="C583" i="6" l="1"/>
  <c r="D177" i="33"/>
  <c r="E177" i="33" s="1"/>
  <c r="K178" i="4"/>
  <c r="Q178" i="4" s="1"/>
  <c r="P178" i="4" s="1"/>
  <c r="R178" i="4" s="1"/>
  <c r="M178" i="4"/>
  <c r="E179" i="4" s="1"/>
  <c r="F179" i="4" s="1"/>
  <c r="C584" i="6" l="1"/>
  <c r="H177" i="33"/>
  <c r="J177" i="33" s="1"/>
  <c r="I177" i="33"/>
  <c r="V178" i="4"/>
  <c r="T178" i="4" s="1"/>
  <c r="U178" i="4" s="1"/>
  <c r="G179" i="4"/>
  <c r="C585" i="6" l="1"/>
  <c r="L177" i="33"/>
  <c r="C178" i="33" s="1"/>
  <c r="K177" i="33"/>
  <c r="J179" i="4"/>
  <c r="H179" i="4"/>
  <c r="I179" i="4"/>
  <c r="C586" i="6" l="1"/>
  <c r="D178" i="33"/>
  <c r="E178" i="33" s="1"/>
  <c r="M179" i="4"/>
  <c r="E180" i="4" s="1"/>
  <c r="F180" i="4" s="1"/>
  <c r="G180" i="4" s="1"/>
  <c r="K179" i="4"/>
  <c r="Q179" i="4" s="1"/>
  <c r="P179" i="4" s="1"/>
  <c r="R179" i="4" s="1"/>
  <c r="V179" i="4" s="1"/>
  <c r="C587" i="6" l="1"/>
  <c r="H178" i="33"/>
  <c r="J178" i="33" s="1"/>
  <c r="I178" i="33"/>
  <c r="T179" i="4"/>
  <c r="U179" i="4" s="1"/>
  <c r="J180" i="4"/>
  <c r="H180" i="4"/>
  <c r="I180" i="4"/>
  <c r="C588" i="6" l="1"/>
  <c r="L178" i="33"/>
  <c r="C179" i="33" s="1"/>
  <c r="K178" i="33"/>
  <c r="M180" i="4"/>
  <c r="E181" i="4" s="1"/>
  <c r="K180" i="4"/>
  <c r="Q180" i="4" s="1"/>
  <c r="P180" i="4" s="1"/>
  <c r="R180" i="4" s="1"/>
  <c r="C589" i="6" l="1"/>
  <c r="D179" i="33"/>
  <c r="E179" i="33" s="1"/>
  <c r="V180" i="4"/>
  <c r="T180" i="4" s="1"/>
  <c r="U180" i="4" s="1"/>
  <c r="F181" i="4"/>
  <c r="G181" i="4" s="1"/>
  <c r="C590" i="6" l="1"/>
  <c r="H179" i="33"/>
  <c r="J179" i="33" s="1"/>
  <c r="I179" i="33"/>
  <c r="J181" i="4"/>
  <c r="H181" i="4"/>
  <c r="I181" i="4"/>
  <c r="C591" i="6" l="1"/>
  <c r="L179" i="33"/>
  <c r="C180" i="33" s="1"/>
  <c r="K179" i="33"/>
  <c r="M181" i="4"/>
  <c r="E182" i="4" s="1"/>
  <c r="F182" i="4" s="1"/>
  <c r="G182" i="4" s="1"/>
  <c r="K181" i="4"/>
  <c r="Q181" i="4" s="1"/>
  <c r="P181" i="4" s="1"/>
  <c r="R181" i="4" s="1"/>
  <c r="V181" i="4" s="1"/>
  <c r="C592" i="6" l="1"/>
  <c r="D180" i="33"/>
  <c r="E180" i="33" s="1"/>
  <c r="T181" i="4"/>
  <c r="U181" i="4" s="1"/>
  <c r="J182" i="4"/>
  <c r="H182" i="4"/>
  <c r="I182" i="4"/>
  <c r="C593" i="6" l="1"/>
  <c r="H180" i="33"/>
  <c r="J180" i="33" s="1"/>
  <c r="I180" i="33"/>
  <c r="K182" i="4"/>
  <c r="Q182" i="4" s="1"/>
  <c r="P182" i="4" s="1"/>
  <c r="R182" i="4" s="1"/>
  <c r="M182" i="4"/>
  <c r="E183" i="4" s="1"/>
  <c r="C594" i="6" l="1"/>
  <c r="L180" i="33"/>
  <c r="C181" i="33" s="1"/>
  <c r="K180" i="33"/>
  <c r="V182" i="4"/>
  <c r="T182" i="4" s="1"/>
  <c r="U182" i="4" s="1"/>
  <c r="F183" i="4"/>
  <c r="G183" i="4" s="1"/>
  <c r="C595" i="6" l="1"/>
  <c r="D181" i="33"/>
  <c r="E181" i="33" s="1"/>
  <c r="J183" i="4"/>
  <c r="H183" i="4"/>
  <c r="I183" i="4"/>
  <c r="H181" i="33" l="1"/>
  <c r="J181" i="33" s="1"/>
  <c r="I181" i="33"/>
  <c r="M183" i="4"/>
  <c r="E184" i="4" s="1"/>
  <c r="K183" i="4"/>
  <c r="Q183" i="4" s="1"/>
  <c r="P183" i="4" s="1"/>
  <c r="R183" i="4" s="1"/>
  <c r="L181" i="33" l="1"/>
  <c r="C182" i="33" s="1"/>
  <c r="K181" i="33"/>
  <c r="V183" i="4"/>
  <c r="T183" i="4" s="1"/>
  <c r="U183" i="4" s="1"/>
  <c r="F184" i="4"/>
  <c r="G184" i="4" s="1"/>
  <c r="D182" i="33" l="1"/>
  <c r="E182" i="33" s="1"/>
  <c r="J184" i="4"/>
  <c r="H184" i="4"/>
  <c r="I184" i="4"/>
  <c r="K184" i="4" l="1"/>
  <c r="Q184" i="4" s="1"/>
  <c r="P184" i="4" s="1"/>
  <c r="R184" i="4" s="1"/>
  <c r="V184" i="4" s="1"/>
  <c r="T184" i="4" s="1"/>
  <c r="U184" i="4" s="1"/>
  <c r="H182" i="33"/>
  <c r="J182" i="33" s="1"/>
  <c r="I182" i="33"/>
  <c r="M184" i="4"/>
  <c r="E185" i="4" s="1"/>
  <c r="L182" i="33" l="1"/>
  <c r="C183" i="33" s="1"/>
  <c r="K182" i="33"/>
  <c r="F185" i="4"/>
  <c r="G185" i="4" s="1"/>
  <c r="D183" i="33" l="1"/>
  <c r="E183" i="33" s="1"/>
  <c r="H185" i="4"/>
  <c r="I185" i="4"/>
  <c r="J185" i="4"/>
  <c r="H183" i="33" l="1"/>
  <c r="J183" i="33" s="1"/>
  <c r="I183" i="33"/>
  <c r="K185" i="4"/>
  <c r="Q185" i="4" s="1"/>
  <c r="P185" i="4" s="1"/>
  <c r="R185" i="4" s="1"/>
  <c r="V185" i="4" s="1"/>
  <c r="M185" i="4"/>
  <c r="E186" i="4" s="1"/>
  <c r="F186" i="4" s="1"/>
  <c r="G186" i="4" s="1"/>
  <c r="K183" i="33" l="1"/>
  <c r="L183" i="33"/>
  <c r="C184" i="33" s="1"/>
  <c r="T185" i="4"/>
  <c r="U185" i="4" s="1"/>
  <c r="J186" i="4"/>
  <c r="H186" i="4"/>
  <c r="I186" i="4"/>
  <c r="D184" i="33" l="1"/>
  <c r="E184" i="33" s="1"/>
  <c r="M186" i="4"/>
  <c r="E187" i="4" s="1"/>
  <c r="K186" i="4"/>
  <c r="Q186" i="4" s="1"/>
  <c r="P186" i="4" s="1"/>
  <c r="R186" i="4" s="1"/>
  <c r="H184" i="33" l="1"/>
  <c r="J184" i="33" s="1"/>
  <c r="I184" i="33"/>
  <c r="V186" i="4"/>
  <c r="T186" i="4" s="1"/>
  <c r="U186" i="4" s="1"/>
  <c r="F187" i="4"/>
  <c r="G187" i="4" s="1"/>
  <c r="L184" i="33" l="1"/>
  <c r="C185" i="33" s="1"/>
  <c r="K184" i="33"/>
  <c r="J187" i="4"/>
  <c r="H187" i="4"/>
  <c r="I187" i="4"/>
  <c r="M187" i="4" l="1"/>
  <c r="E188" i="4" s="1"/>
  <c r="F188" i="4" s="1"/>
  <c r="D185" i="33"/>
  <c r="E185" i="33" s="1"/>
  <c r="K187" i="4"/>
  <c r="Q187" i="4" s="1"/>
  <c r="P187" i="4" s="1"/>
  <c r="R187" i="4" s="1"/>
  <c r="V187" i="4" s="1"/>
  <c r="H185" i="33" l="1"/>
  <c r="J185" i="33" s="1"/>
  <c r="I185" i="33"/>
  <c r="T187" i="4"/>
  <c r="U187" i="4" s="1"/>
  <c r="G188" i="4"/>
  <c r="L185" i="33" l="1"/>
  <c r="C186" i="33" s="1"/>
  <c r="K185" i="33"/>
  <c r="J188" i="4"/>
  <c r="H188" i="4"/>
  <c r="I188" i="4"/>
  <c r="D186" i="33" l="1"/>
  <c r="E186" i="33" s="1"/>
  <c r="M188" i="4"/>
  <c r="E189" i="4" s="1"/>
  <c r="F189" i="4" s="1"/>
  <c r="K188" i="4"/>
  <c r="Q188" i="4" s="1"/>
  <c r="P188" i="4" s="1"/>
  <c r="R188" i="4" s="1"/>
  <c r="H186" i="33" l="1"/>
  <c r="J186" i="33" s="1"/>
  <c r="I186" i="33"/>
  <c r="V188" i="4"/>
  <c r="T188" i="4" s="1"/>
  <c r="U188" i="4" s="1"/>
  <c r="G189" i="4"/>
  <c r="L186" i="33" l="1"/>
  <c r="C187" i="33" s="1"/>
  <c r="K186" i="33"/>
  <c r="J189" i="4"/>
  <c r="H189" i="4"/>
  <c r="I189" i="4"/>
  <c r="D187" i="33" l="1"/>
  <c r="E187" i="33" s="1"/>
  <c r="M189" i="4"/>
  <c r="E190" i="4" s="1"/>
  <c r="F190" i="4" s="1"/>
  <c r="G190" i="4" s="1"/>
  <c r="K189" i="4"/>
  <c r="Q189" i="4" s="1"/>
  <c r="P189" i="4" s="1"/>
  <c r="R189" i="4" s="1"/>
  <c r="V189" i="4" s="1"/>
  <c r="H187" i="33" l="1"/>
  <c r="J187" i="33" s="1"/>
  <c r="I187" i="33"/>
  <c r="T189" i="4"/>
  <c r="U189" i="4" s="1"/>
  <c r="J190" i="4"/>
  <c r="H190" i="4"/>
  <c r="I190" i="4"/>
  <c r="L187" i="33" l="1"/>
  <c r="C188" i="33" s="1"/>
  <c r="K187" i="33"/>
  <c r="M190" i="4"/>
  <c r="E191" i="4" s="1"/>
  <c r="K190" i="4"/>
  <c r="Q190" i="4" s="1"/>
  <c r="P190" i="4" s="1"/>
  <c r="R190" i="4" s="1"/>
  <c r="D188" i="33" l="1"/>
  <c r="E188" i="33" s="1"/>
  <c r="V190" i="4"/>
  <c r="T190" i="4" s="1"/>
  <c r="U190" i="4" s="1"/>
  <c r="F191" i="4"/>
  <c r="G191" i="4" s="1"/>
  <c r="H188" i="33" l="1"/>
  <c r="J188" i="33" s="1"/>
  <c r="I188" i="33"/>
  <c r="I191" i="4"/>
  <c r="J191" i="4"/>
  <c r="H191" i="4"/>
  <c r="L188" i="33" l="1"/>
  <c r="C189" i="33" s="1"/>
  <c r="K188" i="33"/>
  <c r="K191" i="4"/>
  <c r="Q191" i="4" s="1"/>
  <c r="P191" i="4" s="1"/>
  <c r="R191" i="4" s="1"/>
  <c r="V191" i="4" s="1"/>
  <c r="M191" i="4"/>
  <c r="E192" i="4" s="1"/>
  <c r="F192" i="4" s="1"/>
  <c r="G192" i="4" s="1"/>
  <c r="D189" i="33" l="1"/>
  <c r="E189" i="33" s="1"/>
  <c r="T191" i="4"/>
  <c r="U191" i="4" s="1"/>
  <c r="J192" i="4"/>
  <c r="H192" i="4"/>
  <c r="I192" i="4"/>
  <c r="H189" i="33" l="1"/>
  <c r="J189" i="33" s="1"/>
  <c r="I189" i="33"/>
  <c r="M192" i="4"/>
  <c r="E193" i="4" s="1"/>
  <c r="K192" i="4"/>
  <c r="Q192" i="4" s="1"/>
  <c r="P192" i="4" s="1"/>
  <c r="R192" i="4" s="1"/>
  <c r="L189" i="33" l="1"/>
  <c r="C190" i="33" s="1"/>
  <c r="K189" i="33"/>
  <c r="V192" i="4"/>
  <c r="T192" i="4" s="1"/>
  <c r="U192" i="4" s="1"/>
  <c r="F193" i="4"/>
  <c r="G193" i="4" s="1"/>
  <c r="D190" i="33" l="1"/>
  <c r="E190" i="33" s="1"/>
  <c r="J193" i="4"/>
  <c r="H193" i="4"/>
  <c r="I193" i="4"/>
  <c r="H190" i="33" l="1"/>
  <c r="J190" i="33" s="1"/>
  <c r="I190" i="33"/>
  <c r="K193" i="4"/>
  <c r="Q193" i="4" s="1"/>
  <c r="P193" i="4" s="1"/>
  <c r="R193" i="4" s="1"/>
  <c r="V193" i="4" s="1"/>
  <c r="T193" i="4" s="1"/>
  <c r="U193" i="4" s="1"/>
  <c r="M193" i="4"/>
  <c r="E194" i="4" s="1"/>
  <c r="L190" i="33" l="1"/>
  <c r="C191" i="33" s="1"/>
  <c r="K190" i="33"/>
  <c r="F194" i="4"/>
  <c r="G194" i="4" s="1"/>
  <c r="D191" i="33" l="1"/>
  <c r="E191" i="33" s="1"/>
  <c r="J194" i="4"/>
  <c r="H194" i="4"/>
  <c r="I194" i="4"/>
  <c r="K194" i="4" l="1"/>
  <c r="Q194" i="4" s="1"/>
  <c r="P194" i="4" s="1"/>
  <c r="R194" i="4" s="1"/>
  <c r="V194" i="4" s="1"/>
  <c r="T194" i="4" s="1"/>
  <c r="U194" i="4" s="1"/>
  <c r="H191" i="33"/>
  <c r="J191" i="33" s="1"/>
  <c r="I191" i="33"/>
  <c r="M194" i="4"/>
  <c r="E195" i="4" s="1"/>
  <c r="L191" i="33" l="1"/>
  <c r="C192" i="33" s="1"/>
  <c r="K191" i="33"/>
  <c r="F195" i="4"/>
  <c r="G195" i="4" s="1"/>
  <c r="D192" i="33" l="1"/>
  <c r="E192" i="33" s="1"/>
  <c r="J195" i="4"/>
  <c r="H195" i="4"/>
  <c r="I195" i="4"/>
  <c r="K195" i="4" l="1"/>
  <c r="Q195" i="4" s="1"/>
  <c r="P195" i="4" s="1"/>
  <c r="R195" i="4" s="1"/>
  <c r="V195" i="4" s="1"/>
  <c r="H192" i="33"/>
  <c r="J192" i="33" s="1"/>
  <c r="I192" i="33"/>
  <c r="T195" i="4"/>
  <c r="U195" i="4" s="1"/>
  <c r="M195" i="4"/>
  <c r="E196" i="4" s="1"/>
  <c r="F196" i="4" s="1"/>
  <c r="L192" i="33" l="1"/>
  <c r="C193" i="33" s="1"/>
  <c r="K192" i="33"/>
  <c r="G196" i="4"/>
  <c r="D193" i="33" l="1"/>
  <c r="E193" i="33" s="1"/>
  <c r="I196" i="4"/>
  <c r="J196" i="4"/>
  <c r="H196" i="4"/>
  <c r="H193" i="33" l="1"/>
  <c r="J193" i="33" s="1"/>
  <c r="I193" i="33"/>
  <c r="M196" i="4"/>
  <c r="E197" i="4" s="1"/>
  <c r="F197" i="4" s="1"/>
  <c r="K196" i="4"/>
  <c r="L193" i="33" l="1"/>
  <c r="C194" i="33" s="1"/>
  <c r="K193" i="33"/>
  <c r="Q196" i="4"/>
  <c r="P196" i="4" s="1"/>
  <c r="R196" i="4" s="1"/>
  <c r="G197" i="4"/>
  <c r="D194" i="33" l="1"/>
  <c r="E194" i="33" s="1"/>
  <c r="V196" i="4"/>
  <c r="T196" i="4" s="1"/>
  <c r="U196" i="4" s="1"/>
  <c r="J197" i="4"/>
  <c r="H197" i="4"/>
  <c r="I197" i="4"/>
  <c r="K197" i="4" l="1"/>
  <c r="Q197" i="4" s="1"/>
  <c r="P197" i="4" s="1"/>
  <c r="R197" i="4" s="1"/>
  <c r="V197" i="4" s="1"/>
  <c r="T197" i="4" s="1"/>
  <c r="U197" i="4" s="1"/>
  <c r="H194" i="33"/>
  <c r="J194" i="33" s="1"/>
  <c r="I194" i="33"/>
  <c r="M197" i="4"/>
  <c r="E198" i="4" s="1"/>
  <c r="F198" i="4" s="1"/>
  <c r="G198" i="4" s="1"/>
  <c r="L194" i="33" l="1"/>
  <c r="C195" i="33" s="1"/>
  <c r="K194" i="33"/>
  <c r="H198" i="4"/>
  <c r="J198" i="4"/>
  <c r="I198" i="4"/>
  <c r="D195" i="33" l="1"/>
  <c r="E195" i="33" s="1"/>
  <c r="M198" i="4"/>
  <c r="E199" i="4" s="1"/>
  <c r="F199" i="4" s="1"/>
  <c r="G199" i="4" s="1"/>
  <c r="K198" i="4"/>
  <c r="H195" i="33" l="1"/>
  <c r="J195" i="33" s="1"/>
  <c r="I195" i="33"/>
  <c r="Q198" i="4"/>
  <c r="P198" i="4" s="1"/>
  <c r="R198" i="4" s="1"/>
  <c r="J199" i="4"/>
  <c r="H199" i="4"/>
  <c r="I199" i="4"/>
  <c r="L195" i="33" l="1"/>
  <c r="C196" i="33" s="1"/>
  <c r="K195" i="33"/>
  <c r="V198" i="4"/>
  <c r="T198" i="4" s="1"/>
  <c r="U198" i="4" s="1"/>
  <c r="M199" i="4"/>
  <c r="E200" i="4" s="1"/>
  <c r="K199" i="4"/>
  <c r="Q199" i="4" s="1"/>
  <c r="P199" i="4" s="1"/>
  <c r="R199" i="4" s="1"/>
  <c r="V199" i="4" s="1"/>
  <c r="D196" i="33" l="1"/>
  <c r="E196" i="33" s="1"/>
  <c r="T199" i="4"/>
  <c r="U199" i="4" s="1"/>
  <c r="F200" i="4"/>
  <c r="G200" i="4" s="1"/>
  <c r="H196" i="33" l="1"/>
  <c r="J196" i="33" s="1"/>
  <c r="I196" i="33"/>
  <c r="I200" i="4"/>
  <c r="J200" i="4"/>
  <c r="H200" i="4"/>
  <c r="L196" i="33" l="1"/>
  <c r="C197" i="33" s="1"/>
  <c r="K196" i="33"/>
  <c r="K200" i="4"/>
  <c r="Q200" i="4" s="1"/>
  <c r="P200" i="4" s="1"/>
  <c r="R200" i="4" s="1"/>
  <c r="M200" i="4"/>
  <c r="E201" i="4" s="1"/>
  <c r="F201" i="4" s="1"/>
  <c r="G201" i="4" s="1"/>
  <c r="D197" i="33" l="1"/>
  <c r="E197" i="33" s="1"/>
  <c r="V200" i="4"/>
  <c r="T200" i="4" s="1"/>
  <c r="U200" i="4" s="1"/>
  <c r="J201" i="4"/>
  <c r="H201" i="4"/>
  <c r="I201" i="4"/>
  <c r="K201" i="4" l="1"/>
  <c r="Q201" i="4" s="1"/>
  <c r="P201" i="4" s="1"/>
  <c r="R201" i="4" s="1"/>
  <c r="V201" i="4" s="1"/>
  <c r="T201" i="4" s="1"/>
  <c r="U201" i="4" s="1"/>
  <c r="H197" i="33"/>
  <c r="J197" i="33" s="1"/>
  <c r="I197" i="33"/>
  <c r="M201" i="4"/>
  <c r="E202" i="4" s="1"/>
  <c r="L197" i="33" l="1"/>
  <c r="C198" i="33" s="1"/>
  <c r="K197" i="33"/>
  <c r="F202" i="4"/>
  <c r="G202" i="4" s="1"/>
  <c r="D198" i="33" l="1"/>
  <c r="E198" i="33" s="1"/>
  <c r="J202" i="4"/>
  <c r="H202" i="4"/>
  <c r="I202" i="4"/>
  <c r="H198" i="33" l="1"/>
  <c r="J198" i="33" s="1"/>
  <c r="I198" i="33"/>
  <c r="M202" i="4"/>
  <c r="E203" i="4" s="1"/>
  <c r="F203" i="4" s="1"/>
  <c r="K202" i="4"/>
  <c r="Q202" i="4" s="1"/>
  <c r="P202" i="4" s="1"/>
  <c r="R202" i="4" s="1"/>
  <c r="L198" i="33" l="1"/>
  <c r="C199" i="33" s="1"/>
  <c r="K198" i="33"/>
  <c r="V202" i="4"/>
  <c r="T202" i="4" s="1"/>
  <c r="U202" i="4" s="1"/>
  <c r="G203" i="4"/>
  <c r="I203" i="4" s="1"/>
  <c r="D199" i="33" l="1"/>
  <c r="E199" i="33" s="1"/>
  <c r="H203" i="4"/>
  <c r="M203" i="4" s="1"/>
  <c r="E204" i="4" s="1"/>
  <c r="F204" i="4" s="1"/>
  <c r="G204" i="4" s="1"/>
  <c r="J203" i="4"/>
  <c r="K203" i="4" s="1"/>
  <c r="Q203" i="4" s="1"/>
  <c r="P203" i="4" s="1"/>
  <c r="R203" i="4" s="1"/>
  <c r="V203" i="4" s="1"/>
  <c r="H199" i="33" l="1"/>
  <c r="J199" i="33" s="1"/>
  <c r="I199" i="33"/>
  <c r="T203" i="4"/>
  <c r="U203" i="4" s="1"/>
  <c r="J204" i="4"/>
  <c r="H204" i="4"/>
  <c r="I204" i="4"/>
  <c r="L199" i="33" l="1"/>
  <c r="C200" i="33" s="1"/>
  <c r="K199" i="33"/>
  <c r="M204" i="4"/>
  <c r="E205" i="4" s="1"/>
  <c r="K204" i="4"/>
  <c r="Q204" i="4" s="1"/>
  <c r="P204" i="4" s="1"/>
  <c r="R204" i="4" s="1"/>
  <c r="D200" i="33" l="1"/>
  <c r="E200" i="33" s="1"/>
  <c r="V204" i="4"/>
  <c r="T204" i="4" s="1"/>
  <c r="U204" i="4" s="1"/>
  <c r="F205" i="4"/>
  <c r="G205" i="4" s="1"/>
  <c r="H200" i="33" l="1"/>
  <c r="J200" i="33" s="1"/>
  <c r="I200" i="33"/>
  <c r="J205" i="4"/>
  <c r="H205" i="4"/>
  <c r="I205" i="4"/>
  <c r="L200" i="33" l="1"/>
  <c r="C201" i="33" s="1"/>
  <c r="K200" i="33"/>
  <c r="M205" i="4"/>
  <c r="E206" i="4" s="1"/>
  <c r="K205" i="4"/>
  <c r="Q205" i="4" s="1"/>
  <c r="P205" i="4" s="1"/>
  <c r="R205" i="4" s="1"/>
  <c r="V205" i="4" s="1"/>
  <c r="D201" i="33" l="1"/>
  <c r="E201" i="33" s="1"/>
  <c r="T205" i="4"/>
  <c r="U205" i="4" s="1"/>
  <c r="F206" i="4"/>
  <c r="G206" i="4" s="1"/>
  <c r="H201" i="33" l="1"/>
  <c r="J201" i="33" s="1"/>
  <c r="I201" i="33"/>
  <c r="J206" i="4"/>
  <c r="H206" i="4"/>
  <c r="I206" i="4"/>
  <c r="K201" i="33" l="1"/>
  <c r="L201" i="33"/>
  <c r="C202" i="33" s="1"/>
  <c r="K206" i="4"/>
  <c r="Q206" i="4" s="1"/>
  <c r="P206" i="4" s="1"/>
  <c r="R206" i="4" s="1"/>
  <c r="M206" i="4"/>
  <c r="E207" i="4" s="1"/>
  <c r="D202" i="33" l="1"/>
  <c r="E202" i="33" s="1"/>
  <c r="V206" i="4"/>
  <c r="T206" i="4" s="1"/>
  <c r="U206" i="4" s="1"/>
  <c r="F207" i="4"/>
  <c r="G207" i="4" s="1"/>
  <c r="H202" i="33" l="1"/>
  <c r="J202" i="33" s="1"/>
  <c r="I202" i="33"/>
  <c r="J207" i="4"/>
  <c r="H207" i="4"/>
  <c r="I207" i="4"/>
  <c r="L202" i="33" l="1"/>
  <c r="C203" i="33" s="1"/>
  <c r="K202" i="33"/>
  <c r="M207" i="4"/>
  <c r="E208" i="4" s="1"/>
  <c r="K207" i="4"/>
  <c r="Q207" i="4" s="1"/>
  <c r="P207" i="4" s="1"/>
  <c r="R207" i="4" s="1"/>
  <c r="V207" i="4" s="1"/>
  <c r="D203" i="33" l="1"/>
  <c r="E203" i="33" s="1"/>
  <c r="T207" i="4"/>
  <c r="U207" i="4" s="1"/>
  <c r="F208" i="4"/>
  <c r="G208" i="4" s="1"/>
  <c r="H203" i="33" l="1"/>
  <c r="J203" i="33" s="1"/>
  <c r="I203" i="33"/>
  <c r="J208" i="4"/>
  <c r="H208" i="4"/>
  <c r="I208" i="4"/>
  <c r="M208" i="4" l="1"/>
  <c r="L203" i="33"/>
  <c r="C204" i="33" s="1"/>
  <c r="K203" i="33"/>
  <c r="K208" i="4"/>
  <c r="Q208" i="4" s="1"/>
  <c r="P208" i="4" s="1"/>
  <c r="R208" i="4" s="1"/>
  <c r="E209" i="4"/>
  <c r="D204" i="33" l="1"/>
  <c r="E204" i="33" s="1"/>
  <c r="V208" i="4"/>
  <c r="T208" i="4" s="1"/>
  <c r="U208" i="4" s="1"/>
  <c r="F209" i="4"/>
  <c r="G209" i="4" s="1"/>
  <c r="H204" i="33" l="1"/>
  <c r="J204" i="33" s="1"/>
  <c r="I204" i="33"/>
  <c r="J209" i="4"/>
  <c r="H209" i="4"/>
  <c r="I209" i="4"/>
  <c r="L204" i="33" l="1"/>
  <c r="C205" i="33" s="1"/>
  <c r="K204" i="33"/>
  <c r="M209" i="4"/>
  <c r="E210" i="4" s="1"/>
  <c r="F210" i="4" s="1"/>
  <c r="K209" i="4"/>
  <c r="Q209" i="4" s="1"/>
  <c r="P209" i="4" s="1"/>
  <c r="R209" i="4" s="1"/>
  <c r="V209" i="4" s="1"/>
  <c r="D205" i="33" l="1"/>
  <c r="E205" i="33" s="1"/>
  <c r="T209" i="4"/>
  <c r="U209" i="4" s="1"/>
  <c r="G210" i="4"/>
  <c r="H205" i="33" l="1"/>
  <c r="J205" i="33" s="1"/>
  <c r="I205" i="33"/>
  <c r="I210" i="4"/>
  <c r="J210" i="4"/>
  <c r="H210" i="4"/>
  <c r="L205" i="33" l="1"/>
  <c r="C206" i="33" s="1"/>
  <c r="K205" i="33"/>
  <c r="K210" i="4"/>
  <c r="Q210" i="4" s="1"/>
  <c r="P210" i="4" s="1"/>
  <c r="R210" i="4" s="1"/>
  <c r="M210" i="4"/>
  <c r="E211" i="4" s="1"/>
  <c r="F211" i="4" s="1"/>
  <c r="G211" i="4" s="1"/>
  <c r="D206" i="33" l="1"/>
  <c r="E206" i="33" s="1"/>
  <c r="V210" i="4"/>
  <c r="T210" i="4" s="1"/>
  <c r="U210" i="4" s="1"/>
  <c r="J211" i="4"/>
  <c r="H211" i="4"/>
  <c r="I211" i="4"/>
  <c r="H206" i="33" l="1"/>
  <c r="J206" i="33" s="1"/>
  <c r="I206" i="33"/>
  <c r="M211" i="4"/>
  <c r="E212" i="4" s="1"/>
  <c r="K211" i="4"/>
  <c r="Q211" i="4" s="1"/>
  <c r="P211" i="4" s="1"/>
  <c r="R211" i="4" s="1"/>
  <c r="V211" i="4" s="1"/>
  <c r="L206" i="33" l="1"/>
  <c r="C207" i="33" s="1"/>
  <c r="K206" i="33"/>
  <c r="T211" i="4"/>
  <c r="U211" i="4" s="1"/>
  <c r="F212" i="4"/>
  <c r="G212" i="4" s="1"/>
  <c r="D207" i="33" l="1"/>
  <c r="E207" i="33" s="1"/>
  <c r="I212" i="4"/>
  <c r="J212" i="4"/>
  <c r="H212" i="4"/>
  <c r="H207" i="33" l="1"/>
  <c r="J207" i="33" s="1"/>
  <c r="I207" i="33"/>
  <c r="K212" i="4"/>
  <c r="Q212" i="4" s="1"/>
  <c r="P212" i="4" s="1"/>
  <c r="R212" i="4" s="1"/>
  <c r="M212" i="4"/>
  <c r="E213" i="4" s="1"/>
  <c r="F213" i="4" s="1"/>
  <c r="G213" i="4" s="1"/>
  <c r="L207" i="33" l="1"/>
  <c r="C208" i="33" s="1"/>
  <c r="K207" i="33"/>
  <c r="V212" i="4"/>
  <c r="T212" i="4" s="1"/>
  <c r="U212" i="4" s="1"/>
  <c r="J213" i="4"/>
  <c r="H213" i="4"/>
  <c r="I213" i="4"/>
  <c r="D208" i="33" l="1"/>
  <c r="E208" i="33" s="1"/>
  <c r="K213" i="4"/>
  <c r="M213" i="4"/>
  <c r="E214" i="4" s="1"/>
  <c r="F214" i="4" s="1"/>
  <c r="H208" i="33" l="1"/>
  <c r="J208" i="33" s="1"/>
  <c r="I208" i="33"/>
  <c r="Q213" i="4"/>
  <c r="P213" i="4" s="1"/>
  <c r="R213" i="4" s="1"/>
  <c r="V213" i="4" s="1"/>
  <c r="G214" i="4"/>
  <c r="L208" i="33" l="1"/>
  <c r="C209" i="33" s="1"/>
  <c r="K208" i="33"/>
  <c r="T213" i="4"/>
  <c r="U213" i="4" s="1"/>
  <c r="I214" i="4"/>
  <c r="J214" i="4"/>
  <c r="H214" i="4"/>
  <c r="D209" i="33" l="1"/>
  <c r="E209" i="33" s="1"/>
  <c r="M214" i="4"/>
  <c r="E215" i="4" s="1"/>
  <c r="F215" i="4" s="1"/>
  <c r="G215" i="4" s="1"/>
  <c r="K214" i="4"/>
  <c r="H209" i="33" l="1"/>
  <c r="J209" i="33" s="1"/>
  <c r="I209" i="33"/>
  <c r="Q214" i="4"/>
  <c r="P214" i="4" s="1"/>
  <c r="R214" i="4" s="1"/>
  <c r="J215" i="4"/>
  <c r="H215" i="4"/>
  <c r="I215" i="4"/>
  <c r="L209" i="33" l="1"/>
  <c r="C210" i="33" s="1"/>
  <c r="K209" i="33"/>
  <c r="V214" i="4"/>
  <c r="T214" i="4" s="1"/>
  <c r="U214" i="4" s="1"/>
  <c r="M215" i="4"/>
  <c r="E216" i="4" s="1"/>
  <c r="F216" i="4" s="1"/>
  <c r="G216" i="4" s="1"/>
  <c r="K215" i="4"/>
  <c r="Q215" i="4" s="1"/>
  <c r="P215" i="4" s="1"/>
  <c r="R215" i="4" s="1"/>
  <c r="V215" i="4" s="1"/>
  <c r="D210" i="33" l="1"/>
  <c r="E210" i="33" s="1"/>
  <c r="T215" i="4"/>
  <c r="U215" i="4" s="1"/>
  <c r="I216" i="4"/>
  <c r="J216" i="4"/>
  <c r="H216" i="4"/>
  <c r="H210" i="33" l="1"/>
  <c r="J210" i="33" s="1"/>
  <c r="I210" i="33"/>
  <c r="K216" i="4"/>
  <c r="Q216" i="4" s="1"/>
  <c r="P216" i="4" s="1"/>
  <c r="R216" i="4" s="1"/>
  <c r="M216" i="4"/>
  <c r="E217" i="4" s="1"/>
  <c r="L210" i="33" l="1"/>
  <c r="C211" i="33" s="1"/>
  <c r="K210" i="33"/>
  <c r="V216" i="4"/>
  <c r="T216" i="4" s="1"/>
  <c r="U216" i="4" s="1"/>
  <c r="F217" i="4"/>
  <c r="G217" i="4" s="1"/>
  <c r="D211" i="33" l="1"/>
  <c r="E211" i="33" s="1"/>
  <c r="J217" i="4"/>
  <c r="H217" i="4"/>
  <c r="I217" i="4"/>
  <c r="H211" i="33" l="1"/>
  <c r="J211" i="33" s="1"/>
  <c r="I211" i="33"/>
  <c r="M217" i="4"/>
  <c r="E218" i="4" s="1"/>
  <c r="K217" i="4"/>
  <c r="Q217" i="4" s="1"/>
  <c r="P217" i="4" s="1"/>
  <c r="R217" i="4" s="1"/>
  <c r="V217" i="4" s="1"/>
  <c r="L211" i="33" l="1"/>
  <c r="C212" i="33" s="1"/>
  <c r="K211" i="33"/>
  <c r="T217" i="4"/>
  <c r="U217" i="4" s="1"/>
  <c r="F218" i="4"/>
  <c r="G218" i="4" s="1"/>
  <c r="D212" i="33" l="1"/>
  <c r="E212" i="33" s="1"/>
  <c r="J218" i="4"/>
  <c r="H218" i="4"/>
  <c r="I218" i="4"/>
  <c r="K218" i="4" l="1"/>
  <c r="Q218" i="4" s="1"/>
  <c r="P218" i="4" s="1"/>
  <c r="R218" i="4" s="1"/>
  <c r="V218" i="4" s="1"/>
  <c r="T218" i="4" s="1"/>
  <c r="U218" i="4" s="1"/>
  <c r="H212" i="33"/>
  <c r="J212" i="33" s="1"/>
  <c r="I212" i="33"/>
  <c r="M218" i="4"/>
  <c r="E219" i="4" s="1"/>
  <c r="L212" i="33" l="1"/>
  <c r="C213" i="33" s="1"/>
  <c r="K212" i="33"/>
  <c r="F219" i="4"/>
  <c r="G219" i="4" s="1"/>
  <c r="D213" i="33" l="1"/>
  <c r="E213" i="33" s="1"/>
  <c r="J219" i="4"/>
  <c r="H219" i="4"/>
  <c r="I219" i="4"/>
  <c r="H213" i="33" l="1"/>
  <c r="J213" i="33" s="1"/>
  <c r="I213" i="33"/>
  <c r="K219" i="4"/>
  <c r="Q219" i="4" s="1"/>
  <c r="P219" i="4" s="1"/>
  <c r="R219" i="4" s="1"/>
  <c r="V219" i="4" s="1"/>
  <c r="M219" i="4"/>
  <c r="E220" i="4" s="1"/>
  <c r="L213" i="33" l="1"/>
  <c r="C214" i="33" s="1"/>
  <c r="K213" i="33"/>
  <c r="T219" i="4"/>
  <c r="U219" i="4" s="1"/>
  <c r="F220" i="4"/>
  <c r="G220" i="4" s="1"/>
  <c r="D214" i="33" l="1"/>
  <c r="E214" i="33" s="1"/>
  <c r="J220" i="4"/>
  <c r="H220" i="4"/>
  <c r="I220" i="4"/>
  <c r="H214" i="33" l="1"/>
  <c r="J214" i="33" s="1"/>
  <c r="I214" i="33"/>
  <c r="M220" i="4"/>
  <c r="E221" i="4" s="1"/>
  <c r="F221" i="4" s="1"/>
  <c r="G221" i="4" s="1"/>
  <c r="K220" i="4"/>
  <c r="L214" i="33" l="1"/>
  <c r="C215" i="33" s="1"/>
  <c r="K214" i="33"/>
  <c r="Q220" i="4"/>
  <c r="P220" i="4" s="1"/>
  <c r="R220" i="4" s="1"/>
  <c r="J221" i="4"/>
  <c r="H221" i="4"/>
  <c r="I221" i="4"/>
  <c r="D215" i="33" l="1"/>
  <c r="E215" i="33" s="1"/>
  <c r="V220" i="4"/>
  <c r="T220" i="4" s="1"/>
  <c r="U220" i="4" s="1"/>
  <c r="M221" i="4"/>
  <c r="E222" i="4" s="1"/>
  <c r="K221" i="4"/>
  <c r="Q221" i="4" s="1"/>
  <c r="P221" i="4" s="1"/>
  <c r="R221" i="4" s="1"/>
  <c r="V221" i="4" s="1"/>
  <c r="H215" i="33" l="1"/>
  <c r="J215" i="33" s="1"/>
  <c r="I215" i="33"/>
  <c r="T221" i="4"/>
  <c r="U221" i="4" s="1"/>
  <c r="F222" i="4"/>
  <c r="G222" i="4" s="1"/>
  <c r="L215" i="33" l="1"/>
  <c r="C216" i="33" s="1"/>
  <c r="K215" i="33"/>
  <c r="J222" i="4"/>
  <c r="H222" i="4"/>
  <c r="I222" i="4"/>
  <c r="D216" i="33" l="1"/>
  <c r="E216" i="33" s="1"/>
  <c r="M222" i="4"/>
  <c r="E223" i="4" s="1"/>
  <c r="K222" i="4"/>
  <c r="Q222" i="4" s="1"/>
  <c r="P222" i="4" s="1"/>
  <c r="R222" i="4" s="1"/>
  <c r="H216" i="33" l="1"/>
  <c r="J216" i="33" s="1"/>
  <c r="I216" i="33"/>
  <c r="V222" i="4"/>
  <c r="T222" i="4" s="1"/>
  <c r="U222" i="4" s="1"/>
  <c r="F223" i="4"/>
  <c r="G223" i="4" s="1"/>
  <c r="L216" i="33" l="1"/>
  <c r="C217" i="33" s="1"/>
  <c r="K216" i="33"/>
  <c r="J223" i="4"/>
  <c r="H223" i="4"/>
  <c r="I223" i="4"/>
  <c r="M223" i="4" l="1"/>
  <c r="E224" i="4" s="1"/>
  <c r="D217" i="33"/>
  <c r="E217" i="33" s="1"/>
  <c r="K223" i="4"/>
  <c r="Q223" i="4" s="1"/>
  <c r="P223" i="4" s="1"/>
  <c r="R223" i="4" s="1"/>
  <c r="V223" i="4" s="1"/>
  <c r="H217" i="33" l="1"/>
  <c r="J217" i="33" s="1"/>
  <c r="I217" i="33"/>
  <c r="T223" i="4"/>
  <c r="U223" i="4" s="1"/>
  <c r="F224" i="4"/>
  <c r="G224" i="4" s="1"/>
  <c r="L217" i="33" l="1"/>
  <c r="C218" i="33" s="1"/>
  <c r="K217" i="33"/>
  <c r="J224" i="4"/>
  <c r="H224" i="4"/>
  <c r="I224" i="4"/>
  <c r="M224" i="4" l="1"/>
  <c r="E225" i="4" s="1"/>
  <c r="F225" i="4" s="1"/>
  <c r="G225" i="4" s="1"/>
  <c r="D218" i="33"/>
  <c r="E218" i="33" s="1"/>
  <c r="K224" i="4"/>
  <c r="Q224" i="4" s="1"/>
  <c r="P224" i="4" s="1"/>
  <c r="R224" i="4" s="1"/>
  <c r="H218" i="33" l="1"/>
  <c r="J218" i="33" s="1"/>
  <c r="I218" i="33"/>
  <c r="V224" i="4"/>
  <c r="T224" i="4" s="1"/>
  <c r="U224" i="4" s="1"/>
  <c r="J225" i="4"/>
  <c r="H225" i="4"/>
  <c r="I225" i="4"/>
  <c r="L218" i="33" l="1"/>
  <c r="C219" i="33" s="1"/>
  <c r="K218" i="33"/>
  <c r="M225" i="4"/>
  <c r="E226" i="4" s="1"/>
  <c r="K225" i="4"/>
  <c r="Q225" i="4" s="1"/>
  <c r="P225" i="4" s="1"/>
  <c r="R225" i="4" s="1"/>
  <c r="V225" i="4" s="1"/>
  <c r="D219" i="33" l="1"/>
  <c r="E219" i="33" s="1"/>
  <c r="T225" i="4"/>
  <c r="U225" i="4" s="1"/>
  <c r="F226" i="4"/>
  <c r="G226" i="4" s="1"/>
  <c r="H219" i="33" l="1"/>
  <c r="J219" i="33" s="1"/>
  <c r="I219" i="33"/>
  <c r="J226" i="4"/>
  <c r="H226" i="4"/>
  <c r="I226" i="4"/>
  <c r="K219" i="33" l="1"/>
  <c r="L219" i="33"/>
  <c r="C220" i="33" s="1"/>
  <c r="M226" i="4"/>
  <c r="E227" i="4" s="1"/>
  <c r="F227" i="4" s="1"/>
  <c r="G227" i="4" s="1"/>
  <c r="K226" i="4"/>
  <c r="Q226" i="4" s="1"/>
  <c r="P226" i="4" s="1"/>
  <c r="R226" i="4" s="1"/>
  <c r="D220" i="33" l="1"/>
  <c r="E220" i="33" s="1"/>
  <c r="V226" i="4"/>
  <c r="T226" i="4" s="1"/>
  <c r="U226" i="4" s="1"/>
  <c r="J227" i="4"/>
  <c r="H227" i="4"/>
  <c r="I227" i="4"/>
  <c r="H220" i="33" l="1"/>
  <c r="J220" i="33" s="1"/>
  <c r="I220" i="33"/>
  <c r="M227" i="4"/>
  <c r="E228" i="4" s="1"/>
  <c r="K227" i="4"/>
  <c r="Q227" i="4" s="1"/>
  <c r="P227" i="4" s="1"/>
  <c r="R227" i="4" s="1"/>
  <c r="V227" i="4" s="1"/>
  <c r="L220" i="33" l="1"/>
  <c r="C221" i="33" s="1"/>
  <c r="K220" i="33"/>
  <c r="T227" i="4"/>
  <c r="U227" i="4" s="1"/>
  <c r="F228" i="4"/>
  <c r="G228" i="4" s="1"/>
  <c r="D221" i="33" l="1"/>
  <c r="E221" i="33" s="1"/>
  <c r="J228" i="4"/>
  <c r="H228" i="4"/>
  <c r="I228" i="4"/>
  <c r="H221" i="33" l="1"/>
  <c r="J221" i="33" s="1"/>
  <c r="I221" i="33"/>
  <c r="M228" i="4"/>
  <c r="E229" i="4" s="1"/>
  <c r="F229" i="4" s="1"/>
  <c r="G229" i="4" s="1"/>
  <c r="K228" i="4"/>
  <c r="Q228" i="4" s="1"/>
  <c r="P228" i="4" s="1"/>
  <c r="R228" i="4" s="1"/>
  <c r="L221" i="33" l="1"/>
  <c r="C222" i="33" s="1"/>
  <c r="K221" i="33"/>
  <c r="V228" i="4"/>
  <c r="T228" i="4" s="1"/>
  <c r="U228" i="4" s="1"/>
  <c r="J229" i="4"/>
  <c r="H229" i="4"/>
  <c r="I229" i="4"/>
  <c r="D222" i="33" l="1"/>
  <c r="E222" i="33" s="1"/>
  <c r="M229" i="4"/>
  <c r="E230" i="4" s="1"/>
  <c r="K229" i="4"/>
  <c r="Q229" i="4" s="1"/>
  <c r="P229" i="4" s="1"/>
  <c r="R229" i="4" s="1"/>
  <c r="V229" i="4" s="1"/>
  <c r="H222" i="33" l="1"/>
  <c r="J222" i="33" s="1"/>
  <c r="I222" i="33"/>
  <c r="T229" i="4"/>
  <c r="U229" i="4" s="1"/>
  <c r="F230" i="4"/>
  <c r="G230" i="4" s="1"/>
  <c r="L222" i="33" l="1"/>
  <c r="C223" i="33" s="1"/>
  <c r="K222" i="33"/>
  <c r="J230" i="4"/>
  <c r="I230" i="4"/>
  <c r="K230" i="4" s="1"/>
  <c r="Q230" i="4" s="1"/>
  <c r="H230" i="4"/>
  <c r="D223" i="33" l="1"/>
  <c r="E223" i="33" s="1"/>
  <c r="P230" i="4"/>
  <c r="R230" i="4" s="1"/>
  <c r="M230" i="4"/>
  <c r="E231" i="4" s="1"/>
  <c r="F231" i="4" s="1"/>
  <c r="G231" i="4" s="1"/>
  <c r="H223" i="33" l="1"/>
  <c r="J223" i="33" s="1"/>
  <c r="I223" i="33"/>
  <c r="V230" i="4"/>
  <c r="T230" i="4" s="1"/>
  <c r="U230" i="4" s="1"/>
  <c r="J231" i="4"/>
  <c r="H231" i="4"/>
  <c r="I231" i="4"/>
  <c r="L223" i="33" l="1"/>
  <c r="C224" i="33" s="1"/>
  <c r="K223" i="33"/>
  <c r="K231" i="4"/>
  <c r="Q231" i="4" s="1"/>
  <c r="P231" i="4" s="1"/>
  <c r="R231" i="4" s="1"/>
  <c r="V231" i="4" s="1"/>
  <c r="M231" i="4"/>
  <c r="E232" i="4" s="1"/>
  <c r="D224" i="33" l="1"/>
  <c r="E224" i="33" s="1"/>
  <c r="T231" i="4"/>
  <c r="U231" i="4" s="1"/>
  <c r="F232" i="4"/>
  <c r="G232" i="4" s="1"/>
  <c r="H224" i="33" l="1"/>
  <c r="J224" i="33" s="1"/>
  <c r="I224" i="33"/>
  <c r="J232" i="4"/>
  <c r="H232" i="4"/>
  <c r="I232" i="4"/>
  <c r="L224" i="33" l="1"/>
  <c r="C225" i="33" s="1"/>
  <c r="K224" i="33"/>
  <c r="M232" i="4"/>
  <c r="E233" i="4" s="1"/>
  <c r="K232" i="4"/>
  <c r="Q232" i="4" s="1"/>
  <c r="P232" i="4" s="1"/>
  <c r="R232" i="4" s="1"/>
  <c r="D225" i="33" l="1"/>
  <c r="E225" i="33" s="1"/>
  <c r="V232" i="4"/>
  <c r="T232" i="4" s="1"/>
  <c r="U232" i="4" s="1"/>
  <c r="F233" i="4"/>
  <c r="G233" i="4" s="1"/>
  <c r="H225" i="33" l="1"/>
  <c r="J225" i="33" s="1"/>
  <c r="I225" i="33"/>
  <c r="J233" i="4"/>
  <c r="H233" i="4"/>
  <c r="I233" i="4"/>
  <c r="L225" i="33" l="1"/>
  <c r="C226" i="33" s="1"/>
  <c r="K225" i="33"/>
  <c r="K233" i="4"/>
  <c r="Q233" i="4" s="1"/>
  <c r="P233" i="4" s="1"/>
  <c r="R233" i="4" s="1"/>
  <c r="M233" i="4"/>
  <c r="E234" i="4" s="1"/>
  <c r="D226" i="33" l="1"/>
  <c r="E226" i="33" s="1"/>
  <c r="V233" i="4"/>
  <c r="T233" i="4" s="1"/>
  <c r="U233" i="4" s="1"/>
  <c r="F234" i="4"/>
  <c r="G234" i="4" s="1"/>
  <c r="H226" i="33" l="1"/>
  <c r="J226" i="33" s="1"/>
  <c r="I226" i="33"/>
  <c r="J234" i="4"/>
  <c r="H234" i="4"/>
  <c r="I234" i="4"/>
  <c r="L226" i="33" l="1"/>
  <c r="C227" i="33" s="1"/>
  <c r="K226" i="33"/>
  <c r="M234" i="4"/>
  <c r="E235" i="4" s="1"/>
  <c r="K234" i="4"/>
  <c r="Q234" i="4" s="1"/>
  <c r="P234" i="4" s="1"/>
  <c r="R234" i="4" s="1"/>
  <c r="D227" i="33" l="1"/>
  <c r="E227" i="33" s="1"/>
  <c r="V234" i="4"/>
  <c r="T234" i="4" s="1"/>
  <c r="U234" i="4" s="1"/>
  <c r="F235" i="4"/>
  <c r="G235" i="4" s="1"/>
  <c r="H227" i="33" l="1"/>
  <c r="J227" i="33" s="1"/>
  <c r="I227" i="33"/>
  <c r="J235" i="4"/>
  <c r="H235" i="4"/>
  <c r="I235" i="4"/>
  <c r="L227" i="33" l="1"/>
  <c r="C228" i="33" s="1"/>
  <c r="K227" i="33"/>
  <c r="M235" i="4"/>
  <c r="E236" i="4" s="1"/>
  <c r="F236" i="4" s="1"/>
  <c r="G236" i="4" s="1"/>
  <c r="K235" i="4"/>
  <c r="Q235" i="4" s="1"/>
  <c r="P235" i="4" s="1"/>
  <c r="R235" i="4" s="1"/>
  <c r="V235" i="4" s="1"/>
  <c r="D228" i="33" l="1"/>
  <c r="E228" i="33" s="1"/>
  <c r="T235" i="4"/>
  <c r="U235" i="4" s="1"/>
  <c r="J236" i="4"/>
  <c r="H236" i="4"/>
  <c r="I236" i="4"/>
  <c r="H228" i="33" l="1"/>
  <c r="J228" i="33" s="1"/>
  <c r="I228" i="33"/>
  <c r="M236" i="4"/>
  <c r="E237" i="4" s="1"/>
  <c r="K236" i="4"/>
  <c r="Q236" i="4" s="1"/>
  <c r="P236" i="4" s="1"/>
  <c r="R236" i="4" s="1"/>
  <c r="L228" i="33" l="1"/>
  <c r="C229" i="33" s="1"/>
  <c r="K228" i="33"/>
  <c r="V236" i="4"/>
  <c r="T236" i="4" s="1"/>
  <c r="U236" i="4" s="1"/>
  <c r="F237" i="4"/>
  <c r="G237" i="4" s="1"/>
  <c r="D229" i="33" l="1"/>
  <c r="E229" i="33" s="1"/>
  <c r="J237" i="4"/>
  <c r="H237" i="4"/>
  <c r="I237" i="4"/>
  <c r="H229" i="33" l="1"/>
  <c r="J229" i="33" s="1"/>
  <c r="I229" i="33"/>
  <c r="M237" i="4"/>
  <c r="E238" i="4" s="1"/>
  <c r="K237" i="4"/>
  <c r="Q237" i="4" s="1"/>
  <c r="P237" i="4" s="1"/>
  <c r="R237" i="4" s="1"/>
  <c r="V237" i="4" s="1"/>
  <c r="L229" i="33" l="1"/>
  <c r="C230" i="33" s="1"/>
  <c r="K229" i="33"/>
  <c r="T237" i="4"/>
  <c r="U237" i="4" s="1"/>
  <c r="F238" i="4"/>
  <c r="G238" i="4" s="1"/>
  <c r="D230" i="33" l="1"/>
  <c r="E230" i="33" s="1"/>
  <c r="J238" i="4"/>
  <c r="H238" i="4"/>
  <c r="I238" i="4"/>
  <c r="H230" i="33" l="1"/>
  <c r="J230" i="33" s="1"/>
  <c r="I230" i="33"/>
  <c r="K238" i="4"/>
  <c r="Q238" i="4" s="1"/>
  <c r="P238" i="4" s="1"/>
  <c r="R238" i="4" s="1"/>
  <c r="M238" i="4"/>
  <c r="E239" i="4" s="1"/>
  <c r="L230" i="33" l="1"/>
  <c r="C231" i="33" s="1"/>
  <c r="K230" i="33"/>
  <c r="V238" i="4"/>
  <c r="T238" i="4" s="1"/>
  <c r="U238" i="4" s="1"/>
  <c r="F239" i="4"/>
  <c r="G239" i="4" s="1"/>
  <c r="D231" i="33" l="1"/>
  <c r="E231" i="33" s="1"/>
  <c r="J239" i="4"/>
  <c r="H239" i="4"/>
  <c r="I239" i="4"/>
  <c r="H231" i="33" l="1"/>
  <c r="J231" i="33" s="1"/>
  <c r="I231" i="33"/>
  <c r="K239" i="4"/>
  <c r="Q239" i="4" s="1"/>
  <c r="P239" i="4" s="1"/>
  <c r="R239" i="4" s="1"/>
  <c r="M239" i="4"/>
  <c r="E240" i="4" s="1"/>
  <c r="L231" i="33" l="1"/>
  <c r="C232" i="33" s="1"/>
  <c r="K231" i="33"/>
  <c r="V239" i="4"/>
  <c r="T239" i="4" s="1"/>
  <c r="U239" i="4" s="1"/>
  <c r="F240" i="4"/>
  <c r="G240" i="4" s="1"/>
  <c r="D232" i="33" l="1"/>
  <c r="E232" i="33" s="1"/>
  <c r="J240" i="4"/>
  <c r="H240" i="4"/>
  <c r="I240" i="4"/>
  <c r="K240" i="4" l="1"/>
  <c r="Q240" i="4" s="1"/>
  <c r="P240" i="4" s="1"/>
  <c r="R240" i="4" s="1"/>
  <c r="V240" i="4" s="1"/>
  <c r="T240" i="4" s="1"/>
  <c r="U240" i="4" s="1"/>
  <c r="H232" i="33"/>
  <c r="J232" i="33" s="1"/>
  <c r="I232" i="33"/>
  <c r="M240" i="4"/>
  <c r="E241" i="4" s="1"/>
  <c r="L232" i="33" l="1"/>
  <c r="C233" i="33" s="1"/>
  <c r="K232" i="33"/>
  <c r="F241" i="4"/>
  <c r="G241" i="4" s="1"/>
  <c r="D233" i="33" l="1"/>
  <c r="E233" i="33" s="1"/>
  <c r="J241" i="4"/>
  <c r="H241" i="4"/>
  <c r="I241" i="4"/>
  <c r="H233" i="33" l="1"/>
  <c r="J233" i="33" s="1"/>
  <c r="I233" i="33"/>
  <c r="K241" i="4"/>
  <c r="Q241" i="4" s="1"/>
  <c r="P241" i="4" s="1"/>
  <c r="R241" i="4" s="1"/>
  <c r="M241" i="4"/>
  <c r="E242" i="4" s="1"/>
  <c r="L233" i="33" l="1"/>
  <c r="C234" i="33" s="1"/>
  <c r="K233" i="33"/>
  <c r="V241" i="4"/>
  <c r="T241" i="4" s="1"/>
  <c r="U241" i="4" s="1"/>
  <c r="F242" i="4"/>
  <c r="G242" i="4" s="1"/>
  <c r="D234" i="33" l="1"/>
  <c r="E234" i="33" s="1"/>
  <c r="J242" i="4"/>
  <c r="H242" i="4"/>
  <c r="I242" i="4"/>
  <c r="H234" i="33" l="1"/>
  <c r="J234" i="33" s="1"/>
  <c r="I234" i="33"/>
  <c r="K242" i="4"/>
  <c r="Q242" i="4" s="1"/>
  <c r="P242" i="4" s="1"/>
  <c r="R242" i="4" s="1"/>
  <c r="M242" i="4"/>
  <c r="E243" i="4" s="1"/>
  <c r="F243" i="4" s="1"/>
  <c r="G243" i="4" s="1"/>
  <c r="L234" i="33" l="1"/>
  <c r="C235" i="33" s="1"/>
  <c r="K234" i="33"/>
  <c r="V242" i="4"/>
  <c r="T242" i="4" s="1"/>
  <c r="U242" i="4" s="1"/>
  <c r="J243" i="4"/>
  <c r="H243" i="4"/>
  <c r="I243" i="4"/>
  <c r="D235" i="33" l="1"/>
  <c r="E235" i="33" s="1"/>
  <c r="M243" i="4"/>
  <c r="E244" i="4" s="1"/>
  <c r="K243" i="4"/>
  <c r="Q243" i="4" s="1"/>
  <c r="P243" i="4" s="1"/>
  <c r="R243" i="4" s="1"/>
  <c r="V243" i="4" s="1"/>
  <c r="H235" i="33" l="1"/>
  <c r="J235" i="33" s="1"/>
  <c r="I235" i="33"/>
  <c r="T243" i="4"/>
  <c r="U243" i="4" s="1"/>
  <c r="F244" i="4"/>
  <c r="G244" i="4" s="1"/>
  <c r="L235" i="33" l="1"/>
  <c r="C236" i="33" s="1"/>
  <c r="K235" i="33"/>
  <c r="J244" i="4"/>
  <c r="H244" i="4"/>
  <c r="I244" i="4"/>
  <c r="K244" i="4" s="1"/>
  <c r="Q244" i="4" s="1"/>
  <c r="P244" i="4" s="1"/>
  <c r="R244" i="4" s="1"/>
  <c r="D236" i="33" l="1"/>
  <c r="E236" i="33" s="1"/>
  <c r="V244" i="4"/>
  <c r="T244" i="4" s="1"/>
  <c r="U244" i="4" s="1"/>
  <c r="M244" i="4"/>
  <c r="E245" i="4" s="1"/>
  <c r="F245" i="4" s="1"/>
  <c r="G245" i="4" s="1"/>
  <c r="H236" i="33" l="1"/>
  <c r="J236" i="33" s="1"/>
  <c r="I236" i="33"/>
  <c r="J245" i="4"/>
  <c r="H245" i="4"/>
  <c r="I245" i="4"/>
  <c r="L236" i="33" l="1"/>
  <c r="C237" i="33" s="1"/>
  <c r="K236" i="33"/>
  <c r="M245" i="4"/>
  <c r="E246" i="4" s="1"/>
  <c r="K245" i="4"/>
  <c r="Q245" i="4" s="1"/>
  <c r="P245" i="4" s="1"/>
  <c r="R245" i="4" s="1"/>
  <c r="V245" i="4" s="1"/>
  <c r="D237" i="33" l="1"/>
  <c r="E237" i="33" s="1"/>
  <c r="T245" i="4"/>
  <c r="U245" i="4" s="1"/>
  <c r="F246" i="4"/>
  <c r="G246" i="4" s="1"/>
  <c r="H237" i="33" l="1"/>
  <c r="J237" i="33" s="1"/>
  <c r="I237" i="33"/>
  <c r="H246" i="4"/>
  <c r="J246" i="4"/>
  <c r="I246" i="4"/>
  <c r="K246" i="4" s="1"/>
  <c r="Q246" i="4" s="1"/>
  <c r="P246" i="4" l="1"/>
  <c r="R246" i="4" s="1"/>
  <c r="L237" i="33"/>
  <c r="C238" i="33" s="1"/>
  <c r="K237" i="33"/>
  <c r="V246" i="4"/>
  <c r="T246" i="4" s="1"/>
  <c r="U246" i="4" s="1"/>
  <c r="M246" i="4"/>
  <c r="E247" i="4" s="1"/>
  <c r="F247" i="4" s="1"/>
  <c r="G247" i="4" s="1"/>
  <c r="D238" i="33" l="1"/>
  <c r="E238" i="33" s="1"/>
  <c r="J247" i="4"/>
  <c r="H247" i="4"/>
  <c r="I247" i="4"/>
  <c r="K247" i="4" l="1"/>
  <c r="Q247" i="4" s="1"/>
  <c r="P247" i="4" s="1"/>
  <c r="R247" i="4" s="1"/>
  <c r="V247" i="4" s="1"/>
  <c r="H238" i="33"/>
  <c r="J238" i="33" s="1"/>
  <c r="I238" i="33"/>
  <c r="T247" i="4"/>
  <c r="U247" i="4" s="1"/>
  <c r="M247" i="4"/>
  <c r="E248" i="4" s="1"/>
  <c r="L238" i="33" l="1"/>
  <c r="C239" i="33" s="1"/>
  <c r="K238" i="33"/>
  <c r="F248" i="4"/>
  <c r="G248" i="4" s="1"/>
  <c r="D239" i="33" l="1"/>
  <c r="E239" i="33" s="1"/>
  <c r="J248" i="4"/>
  <c r="H248" i="4"/>
  <c r="I248" i="4"/>
  <c r="H239" i="33" l="1"/>
  <c r="J239" i="33" s="1"/>
  <c r="I239" i="33"/>
  <c r="M248" i="4"/>
  <c r="E249" i="4" s="1"/>
  <c r="K248" i="4"/>
  <c r="Q248" i="4" s="1"/>
  <c r="P248" i="4" s="1"/>
  <c r="R248" i="4" s="1"/>
  <c r="L239" i="33" l="1"/>
  <c r="C240" i="33" s="1"/>
  <c r="K239" i="33"/>
  <c r="V248" i="4"/>
  <c r="T248" i="4" s="1"/>
  <c r="U248" i="4" s="1"/>
  <c r="F249" i="4"/>
  <c r="G249" i="4" s="1"/>
  <c r="D240" i="33" l="1"/>
  <c r="E240" i="33" s="1"/>
  <c r="J249" i="4"/>
  <c r="H249" i="4"/>
  <c r="I249" i="4"/>
  <c r="K249" i="4" l="1"/>
  <c r="Q249" i="4" s="1"/>
  <c r="P249" i="4" s="1"/>
  <c r="R249" i="4" s="1"/>
  <c r="V249" i="4" s="1"/>
  <c r="T249" i="4" s="1"/>
  <c r="U249" i="4" s="1"/>
  <c r="H240" i="33"/>
  <c r="J240" i="33" s="1"/>
  <c r="I240" i="33"/>
  <c r="M249" i="4"/>
  <c r="E250" i="4" s="1"/>
  <c r="F250" i="4" s="1"/>
  <c r="G250" i="4" s="1"/>
  <c r="L240" i="33" l="1"/>
  <c r="C241" i="33" s="1"/>
  <c r="K240" i="33"/>
  <c r="J250" i="4"/>
  <c r="H250" i="4"/>
  <c r="I250" i="4"/>
  <c r="M250" i="4" l="1"/>
  <c r="D241" i="33"/>
  <c r="E241" i="33" s="1"/>
  <c r="E251" i="4"/>
  <c r="F251" i="4" s="1"/>
  <c r="G251" i="4" s="1"/>
  <c r="K250" i="4"/>
  <c r="Q250" i="4" s="1"/>
  <c r="P250" i="4" s="1"/>
  <c r="R250" i="4" s="1"/>
  <c r="H241" i="33" l="1"/>
  <c r="J241" i="33" s="1"/>
  <c r="I241" i="33"/>
  <c r="V250" i="4"/>
  <c r="T250" i="4" s="1"/>
  <c r="U250" i="4" s="1"/>
  <c r="J251" i="4"/>
  <c r="H251" i="4"/>
  <c r="I251" i="4"/>
  <c r="L241" i="33" l="1"/>
  <c r="C242" i="33" s="1"/>
  <c r="K241" i="33"/>
  <c r="M251" i="4"/>
  <c r="E252" i="4" s="1"/>
  <c r="K251" i="4"/>
  <c r="Q251" i="4" s="1"/>
  <c r="P251" i="4" s="1"/>
  <c r="R251" i="4" s="1"/>
  <c r="V251" i="4" s="1"/>
  <c r="D242" i="33" l="1"/>
  <c r="E242" i="33" s="1"/>
  <c r="T251" i="4"/>
  <c r="U251" i="4" s="1"/>
  <c r="F252" i="4"/>
  <c r="G252" i="4" s="1"/>
  <c r="H242" i="33" l="1"/>
  <c r="J242" i="33" s="1"/>
  <c r="I242" i="33"/>
  <c r="J252" i="4"/>
  <c r="H252" i="4"/>
  <c r="I252" i="4"/>
  <c r="L242" i="33" l="1"/>
  <c r="C243" i="33" s="1"/>
  <c r="K242" i="33"/>
  <c r="K252" i="4"/>
  <c r="Q252" i="4" s="1"/>
  <c r="P252" i="4" s="1"/>
  <c r="R252" i="4" s="1"/>
  <c r="M252" i="4"/>
  <c r="E253" i="4" s="1"/>
  <c r="F253" i="4" s="1"/>
  <c r="G253" i="4" s="1"/>
  <c r="D243" i="33" l="1"/>
  <c r="E243" i="33" s="1"/>
  <c r="V252" i="4"/>
  <c r="T252" i="4" s="1"/>
  <c r="U252" i="4" s="1"/>
  <c r="J253" i="4"/>
  <c r="H253" i="4"/>
  <c r="I253" i="4"/>
  <c r="K253" i="4" l="1"/>
  <c r="Q253" i="4" s="1"/>
  <c r="P253" i="4" s="1"/>
  <c r="R253" i="4" s="1"/>
  <c r="V253" i="4" s="1"/>
  <c r="T253" i="4" s="1"/>
  <c r="U253" i="4" s="1"/>
  <c r="H243" i="33"/>
  <c r="J243" i="33" s="1"/>
  <c r="I243" i="33"/>
  <c r="M253" i="4"/>
  <c r="E254" i="4" s="1"/>
  <c r="L243" i="33" l="1"/>
  <c r="C244" i="33" s="1"/>
  <c r="K243" i="33"/>
  <c r="F254" i="4"/>
  <c r="G254" i="4" s="1"/>
  <c r="D244" i="33" l="1"/>
  <c r="E244" i="33" s="1"/>
  <c r="J254" i="4"/>
  <c r="H254" i="4"/>
  <c r="I254" i="4"/>
  <c r="H244" i="33" l="1"/>
  <c r="J244" i="33" s="1"/>
  <c r="I244" i="33"/>
  <c r="K254" i="4"/>
  <c r="Q254" i="4" s="1"/>
  <c r="P254" i="4" s="1"/>
  <c r="R254" i="4" s="1"/>
  <c r="V254" i="4" s="1"/>
  <c r="T254" i="4" s="1"/>
  <c r="U254" i="4" s="1"/>
  <c r="M254" i="4"/>
  <c r="E255" i="4" s="1"/>
  <c r="F255" i="4" s="1"/>
  <c r="G255" i="4" s="1"/>
  <c r="L244" i="33" l="1"/>
  <c r="C245" i="33" s="1"/>
  <c r="K244" i="33"/>
  <c r="J255" i="4"/>
  <c r="H255" i="4"/>
  <c r="I255" i="4"/>
  <c r="D245" i="33" l="1"/>
  <c r="E245" i="33" s="1"/>
  <c r="M255" i="4"/>
  <c r="E256" i="4" s="1"/>
  <c r="F256" i="4" s="1"/>
  <c r="G256" i="4" s="1"/>
  <c r="K255" i="4"/>
  <c r="Q255" i="4" s="1"/>
  <c r="P255" i="4" s="1"/>
  <c r="R255" i="4" s="1"/>
  <c r="V255" i="4" s="1"/>
  <c r="H245" i="33" l="1"/>
  <c r="J245" i="33" s="1"/>
  <c r="I245" i="33"/>
  <c r="T255" i="4"/>
  <c r="U255" i="4" s="1"/>
  <c r="J256" i="4"/>
  <c r="H256" i="4"/>
  <c r="I256" i="4"/>
  <c r="L245" i="33" l="1"/>
  <c r="C246" i="33" s="1"/>
  <c r="K245" i="33"/>
  <c r="K256" i="4"/>
  <c r="Q256" i="4" s="1"/>
  <c r="P256" i="4" s="1"/>
  <c r="R256" i="4" s="1"/>
  <c r="M256" i="4"/>
  <c r="E257" i="4" s="1"/>
  <c r="F257" i="4" s="1"/>
  <c r="G257" i="4" s="1"/>
  <c r="D246" i="33" l="1"/>
  <c r="E246" i="33" s="1"/>
  <c r="V256" i="4"/>
  <c r="T256" i="4" s="1"/>
  <c r="U256" i="4" s="1"/>
  <c r="J257" i="4"/>
  <c r="H257" i="4"/>
  <c r="I257" i="4"/>
  <c r="H246" i="33" l="1"/>
  <c r="J246" i="33" s="1"/>
  <c r="I246" i="33"/>
  <c r="M257" i="4"/>
  <c r="E258" i="4" s="1"/>
  <c r="F258" i="4" s="1"/>
  <c r="G258" i="4" s="1"/>
  <c r="K257" i="4"/>
  <c r="Q257" i="4" s="1"/>
  <c r="P257" i="4" s="1"/>
  <c r="R257" i="4" s="1"/>
  <c r="V257" i="4" s="1"/>
  <c r="L246" i="33" l="1"/>
  <c r="C247" i="33" s="1"/>
  <c r="K246" i="33"/>
  <c r="T257" i="4"/>
  <c r="U257" i="4" s="1"/>
  <c r="J258" i="4"/>
  <c r="H258" i="4"/>
  <c r="I258" i="4"/>
  <c r="D247" i="33" l="1"/>
  <c r="E247" i="33" s="1"/>
  <c r="M258" i="4"/>
  <c r="E259" i="4" s="1"/>
  <c r="F259" i="4" s="1"/>
  <c r="G259" i="4" s="1"/>
  <c r="K258" i="4"/>
  <c r="Q258" i="4" s="1"/>
  <c r="P258" i="4" s="1"/>
  <c r="R258" i="4" s="1"/>
  <c r="H247" i="33" l="1"/>
  <c r="J247" i="33" s="1"/>
  <c r="I247" i="33"/>
  <c r="V258" i="4"/>
  <c r="T258" i="4" s="1"/>
  <c r="U258" i="4" s="1"/>
  <c r="J259" i="4"/>
  <c r="H259" i="4"/>
  <c r="I259" i="4"/>
  <c r="M259" i="4" l="1"/>
  <c r="L247" i="33"/>
  <c r="C248" i="33" s="1"/>
  <c r="K247" i="33"/>
  <c r="K259" i="4"/>
  <c r="Q259" i="4" s="1"/>
  <c r="P259" i="4" s="1"/>
  <c r="R259" i="4" s="1"/>
  <c r="V259" i="4" s="1"/>
  <c r="E260" i="4"/>
  <c r="F260" i="4" s="1"/>
  <c r="G260" i="4" s="1"/>
  <c r="D248" i="33" l="1"/>
  <c r="E248" i="33" s="1"/>
  <c r="T259" i="4"/>
  <c r="U259" i="4" s="1"/>
  <c r="J260" i="4"/>
  <c r="H260" i="4"/>
  <c r="I260" i="4"/>
  <c r="H248" i="33" l="1"/>
  <c r="J248" i="33" s="1"/>
  <c r="I248" i="33"/>
  <c r="M260" i="4"/>
  <c r="E261" i="4" s="1"/>
  <c r="F261" i="4" s="1"/>
  <c r="G261" i="4" s="1"/>
  <c r="K260" i="4"/>
  <c r="Q260" i="4" s="1"/>
  <c r="P260" i="4" s="1"/>
  <c r="R260" i="4" s="1"/>
  <c r="L248" i="33" l="1"/>
  <c r="C249" i="33" s="1"/>
  <c r="K248" i="33"/>
  <c r="V260" i="4"/>
  <c r="T260" i="4" s="1"/>
  <c r="U260" i="4" s="1"/>
  <c r="J261" i="4"/>
  <c r="H261" i="4"/>
  <c r="I261" i="4"/>
  <c r="D249" i="33" l="1"/>
  <c r="E249" i="33" s="1"/>
  <c r="M261" i="4"/>
  <c r="E262" i="4" s="1"/>
  <c r="K261" i="4"/>
  <c r="Q261" i="4" s="1"/>
  <c r="P261" i="4" s="1"/>
  <c r="R261" i="4" s="1"/>
  <c r="V261" i="4" s="1"/>
  <c r="H249" i="33" l="1"/>
  <c r="J249" i="33" s="1"/>
  <c r="I249" i="33"/>
  <c r="T261" i="4"/>
  <c r="U261" i="4" s="1"/>
  <c r="F262" i="4"/>
  <c r="G262" i="4" s="1"/>
  <c r="L249" i="33" l="1"/>
  <c r="C250" i="33" s="1"/>
  <c r="K249" i="33"/>
  <c r="J262" i="4"/>
  <c r="H262" i="4"/>
  <c r="I262" i="4"/>
  <c r="M262" i="4" l="1"/>
  <c r="E263" i="4" s="1"/>
  <c r="F263" i="4" s="1"/>
  <c r="G263" i="4" s="1"/>
  <c r="D250" i="33"/>
  <c r="E250" i="33" s="1"/>
  <c r="K262" i="4"/>
  <c r="Q262" i="4" s="1"/>
  <c r="P262" i="4" s="1"/>
  <c r="R262" i="4" s="1"/>
  <c r="H250" i="33" l="1"/>
  <c r="J250" i="33" s="1"/>
  <c r="I250" i="33"/>
  <c r="V262" i="4"/>
  <c r="T262" i="4" s="1"/>
  <c r="U262" i="4" s="1"/>
  <c r="J263" i="4"/>
  <c r="H263" i="4"/>
  <c r="I263" i="4"/>
  <c r="L250" i="33" l="1"/>
  <c r="C251" i="33" s="1"/>
  <c r="K250" i="33"/>
  <c r="M263" i="4"/>
  <c r="E264" i="4" s="1"/>
  <c r="F264" i="4" s="1"/>
  <c r="G264" i="4" s="1"/>
  <c r="K263" i="4"/>
  <c r="Q263" i="4" s="1"/>
  <c r="P263" i="4" s="1"/>
  <c r="R263" i="4" s="1"/>
  <c r="V263" i="4" s="1"/>
  <c r="D251" i="33" l="1"/>
  <c r="E251" i="33" s="1"/>
  <c r="T263" i="4"/>
  <c r="U263" i="4" s="1"/>
  <c r="J264" i="4"/>
  <c r="H264" i="4"/>
  <c r="I264" i="4"/>
  <c r="H251" i="33" l="1"/>
  <c r="J251" i="33" s="1"/>
  <c r="I251" i="33"/>
  <c r="M264" i="4"/>
  <c r="E265" i="4" s="1"/>
  <c r="F265" i="4" s="1"/>
  <c r="G265" i="4" s="1"/>
  <c r="K264" i="4"/>
  <c r="Q264" i="4" s="1"/>
  <c r="P264" i="4" s="1"/>
  <c r="R264" i="4" s="1"/>
  <c r="L251" i="33" l="1"/>
  <c r="C252" i="33" s="1"/>
  <c r="K251" i="33"/>
  <c r="V264" i="4"/>
  <c r="T264" i="4" s="1"/>
  <c r="U264" i="4" s="1"/>
  <c r="J265" i="4"/>
  <c r="H265" i="4"/>
  <c r="I265" i="4"/>
  <c r="D252" i="33" l="1"/>
  <c r="E252" i="33" s="1"/>
  <c r="M265" i="4"/>
  <c r="E266" i="4" s="1"/>
  <c r="K265" i="4"/>
  <c r="Q265" i="4" s="1"/>
  <c r="P265" i="4" s="1"/>
  <c r="R265" i="4" s="1"/>
  <c r="V265" i="4" s="1"/>
  <c r="H252" i="33" l="1"/>
  <c r="J252" i="33" s="1"/>
  <c r="I252" i="33"/>
  <c r="T265" i="4"/>
  <c r="U265" i="4" s="1"/>
  <c r="F266" i="4"/>
  <c r="G266" i="4" s="1"/>
  <c r="L252" i="33" l="1"/>
  <c r="C253" i="33" s="1"/>
  <c r="K252" i="33"/>
  <c r="J266" i="4"/>
  <c r="H266" i="4"/>
  <c r="I266" i="4"/>
  <c r="D253" i="33" l="1"/>
  <c r="E253" i="33" s="1"/>
  <c r="M266" i="4"/>
  <c r="E267" i="4" s="1"/>
  <c r="F267" i="4" s="1"/>
  <c r="G267" i="4" s="1"/>
  <c r="K266" i="4"/>
  <c r="Q266" i="4" s="1"/>
  <c r="P266" i="4" s="1"/>
  <c r="R266" i="4" s="1"/>
  <c r="H253" i="33" l="1"/>
  <c r="J253" i="33" s="1"/>
  <c r="I253" i="33"/>
  <c r="V266" i="4"/>
  <c r="T266" i="4" s="1"/>
  <c r="U266" i="4" s="1"/>
  <c r="J267" i="4"/>
  <c r="H267" i="4"/>
  <c r="I267" i="4"/>
  <c r="L253" i="33" l="1"/>
  <c r="C254" i="33" s="1"/>
  <c r="K253" i="33"/>
  <c r="M267" i="4"/>
  <c r="E268" i="4" s="1"/>
  <c r="K267" i="4"/>
  <c r="Q267" i="4" s="1"/>
  <c r="P267" i="4" s="1"/>
  <c r="R267" i="4" s="1"/>
  <c r="V267" i="4" s="1"/>
  <c r="D254" i="33" l="1"/>
  <c r="E254" i="33" s="1"/>
  <c r="T267" i="4"/>
  <c r="U267" i="4" s="1"/>
  <c r="F268" i="4"/>
  <c r="G268" i="4" s="1"/>
  <c r="H254" i="33" l="1"/>
  <c r="J254" i="33" s="1"/>
  <c r="I254" i="33"/>
  <c r="I268" i="4"/>
  <c r="J268" i="4"/>
  <c r="H268" i="4"/>
  <c r="L254" i="33" l="1"/>
  <c r="C255" i="33" s="1"/>
  <c r="K254" i="33"/>
  <c r="K268" i="4"/>
  <c r="Q268" i="4" s="1"/>
  <c r="P268" i="4" s="1"/>
  <c r="R268" i="4" s="1"/>
  <c r="M268" i="4"/>
  <c r="E269" i="4" s="1"/>
  <c r="F269" i="4" s="1"/>
  <c r="G269" i="4" s="1"/>
  <c r="D255" i="33" l="1"/>
  <c r="E255" i="33" s="1"/>
  <c r="V268" i="4"/>
  <c r="T268" i="4" s="1"/>
  <c r="U268" i="4" s="1"/>
  <c r="J269" i="4"/>
  <c r="H269" i="4"/>
  <c r="I269" i="4"/>
  <c r="H255" i="33" l="1"/>
  <c r="J255" i="33" s="1"/>
  <c r="I255" i="33"/>
  <c r="M269" i="4"/>
  <c r="E270" i="4" s="1"/>
  <c r="K269" i="4"/>
  <c r="Q269" i="4" s="1"/>
  <c r="P269" i="4" s="1"/>
  <c r="R269" i="4" s="1"/>
  <c r="V269" i="4" s="1"/>
  <c r="L255" i="33" l="1"/>
  <c r="C256" i="33" s="1"/>
  <c r="K255" i="33"/>
  <c r="T269" i="4"/>
  <c r="U269" i="4" s="1"/>
  <c r="F270" i="4"/>
  <c r="G270" i="4" s="1"/>
  <c r="D256" i="33" l="1"/>
  <c r="E256" i="33" s="1"/>
  <c r="J270" i="4"/>
  <c r="H270" i="4"/>
  <c r="I270" i="4"/>
  <c r="H256" i="33" l="1"/>
  <c r="J256" i="33" s="1"/>
  <c r="I256" i="33"/>
  <c r="M270" i="4"/>
  <c r="E271" i="4" s="1"/>
  <c r="F271" i="4" s="1"/>
  <c r="G271" i="4" s="1"/>
  <c r="K270" i="4"/>
  <c r="Q270" i="4" s="1"/>
  <c r="P270" i="4" s="1"/>
  <c r="R270" i="4" s="1"/>
  <c r="L256" i="33" l="1"/>
  <c r="C257" i="33" s="1"/>
  <c r="K256" i="33"/>
  <c r="V270" i="4"/>
  <c r="T270" i="4" s="1"/>
  <c r="U270" i="4" s="1"/>
  <c r="J271" i="4"/>
  <c r="H271" i="4"/>
  <c r="I271" i="4"/>
  <c r="M271" i="4" l="1"/>
  <c r="D257" i="33"/>
  <c r="E257" i="33" s="1"/>
  <c r="E272" i="4"/>
  <c r="F272" i="4" s="1"/>
  <c r="G272" i="4" s="1"/>
  <c r="K271" i="4"/>
  <c r="Q271" i="4" s="1"/>
  <c r="P271" i="4" s="1"/>
  <c r="R271" i="4" s="1"/>
  <c r="V271" i="4" s="1"/>
  <c r="H257" i="33" l="1"/>
  <c r="J257" i="33" s="1"/>
  <c r="I257" i="33"/>
  <c r="T271" i="4"/>
  <c r="U271" i="4" s="1"/>
  <c r="J272" i="4"/>
  <c r="H272" i="4"/>
  <c r="I272" i="4"/>
  <c r="L257" i="33" l="1"/>
  <c r="C258" i="33" s="1"/>
  <c r="K257" i="33"/>
  <c r="M272" i="4"/>
  <c r="E273" i="4" s="1"/>
  <c r="K272" i="4"/>
  <c r="Q272" i="4" s="1"/>
  <c r="P272" i="4" s="1"/>
  <c r="R272" i="4" s="1"/>
  <c r="D258" i="33" l="1"/>
  <c r="E258" i="33" s="1"/>
  <c r="V272" i="4"/>
  <c r="T272" i="4" s="1"/>
  <c r="U272" i="4" s="1"/>
  <c r="F273" i="4"/>
  <c r="G273" i="4" s="1"/>
  <c r="H258" i="33" l="1"/>
  <c r="J258" i="33" s="1"/>
  <c r="I258" i="33"/>
  <c r="J273" i="4"/>
  <c r="H273" i="4"/>
  <c r="I273" i="4"/>
  <c r="L258" i="33" l="1"/>
  <c r="C259" i="33" s="1"/>
  <c r="K258" i="33"/>
  <c r="M273" i="4"/>
  <c r="E274" i="4" s="1"/>
  <c r="F274" i="4" s="1"/>
  <c r="G274" i="4" s="1"/>
  <c r="K273" i="4"/>
  <c r="Q273" i="4" s="1"/>
  <c r="P273" i="4" s="1"/>
  <c r="R273" i="4" s="1"/>
  <c r="V273" i="4" s="1"/>
  <c r="D259" i="33" l="1"/>
  <c r="E259" i="33" s="1"/>
  <c r="T273" i="4"/>
  <c r="U273" i="4" s="1"/>
  <c r="J274" i="4"/>
  <c r="H274" i="4"/>
  <c r="I274" i="4"/>
  <c r="H259" i="33" l="1"/>
  <c r="J259" i="33" s="1"/>
  <c r="I259" i="33"/>
  <c r="M274" i="4"/>
  <c r="E275" i="4" s="1"/>
  <c r="K274" i="4"/>
  <c r="Q274" i="4" s="1"/>
  <c r="P274" i="4" s="1"/>
  <c r="R274" i="4" s="1"/>
  <c r="L259" i="33" l="1"/>
  <c r="C260" i="33" s="1"/>
  <c r="K259" i="33"/>
  <c r="V274" i="4"/>
  <c r="T274" i="4" s="1"/>
  <c r="U274" i="4" s="1"/>
  <c r="F275" i="4"/>
  <c r="G275" i="4" s="1"/>
  <c r="D260" i="33" l="1"/>
  <c r="E260" i="33" s="1"/>
  <c r="J275" i="4"/>
  <c r="H275" i="4"/>
  <c r="I275" i="4"/>
  <c r="H260" i="33" l="1"/>
  <c r="J260" i="33" s="1"/>
  <c r="I260" i="33"/>
  <c r="M275" i="4"/>
  <c r="E276" i="4" s="1"/>
  <c r="F276" i="4" s="1"/>
  <c r="G276" i="4" s="1"/>
  <c r="K275" i="4"/>
  <c r="L260" i="33" l="1"/>
  <c r="C261" i="33" s="1"/>
  <c r="K260" i="33"/>
  <c r="Q275" i="4"/>
  <c r="P275" i="4" s="1"/>
  <c r="R275" i="4" s="1"/>
  <c r="V275" i="4" s="1"/>
  <c r="J276" i="4"/>
  <c r="H276" i="4"/>
  <c r="I276" i="4"/>
  <c r="D261" i="33" l="1"/>
  <c r="E261" i="33" s="1"/>
  <c r="T275" i="4"/>
  <c r="U275" i="4" s="1"/>
  <c r="M276" i="4"/>
  <c r="E277" i="4" s="1"/>
  <c r="F277" i="4" s="1"/>
  <c r="G277" i="4" s="1"/>
  <c r="K276" i="4"/>
  <c r="Q276" i="4" s="1"/>
  <c r="P276" i="4" s="1"/>
  <c r="R276" i="4" s="1"/>
  <c r="H261" i="33" l="1"/>
  <c r="J261" i="33" s="1"/>
  <c r="I261" i="33"/>
  <c r="V276" i="4"/>
  <c r="T276" i="4" s="1"/>
  <c r="U276" i="4" s="1"/>
  <c r="J277" i="4"/>
  <c r="H277" i="4"/>
  <c r="I277" i="4"/>
  <c r="K261" i="33" l="1"/>
  <c r="L261" i="33"/>
  <c r="C262" i="33" s="1"/>
  <c r="M277" i="4"/>
  <c r="E278" i="4" s="1"/>
  <c r="K277" i="4"/>
  <c r="Q277" i="4" s="1"/>
  <c r="P277" i="4" s="1"/>
  <c r="R277" i="4" s="1"/>
  <c r="V277" i="4" s="1"/>
  <c r="D262" i="33" l="1"/>
  <c r="E262" i="33" s="1"/>
  <c r="T277" i="4"/>
  <c r="U277" i="4" s="1"/>
  <c r="F278" i="4"/>
  <c r="G278" i="4" s="1"/>
  <c r="H262" i="33" l="1"/>
  <c r="J262" i="33" s="1"/>
  <c r="I262" i="33"/>
  <c r="J278" i="4"/>
  <c r="H278" i="4"/>
  <c r="I278" i="4"/>
  <c r="L262" i="33" l="1"/>
  <c r="C263" i="33" s="1"/>
  <c r="K262" i="33"/>
  <c r="M278" i="4"/>
  <c r="E279" i="4" s="1"/>
  <c r="F279" i="4" s="1"/>
  <c r="G279" i="4" s="1"/>
  <c r="K278" i="4"/>
  <c r="Q278" i="4" s="1"/>
  <c r="P278" i="4" s="1"/>
  <c r="R278" i="4" s="1"/>
  <c r="D263" i="33" l="1"/>
  <c r="E263" i="33" s="1"/>
  <c r="V278" i="4"/>
  <c r="T278" i="4" s="1"/>
  <c r="U278" i="4" s="1"/>
  <c r="J279" i="4"/>
  <c r="H279" i="4"/>
  <c r="I279" i="4"/>
  <c r="H263" i="33" l="1"/>
  <c r="J263" i="33" s="1"/>
  <c r="I263" i="33"/>
  <c r="M279" i="4"/>
  <c r="E280" i="4" s="1"/>
  <c r="K279" i="4"/>
  <c r="Q279" i="4" s="1"/>
  <c r="P279" i="4" s="1"/>
  <c r="R279" i="4" s="1"/>
  <c r="V279" i="4" s="1"/>
  <c r="L263" i="33" l="1"/>
  <c r="C264" i="33" s="1"/>
  <c r="K263" i="33"/>
  <c r="T279" i="4"/>
  <c r="U279" i="4" s="1"/>
  <c r="F280" i="4"/>
  <c r="G280" i="4" s="1"/>
  <c r="D264" i="33" l="1"/>
  <c r="E264" i="33" s="1"/>
  <c r="J280" i="4"/>
  <c r="H280" i="4"/>
  <c r="I280" i="4"/>
  <c r="M280" i="4" l="1"/>
  <c r="E281" i="4" s="1"/>
  <c r="F281" i="4" s="1"/>
  <c r="G281" i="4" s="1"/>
  <c r="H264" i="33"/>
  <c r="J264" i="33" s="1"/>
  <c r="I264" i="33"/>
  <c r="K280" i="4"/>
  <c r="Q280" i="4" s="1"/>
  <c r="P280" i="4" s="1"/>
  <c r="R280" i="4" s="1"/>
  <c r="L264" i="33" l="1"/>
  <c r="C265" i="33" s="1"/>
  <c r="K264" i="33"/>
  <c r="V280" i="4"/>
  <c r="T280" i="4" s="1"/>
  <c r="U280" i="4" s="1"/>
  <c r="J281" i="4"/>
  <c r="H281" i="4"/>
  <c r="I281" i="4"/>
  <c r="D265" i="33" l="1"/>
  <c r="E265" i="33" s="1"/>
  <c r="M281" i="4"/>
  <c r="E282" i="4" s="1"/>
  <c r="F282" i="4" s="1"/>
  <c r="G282" i="4" s="1"/>
  <c r="K281" i="4"/>
  <c r="H265" i="33" l="1"/>
  <c r="J265" i="33" s="1"/>
  <c r="I265" i="33"/>
  <c r="Q281" i="4"/>
  <c r="P281" i="4" s="1"/>
  <c r="R281" i="4" s="1"/>
  <c r="V281" i="4" s="1"/>
  <c r="J282" i="4"/>
  <c r="H282" i="4"/>
  <c r="I282" i="4"/>
  <c r="L265" i="33" l="1"/>
  <c r="C266" i="33" s="1"/>
  <c r="K265" i="33"/>
  <c r="K282" i="4"/>
  <c r="Q282" i="4" s="1"/>
  <c r="P282" i="4" s="1"/>
  <c r="R282" i="4" s="1"/>
  <c r="T281" i="4"/>
  <c r="U281" i="4" s="1"/>
  <c r="M282" i="4"/>
  <c r="E283" i="4" s="1"/>
  <c r="D266" i="33" l="1"/>
  <c r="E266" i="33" s="1"/>
  <c r="V282" i="4"/>
  <c r="T282" i="4" s="1"/>
  <c r="U282" i="4" s="1"/>
  <c r="F283" i="4"/>
  <c r="G283" i="4" s="1"/>
  <c r="H266" i="33" l="1"/>
  <c r="J266" i="33" s="1"/>
  <c r="I266" i="33"/>
  <c r="J283" i="4"/>
  <c r="H283" i="4"/>
  <c r="I283" i="4"/>
  <c r="L266" i="33" l="1"/>
  <c r="C267" i="33" s="1"/>
  <c r="K266" i="33"/>
  <c r="K283" i="4"/>
  <c r="Q283" i="4" s="1"/>
  <c r="P283" i="4" s="1"/>
  <c r="R283" i="4" s="1"/>
  <c r="M283" i="4"/>
  <c r="E284" i="4" s="1"/>
  <c r="F284" i="4" s="1"/>
  <c r="G284" i="4" s="1"/>
  <c r="D267" i="33" l="1"/>
  <c r="E267" i="33" s="1"/>
  <c r="V283" i="4"/>
  <c r="T283" i="4" s="1"/>
  <c r="U283" i="4" s="1"/>
  <c r="J284" i="4"/>
  <c r="H284" i="4"/>
  <c r="I284" i="4"/>
  <c r="H267" i="33" l="1"/>
  <c r="J267" i="33" s="1"/>
  <c r="I267" i="33"/>
  <c r="M284" i="4"/>
  <c r="E285" i="4" s="1"/>
  <c r="F285" i="4" s="1"/>
  <c r="G285" i="4" s="1"/>
  <c r="K284" i="4"/>
  <c r="Q284" i="4" s="1"/>
  <c r="P284" i="4" s="1"/>
  <c r="R284" i="4" s="1"/>
  <c r="K267" i="33" l="1"/>
  <c r="L267" i="33"/>
  <c r="C268" i="33" s="1"/>
  <c r="V284" i="4"/>
  <c r="T284" i="4" s="1"/>
  <c r="U284" i="4" s="1"/>
  <c r="J285" i="4"/>
  <c r="H285" i="4"/>
  <c r="I285" i="4"/>
  <c r="D268" i="33" l="1"/>
  <c r="E268" i="33" s="1"/>
  <c r="M285" i="4"/>
  <c r="E286" i="4" s="1"/>
  <c r="K285" i="4"/>
  <c r="Q285" i="4" s="1"/>
  <c r="P285" i="4" s="1"/>
  <c r="R285" i="4" s="1"/>
  <c r="V285" i="4" s="1"/>
  <c r="H268" i="33" l="1"/>
  <c r="J268" i="33" s="1"/>
  <c r="I268" i="33"/>
  <c r="T285" i="4"/>
  <c r="U285" i="4" s="1"/>
  <c r="F286" i="4"/>
  <c r="G286" i="4" s="1"/>
  <c r="K268" i="33" l="1"/>
  <c r="L268" i="33"/>
  <c r="C269" i="33" s="1"/>
  <c r="J286" i="4"/>
  <c r="H286" i="4"/>
  <c r="I286" i="4"/>
  <c r="D269" i="33" l="1"/>
  <c r="E269" i="33" s="1"/>
  <c r="K286" i="4"/>
  <c r="Q286" i="4" s="1"/>
  <c r="P286" i="4" s="1"/>
  <c r="R286" i="4" s="1"/>
  <c r="M286" i="4"/>
  <c r="E287" i="4" s="1"/>
  <c r="H269" i="33" l="1"/>
  <c r="J269" i="33" s="1"/>
  <c r="I269" i="33"/>
  <c r="V286" i="4"/>
  <c r="T286" i="4" s="1"/>
  <c r="U286" i="4" s="1"/>
  <c r="F287" i="4"/>
  <c r="G287" i="4" s="1"/>
  <c r="L269" i="33" l="1"/>
  <c r="C270" i="33" s="1"/>
  <c r="K269" i="33"/>
  <c r="J287" i="4"/>
  <c r="H287" i="4"/>
  <c r="I287" i="4"/>
  <c r="D270" i="33" l="1"/>
  <c r="E270" i="33" s="1"/>
  <c r="K287" i="4"/>
  <c r="Q287" i="4" s="1"/>
  <c r="P287" i="4" s="1"/>
  <c r="R287" i="4" s="1"/>
  <c r="M287" i="4"/>
  <c r="E288" i="4" s="1"/>
  <c r="H270" i="33" l="1"/>
  <c r="J270" i="33" s="1"/>
  <c r="I270" i="33"/>
  <c r="V287" i="4"/>
  <c r="T287" i="4" s="1"/>
  <c r="U287" i="4" s="1"/>
  <c r="F288" i="4"/>
  <c r="G288" i="4" s="1"/>
  <c r="L270" i="33" l="1"/>
  <c r="C271" i="33" s="1"/>
  <c r="K270" i="33"/>
  <c r="J288" i="4"/>
  <c r="H288" i="4"/>
  <c r="I288" i="4"/>
  <c r="K288" i="4" l="1"/>
  <c r="Q288" i="4" s="1"/>
  <c r="P288" i="4" s="1"/>
  <c r="R288" i="4" s="1"/>
  <c r="V288" i="4" s="1"/>
  <c r="T288" i="4" s="1"/>
  <c r="U288" i="4" s="1"/>
  <c r="D271" i="33"/>
  <c r="E271" i="33" s="1"/>
  <c r="M288" i="4"/>
  <c r="E289" i="4" s="1"/>
  <c r="H271" i="33" l="1"/>
  <c r="J271" i="33" s="1"/>
  <c r="I271" i="33"/>
  <c r="F289" i="4"/>
  <c r="G289" i="4" s="1"/>
  <c r="L271" i="33" l="1"/>
  <c r="C272" i="33" s="1"/>
  <c r="K271" i="33"/>
  <c r="J289" i="4"/>
  <c r="H289" i="4"/>
  <c r="I289" i="4"/>
  <c r="M289" i="4" l="1"/>
  <c r="D272" i="33"/>
  <c r="E272" i="33" s="1"/>
  <c r="K289" i="4"/>
  <c r="Q289" i="4" s="1"/>
  <c r="P289" i="4" s="1"/>
  <c r="R289" i="4" s="1"/>
  <c r="V289" i="4" s="1"/>
  <c r="E290" i="4"/>
  <c r="F290" i="4" s="1"/>
  <c r="G290" i="4" s="1"/>
  <c r="H272" i="33" l="1"/>
  <c r="J272" i="33" s="1"/>
  <c r="I272" i="33"/>
  <c r="T289" i="4"/>
  <c r="U289" i="4" s="1"/>
  <c r="J290" i="4"/>
  <c r="H290" i="4"/>
  <c r="I290" i="4"/>
  <c r="L272" i="33" l="1"/>
  <c r="C273" i="33" s="1"/>
  <c r="K272" i="33"/>
  <c r="M290" i="4"/>
  <c r="E291" i="4" s="1"/>
  <c r="F291" i="4" s="1"/>
  <c r="G291" i="4" s="1"/>
  <c r="K290" i="4"/>
  <c r="Q290" i="4" s="1"/>
  <c r="P290" i="4" s="1"/>
  <c r="R290" i="4" s="1"/>
  <c r="D273" i="33" l="1"/>
  <c r="E273" i="33" s="1"/>
  <c r="V290" i="4"/>
  <c r="T290" i="4" s="1"/>
  <c r="U290" i="4" s="1"/>
  <c r="J291" i="4"/>
  <c r="H291" i="4"/>
  <c r="I291" i="4"/>
  <c r="H273" i="33" l="1"/>
  <c r="J273" i="33" s="1"/>
  <c r="I273" i="33"/>
  <c r="M291" i="4"/>
  <c r="E292" i="4" s="1"/>
  <c r="F292" i="4" s="1"/>
  <c r="G292" i="4" s="1"/>
  <c r="K291" i="4"/>
  <c r="Q291" i="4" s="1"/>
  <c r="P291" i="4" s="1"/>
  <c r="R291" i="4" s="1"/>
  <c r="V291" i="4" s="1"/>
  <c r="L273" i="33" l="1"/>
  <c r="C274" i="33" s="1"/>
  <c r="K273" i="33"/>
  <c r="T291" i="4"/>
  <c r="U291" i="4" s="1"/>
  <c r="J292" i="4"/>
  <c r="H292" i="4"/>
  <c r="I292" i="4"/>
  <c r="D274" i="33" l="1"/>
  <c r="E274" i="33" s="1"/>
  <c r="M292" i="4"/>
  <c r="E293" i="4" s="1"/>
  <c r="K292" i="4"/>
  <c r="Q292" i="4" s="1"/>
  <c r="P292" i="4" s="1"/>
  <c r="R292" i="4" s="1"/>
  <c r="H274" i="33" l="1"/>
  <c r="J274" i="33" s="1"/>
  <c r="I274" i="33"/>
  <c r="V292" i="4"/>
  <c r="T292" i="4" s="1"/>
  <c r="U292" i="4" s="1"/>
  <c r="F293" i="4"/>
  <c r="G293" i="4" s="1"/>
  <c r="L274" i="33" l="1"/>
  <c r="C275" i="33" s="1"/>
  <c r="K274" i="33"/>
  <c r="J293" i="4"/>
  <c r="H293" i="4"/>
  <c r="I293" i="4"/>
  <c r="M293" i="4" l="1"/>
  <c r="D275" i="33"/>
  <c r="E275" i="33" s="1"/>
  <c r="K293" i="4"/>
  <c r="Q293" i="4" s="1"/>
  <c r="P293" i="4" s="1"/>
  <c r="R293" i="4" s="1"/>
  <c r="V293" i="4" s="1"/>
  <c r="E294" i="4"/>
  <c r="H275" i="33" l="1"/>
  <c r="J275" i="33" s="1"/>
  <c r="I275" i="33"/>
  <c r="T293" i="4"/>
  <c r="U293" i="4" s="1"/>
  <c r="F294" i="4"/>
  <c r="G294" i="4" s="1"/>
  <c r="D4" i="19"/>
  <c r="AH4" i="19" s="1"/>
  <c r="L275" i="33" l="1"/>
  <c r="C276" i="33" s="1"/>
  <c r="K275" i="33"/>
  <c r="J294" i="4"/>
  <c r="H294" i="4"/>
  <c r="I294" i="4"/>
  <c r="C4" i="19"/>
  <c r="AG4" i="19" s="1"/>
  <c r="D276" i="33" l="1"/>
  <c r="E276" i="33" s="1"/>
  <c r="M294" i="4"/>
  <c r="E295" i="4" s="1"/>
  <c r="K294" i="4"/>
  <c r="Q294" i="4" s="1"/>
  <c r="P294" i="4" s="1"/>
  <c r="R294" i="4" s="1"/>
  <c r="D5" i="19"/>
  <c r="AH5" i="19" s="1"/>
  <c r="H276" i="33" l="1"/>
  <c r="J276" i="33" s="1"/>
  <c r="I276" i="33"/>
  <c r="V294" i="4"/>
  <c r="T294" i="4" s="1"/>
  <c r="U294" i="4" s="1"/>
  <c r="F295" i="4"/>
  <c r="G295" i="4" s="1"/>
  <c r="C5" i="19"/>
  <c r="AG5" i="19" s="1"/>
  <c r="L276" i="33" l="1"/>
  <c r="C277" i="33" s="1"/>
  <c r="K276" i="33"/>
  <c r="I295" i="4"/>
  <c r="J295" i="4"/>
  <c r="H295" i="4"/>
  <c r="B4" i="19"/>
  <c r="AF4" i="19" s="1"/>
  <c r="D277" i="33" l="1"/>
  <c r="E277" i="33" s="1"/>
  <c r="M295" i="4"/>
  <c r="E296" i="4" s="1"/>
  <c r="F296" i="4" s="1"/>
  <c r="G296" i="4" s="1"/>
  <c r="K295" i="4"/>
  <c r="Q295" i="4" s="1"/>
  <c r="P295" i="4" s="1"/>
  <c r="R295" i="4" s="1"/>
  <c r="V295" i="4" s="1"/>
  <c r="C6" i="12"/>
  <c r="D6" i="12" s="1"/>
  <c r="E6" i="12" s="1"/>
  <c r="H277" i="33" l="1"/>
  <c r="J277" i="33" s="1"/>
  <c r="I277" i="33"/>
  <c r="T295" i="4"/>
  <c r="U295" i="4" s="1"/>
  <c r="H296" i="4"/>
  <c r="I296" i="4"/>
  <c r="J296" i="4"/>
  <c r="L277" i="33" l="1"/>
  <c r="C278" i="33" s="1"/>
  <c r="K277" i="33"/>
  <c r="K296" i="4"/>
  <c r="Q296" i="4" s="1"/>
  <c r="P296" i="4" s="1"/>
  <c r="R296" i="4" s="1"/>
  <c r="M296" i="4"/>
  <c r="E297" i="4" s="1"/>
  <c r="F297" i="4" s="1"/>
  <c r="G297" i="4" s="1"/>
  <c r="D278" i="33" l="1"/>
  <c r="E278" i="33" s="1"/>
  <c r="V296" i="4"/>
  <c r="T296" i="4" s="1"/>
  <c r="U296" i="4" s="1"/>
  <c r="J297" i="4"/>
  <c r="H297" i="4"/>
  <c r="I297" i="4"/>
  <c r="H278" i="33" l="1"/>
  <c r="J278" i="33" s="1"/>
  <c r="I278" i="33"/>
  <c r="M297" i="4"/>
  <c r="E298" i="4" s="1"/>
  <c r="K297" i="4"/>
  <c r="Q297" i="4" s="1"/>
  <c r="P297" i="4" s="1"/>
  <c r="R297" i="4" s="1"/>
  <c r="V297" i="4" s="1"/>
  <c r="L278" i="33" l="1"/>
  <c r="C279" i="33" s="1"/>
  <c r="K278" i="33"/>
  <c r="D7" i="19"/>
  <c r="AH7" i="19" s="1"/>
  <c r="K7" i="12"/>
  <c r="D6" i="19"/>
  <c r="AH6" i="19" s="1"/>
  <c r="T297" i="4"/>
  <c r="U297" i="4" s="1"/>
  <c r="F298" i="4"/>
  <c r="G298" i="4" s="1"/>
  <c r="D279" i="33" l="1"/>
  <c r="E279" i="33" s="1"/>
  <c r="C6" i="19"/>
  <c r="AG6" i="19" s="1"/>
  <c r="C6" i="25"/>
  <c r="U6" i="25" s="1"/>
  <c r="V6" i="25" s="1"/>
  <c r="K8" i="12"/>
  <c r="J298" i="4"/>
  <c r="H298" i="4"/>
  <c r="I298" i="4"/>
  <c r="K298" i="4" l="1"/>
  <c r="Q298" i="4" s="1"/>
  <c r="P298" i="4" s="1"/>
  <c r="R298" i="4" s="1"/>
  <c r="V298" i="4" s="1"/>
  <c r="T298" i="4" s="1"/>
  <c r="U298" i="4" s="1"/>
  <c r="H279" i="33"/>
  <c r="J279" i="33" s="1"/>
  <c r="I279" i="33"/>
  <c r="C7" i="19"/>
  <c r="AG7" i="19" s="1"/>
  <c r="C7" i="25"/>
  <c r="U7" i="25" s="1"/>
  <c r="V7" i="25" s="1"/>
  <c r="M298" i="4"/>
  <c r="E299" i="4" s="1"/>
  <c r="F299" i="4" s="1"/>
  <c r="G299" i="4" s="1"/>
  <c r="L279" i="33" l="1"/>
  <c r="C280" i="33" s="1"/>
  <c r="K279" i="33"/>
  <c r="J299" i="4"/>
  <c r="H299" i="4"/>
  <c r="I299" i="4"/>
  <c r="D280" i="33" l="1"/>
  <c r="E280" i="33" s="1"/>
  <c r="B8" i="19"/>
  <c r="AF8" i="19" s="1"/>
  <c r="K9" i="12"/>
  <c r="M299" i="4"/>
  <c r="E300" i="4" s="1"/>
  <c r="K299" i="4"/>
  <c r="Q299" i="4" s="1"/>
  <c r="P299" i="4" s="1"/>
  <c r="R299" i="4" s="1"/>
  <c r="V299" i="4" s="1"/>
  <c r="H280" i="33" l="1"/>
  <c r="J280" i="33" s="1"/>
  <c r="I280" i="33"/>
  <c r="C8" i="19"/>
  <c r="AG8" i="19" s="1"/>
  <c r="C8" i="25"/>
  <c r="U8" i="25" s="1"/>
  <c r="V8" i="25" s="1"/>
  <c r="T299" i="4"/>
  <c r="U299" i="4" s="1"/>
  <c r="F300" i="4"/>
  <c r="G300" i="4" s="1"/>
  <c r="K280" i="33" l="1"/>
  <c r="L280" i="33"/>
  <c r="C281" i="33" s="1"/>
  <c r="I300" i="4"/>
  <c r="H300" i="4"/>
  <c r="J300" i="4"/>
  <c r="D281" i="33" l="1"/>
  <c r="E281" i="33" s="1"/>
  <c r="K300" i="4"/>
  <c r="Q300" i="4" s="1"/>
  <c r="P300" i="4" s="1"/>
  <c r="R300" i="4" s="1"/>
  <c r="M300" i="4"/>
  <c r="E301" i="4" s="1"/>
  <c r="F301" i="4" s="1"/>
  <c r="G301" i="4" s="1"/>
  <c r="J301" i="4" s="1"/>
  <c r="H281" i="33" l="1"/>
  <c r="J281" i="33" s="1"/>
  <c r="I281" i="33"/>
  <c r="V300" i="4"/>
  <c r="T300" i="4" s="1"/>
  <c r="U300" i="4" s="1"/>
  <c r="I301" i="4"/>
  <c r="K301" i="4" s="1"/>
  <c r="Q301" i="4" s="1"/>
  <c r="H301" i="4"/>
  <c r="P301" i="4" l="1"/>
  <c r="R301" i="4" s="1"/>
  <c r="V301" i="4" s="1"/>
  <c r="L281" i="33"/>
  <c r="C282" i="33" s="1"/>
  <c r="K281" i="33"/>
  <c r="T301" i="4"/>
  <c r="U301" i="4" s="1"/>
  <c r="M301" i="4"/>
  <c r="E302" i="4" s="1"/>
  <c r="F302" i="4" s="1"/>
  <c r="G302" i="4" s="1"/>
  <c r="D282" i="33" l="1"/>
  <c r="E282" i="33" s="1"/>
  <c r="J302" i="4"/>
  <c r="H302" i="4"/>
  <c r="I302" i="4"/>
  <c r="K302" i="4" s="1"/>
  <c r="Q302" i="4" s="1"/>
  <c r="P302" i="4" s="1"/>
  <c r="R302" i="4" s="1"/>
  <c r="H282" i="33" l="1"/>
  <c r="J282" i="33" s="1"/>
  <c r="I282" i="33"/>
  <c r="V302" i="4"/>
  <c r="T302" i="4" s="1"/>
  <c r="U302" i="4" s="1"/>
  <c r="M302" i="4"/>
  <c r="E303" i="4" s="1"/>
  <c r="F303" i="4" s="1"/>
  <c r="G303" i="4" s="1"/>
  <c r="L282" i="33" l="1"/>
  <c r="C283" i="33" s="1"/>
  <c r="K282" i="33"/>
  <c r="J303" i="4"/>
  <c r="H303" i="4"/>
  <c r="I303" i="4"/>
  <c r="D283" i="33" l="1"/>
  <c r="E283" i="33" s="1"/>
  <c r="M303" i="4"/>
  <c r="E304" i="4" s="1"/>
  <c r="K303" i="4"/>
  <c r="Q303" i="4" s="1"/>
  <c r="P303" i="4" s="1"/>
  <c r="R303" i="4" s="1"/>
  <c r="V303" i="4" s="1"/>
  <c r="H283" i="33" l="1"/>
  <c r="J283" i="33" s="1"/>
  <c r="I283" i="33"/>
  <c r="T303" i="4"/>
  <c r="U303" i="4" s="1"/>
  <c r="F304" i="4"/>
  <c r="G304" i="4" s="1"/>
  <c r="L283" i="33" l="1"/>
  <c r="C284" i="33" s="1"/>
  <c r="K283" i="33"/>
  <c r="J304" i="4"/>
  <c r="H304" i="4"/>
  <c r="I304" i="4"/>
  <c r="K304" i="4" s="1"/>
  <c r="Q304" i="4" s="1"/>
  <c r="P304" i="4" s="1"/>
  <c r="R304" i="4" s="1"/>
  <c r="D284" i="33" l="1"/>
  <c r="E284" i="33" s="1"/>
  <c r="V304" i="4"/>
  <c r="T304" i="4" s="1"/>
  <c r="U304" i="4" s="1"/>
  <c r="M304" i="4"/>
  <c r="E305" i="4" s="1"/>
  <c r="H284" i="33" l="1"/>
  <c r="J284" i="33" s="1"/>
  <c r="I284" i="33"/>
  <c r="F305" i="4"/>
  <c r="G305" i="4" s="1"/>
  <c r="L284" i="33" l="1"/>
  <c r="C285" i="33" s="1"/>
  <c r="K284" i="33"/>
  <c r="J305" i="4"/>
  <c r="H305" i="4"/>
  <c r="I305" i="4"/>
  <c r="K305" i="4" s="1"/>
  <c r="Q305" i="4" s="1"/>
  <c r="P305" i="4" s="1"/>
  <c r="R305" i="4" s="1"/>
  <c r="V305" i="4" s="1"/>
  <c r="D285" i="33" l="1"/>
  <c r="E285" i="33" s="1"/>
  <c r="T305" i="4"/>
  <c r="U305" i="4" s="1"/>
  <c r="M305" i="4"/>
  <c r="E306" i="4" s="1"/>
  <c r="F306" i="4" s="1"/>
  <c r="G306" i="4" s="1"/>
  <c r="H285" i="33" l="1"/>
  <c r="J285" i="33" s="1"/>
  <c r="I285" i="33"/>
  <c r="J306" i="4"/>
  <c r="H306" i="4"/>
  <c r="I306" i="4"/>
  <c r="L285" i="33" l="1"/>
  <c r="C286" i="33" s="1"/>
  <c r="K285" i="33"/>
  <c r="M306" i="4"/>
  <c r="E307" i="4" s="1"/>
  <c r="K306" i="4"/>
  <c r="Q306" i="4" s="1"/>
  <c r="P306" i="4" s="1"/>
  <c r="R306" i="4" s="1"/>
  <c r="D286" i="33" l="1"/>
  <c r="E286" i="33" s="1"/>
  <c r="V306" i="4"/>
  <c r="T306" i="4" s="1"/>
  <c r="U306" i="4" s="1"/>
  <c r="F307" i="4"/>
  <c r="G307" i="4" s="1"/>
  <c r="H286" i="33" l="1"/>
  <c r="J286" i="33" s="1"/>
  <c r="I286" i="33"/>
  <c r="J307" i="4"/>
  <c r="H307" i="4"/>
  <c r="I307" i="4"/>
  <c r="L286" i="33" l="1"/>
  <c r="C287" i="33" s="1"/>
  <c r="K286" i="33"/>
  <c r="M307" i="4"/>
  <c r="E308" i="4" s="1"/>
  <c r="K307" i="4"/>
  <c r="Q307" i="4" s="1"/>
  <c r="P307" i="4" s="1"/>
  <c r="R307" i="4" s="1"/>
  <c r="V307" i="4" s="1"/>
  <c r="D287" i="33" l="1"/>
  <c r="E287" i="33" s="1"/>
  <c r="T307" i="4"/>
  <c r="U307" i="4" s="1"/>
  <c r="F308" i="4"/>
  <c r="G308" i="4" s="1"/>
  <c r="H287" i="33" l="1"/>
  <c r="J287" i="33" s="1"/>
  <c r="I287" i="33"/>
  <c r="J308" i="4"/>
  <c r="H308" i="4"/>
  <c r="I308" i="4"/>
  <c r="L287" i="33" l="1"/>
  <c r="C288" i="33" s="1"/>
  <c r="K287" i="33"/>
  <c r="M308" i="4"/>
  <c r="E309" i="4" s="1"/>
  <c r="F309" i="4" s="1"/>
  <c r="G309" i="4" s="1"/>
  <c r="K308" i="4"/>
  <c r="Q308" i="4" s="1"/>
  <c r="P308" i="4" s="1"/>
  <c r="R308" i="4" s="1"/>
  <c r="D288" i="33" l="1"/>
  <c r="E288" i="33" s="1"/>
  <c r="V308" i="4"/>
  <c r="T308" i="4" s="1"/>
  <c r="U308" i="4" s="1"/>
  <c r="J309" i="4"/>
  <c r="H309" i="4"/>
  <c r="I309" i="4"/>
  <c r="H288" i="33" l="1"/>
  <c r="J288" i="33" s="1"/>
  <c r="I288" i="33"/>
  <c r="M309" i="4"/>
  <c r="E310" i="4" s="1"/>
  <c r="K309" i="4"/>
  <c r="Q309" i="4" s="1"/>
  <c r="P309" i="4" s="1"/>
  <c r="R309" i="4" s="1"/>
  <c r="V309" i="4" s="1"/>
  <c r="L288" i="33" l="1"/>
  <c r="C289" i="33" s="1"/>
  <c r="K288" i="33"/>
  <c r="T309" i="4"/>
  <c r="U309" i="4" s="1"/>
  <c r="F310" i="4"/>
  <c r="G310" i="4" s="1"/>
  <c r="D289" i="33" l="1"/>
  <c r="E289" i="33" s="1"/>
  <c r="J310" i="4"/>
  <c r="H310" i="4"/>
  <c r="I310" i="4"/>
  <c r="H289" i="33" l="1"/>
  <c r="J289" i="33" s="1"/>
  <c r="I289" i="33"/>
  <c r="M310" i="4"/>
  <c r="E311" i="4" s="1"/>
  <c r="F311" i="4" s="1"/>
  <c r="G311" i="4" s="1"/>
  <c r="K310" i="4"/>
  <c r="Q310" i="4" s="1"/>
  <c r="P310" i="4" s="1"/>
  <c r="R310" i="4" s="1"/>
  <c r="L289" i="33" l="1"/>
  <c r="C290" i="33" s="1"/>
  <c r="K289" i="33"/>
  <c r="V310" i="4"/>
  <c r="T310" i="4" s="1"/>
  <c r="U310" i="4" s="1"/>
  <c r="J311" i="4"/>
  <c r="H311" i="4"/>
  <c r="I311" i="4"/>
  <c r="D290" i="33" l="1"/>
  <c r="E290" i="33" s="1"/>
  <c r="M311" i="4"/>
  <c r="E312" i="4" s="1"/>
  <c r="K311" i="4"/>
  <c r="Q311" i="4" s="1"/>
  <c r="P311" i="4" s="1"/>
  <c r="R311" i="4" s="1"/>
  <c r="V311" i="4" s="1"/>
  <c r="H290" i="33" l="1"/>
  <c r="J290" i="33" s="1"/>
  <c r="I290" i="33"/>
  <c r="T311" i="4"/>
  <c r="U311" i="4" s="1"/>
  <c r="F312" i="4"/>
  <c r="G312" i="4" s="1"/>
  <c r="L290" i="33" l="1"/>
  <c r="C291" i="33" s="1"/>
  <c r="K290" i="33"/>
  <c r="J312" i="4"/>
  <c r="H312" i="4"/>
  <c r="I312" i="4"/>
  <c r="M312" i="4" s="1"/>
  <c r="D291" i="33" l="1"/>
  <c r="E291" i="33" s="1"/>
  <c r="K312" i="4"/>
  <c r="Q312" i="4" s="1"/>
  <c r="P312" i="4" s="1"/>
  <c r="R312" i="4" s="1"/>
  <c r="E313" i="4"/>
  <c r="H291" i="33" l="1"/>
  <c r="J291" i="33" s="1"/>
  <c r="I291" i="33"/>
  <c r="V312" i="4"/>
  <c r="T312" i="4" s="1"/>
  <c r="U312" i="4" s="1"/>
  <c r="F313" i="4"/>
  <c r="G313" i="4" s="1"/>
  <c r="L291" i="33" l="1"/>
  <c r="C292" i="33" s="1"/>
  <c r="K291" i="33"/>
  <c r="J313" i="4"/>
  <c r="H313" i="4"/>
  <c r="I313" i="4"/>
  <c r="M313" i="4" l="1"/>
  <c r="D292" i="33"/>
  <c r="E292" i="33" s="1"/>
  <c r="K313" i="4"/>
  <c r="Q313" i="4" s="1"/>
  <c r="P313" i="4" s="1"/>
  <c r="R313" i="4" s="1"/>
  <c r="V313" i="4" s="1"/>
  <c r="E314" i="4"/>
  <c r="H292" i="33" l="1"/>
  <c r="J292" i="33" s="1"/>
  <c r="I292" i="33"/>
  <c r="T313" i="4"/>
  <c r="U313" i="4" s="1"/>
  <c r="F314" i="4"/>
  <c r="G314" i="4" s="1"/>
  <c r="L292" i="33" l="1"/>
  <c r="C293" i="33" s="1"/>
  <c r="K292" i="33"/>
  <c r="J314" i="4"/>
  <c r="H314" i="4"/>
  <c r="I314" i="4"/>
  <c r="D293" i="33" l="1"/>
  <c r="E293" i="33" s="1"/>
  <c r="M314" i="4"/>
  <c r="E315" i="4" s="1"/>
  <c r="F315" i="4" s="1"/>
  <c r="G315" i="4" s="1"/>
  <c r="K314" i="4"/>
  <c r="Q314" i="4" s="1"/>
  <c r="P314" i="4" s="1"/>
  <c r="R314" i="4" s="1"/>
  <c r="H293" i="33" l="1"/>
  <c r="J293" i="33" s="1"/>
  <c r="I293" i="33"/>
  <c r="V314" i="4"/>
  <c r="T314" i="4" s="1"/>
  <c r="U314" i="4" s="1"/>
  <c r="J315" i="4"/>
  <c r="H315" i="4"/>
  <c r="I315" i="4"/>
  <c r="L293" i="33" l="1"/>
  <c r="C294" i="33" s="1"/>
  <c r="K293" i="33"/>
  <c r="M315" i="4"/>
  <c r="E316" i="4" s="1"/>
  <c r="K315" i="4"/>
  <c r="Q315" i="4" s="1"/>
  <c r="P315" i="4" s="1"/>
  <c r="R315" i="4" s="1"/>
  <c r="V315" i="4" s="1"/>
  <c r="D294" i="33" l="1"/>
  <c r="E294" i="33" s="1"/>
  <c r="T315" i="4"/>
  <c r="U315" i="4" s="1"/>
  <c r="F316" i="4"/>
  <c r="G316" i="4" s="1"/>
  <c r="H294" i="33" l="1"/>
  <c r="J294" i="33" s="1"/>
  <c r="I294" i="33"/>
  <c r="J316" i="4"/>
  <c r="H316" i="4"/>
  <c r="I316" i="4"/>
  <c r="L294" i="33" l="1"/>
  <c r="C295" i="33" s="1"/>
  <c r="K294" i="33"/>
  <c r="K316" i="4"/>
  <c r="Q316" i="4" s="1"/>
  <c r="P316" i="4" s="1"/>
  <c r="R316" i="4" s="1"/>
  <c r="M316" i="4"/>
  <c r="E317" i="4" s="1"/>
  <c r="D295" i="33" l="1"/>
  <c r="E295" i="33" s="1"/>
  <c r="V316" i="4"/>
  <c r="T316" i="4" s="1"/>
  <c r="U316" i="4" s="1"/>
  <c r="F317" i="4"/>
  <c r="G317" i="4" s="1"/>
  <c r="H295" i="33" l="1"/>
  <c r="J295" i="33" s="1"/>
  <c r="I295" i="33"/>
  <c r="J317" i="4"/>
  <c r="H317" i="4"/>
  <c r="I317" i="4"/>
  <c r="L295" i="33" l="1"/>
  <c r="C296" i="33" s="1"/>
  <c r="K295" i="33"/>
  <c r="M317" i="4"/>
  <c r="E318" i="4" s="1"/>
  <c r="K317" i="4"/>
  <c r="Q317" i="4" s="1"/>
  <c r="P317" i="4" s="1"/>
  <c r="R317" i="4" s="1"/>
  <c r="V317" i="4" s="1"/>
  <c r="D296" i="33" l="1"/>
  <c r="E296" i="33" s="1"/>
  <c r="T317" i="4"/>
  <c r="U317" i="4" s="1"/>
  <c r="F318" i="4"/>
  <c r="G318" i="4" s="1"/>
  <c r="H296" i="33" l="1"/>
  <c r="J296" i="33" s="1"/>
  <c r="I296" i="33"/>
  <c r="J318" i="4"/>
  <c r="H318" i="4"/>
  <c r="I318" i="4"/>
  <c r="L296" i="33" l="1"/>
  <c r="C297" i="33" s="1"/>
  <c r="K296" i="33"/>
  <c r="K318" i="4"/>
  <c r="Q318" i="4" s="1"/>
  <c r="P318" i="4" s="1"/>
  <c r="R318" i="4" s="1"/>
  <c r="M318" i="4"/>
  <c r="D297" i="33" l="1"/>
  <c r="E297" i="33" s="1"/>
  <c r="V318" i="4"/>
  <c r="T318" i="4" s="1"/>
  <c r="U318" i="4" s="1"/>
  <c r="X17" i="4"/>
  <c r="F19" i="12" s="1"/>
  <c r="T17" i="4"/>
  <c r="H297" i="33" l="1"/>
  <c r="J297" i="33" s="1"/>
  <c r="I297" i="33"/>
  <c r="E17" i="19"/>
  <c r="E17" i="25"/>
  <c r="U17" i="4"/>
  <c r="L297" i="33" l="1"/>
  <c r="C298" i="33" s="1"/>
  <c r="K297" i="33"/>
  <c r="F17" i="19"/>
  <c r="F17" i="25"/>
  <c r="D8" i="19"/>
  <c r="AH8" i="19" s="1"/>
  <c r="B7" i="19"/>
  <c r="AF7" i="19" s="1"/>
  <c r="B6" i="19"/>
  <c r="AF6" i="19" s="1"/>
  <c r="B5" i="19"/>
  <c r="AF5" i="19" s="1"/>
  <c r="D298" i="33" l="1"/>
  <c r="E298" i="33" s="1"/>
  <c r="X7" i="4"/>
  <c r="F9" i="12" s="1"/>
  <c r="X14" i="4"/>
  <c r="F16" i="12" s="1"/>
  <c r="X10" i="4"/>
  <c r="F12" i="12" s="1"/>
  <c r="X6" i="4"/>
  <c r="F8" i="12" s="1"/>
  <c r="X11" i="4"/>
  <c r="F13" i="12" s="1"/>
  <c r="X13" i="4"/>
  <c r="F15" i="12" s="1"/>
  <c r="X9" i="4"/>
  <c r="F11" i="12" s="1"/>
  <c r="X15" i="4"/>
  <c r="F17" i="12" s="1"/>
  <c r="X16" i="4"/>
  <c r="F18" i="12" s="1"/>
  <c r="X12" i="4"/>
  <c r="F14" i="12" s="1"/>
  <c r="X8" i="4"/>
  <c r="F10" i="12" s="1"/>
  <c r="X4" i="4"/>
  <c r="F6" i="12" s="1"/>
  <c r="H298" i="33" l="1"/>
  <c r="J298" i="33" s="1"/>
  <c r="I298" i="33"/>
  <c r="X5" i="4"/>
  <c r="F7" i="12" s="1"/>
  <c r="L298" i="33" l="1"/>
  <c r="C299" i="33" s="1"/>
  <c r="K298" i="33"/>
  <c r="H6" i="12"/>
  <c r="L6" i="12" s="1"/>
  <c r="C7" i="12" s="1"/>
  <c r="D299" i="33" l="1"/>
  <c r="E299" i="33" s="1"/>
  <c r="D7" i="12"/>
  <c r="E7" i="12" s="1"/>
  <c r="H299" i="33" l="1"/>
  <c r="J299" i="33" s="1"/>
  <c r="I299" i="33"/>
  <c r="H7" i="12"/>
  <c r="L7" i="12" s="1"/>
  <c r="C8" i="12" s="1"/>
  <c r="L299" i="33" l="1"/>
  <c r="C300" i="33" s="1"/>
  <c r="K299" i="33"/>
  <c r="D8" i="12"/>
  <c r="E8" i="12" s="1"/>
  <c r="D300" i="33" l="1"/>
  <c r="E300" i="33" s="1"/>
  <c r="H8" i="12"/>
  <c r="L8" i="12" s="1"/>
  <c r="C9" i="12" s="1"/>
  <c r="H300" i="33" l="1"/>
  <c r="J300" i="33" s="1"/>
  <c r="I300" i="33"/>
  <c r="D9" i="12"/>
  <c r="E9" i="12" s="1"/>
  <c r="L300" i="33" l="1"/>
  <c r="C301" i="33" s="1"/>
  <c r="K300" i="33"/>
  <c r="H9" i="12"/>
  <c r="L9" i="12" s="1"/>
  <c r="C10" i="12" s="1"/>
  <c r="D301" i="33" l="1"/>
  <c r="E301" i="33" s="1"/>
  <c r="D10" i="12"/>
  <c r="E10" i="12" s="1"/>
  <c r="H301" i="33" l="1"/>
  <c r="J301" i="33" s="1"/>
  <c r="I301" i="33"/>
  <c r="I10" i="12"/>
  <c r="H10" i="12"/>
  <c r="J10" i="12" s="1"/>
  <c r="L301" i="33" l="1"/>
  <c r="C302" i="33" s="1"/>
  <c r="K301" i="33"/>
  <c r="L10" i="12"/>
  <c r="C11" i="12" s="1"/>
  <c r="D11" i="12" s="1"/>
  <c r="E11" i="12" s="1"/>
  <c r="D9" i="25"/>
  <c r="B9" i="19"/>
  <c r="AF9" i="19" s="1"/>
  <c r="B9" i="25"/>
  <c r="T9" i="25" s="1"/>
  <c r="D9" i="19"/>
  <c r="AH9" i="19" s="1"/>
  <c r="K10" i="12"/>
  <c r="C9" i="19" s="1"/>
  <c r="AG9" i="19" s="1"/>
  <c r="D302" i="33" l="1"/>
  <c r="E302" i="33" s="1"/>
  <c r="C9" i="25"/>
  <c r="U9" i="25" s="1"/>
  <c r="H11" i="12"/>
  <c r="J11" i="12" s="1"/>
  <c r="I11" i="12"/>
  <c r="H302" i="33" l="1"/>
  <c r="J302" i="33" s="1"/>
  <c r="I302" i="33"/>
  <c r="D10" i="25"/>
  <c r="B10" i="19"/>
  <c r="AF10" i="19" s="1"/>
  <c r="B10" i="25"/>
  <c r="T10" i="25" s="1"/>
  <c r="V9" i="25"/>
  <c r="K11" i="12"/>
  <c r="D10" i="19"/>
  <c r="AH10" i="19" s="1"/>
  <c r="L11" i="12"/>
  <c r="C12" i="12" s="1"/>
  <c r="L302" i="33" l="1"/>
  <c r="C303" i="33" s="1"/>
  <c r="K302" i="33"/>
  <c r="C10" i="19"/>
  <c r="AG10" i="19" s="1"/>
  <c r="C10" i="25"/>
  <c r="U10" i="25" s="1"/>
  <c r="D12" i="12"/>
  <c r="E12" i="12" s="1"/>
  <c r="D303" i="33" l="1"/>
  <c r="E303" i="33" s="1"/>
  <c r="V10" i="25"/>
  <c r="I12" i="12"/>
  <c r="H12" i="12"/>
  <c r="J12" i="12" s="1"/>
  <c r="H303" i="33" l="1"/>
  <c r="J303" i="33" s="1"/>
  <c r="I303" i="33"/>
  <c r="B11" i="19"/>
  <c r="AF11" i="19" s="1"/>
  <c r="B11" i="25"/>
  <c r="T11" i="25" s="1"/>
  <c r="L12" i="12"/>
  <c r="C13" i="12" s="1"/>
  <c r="D13" i="12" s="1"/>
  <c r="E13" i="12" s="1"/>
  <c r="D11" i="25"/>
  <c r="D11" i="19"/>
  <c r="AH11" i="19" s="1"/>
  <c r="K12" i="12"/>
  <c r="L303" i="33" l="1"/>
  <c r="C304" i="33" s="1"/>
  <c r="K303" i="33"/>
  <c r="C11" i="19"/>
  <c r="AG11" i="19" s="1"/>
  <c r="C11" i="25"/>
  <c r="U11" i="25" s="1"/>
  <c r="V11" i="25" s="1"/>
  <c r="I13" i="12"/>
  <c r="H13" i="12"/>
  <c r="J13" i="12" s="1"/>
  <c r="D304" i="33" l="1"/>
  <c r="E304" i="33" s="1"/>
  <c r="B12" i="19"/>
  <c r="AF12" i="19" s="1"/>
  <c r="B12" i="25"/>
  <c r="T12" i="25" s="1"/>
  <c r="D12" i="25"/>
  <c r="D12" i="19"/>
  <c r="AH12" i="19" s="1"/>
  <c r="K13" i="12"/>
  <c r="L13" i="12"/>
  <c r="C14" i="12" s="1"/>
  <c r="H304" i="33" l="1"/>
  <c r="J304" i="33" s="1"/>
  <c r="I304" i="33"/>
  <c r="C12" i="19"/>
  <c r="AG12" i="19" s="1"/>
  <c r="C12" i="25"/>
  <c r="U12" i="25" s="1"/>
  <c r="V12" i="25" s="1"/>
  <c r="D14" i="12"/>
  <c r="E14" i="12" s="1"/>
  <c r="L304" i="33" l="1"/>
  <c r="C305" i="33" s="1"/>
  <c r="K304" i="33"/>
  <c r="I14" i="12"/>
  <c r="H14" i="12"/>
  <c r="J14" i="12" s="1"/>
  <c r="D305" i="33" l="1"/>
  <c r="E305" i="33" s="1"/>
  <c r="B13" i="19"/>
  <c r="AF13" i="19" s="1"/>
  <c r="B13" i="25"/>
  <c r="T13" i="25" s="1"/>
  <c r="D13" i="25"/>
  <c r="K14" i="12"/>
  <c r="D13" i="19"/>
  <c r="AH13" i="19" s="1"/>
  <c r="L14" i="12"/>
  <c r="C15" i="12" s="1"/>
  <c r="H305" i="33" l="1"/>
  <c r="J305" i="33" s="1"/>
  <c r="I305" i="33"/>
  <c r="C13" i="19"/>
  <c r="AG13" i="19" s="1"/>
  <c r="C13" i="25"/>
  <c r="U13" i="25" s="1"/>
  <c r="V13" i="25" s="1"/>
  <c r="D15" i="12"/>
  <c r="E15" i="12" s="1"/>
  <c r="L305" i="33" l="1"/>
  <c r="C306" i="33" s="1"/>
  <c r="K305" i="33"/>
  <c r="I15" i="12"/>
  <c r="H15" i="12"/>
  <c r="J15" i="12" s="1"/>
  <c r="D306" i="33" l="1"/>
  <c r="E306" i="33" s="1"/>
  <c r="D14" i="25"/>
  <c r="B14" i="19"/>
  <c r="AF14" i="19" s="1"/>
  <c r="B14" i="25"/>
  <c r="T14" i="25" s="1"/>
  <c r="D14" i="19"/>
  <c r="AH14" i="19" s="1"/>
  <c r="K15" i="12"/>
  <c r="L15" i="12"/>
  <c r="C16" i="12" s="1"/>
  <c r="H306" i="33" l="1"/>
  <c r="J306" i="33" s="1"/>
  <c r="I306" i="33"/>
  <c r="C14" i="19"/>
  <c r="AG14" i="19" s="1"/>
  <c r="C14" i="25"/>
  <c r="U14" i="25" s="1"/>
  <c r="V14" i="25" s="1"/>
  <c r="D16" i="12"/>
  <c r="E16" i="12" s="1"/>
  <c r="E16" i="26" s="1"/>
  <c r="L306" i="33" l="1"/>
  <c r="C307" i="33" s="1"/>
  <c r="K306" i="33"/>
  <c r="H16" i="26"/>
  <c r="J16" i="26" s="1"/>
  <c r="B15" i="27" s="1"/>
  <c r="AF15" i="27" s="1"/>
  <c r="I16" i="26"/>
  <c r="H16" i="12"/>
  <c r="J16" i="12" s="1"/>
  <c r="I16" i="12"/>
  <c r="K16" i="26" l="1"/>
  <c r="C15" i="27" s="1"/>
  <c r="AG15" i="27" s="1"/>
  <c r="D15" i="27"/>
  <c r="AH15" i="27" s="1"/>
  <c r="D307" i="33"/>
  <c r="E307" i="33" s="1"/>
  <c r="L16" i="12"/>
  <c r="C17" i="12" s="1"/>
  <c r="D17" i="12" s="1"/>
  <c r="E17" i="12" s="1"/>
  <c r="D15" i="25"/>
  <c r="L16" i="26"/>
  <c r="C17" i="26" s="1"/>
  <c r="D17" i="26" s="1"/>
  <c r="E17" i="26" s="1"/>
  <c r="B15" i="19"/>
  <c r="AF15" i="19" s="1"/>
  <c r="B15" i="25"/>
  <c r="T15" i="25" s="1"/>
  <c r="D15" i="19"/>
  <c r="AH15" i="19" s="1"/>
  <c r="K16" i="12"/>
  <c r="H307" i="33" l="1"/>
  <c r="J307" i="33" s="1"/>
  <c r="I307" i="33"/>
  <c r="H17" i="26"/>
  <c r="J17" i="26" s="1"/>
  <c r="B16" i="27" s="1"/>
  <c r="AF16" i="27" s="1"/>
  <c r="I17" i="26"/>
  <c r="C15" i="19"/>
  <c r="AG15" i="19" s="1"/>
  <c r="C15" i="25"/>
  <c r="U15" i="25" s="1"/>
  <c r="I17" i="12"/>
  <c r="H17" i="12"/>
  <c r="J17" i="12" s="1"/>
  <c r="K17" i="26" l="1"/>
  <c r="C16" i="27" s="1"/>
  <c r="AG16" i="27" s="1"/>
  <c r="D16" i="27"/>
  <c r="AH16" i="27" s="1"/>
  <c r="L307" i="33"/>
  <c r="C308" i="33" s="1"/>
  <c r="K307" i="33"/>
  <c r="V15" i="25"/>
  <c r="B16" i="19"/>
  <c r="AF16" i="19" s="1"/>
  <c r="B16" i="25"/>
  <c r="T16" i="25" s="1"/>
  <c r="L17" i="26"/>
  <c r="C18" i="26" s="1"/>
  <c r="D18" i="26" s="1"/>
  <c r="E18" i="26" s="1"/>
  <c r="L17" i="12"/>
  <c r="C18" i="12" s="1"/>
  <c r="D18" i="12" s="1"/>
  <c r="E18" i="12" s="1"/>
  <c r="D16" i="25"/>
  <c r="K17" i="12"/>
  <c r="D16" i="19"/>
  <c r="AH16" i="19" s="1"/>
  <c r="D308" i="33" l="1"/>
  <c r="E308" i="33" s="1"/>
  <c r="H18" i="26"/>
  <c r="J18" i="26" s="1"/>
  <c r="B17" i="27" s="1"/>
  <c r="AF17" i="27" s="1"/>
  <c r="I18" i="26"/>
  <c r="C16" i="19"/>
  <c r="AG16" i="19" s="1"/>
  <c r="C16" i="25"/>
  <c r="U16" i="25" s="1"/>
  <c r="I18" i="12"/>
  <c r="H18" i="12"/>
  <c r="J18" i="12" s="1"/>
  <c r="K18" i="26" l="1"/>
  <c r="C17" i="27" s="1"/>
  <c r="AG17" i="27" s="1"/>
  <c r="D17" i="27"/>
  <c r="AH17" i="27" s="1"/>
  <c r="H308" i="33"/>
  <c r="J308" i="33" s="1"/>
  <c r="I308" i="33"/>
  <c r="L18" i="26"/>
  <c r="C19" i="26" s="1"/>
  <c r="D19" i="26" s="1"/>
  <c r="E19" i="26" s="1"/>
  <c r="B17" i="19"/>
  <c r="AF17" i="19" s="1"/>
  <c r="B17" i="25"/>
  <c r="T17" i="25" s="1"/>
  <c r="D17" i="25"/>
  <c r="V16" i="25"/>
  <c r="D17" i="19"/>
  <c r="AH17" i="19" s="1"/>
  <c r="K18" i="12"/>
  <c r="L18" i="12"/>
  <c r="C19" i="12" s="1"/>
  <c r="L308" i="33" l="1"/>
  <c r="C309" i="33" s="1"/>
  <c r="K308" i="33"/>
  <c r="H19" i="26"/>
  <c r="J19" i="26" s="1"/>
  <c r="B18" i="27" s="1"/>
  <c r="AF18" i="27" s="1"/>
  <c r="I19" i="26"/>
  <c r="C17" i="19"/>
  <c r="AG17" i="19" s="1"/>
  <c r="C17" i="25"/>
  <c r="U17" i="25" s="1"/>
  <c r="V17" i="25" s="1"/>
  <c r="D19" i="12"/>
  <c r="E19" i="12" s="1"/>
  <c r="K19" i="26" l="1"/>
  <c r="C18" i="27" s="1"/>
  <c r="AG18" i="27" s="1"/>
  <c r="D18" i="27"/>
  <c r="AH18" i="27" s="1"/>
  <c r="D309" i="33"/>
  <c r="E309" i="33" s="1"/>
  <c r="L19" i="26"/>
  <c r="C20" i="26" s="1"/>
  <c r="D20" i="26" s="1"/>
  <c r="E20" i="26" s="1"/>
  <c r="H20" i="26" s="1"/>
  <c r="J20" i="26" s="1"/>
  <c r="B19" i="27" s="1"/>
  <c r="AF19" i="27" s="1"/>
  <c r="H19" i="12"/>
  <c r="J19" i="12" s="1"/>
  <c r="I19" i="12"/>
  <c r="H309" i="33" l="1"/>
  <c r="J309" i="33" s="1"/>
  <c r="I309" i="33"/>
  <c r="I20" i="26"/>
  <c r="D18" i="25"/>
  <c r="B18" i="19"/>
  <c r="AF18" i="19" s="1"/>
  <c r="B18" i="25"/>
  <c r="T18" i="25" s="1"/>
  <c r="K19" i="12"/>
  <c r="D18" i="19"/>
  <c r="AH18" i="19" s="1"/>
  <c r="L19" i="12"/>
  <c r="C20" i="12" s="1"/>
  <c r="K20" i="26" l="1"/>
  <c r="C19" i="27" s="1"/>
  <c r="AG19" i="27" s="1"/>
  <c r="D19" i="27"/>
  <c r="AH19" i="27" s="1"/>
  <c r="L309" i="33"/>
  <c r="C310" i="33" s="1"/>
  <c r="K309" i="33"/>
  <c r="L20" i="26"/>
  <c r="C21" i="26" s="1"/>
  <c r="D21" i="26" s="1"/>
  <c r="E21" i="26" s="1"/>
  <c r="C18" i="19"/>
  <c r="AG18" i="19" s="1"/>
  <c r="C18" i="25"/>
  <c r="U18" i="25" s="1"/>
  <c r="V18" i="25" s="1"/>
  <c r="D20" i="12"/>
  <c r="E20" i="12" s="1"/>
  <c r="D310" i="33" l="1"/>
  <c r="E310" i="33" s="1"/>
  <c r="I21" i="26"/>
  <c r="D20" i="27" s="1"/>
  <c r="AH20" i="27" s="1"/>
  <c r="H21" i="26"/>
  <c r="J21" i="26" s="1"/>
  <c r="B20" i="27" s="1"/>
  <c r="AF20" i="27" s="1"/>
  <c r="I20" i="12"/>
  <c r="H20" i="12"/>
  <c r="J20" i="12" s="1"/>
  <c r="H310" i="33" l="1"/>
  <c r="J310" i="33" s="1"/>
  <c r="I310" i="33"/>
  <c r="L21" i="26"/>
  <c r="C22" i="26" s="1"/>
  <c r="D22" i="26" s="1"/>
  <c r="E22" i="26" s="1"/>
  <c r="K21" i="26"/>
  <c r="C20" i="27" s="1"/>
  <c r="AG20" i="27" s="1"/>
  <c r="D19" i="25"/>
  <c r="B19" i="19"/>
  <c r="AF19" i="19" s="1"/>
  <c r="B19" i="25"/>
  <c r="T19" i="25" s="1"/>
  <c r="D19" i="19"/>
  <c r="AH19" i="19" s="1"/>
  <c r="K20" i="12"/>
  <c r="L20" i="12"/>
  <c r="C21" i="12" s="1"/>
  <c r="K310" i="33" l="1"/>
  <c r="L310" i="33"/>
  <c r="C311" i="33" s="1"/>
  <c r="H22" i="26"/>
  <c r="J22" i="26" s="1"/>
  <c r="B21" i="27" s="1"/>
  <c r="AF21" i="27" s="1"/>
  <c r="I22" i="26"/>
  <c r="D21" i="27" s="1"/>
  <c r="AH21" i="27" s="1"/>
  <c r="C19" i="19"/>
  <c r="AG19" i="19" s="1"/>
  <c r="C19" i="25"/>
  <c r="U19" i="25" s="1"/>
  <c r="V19" i="25" s="1"/>
  <c r="D21" i="12"/>
  <c r="E21" i="12" s="1"/>
  <c r="D311" i="33" l="1"/>
  <c r="E311" i="33"/>
  <c r="L22" i="26"/>
  <c r="C23" i="26" s="1"/>
  <c r="D23" i="26" s="1"/>
  <c r="E23" i="26" s="1"/>
  <c r="K22" i="26"/>
  <c r="C21" i="27" s="1"/>
  <c r="AG21" i="27" s="1"/>
  <c r="I21" i="12"/>
  <c r="H21" i="12"/>
  <c r="J21" i="12" s="1"/>
  <c r="H311" i="33" l="1"/>
  <c r="J311" i="33" s="1"/>
  <c r="I311" i="33"/>
  <c r="I23" i="26"/>
  <c r="H23" i="26"/>
  <c r="J23" i="26" s="1"/>
  <c r="B22" i="27" s="1"/>
  <c r="AF22" i="27" s="1"/>
  <c r="L21" i="12"/>
  <c r="C22" i="12" s="1"/>
  <c r="D22" i="12" s="1"/>
  <c r="E22" i="12" s="1"/>
  <c r="D20" i="25"/>
  <c r="B20" i="19"/>
  <c r="AF20" i="19" s="1"/>
  <c r="B20" i="25"/>
  <c r="T20" i="25" s="1"/>
  <c r="K21" i="12"/>
  <c r="D20" i="19"/>
  <c r="AH20" i="19" s="1"/>
  <c r="K23" i="26" l="1"/>
  <c r="C22" i="27" s="1"/>
  <c r="AG22" i="27" s="1"/>
  <c r="D22" i="27"/>
  <c r="AH22" i="27" s="1"/>
  <c r="L311" i="33"/>
  <c r="C312" i="33" s="1"/>
  <c r="K311" i="33"/>
  <c r="L23" i="26"/>
  <c r="C24" i="26" s="1"/>
  <c r="D24" i="26" s="1"/>
  <c r="E24" i="26" s="1"/>
  <c r="C20" i="19"/>
  <c r="AG20" i="19" s="1"/>
  <c r="C20" i="25"/>
  <c r="U20" i="25" s="1"/>
  <c r="V20" i="25" s="1"/>
  <c r="I22" i="12"/>
  <c r="H22" i="12"/>
  <c r="J22" i="12" s="1"/>
  <c r="D312" i="33" l="1"/>
  <c r="E312" i="33" s="1"/>
  <c r="H24" i="26"/>
  <c r="J24" i="26" s="1"/>
  <c r="B23" i="27" s="1"/>
  <c r="AF23" i="27" s="1"/>
  <c r="I24" i="26"/>
  <c r="D23" i="27" s="1"/>
  <c r="AH23" i="27" s="1"/>
  <c r="B21" i="19"/>
  <c r="AF21" i="19" s="1"/>
  <c r="B21" i="25"/>
  <c r="T21" i="25" s="1"/>
  <c r="D21" i="25"/>
  <c r="K22" i="12"/>
  <c r="D21" i="19"/>
  <c r="AH21" i="19" s="1"/>
  <c r="L22" i="12"/>
  <c r="C23" i="12" s="1"/>
  <c r="H312" i="33" l="1"/>
  <c r="J312" i="33" s="1"/>
  <c r="I312" i="33"/>
  <c r="L24" i="26"/>
  <c r="C25" i="26" s="1"/>
  <c r="D25" i="26" s="1"/>
  <c r="E25" i="26" s="1"/>
  <c r="K24" i="26"/>
  <c r="C23" i="27" s="1"/>
  <c r="AG23" i="27" s="1"/>
  <c r="C21" i="19"/>
  <c r="AG21" i="19" s="1"/>
  <c r="C21" i="25"/>
  <c r="U21" i="25" s="1"/>
  <c r="V21" i="25" s="1"/>
  <c r="D23" i="12"/>
  <c r="E23" i="12" s="1"/>
  <c r="L312" i="33" l="1"/>
  <c r="C313" i="33" s="1"/>
  <c r="K312" i="33"/>
  <c r="H25" i="26"/>
  <c r="J25" i="26" s="1"/>
  <c r="B24" i="27" s="1"/>
  <c r="AF24" i="27" s="1"/>
  <c r="I25" i="26"/>
  <c r="D24" i="27" s="1"/>
  <c r="AH24" i="27" s="1"/>
  <c r="H23" i="12"/>
  <c r="J23" i="12" s="1"/>
  <c r="I23" i="12"/>
  <c r="D313" i="33" l="1"/>
  <c r="E313" i="33" s="1"/>
  <c r="L25" i="26"/>
  <c r="C26" i="26" s="1"/>
  <c r="D26" i="26" s="1"/>
  <c r="E26" i="26" s="1"/>
  <c r="K25" i="26"/>
  <c r="C24" i="27" s="1"/>
  <c r="AG24" i="27" s="1"/>
  <c r="D22" i="25"/>
  <c r="B22" i="19"/>
  <c r="AF22" i="19" s="1"/>
  <c r="B22" i="25"/>
  <c r="T22" i="25" s="1"/>
  <c r="D22" i="19"/>
  <c r="AH22" i="19" s="1"/>
  <c r="K23" i="12"/>
  <c r="L23" i="12"/>
  <c r="C24" i="12" s="1"/>
  <c r="H313" i="33" l="1"/>
  <c r="J313" i="33" s="1"/>
  <c r="I313" i="33"/>
  <c r="H26" i="26"/>
  <c r="J26" i="26" s="1"/>
  <c r="B25" i="27" s="1"/>
  <c r="AF25" i="27" s="1"/>
  <c r="I26" i="26"/>
  <c r="C22" i="19"/>
  <c r="AG22" i="19" s="1"/>
  <c r="C22" i="25"/>
  <c r="U22" i="25" s="1"/>
  <c r="V22" i="25" s="1"/>
  <c r="D24" i="12"/>
  <c r="E24" i="12" s="1"/>
  <c r="K26" i="26" l="1"/>
  <c r="C25" i="27" s="1"/>
  <c r="AG25" i="27" s="1"/>
  <c r="D25" i="27"/>
  <c r="AH25" i="27" s="1"/>
  <c r="L313" i="33"/>
  <c r="C314" i="33" s="1"/>
  <c r="K313" i="33"/>
  <c r="L26" i="26"/>
  <c r="C27" i="26" s="1"/>
  <c r="D27" i="26" s="1"/>
  <c r="E27" i="26" s="1"/>
  <c r="H24" i="12"/>
  <c r="J24" i="12" s="1"/>
  <c r="I24" i="12"/>
  <c r="D314" i="33" l="1"/>
  <c r="E314" i="33" s="1"/>
  <c r="I27" i="26"/>
  <c r="D26" i="27" s="1"/>
  <c r="AH26" i="27" s="1"/>
  <c r="H27" i="26"/>
  <c r="J27" i="26" s="1"/>
  <c r="B26" i="27" s="1"/>
  <c r="AF26" i="27" s="1"/>
  <c r="D23" i="25"/>
  <c r="B23" i="19"/>
  <c r="AF23" i="19" s="1"/>
  <c r="B23" i="25"/>
  <c r="T23" i="25" s="1"/>
  <c r="K24" i="12"/>
  <c r="D23" i="19"/>
  <c r="AH23" i="19" s="1"/>
  <c r="L24" i="12"/>
  <c r="C25" i="12" s="1"/>
  <c r="H314" i="33" l="1"/>
  <c r="J314" i="33" s="1"/>
  <c r="I314" i="33"/>
  <c r="K27" i="26"/>
  <c r="C26" i="27" s="1"/>
  <c r="AG26" i="27" s="1"/>
  <c r="L27" i="26"/>
  <c r="C28" i="26" s="1"/>
  <c r="D28" i="26" s="1"/>
  <c r="C23" i="19"/>
  <c r="AG23" i="19" s="1"/>
  <c r="C23" i="25"/>
  <c r="U23" i="25" s="1"/>
  <c r="V23" i="25" s="1"/>
  <c r="D25" i="12"/>
  <c r="E25" i="12" s="1"/>
  <c r="L314" i="33" l="1"/>
  <c r="C315" i="33" s="1"/>
  <c r="K314" i="33"/>
  <c r="H25" i="12"/>
  <c r="J25" i="12" s="1"/>
  <c r="I25" i="12"/>
  <c r="D315" i="33" l="1"/>
  <c r="E315" i="33" s="1"/>
  <c r="B24" i="19"/>
  <c r="AF24" i="19" s="1"/>
  <c r="B24" i="25"/>
  <c r="T24" i="25" s="1"/>
  <c r="D24" i="25"/>
  <c r="D24" i="19"/>
  <c r="AH24" i="19" s="1"/>
  <c r="K25" i="12"/>
  <c r="L25" i="12"/>
  <c r="C26" i="12" s="1"/>
  <c r="H315" i="33" l="1"/>
  <c r="J315" i="33" s="1"/>
  <c r="I315" i="33"/>
  <c r="C24" i="19"/>
  <c r="AG24" i="19" s="1"/>
  <c r="C24" i="25"/>
  <c r="U24" i="25" s="1"/>
  <c r="V24" i="25" s="1"/>
  <c r="D26" i="12"/>
  <c r="E26" i="12" s="1"/>
  <c r="L315" i="33" l="1"/>
  <c r="C316" i="33" s="1"/>
  <c r="K315" i="33"/>
  <c r="H26" i="12"/>
  <c r="J26" i="12" s="1"/>
  <c r="I26" i="12"/>
  <c r="D316" i="33" l="1"/>
  <c r="E316" i="33" s="1"/>
  <c r="B25" i="19"/>
  <c r="AF25" i="19" s="1"/>
  <c r="B25" i="25"/>
  <c r="T25" i="25" s="1"/>
  <c r="D25" i="25"/>
  <c r="K26" i="12"/>
  <c r="D25" i="19"/>
  <c r="AH25" i="19" s="1"/>
  <c r="L26" i="12"/>
  <c r="C27" i="12" s="1"/>
  <c r="H316" i="33" l="1"/>
  <c r="J316" i="33" s="1"/>
  <c r="I316" i="33"/>
  <c r="C25" i="19"/>
  <c r="AG25" i="19" s="1"/>
  <c r="C25" i="25"/>
  <c r="U25" i="25" s="1"/>
  <c r="V25" i="25" s="1"/>
  <c r="D27" i="12"/>
  <c r="E27" i="12" s="1"/>
  <c r="L316" i="33" l="1"/>
  <c r="C317" i="33" s="1"/>
  <c r="K316" i="33"/>
  <c r="H27" i="12"/>
  <c r="J27" i="12" s="1"/>
  <c r="I27" i="12"/>
  <c r="D317" i="33" l="1"/>
  <c r="E317" i="33" s="1"/>
  <c r="B26" i="19"/>
  <c r="AF26" i="19" s="1"/>
  <c r="B26" i="25"/>
  <c r="T26" i="25" s="1"/>
  <c r="D26" i="25"/>
  <c r="D26" i="19"/>
  <c r="AH26" i="19" s="1"/>
  <c r="K27" i="12"/>
  <c r="L27" i="12"/>
  <c r="C28" i="12" s="1"/>
  <c r="H317" i="33" l="1"/>
  <c r="J317" i="33" s="1"/>
  <c r="I317" i="33"/>
  <c r="C26" i="19"/>
  <c r="AG26" i="19" s="1"/>
  <c r="C26" i="25"/>
  <c r="U26" i="25" s="1"/>
  <c r="V26" i="25" s="1"/>
  <c r="D28" i="12"/>
  <c r="E28" i="12" s="1"/>
  <c r="E28" i="26" s="1"/>
  <c r="L317" i="33" l="1"/>
  <c r="C318" i="33" s="1"/>
  <c r="K317" i="33"/>
  <c r="H28" i="26"/>
  <c r="J28" i="26" s="1"/>
  <c r="B27" i="27" s="1"/>
  <c r="AF27" i="27" s="1"/>
  <c r="I28" i="26"/>
  <c r="D27" i="27" s="1"/>
  <c r="AH27" i="27" s="1"/>
  <c r="I28" i="12"/>
  <c r="H28" i="12"/>
  <c r="J28" i="12" s="1"/>
  <c r="D318" i="33" l="1"/>
  <c r="E318" i="33" s="1"/>
  <c r="L28" i="26"/>
  <c r="C29" i="26" s="1"/>
  <c r="D29" i="26" s="1"/>
  <c r="E29" i="26" s="1"/>
  <c r="H29" i="26" s="1"/>
  <c r="J29" i="26" s="1"/>
  <c r="B28" i="27" s="1"/>
  <c r="AF28" i="27" s="1"/>
  <c r="K28" i="26"/>
  <c r="C27" i="27" s="1"/>
  <c r="AG27" i="27" s="1"/>
  <c r="B27" i="19"/>
  <c r="AF27" i="19" s="1"/>
  <c r="B27" i="25"/>
  <c r="T27" i="25" s="1"/>
  <c r="D27" i="25"/>
  <c r="L28" i="12"/>
  <c r="C29" i="12" s="1"/>
  <c r="K28" i="12"/>
  <c r="D27" i="19"/>
  <c r="AH27" i="19" s="1"/>
  <c r="H318" i="33" l="1"/>
  <c r="J318" i="33" s="1"/>
  <c r="I318" i="33"/>
  <c r="I29" i="26"/>
  <c r="C27" i="19"/>
  <c r="AG27" i="19" s="1"/>
  <c r="C27" i="25"/>
  <c r="U27" i="25" s="1"/>
  <c r="V27" i="25" s="1"/>
  <c r="D29" i="12"/>
  <c r="E29" i="12" s="1"/>
  <c r="K29" i="26" l="1"/>
  <c r="C28" i="27" s="1"/>
  <c r="AG28" i="27" s="1"/>
  <c r="D28" i="27"/>
  <c r="AH28" i="27" s="1"/>
  <c r="L318" i="33"/>
  <c r="C319" i="33" s="1"/>
  <c r="K318" i="33"/>
  <c r="L29" i="26"/>
  <c r="C30" i="26" s="1"/>
  <c r="D30" i="26" s="1"/>
  <c r="E30" i="26" s="1"/>
  <c r="H30" i="26" s="1"/>
  <c r="J30" i="26" s="1"/>
  <c r="B29" i="27" s="1"/>
  <c r="AF29" i="27" s="1"/>
  <c r="I29" i="12"/>
  <c r="H29" i="12"/>
  <c r="J29" i="12" s="1"/>
  <c r="D319" i="33" l="1"/>
  <c r="E319" i="33" s="1"/>
  <c r="I30" i="26"/>
  <c r="L29" i="12"/>
  <c r="C30" i="12" s="1"/>
  <c r="D30" i="12" s="1"/>
  <c r="E30" i="12" s="1"/>
  <c r="D28" i="25"/>
  <c r="B28" i="19"/>
  <c r="AF28" i="19" s="1"/>
  <c r="B28" i="25"/>
  <c r="T28" i="25" s="1"/>
  <c r="K29" i="12"/>
  <c r="D28" i="19"/>
  <c r="AH28" i="19" s="1"/>
  <c r="K30" i="26" l="1"/>
  <c r="C29" i="27" s="1"/>
  <c r="AG29" i="27" s="1"/>
  <c r="D29" i="27"/>
  <c r="AH29" i="27" s="1"/>
  <c r="H319" i="33"/>
  <c r="J319" i="33" s="1"/>
  <c r="I319" i="33"/>
  <c r="L30" i="26"/>
  <c r="C31" i="26" s="1"/>
  <c r="D31" i="26" s="1"/>
  <c r="E31" i="26" s="1"/>
  <c r="C28" i="19"/>
  <c r="AG28" i="19" s="1"/>
  <c r="C28" i="25"/>
  <c r="U28" i="25" s="1"/>
  <c r="V28" i="25" s="1"/>
  <c r="I30" i="12"/>
  <c r="H30" i="12"/>
  <c r="J30" i="12" s="1"/>
  <c r="L319" i="33" l="1"/>
  <c r="C320" i="33" s="1"/>
  <c r="K319" i="33"/>
  <c r="I31" i="26"/>
  <c r="H31" i="26"/>
  <c r="J31" i="26" s="1"/>
  <c r="B30" i="27" s="1"/>
  <c r="AF30" i="27" s="1"/>
  <c r="D29" i="25"/>
  <c r="B29" i="19"/>
  <c r="AF29" i="19" s="1"/>
  <c r="B29" i="25"/>
  <c r="T29" i="25" s="1"/>
  <c r="K30" i="12"/>
  <c r="D29" i="19"/>
  <c r="AH29" i="19" s="1"/>
  <c r="L30" i="12"/>
  <c r="C31" i="12" s="1"/>
  <c r="K31" i="26" l="1"/>
  <c r="C30" i="27" s="1"/>
  <c r="AG30" i="27" s="1"/>
  <c r="D30" i="27"/>
  <c r="AH30" i="27" s="1"/>
  <c r="D320" i="33"/>
  <c r="E320" i="33" s="1"/>
  <c r="L31" i="26"/>
  <c r="C32" i="26" s="1"/>
  <c r="D32" i="26" s="1"/>
  <c r="E32" i="26" s="1"/>
  <c r="C29" i="19"/>
  <c r="AG29" i="19" s="1"/>
  <c r="C29" i="25"/>
  <c r="U29" i="25" s="1"/>
  <c r="V29" i="25" s="1"/>
  <c r="D31" i="12"/>
  <c r="E31" i="12" s="1"/>
  <c r="H320" i="33" l="1"/>
  <c r="J320" i="33" s="1"/>
  <c r="I320" i="33"/>
  <c r="H32" i="26"/>
  <c r="J32" i="26" s="1"/>
  <c r="B31" i="27" s="1"/>
  <c r="AF31" i="27" s="1"/>
  <c r="I32" i="26"/>
  <c r="D31" i="27" s="1"/>
  <c r="AH31" i="27" s="1"/>
  <c r="I31" i="12"/>
  <c r="H31" i="12"/>
  <c r="J31" i="12" s="1"/>
  <c r="L320" i="33" l="1"/>
  <c r="C321" i="33" s="1"/>
  <c r="K320" i="33"/>
  <c r="L32" i="26"/>
  <c r="C33" i="26" s="1"/>
  <c r="D33" i="26" s="1"/>
  <c r="E33" i="26" s="1"/>
  <c r="K32" i="26"/>
  <c r="C31" i="27" s="1"/>
  <c r="AG31" i="27" s="1"/>
  <c r="D30" i="25"/>
  <c r="B30" i="19"/>
  <c r="AF30" i="19" s="1"/>
  <c r="B30" i="25"/>
  <c r="T30" i="25" s="1"/>
  <c r="D30" i="19"/>
  <c r="AH30" i="19" s="1"/>
  <c r="K31" i="12"/>
  <c r="L31" i="12"/>
  <c r="C32" i="12" s="1"/>
  <c r="H33" i="26" l="1"/>
  <c r="J33" i="26" s="1"/>
  <c r="I33" i="26"/>
  <c r="G33" i="37" s="1"/>
  <c r="D321" i="33"/>
  <c r="E321" i="33" s="1"/>
  <c r="C30" i="19"/>
  <c r="AG30" i="19" s="1"/>
  <c r="C30" i="25"/>
  <c r="U30" i="25" s="1"/>
  <c r="V30" i="25" s="1"/>
  <c r="D32" i="12"/>
  <c r="E32" i="12" s="1"/>
  <c r="L33" i="26" l="1"/>
  <c r="C34" i="26" s="1"/>
  <c r="D34" i="26" s="1"/>
  <c r="E34" i="26" s="1"/>
  <c r="I34" i="26" s="1"/>
  <c r="G34" i="37" s="1"/>
  <c r="H321" i="33"/>
  <c r="J321" i="33" s="1"/>
  <c r="I321" i="33"/>
  <c r="K33" i="26"/>
  <c r="I32" i="12"/>
  <c r="H32" i="12"/>
  <c r="J32" i="12" s="1"/>
  <c r="L33" i="37" l="1"/>
  <c r="C34" i="37" s="1"/>
  <c r="D34" i="37" s="1"/>
  <c r="E34" i="37" s="1"/>
  <c r="H34" i="26"/>
  <c r="J34" i="26" s="1"/>
  <c r="AF33" i="27" s="1"/>
  <c r="L321" i="33"/>
  <c r="C322" i="33" s="1"/>
  <c r="K321" i="33"/>
  <c r="L34" i="26"/>
  <c r="C35" i="26" s="1"/>
  <c r="D35" i="26" s="1"/>
  <c r="E35" i="26" s="1"/>
  <c r="B31" i="19"/>
  <c r="AF31" i="19" s="1"/>
  <c r="B31" i="25"/>
  <c r="T31" i="25" s="1"/>
  <c r="D31" i="25"/>
  <c r="D31" i="19"/>
  <c r="AH31" i="19" s="1"/>
  <c r="K32" i="12"/>
  <c r="L32" i="12"/>
  <c r="C33" i="12" s="1"/>
  <c r="K34" i="26" l="1"/>
  <c r="D322" i="33"/>
  <c r="E322" i="33" s="1"/>
  <c r="H35" i="26"/>
  <c r="J35" i="26" s="1"/>
  <c r="AF34" i="27" s="1"/>
  <c r="I35" i="26"/>
  <c r="G35" i="37" s="1"/>
  <c r="C31" i="19"/>
  <c r="AG31" i="19" s="1"/>
  <c r="C31" i="25"/>
  <c r="U31" i="25" s="1"/>
  <c r="V31" i="25" s="1"/>
  <c r="D33" i="12"/>
  <c r="E33" i="12" s="1"/>
  <c r="L34" i="37" l="1"/>
  <c r="C35" i="37" s="1"/>
  <c r="D35" i="37" s="1"/>
  <c r="E35" i="37" s="1"/>
  <c r="K34" i="37"/>
  <c r="H33" i="12"/>
  <c r="J33" i="12" s="1"/>
  <c r="I33" i="12"/>
  <c r="G33" i="31" s="1"/>
  <c r="H322" i="33"/>
  <c r="J322" i="33" s="1"/>
  <c r="I322" i="33"/>
  <c r="K35" i="26"/>
  <c r="L35" i="26"/>
  <c r="C36" i="26" s="1"/>
  <c r="D36" i="26" s="1"/>
  <c r="E36" i="26" s="1"/>
  <c r="L322" i="33" l="1"/>
  <c r="C323" i="33" s="1"/>
  <c r="K322" i="33"/>
  <c r="H36" i="26"/>
  <c r="J36" i="26" s="1"/>
  <c r="AF35" i="27" s="1"/>
  <c r="I36" i="26"/>
  <c r="G36" i="37" s="1"/>
  <c r="AF32" i="19"/>
  <c r="B32" i="25"/>
  <c r="T32" i="25" s="1"/>
  <c r="L33" i="12"/>
  <c r="C34" i="12" s="1"/>
  <c r="D34" i="12" s="1"/>
  <c r="E34" i="12" s="1"/>
  <c r="K33" i="12"/>
  <c r="L35" i="37" l="1"/>
  <c r="C36" i="37" s="1"/>
  <c r="K35" i="37"/>
  <c r="L33" i="31"/>
  <c r="C34" i="31" s="1"/>
  <c r="D34" i="31" s="1"/>
  <c r="E34" i="31" s="1"/>
  <c r="D323" i="33"/>
  <c r="E323" i="33" s="1"/>
  <c r="H34" i="12"/>
  <c r="J34" i="12" s="1"/>
  <c r="I34" i="12"/>
  <c r="G34" i="31" s="1"/>
  <c r="K36" i="26"/>
  <c r="L36" i="26"/>
  <c r="C37" i="26" s="1"/>
  <c r="D37" i="26" s="1"/>
  <c r="E37" i="26" s="1"/>
  <c r="U32" i="25"/>
  <c r="V32" i="25" s="1"/>
  <c r="D36" i="37" l="1"/>
  <c r="E36" i="37"/>
  <c r="H323" i="33"/>
  <c r="J323" i="33" s="1"/>
  <c r="I323" i="33"/>
  <c r="H37" i="26"/>
  <c r="J37" i="26" s="1"/>
  <c r="AF36" i="27" s="1"/>
  <c r="I37" i="26"/>
  <c r="G37" i="37" s="1"/>
  <c r="B33" i="25"/>
  <c r="T33" i="25" s="1"/>
  <c r="K34" i="12"/>
  <c r="L34" i="12"/>
  <c r="C35" i="12" s="1"/>
  <c r="L323" i="33" l="1"/>
  <c r="C324" i="33" s="1"/>
  <c r="K323" i="33"/>
  <c r="L34" i="31"/>
  <c r="C35" i="31" s="1"/>
  <c r="D35" i="31" s="1"/>
  <c r="E35" i="31" s="1"/>
  <c r="L37" i="26"/>
  <c r="C38" i="26" s="1"/>
  <c r="D38" i="26" s="1"/>
  <c r="E38" i="26" s="1"/>
  <c r="K37" i="26"/>
  <c r="U33" i="25"/>
  <c r="V33" i="25" s="1"/>
  <c r="D35" i="12"/>
  <c r="E35" i="12" s="1"/>
  <c r="L36" i="37" l="1"/>
  <c r="C37" i="37" s="1"/>
  <c r="D37" i="37" s="1"/>
  <c r="E37" i="37" s="1"/>
  <c r="K36" i="37"/>
  <c r="D324" i="33"/>
  <c r="E324" i="33" s="1"/>
  <c r="H38" i="26"/>
  <c r="J38" i="26" s="1"/>
  <c r="AF37" i="27" s="1"/>
  <c r="I38" i="26"/>
  <c r="G38" i="37" s="1"/>
  <c r="H35" i="12"/>
  <c r="J35" i="12" s="1"/>
  <c r="I35" i="12"/>
  <c r="G35" i="31" s="1"/>
  <c r="L38" i="26" l="1"/>
  <c r="C39" i="26" s="1"/>
  <c r="D39" i="26" s="1"/>
  <c r="E39" i="26" s="1"/>
  <c r="I39" i="26" s="1"/>
  <c r="G39" i="37" s="1"/>
  <c r="H324" i="33"/>
  <c r="J324" i="33" s="1"/>
  <c r="I324" i="33"/>
  <c r="K38" i="26"/>
  <c r="B34" i="25"/>
  <c r="T34" i="25" s="1"/>
  <c r="L35" i="12"/>
  <c r="C36" i="12" s="1"/>
  <c r="D36" i="12" s="1"/>
  <c r="E36" i="12" s="1"/>
  <c r="K35" i="12"/>
  <c r="L37" i="37" l="1"/>
  <c r="C38" i="37" s="1"/>
  <c r="D38" i="37" s="1"/>
  <c r="E38" i="37" s="1"/>
  <c r="K37" i="37"/>
  <c r="H39" i="26"/>
  <c r="J39" i="26" s="1"/>
  <c r="AF38" i="27" s="1"/>
  <c r="L324" i="33"/>
  <c r="C325" i="33" s="1"/>
  <c r="K324" i="33"/>
  <c r="L35" i="31"/>
  <c r="C36" i="31" s="1"/>
  <c r="D36" i="31" s="1"/>
  <c r="E36" i="31" s="1"/>
  <c r="K39" i="26"/>
  <c r="H36" i="12"/>
  <c r="J36" i="12" s="1"/>
  <c r="I36" i="12"/>
  <c r="G36" i="31" s="1"/>
  <c r="L39" i="26"/>
  <c r="C40" i="26" s="1"/>
  <c r="D40" i="26" s="1"/>
  <c r="U34" i="25"/>
  <c r="V34" i="25" s="1"/>
  <c r="D325" i="33" l="1"/>
  <c r="E325" i="33" s="1"/>
  <c r="B35" i="25"/>
  <c r="T35" i="25" s="1"/>
  <c r="K36" i="12"/>
  <c r="L36" i="12"/>
  <c r="C37" i="12" s="1"/>
  <c r="L38" i="37" l="1"/>
  <c r="C39" i="37" s="1"/>
  <c r="D39" i="37" s="1"/>
  <c r="E39" i="37" s="1"/>
  <c r="K38" i="37"/>
  <c r="H325" i="33"/>
  <c r="J325" i="33" s="1"/>
  <c r="I325" i="33"/>
  <c r="L36" i="31"/>
  <c r="C37" i="31" s="1"/>
  <c r="D37" i="31" s="1"/>
  <c r="E37" i="31" s="1"/>
  <c r="U35" i="25"/>
  <c r="V35" i="25" s="1"/>
  <c r="D37" i="12"/>
  <c r="E37" i="12" s="1"/>
  <c r="L325" i="33" l="1"/>
  <c r="C326" i="33" s="1"/>
  <c r="K325" i="33"/>
  <c r="H37" i="12"/>
  <c r="J37" i="12" s="1"/>
  <c r="I37" i="12"/>
  <c r="G37" i="31" s="1"/>
  <c r="L39" i="37" l="1"/>
  <c r="C40" i="37" s="1"/>
  <c r="K39" i="37"/>
  <c r="D326" i="33"/>
  <c r="E326" i="33" s="1"/>
  <c r="B36" i="25"/>
  <c r="T36" i="25" s="1"/>
  <c r="K37" i="12"/>
  <c r="L37" i="12"/>
  <c r="C38" i="12" s="1"/>
  <c r="D40" i="37" l="1"/>
  <c r="E40" i="37"/>
  <c r="H326" i="33"/>
  <c r="J326" i="33" s="1"/>
  <c r="I326" i="33"/>
  <c r="L37" i="31"/>
  <c r="C38" i="31" s="1"/>
  <c r="D38" i="31" s="1"/>
  <c r="E38" i="31" s="1"/>
  <c r="U36" i="25"/>
  <c r="V36" i="25" s="1"/>
  <c r="D38" i="12"/>
  <c r="E38" i="12" s="1"/>
  <c r="L326" i="33" l="1"/>
  <c r="C327" i="33" s="1"/>
  <c r="K326" i="33"/>
  <c r="H38" i="12"/>
  <c r="J38" i="12" s="1"/>
  <c r="I38" i="12"/>
  <c r="G38" i="31" s="1"/>
  <c r="D327" i="33" l="1"/>
  <c r="E327" i="33" s="1"/>
  <c r="B37" i="25"/>
  <c r="T37" i="25" s="1"/>
  <c r="K38" i="12"/>
  <c r="L38" i="12"/>
  <c r="C39" i="12" s="1"/>
  <c r="H327" i="33" l="1"/>
  <c r="J327" i="33" s="1"/>
  <c r="I327" i="33"/>
  <c r="L38" i="31"/>
  <c r="C39" i="31" s="1"/>
  <c r="D39" i="31" s="1"/>
  <c r="E39" i="31" s="1"/>
  <c r="U37" i="25"/>
  <c r="V37" i="25" s="1"/>
  <c r="D39" i="12"/>
  <c r="E39" i="12" s="1"/>
  <c r="L327" i="33" l="1"/>
  <c r="C328" i="33" s="1"/>
  <c r="K327" i="33"/>
  <c r="H39" i="12"/>
  <c r="J39" i="12" s="1"/>
  <c r="I39" i="12"/>
  <c r="G39" i="31" s="1"/>
  <c r="D328" i="33" l="1"/>
  <c r="E328" i="33" s="1"/>
  <c r="B38" i="25"/>
  <c r="T38" i="25" s="1"/>
  <c r="K39" i="12"/>
  <c r="L39" i="12"/>
  <c r="C40" i="12" s="1"/>
  <c r="H328" i="33" l="1"/>
  <c r="J328" i="33" s="1"/>
  <c r="I328" i="33"/>
  <c r="L39" i="31"/>
  <c r="C40" i="31" s="1"/>
  <c r="D40" i="31" s="1"/>
  <c r="E40" i="31" s="1"/>
  <c r="U38" i="25"/>
  <c r="V38" i="25" s="1"/>
  <c r="D40" i="12"/>
  <c r="E40" i="12" s="1"/>
  <c r="I40" i="12" s="1"/>
  <c r="G40" i="31" s="1"/>
  <c r="L328" i="33" l="1"/>
  <c r="C329" i="33" s="1"/>
  <c r="K328" i="33"/>
  <c r="E40" i="26"/>
  <c r="H40" i="12"/>
  <c r="J40" i="12" s="1"/>
  <c r="D329" i="33" l="1"/>
  <c r="E329" i="33" s="1"/>
  <c r="H40" i="26"/>
  <c r="J40" i="26" s="1"/>
  <c r="AF39" i="27" s="1"/>
  <c r="I40" i="26"/>
  <c r="G40" i="37" s="1"/>
  <c r="L40" i="31"/>
  <c r="C41" i="31" s="1"/>
  <c r="D41" i="31" s="1"/>
  <c r="E41" i="31" s="1"/>
  <c r="B39" i="25"/>
  <c r="T39" i="25" s="1"/>
  <c r="K40" i="12"/>
  <c r="L40" i="12"/>
  <c r="C41" i="12" s="1"/>
  <c r="L40" i="26" l="1"/>
  <c r="C41" i="26" s="1"/>
  <c r="D41" i="26" s="1"/>
  <c r="E41" i="26" s="1"/>
  <c r="I41" i="26" s="1"/>
  <c r="G41" i="37" s="1"/>
  <c r="K40" i="26"/>
  <c r="H329" i="33"/>
  <c r="J329" i="33" s="1"/>
  <c r="I329" i="33"/>
  <c r="U39" i="25"/>
  <c r="V39" i="25" s="1"/>
  <c r="D41" i="12"/>
  <c r="E41" i="12" s="1"/>
  <c r="L40" i="37" l="1"/>
  <c r="C41" i="37" s="1"/>
  <c r="K40" i="37"/>
  <c r="H41" i="26"/>
  <c r="J41" i="26" s="1"/>
  <c r="AF40" i="27" s="1"/>
  <c r="L329" i="33"/>
  <c r="C330" i="33" s="1"/>
  <c r="K329" i="33"/>
  <c r="H41" i="12"/>
  <c r="J41" i="12" s="1"/>
  <c r="I41" i="12"/>
  <c r="G41" i="31" s="1"/>
  <c r="K41" i="26"/>
  <c r="D41" i="37" l="1"/>
  <c r="E41" i="37"/>
  <c r="L41" i="26"/>
  <c r="C42" i="26" s="1"/>
  <c r="D42" i="26" s="1"/>
  <c r="E42" i="26" s="1"/>
  <c r="D330" i="33"/>
  <c r="E330" i="33" s="1"/>
  <c r="H42" i="26"/>
  <c r="J42" i="26" s="1"/>
  <c r="AF41" i="27" s="1"/>
  <c r="I42" i="26"/>
  <c r="G42" i="37" s="1"/>
  <c r="B40" i="25"/>
  <c r="T40" i="25" s="1"/>
  <c r="K41" i="12"/>
  <c r="L41" i="12"/>
  <c r="C42" i="12" s="1"/>
  <c r="H330" i="33" l="1"/>
  <c r="J330" i="33" s="1"/>
  <c r="I330" i="33"/>
  <c r="L41" i="31"/>
  <c r="C42" i="31" s="1"/>
  <c r="D42" i="31" s="1"/>
  <c r="E42" i="31" s="1"/>
  <c r="K42" i="26"/>
  <c r="L42" i="26"/>
  <c r="C43" i="26" s="1"/>
  <c r="D43" i="26" s="1"/>
  <c r="E43" i="26" s="1"/>
  <c r="U40" i="25"/>
  <c r="V40" i="25" s="1"/>
  <c r="D42" i="12"/>
  <c r="E42" i="12" s="1"/>
  <c r="L41" i="37" l="1"/>
  <c r="C42" i="37" s="1"/>
  <c r="D42" i="37" s="1"/>
  <c r="E42" i="37" s="1"/>
  <c r="K41" i="37"/>
  <c r="L330" i="33"/>
  <c r="C331" i="33" s="1"/>
  <c r="K330" i="33"/>
  <c r="H43" i="26"/>
  <c r="J43" i="26" s="1"/>
  <c r="AF42" i="27" s="1"/>
  <c r="I43" i="26"/>
  <c r="G43" i="37" s="1"/>
  <c r="H42" i="12"/>
  <c r="J42" i="12" s="1"/>
  <c r="I42" i="12"/>
  <c r="G42" i="31" s="1"/>
  <c r="D331" i="33" l="1"/>
  <c r="E331" i="33" s="1"/>
  <c r="K43" i="26"/>
  <c r="L43" i="26"/>
  <c r="C44" i="26" s="1"/>
  <c r="D44" i="26" s="1"/>
  <c r="E44" i="26" s="1"/>
  <c r="B41" i="25"/>
  <c r="T41" i="25" s="1"/>
  <c r="L42" i="12"/>
  <c r="C43" i="12" s="1"/>
  <c r="D43" i="12" s="1"/>
  <c r="E43" i="12" s="1"/>
  <c r="K42" i="12"/>
  <c r="L42" i="37" l="1"/>
  <c r="C43" i="37" s="1"/>
  <c r="D43" i="37" s="1"/>
  <c r="E43" i="37" s="1"/>
  <c r="K42" i="37"/>
  <c r="H331" i="33"/>
  <c r="J331" i="33" s="1"/>
  <c r="I331" i="33"/>
  <c r="L42" i="31"/>
  <c r="C43" i="31" s="1"/>
  <c r="D43" i="31" s="1"/>
  <c r="E43" i="31" s="1"/>
  <c r="I44" i="26"/>
  <c r="G44" i="37" s="1"/>
  <c r="H44" i="26"/>
  <c r="J44" i="26" s="1"/>
  <c r="AF43" i="27" s="1"/>
  <c r="H43" i="12"/>
  <c r="J43" i="12" s="1"/>
  <c r="I43" i="12"/>
  <c r="G43" i="31" s="1"/>
  <c r="U41" i="25"/>
  <c r="L331" i="33" l="1"/>
  <c r="C332" i="33" s="1"/>
  <c r="K331" i="33"/>
  <c r="L44" i="26"/>
  <c r="C45" i="26" s="1"/>
  <c r="D45" i="26" s="1"/>
  <c r="E45" i="26" s="1"/>
  <c r="I45" i="26" s="1"/>
  <c r="G45" i="37" s="1"/>
  <c r="K44" i="26"/>
  <c r="B42" i="25"/>
  <c r="T42" i="25" s="1"/>
  <c r="V41" i="25"/>
  <c r="K43" i="12"/>
  <c r="L43" i="12"/>
  <c r="C44" i="12" s="1"/>
  <c r="K43" i="37" l="1"/>
  <c r="L43" i="37"/>
  <c r="C44" i="37" s="1"/>
  <c r="H45" i="26"/>
  <c r="J45" i="26" s="1"/>
  <c r="K45" i="26" s="1"/>
  <c r="D332" i="33"/>
  <c r="E332" i="33" s="1"/>
  <c r="L43" i="31"/>
  <c r="C44" i="31" s="1"/>
  <c r="D44" i="31" s="1"/>
  <c r="E44" i="31" s="1"/>
  <c r="U42" i="25"/>
  <c r="V42" i="25" s="1"/>
  <c r="D44" i="12"/>
  <c r="E44" i="12" s="1"/>
  <c r="D44" i="37" l="1"/>
  <c r="E44" i="37"/>
  <c r="AF44" i="27"/>
  <c r="L45" i="26"/>
  <c r="C46" i="26" s="1"/>
  <c r="D46" i="26" s="1"/>
  <c r="E46" i="26" s="1"/>
  <c r="I46" i="26" s="1"/>
  <c r="G46" i="37" s="1"/>
  <c r="H332" i="33"/>
  <c r="J332" i="33" s="1"/>
  <c r="I332" i="33"/>
  <c r="H44" i="12"/>
  <c r="J44" i="12" s="1"/>
  <c r="I44" i="12"/>
  <c r="G44" i="31" s="1"/>
  <c r="H46" i="26" l="1"/>
  <c r="J46" i="26" s="1"/>
  <c r="AF45" i="27" s="1"/>
  <c r="L332" i="33"/>
  <c r="C333" i="33" s="1"/>
  <c r="K332" i="33"/>
  <c r="B43" i="25"/>
  <c r="T43" i="25" s="1"/>
  <c r="K44" i="12"/>
  <c r="L44" i="12"/>
  <c r="C45" i="12" s="1"/>
  <c r="L44" i="37" l="1"/>
  <c r="C45" i="37" s="1"/>
  <c r="D45" i="37" s="1"/>
  <c r="E45" i="37" s="1"/>
  <c r="K44" i="37"/>
  <c r="K46" i="26"/>
  <c r="L46" i="26"/>
  <c r="C47" i="26" s="1"/>
  <c r="D47" i="26" s="1"/>
  <c r="E47" i="26" s="1"/>
  <c r="D333" i="33"/>
  <c r="E333" i="33" s="1"/>
  <c r="L44" i="31"/>
  <c r="C45" i="31" s="1"/>
  <c r="D45" i="31" s="1"/>
  <c r="E45" i="31" s="1"/>
  <c r="U43" i="25"/>
  <c r="V43" i="25" s="1"/>
  <c r="D45" i="12"/>
  <c r="E45" i="12" s="1"/>
  <c r="I47" i="26" l="1"/>
  <c r="G47" i="37" s="1"/>
  <c r="H47" i="26"/>
  <c r="H333" i="33"/>
  <c r="J333" i="33" s="1"/>
  <c r="I333" i="33"/>
  <c r="H45" i="12"/>
  <c r="J45" i="12" s="1"/>
  <c r="I45" i="12"/>
  <c r="G45" i="31" s="1"/>
  <c r="L45" i="37" l="1"/>
  <c r="C46" i="37" s="1"/>
  <c r="D46" i="37" s="1"/>
  <c r="E46" i="37" s="1"/>
  <c r="K45" i="37"/>
  <c r="J47" i="26"/>
  <c r="AF46" i="27" s="1"/>
  <c r="L47" i="26"/>
  <c r="C48" i="26" s="1"/>
  <c r="D48" i="26" s="1"/>
  <c r="E48" i="26" s="1"/>
  <c r="H48" i="26" s="1"/>
  <c r="J48" i="26" s="1"/>
  <c r="AF47" i="27" s="1"/>
  <c r="L333" i="33"/>
  <c r="C334" i="33" s="1"/>
  <c r="K333" i="33"/>
  <c r="B44" i="25"/>
  <c r="T44" i="25" s="1"/>
  <c r="K45" i="12"/>
  <c r="L45" i="12"/>
  <c r="C46" i="12" s="1"/>
  <c r="K47" i="26" l="1"/>
  <c r="I48" i="26"/>
  <c r="G48" i="37" s="1"/>
  <c r="D334" i="33"/>
  <c r="E334" i="33" s="1"/>
  <c r="L45" i="31"/>
  <c r="C46" i="31" s="1"/>
  <c r="D46" i="31" s="1"/>
  <c r="E46" i="31" s="1"/>
  <c r="U44" i="25"/>
  <c r="V44" i="25" s="1"/>
  <c r="D46" i="12"/>
  <c r="E46" i="12" s="1"/>
  <c r="L46" i="37" l="1"/>
  <c r="C47" i="37" s="1"/>
  <c r="D47" i="37" s="1"/>
  <c r="E47" i="37" s="1"/>
  <c r="K46" i="37"/>
  <c r="L48" i="26"/>
  <c r="C49" i="26" s="1"/>
  <c r="D49" i="26" s="1"/>
  <c r="E49" i="26" s="1"/>
  <c r="H49" i="26" s="1"/>
  <c r="J49" i="26" s="1"/>
  <c r="AF48" i="27" s="1"/>
  <c r="K48" i="26"/>
  <c r="H334" i="33"/>
  <c r="J334" i="33" s="1"/>
  <c r="I334" i="33"/>
  <c r="H46" i="12"/>
  <c r="J46" i="12" s="1"/>
  <c r="I46" i="12"/>
  <c r="G46" i="31" s="1"/>
  <c r="I49" i="26" l="1"/>
  <c r="G49" i="37" s="1"/>
  <c r="K334" i="33"/>
  <c r="L334" i="33"/>
  <c r="C335" i="33" s="1"/>
  <c r="K49" i="26"/>
  <c r="B45" i="25"/>
  <c r="T45" i="25" s="1"/>
  <c r="K46" i="12"/>
  <c r="L46" i="12"/>
  <c r="C47" i="12" s="1"/>
  <c r="L47" i="37" l="1"/>
  <c r="C48" i="37" s="1"/>
  <c r="K47" i="37"/>
  <c r="L49" i="26"/>
  <c r="C50" i="26" s="1"/>
  <c r="D50" i="26" s="1"/>
  <c r="E50" i="26" s="1"/>
  <c r="H50" i="26" s="1"/>
  <c r="J50" i="26" s="1"/>
  <c r="AF49" i="27" s="1"/>
  <c r="D335" i="33"/>
  <c r="E335" i="33" s="1"/>
  <c r="L46" i="31"/>
  <c r="C47" i="31" s="1"/>
  <c r="D47" i="31" s="1"/>
  <c r="E47" i="31" s="1"/>
  <c r="I50" i="26"/>
  <c r="G50" i="37" s="1"/>
  <c r="U45" i="25"/>
  <c r="V45" i="25" s="1"/>
  <c r="D47" i="12"/>
  <c r="E47" i="12" s="1"/>
  <c r="D48" i="37" l="1"/>
  <c r="E48" i="37"/>
  <c r="H335" i="33"/>
  <c r="J335" i="33" s="1"/>
  <c r="I335" i="33"/>
  <c r="H47" i="12"/>
  <c r="J47" i="12" s="1"/>
  <c r="I47" i="12"/>
  <c r="G47" i="31" s="1"/>
  <c r="K50" i="26"/>
  <c r="L50" i="26"/>
  <c r="C51" i="26" s="1"/>
  <c r="L335" i="33" l="1"/>
  <c r="C336" i="33" s="1"/>
  <c r="K335" i="33"/>
  <c r="B46" i="25"/>
  <c r="T46" i="25" s="1"/>
  <c r="D51" i="26"/>
  <c r="E51" i="26" s="1"/>
  <c r="K47" i="12"/>
  <c r="L47" i="12"/>
  <c r="C48" i="12" s="1"/>
  <c r="L48" i="37" l="1"/>
  <c r="C49" i="37" s="1"/>
  <c r="D49" i="37" s="1"/>
  <c r="E49" i="37" s="1"/>
  <c r="K48" i="37"/>
  <c r="D336" i="33"/>
  <c r="E336" i="33" s="1"/>
  <c r="L47" i="31"/>
  <c r="C48" i="31" s="1"/>
  <c r="D48" i="31" s="1"/>
  <c r="E48" i="31" s="1"/>
  <c r="H51" i="26"/>
  <c r="J51" i="26" s="1"/>
  <c r="AF50" i="27" s="1"/>
  <c r="I51" i="26"/>
  <c r="G51" i="37" s="1"/>
  <c r="U46" i="25"/>
  <c r="V46" i="25" s="1"/>
  <c r="D48" i="12"/>
  <c r="E48" i="12" s="1"/>
  <c r="H336" i="33" l="1"/>
  <c r="J336" i="33" s="1"/>
  <c r="I336" i="33"/>
  <c r="H48" i="12"/>
  <c r="J48" i="12" s="1"/>
  <c r="I48" i="12"/>
  <c r="G48" i="31" s="1"/>
  <c r="K51" i="26"/>
  <c r="L51" i="26"/>
  <c r="C52" i="26" s="1"/>
  <c r="D52" i="26" s="1"/>
  <c r="L49" i="37" l="1"/>
  <c r="C50" i="37" s="1"/>
  <c r="D50" i="37" s="1"/>
  <c r="E50" i="37" s="1"/>
  <c r="K49" i="37"/>
  <c r="L336" i="33"/>
  <c r="C337" i="33" s="1"/>
  <c r="K336" i="33"/>
  <c r="B47" i="25"/>
  <c r="T47" i="25" s="1"/>
  <c r="K48" i="12"/>
  <c r="L48" i="12"/>
  <c r="C49" i="12" s="1"/>
  <c r="D337" i="33" l="1"/>
  <c r="E337" i="33" s="1"/>
  <c r="L48" i="31"/>
  <c r="C49" i="31" s="1"/>
  <c r="D49" i="31" s="1"/>
  <c r="E49" i="31" s="1"/>
  <c r="U47" i="25"/>
  <c r="V47" i="25" s="1"/>
  <c r="D49" i="12"/>
  <c r="E49" i="12" s="1"/>
  <c r="L50" i="37" l="1"/>
  <c r="C51" i="37" s="1"/>
  <c r="D51" i="37" s="1"/>
  <c r="E51" i="37" s="1"/>
  <c r="K50" i="37"/>
  <c r="H337" i="33"/>
  <c r="J337" i="33" s="1"/>
  <c r="I337" i="33"/>
  <c r="H49" i="12"/>
  <c r="J49" i="12" s="1"/>
  <c r="I49" i="12"/>
  <c r="G49" i="31" s="1"/>
  <c r="L337" i="33" l="1"/>
  <c r="C338" i="33" s="1"/>
  <c r="K337" i="33"/>
  <c r="B48" i="25"/>
  <c r="T48" i="25" s="1"/>
  <c r="K49" i="12"/>
  <c r="L49" i="12"/>
  <c r="C50" i="12" s="1"/>
  <c r="L51" i="37" l="1"/>
  <c r="C52" i="37" s="1"/>
  <c r="K51" i="37"/>
  <c r="D338" i="33"/>
  <c r="E338" i="33" s="1"/>
  <c r="L49" i="31"/>
  <c r="C50" i="31" s="1"/>
  <c r="D50" i="31" s="1"/>
  <c r="E50" i="31" s="1"/>
  <c r="U48" i="25"/>
  <c r="V48" i="25" s="1"/>
  <c r="D50" i="12"/>
  <c r="E50" i="12" s="1"/>
  <c r="D52" i="37" l="1"/>
  <c r="E52" i="37"/>
  <c r="H338" i="33"/>
  <c r="J338" i="33" s="1"/>
  <c r="I338" i="33"/>
  <c r="H50" i="12"/>
  <c r="J50" i="12" s="1"/>
  <c r="I50" i="12"/>
  <c r="G50" i="31" s="1"/>
  <c r="L338" i="33" l="1"/>
  <c r="C339" i="33" s="1"/>
  <c r="K338" i="33"/>
  <c r="B49" i="25"/>
  <c r="T49" i="25" s="1"/>
  <c r="K50" i="12"/>
  <c r="L50" i="12"/>
  <c r="C51" i="12" s="1"/>
  <c r="D339" i="33" l="1"/>
  <c r="E339" i="33" s="1"/>
  <c r="L50" i="31"/>
  <c r="C51" i="31" s="1"/>
  <c r="D51" i="31" s="1"/>
  <c r="E51" i="31" s="1"/>
  <c r="U49" i="25"/>
  <c r="V49" i="25" s="1"/>
  <c r="D51" i="12"/>
  <c r="E51" i="12" s="1"/>
  <c r="H339" i="33" l="1"/>
  <c r="J339" i="33" s="1"/>
  <c r="I339" i="33"/>
  <c r="H51" i="12"/>
  <c r="J51" i="12" s="1"/>
  <c r="I51" i="12"/>
  <c r="G51" i="31" s="1"/>
  <c r="L339" i="33" l="1"/>
  <c r="C340" i="33" s="1"/>
  <c r="K339" i="33"/>
  <c r="B50" i="25"/>
  <c r="T50" i="25" s="1"/>
  <c r="K51" i="12"/>
  <c r="L51" i="12"/>
  <c r="C52" i="12" s="1"/>
  <c r="D340" i="33" l="1"/>
  <c r="E340" i="33" s="1"/>
  <c r="L51" i="31"/>
  <c r="C52" i="31" s="1"/>
  <c r="D52" i="31" s="1"/>
  <c r="E52" i="31" s="1"/>
  <c r="U50" i="25"/>
  <c r="V50" i="25" s="1"/>
  <c r="D52" i="12"/>
  <c r="E52" i="12" s="1"/>
  <c r="I52" i="12" s="1"/>
  <c r="G52" i="31" s="1"/>
  <c r="H340" i="33" l="1"/>
  <c r="J340" i="33" s="1"/>
  <c r="I340" i="33"/>
  <c r="E52" i="26"/>
  <c r="H52" i="12"/>
  <c r="J52" i="12" s="1"/>
  <c r="K340" i="33" l="1"/>
  <c r="L340" i="33"/>
  <c r="C341" i="33" s="1"/>
  <c r="H52" i="26"/>
  <c r="J52" i="26" s="1"/>
  <c r="AF51" i="27" s="1"/>
  <c r="I52" i="26"/>
  <c r="G52" i="37" s="1"/>
  <c r="L52" i="31"/>
  <c r="C53" i="31" s="1"/>
  <c r="D53" i="31" s="1"/>
  <c r="E53" i="31" s="1"/>
  <c r="B51" i="25"/>
  <c r="T51" i="25" s="1"/>
  <c r="K52" i="12"/>
  <c r="L52" i="12"/>
  <c r="C53" i="12" s="1"/>
  <c r="L52" i="26" l="1"/>
  <c r="C53" i="26" s="1"/>
  <c r="D53" i="26" s="1"/>
  <c r="E53" i="26" s="1"/>
  <c r="I53" i="26" s="1"/>
  <c r="G53" i="37" s="1"/>
  <c r="D341" i="33"/>
  <c r="E341" i="33" s="1"/>
  <c r="K52" i="26"/>
  <c r="U51" i="25"/>
  <c r="D53" i="12"/>
  <c r="E53" i="12" s="1"/>
  <c r="L52" i="37" l="1"/>
  <c r="C53" i="37" s="1"/>
  <c r="D53" i="37" s="1"/>
  <c r="E53" i="37" s="1"/>
  <c r="K52" i="37"/>
  <c r="H53" i="26"/>
  <c r="J53" i="26" s="1"/>
  <c r="AF52" i="27" s="1"/>
  <c r="L53" i="26"/>
  <c r="C54" i="26" s="1"/>
  <c r="D54" i="26" s="1"/>
  <c r="E54" i="26" s="1"/>
  <c r="H54" i="26" s="1"/>
  <c r="J54" i="26" s="1"/>
  <c r="AF53" i="27" s="1"/>
  <c r="H341" i="33"/>
  <c r="J341" i="33" s="1"/>
  <c r="I341" i="33"/>
  <c r="H53" i="12"/>
  <c r="J53" i="12" s="1"/>
  <c r="I53" i="12"/>
  <c r="G53" i="31" s="1"/>
  <c r="V51" i="25"/>
  <c r="K53" i="26" l="1"/>
  <c r="I54" i="26"/>
  <c r="L341" i="33"/>
  <c r="C342" i="33" s="1"/>
  <c r="K341" i="33"/>
  <c r="B52" i="25"/>
  <c r="T52" i="25" s="1"/>
  <c r="K53" i="12"/>
  <c r="L53" i="12"/>
  <c r="C54" i="12" s="1"/>
  <c r="L54" i="26" l="1"/>
  <c r="C55" i="26" s="1"/>
  <c r="D55" i="26" s="1"/>
  <c r="E55" i="26" s="1"/>
  <c r="I55" i="26" s="1"/>
  <c r="G55" i="37" s="1"/>
  <c r="G54" i="37"/>
  <c r="L53" i="37"/>
  <c r="C54" i="37" s="1"/>
  <c r="D54" i="37" s="1"/>
  <c r="E54" i="37" s="1"/>
  <c r="K53" i="37"/>
  <c r="K54" i="26"/>
  <c r="H55" i="26"/>
  <c r="J55" i="26" s="1"/>
  <c r="AF54" i="27" s="1"/>
  <c r="D342" i="33"/>
  <c r="E342" i="33" s="1"/>
  <c r="L53" i="31"/>
  <c r="C54" i="31" s="1"/>
  <c r="D54" i="31" s="1"/>
  <c r="E54" i="31" s="1"/>
  <c r="U52" i="25"/>
  <c r="V52" i="25" s="1"/>
  <c r="D54" i="12"/>
  <c r="E54" i="12" s="1"/>
  <c r="L55" i="26" l="1"/>
  <c r="C56" i="26" s="1"/>
  <c r="D56" i="26" s="1"/>
  <c r="E56" i="26" s="1"/>
  <c r="H56" i="26" s="1"/>
  <c r="J56" i="26" s="1"/>
  <c r="AF55" i="27" s="1"/>
  <c r="K55" i="26"/>
  <c r="H342" i="33"/>
  <c r="J342" i="33" s="1"/>
  <c r="I342" i="33"/>
  <c r="H54" i="12"/>
  <c r="J54" i="12" s="1"/>
  <c r="I54" i="12"/>
  <c r="G54" i="31" s="1"/>
  <c r="L54" i="37" l="1"/>
  <c r="C55" i="37" s="1"/>
  <c r="D55" i="37" s="1"/>
  <c r="E55" i="37" s="1"/>
  <c r="K54" i="37"/>
  <c r="I56" i="26"/>
  <c r="G56" i="37" s="1"/>
  <c r="L342" i="33"/>
  <c r="C343" i="33" s="1"/>
  <c r="K342" i="33"/>
  <c r="K56" i="26"/>
  <c r="B53" i="25"/>
  <c r="T53" i="25" s="1"/>
  <c r="K54" i="12"/>
  <c r="L54" i="12"/>
  <c r="C55" i="12" s="1"/>
  <c r="L56" i="26" l="1"/>
  <c r="C57" i="26" s="1"/>
  <c r="D57" i="26" s="1"/>
  <c r="E57" i="26" s="1"/>
  <c r="D343" i="33"/>
  <c r="E343" i="33" s="1"/>
  <c r="L54" i="31"/>
  <c r="C55" i="31" s="1"/>
  <c r="D55" i="31" s="1"/>
  <c r="E55" i="31" s="1"/>
  <c r="H57" i="26"/>
  <c r="J57" i="26" s="1"/>
  <c r="AF56" i="27" s="1"/>
  <c r="I57" i="26"/>
  <c r="G57" i="37" s="1"/>
  <c r="U53" i="25"/>
  <c r="V53" i="25" s="1"/>
  <c r="D55" i="12"/>
  <c r="E55" i="12" s="1"/>
  <c r="L55" i="37" l="1"/>
  <c r="C56" i="37" s="1"/>
  <c r="K55" i="37"/>
  <c r="H343" i="33"/>
  <c r="J343" i="33" s="1"/>
  <c r="I343" i="33"/>
  <c r="H55" i="12"/>
  <c r="J55" i="12" s="1"/>
  <c r="I55" i="12"/>
  <c r="G55" i="31" s="1"/>
  <c r="K57" i="26"/>
  <c r="L57" i="26"/>
  <c r="C58" i="26" s="1"/>
  <c r="D58" i="26" s="1"/>
  <c r="E58" i="26" s="1"/>
  <c r="D56" i="37" l="1"/>
  <c r="E56" i="37"/>
  <c r="L343" i="33"/>
  <c r="C344" i="33" s="1"/>
  <c r="K343" i="33"/>
  <c r="H58" i="26"/>
  <c r="J58" i="26" s="1"/>
  <c r="AF57" i="27" s="1"/>
  <c r="I58" i="26"/>
  <c r="G58" i="37" s="1"/>
  <c r="B54" i="25"/>
  <c r="T54" i="25" s="1"/>
  <c r="K55" i="12"/>
  <c r="L55" i="12"/>
  <c r="C56" i="12" s="1"/>
  <c r="D344" i="33" l="1"/>
  <c r="E344" i="33" s="1"/>
  <c r="L55" i="31"/>
  <c r="C56" i="31" s="1"/>
  <c r="D56" i="31" s="1"/>
  <c r="E56" i="31" s="1"/>
  <c r="K58" i="26"/>
  <c r="U54" i="25"/>
  <c r="V54" i="25" s="1"/>
  <c r="L58" i="26"/>
  <c r="C59" i="26" s="1"/>
  <c r="D59" i="26" s="1"/>
  <c r="E59" i="26" s="1"/>
  <c r="D56" i="12"/>
  <c r="E56" i="12" s="1"/>
  <c r="L56" i="37" l="1"/>
  <c r="C57" i="37" s="1"/>
  <c r="K56" i="37"/>
  <c r="H344" i="33"/>
  <c r="J344" i="33" s="1"/>
  <c r="I344" i="33"/>
  <c r="H59" i="26"/>
  <c r="J59" i="26" s="1"/>
  <c r="AF58" i="27" s="1"/>
  <c r="I59" i="26"/>
  <c r="G59" i="37" s="1"/>
  <c r="H56" i="12"/>
  <c r="J56" i="12" s="1"/>
  <c r="I56" i="12"/>
  <c r="G56" i="31" s="1"/>
  <c r="D57" i="37" l="1"/>
  <c r="E57" i="37"/>
  <c r="L344" i="33"/>
  <c r="C345" i="33" s="1"/>
  <c r="K344" i="33"/>
  <c r="K59" i="26"/>
  <c r="L59" i="26"/>
  <c r="C60" i="26" s="1"/>
  <c r="D60" i="26" s="1"/>
  <c r="E60" i="26" s="1"/>
  <c r="B55" i="25"/>
  <c r="T55" i="25" s="1"/>
  <c r="K56" i="12"/>
  <c r="L56" i="12"/>
  <c r="C57" i="12" s="1"/>
  <c r="L56" i="31" l="1"/>
  <c r="C57" i="31" s="1"/>
  <c r="D57" i="31" s="1"/>
  <c r="E57" i="31" s="1"/>
  <c r="D345" i="33"/>
  <c r="E345" i="33" s="1"/>
  <c r="H60" i="26"/>
  <c r="J60" i="26" s="1"/>
  <c r="AF59" i="27" s="1"/>
  <c r="I60" i="26"/>
  <c r="G60" i="37" s="1"/>
  <c r="U55" i="25"/>
  <c r="V55" i="25" s="1"/>
  <c r="D57" i="12"/>
  <c r="E57" i="12" s="1"/>
  <c r="L57" i="37" l="1"/>
  <c r="C58" i="37" s="1"/>
  <c r="D58" i="37" s="1"/>
  <c r="E58" i="37" s="1"/>
  <c r="K57" i="37"/>
  <c r="H345" i="33"/>
  <c r="J345" i="33" s="1"/>
  <c r="I345" i="33"/>
  <c r="H57" i="12"/>
  <c r="J57" i="12" s="1"/>
  <c r="I57" i="12"/>
  <c r="G57" i="31" s="1"/>
  <c r="K60" i="26"/>
  <c r="L60" i="26"/>
  <c r="C61" i="26" s="1"/>
  <c r="D61" i="26" s="1"/>
  <c r="L345" i="33" l="1"/>
  <c r="C346" i="33" s="1"/>
  <c r="K345" i="33"/>
  <c r="E61" i="26"/>
  <c r="B56" i="25"/>
  <c r="T56" i="25" s="1"/>
  <c r="K57" i="12"/>
  <c r="L57" i="12"/>
  <c r="C58" i="12" s="1"/>
  <c r="K58" i="37" l="1"/>
  <c r="L58" i="37"/>
  <c r="C59" i="37" s="1"/>
  <c r="D59" i="37" s="1"/>
  <c r="E59" i="37" s="1"/>
  <c r="D346" i="33"/>
  <c r="E346" i="33" s="1"/>
  <c r="L57" i="31"/>
  <c r="C58" i="31" s="1"/>
  <c r="D58" i="31" s="1"/>
  <c r="E58" i="31" s="1"/>
  <c r="H61" i="26"/>
  <c r="J61" i="26" s="1"/>
  <c r="AF60" i="27" s="1"/>
  <c r="I61" i="26"/>
  <c r="G61" i="37" s="1"/>
  <c r="U56" i="25"/>
  <c r="V56" i="25" s="1"/>
  <c r="D58" i="12"/>
  <c r="E58" i="12" s="1"/>
  <c r="H346" i="33" l="1"/>
  <c r="J346" i="33" s="1"/>
  <c r="I346" i="33"/>
  <c r="K61" i="26"/>
  <c r="L61" i="26"/>
  <c r="C62" i="26" s="1"/>
  <c r="D62" i="26" s="1"/>
  <c r="E62" i="26" s="1"/>
  <c r="H62" i="26" s="1"/>
  <c r="J62" i="26" s="1"/>
  <c r="AF61" i="27" s="1"/>
  <c r="H58" i="12"/>
  <c r="J58" i="12" s="1"/>
  <c r="I58" i="12"/>
  <c r="G58" i="31" s="1"/>
  <c r="K59" i="37" l="1"/>
  <c r="L59" i="37"/>
  <c r="C60" i="37" s="1"/>
  <c r="K346" i="33"/>
  <c r="L346" i="33"/>
  <c r="C347" i="33" s="1"/>
  <c r="I62" i="26"/>
  <c r="G62" i="37" s="1"/>
  <c r="B57" i="25"/>
  <c r="T57" i="25" s="1"/>
  <c r="K58" i="12"/>
  <c r="L58" i="12"/>
  <c r="C59" i="12" s="1"/>
  <c r="D60" i="37" l="1"/>
  <c r="E60" i="37"/>
  <c r="L62" i="26"/>
  <c r="C63" i="26" s="1"/>
  <c r="D63" i="26" s="1"/>
  <c r="E63" i="26" s="1"/>
  <c r="H63" i="26" s="1"/>
  <c r="J63" i="26" s="1"/>
  <c r="AF62" i="27" s="1"/>
  <c r="K62" i="26"/>
  <c r="D347" i="33"/>
  <c r="E347" i="33" s="1"/>
  <c r="L58" i="31"/>
  <c r="C59" i="31" s="1"/>
  <c r="D59" i="31" s="1"/>
  <c r="E59" i="31" s="1"/>
  <c r="U57" i="25"/>
  <c r="V57" i="25" s="1"/>
  <c r="D59" i="12"/>
  <c r="E59" i="12" s="1"/>
  <c r="I63" i="26" l="1"/>
  <c r="H347" i="33"/>
  <c r="J347" i="33" s="1"/>
  <c r="I347" i="33"/>
  <c r="H59" i="12"/>
  <c r="J59" i="12" s="1"/>
  <c r="I59" i="12"/>
  <c r="G59" i="31" s="1"/>
  <c r="K63" i="26" l="1"/>
  <c r="G63" i="37"/>
  <c r="L60" i="37"/>
  <c r="C61" i="37" s="1"/>
  <c r="D61" i="37" s="1"/>
  <c r="E61" i="37" s="1"/>
  <c r="K60" i="37"/>
  <c r="L63" i="26"/>
  <c r="C64" i="26" s="1"/>
  <c r="D64" i="26" s="1"/>
  <c r="L347" i="33"/>
  <c r="C348" i="33" s="1"/>
  <c r="K347" i="33"/>
  <c r="B58" i="25"/>
  <c r="T58" i="25" s="1"/>
  <c r="K59" i="12"/>
  <c r="L59" i="12"/>
  <c r="C60" i="12" s="1"/>
  <c r="D348" i="33" l="1"/>
  <c r="E348" i="33" s="1"/>
  <c r="L59" i="31"/>
  <c r="C60" i="31" s="1"/>
  <c r="D60" i="31" s="1"/>
  <c r="E60" i="31" s="1"/>
  <c r="U58" i="25"/>
  <c r="V58" i="25" s="1"/>
  <c r="D60" i="12"/>
  <c r="E60" i="12" s="1"/>
  <c r="L61" i="37" l="1"/>
  <c r="C62" i="37" s="1"/>
  <c r="K61" i="37"/>
  <c r="H348" i="33"/>
  <c r="J348" i="33" s="1"/>
  <c r="I348" i="33"/>
  <c r="H60" i="12"/>
  <c r="J60" i="12" s="1"/>
  <c r="I60" i="12"/>
  <c r="G60" i="31" s="1"/>
  <c r="D62" i="37" l="1"/>
  <c r="E62" i="37"/>
  <c r="L348" i="33"/>
  <c r="C349" i="33" s="1"/>
  <c r="K348" i="33"/>
  <c r="B59" i="25"/>
  <c r="T59" i="25" s="1"/>
  <c r="K60" i="12"/>
  <c r="L60" i="12"/>
  <c r="C61" i="12" s="1"/>
  <c r="D349" i="33" l="1"/>
  <c r="E349" i="33" s="1"/>
  <c r="L60" i="31"/>
  <c r="C61" i="31" s="1"/>
  <c r="D61" i="31" s="1"/>
  <c r="E61" i="31" s="1"/>
  <c r="U59" i="25"/>
  <c r="V59" i="25" s="1"/>
  <c r="D61" i="12"/>
  <c r="E61" i="12" s="1"/>
  <c r="L62" i="37" l="1"/>
  <c r="C63" i="37" s="1"/>
  <c r="D63" i="37" s="1"/>
  <c r="E63" i="37" s="1"/>
  <c r="K62" i="37"/>
  <c r="H349" i="33"/>
  <c r="J349" i="33" s="1"/>
  <c r="I349" i="33"/>
  <c r="H61" i="12"/>
  <c r="J61" i="12" s="1"/>
  <c r="I61" i="12"/>
  <c r="G61" i="31" s="1"/>
  <c r="L349" i="33" l="1"/>
  <c r="C350" i="33" s="1"/>
  <c r="K349" i="33"/>
  <c r="B60" i="25"/>
  <c r="T60" i="25" s="1"/>
  <c r="K61" i="12"/>
  <c r="L61" i="12"/>
  <c r="C62" i="12" s="1"/>
  <c r="L63" i="37" l="1"/>
  <c r="C64" i="37" s="1"/>
  <c r="K63" i="37"/>
  <c r="D350" i="33"/>
  <c r="E350" i="33" s="1"/>
  <c r="L61" i="31"/>
  <c r="C62" i="31" s="1"/>
  <c r="D62" i="31" s="1"/>
  <c r="E62" i="31" s="1"/>
  <c r="U60" i="25"/>
  <c r="V60" i="25" s="1"/>
  <c r="D62" i="12"/>
  <c r="E62" i="12" s="1"/>
  <c r="D64" i="37" l="1"/>
  <c r="E64" i="37"/>
  <c r="H350" i="33"/>
  <c r="J350" i="33" s="1"/>
  <c r="I350" i="33"/>
  <c r="H62" i="12"/>
  <c r="J62" i="12" s="1"/>
  <c r="I62" i="12"/>
  <c r="G62" i="31" s="1"/>
  <c r="L350" i="33" l="1"/>
  <c r="C351" i="33" s="1"/>
  <c r="K350" i="33"/>
  <c r="B61" i="25"/>
  <c r="T61" i="25" s="1"/>
  <c r="K62" i="12"/>
  <c r="L62" i="12"/>
  <c r="C63" i="12" s="1"/>
  <c r="D351" i="33" l="1"/>
  <c r="E351" i="33" s="1"/>
  <c r="L62" i="31"/>
  <c r="C63" i="31" s="1"/>
  <c r="D63" i="31" s="1"/>
  <c r="E63" i="31" s="1"/>
  <c r="U61" i="25"/>
  <c r="V61" i="25" s="1"/>
  <c r="D63" i="12"/>
  <c r="E63" i="12" s="1"/>
  <c r="H351" i="33" l="1"/>
  <c r="J351" i="33" s="1"/>
  <c r="I351" i="33"/>
  <c r="H63" i="12"/>
  <c r="J63" i="12" s="1"/>
  <c r="I63" i="12"/>
  <c r="G63" i="31" s="1"/>
  <c r="L351" i="33" l="1"/>
  <c r="C352" i="33" s="1"/>
  <c r="K351" i="33"/>
  <c r="B62" i="25"/>
  <c r="T62" i="25" s="1"/>
  <c r="K63" i="12"/>
  <c r="L63" i="12"/>
  <c r="C64" i="12" s="1"/>
  <c r="D352" i="33" l="1"/>
  <c r="E352" i="33" s="1"/>
  <c r="L63" i="31"/>
  <c r="C64" i="31" s="1"/>
  <c r="D64" i="31" s="1"/>
  <c r="E64" i="31" s="1"/>
  <c r="U62" i="25"/>
  <c r="V62" i="25" s="1"/>
  <c r="D64" i="12"/>
  <c r="E64" i="12" s="1"/>
  <c r="I64" i="12" s="1"/>
  <c r="G64" i="31" s="1"/>
  <c r="H352" i="33" l="1"/>
  <c r="J352" i="33" s="1"/>
  <c r="I352" i="33"/>
  <c r="E64" i="26"/>
  <c r="H64" i="12"/>
  <c r="J64" i="12" s="1"/>
  <c r="K352" i="33" l="1"/>
  <c r="L352" i="33"/>
  <c r="C353" i="33" s="1"/>
  <c r="L64" i="31"/>
  <c r="C65" i="31" s="1"/>
  <c r="D65" i="31" s="1"/>
  <c r="E65" i="31" s="1"/>
  <c r="H64" i="26"/>
  <c r="J64" i="26" s="1"/>
  <c r="AF63" i="27" s="1"/>
  <c r="I64" i="26"/>
  <c r="G64" i="37" s="1"/>
  <c r="B63" i="25"/>
  <c r="T63" i="25" s="1"/>
  <c r="L64" i="12"/>
  <c r="C65" i="12" s="1"/>
  <c r="D65" i="12" s="1"/>
  <c r="E65" i="12" s="1"/>
  <c r="K64" i="12"/>
  <c r="D353" i="33" l="1"/>
  <c r="E353" i="33" s="1"/>
  <c r="L64" i="26"/>
  <c r="C65" i="26" s="1"/>
  <c r="D65" i="26" s="1"/>
  <c r="E65" i="26" s="1"/>
  <c r="H65" i="26" s="1"/>
  <c r="J65" i="26" s="1"/>
  <c r="AF64" i="27" s="1"/>
  <c r="K64" i="26"/>
  <c r="H65" i="12"/>
  <c r="J65" i="12" s="1"/>
  <c r="I65" i="12"/>
  <c r="G65" i="31" s="1"/>
  <c r="U63" i="25"/>
  <c r="L64" i="37" l="1"/>
  <c r="C65" i="37" s="1"/>
  <c r="D65" i="37" s="1"/>
  <c r="E65" i="37" s="1"/>
  <c r="K64" i="37"/>
  <c r="I65" i="26"/>
  <c r="H353" i="33"/>
  <c r="J353" i="33" s="1"/>
  <c r="I353" i="33"/>
  <c r="V63" i="25"/>
  <c r="B64" i="25"/>
  <c r="T64" i="25" s="1"/>
  <c r="K65" i="12"/>
  <c r="L65" i="12"/>
  <c r="C66" i="12" s="1"/>
  <c r="K65" i="26" l="1"/>
  <c r="G65" i="37"/>
  <c r="L65" i="26"/>
  <c r="C66" i="26" s="1"/>
  <c r="D66" i="26" s="1"/>
  <c r="E66" i="26" s="1"/>
  <c r="H66" i="26" s="1"/>
  <c r="J66" i="26" s="1"/>
  <c r="AF65" i="27" s="1"/>
  <c r="L353" i="33"/>
  <c r="C354" i="33" s="1"/>
  <c r="K353" i="33"/>
  <c r="L65" i="31"/>
  <c r="C66" i="31" s="1"/>
  <c r="D66" i="31" s="1"/>
  <c r="E66" i="31" s="1"/>
  <c r="U64" i="25"/>
  <c r="D66" i="12"/>
  <c r="E66" i="12" s="1"/>
  <c r="L65" i="37" l="1"/>
  <c r="C66" i="37" s="1"/>
  <c r="D66" i="37" s="1"/>
  <c r="E66" i="37" s="1"/>
  <c r="K65" i="37"/>
  <c r="I66" i="26"/>
  <c r="G66" i="37" s="1"/>
  <c r="D354" i="33"/>
  <c r="E354" i="33" s="1"/>
  <c r="H66" i="12"/>
  <c r="J66" i="12" s="1"/>
  <c r="I66" i="12"/>
  <c r="G66" i="31" s="1"/>
  <c r="V64" i="25"/>
  <c r="L66" i="26" l="1"/>
  <c r="C67" i="26" s="1"/>
  <c r="D67" i="26" s="1"/>
  <c r="E67" i="26" s="1"/>
  <c r="H67" i="26" s="1"/>
  <c r="J67" i="26" s="1"/>
  <c r="AF66" i="27" s="1"/>
  <c r="K66" i="26"/>
  <c r="I67" i="26"/>
  <c r="G67" i="37" s="1"/>
  <c r="H354" i="33"/>
  <c r="J354" i="33" s="1"/>
  <c r="I354" i="33"/>
  <c r="B65" i="25"/>
  <c r="T65" i="25" s="1"/>
  <c r="K66" i="12"/>
  <c r="L66" i="12"/>
  <c r="C67" i="12" s="1"/>
  <c r="L66" i="37" l="1"/>
  <c r="C67" i="37" s="1"/>
  <c r="D67" i="37" s="1"/>
  <c r="E67" i="37" s="1"/>
  <c r="K66" i="37"/>
  <c r="L67" i="26"/>
  <c r="C68" i="26" s="1"/>
  <c r="D68" i="26" s="1"/>
  <c r="E68" i="26" s="1"/>
  <c r="I68" i="26" s="1"/>
  <c r="G68" i="37" s="1"/>
  <c r="K67" i="26"/>
  <c r="L354" i="33"/>
  <c r="C355" i="33" s="1"/>
  <c r="K354" i="33"/>
  <c r="L66" i="31"/>
  <c r="C67" i="31" s="1"/>
  <c r="D67" i="31" s="1"/>
  <c r="E67" i="31" s="1"/>
  <c r="U65" i="25"/>
  <c r="D67" i="12"/>
  <c r="E67" i="12" s="1"/>
  <c r="H68" i="26" l="1"/>
  <c r="J68" i="26" s="1"/>
  <c r="AF67" i="27" s="1"/>
  <c r="D355" i="33"/>
  <c r="E355" i="33" s="1"/>
  <c r="H67" i="12"/>
  <c r="J67" i="12" s="1"/>
  <c r="I67" i="12"/>
  <c r="G67" i="31" s="1"/>
  <c r="L68" i="26"/>
  <c r="C69" i="26" s="1"/>
  <c r="D69" i="26" s="1"/>
  <c r="E69" i="26" s="1"/>
  <c r="K68" i="26"/>
  <c r="V65" i="25"/>
  <c r="L67" i="37" l="1"/>
  <c r="C68" i="37" s="1"/>
  <c r="K67" i="37"/>
  <c r="H69" i="26"/>
  <c r="I69" i="26"/>
  <c r="D68" i="27" s="1"/>
  <c r="AH68" i="27" s="1"/>
  <c r="H355" i="33"/>
  <c r="J355" i="33" s="1"/>
  <c r="I355" i="33"/>
  <c r="B66" i="25"/>
  <c r="T66" i="25" s="1"/>
  <c r="K67" i="12"/>
  <c r="L67" i="12"/>
  <c r="C68" i="12" s="1"/>
  <c r="D68" i="37" l="1"/>
  <c r="E68" i="37" s="1"/>
  <c r="L67" i="31"/>
  <c r="C68" i="31" s="1"/>
  <c r="D68" i="31" s="1"/>
  <c r="E68" i="31" s="1"/>
  <c r="L355" i="33"/>
  <c r="C356" i="33" s="1"/>
  <c r="K355" i="33"/>
  <c r="U66" i="25"/>
  <c r="V66" i="25" s="1"/>
  <c r="D68" i="12"/>
  <c r="E68" i="12" s="1"/>
  <c r="D356" i="33" l="1"/>
  <c r="E356" i="33" s="1"/>
  <c r="H68" i="12"/>
  <c r="J68" i="12" s="1"/>
  <c r="I68" i="12"/>
  <c r="G68" i="31" s="1"/>
  <c r="L68" i="37" l="1"/>
  <c r="C69" i="37" s="1"/>
  <c r="K68" i="37"/>
  <c r="H356" i="33"/>
  <c r="J356" i="33" s="1"/>
  <c r="I356" i="33"/>
  <c r="J69" i="26"/>
  <c r="L69" i="26"/>
  <c r="C70" i="26" s="1"/>
  <c r="D70" i="26" s="1"/>
  <c r="E70" i="26" s="1"/>
  <c r="B67" i="25"/>
  <c r="T67" i="25" s="1"/>
  <c r="K68" i="12"/>
  <c r="L68" i="12"/>
  <c r="C69" i="12" s="1"/>
  <c r="D69" i="37" l="1"/>
  <c r="E69" i="37"/>
  <c r="B68" i="27"/>
  <c r="AF68" i="27" s="1"/>
  <c r="L356" i="33"/>
  <c r="C357" i="33" s="1"/>
  <c r="K356" i="33"/>
  <c r="K69" i="26"/>
  <c r="L68" i="31"/>
  <c r="C69" i="31" s="1"/>
  <c r="D69" i="31" s="1"/>
  <c r="E69" i="31" s="1"/>
  <c r="U67" i="25"/>
  <c r="V67" i="25" s="1"/>
  <c r="D69" i="12"/>
  <c r="E69" i="12" s="1"/>
  <c r="H69" i="12" l="1"/>
  <c r="I69" i="12"/>
  <c r="D68" i="25" s="1"/>
  <c r="C68" i="27"/>
  <c r="AG68" i="27" s="1"/>
  <c r="D357" i="33"/>
  <c r="E357" i="33" s="1"/>
  <c r="L69" i="37" l="1"/>
  <c r="C70" i="37" s="1"/>
  <c r="D70" i="37" s="1"/>
  <c r="E70" i="37" s="1"/>
  <c r="K69" i="37"/>
  <c r="H357" i="33"/>
  <c r="J357" i="33" s="1"/>
  <c r="I357" i="33"/>
  <c r="J69" i="12"/>
  <c r="B68" i="25" s="1"/>
  <c r="T68" i="25" s="1"/>
  <c r="D68" i="19"/>
  <c r="AH68" i="19" s="1"/>
  <c r="G70" i="37" l="1"/>
  <c r="I70" i="37"/>
  <c r="L357" i="33"/>
  <c r="C358" i="33" s="1"/>
  <c r="K357" i="33"/>
  <c r="L69" i="31"/>
  <c r="C70" i="31" s="1"/>
  <c r="D70" i="31" s="1"/>
  <c r="E70" i="31" s="1"/>
  <c r="K69" i="12"/>
  <c r="B68" i="19"/>
  <c r="AF68" i="19" s="1"/>
  <c r="L69" i="12"/>
  <c r="C70" i="12" s="1"/>
  <c r="D70" i="12" s="1"/>
  <c r="E70" i="12" s="1"/>
  <c r="H70" i="37" l="1"/>
  <c r="J70" i="37" s="1"/>
  <c r="K70" i="37" s="1"/>
  <c r="G70" i="26"/>
  <c r="C68" i="19"/>
  <c r="AG68" i="19" s="1"/>
  <c r="C68" i="25"/>
  <c r="U68" i="25" s="1"/>
  <c r="V68" i="25" s="1"/>
  <c r="D358" i="33"/>
  <c r="E358" i="33" s="1"/>
  <c r="G70" i="31"/>
  <c r="L70" i="37" l="1"/>
  <c r="C71" i="37" s="1"/>
  <c r="D71" i="37" s="1"/>
  <c r="E71" i="37" s="1"/>
  <c r="G70" i="12"/>
  <c r="H70" i="12" s="1"/>
  <c r="J70" i="12" s="1"/>
  <c r="B69" i="19" s="1"/>
  <c r="AF69" i="19" s="1"/>
  <c r="I70" i="31"/>
  <c r="H70" i="31"/>
  <c r="J70" i="31" s="1"/>
  <c r="H358" i="33"/>
  <c r="J358" i="33" s="1"/>
  <c r="I358" i="33"/>
  <c r="I71" i="37" l="1"/>
  <c r="H71" i="37"/>
  <c r="J71" i="37" s="1"/>
  <c r="I70" i="12"/>
  <c r="D69" i="25" s="1"/>
  <c r="B69" i="25"/>
  <c r="T69" i="25" s="1"/>
  <c r="H70" i="26"/>
  <c r="J70" i="26" s="1"/>
  <c r="B69" i="27" s="1"/>
  <c r="AF69" i="27" s="1"/>
  <c r="I70" i="26"/>
  <c r="L70" i="26" s="1"/>
  <c r="C71" i="26" s="1"/>
  <c r="D71" i="26" s="1"/>
  <c r="E71" i="26" s="1"/>
  <c r="L70" i="31"/>
  <c r="C71" i="31" s="1"/>
  <c r="D71" i="31" s="1"/>
  <c r="E71" i="31" s="1"/>
  <c r="I71" i="31" s="1"/>
  <c r="K70" i="31"/>
  <c r="K358" i="33"/>
  <c r="L358" i="33"/>
  <c r="C359" i="33" s="1"/>
  <c r="L70" i="12" l="1"/>
  <c r="C71" i="12" s="1"/>
  <c r="D71" i="12" s="1"/>
  <c r="E71" i="12" s="1"/>
  <c r="D69" i="19"/>
  <c r="AH69" i="19" s="1"/>
  <c r="K70" i="12"/>
  <c r="C69" i="19" s="1"/>
  <c r="AG69" i="19" s="1"/>
  <c r="L71" i="37"/>
  <c r="C72" i="37" s="1"/>
  <c r="D72" i="37" s="1"/>
  <c r="E72" i="37" s="1"/>
  <c r="K71" i="37"/>
  <c r="K70" i="26"/>
  <c r="C69" i="27" s="1"/>
  <c r="AG69" i="27" s="1"/>
  <c r="D69" i="27"/>
  <c r="AH69" i="27" s="1"/>
  <c r="I71" i="26"/>
  <c r="H71" i="26"/>
  <c r="J71" i="26" s="1"/>
  <c r="B70" i="27" s="1"/>
  <c r="AF70" i="27" s="1"/>
  <c r="H71" i="31"/>
  <c r="J71" i="31" s="1"/>
  <c r="K71" i="31" s="1"/>
  <c r="C69" i="25"/>
  <c r="U69" i="25" s="1"/>
  <c r="V69" i="25" s="1"/>
  <c r="D359" i="33"/>
  <c r="E359" i="33" s="1"/>
  <c r="I71" i="12"/>
  <c r="H71" i="12"/>
  <c r="J71" i="12" s="1"/>
  <c r="H72" i="37" l="1"/>
  <c r="J72" i="37" s="1"/>
  <c r="I72" i="37"/>
  <c r="L71" i="26"/>
  <c r="C72" i="26" s="1"/>
  <c r="D72" i="26" s="1"/>
  <c r="E72" i="26" s="1"/>
  <c r="I72" i="26" s="1"/>
  <c r="L71" i="31"/>
  <c r="C72" i="31" s="1"/>
  <c r="D72" i="31" s="1"/>
  <c r="E72" i="31" s="1"/>
  <c r="I72" i="31" s="1"/>
  <c r="D70" i="27"/>
  <c r="AH70" i="27" s="1"/>
  <c r="K71" i="26"/>
  <c r="C70" i="27" s="1"/>
  <c r="AG70" i="27" s="1"/>
  <c r="H359" i="33"/>
  <c r="J359" i="33" s="1"/>
  <c r="I359" i="33"/>
  <c r="B70" i="19"/>
  <c r="AF70" i="19" s="1"/>
  <c r="B70" i="25"/>
  <c r="T70" i="25" s="1"/>
  <c r="D70" i="25"/>
  <c r="D70" i="19"/>
  <c r="AH70" i="19" s="1"/>
  <c r="K71" i="12"/>
  <c r="L71" i="12"/>
  <c r="C72" i="12" s="1"/>
  <c r="L72" i="37" l="1"/>
  <c r="C73" i="37" s="1"/>
  <c r="D73" i="37" s="1"/>
  <c r="E73" i="37" s="1"/>
  <c r="K72" i="37"/>
  <c r="H72" i="26"/>
  <c r="H72" i="31"/>
  <c r="J72" i="31" s="1"/>
  <c r="K72" i="31" s="1"/>
  <c r="D71" i="27"/>
  <c r="AH71" i="27" s="1"/>
  <c r="L359" i="33"/>
  <c r="C360" i="33" s="1"/>
  <c r="K359" i="33"/>
  <c r="C70" i="19"/>
  <c r="AG70" i="19" s="1"/>
  <c r="C70" i="25"/>
  <c r="U70" i="25" s="1"/>
  <c r="V70" i="25" s="1"/>
  <c r="D72" i="12"/>
  <c r="E72" i="12" s="1"/>
  <c r="H73" i="37" l="1"/>
  <c r="J73" i="37" s="1"/>
  <c r="I73" i="37"/>
  <c r="J72" i="26"/>
  <c r="L72" i="26"/>
  <c r="C73" i="26" s="1"/>
  <c r="D73" i="26" s="1"/>
  <c r="E73" i="26" s="1"/>
  <c r="L72" i="31"/>
  <c r="C73" i="31" s="1"/>
  <c r="D73" i="31" s="1"/>
  <c r="E73" i="31" s="1"/>
  <c r="D360" i="33"/>
  <c r="E360" i="33" s="1"/>
  <c r="H72" i="12"/>
  <c r="J72" i="12" s="1"/>
  <c r="I72" i="12"/>
  <c r="K73" i="37" l="1"/>
  <c r="L73" i="37"/>
  <c r="C74" i="37" s="1"/>
  <c r="D74" i="37" s="1"/>
  <c r="E74" i="37" s="1"/>
  <c r="H73" i="26"/>
  <c r="I73" i="26"/>
  <c r="B71" i="27"/>
  <c r="AF71" i="27" s="1"/>
  <c r="K72" i="26"/>
  <c r="C71" i="27" s="1"/>
  <c r="AG71" i="27" s="1"/>
  <c r="H73" i="31"/>
  <c r="J73" i="31" s="1"/>
  <c r="I73" i="31"/>
  <c r="H360" i="33"/>
  <c r="J360" i="33" s="1"/>
  <c r="I360" i="33"/>
  <c r="D71" i="25"/>
  <c r="B71" i="19"/>
  <c r="AF71" i="19" s="1"/>
  <c r="B71" i="25"/>
  <c r="T71" i="25" s="1"/>
  <c r="D71" i="19"/>
  <c r="AH71" i="19" s="1"/>
  <c r="K72" i="12"/>
  <c r="L72" i="12"/>
  <c r="C73" i="12" s="1"/>
  <c r="H74" i="37" l="1"/>
  <c r="J74" i="37" s="1"/>
  <c r="I74" i="37"/>
  <c r="D72" i="27"/>
  <c r="AH72" i="27" s="1"/>
  <c r="J73" i="26"/>
  <c r="B72" i="27" s="1"/>
  <c r="AF72" i="27" s="1"/>
  <c r="L73" i="26"/>
  <c r="C74" i="26" s="1"/>
  <c r="D74" i="26" s="1"/>
  <c r="E74" i="26" s="1"/>
  <c r="L73" i="31"/>
  <c r="C74" i="31" s="1"/>
  <c r="D74" i="31" s="1"/>
  <c r="E74" i="31" s="1"/>
  <c r="K73" i="31"/>
  <c r="L360" i="33"/>
  <c r="C361" i="33" s="1"/>
  <c r="K360" i="33"/>
  <c r="C71" i="19"/>
  <c r="AG71" i="19" s="1"/>
  <c r="C71" i="25"/>
  <c r="U71" i="25" s="1"/>
  <c r="V71" i="25" s="1"/>
  <c r="D73" i="12"/>
  <c r="E73" i="12" s="1"/>
  <c r="K74" i="37" l="1"/>
  <c r="L74" i="37"/>
  <c r="C75" i="37" s="1"/>
  <c r="D75" i="37" s="1"/>
  <c r="E75" i="37" s="1"/>
  <c r="H74" i="26"/>
  <c r="I74" i="26"/>
  <c r="K73" i="26"/>
  <c r="C72" i="27" s="1"/>
  <c r="AG72" i="27" s="1"/>
  <c r="H74" i="31"/>
  <c r="J74" i="31" s="1"/>
  <c r="I74" i="31"/>
  <c r="D361" i="33"/>
  <c r="E361" i="33" s="1"/>
  <c r="H73" i="12"/>
  <c r="J73" i="12" s="1"/>
  <c r="I73" i="12"/>
  <c r="H75" i="37" l="1"/>
  <c r="J75" i="37" s="1"/>
  <c r="I75" i="37"/>
  <c r="D73" i="27"/>
  <c r="AH73" i="27" s="1"/>
  <c r="J74" i="26"/>
  <c r="B73" i="27" s="1"/>
  <c r="AF73" i="27" s="1"/>
  <c r="L74" i="26"/>
  <c r="C75" i="26" s="1"/>
  <c r="D75" i="26" s="1"/>
  <c r="E75" i="26" s="1"/>
  <c r="K74" i="31"/>
  <c r="L74" i="31"/>
  <c r="C75" i="31" s="1"/>
  <c r="D75" i="31" s="1"/>
  <c r="E75" i="31" s="1"/>
  <c r="H361" i="33"/>
  <c r="J361" i="33" s="1"/>
  <c r="I361" i="33"/>
  <c r="D72" i="25"/>
  <c r="B72" i="19"/>
  <c r="AF72" i="19" s="1"/>
  <c r="B72" i="25"/>
  <c r="T72" i="25" s="1"/>
  <c r="K73" i="12"/>
  <c r="D72" i="19"/>
  <c r="AH72" i="19" s="1"/>
  <c r="L73" i="12"/>
  <c r="C74" i="12" s="1"/>
  <c r="K75" i="37" l="1"/>
  <c r="L75" i="37"/>
  <c r="C76" i="37" s="1"/>
  <c r="D76" i="37" s="1"/>
  <c r="E76" i="37" s="1"/>
  <c r="K74" i="26"/>
  <c r="C73" i="27" s="1"/>
  <c r="AG73" i="27" s="1"/>
  <c r="I75" i="26"/>
  <c r="H75" i="26"/>
  <c r="J75" i="26" s="1"/>
  <c r="B74" i="27" s="1"/>
  <c r="AF74" i="27" s="1"/>
  <c r="I75" i="31"/>
  <c r="H75" i="31"/>
  <c r="J75" i="31" s="1"/>
  <c r="L361" i="33"/>
  <c r="C362" i="33" s="1"/>
  <c r="K361" i="33"/>
  <c r="C72" i="19"/>
  <c r="AG72" i="19" s="1"/>
  <c r="C72" i="25"/>
  <c r="U72" i="25" s="1"/>
  <c r="V72" i="25" s="1"/>
  <c r="D74" i="12"/>
  <c r="E74" i="12" s="1"/>
  <c r="H76" i="37" l="1"/>
  <c r="J76" i="37" s="1"/>
  <c r="I76" i="37"/>
  <c r="L75" i="26"/>
  <c r="C76" i="26" s="1"/>
  <c r="D76" i="26" s="1"/>
  <c r="K75" i="26"/>
  <c r="C74" i="27" s="1"/>
  <c r="AG74" i="27" s="1"/>
  <c r="D74" i="27"/>
  <c r="AH74" i="27" s="1"/>
  <c r="L75" i="31"/>
  <c r="C76" i="31" s="1"/>
  <c r="D76" i="31" s="1"/>
  <c r="E76" i="31" s="1"/>
  <c r="K75" i="31"/>
  <c r="D362" i="33"/>
  <c r="E362" i="33" s="1"/>
  <c r="H74" i="12"/>
  <c r="J74" i="12" s="1"/>
  <c r="I74" i="12"/>
  <c r="L76" i="37" l="1"/>
  <c r="C77" i="37" s="1"/>
  <c r="D77" i="37" s="1"/>
  <c r="E77" i="37" s="1"/>
  <c r="K76" i="37"/>
  <c r="H76" i="31"/>
  <c r="J76" i="31" s="1"/>
  <c r="I76" i="31"/>
  <c r="H362" i="33"/>
  <c r="J362" i="33" s="1"/>
  <c r="I362" i="33"/>
  <c r="D73" i="25"/>
  <c r="B73" i="19"/>
  <c r="AF73" i="19" s="1"/>
  <c r="B73" i="25"/>
  <c r="T73" i="25" s="1"/>
  <c r="D73" i="19"/>
  <c r="AH73" i="19" s="1"/>
  <c r="K74" i="12"/>
  <c r="L74" i="12"/>
  <c r="C75" i="12" s="1"/>
  <c r="H77" i="37" l="1"/>
  <c r="J77" i="37" s="1"/>
  <c r="I77" i="37"/>
  <c r="K76" i="31"/>
  <c r="L76" i="31"/>
  <c r="C77" i="31" s="1"/>
  <c r="D77" i="31" s="1"/>
  <c r="E77" i="31" s="1"/>
  <c r="L362" i="33"/>
  <c r="C363" i="33" s="1"/>
  <c r="K362" i="33"/>
  <c r="C73" i="19"/>
  <c r="AG73" i="19" s="1"/>
  <c r="C73" i="25"/>
  <c r="U73" i="25" s="1"/>
  <c r="V73" i="25" s="1"/>
  <c r="D75" i="12"/>
  <c r="E75" i="12" s="1"/>
  <c r="K77" i="37" l="1"/>
  <c r="L77" i="37"/>
  <c r="C78" i="37" s="1"/>
  <c r="D78" i="37" s="1"/>
  <c r="E78" i="37" s="1"/>
  <c r="H77" i="31"/>
  <c r="J77" i="31" s="1"/>
  <c r="I77" i="31"/>
  <c r="D363" i="33"/>
  <c r="E363" i="33" s="1"/>
  <c r="I75" i="12"/>
  <c r="H75" i="12"/>
  <c r="J75" i="12" s="1"/>
  <c r="I78" i="37" l="1"/>
  <c r="H78" i="37"/>
  <c r="J78" i="37" s="1"/>
  <c r="K77" i="31"/>
  <c r="L77" i="31"/>
  <c r="C78" i="31" s="1"/>
  <c r="D78" i="31" s="1"/>
  <c r="E78" i="31" s="1"/>
  <c r="H363" i="33"/>
  <c r="J363" i="33" s="1"/>
  <c r="I363" i="33"/>
  <c r="B74" i="19"/>
  <c r="AF74" i="19" s="1"/>
  <c r="B74" i="25"/>
  <c r="T74" i="25" s="1"/>
  <c r="D74" i="25"/>
  <c r="D74" i="19"/>
  <c r="AH74" i="19" s="1"/>
  <c r="K75" i="12"/>
  <c r="L75" i="12"/>
  <c r="C76" i="12" s="1"/>
  <c r="K78" i="37" l="1"/>
  <c r="L78" i="37"/>
  <c r="C79" i="37" s="1"/>
  <c r="D79" i="37" s="1"/>
  <c r="E79" i="37" s="1"/>
  <c r="I78" i="31"/>
  <c r="H78" i="31"/>
  <c r="J78" i="31" s="1"/>
  <c r="L363" i="33"/>
  <c r="C364" i="33" s="1"/>
  <c r="K363" i="33"/>
  <c r="C74" i="19"/>
  <c r="AG74" i="19" s="1"/>
  <c r="C74" i="25"/>
  <c r="U74" i="25" s="1"/>
  <c r="V74" i="25" s="1"/>
  <c r="D76" i="12"/>
  <c r="E76" i="12" s="1"/>
  <c r="E76" i="26" s="1"/>
  <c r="H79" i="37" l="1"/>
  <c r="J79" i="37" s="1"/>
  <c r="I79" i="37"/>
  <c r="L78" i="31"/>
  <c r="C79" i="31" s="1"/>
  <c r="D79" i="31" s="1"/>
  <c r="E79" i="31" s="1"/>
  <c r="K78" i="31"/>
  <c r="D364" i="33"/>
  <c r="E364" i="33" s="1"/>
  <c r="H76" i="26"/>
  <c r="J76" i="26" s="1"/>
  <c r="B75" i="27" s="1"/>
  <c r="AF75" i="27" s="1"/>
  <c r="I76" i="26"/>
  <c r="H76" i="12"/>
  <c r="J76" i="12" s="1"/>
  <c r="I76" i="12"/>
  <c r="L79" i="37" l="1"/>
  <c r="C80" i="37" s="1"/>
  <c r="D80" i="37" s="1"/>
  <c r="E80" i="37" s="1"/>
  <c r="K79" i="37"/>
  <c r="I79" i="31"/>
  <c r="H79" i="31"/>
  <c r="J79" i="31" s="1"/>
  <c r="K79" i="31" s="1"/>
  <c r="H364" i="33"/>
  <c r="J364" i="33" s="1"/>
  <c r="I364" i="33"/>
  <c r="K76" i="26"/>
  <c r="C75" i="27" s="1"/>
  <c r="AG75" i="27" s="1"/>
  <c r="D75" i="27"/>
  <c r="AH75" i="27" s="1"/>
  <c r="L76" i="26"/>
  <c r="C77" i="26" s="1"/>
  <c r="D77" i="26" s="1"/>
  <c r="E77" i="26" s="1"/>
  <c r="D75" i="25"/>
  <c r="B75" i="19"/>
  <c r="AF75" i="19" s="1"/>
  <c r="B75" i="25"/>
  <c r="T75" i="25" s="1"/>
  <c r="D75" i="19"/>
  <c r="AH75" i="19" s="1"/>
  <c r="K76" i="12"/>
  <c r="L76" i="12"/>
  <c r="C77" i="12" s="1"/>
  <c r="H80" i="37" l="1"/>
  <c r="J80" i="37" s="1"/>
  <c r="I80" i="37"/>
  <c r="L79" i="31"/>
  <c r="C80" i="31" s="1"/>
  <c r="D80" i="31" s="1"/>
  <c r="E80" i="31" s="1"/>
  <c r="K364" i="33"/>
  <c r="L364" i="33"/>
  <c r="C365" i="33" s="1"/>
  <c r="C75" i="19"/>
  <c r="AG75" i="19" s="1"/>
  <c r="C75" i="25"/>
  <c r="U75" i="25" s="1"/>
  <c r="H77" i="26"/>
  <c r="J77" i="26" s="1"/>
  <c r="B76" i="27" s="1"/>
  <c r="AF76" i="27" s="1"/>
  <c r="I77" i="26"/>
  <c r="D76" i="27" s="1"/>
  <c r="AH76" i="27" s="1"/>
  <c r="D77" i="12"/>
  <c r="E77" i="12" s="1"/>
  <c r="L80" i="37" l="1"/>
  <c r="C81" i="37" s="1"/>
  <c r="K80" i="37"/>
  <c r="H80" i="31"/>
  <c r="J80" i="31" s="1"/>
  <c r="I80" i="31"/>
  <c r="L80" i="31" s="1"/>
  <c r="C81" i="31" s="1"/>
  <c r="D81" i="31" s="1"/>
  <c r="E81" i="31" s="1"/>
  <c r="D365" i="33"/>
  <c r="E365" i="33" s="1"/>
  <c r="L77" i="26"/>
  <c r="C78" i="26" s="1"/>
  <c r="K77" i="26"/>
  <c r="C76" i="27" s="1"/>
  <c r="AG76" i="27" s="1"/>
  <c r="V75" i="25"/>
  <c r="I77" i="12"/>
  <c r="H77" i="12"/>
  <c r="J77" i="12" s="1"/>
  <c r="D81" i="37" l="1"/>
  <c r="E81" i="37"/>
  <c r="I81" i="31"/>
  <c r="H81" i="31"/>
  <c r="J81" i="31" s="1"/>
  <c r="K80" i="31"/>
  <c r="H365" i="33"/>
  <c r="J365" i="33" s="1"/>
  <c r="I365" i="33"/>
  <c r="D76" i="25"/>
  <c r="D78" i="26"/>
  <c r="E78" i="26" s="1"/>
  <c r="B76" i="19"/>
  <c r="AF76" i="19" s="1"/>
  <c r="B76" i="25"/>
  <c r="T76" i="25" s="1"/>
  <c r="K77" i="12"/>
  <c r="D76" i="19"/>
  <c r="AH76" i="19" s="1"/>
  <c r="L77" i="12"/>
  <c r="C78" i="12" s="1"/>
  <c r="H81" i="37" l="1"/>
  <c r="J81" i="37" s="1"/>
  <c r="I81" i="37"/>
  <c r="K81" i="31"/>
  <c r="L81" i="31"/>
  <c r="C82" i="31" s="1"/>
  <c r="D82" i="31" s="1"/>
  <c r="E82" i="31" s="1"/>
  <c r="L365" i="33"/>
  <c r="C366" i="33" s="1"/>
  <c r="K365" i="33"/>
  <c r="H78" i="26"/>
  <c r="J78" i="26" s="1"/>
  <c r="B77" i="27" s="1"/>
  <c r="AF77" i="27" s="1"/>
  <c r="I78" i="26"/>
  <c r="C76" i="19"/>
  <c r="AG76" i="19" s="1"/>
  <c r="C76" i="25"/>
  <c r="U76" i="25" s="1"/>
  <c r="D78" i="12"/>
  <c r="E78" i="12" s="1"/>
  <c r="L81" i="37" l="1"/>
  <c r="C82" i="37" s="1"/>
  <c r="D82" i="37" s="1"/>
  <c r="E82" i="37" s="1"/>
  <c r="K81" i="37"/>
  <c r="H82" i="31"/>
  <c r="J82" i="31" s="1"/>
  <c r="I82" i="31"/>
  <c r="D366" i="33"/>
  <c r="E366" i="33" s="1"/>
  <c r="K78" i="26"/>
  <c r="C77" i="27" s="1"/>
  <c r="AG77" i="27" s="1"/>
  <c r="D77" i="27"/>
  <c r="AH77" i="27" s="1"/>
  <c r="L78" i="26"/>
  <c r="C79" i="26" s="1"/>
  <c r="D79" i="26" s="1"/>
  <c r="E79" i="26" s="1"/>
  <c r="V76" i="25"/>
  <c r="I78" i="12"/>
  <c r="H78" i="12"/>
  <c r="J78" i="12" s="1"/>
  <c r="H82" i="37" l="1"/>
  <c r="J82" i="37" s="1"/>
  <c r="I82" i="37"/>
  <c r="L82" i="31"/>
  <c r="C83" i="31" s="1"/>
  <c r="D83" i="31" s="1"/>
  <c r="E83" i="31" s="1"/>
  <c r="K82" i="31"/>
  <c r="H366" i="33"/>
  <c r="J366" i="33" s="1"/>
  <c r="I366" i="33"/>
  <c r="D77" i="25"/>
  <c r="H79" i="26"/>
  <c r="J79" i="26" s="1"/>
  <c r="B78" i="27" s="1"/>
  <c r="AF78" i="27" s="1"/>
  <c r="I79" i="26"/>
  <c r="B77" i="19"/>
  <c r="AF77" i="19" s="1"/>
  <c r="B77" i="25"/>
  <c r="T77" i="25" s="1"/>
  <c r="K78" i="12"/>
  <c r="D77" i="19"/>
  <c r="AH77" i="19" s="1"/>
  <c r="L78" i="12"/>
  <c r="C79" i="12" s="1"/>
  <c r="K82" i="37" l="1"/>
  <c r="L82" i="37"/>
  <c r="C83" i="37" s="1"/>
  <c r="D83" i="37" s="1"/>
  <c r="E83" i="37" s="1"/>
  <c r="H83" i="31"/>
  <c r="J83" i="31" s="1"/>
  <c r="I83" i="31"/>
  <c r="L366" i="33"/>
  <c r="C367" i="33" s="1"/>
  <c r="K366" i="33"/>
  <c r="K79" i="26"/>
  <c r="C78" i="27" s="1"/>
  <c r="AG78" i="27" s="1"/>
  <c r="D78" i="27"/>
  <c r="AH78" i="27" s="1"/>
  <c r="C77" i="19"/>
  <c r="AG77" i="19" s="1"/>
  <c r="C77" i="25"/>
  <c r="U77" i="25" s="1"/>
  <c r="L79" i="26"/>
  <c r="C80" i="26" s="1"/>
  <c r="D80" i="26" s="1"/>
  <c r="E80" i="26" s="1"/>
  <c r="D79" i="12"/>
  <c r="E79" i="12" s="1"/>
  <c r="H83" i="37" l="1"/>
  <c r="J83" i="37" s="1"/>
  <c r="I83" i="37"/>
  <c r="K83" i="31"/>
  <c r="L83" i="31"/>
  <c r="C84" i="31" s="1"/>
  <c r="D84" i="31" s="1"/>
  <c r="E84" i="31" s="1"/>
  <c r="D367" i="33"/>
  <c r="E367" i="33" s="1"/>
  <c r="H80" i="26"/>
  <c r="J80" i="26" s="1"/>
  <c r="B79" i="27" s="1"/>
  <c r="AF79" i="27" s="1"/>
  <c r="I80" i="26"/>
  <c r="V77" i="25"/>
  <c r="I79" i="12"/>
  <c r="H79" i="12"/>
  <c r="J79" i="12" s="1"/>
  <c r="L83" i="37" l="1"/>
  <c r="C84" i="37" s="1"/>
  <c r="D84" i="37" s="1"/>
  <c r="E84" i="37" s="1"/>
  <c r="K83" i="37"/>
  <c r="H84" i="31"/>
  <c r="J84" i="31" s="1"/>
  <c r="I84" i="31"/>
  <c r="H367" i="33"/>
  <c r="J367" i="33" s="1"/>
  <c r="I367" i="33"/>
  <c r="K80" i="26"/>
  <c r="C79" i="27" s="1"/>
  <c r="AG79" i="27" s="1"/>
  <c r="D79" i="27"/>
  <c r="AH79" i="27" s="1"/>
  <c r="B78" i="19"/>
  <c r="AF78" i="19" s="1"/>
  <c r="B78" i="25"/>
  <c r="T78" i="25" s="1"/>
  <c r="L80" i="26"/>
  <c r="C81" i="26" s="1"/>
  <c r="D81" i="26" s="1"/>
  <c r="E81" i="26" s="1"/>
  <c r="D78" i="25"/>
  <c r="K79" i="12"/>
  <c r="D78" i="19"/>
  <c r="AH78" i="19" s="1"/>
  <c r="L79" i="12"/>
  <c r="C80" i="12" s="1"/>
  <c r="I84" i="37" l="1"/>
  <c r="H84" i="37"/>
  <c r="J84" i="37" s="1"/>
  <c r="K84" i="31"/>
  <c r="L84" i="31"/>
  <c r="C85" i="31" s="1"/>
  <c r="D85" i="31" s="1"/>
  <c r="E85" i="31" s="1"/>
  <c r="L367" i="33"/>
  <c r="C368" i="33" s="1"/>
  <c r="K367" i="33"/>
  <c r="H81" i="26"/>
  <c r="J81" i="26" s="1"/>
  <c r="B80" i="27" s="1"/>
  <c r="AF80" i="27" s="1"/>
  <c r="I81" i="26"/>
  <c r="C78" i="19"/>
  <c r="AG78" i="19" s="1"/>
  <c r="C78" i="25"/>
  <c r="U78" i="25" s="1"/>
  <c r="V78" i="25" s="1"/>
  <c r="D80" i="12"/>
  <c r="E80" i="12" s="1"/>
  <c r="L84" i="37" l="1"/>
  <c r="C85" i="37" s="1"/>
  <c r="D85" i="37" s="1"/>
  <c r="E85" i="37" s="1"/>
  <c r="K84" i="37"/>
  <c r="H85" i="31"/>
  <c r="J85" i="31" s="1"/>
  <c r="I85" i="31"/>
  <c r="D368" i="33"/>
  <c r="E368" i="33" s="1"/>
  <c r="K81" i="26"/>
  <c r="C80" i="27" s="1"/>
  <c r="AG80" i="27" s="1"/>
  <c r="D80" i="27"/>
  <c r="AH80" i="27" s="1"/>
  <c r="L81" i="26"/>
  <c r="C82" i="26" s="1"/>
  <c r="D82" i="26" s="1"/>
  <c r="E82" i="26" s="1"/>
  <c r="I80" i="12"/>
  <c r="H80" i="12"/>
  <c r="J80" i="12" s="1"/>
  <c r="H85" i="37" l="1"/>
  <c r="J85" i="37" s="1"/>
  <c r="I85" i="37"/>
  <c r="K85" i="31"/>
  <c r="L85" i="31"/>
  <c r="C86" i="31" s="1"/>
  <c r="D86" i="31" s="1"/>
  <c r="E86" i="31" s="1"/>
  <c r="H368" i="33"/>
  <c r="J368" i="33" s="1"/>
  <c r="I368" i="33"/>
  <c r="B79" i="19"/>
  <c r="AF79" i="19" s="1"/>
  <c r="B79" i="25"/>
  <c r="T79" i="25" s="1"/>
  <c r="D79" i="25"/>
  <c r="H82" i="26"/>
  <c r="J82" i="26" s="1"/>
  <c r="B81" i="27" s="1"/>
  <c r="AF81" i="27" s="1"/>
  <c r="I82" i="26"/>
  <c r="L80" i="12"/>
  <c r="C81" i="12" s="1"/>
  <c r="D81" i="12" s="1"/>
  <c r="E81" i="12" s="1"/>
  <c r="K80" i="12"/>
  <c r="D79" i="19"/>
  <c r="AH79" i="19" s="1"/>
  <c r="K85" i="37" l="1"/>
  <c r="L85" i="37"/>
  <c r="C86" i="37" s="1"/>
  <c r="D86" i="37" s="1"/>
  <c r="E86" i="37" s="1"/>
  <c r="I86" i="31"/>
  <c r="H86" i="31"/>
  <c r="J86" i="31" s="1"/>
  <c r="K86" i="31" s="1"/>
  <c r="L368" i="33"/>
  <c r="C369" i="33" s="1"/>
  <c r="K368" i="33"/>
  <c r="K82" i="26"/>
  <c r="C81" i="27" s="1"/>
  <c r="AG81" i="27" s="1"/>
  <c r="D81" i="27"/>
  <c r="AH81" i="27" s="1"/>
  <c r="C79" i="19"/>
  <c r="AG79" i="19" s="1"/>
  <c r="C79" i="25"/>
  <c r="U79" i="25" s="1"/>
  <c r="V79" i="25" s="1"/>
  <c r="L82" i="26"/>
  <c r="C83" i="26" s="1"/>
  <c r="D83" i="26" s="1"/>
  <c r="E83" i="26" s="1"/>
  <c r="I81" i="12"/>
  <c r="H81" i="12"/>
  <c r="J81" i="12" s="1"/>
  <c r="H86" i="37" l="1"/>
  <c r="J86" i="37" s="1"/>
  <c r="I86" i="37"/>
  <c r="L86" i="31"/>
  <c r="C87" i="31" s="1"/>
  <c r="D87" i="31" s="1"/>
  <c r="E87" i="31" s="1"/>
  <c r="D369" i="33"/>
  <c r="E369" i="33" s="1"/>
  <c r="H83" i="26"/>
  <c r="J83" i="26" s="1"/>
  <c r="B82" i="27" s="1"/>
  <c r="AF82" i="27" s="1"/>
  <c r="I83" i="26"/>
  <c r="D80" i="25"/>
  <c r="B80" i="19"/>
  <c r="AF80" i="19" s="1"/>
  <c r="B80" i="25"/>
  <c r="T80" i="25" s="1"/>
  <c r="D80" i="19"/>
  <c r="AH80" i="19" s="1"/>
  <c r="K81" i="12"/>
  <c r="L81" i="12"/>
  <c r="C82" i="12" s="1"/>
  <c r="K86" i="37" l="1"/>
  <c r="L86" i="37"/>
  <c r="C87" i="37" s="1"/>
  <c r="D87" i="37" s="1"/>
  <c r="E87" i="37" s="1"/>
  <c r="I87" i="31"/>
  <c r="H87" i="31"/>
  <c r="J87" i="31" s="1"/>
  <c r="H369" i="33"/>
  <c r="J369" i="33" s="1"/>
  <c r="I369" i="33"/>
  <c r="K83" i="26"/>
  <c r="C82" i="27" s="1"/>
  <c r="AG82" i="27" s="1"/>
  <c r="D82" i="27"/>
  <c r="AH82" i="27" s="1"/>
  <c r="C80" i="19"/>
  <c r="AG80" i="19" s="1"/>
  <c r="C80" i="25"/>
  <c r="U80" i="25" s="1"/>
  <c r="V80" i="25" s="1"/>
  <c r="L83" i="26"/>
  <c r="C84" i="26" s="1"/>
  <c r="D84" i="26" s="1"/>
  <c r="E84" i="26" s="1"/>
  <c r="D82" i="12"/>
  <c r="E82" i="12" s="1"/>
  <c r="H87" i="37" l="1"/>
  <c r="J87" i="37" s="1"/>
  <c r="I87" i="37"/>
  <c r="K87" i="31"/>
  <c r="L87" i="31"/>
  <c r="C88" i="31" s="1"/>
  <c r="D88" i="31" s="1"/>
  <c r="E88" i="31" s="1"/>
  <c r="L369" i="33"/>
  <c r="K369" i="33"/>
  <c r="H84" i="26"/>
  <c r="J84" i="26" s="1"/>
  <c r="B83" i="27" s="1"/>
  <c r="AF83" i="27" s="1"/>
  <c r="I84" i="26"/>
  <c r="H82" i="12"/>
  <c r="J82" i="12" s="1"/>
  <c r="I82" i="12"/>
  <c r="L87" i="37" l="1"/>
  <c r="C88" i="37" s="1"/>
  <c r="D88" i="37" s="1"/>
  <c r="E88" i="37" s="1"/>
  <c r="K87" i="37"/>
  <c r="I88" i="31"/>
  <c r="H88" i="31"/>
  <c r="K84" i="26"/>
  <c r="C83" i="27" s="1"/>
  <c r="AG83" i="27" s="1"/>
  <c r="D83" i="27"/>
  <c r="AH83" i="27" s="1"/>
  <c r="D81" i="25"/>
  <c r="L84" i="26"/>
  <c r="C85" i="26" s="1"/>
  <c r="D85" i="26" s="1"/>
  <c r="E85" i="26" s="1"/>
  <c r="B81" i="19"/>
  <c r="AF81" i="19" s="1"/>
  <c r="B81" i="25"/>
  <c r="T81" i="25" s="1"/>
  <c r="K82" i="12"/>
  <c r="D81" i="19"/>
  <c r="AH81" i="19" s="1"/>
  <c r="L82" i="12"/>
  <c r="C83" i="12" s="1"/>
  <c r="H88" i="37" l="1"/>
  <c r="J88" i="37" s="1"/>
  <c r="I88" i="37"/>
  <c r="L88" i="31"/>
  <c r="C89" i="31" s="1"/>
  <c r="D89" i="31" s="1"/>
  <c r="E89" i="31" s="1"/>
  <c r="J88" i="31"/>
  <c r="K88" i="31" s="1"/>
  <c r="H85" i="26"/>
  <c r="J85" i="26" s="1"/>
  <c r="B84" i="27" s="1"/>
  <c r="AF84" i="27" s="1"/>
  <c r="I85" i="26"/>
  <c r="C81" i="19"/>
  <c r="AG81" i="19" s="1"/>
  <c r="C81" i="25"/>
  <c r="U81" i="25" s="1"/>
  <c r="V81" i="25" s="1"/>
  <c r="D83" i="12"/>
  <c r="E83" i="12" s="1"/>
  <c r="L88" i="37" l="1"/>
  <c r="C89" i="37" s="1"/>
  <c r="D89" i="37" s="1"/>
  <c r="E89" i="37" s="1"/>
  <c r="K88" i="37"/>
  <c r="I89" i="31"/>
  <c r="H89" i="31"/>
  <c r="J89" i="31" s="1"/>
  <c r="K85" i="26"/>
  <c r="C84" i="27" s="1"/>
  <c r="AG84" i="27" s="1"/>
  <c r="D84" i="27"/>
  <c r="AH84" i="27" s="1"/>
  <c r="L85" i="26"/>
  <c r="C86" i="26" s="1"/>
  <c r="D86" i="26" s="1"/>
  <c r="E86" i="26" s="1"/>
  <c r="I83" i="12"/>
  <c r="H83" i="12"/>
  <c r="J83" i="12" s="1"/>
  <c r="H89" i="37" l="1"/>
  <c r="J89" i="37" s="1"/>
  <c r="I89" i="37"/>
  <c r="L89" i="31"/>
  <c r="C90" i="31" s="1"/>
  <c r="D90" i="31" s="1"/>
  <c r="E90" i="31" s="1"/>
  <c r="K89" i="31"/>
  <c r="B82" i="19"/>
  <c r="AF82" i="19" s="1"/>
  <c r="B82" i="25"/>
  <c r="T82" i="25" s="1"/>
  <c r="D82" i="25"/>
  <c r="H86" i="26"/>
  <c r="J86" i="26" s="1"/>
  <c r="B85" i="27" s="1"/>
  <c r="AF85" i="27" s="1"/>
  <c r="I86" i="26"/>
  <c r="K83" i="12"/>
  <c r="D82" i="19"/>
  <c r="AH82" i="19" s="1"/>
  <c r="L83" i="12"/>
  <c r="C84" i="12" s="1"/>
  <c r="K89" i="37" l="1"/>
  <c r="L89" i="37"/>
  <c r="C90" i="37" s="1"/>
  <c r="D90" i="37" s="1"/>
  <c r="E90" i="37" s="1"/>
  <c r="H90" i="31"/>
  <c r="J90" i="31" s="1"/>
  <c r="I90" i="31"/>
  <c r="K86" i="26"/>
  <c r="C85" i="27" s="1"/>
  <c r="AG85" i="27" s="1"/>
  <c r="D85" i="27"/>
  <c r="AH85" i="27" s="1"/>
  <c r="L86" i="26"/>
  <c r="C87" i="26" s="1"/>
  <c r="D87" i="26" s="1"/>
  <c r="E87" i="26" s="1"/>
  <c r="C82" i="19"/>
  <c r="AG82" i="19" s="1"/>
  <c r="C82" i="25"/>
  <c r="U82" i="25" s="1"/>
  <c r="V82" i="25" s="1"/>
  <c r="D84" i="12"/>
  <c r="E84" i="12" s="1"/>
  <c r="H90" i="37" l="1"/>
  <c r="J90" i="37" s="1"/>
  <c r="I90" i="37"/>
  <c r="L90" i="31"/>
  <c r="C91" i="31" s="1"/>
  <c r="D91" i="31" s="1"/>
  <c r="E91" i="31" s="1"/>
  <c r="K90" i="31"/>
  <c r="H87" i="26"/>
  <c r="J87" i="26" s="1"/>
  <c r="B86" i="27" s="1"/>
  <c r="AF86" i="27" s="1"/>
  <c r="I87" i="26"/>
  <c r="H84" i="12"/>
  <c r="J84" i="12" s="1"/>
  <c r="I84" i="12"/>
  <c r="L90" i="37" l="1"/>
  <c r="C91" i="37" s="1"/>
  <c r="D91" i="37" s="1"/>
  <c r="E91" i="37" s="1"/>
  <c r="K90" i="37"/>
  <c r="I91" i="31"/>
  <c r="H91" i="31"/>
  <c r="J91" i="31" s="1"/>
  <c r="K87" i="26"/>
  <c r="C86" i="27" s="1"/>
  <c r="AG86" i="27" s="1"/>
  <c r="D86" i="27"/>
  <c r="AH86" i="27" s="1"/>
  <c r="D83" i="25"/>
  <c r="L87" i="26"/>
  <c r="C88" i="26" s="1"/>
  <c r="D88" i="26" s="1"/>
  <c r="B83" i="19"/>
  <c r="AF83" i="19" s="1"/>
  <c r="B83" i="25"/>
  <c r="T83" i="25" s="1"/>
  <c r="K84" i="12"/>
  <c r="D83" i="19"/>
  <c r="AH83" i="19" s="1"/>
  <c r="L84" i="12"/>
  <c r="C85" i="12" s="1"/>
  <c r="H91" i="37" l="1"/>
  <c r="J91" i="37" s="1"/>
  <c r="I91" i="37"/>
  <c r="K91" i="31"/>
  <c r="L91" i="31"/>
  <c r="C92" i="31" s="1"/>
  <c r="D92" i="31" s="1"/>
  <c r="E92" i="31" s="1"/>
  <c r="C83" i="19"/>
  <c r="AG83" i="19" s="1"/>
  <c r="C83" i="25"/>
  <c r="U83" i="25" s="1"/>
  <c r="V83" i="25" s="1"/>
  <c r="D85" i="12"/>
  <c r="E85" i="12" s="1"/>
  <c r="L91" i="37" l="1"/>
  <c r="C92" i="37" s="1"/>
  <c r="D92" i="37" s="1"/>
  <c r="E92" i="37" s="1"/>
  <c r="K91" i="37"/>
  <c r="H92" i="31"/>
  <c r="J92" i="31" s="1"/>
  <c r="I92" i="31"/>
  <c r="L92" i="31" s="1"/>
  <c r="C93" i="31" s="1"/>
  <c r="D93" i="31" s="1"/>
  <c r="E93" i="31" s="1"/>
  <c r="I85" i="12"/>
  <c r="H85" i="12"/>
  <c r="J85" i="12" s="1"/>
  <c r="H92" i="37" l="1"/>
  <c r="J92" i="37" s="1"/>
  <c r="I92" i="37"/>
  <c r="H93" i="31"/>
  <c r="J93" i="31" s="1"/>
  <c r="I93" i="31"/>
  <c r="K92" i="31"/>
  <c r="D84" i="25"/>
  <c r="B84" i="19"/>
  <c r="AF84" i="19" s="1"/>
  <c r="B84" i="25"/>
  <c r="T84" i="25" s="1"/>
  <c r="D84" i="19"/>
  <c r="AH84" i="19" s="1"/>
  <c r="K85" i="12"/>
  <c r="L85" i="12"/>
  <c r="C86" i="12" s="1"/>
  <c r="L92" i="37" l="1"/>
  <c r="C93" i="37" s="1"/>
  <c r="D93" i="37" s="1"/>
  <c r="E93" i="37" s="1"/>
  <c r="K92" i="37"/>
  <c r="L93" i="31"/>
  <c r="C94" i="31" s="1"/>
  <c r="D94" i="31" s="1"/>
  <c r="E94" i="31" s="1"/>
  <c r="K93" i="31"/>
  <c r="C84" i="19"/>
  <c r="AG84" i="19" s="1"/>
  <c r="C84" i="25"/>
  <c r="U84" i="25" s="1"/>
  <c r="V84" i="25" s="1"/>
  <c r="D86" i="12"/>
  <c r="E86" i="12" s="1"/>
  <c r="H93" i="37" l="1"/>
  <c r="J93" i="37" s="1"/>
  <c r="I93" i="37"/>
  <c r="H94" i="31"/>
  <c r="J94" i="31" s="1"/>
  <c r="I94" i="31"/>
  <c r="H86" i="12"/>
  <c r="J86" i="12" s="1"/>
  <c r="I86" i="12"/>
  <c r="K93" i="37" l="1"/>
  <c r="L93" i="37"/>
  <c r="C94" i="37" s="1"/>
  <c r="D94" i="37" s="1"/>
  <c r="E94" i="37" s="1"/>
  <c r="L94" i="31"/>
  <c r="C95" i="31" s="1"/>
  <c r="D95" i="31" s="1"/>
  <c r="E95" i="31" s="1"/>
  <c r="K94" i="31"/>
  <c r="B85" i="19"/>
  <c r="AF85" i="19" s="1"/>
  <c r="B85" i="25"/>
  <c r="T85" i="25" s="1"/>
  <c r="D85" i="25"/>
  <c r="K86" i="12"/>
  <c r="D85" i="19"/>
  <c r="AH85" i="19" s="1"/>
  <c r="L86" i="12"/>
  <c r="C87" i="12" s="1"/>
  <c r="H94" i="37" l="1"/>
  <c r="J94" i="37" s="1"/>
  <c r="I94" i="37"/>
  <c r="I95" i="31"/>
  <c r="H95" i="31"/>
  <c r="J95" i="31" s="1"/>
  <c r="C85" i="19"/>
  <c r="AG85" i="19" s="1"/>
  <c r="C85" i="25"/>
  <c r="U85" i="25" s="1"/>
  <c r="V85" i="25" s="1"/>
  <c r="D87" i="12"/>
  <c r="E87" i="12" s="1"/>
  <c r="K94" i="37" l="1"/>
  <c r="L94" i="37"/>
  <c r="C95" i="37" s="1"/>
  <c r="D95" i="37" s="1"/>
  <c r="E95" i="37" s="1"/>
  <c r="K95" i="31"/>
  <c r="L95" i="31"/>
  <c r="C96" i="31" s="1"/>
  <c r="D96" i="31" s="1"/>
  <c r="E96" i="31" s="1"/>
  <c r="I87" i="12"/>
  <c r="H87" i="12"/>
  <c r="J87" i="12" s="1"/>
  <c r="H95" i="37" l="1"/>
  <c r="J95" i="37" s="1"/>
  <c r="I95" i="37"/>
  <c r="I96" i="31"/>
  <c r="H96" i="31"/>
  <c r="J96" i="31" s="1"/>
  <c r="K96" i="31" s="1"/>
  <c r="B86" i="19"/>
  <c r="AF86" i="19" s="1"/>
  <c r="B86" i="25"/>
  <c r="T86" i="25" s="1"/>
  <c r="D86" i="25"/>
  <c r="D86" i="19"/>
  <c r="AH86" i="19" s="1"/>
  <c r="K87" i="12"/>
  <c r="L87" i="12"/>
  <c r="C88" i="12" s="1"/>
  <c r="L95" i="37" l="1"/>
  <c r="C96" i="37" s="1"/>
  <c r="D96" i="37" s="1"/>
  <c r="E96" i="37" s="1"/>
  <c r="K95" i="37"/>
  <c r="L96" i="31"/>
  <c r="C97" i="31" s="1"/>
  <c r="D97" i="31" s="1"/>
  <c r="E97" i="31" s="1"/>
  <c r="C86" i="19"/>
  <c r="AG86" i="19" s="1"/>
  <c r="C86" i="25"/>
  <c r="U86" i="25" s="1"/>
  <c r="V86" i="25" s="1"/>
  <c r="D88" i="12"/>
  <c r="E88" i="12" s="1"/>
  <c r="E88" i="26" s="1"/>
  <c r="H96" i="37" l="1"/>
  <c r="J96" i="37" s="1"/>
  <c r="I96" i="37"/>
  <c r="I97" i="31"/>
  <c r="H97" i="31"/>
  <c r="J97" i="31" s="1"/>
  <c r="H88" i="26"/>
  <c r="J88" i="26" s="1"/>
  <c r="B87" i="27" s="1"/>
  <c r="AF87" i="27" s="1"/>
  <c r="I88" i="26"/>
  <c r="H88" i="12"/>
  <c r="J88" i="12" s="1"/>
  <c r="I88" i="12"/>
  <c r="K97" i="31" l="1"/>
  <c r="L96" i="37"/>
  <c r="C97" i="37" s="1"/>
  <c r="D97" i="37" s="1"/>
  <c r="E97" i="37" s="1"/>
  <c r="K96" i="37"/>
  <c r="L97" i="31"/>
  <c r="C98" i="31" s="1"/>
  <c r="D98" i="31" s="1"/>
  <c r="E98" i="31" s="1"/>
  <c r="K88" i="26"/>
  <c r="C87" i="27" s="1"/>
  <c r="AG87" i="27" s="1"/>
  <c r="D87" i="27"/>
  <c r="AH87" i="27" s="1"/>
  <c r="L88" i="26"/>
  <c r="C89" i="26" s="1"/>
  <c r="D89" i="26" s="1"/>
  <c r="E89" i="26" s="1"/>
  <c r="H89" i="26" s="1"/>
  <c r="J89" i="26" s="1"/>
  <c r="B88" i="27" s="1"/>
  <c r="AF88" i="27" s="1"/>
  <c r="D87" i="25"/>
  <c r="B87" i="19"/>
  <c r="AF87" i="19" s="1"/>
  <c r="B87" i="25"/>
  <c r="T87" i="25" s="1"/>
  <c r="K88" i="12"/>
  <c r="D87" i="19"/>
  <c r="AH87" i="19" s="1"/>
  <c r="L88" i="12"/>
  <c r="C89" i="12" s="1"/>
  <c r="H97" i="37" l="1"/>
  <c r="J97" i="37" s="1"/>
  <c r="I97" i="37"/>
  <c r="I98" i="31"/>
  <c r="H98" i="31"/>
  <c r="J98" i="31" s="1"/>
  <c r="I89" i="26"/>
  <c r="L89" i="26" s="1"/>
  <c r="C90" i="26" s="1"/>
  <c r="D90" i="26" s="1"/>
  <c r="E90" i="26" s="1"/>
  <c r="C87" i="19"/>
  <c r="AG87" i="19" s="1"/>
  <c r="C87" i="25"/>
  <c r="U87" i="25" s="1"/>
  <c r="D89" i="12"/>
  <c r="E89" i="12" s="1"/>
  <c r="K97" i="37" l="1"/>
  <c r="L97" i="37"/>
  <c r="C98" i="37" s="1"/>
  <c r="D98" i="37" s="1"/>
  <c r="E98" i="37" s="1"/>
  <c r="K98" i="31"/>
  <c r="L98" i="31"/>
  <c r="C99" i="31" s="1"/>
  <c r="D99" i="31" s="1"/>
  <c r="E99" i="31" s="1"/>
  <c r="K89" i="26"/>
  <c r="C88" i="27" s="1"/>
  <c r="AG88" i="27" s="1"/>
  <c r="D88" i="27"/>
  <c r="AH88" i="27" s="1"/>
  <c r="H90" i="26"/>
  <c r="J90" i="26" s="1"/>
  <c r="B89" i="27" s="1"/>
  <c r="AF89" i="27" s="1"/>
  <c r="I90" i="26"/>
  <c r="V87" i="25"/>
  <c r="H89" i="12"/>
  <c r="J89" i="12" s="1"/>
  <c r="I89" i="12"/>
  <c r="H98" i="37" l="1"/>
  <c r="J98" i="37" s="1"/>
  <c r="I98" i="37"/>
  <c r="H99" i="31"/>
  <c r="J99" i="31" s="1"/>
  <c r="I99" i="31"/>
  <c r="K90" i="26"/>
  <c r="C89" i="27" s="1"/>
  <c r="AG89" i="27" s="1"/>
  <c r="D89" i="27"/>
  <c r="AH89" i="27" s="1"/>
  <c r="D88" i="25"/>
  <c r="L90" i="26"/>
  <c r="C91" i="26" s="1"/>
  <c r="D91" i="26" s="1"/>
  <c r="E91" i="26" s="1"/>
  <c r="B88" i="19"/>
  <c r="AF88" i="19" s="1"/>
  <c r="B88" i="25"/>
  <c r="T88" i="25" s="1"/>
  <c r="K89" i="12"/>
  <c r="D88" i="19"/>
  <c r="AH88" i="19" s="1"/>
  <c r="L89" i="12"/>
  <c r="C90" i="12" s="1"/>
  <c r="K98" i="37" l="1"/>
  <c r="L98" i="37"/>
  <c r="C99" i="37" s="1"/>
  <c r="D99" i="37" s="1"/>
  <c r="E99" i="37" s="1"/>
  <c r="K99" i="31"/>
  <c r="L99" i="31"/>
  <c r="C100" i="31" s="1"/>
  <c r="D100" i="31" s="1"/>
  <c r="E100" i="31" s="1"/>
  <c r="H91" i="26"/>
  <c r="J91" i="26" s="1"/>
  <c r="B90" i="27" s="1"/>
  <c r="AF90" i="27" s="1"/>
  <c r="I91" i="26"/>
  <c r="C88" i="19"/>
  <c r="AG88" i="19" s="1"/>
  <c r="C88" i="25"/>
  <c r="U88" i="25" s="1"/>
  <c r="D90" i="12"/>
  <c r="E90" i="12" s="1"/>
  <c r="H99" i="37" l="1"/>
  <c r="J99" i="37" s="1"/>
  <c r="I99" i="37"/>
  <c r="I100" i="31"/>
  <c r="H100" i="31"/>
  <c r="J100" i="31" s="1"/>
  <c r="K91" i="26"/>
  <c r="C90" i="27" s="1"/>
  <c r="AG90" i="27" s="1"/>
  <c r="D90" i="27"/>
  <c r="AH90" i="27" s="1"/>
  <c r="L91" i="26"/>
  <c r="C92" i="26" s="1"/>
  <c r="D92" i="26" s="1"/>
  <c r="E92" i="26" s="1"/>
  <c r="V88" i="25"/>
  <c r="I90" i="12"/>
  <c r="H90" i="12"/>
  <c r="J90" i="12" s="1"/>
  <c r="L99" i="37" l="1"/>
  <c r="C100" i="37" s="1"/>
  <c r="D100" i="37" s="1"/>
  <c r="E100" i="37" s="1"/>
  <c r="K99" i="37"/>
  <c r="L100" i="31"/>
  <c r="C101" i="31" s="1"/>
  <c r="D101" i="31" s="1"/>
  <c r="E101" i="31" s="1"/>
  <c r="K100" i="31"/>
  <c r="B89" i="19"/>
  <c r="AF89" i="19" s="1"/>
  <c r="B89" i="25"/>
  <c r="T89" i="25" s="1"/>
  <c r="D89" i="25"/>
  <c r="H92" i="26"/>
  <c r="J92" i="26" s="1"/>
  <c r="B91" i="27" s="1"/>
  <c r="AF91" i="27" s="1"/>
  <c r="I92" i="26"/>
  <c r="D89" i="19"/>
  <c r="AH89" i="19" s="1"/>
  <c r="K90" i="12"/>
  <c r="L90" i="12"/>
  <c r="C91" i="12" s="1"/>
  <c r="H100" i="37" l="1"/>
  <c r="J100" i="37" s="1"/>
  <c r="I100" i="37"/>
  <c r="I101" i="31"/>
  <c r="H101" i="31"/>
  <c r="J101" i="31" s="1"/>
  <c r="K92" i="26"/>
  <c r="C91" i="27" s="1"/>
  <c r="AG91" i="27" s="1"/>
  <c r="D91" i="27"/>
  <c r="AH91" i="27" s="1"/>
  <c r="L92" i="26"/>
  <c r="C93" i="26" s="1"/>
  <c r="D93" i="26" s="1"/>
  <c r="E93" i="26" s="1"/>
  <c r="H93" i="26" s="1"/>
  <c r="C89" i="19"/>
  <c r="AG89" i="19" s="1"/>
  <c r="C89" i="25"/>
  <c r="U89" i="25" s="1"/>
  <c r="V89" i="25" s="1"/>
  <c r="D91" i="12"/>
  <c r="E91" i="12" s="1"/>
  <c r="L100" i="37" l="1"/>
  <c r="C101" i="37" s="1"/>
  <c r="D101" i="37" s="1"/>
  <c r="E101" i="37" s="1"/>
  <c r="K100" i="37"/>
  <c r="K101" i="31"/>
  <c r="L101" i="31"/>
  <c r="C102" i="31" s="1"/>
  <c r="D102" i="31" s="1"/>
  <c r="E102" i="31" s="1"/>
  <c r="I93" i="26"/>
  <c r="D92" i="27" s="1"/>
  <c r="AH92" i="27" s="1"/>
  <c r="J93" i="26"/>
  <c r="B92" i="27" s="1"/>
  <c r="AF92" i="27" s="1"/>
  <c r="H91" i="12"/>
  <c r="J91" i="12" s="1"/>
  <c r="I91" i="12"/>
  <c r="H101" i="37" l="1"/>
  <c r="J101" i="37" s="1"/>
  <c r="I101" i="37"/>
  <c r="H102" i="31"/>
  <c r="J102" i="31" s="1"/>
  <c r="I102" i="31"/>
  <c r="K93" i="26"/>
  <c r="C92" i="27" s="1"/>
  <c r="AG92" i="27" s="1"/>
  <c r="L93" i="26"/>
  <c r="C94" i="26" s="1"/>
  <c r="D94" i="26" s="1"/>
  <c r="E94" i="26" s="1"/>
  <c r="I94" i="26" s="1"/>
  <c r="D93" i="27" s="1"/>
  <c r="AH93" i="27" s="1"/>
  <c r="B90" i="19"/>
  <c r="AF90" i="19" s="1"/>
  <c r="B90" i="25"/>
  <c r="T90" i="25" s="1"/>
  <c r="D90" i="25"/>
  <c r="K91" i="12"/>
  <c r="D90" i="19"/>
  <c r="AH90" i="19" s="1"/>
  <c r="L91" i="12"/>
  <c r="C92" i="12" s="1"/>
  <c r="K101" i="37" l="1"/>
  <c r="L101" i="37"/>
  <c r="C102" i="37" s="1"/>
  <c r="D102" i="37" s="1"/>
  <c r="E102" i="37" s="1"/>
  <c r="L102" i="31"/>
  <c r="C103" i="31" s="1"/>
  <c r="D103" i="31" s="1"/>
  <c r="E103" i="31" s="1"/>
  <c r="K102" i="31"/>
  <c r="H94" i="26"/>
  <c r="J94" i="26" s="1"/>
  <c r="C90" i="19"/>
  <c r="AG90" i="19" s="1"/>
  <c r="C90" i="25"/>
  <c r="U90" i="25" s="1"/>
  <c r="V90" i="25" s="1"/>
  <c r="D92" i="12"/>
  <c r="E92" i="12" s="1"/>
  <c r="H102" i="37" l="1"/>
  <c r="J102" i="37" s="1"/>
  <c r="I102" i="37"/>
  <c r="H103" i="31"/>
  <c r="J103" i="31" s="1"/>
  <c r="I103" i="31"/>
  <c r="L94" i="26"/>
  <c r="C95" i="26" s="1"/>
  <c r="D95" i="26" s="1"/>
  <c r="E95" i="26" s="1"/>
  <c r="I95" i="26" s="1"/>
  <c r="K94" i="26"/>
  <c r="C93" i="27" s="1"/>
  <c r="AG93" i="27" s="1"/>
  <c r="B93" i="27"/>
  <c r="AF93" i="27" s="1"/>
  <c r="I92" i="12"/>
  <c r="H92" i="12"/>
  <c r="J92" i="12" s="1"/>
  <c r="K102" i="37" l="1"/>
  <c r="L102" i="37"/>
  <c r="C103" i="37" s="1"/>
  <c r="D103" i="37" s="1"/>
  <c r="E103" i="37" s="1"/>
  <c r="L103" i="31"/>
  <c r="C104" i="31" s="1"/>
  <c r="D104" i="31" s="1"/>
  <c r="E104" i="31" s="1"/>
  <c r="K103" i="31"/>
  <c r="H95" i="26"/>
  <c r="J95" i="26" s="1"/>
  <c r="B94" i="27" s="1"/>
  <c r="AF94" i="27" s="1"/>
  <c r="D94" i="27"/>
  <c r="AH94" i="27" s="1"/>
  <c r="D91" i="25"/>
  <c r="B91" i="19"/>
  <c r="AF91" i="19" s="1"/>
  <c r="B91" i="25"/>
  <c r="T91" i="25" s="1"/>
  <c r="D91" i="19"/>
  <c r="AH91" i="19" s="1"/>
  <c r="K92" i="12"/>
  <c r="L92" i="12"/>
  <c r="C93" i="12" s="1"/>
  <c r="H103" i="37" l="1"/>
  <c r="J103" i="37" s="1"/>
  <c r="I103" i="37"/>
  <c r="H104" i="31"/>
  <c r="J104" i="31" s="1"/>
  <c r="I104" i="31"/>
  <c r="K95" i="26"/>
  <c r="C94" i="27" s="1"/>
  <c r="AG94" i="27" s="1"/>
  <c r="L95" i="26"/>
  <c r="C96" i="26" s="1"/>
  <c r="D96" i="26" s="1"/>
  <c r="E96" i="26" s="1"/>
  <c r="H96" i="26" s="1"/>
  <c r="J96" i="26" s="1"/>
  <c r="B95" i="27" s="1"/>
  <c r="AF95" i="27" s="1"/>
  <c r="C91" i="19"/>
  <c r="AG91" i="19" s="1"/>
  <c r="C91" i="25"/>
  <c r="U91" i="25" s="1"/>
  <c r="V91" i="25" s="1"/>
  <c r="D93" i="12"/>
  <c r="E93" i="12" s="1"/>
  <c r="L103" i="37" l="1"/>
  <c r="C104" i="37" s="1"/>
  <c r="D104" i="37" s="1"/>
  <c r="E104" i="37" s="1"/>
  <c r="K103" i="37"/>
  <c r="L104" i="31"/>
  <c r="C105" i="31" s="1"/>
  <c r="D105" i="31" s="1"/>
  <c r="E105" i="31" s="1"/>
  <c r="K104" i="31"/>
  <c r="I96" i="26"/>
  <c r="K96" i="26" s="1"/>
  <c r="C95" i="27" s="1"/>
  <c r="AG95" i="27" s="1"/>
  <c r="H93" i="12"/>
  <c r="J93" i="12" s="1"/>
  <c r="I93" i="12"/>
  <c r="H104" i="37" l="1"/>
  <c r="J104" i="37" s="1"/>
  <c r="I104" i="37"/>
  <c r="I105" i="31"/>
  <c r="H105" i="31"/>
  <c r="J105" i="31" s="1"/>
  <c r="L96" i="26"/>
  <c r="C97" i="26" s="1"/>
  <c r="D97" i="26" s="1"/>
  <c r="E97" i="26" s="1"/>
  <c r="H97" i="26" s="1"/>
  <c r="J97" i="26" s="1"/>
  <c r="B96" i="27" s="1"/>
  <c r="AF96" i="27" s="1"/>
  <c r="D95" i="27"/>
  <c r="AH95" i="27" s="1"/>
  <c r="D92" i="25"/>
  <c r="B92" i="19"/>
  <c r="AF92" i="19" s="1"/>
  <c r="B92" i="25"/>
  <c r="T92" i="25" s="1"/>
  <c r="D92" i="19"/>
  <c r="AH92" i="19" s="1"/>
  <c r="K93" i="12"/>
  <c r="L93" i="12"/>
  <c r="C94" i="12" s="1"/>
  <c r="K105" i="31" l="1"/>
  <c r="L104" i="37"/>
  <c r="C105" i="37" s="1"/>
  <c r="D105" i="37" s="1"/>
  <c r="E105" i="37" s="1"/>
  <c r="K104" i="37"/>
  <c r="L105" i="31"/>
  <c r="C106" i="31" s="1"/>
  <c r="D106" i="31" s="1"/>
  <c r="E106" i="31" s="1"/>
  <c r="I97" i="26"/>
  <c r="D96" i="27" s="1"/>
  <c r="AH96" i="27" s="1"/>
  <c r="C92" i="19"/>
  <c r="AG92" i="19" s="1"/>
  <c r="C92" i="25"/>
  <c r="U92" i="25" s="1"/>
  <c r="V92" i="25" s="1"/>
  <c r="D94" i="12"/>
  <c r="E94" i="12" s="1"/>
  <c r="H105" i="37" l="1"/>
  <c r="J105" i="37" s="1"/>
  <c r="I105" i="37"/>
  <c r="H106" i="31"/>
  <c r="J106" i="31" s="1"/>
  <c r="I106" i="31"/>
  <c r="L97" i="26"/>
  <c r="C98" i="26" s="1"/>
  <c r="D98" i="26" s="1"/>
  <c r="E98" i="26" s="1"/>
  <c r="I98" i="26" s="1"/>
  <c r="K97" i="26"/>
  <c r="C96" i="27" s="1"/>
  <c r="AG96" i="27" s="1"/>
  <c r="H94" i="12"/>
  <c r="J94" i="12" s="1"/>
  <c r="I94" i="12"/>
  <c r="K105" i="37" l="1"/>
  <c r="L105" i="37"/>
  <c r="C106" i="37" s="1"/>
  <c r="K106" i="31"/>
  <c r="L106" i="31"/>
  <c r="C107" i="31" s="1"/>
  <c r="D107" i="31" s="1"/>
  <c r="E107" i="31" s="1"/>
  <c r="H98" i="26"/>
  <c r="J98" i="26" s="1"/>
  <c r="B97" i="27" s="1"/>
  <c r="AF97" i="27" s="1"/>
  <c r="D97" i="27"/>
  <c r="AH97" i="27" s="1"/>
  <c r="L94" i="12"/>
  <c r="C95" i="12" s="1"/>
  <c r="D95" i="12" s="1"/>
  <c r="E95" i="12" s="1"/>
  <c r="D93" i="25"/>
  <c r="B93" i="19"/>
  <c r="AF93" i="19" s="1"/>
  <c r="B93" i="25"/>
  <c r="T93" i="25" s="1"/>
  <c r="D93" i="19"/>
  <c r="AH93" i="19" s="1"/>
  <c r="K94" i="12"/>
  <c r="D106" i="37" l="1"/>
  <c r="E106" i="37" s="1"/>
  <c r="H107" i="31"/>
  <c r="J107" i="31" s="1"/>
  <c r="I107" i="31"/>
  <c r="L98" i="26"/>
  <c r="C99" i="26" s="1"/>
  <c r="D99" i="26" s="1"/>
  <c r="E99" i="26" s="1"/>
  <c r="I99" i="26" s="1"/>
  <c r="K98" i="26"/>
  <c r="C97" i="27" s="1"/>
  <c r="AG97" i="27" s="1"/>
  <c r="C93" i="19"/>
  <c r="AG93" i="19" s="1"/>
  <c r="C93" i="25"/>
  <c r="U93" i="25" s="1"/>
  <c r="V93" i="25" s="1"/>
  <c r="H95" i="12"/>
  <c r="J95" i="12" s="1"/>
  <c r="I95" i="12"/>
  <c r="H106" i="37" l="1"/>
  <c r="J106" i="37" s="1"/>
  <c r="I106" i="37"/>
  <c r="K107" i="31"/>
  <c r="L107" i="31"/>
  <c r="C108" i="31" s="1"/>
  <c r="D108" i="31" s="1"/>
  <c r="E108" i="31" s="1"/>
  <c r="H99" i="26"/>
  <c r="J99" i="26" s="1"/>
  <c r="B98" i="27" s="1"/>
  <c r="AF98" i="27" s="1"/>
  <c r="D98" i="27"/>
  <c r="AH98" i="27" s="1"/>
  <c r="L99" i="26"/>
  <c r="C100" i="26" s="1"/>
  <c r="D100" i="26" s="1"/>
  <c r="B94" i="19"/>
  <c r="AF94" i="19" s="1"/>
  <c r="B94" i="25"/>
  <c r="T94" i="25" s="1"/>
  <c r="D94" i="25"/>
  <c r="D94" i="19"/>
  <c r="AH94" i="19" s="1"/>
  <c r="K95" i="12"/>
  <c r="L95" i="12"/>
  <c r="C96" i="12" s="1"/>
  <c r="L106" i="37" l="1"/>
  <c r="C107" i="37" s="1"/>
  <c r="D107" i="37" s="1"/>
  <c r="E107" i="37" s="1"/>
  <c r="K106" i="37"/>
  <c r="K99" i="26"/>
  <c r="C98" i="27" s="1"/>
  <c r="AG98" i="27" s="1"/>
  <c r="H108" i="31"/>
  <c r="J108" i="31" s="1"/>
  <c r="I108" i="31"/>
  <c r="C94" i="19"/>
  <c r="AG94" i="19" s="1"/>
  <c r="C94" i="25"/>
  <c r="U94" i="25" s="1"/>
  <c r="V94" i="25" s="1"/>
  <c r="D96" i="12"/>
  <c r="E96" i="12" s="1"/>
  <c r="H107" i="37" l="1"/>
  <c r="J107" i="37" s="1"/>
  <c r="I107" i="37"/>
  <c r="L108" i="31"/>
  <c r="C109" i="31" s="1"/>
  <c r="D109" i="31" s="1"/>
  <c r="E109" i="31" s="1"/>
  <c r="K108" i="31"/>
  <c r="H96" i="12"/>
  <c r="J96" i="12" s="1"/>
  <c r="I96" i="12"/>
  <c r="L107" i="37" l="1"/>
  <c r="C108" i="37" s="1"/>
  <c r="D108" i="37" s="1"/>
  <c r="E108" i="37" s="1"/>
  <c r="K107" i="37"/>
  <c r="H109" i="31"/>
  <c r="J109" i="31" s="1"/>
  <c r="I109" i="31"/>
  <c r="B95" i="19"/>
  <c r="AF95" i="19" s="1"/>
  <c r="B95" i="25"/>
  <c r="T95" i="25" s="1"/>
  <c r="D95" i="25"/>
  <c r="D95" i="19"/>
  <c r="AH95" i="19" s="1"/>
  <c r="K96" i="12"/>
  <c r="L96" i="12"/>
  <c r="C97" i="12" s="1"/>
  <c r="H108" i="37" l="1"/>
  <c r="J108" i="37" s="1"/>
  <c r="I108" i="37"/>
  <c r="K109" i="31"/>
  <c r="L109" i="31"/>
  <c r="C110" i="31" s="1"/>
  <c r="D110" i="31" s="1"/>
  <c r="E110" i="31" s="1"/>
  <c r="C95" i="19"/>
  <c r="AG95" i="19" s="1"/>
  <c r="C95" i="25"/>
  <c r="U95" i="25" s="1"/>
  <c r="V95" i="25" s="1"/>
  <c r="D97" i="12"/>
  <c r="E97" i="12" s="1"/>
  <c r="K108" i="37" l="1"/>
  <c r="L108" i="37"/>
  <c r="C109" i="37" s="1"/>
  <c r="D109" i="37" s="1"/>
  <c r="E109" i="37" s="1"/>
  <c r="H110" i="31"/>
  <c r="J110" i="31" s="1"/>
  <c r="I110" i="31"/>
  <c r="I97" i="12"/>
  <c r="H97" i="12"/>
  <c r="J97" i="12" s="1"/>
  <c r="H109" i="37" l="1"/>
  <c r="J109" i="37" s="1"/>
  <c r="I109" i="37"/>
  <c r="L110" i="31"/>
  <c r="C111" i="31" s="1"/>
  <c r="D111" i="31" s="1"/>
  <c r="E111" i="31" s="1"/>
  <c r="K110" i="31"/>
  <c r="B96" i="19"/>
  <c r="AF96" i="19" s="1"/>
  <c r="B96" i="25"/>
  <c r="T96" i="25" s="1"/>
  <c r="D96" i="25"/>
  <c r="D96" i="19"/>
  <c r="AH96" i="19" s="1"/>
  <c r="K97" i="12"/>
  <c r="L97" i="12"/>
  <c r="C98" i="12" s="1"/>
  <c r="K109" i="37" l="1"/>
  <c r="L109" i="37"/>
  <c r="C110" i="37" s="1"/>
  <c r="D110" i="37" s="1"/>
  <c r="E110" i="37" s="1"/>
  <c r="I111" i="31"/>
  <c r="H111" i="31"/>
  <c r="J111" i="31" s="1"/>
  <c r="C96" i="19"/>
  <c r="AG96" i="19" s="1"/>
  <c r="C96" i="25"/>
  <c r="U96" i="25" s="1"/>
  <c r="V96" i="25" s="1"/>
  <c r="D98" i="12"/>
  <c r="E98" i="12" s="1"/>
  <c r="H110" i="37" l="1"/>
  <c r="J110" i="37" s="1"/>
  <c r="I110" i="37"/>
  <c r="L111" i="31"/>
  <c r="C112" i="31" s="1"/>
  <c r="D112" i="31" s="1"/>
  <c r="E112" i="31" s="1"/>
  <c r="K111" i="31"/>
  <c r="H98" i="12"/>
  <c r="J98" i="12" s="1"/>
  <c r="I98" i="12"/>
  <c r="K110" i="37" l="1"/>
  <c r="L110" i="37"/>
  <c r="C111" i="37" s="1"/>
  <c r="D111" i="37" s="1"/>
  <c r="E111" i="37" s="1"/>
  <c r="H112" i="31"/>
  <c r="J112" i="31" s="1"/>
  <c r="I112" i="31"/>
  <c r="L98" i="12"/>
  <c r="C99" i="12" s="1"/>
  <c r="D99" i="12" s="1"/>
  <c r="E99" i="12" s="1"/>
  <c r="D97" i="25"/>
  <c r="B97" i="19"/>
  <c r="AF97" i="19" s="1"/>
  <c r="B97" i="25"/>
  <c r="T97" i="25" s="1"/>
  <c r="D97" i="19"/>
  <c r="AH97" i="19" s="1"/>
  <c r="K98" i="12"/>
  <c r="H111" i="37" l="1"/>
  <c r="J111" i="37" s="1"/>
  <c r="I111" i="37"/>
  <c r="L112" i="31"/>
  <c r="C113" i="31" s="1"/>
  <c r="D113" i="31" s="1"/>
  <c r="E113" i="31" s="1"/>
  <c r="K112" i="31"/>
  <c r="C97" i="19"/>
  <c r="AG97" i="19" s="1"/>
  <c r="C97" i="25"/>
  <c r="U97" i="25" s="1"/>
  <c r="V97" i="25" s="1"/>
  <c r="I99" i="12"/>
  <c r="H99" i="12"/>
  <c r="J99" i="12" s="1"/>
  <c r="L111" i="37" l="1"/>
  <c r="C112" i="37" s="1"/>
  <c r="D112" i="37" s="1"/>
  <c r="E112" i="37" s="1"/>
  <c r="K111" i="37"/>
  <c r="I113" i="31"/>
  <c r="H113" i="31"/>
  <c r="J113" i="31" s="1"/>
  <c r="B98" i="19"/>
  <c r="AF98" i="19" s="1"/>
  <c r="B98" i="25"/>
  <c r="T98" i="25" s="1"/>
  <c r="D98" i="25"/>
  <c r="D98" i="19"/>
  <c r="AH98" i="19" s="1"/>
  <c r="K99" i="12"/>
  <c r="L99" i="12"/>
  <c r="C100" i="12" s="1"/>
  <c r="H112" i="37" l="1"/>
  <c r="J112" i="37" s="1"/>
  <c r="I112" i="37"/>
  <c r="K113" i="31"/>
  <c r="L113" i="31"/>
  <c r="C114" i="31" s="1"/>
  <c r="D114" i="31" s="1"/>
  <c r="E114" i="31" s="1"/>
  <c r="C98" i="19"/>
  <c r="AG98" i="19" s="1"/>
  <c r="C98" i="25"/>
  <c r="U98" i="25" s="1"/>
  <c r="V98" i="25" s="1"/>
  <c r="D100" i="12"/>
  <c r="E100" i="12" s="1"/>
  <c r="E100" i="26" s="1"/>
  <c r="L112" i="37" l="1"/>
  <c r="C113" i="37" s="1"/>
  <c r="K112" i="37"/>
  <c r="H114" i="31"/>
  <c r="J114" i="31" s="1"/>
  <c r="I114" i="31"/>
  <c r="H100" i="26"/>
  <c r="J100" i="26" s="1"/>
  <c r="B99" i="27" s="1"/>
  <c r="AF99" i="27" s="1"/>
  <c r="I100" i="26"/>
  <c r="H100" i="12"/>
  <c r="J100" i="12" s="1"/>
  <c r="I100" i="12"/>
  <c r="D113" i="37" l="1"/>
  <c r="E113" i="37" s="1"/>
  <c r="L114" i="31"/>
  <c r="C115" i="31" s="1"/>
  <c r="D115" i="31" s="1"/>
  <c r="E115" i="31" s="1"/>
  <c r="K114" i="31"/>
  <c r="K100" i="26"/>
  <c r="C99" i="27" s="1"/>
  <c r="AG99" i="27" s="1"/>
  <c r="D99" i="27"/>
  <c r="AH99" i="27" s="1"/>
  <c r="B99" i="19"/>
  <c r="AF99" i="19" s="1"/>
  <c r="B99" i="25"/>
  <c r="T99" i="25" s="1"/>
  <c r="L100" i="26"/>
  <c r="C101" i="26" s="1"/>
  <c r="D101" i="26" s="1"/>
  <c r="E101" i="26" s="1"/>
  <c r="D99" i="25"/>
  <c r="K100" i="12"/>
  <c r="D99" i="19"/>
  <c r="AH99" i="19" s="1"/>
  <c r="L100" i="12"/>
  <c r="C101" i="12" s="1"/>
  <c r="H113" i="37" l="1"/>
  <c r="J113" i="37" s="1"/>
  <c r="I113" i="37"/>
  <c r="H115" i="31"/>
  <c r="J115" i="31" s="1"/>
  <c r="I115" i="31"/>
  <c r="H101" i="26"/>
  <c r="J101" i="26" s="1"/>
  <c r="B100" i="27" s="1"/>
  <c r="AF100" i="27" s="1"/>
  <c r="I101" i="26"/>
  <c r="C99" i="19"/>
  <c r="AG99" i="19" s="1"/>
  <c r="C99" i="25"/>
  <c r="U99" i="25" s="1"/>
  <c r="V99" i="25" s="1"/>
  <c r="D101" i="12"/>
  <c r="E101" i="12" s="1"/>
  <c r="K113" i="37" l="1"/>
  <c r="L113" i="37"/>
  <c r="C114" i="37" s="1"/>
  <c r="K115" i="31"/>
  <c r="L115" i="31"/>
  <c r="C116" i="31" s="1"/>
  <c r="D116" i="31" s="1"/>
  <c r="E116" i="31" s="1"/>
  <c r="K101" i="26"/>
  <c r="C100" i="27" s="1"/>
  <c r="AG100" i="27" s="1"/>
  <c r="D100" i="27"/>
  <c r="AH100" i="27" s="1"/>
  <c r="L101" i="26"/>
  <c r="C102" i="26" s="1"/>
  <c r="D102" i="26" s="1"/>
  <c r="E102" i="26" s="1"/>
  <c r="H101" i="12"/>
  <c r="J101" i="12" s="1"/>
  <c r="I101" i="12"/>
  <c r="D114" i="37" l="1"/>
  <c r="E114" i="37" s="1"/>
  <c r="H116" i="31"/>
  <c r="J116" i="31" s="1"/>
  <c r="I116" i="31"/>
  <c r="D100" i="25"/>
  <c r="B100" i="19"/>
  <c r="AF100" i="19" s="1"/>
  <c r="B100" i="25"/>
  <c r="T100" i="25" s="1"/>
  <c r="H102" i="26"/>
  <c r="J102" i="26" s="1"/>
  <c r="B101" i="27" s="1"/>
  <c r="AF101" i="27" s="1"/>
  <c r="I102" i="26"/>
  <c r="D100" i="19"/>
  <c r="AH100" i="19" s="1"/>
  <c r="K101" i="12"/>
  <c r="L101" i="12"/>
  <c r="C102" i="12" s="1"/>
  <c r="H114" i="37" l="1"/>
  <c r="J114" i="37" s="1"/>
  <c r="I114" i="37"/>
  <c r="L116" i="31"/>
  <c r="C117" i="31" s="1"/>
  <c r="D117" i="31" s="1"/>
  <c r="E117" i="31" s="1"/>
  <c r="K116" i="31"/>
  <c r="K102" i="26"/>
  <c r="C101" i="27" s="1"/>
  <c r="AG101" i="27" s="1"/>
  <c r="D101" i="27"/>
  <c r="AH101" i="27" s="1"/>
  <c r="L102" i="26"/>
  <c r="C103" i="26" s="1"/>
  <c r="D103" i="26" s="1"/>
  <c r="E103" i="26" s="1"/>
  <c r="C100" i="19"/>
  <c r="AG100" i="19" s="1"/>
  <c r="C100" i="25"/>
  <c r="U100" i="25" s="1"/>
  <c r="V100" i="25" s="1"/>
  <c r="D102" i="12"/>
  <c r="E102" i="12" s="1"/>
  <c r="L114" i="37" l="1"/>
  <c r="C115" i="37" s="1"/>
  <c r="D115" i="37" s="1"/>
  <c r="E115" i="37" s="1"/>
  <c r="K114" i="37"/>
  <c r="H117" i="31"/>
  <c r="J117" i="31" s="1"/>
  <c r="I117" i="31"/>
  <c r="H103" i="26"/>
  <c r="J103" i="26" s="1"/>
  <c r="B102" i="27" s="1"/>
  <c r="AF102" i="27" s="1"/>
  <c r="I103" i="26"/>
  <c r="I102" i="12"/>
  <c r="H102" i="12"/>
  <c r="J102" i="12" s="1"/>
  <c r="H115" i="37" l="1"/>
  <c r="J115" i="37" s="1"/>
  <c r="I115" i="37"/>
  <c r="L117" i="31"/>
  <c r="C118" i="31" s="1"/>
  <c r="D118" i="31" s="1"/>
  <c r="E118" i="31" s="1"/>
  <c r="I118" i="31"/>
  <c r="H118" i="31"/>
  <c r="J118" i="31" s="1"/>
  <c r="K117" i="31"/>
  <c r="K103" i="26"/>
  <c r="C102" i="27" s="1"/>
  <c r="AG102" i="27" s="1"/>
  <c r="D102" i="27"/>
  <c r="AH102" i="27" s="1"/>
  <c r="D101" i="25"/>
  <c r="L103" i="26"/>
  <c r="C104" i="26" s="1"/>
  <c r="D104" i="26" s="1"/>
  <c r="E104" i="26" s="1"/>
  <c r="B101" i="19"/>
  <c r="AF101" i="19" s="1"/>
  <c r="B101" i="25"/>
  <c r="T101" i="25" s="1"/>
  <c r="D101" i="19"/>
  <c r="AH101" i="19" s="1"/>
  <c r="K102" i="12"/>
  <c r="L102" i="12"/>
  <c r="C103" i="12" s="1"/>
  <c r="L115" i="37" l="1"/>
  <c r="C116" i="37" s="1"/>
  <c r="D116" i="37" s="1"/>
  <c r="E116" i="37" s="1"/>
  <c r="K115" i="37"/>
  <c r="K118" i="31"/>
  <c r="L118" i="31"/>
  <c r="C119" i="31" s="1"/>
  <c r="D119" i="31" s="1"/>
  <c r="E119" i="31" s="1"/>
  <c r="H104" i="26"/>
  <c r="J104" i="26" s="1"/>
  <c r="B103" i="27" s="1"/>
  <c r="AF103" i="27" s="1"/>
  <c r="I104" i="26"/>
  <c r="C101" i="19"/>
  <c r="AG101" i="19" s="1"/>
  <c r="C101" i="25"/>
  <c r="U101" i="25" s="1"/>
  <c r="V101" i="25" s="1"/>
  <c r="D103" i="12"/>
  <c r="E103" i="12" s="1"/>
  <c r="I116" i="37" l="1"/>
  <c r="H116" i="37"/>
  <c r="J116" i="37" s="1"/>
  <c r="H119" i="31"/>
  <c r="J119" i="31" s="1"/>
  <c r="I119" i="31"/>
  <c r="L119" i="31" s="1"/>
  <c r="C120" i="31" s="1"/>
  <c r="D120" i="31" s="1"/>
  <c r="E120" i="31" s="1"/>
  <c r="K104" i="26"/>
  <c r="C103" i="27" s="1"/>
  <c r="AG103" i="27" s="1"/>
  <c r="D103" i="27"/>
  <c r="AH103" i="27" s="1"/>
  <c r="L104" i="26"/>
  <c r="C105" i="26" s="1"/>
  <c r="D105" i="26" s="1"/>
  <c r="E105" i="26" s="1"/>
  <c r="H103" i="12"/>
  <c r="J103" i="12" s="1"/>
  <c r="I103" i="12"/>
  <c r="L116" i="37" l="1"/>
  <c r="C117" i="37" s="1"/>
  <c r="K116" i="37"/>
  <c r="H120" i="31"/>
  <c r="J120" i="31" s="1"/>
  <c r="I120" i="31"/>
  <c r="K119" i="31"/>
  <c r="D102" i="25"/>
  <c r="H105" i="26"/>
  <c r="J105" i="26" s="1"/>
  <c r="B104" i="27" s="1"/>
  <c r="AF104" i="27" s="1"/>
  <c r="I105" i="26"/>
  <c r="B102" i="19"/>
  <c r="AF102" i="19" s="1"/>
  <c r="B102" i="25"/>
  <c r="T102" i="25" s="1"/>
  <c r="D102" i="19"/>
  <c r="AH102" i="19" s="1"/>
  <c r="K103" i="12"/>
  <c r="L103" i="12"/>
  <c r="C104" i="12" s="1"/>
  <c r="D117" i="37" l="1"/>
  <c r="E117" i="37"/>
  <c r="L120" i="31"/>
  <c r="C121" i="31" s="1"/>
  <c r="D121" i="31" s="1"/>
  <c r="E121" i="31" s="1"/>
  <c r="H121" i="31" s="1"/>
  <c r="J121" i="31" s="1"/>
  <c r="K120" i="31"/>
  <c r="K105" i="26"/>
  <c r="C104" i="27" s="1"/>
  <c r="AG104" i="27" s="1"/>
  <c r="D104" i="27"/>
  <c r="AH104" i="27" s="1"/>
  <c r="C102" i="19"/>
  <c r="AG102" i="19" s="1"/>
  <c r="C102" i="25"/>
  <c r="U102" i="25" s="1"/>
  <c r="V102" i="25" s="1"/>
  <c r="L105" i="26"/>
  <c r="C106" i="26" s="1"/>
  <c r="D106" i="26" s="1"/>
  <c r="E106" i="26" s="1"/>
  <c r="D104" i="12"/>
  <c r="E104" i="12" s="1"/>
  <c r="H117" i="37" l="1"/>
  <c r="J117" i="37" s="1"/>
  <c r="I117" i="37"/>
  <c r="I121" i="31"/>
  <c r="L121" i="31" s="1"/>
  <c r="C122" i="31" s="1"/>
  <c r="D122" i="31" s="1"/>
  <c r="E122" i="31" s="1"/>
  <c r="H122" i="31" s="1"/>
  <c r="J122" i="31" s="1"/>
  <c r="H106" i="26"/>
  <c r="J106" i="26" s="1"/>
  <c r="B105" i="27" s="1"/>
  <c r="AF105" i="27" s="1"/>
  <c r="I106" i="26"/>
  <c r="I104" i="12"/>
  <c r="H104" i="12"/>
  <c r="J104" i="12" s="1"/>
  <c r="K121" i="31" l="1"/>
  <c r="L117" i="37"/>
  <c r="C118" i="37" s="1"/>
  <c r="D118" i="37" s="1"/>
  <c r="E118" i="37" s="1"/>
  <c r="K117" i="37"/>
  <c r="I122" i="31"/>
  <c r="L122" i="31" s="1"/>
  <c r="C123" i="31" s="1"/>
  <c r="D123" i="31" s="1"/>
  <c r="E123" i="31" s="1"/>
  <c r="H123" i="31" s="1"/>
  <c r="J123" i="31" s="1"/>
  <c r="K106" i="26"/>
  <c r="C105" i="27" s="1"/>
  <c r="AG105" i="27" s="1"/>
  <c r="D105" i="27"/>
  <c r="AH105" i="27" s="1"/>
  <c r="D103" i="25"/>
  <c r="L106" i="26"/>
  <c r="C107" i="26" s="1"/>
  <c r="D107" i="26" s="1"/>
  <c r="E107" i="26" s="1"/>
  <c r="B103" i="19"/>
  <c r="AF103" i="19" s="1"/>
  <c r="B103" i="25"/>
  <c r="T103" i="25" s="1"/>
  <c r="D103" i="19"/>
  <c r="AH103" i="19" s="1"/>
  <c r="K104" i="12"/>
  <c r="L104" i="12"/>
  <c r="C105" i="12" s="1"/>
  <c r="H118" i="37" l="1"/>
  <c r="J118" i="37" s="1"/>
  <c r="I118" i="37"/>
  <c r="K122" i="31"/>
  <c r="I123" i="31"/>
  <c r="L123" i="31" s="1"/>
  <c r="C124" i="31" s="1"/>
  <c r="D124" i="31" s="1"/>
  <c r="E124" i="31" s="1"/>
  <c r="H124" i="31" s="1"/>
  <c r="J124" i="31" s="1"/>
  <c r="H107" i="26"/>
  <c r="J107" i="26" s="1"/>
  <c r="B106" i="27" s="1"/>
  <c r="AF106" i="27" s="1"/>
  <c r="I107" i="26"/>
  <c r="C103" i="19"/>
  <c r="AG103" i="19" s="1"/>
  <c r="C103" i="25"/>
  <c r="U103" i="25" s="1"/>
  <c r="V103" i="25" s="1"/>
  <c r="D105" i="12"/>
  <c r="E105" i="12" s="1"/>
  <c r="L118" i="37" l="1"/>
  <c r="C119" i="37" s="1"/>
  <c r="D119" i="37" s="1"/>
  <c r="E119" i="37" s="1"/>
  <c r="K118" i="37"/>
  <c r="K123" i="31"/>
  <c r="I124" i="31"/>
  <c r="K124" i="31" s="1"/>
  <c r="K107" i="26"/>
  <c r="C106" i="27" s="1"/>
  <c r="AG106" i="27" s="1"/>
  <c r="D106" i="27"/>
  <c r="AH106" i="27" s="1"/>
  <c r="L107" i="26"/>
  <c r="C108" i="26" s="1"/>
  <c r="D108" i="26" s="1"/>
  <c r="E108" i="26" s="1"/>
  <c r="H105" i="12"/>
  <c r="J105" i="12" s="1"/>
  <c r="I105" i="12"/>
  <c r="L124" i="31" l="1"/>
  <c r="C125" i="31" s="1"/>
  <c r="D125" i="31" s="1"/>
  <c r="E125" i="31" s="1"/>
  <c r="H119" i="37"/>
  <c r="J119" i="37" s="1"/>
  <c r="I119" i="37"/>
  <c r="H125" i="31"/>
  <c r="J125" i="31" s="1"/>
  <c r="I125" i="31"/>
  <c r="D104" i="25"/>
  <c r="B104" i="19"/>
  <c r="AF104" i="19" s="1"/>
  <c r="B104" i="25"/>
  <c r="T104" i="25" s="1"/>
  <c r="H108" i="26"/>
  <c r="J108" i="26" s="1"/>
  <c r="B107" i="27" s="1"/>
  <c r="AF107" i="27" s="1"/>
  <c r="I108" i="26"/>
  <c r="D104" i="19"/>
  <c r="AH104" i="19" s="1"/>
  <c r="K105" i="12"/>
  <c r="L105" i="12"/>
  <c r="C106" i="12" s="1"/>
  <c r="L119" i="37" l="1"/>
  <c r="C120" i="37" s="1"/>
  <c r="D120" i="37" s="1"/>
  <c r="E120" i="37" s="1"/>
  <c r="K119" i="37"/>
  <c r="L125" i="31"/>
  <c r="C126" i="31" s="1"/>
  <c r="D126" i="31" s="1"/>
  <c r="E126" i="31" s="1"/>
  <c r="K125" i="31"/>
  <c r="K108" i="26"/>
  <c r="C107" i="27" s="1"/>
  <c r="AG107" i="27" s="1"/>
  <c r="D107" i="27"/>
  <c r="AH107" i="27" s="1"/>
  <c r="L108" i="26"/>
  <c r="C109" i="26" s="1"/>
  <c r="D109" i="26" s="1"/>
  <c r="E109" i="26" s="1"/>
  <c r="C104" i="19"/>
  <c r="AG104" i="19" s="1"/>
  <c r="C104" i="25"/>
  <c r="U104" i="25" s="1"/>
  <c r="V104" i="25" s="1"/>
  <c r="D106" i="12"/>
  <c r="E106" i="12" s="1"/>
  <c r="H120" i="37" l="1"/>
  <c r="J120" i="37" s="1"/>
  <c r="I120" i="37"/>
  <c r="I126" i="31"/>
  <c r="H126" i="31"/>
  <c r="J126" i="31" s="1"/>
  <c r="H109" i="26"/>
  <c r="J109" i="26" s="1"/>
  <c r="B108" i="27" s="1"/>
  <c r="AF108" i="27" s="1"/>
  <c r="I109" i="26"/>
  <c r="I106" i="12"/>
  <c r="H106" i="12"/>
  <c r="J106" i="12" s="1"/>
  <c r="L120" i="37" l="1"/>
  <c r="C121" i="37" s="1"/>
  <c r="K120" i="37"/>
  <c r="K126" i="31"/>
  <c r="L126" i="31"/>
  <c r="C127" i="31" s="1"/>
  <c r="D127" i="31" s="1"/>
  <c r="E127" i="31" s="1"/>
  <c r="K109" i="26"/>
  <c r="C108" i="27" s="1"/>
  <c r="AG108" i="27" s="1"/>
  <c r="D108" i="27"/>
  <c r="AH108" i="27" s="1"/>
  <c r="L109" i="26"/>
  <c r="C110" i="26" s="1"/>
  <c r="D110" i="26" s="1"/>
  <c r="E110" i="26" s="1"/>
  <c r="H110" i="26" s="1"/>
  <c r="J110" i="26" s="1"/>
  <c r="B109" i="27" s="1"/>
  <c r="AF109" i="27" s="1"/>
  <c r="D105" i="25"/>
  <c r="B105" i="19"/>
  <c r="AF105" i="19" s="1"/>
  <c r="B105" i="25"/>
  <c r="T105" i="25" s="1"/>
  <c r="K106" i="12"/>
  <c r="D105" i="19"/>
  <c r="AH105" i="19" s="1"/>
  <c r="L106" i="12"/>
  <c r="C107" i="12" s="1"/>
  <c r="D121" i="37" l="1"/>
  <c r="E121" i="37"/>
  <c r="H127" i="31"/>
  <c r="J127" i="31" s="1"/>
  <c r="I127" i="31"/>
  <c r="I110" i="26"/>
  <c r="D109" i="27" s="1"/>
  <c r="AH109" i="27" s="1"/>
  <c r="C105" i="19"/>
  <c r="AG105" i="19" s="1"/>
  <c r="C105" i="25"/>
  <c r="U105" i="25" s="1"/>
  <c r="V105" i="25" s="1"/>
  <c r="D107" i="12"/>
  <c r="E107" i="12" s="1"/>
  <c r="H121" i="37" l="1"/>
  <c r="J121" i="37" s="1"/>
  <c r="I121" i="37"/>
  <c r="K127" i="31"/>
  <c r="L127" i="31"/>
  <c r="C128" i="31" s="1"/>
  <c r="D128" i="31" s="1"/>
  <c r="E128" i="31" s="1"/>
  <c r="L110" i="26"/>
  <c r="C111" i="26" s="1"/>
  <c r="D111" i="26" s="1"/>
  <c r="E111" i="26" s="1"/>
  <c r="H111" i="26" s="1"/>
  <c r="J111" i="26" s="1"/>
  <c r="B110" i="27" s="1"/>
  <c r="AF110" i="27" s="1"/>
  <c r="K110" i="26"/>
  <c r="C109" i="27" s="1"/>
  <c r="AG109" i="27" s="1"/>
  <c r="H107" i="12"/>
  <c r="J107" i="12" s="1"/>
  <c r="I107" i="12"/>
  <c r="L121" i="37" l="1"/>
  <c r="C122" i="37" s="1"/>
  <c r="K121" i="37"/>
  <c r="H128" i="31"/>
  <c r="J128" i="31" s="1"/>
  <c r="I128" i="31"/>
  <c r="I111" i="26"/>
  <c r="L111" i="26" s="1"/>
  <c r="C112" i="26" s="1"/>
  <c r="D112" i="26" s="1"/>
  <c r="B106" i="19"/>
  <c r="AF106" i="19" s="1"/>
  <c r="B106" i="25"/>
  <c r="T106" i="25" s="1"/>
  <c r="D106" i="25"/>
  <c r="D106" i="19"/>
  <c r="AH106" i="19" s="1"/>
  <c r="K107" i="12"/>
  <c r="L107" i="12"/>
  <c r="C108" i="12" s="1"/>
  <c r="D122" i="37" l="1"/>
  <c r="E122" i="37"/>
  <c r="L128" i="31"/>
  <c r="C129" i="31" s="1"/>
  <c r="D129" i="31" s="1"/>
  <c r="E129" i="31" s="1"/>
  <c r="H129" i="31" s="1"/>
  <c r="J129" i="31" s="1"/>
  <c r="K128" i="31"/>
  <c r="D110" i="27"/>
  <c r="AH110" i="27" s="1"/>
  <c r="K111" i="26"/>
  <c r="C110" i="27" s="1"/>
  <c r="AG110" i="27" s="1"/>
  <c r="C106" i="19"/>
  <c r="AG106" i="19" s="1"/>
  <c r="C106" i="25"/>
  <c r="U106" i="25" s="1"/>
  <c r="V106" i="25" s="1"/>
  <c r="D108" i="12"/>
  <c r="E108" i="12" s="1"/>
  <c r="H122" i="37" l="1"/>
  <c r="J122" i="37" s="1"/>
  <c r="I122" i="37"/>
  <c r="I129" i="31"/>
  <c r="L129" i="31" s="1"/>
  <c r="C130" i="31" s="1"/>
  <c r="D130" i="31" s="1"/>
  <c r="E130" i="31" s="1"/>
  <c r="H130" i="31" s="1"/>
  <c r="J130" i="31" s="1"/>
  <c r="I130" i="31"/>
  <c r="I108" i="12"/>
  <c r="H108" i="12"/>
  <c r="J108" i="12" s="1"/>
  <c r="L122" i="37" l="1"/>
  <c r="C123" i="37" s="1"/>
  <c r="D123" i="37" s="1"/>
  <c r="E123" i="37" s="1"/>
  <c r="K122" i="37"/>
  <c r="L130" i="31"/>
  <c r="C131" i="31" s="1"/>
  <c r="D131" i="31" s="1"/>
  <c r="E131" i="31" s="1"/>
  <c r="H131" i="31" s="1"/>
  <c r="J131" i="31" s="1"/>
  <c r="K129" i="31"/>
  <c r="K130" i="31"/>
  <c r="B107" i="19"/>
  <c r="AF107" i="19" s="1"/>
  <c r="B107" i="25"/>
  <c r="T107" i="25" s="1"/>
  <c r="D107" i="25"/>
  <c r="K108" i="12"/>
  <c r="D107" i="19"/>
  <c r="AH107" i="19" s="1"/>
  <c r="L108" i="12"/>
  <c r="C109" i="12" s="1"/>
  <c r="I131" i="31" l="1"/>
  <c r="H123" i="37"/>
  <c r="J123" i="37" s="1"/>
  <c r="I123" i="37"/>
  <c r="K131" i="31"/>
  <c r="L131" i="31"/>
  <c r="C132" i="31" s="1"/>
  <c r="D132" i="31" s="1"/>
  <c r="E132" i="31" s="1"/>
  <c r="C107" i="19"/>
  <c r="AG107" i="19" s="1"/>
  <c r="C107" i="25"/>
  <c r="U107" i="25" s="1"/>
  <c r="V107" i="25" s="1"/>
  <c r="D109" i="12"/>
  <c r="E109" i="12" s="1"/>
  <c r="L123" i="37" l="1"/>
  <c r="C124" i="37" s="1"/>
  <c r="D124" i="37" s="1"/>
  <c r="E124" i="37" s="1"/>
  <c r="K123" i="37"/>
  <c r="H132" i="31"/>
  <c r="J132" i="31" s="1"/>
  <c r="I132" i="31"/>
  <c r="H109" i="12"/>
  <c r="J109" i="12" s="1"/>
  <c r="I109" i="12"/>
  <c r="H124" i="37" l="1"/>
  <c r="J124" i="37" s="1"/>
  <c r="I124" i="37"/>
  <c r="L132" i="31"/>
  <c r="C133" i="31" s="1"/>
  <c r="D133" i="31" s="1"/>
  <c r="E133" i="31" s="1"/>
  <c r="K132" i="31"/>
  <c r="D108" i="25"/>
  <c r="B108" i="19"/>
  <c r="AF108" i="19" s="1"/>
  <c r="B108" i="25"/>
  <c r="T108" i="25" s="1"/>
  <c r="D108" i="19"/>
  <c r="AH108" i="19" s="1"/>
  <c r="K109" i="12"/>
  <c r="L109" i="12"/>
  <c r="C110" i="12" s="1"/>
  <c r="L124" i="37" l="1"/>
  <c r="C125" i="37" s="1"/>
  <c r="K124" i="37"/>
  <c r="I133" i="31"/>
  <c r="H133" i="31"/>
  <c r="J133" i="31" s="1"/>
  <c r="C108" i="19"/>
  <c r="AG108" i="19" s="1"/>
  <c r="C108" i="25"/>
  <c r="U108" i="25" s="1"/>
  <c r="V108" i="25" s="1"/>
  <c r="D110" i="12"/>
  <c r="E110" i="12" s="1"/>
  <c r="D125" i="37" l="1"/>
  <c r="E125" i="37"/>
  <c r="K133" i="31"/>
  <c r="L133" i="31"/>
  <c r="C134" i="31" s="1"/>
  <c r="D134" i="31" s="1"/>
  <c r="E134" i="31" s="1"/>
  <c r="I110" i="12"/>
  <c r="H110" i="12"/>
  <c r="J110" i="12" s="1"/>
  <c r="H125" i="37" l="1"/>
  <c r="J125" i="37" s="1"/>
  <c r="I125" i="37"/>
  <c r="H134" i="31"/>
  <c r="J134" i="31" s="1"/>
  <c r="I134" i="31"/>
  <c r="B109" i="19"/>
  <c r="AF109" i="19" s="1"/>
  <c r="B109" i="25"/>
  <c r="T109" i="25" s="1"/>
  <c r="D109" i="25"/>
  <c r="K110" i="12"/>
  <c r="D109" i="19"/>
  <c r="AH109" i="19" s="1"/>
  <c r="L110" i="12"/>
  <c r="C111" i="12" s="1"/>
  <c r="K125" i="37" l="1"/>
  <c r="L125" i="37"/>
  <c r="C126" i="37" s="1"/>
  <c r="D126" i="37" s="1"/>
  <c r="E126" i="37" s="1"/>
  <c r="L134" i="31"/>
  <c r="C135" i="31" s="1"/>
  <c r="D135" i="31" s="1"/>
  <c r="E135" i="31" s="1"/>
  <c r="H135" i="31" s="1"/>
  <c r="J135" i="31" s="1"/>
  <c r="K134" i="31"/>
  <c r="C109" i="19"/>
  <c r="AG109" i="19" s="1"/>
  <c r="C109" i="25"/>
  <c r="U109" i="25" s="1"/>
  <c r="V109" i="25" s="1"/>
  <c r="D111" i="12"/>
  <c r="E111" i="12" s="1"/>
  <c r="H126" i="37" l="1"/>
  <c r="J126" i="37" s="1"/>
  <c r="I126" i="37"/>
  <c r="I135" i="31"/>
  <c r="L135" i="31" s="1"/>
  <c r="C136" i="31" s="1"/>
  <c r="D136" i="31" s="1"/>
  <c r="E136" i="31" s="1"/>
  <c r="H111" i="12"/>
  <c r="J111" i="12" s="1"/>
  <c r="I111" i="12"/>
  <c r="L126" i="37" l="1"/>
  <c r="C127" i="37" s="1"/>
  <c r="D127" i="37" s="1"/>
  <c r="E127" i="37" s="1"/>
  <c r="K126" i="37"/>
  <c r="K135" i="31"/>
  <c r="H136" i="31"/>
  <c r="J136" i="31" s="1"/>
  <c r="I136" i="31"/>
  <c r="D110" i="25"/>
  <c r="B110" i="19"/>
  <c r="AF110" i="19" s="1"/>
  <c r="B110" i="25"/>
  <c r="T110" i="25" s="1"/>
  <c r="D110" i="19"/>
  <c r="AH110" i="19" s="1"/>
  <c r="K111" i="12"/>
  <c r="L111" i="12"/>
  <c r="C112" i="12" s="1"/>
  <c r="H127" i="37" l="1"/>
  <c r="J127" i="37" s="1"/>
  <c r="I127" i="37"/>
  <c r="L136" i="31"/>
  <c r="C137" i="31" s="1"/>
  <c r="D137" i="31" s="1"/>
  <c r="E137" i="31" s="1"/>
  <c r="K136" i="31"/>
  <c r="C110" i="19"/>
  <c r="AG110" i="19" s="1"/>
  <c r="C110" i="25"/>
  <c r="U110" i="25" s="1"/>
  <c r="V110" i="25" s="1"/>
  <c r="D112" i="12"/>
  <c r="E112" i="12" s="1"/>
  <c r="E112" i="26" s="1"/>
  <c r="L127" i="37" l="1"/>
  <c r="C128" i="37" s="1"/>
  <c r="D128" i="37" s="1"/>
  <c r="E128" i="37" s="1"/>
  <c r="K127" i="37"/>
  <c r="I137" i="31"/>
  <c r="H137" i="31"/>
  <c r="J137" i="31" s="1"/>
  <c r="H112" i="26"/>
  <c r="J112" i="26" s="1"/>
  <c r="B111" i="27" s="1"/>
  <c r="AF111" i="27" s="1"/>
  <c r="I112" i="26"/>
  <c r="I112" i="12"/>
  <c r="H112" i="12"/>
  <c r="J112" i="12" s="1"/>
  <c r="H128" i="37" l="1"/>
  <c r="J128" i="37" s="1"/>
  <c r="I128" i="37"/>
  <c r="K137" i="31"/>
  <c r="L137" i="31"/>
  <c r="C138" i="31" s="1"/>
  <c r="D138" i="31" s="1"/>
  <c r="E138" i="31" s="1"/>
  <c r="K112" i="26"/>
  <c r="C111" i="27" s="1"/>
  <c r="AG111" i="27" s="1"/>
  <c r="D111" i="27"/>
  <c r="AH111" i="27" s="1"/>
  <c r="D111" i="25"/>
  <c r="L112" i="26"/>
  <c r="C113" i="26" s="1"/>
  <c r="D113" i="26" s="1"/>
  <c r="E113" i="26" s="1"/>
  <c r="B111" i="19"/>
  <c r="AF111" i="19" s="1"/>
  <c r="B111" i="25"/>
  <c r="T111" i="25" s="1"/>
  <c r="D111" i="19"/>
  <c r="AH111" i="19" s="1"/>
  <c r="K112" i="12"/>
  <c r="L112" i="12"/>
  <c r="C113" i="12" s="1"/>
  <c r="L128" i="37" l="1"/>
  <c r="C129" i="37" s="1"/>
  <c r="D129" i="37" s="1"/>
  <c r="E129" i="37" s="1"/>
  <c r="K128" i="37"/>
  <c r="I138" i="31"/>
  <c r="H138" i="31"/>
  <c r="J138" i="31" s="1"/>
  <c r="H113" i="26"/>
  <c r="J113" i="26" s="1"/>
  <c r="B112" i="27" s="1"/>
  <c r="AF112" i="27" s="1"/>
  <c r="I113" i="26"/>
  <c r="C111" i="19"/>
  <c r="AG111" i="19" s="1"/>
  <c r="C111" i="25"/>
  <c r="U111" i="25" s="1"/>
  <c r="V111" i="25" s="1"/>
  <c r="D113" i="12"/>
  <c r="E113" i="12" s="1"/>
  <c r="H129" i="37" l="1"/>
  <c r="J129" i="37" s="1"/>
  <c r="I129" i="37"/>
  <c r="L138" i="31"/>
  <c r="C139" i="31" s="1"/>
  <c r="D139" i="31" s="1"/>
  <c r="E139" i="31" s="1"/>
  <c r="K138" i="31"/>
  <c r="K113" i="26"/>
  <c r="C112" i="27" s="1"/>
  <c r="AG112" i="27" s="1"/>
  <c r="D112" i="27"/>
  <c r="AH112" i="27" s="1"/>
  <c r="L113" i="26"/>
  <c r="C114" i="26" s="1"/>
  <c r="D114" i="26" s="1"/>
  <c r="E114" i="26" s="1"/>
  <c r="I113" i="12"/>
  <c r="H113" i="12"/>
  <c r="J113" i="12" s="1"/>
  <c r="K129" i="37" l="1"/>
  <c r="L129" i="37"/>
  <c r="C130" i="37" s="1"/>
  <c r="D130" i="37" s="1"/>
  <c r="E130" i="37" s="1"/>
  <c r="H139" i="31"/>
  <c r="J139" i="31" s="1"/>
  <c r="I139" i="31"/>
  <c r="B112" i="19"/>
  <c r="AF112" i="19" s="1"/>
  <c r="B112" i="25"/>
  <c r="T112" i="25" s="1"/>
  <c r="H114" i="26"/>
  <c r="J114" i="26" s="1"/>
  <c r="B113" i="27" s="1"/>
  <c r="AF113" i="27" s="1"/>
  <c r="I114" i="26"/>
  <c r="D112" i="25"/>
  <c r="K113" i="12"/>
  <c r="D112" i="19"/>
  <c r="AH112" i="19" s="1"/>
  <c r="L113" i="12"/>
  <c r="C114" i="12" s="1"/>
  <c r="H130" i="37" l="1"/>
  <c r="J130" i="37" s="1"/>
  <c r="I130" i="37"/>
  <c r="K139" i="31"/>
  <c r="L139" i="31"/>
  <c r="C140" i="31" s="1"/>
  <c r="D140" i="31" s="1"/>
  <c r="E140" i="31" s="1"/>
  <c r="K114" i="26"/>
  <c r="C113" i="27" s="1"/>
  <c r="AG113" i="27" s="1"/>
  <c r="D113" i="27"/>
  <c r="AH113" i="27" s="1"/>
  <c r="L114" i="26"/>
  <c r="C115" i="26" s="1"/>
  <c r="D115" i="26" s="1"/>
  <c r="E115" i="26" s="1"/>
  <c r="C112" i="19"/>
  <c r="AG112" i="19" s="1"/>
  <c r="C112" i="25"/>
  <c r="U112" i="25" s="1"/>
  <c r="D114" i="12"/>
  <c r="E114" i="12" s="1"/>
  <c r="L130" i="37" l="1"/>
  <c r="C131" i="37" s="1"/>
  <c r="D131" i="37" s="1"/>
  <c r="E131" i="37" s="1"/>
  <c r="K130" i="37"/>
  <c r="I140" i="31"/>
  <c r="H140" i="31"/>
  <c r="J140" i="31" s="1"/>
  <c r="K140" i="31" s="1"/>
  <c r="V112" i="25"/>
  <c r="H115" i="26"/>
  <c r="J115" i="26" s="1"/>
  <c r="B114" i="27" s="1"/>
  <c r="AF114" i="27" s="1"/>
  <c r="I115" i="26"/>
  <c r="I114" i="12"/>
  <c r="H114" i="12"/>
  <c r="J114" i="12" s="1"/>
  <c r="H131" i="37" l="1"/>
  <c r="J131" i="37" s="1"/>
  <c r="I131" i="37"/>
  <c r="L140" i="31"/>
  <c r="C141" i="31" s="1"/>
  <c r="D141" i="31" s="1"/>
  <c r="E141" i="31" s="1"/>
  <c r="K115" i="26"/>
  <c r="C114" i="27" s="1"/>
  <c r="AG114" i="27" s="1"/>
  <c r="D114" i="27"/>
  <c r="AH114" i="27" s="1"/>
  <c r="D113" i="25"/>
  <c r="L115" i="26"/>
  <c r="C116" i="26" s="1"/>
  <c r="B113" i="19"/>
  <c r="AF113" i="19" s="1"/>
  <c r="B113" i="25"/>
  <c r="T113" i="25" s="1"/>
  <c r="K114" i="12"/>
  <c r="D113" i="19"/>
  <c r="AH113" i="19" s="1"/>
  <c r="L114" i="12"/>
  <c r="C115" i="12" s="1"/>
  <c r="L131" i="37" l="1"/>
  <c r="C132" i="37" s="1"/>
  <c r="D132" i="37" s="1"/>
  <c r="E132" i="37" s="1"/>
  <c r="K131" i="37"/>
  <c r="H141" i="31"/>
  <c r="J141" i="31" s="1"/>
  <c r="I141" i="31"/>
  <c r="D116" i="26"/>
  <c r="E116" i="26" s="1"/>
  <c r="C113" i="19"/>
  <c r="AG113" i="19" s="1"/>
  <c r="C113" i="25"/>
  <c r="U113" i="25" s="1"/>
  <c r="V113" i="25" s="1"/>
  <c r="D115" i="12"/>
  <c r="E115" i="12" s="1"/>
  <c r="H132" i="37" l="1"/>
  <c r="J132" i="37" s="1"/>
  <c r="I132" i="37"/>
  <c r="K141" i="31"/>
  <c r="L141" i="31"/>
  <c r="C142" i="31" s="1"/>
  <c r="D142" i="31" s="1"/>
  <c r="E142" i="31" s="1"/>
  <c r="H116" i="26"/>
  <c r="J116" i="26" s="1"/>
  <c r="B115" i="27" s="1"/>
  <c r="AF115" i="27" s="1"/>
  <c r="I116" i="26"/>
  <c r="I115" i="12"/>
  <c r="H115" i="12"/>
  <c r="J115" i="12" s="1"/>
  <c r="L132" i="37" l="1"/>
  <c r="C133" i="37" s="1"/>
  <c r="K132" i="37"/>
  <c r="H142" i="31"/>
  <c r="J142" i="31" s="1"/>
  <c r="I142" i="31"/>
  <c r="K116" i="26"/>
  <c r="C115" i="27" s="1"/>
  <c r="AG115" i="27" s="1"/>
  <c r="D115" i="27"/>
  <c r="AH115" i="27" s="1"/>
  <c r="D114" i="25"/>
  <c r="L116" i="26"/>
  <c r="C117" i="26" s="1"/>
  <c r="D117" i="26" s="1"/>
  <c r="E117" i="26" s="1"/>
  <c r="B114" i="19"/>
  <c r="AF114" i="19" s="1"/>
  <c r="B114" i="25"/>
  <c r="T114" i="25" s="1"/>
  <c r="K115" i="12"/>
  <c r="D114" i="19"/>
  <c r="AH114" i="19" s="1"/>
  <c r="L115" i="12"/>
  <c r="C116" i="12" s="1"/>
  <c r="D133" i="37" l="1"/>
  <c r="E133" i="37" s="1"/>
  <c r="L142" i="31"/>
  <c r="C143" i="31" s="1"/>
  <c r="D143" i="31" s="1"/>
  <c r="E143" i="31" s="1"/>
  <c r="K142" i="31"/>
  <c r="H117" i="26"/>
  <c r="J117" i="26" s="1"/>
  <c r="B116" i="27" s="1"/>
  <c r="AF116" i="27" s="1"/>
  <c r="I117" i="26"/>
  <c r="C114" i="19"/>
  <c r="AG114" i="19" s="1"/>
  <c r="C114" i="25"/>
  <c r="U114" i="25" s="1"/>
  <c r="V114" i="25" s="1"/>
  <c r="D116" i="12"/>
  <c r="E116" i="12" s="1"/>
  <c r="H133" i="37" l="1"/>
  <c r="J133" i="37" s="1"/>
  <c r="I133" i="37"/>
  <c r="I143" i="31"/>
  <c r="H143" i="31"/>
  <c r="J143" i="31" s="1"/>
  <c r="K117" i="26"/>
  <c r="C116" i="27" s="1"/>
  <c r="AG116" i="27" s="1"/>
  <c r="D116" i="27"/>
  <c r="AH116" i="27" s="1"/>
  <c r="L117" i="26"/>
  <c r="C118" i="26" s="1"/>
  <c r="D118" i="26" s="1"/>
  <c r="E118" i="26" s="1"/>
  <c r="I116" i="12"/>
  <c r="H116" i="12"/>
  <c r="J116" i="12" s="1"/>
  <c r="K133" i="37" l="1"/>
  <c r="L133" i="37"/>
  <c r="C134" i="37" s="1"/>
  <c r="K143" i="31"/>
  <c r="L143" i="31"/>
  <c r="C144" i="31" s="1"/>
  <c r="D144" i="31" s="1"/>
  <c r="E144" i="31" s="1"/>
  <c r="B115" i="19"/>
  <c r="AF115" i="19" s="1"/>
  <c r="B115" i="25"/>
  <c r="T115" i="25" s="1"/>
  <c r="D115" i="25"/>
  <c r="H118" i="26"/>
  <c r="J118" i="26" s="1"/>
  <c r="B117" i="27" s="1"/>
  <c r="AF117" i="27" s="1"/>
  <c r="I118" i="26"/>
  <c r="D115" i="19"/>
  <c r="AH115" i="19" s="1"/>
  <c r="K116" i="12"/>
  <c r="L116" i="12"/>
  <c r="C117" i="12" s="1"/>
  <c r="D134" i="37" l="1"/>
  <c r="E134" i="37" s="1"/>
  <c r="H144" i="31"/>
  <c r="J144" i="31" s="1"/>
  <c r="I144" i="31"/>
  <c r="K118" i="26"/>
  <c r="C117" i="27" s="1"/>
  <c r="AG117" i="27" s="1"/>
  <c r="D117" i="27"/>
  <c r="AH117" i="27" s="1"/>
  <c r="L118" i="26"/>
  <c r="C119" i="26" s="1"/>
  <c r="D119" i="26" s="1"/>
  <c r="E119" i="26" s="1"/>
  <c r="C115" i="19"/>
  <c r="AG115" i="19" s="1"/>
  <c r="C115" i="25"/>
  <c r="U115" i="25" s="1"/>
  <c r="V115" i="25" s="1"/>
  <c r="D117" i="12"/>
  <c r="E117" i="12" s="1"/>
  <c r="I134" i="37" l="1"/>
  <c r="H134" i="37"/>
  <c r="J134" i="37" s="1"/>
  <c r="L144" i="31"/>
  <c r="C145" i="31" s="1"/>
  <c r="D145" i="31" s="1"/>
  <c r="E145" i="31" s="1"/>
  <c r="K144" i="31"/>
  <c r="H119" i="26"/>
  <c r="J119" i="26" s="1"/>
  <c r="B118" i="27" s="1"/>
  <c r="AF118" i="27" s="1"/>
  <c r="I119" i="26"/>
  <c r="I117" i="12"/>
  <c r="H117" i="12"/>
  <c r="J117" i="12" s="1"/>
  <c r="L134" i="37" l="1"/>
  <c r="C135" i="37" s="1"/>
  <c r="D135" i="37" s="1"/>
  <c r="E135" i="37" s="1"/>
  <c r="K134" i="37"/>
  <c r="I145" i="31"/>
  <c r="H145" i="31"/>
  <c r="J145" i="31" s="1"/>
  <c r="K119" i="26"/>
  <c r="C118" i="27" s="1"/>
  <c r="AG118" i="27" s="1"/>
  <c r="D118" i="27"/>
  <c r="AH118" i="27" s="1"/>
  <c r="D116" i="25"/>
  <c r="L119" i="26"/>
  <c r="C120" i="26" s="1"/>
  <c r="D120" i="26" s="1"/>
  <c r="E120" i="26" s="1"/>
  <c r="B116" i="19"/>
  <c r="AF116" i="19" s="1"/>
  <c r="B116" i="25"/>
  <c r="T116" i="25" s="1"/>
  <c r="D116" i="19"/>
  <c r="AH116" i="19" s="1"/>
  <c r="K117" i="12"/>
  <c r="L117" i="12"/>
  <c r="C118" i="12" s="1"/>
  <c r="H135" i="37" l="1"/>
  <c r="J135" i="37" s="1"/>
  <c r="I135" i="37"/>
  <c r="L145" i="31"/>
  <c r="C146" i="31" s="1"/>
  <c r="D146" i="31" s="1"/>
  <c r="E146" i="31" s="1"/>
  <c r="K145" i="31"/>
  <c r="H120" i="26"/>
  <c r="J120" i="26" s="1"/>
  <c r="B119" i="27" s="1"/>
  <c r="AF119" i="27" s="1"/>
  <c r="I120" i="26"/>
  <c r="C116" i="19"/>
  <c r="AG116" i="19" s="1"/>
  <c r="C116" i="25"/>
  <c r="U116" i="25" s="1"/>
  <c r="V116" i="25" s="1"/>
  <c r="D118" i="12"/>
  <c r="E118" i="12" s="1"/>
  <c r="L135" i="37" l="1"/>
  <c r="C136" i="37" s="1"/>
  <c r="D136" i="37" s="1"/>
  <c r="E136" i="37" s="1"/>
  <c r="K135" i="37"/>
  <c r="H146" i="31"/>
  <c r="J146" i="31" s="1"/>
  <c r="I146" i="31"/>
  <c r="K120" i="26"/>
  <c r="C119" i="27" s="1"/>
  <c r="AG119" i="27" s="1"/>
  <c r="D119" i="27"/>
  <c r="AH119" i="27" s="1"/>
  <c r="L120" i="26"/>
  <c r="C121" i="26" s="1"/>
  <c r="D121" i="26" s="1"/>
  <c r="E121" i="26" s="1"/>
  <c r="I118" i="12"/>
  <c r="H118" i="12"/>
  <c r="J118" i="12" s="1"/>
  <c r="H136" i="37" l="1"/>
  <c r="J136" i="37" s="1"/>
  <c r="I136" i="37"/>
  <c r="K146" i="31"/>
  <c r="L146" i="31"/>
  <c r="C147" i="31" s="1"/>
  <c r="D147" i="31" s="1"/>
  <c r="E147" i="31" s="1"/>
  <c r="D117" i="25"/>
  <c r="B117" i="19"/>
  <c r="AF117" i="19" s="1"/>
  <c r="B117" i="25"/>
  <c r="T117" i="25" s="1"/>
  <c r="H121" i="26"/>
  <c r="J121" i="26" s="1"/>
  <c r="B120" i="27" s="1"/>
  <c r="AF120" i="27" s="1"/>
  <c r="I121" i="26"/>
  <c r="D117" i="19"/>
  <c r="AH117" i="19" s="1"/>
  <c r="K118" i="12"/>
  <c r="L118" i="12"/>
  <c r="C119" i="12" s="1"/>
  <c r="L136" i="37" l="1"/>
  <c r="C137" i="37" s="1"/>
  <c r="D137" i="37" s="1"/>
  <c r="E137" i="37" s="1"/>
  <c r="K136" i="37"/>
  <c r="H147" i="31"/>
  <c r="J147" i="31" s="1"/>
  <c r="I147" i="31"/>
  <c r="K121" i="26"/>
  <c r="C120" i="27" s="1"/>
  <c r="AG120" i="27" s="1"/>
  <c r="D120" i="27"/>
  <c r="AH120" i="27" s="1"/>
  <c r="L121" i="26"/>
  <c r="C122" i="26" s="1"/>
  <c r="D122" i="26" s="1"/>
  <c r="E122" i="26" s="1"/>
  <c r="C117" i="19"/>
  <c r="AG117" i="19" s="1"/>
  <c r="C117" i="25"/>
  <c r="U117" i="25" s="1"/>
  <c r="V117" i="25" s="1"/>
  <c r="D119" i="12"/>
  <c r="E119" i="12" s="1"/>
  <c r="H137" i="37" l="1"/>
  <c r="J137" i="37" s="1"/>
  <c r="I137" i="37"/>
  <c r="K147" i="31"/>
  <c r="L147" i="31"/>
  <c r="C148" i="31" s="1"/>
  <c r="D148" i="31" s="1"/>
  <c r="E148" i="31" s="1"/>
  <c r="H122" i="26"/>
  <c r="J122" i="26" s="1"/>
  <c r="B121" i="27" s="1"/>
  <c r="AF121" i="27" s="1"/>
  <c r="I122" i="26"/>
  <c r="I119" i="12"/>
  <c r="H119" i="12"/>
  <c r="J119" i="12" s="1"/>
  <c r="K137" i="37" l="1"/>
  <c r="L137" i="37"/>
  <c r="C138" i="37" s="1"/>
  <c r="D138" i="37" s="1"/>
  <c r="E138" i="37" s="1"/>
  <c r="I148" i="31"/>
  <c r="H148" i="31"/>
  <c r="J148" i="31" s="1"/>
  <c r="K122" i="26"/>
  <c r="C121" i="27" s="1"/>
  <c r="AG121" i="27" s="1"/>
  <c r="D121" i="27"/>
  <c r="AH121" i="27" s="1"/>
  <c r="D118" i="25"/>
  <c r="L122" i="26"/>
  <c r="C123" i="26" s="1"/>
  <c r="D123" i="26" s="1"/>
  <c r="E123" i="26" s="1"/>
  <c r="B118" i="19"/>
  <c r="AF118" i="19" s="1"/>
  <c r="B118" i="25"/>
  <c r="T118" i="25" s="1"/>
  <c r="D118" i="19"/>
  <c r="AH118" i="19" s="1"/>
  <c r="K119" i="12"/>
  <c r="L119" i="12"/>
  <c r="C120" i="12" s="1"/>
  <c r="H138" i="37" l="1"/>
  <c r="J138" i="37" s="1"/>
  <c r="I138" i="37"/>
  <c r="K148" i="31"/>
  <c r="L148" i="31"/>
  <c r="C149" i="31" s="1"/>
  <c r="D149" i="31" s="1"/>
  <c r="E149" i="31" s="1"/>
  <c r="H123" i="26"/>
  <c r="J123" i="26" s="1"/>
  <c r="B122" i="27" s="1"/>
  <c r="AF122" i="27" s="1"/>
  <c r="I123" i="26"/>
  <c r="C118" i="19"/>
  <c r="AG118" i="19" s="1"/>
  <c r="C118" i="25"/>
  <c r="U118" i="25" s="1"/>
  <c r="V118" i="25" s="1"/>
  <c r="D120" i="12"/>
  <c r="E120" i="12" s="1"/>
  <c r="L138" i="37" l="1"/>
  <c r="C139" i="37" s="1"/>
  <c r="D139" i="37" s="1"/>
  <c r="E139" i="37" s="1"/>
  <c r="K138" i="37"/>
  <c r="I149" i="31"/>
  <c r="H149" i="31"/>
  <c r="J149" i="31" s="1"/>
  <c r="K123" i="26"/>
  <c r="C122" i="27" s="1"/>
  <c r="AG122" i="27" s="1"/>
  <c r="D122" i="27"/>
  <c r="AH122" i="27" s="1"/>
  <c r="L123" i="26"/>
  <c r="C124" i="26" s="1"/>
  <c r="D124" i="26" s="1"/>
  <c r="E124" i="26" s="1"/>
  <c r="I120" i="12"/>
  <c r="H120" i="12"/>
  <c r="J120" i="12" s="1"/>
  <c r="H139" i="37" l="1"/>
  <c r="J139" i="37" s="1"/>
  <c r="I139" i="37"/>
  <c r="L149" i="31"/>
  <c r="C150" i="31" s="1"/>
  <c r="D150" i="31" s="1"/>
  <c r="E150" i="31" s="1"/>
  <c r="K149" i="31"/>
  <c r="B119" i="19"/>
  <c r="AF119" i="19" s="1"/>
  <c r="B119" i="25"/>
  <c r="T119" i="25" s="1"/>
  <c r="D119" i="25"/>
  <c r="H124" i="26"/>
  <c r="J124" i="26" s="1"/>
  <c r="I124" i="26"/>
  <c r="D119" i="19"/>
  <c r="AH119" i="19" s="1"/>
  <c r="K120" i="12"/>
  <c r="L120" i="12"/>
  <c r="C121" i="12" s="1"/>
  <c r="L139" i="37" l="1"/>
  <c r="C140" i="37" s="1"/>
  <c r="D140" i="37" s="1"/>
  <c r="E140" i="37" s="1"/>
  <c r="K139" i="37"/>
  <c r="H150" i="31"/>
  <c r="J150" i="31" s="1"/>
  <c r="I150" i="31"/>
  <c r="K124" i="26"/>
  <c r="C119" i="19"/>
  <c r="AG119" i="19" s="1"/>
  <c r="C119" i="25"/>
  <c r="U119" i="25" s="1"/>
  <c r="V119" i="25" s="1"/>
  <c r="L124" i="26"/>
  <c r="C125" i="26" s="1"/>
  <c r="D125" i="26" s="1"/>
  <c r="E125" i="26" s="1"/>
  <c r="D121" i="12"/>
  <c r="E121" i="12" s="1"/>
  <c r="H140" i="37" l="1"/>
  <c r="J140" i="37" s="1"/>
  <c r="I140" i="37"/>
  <c r="L150" i="31"/>
  <c r="C151" i="31" s="1"/>
  <c r="D151" i="31" s="1"/>
  <c r="E151" i="31" s="1"/>
  <c r="K150" i="31"/>
  <c r="H125" i="26"/>
  <c r="J125" i="26" s="1"/>
  <c r="I125" i="26"/>
  <c r="I121" i="12"/>
  <c r="H121" i="12"/>
  <c r="J121" i="12" s="1"/>
  <c r="L140" i="37" l="1"/>
  <c r="C141" i="37" s="1"/>
  <c r="D141" i="37" s="1"/>
  <c r="E141" i="37" s="1"/>
  <c r="K140" i="37"/>
  <c r="H151" i="31"/>
  <c r="J151" i="31" s="1"/>
  <c r="I151" i="31"/>
  <c r="K125" i="26"/>
  <c r="D120" i="25"/>
  <c r="L125" i="26"/>
  <c r="C126" i="26" s="1"/>
  <c r="D126" i="26" s="1"/>
  <c r="E126" i="26" s="1"/>
  <c r="B120" i="19"/>
  <c r="AF120" i="19" s="1"/>
  <c r="B120" i="25"/>
  <c r="T120" i="25" s="1"/>
  <c r="K121" i="12"/>
  <c r="D120" i="19"/>
  <c r="AH120" i="19" s="1"/>
  <c r="L121" i="12"/>
  <c r="C122" i="12" s="1"/>
  <c r="H141" i="37" l="1"/>
  <c r="J141" i="37" s="1"/>
  <c r="I141" i="37"/>
  <c r="K151" i="31"/>
  <c r="L151" i="31"/>
  <c r="C152" i="31" s="1"/>
  <c r="D152" i="31" s="1"/>
  <c r="E152" i="31" s="1"/>
  <c r="H126" i="26"/>
  <c r="J126" i="26" s="1"/>
  <c r="I126" i="26"/>
  <c r="C120" i="19"/>
  <c r="AG120" i="19" s="1"/>
  <c r="C120" i="25"/>
  <c r="U120" i="25" s="1"/>
  <c r="V120" i="25" s="1"/>
  <c r="D122" i="12"/>
  <c r="E122" i="12" s="1"/>
  <c r="K141" i="37" l="1"/>
  <c r="L141" i="37"/>
  <c r="C142" i="37" s="1"/>
  <c r="D142" i="37" s="1"/>
  <c r="E142" i="37" s="1"/>
  <c r="H152" i="31"/>
  <c r="J152" i="31" s="1"/>
  <c r="I152" i="31"/>
  <c r="K126" i="26"/>
  <c r="L126" i="26"/>
  <c r="C127" i="26" s="1"/>
  <c r="D127" i="26" s="1"/>
  <c r="E127" i="26" s="1"/>
  <c r="I122" i="12"/>
  <c r="H122" i="12"/>
  <c r="J122" i="12" s="1"/>
  <c r="H142" i="37" l="1"/>
  <c r="J142" i="37" s="1"/>
  <c r="I142" i="37"/>
  <c r="L152" i="31"/>
  <c r="C153" i="31" s="1"/>
  <c r="D153" i="31" s="1"/>
  <c r="E153" i="31" s="1"/>
  <c r="K152" i="31"/>
  <c r="B121" i="19"/>
  <c r="AF121" i="19" s="1"/>
  <c r="B121" i="25"/>
  <c r="T121" i="25" s="1"/>
  <c r="D121" i="25"/>
  <c r="H127" i="26"/>
  <c r="J127" i="26" s="1"/>
  <c r="I127" i="26"/>
  <c r="K122" i="12"/>
  <c r="D121" i="19"/>
  <c r="AH121" i="19" s="1"/>
  <c r="L122" i="12"/>
  <c r="C123" i="12" s="1"/>
  <c r="L142" i="37" l="1"/>
  <c r="C143" i="37" s="1"/>
  <c r="D143" i="37" s="1"/>
  <c r="E143" i="37" s="1"/>
  <c r="K142" i="37"/>
  <c r="I153" i="31"/>
  <c r="H153" i="31"/>
  <c r="J153" i="31" s="1"/>
  <c r="K127" i="26"/>
  <c r="L127" i="26"/>
  <c r="C128" i="26" s="1"/>
  <c r="D128" i="26" s="1"/>
  <c r="E128" i="26" s="1"/>
  <c r="C121" i="19"/>
  <c r="AG121" i="19" s="1"/>
  <c r="C121" i="25"/>
  <c r="U121" i="25" s="1"/>
  <c r="V121" i="25" s="1"/>
  <c r="D123" i="12"/>
  <c r="E123" i="12" s="1"/>
  <c r="H143" i="37" l="1"/>
  <c r="J143" i="37" s="1"/>
  <c r="I143" i="37"/>
  <c r="K153" i="31"/>
  <c r="L153" i="31"/>
  <c r="C154" i="31" s="1"/>
  <c r="D154" i="31" s="1"/>
  <c r="E154" i="31" s="1"/>
  <c r="H128" i="26"/>
  <c r="J128" i="26" s="1"/>
  <c r="I128" i="26"/>
  <c r="H123" i="12"/>
  <c r="J123" i="12" s="1"/>
  <c r="I123" i="12"/>
  <c r="L143" i="37" l="1"/>
  <c r="C144" i="37" s="1"/>
  <c r="D144" i="37" s="1"/>
  <c r="E144" i="37" s="1"/>
  <c r="K143" i="37"/>
  <c r="I154" i="31"/>
  <c r="H154" i="31"/>
  <c r="J154" i="31" s="1"/>
  <c r="K154" i="31" s="1"/>
  <c r="K128" i="26"/>
  <c r="B122" i="19"/>
  <c r="AF122" i="19" s="1"/>
  <c r="B122" i="25"/>
  <c r="T122" i="25" s="1"/>
  <c r="L128" i="26"/>
  <c r="C129" i="26" s="1"/>
  <c r="D129" i="26" s="1"/>
  <c r="E129" i="26" s="1"/>
  <c r="D122" i="25"/>
  <c r="K123" i="12"/>
  <c r="D122" i="19"/>
  <c r="AH122" i="19" s="1"/>
  <c r="L123" i="12"/>
  <c r="C124" i="12" s="1"/>
  <c r="H144" i="37" l="1"/>
  <c r="J144" i="37" s="1"/>
  <c r="I144" i="37"/>
  <c r="L154" i="31"/>
  <c r="C155" i="31" s="1"/>
  <c r="D155" i="31" s="1"/>
  <c r="E155" i="31" s="1"/>
  <c r="AN12" i="19"/>
  <c r="H129" i="26"/>
  <c r="J129" i="26" s="1"/>
  <c r="I129" i="26"/>
  <c r="AF3" i="25"/>
  <c r="AF4" i="25"/>
  <c r="AA5" i="25"/>
  <c r="AF5" i="25" s="1"/>
  <c r="AA6" i="25"/>
  <c r="AF6" i="25" s="1"/>
  <c r="AA7" i="25"/>
  <c r="AF7" i="25" s="1"/>
  <c r="AA8" i="25"/>
  <c r="AF8" i="25" s="1"/>
  <c r="AA9" i="25"/>
  <c r="AF9" i="25" s="1"/>
  <c r="AA10" i="25"/>
  <c r="AF10" i="25" s="1"/>
  <c r="AA11" i="25"/>
  <c r="AF11" i="25" s="1"/>
  <c r="AA12" i="25"/>
  <c r="AF12" i="25" s="1"/>
  <c r="C122" i="19"/>
  <c r="AG122" i="19" s="1"/>
  <c r="C122" i="25"/>
  <c r="U122" i="25" s="1"/>
  <c r="AM3" i="27"/>
  <c r="AR3" i="27" s="1"/>
  <c r="AM4" i="27"/>
  <c r="AR4" i="27" s="1"/>
  <c r="AM5" i="27"/>
  <c r="AR5" i="27" s="1"/>
  <c r="AM6" i="27"/>
  <c r="AR6" i="27" s="1"/>
  <c r="AM7" i="27"/>
  <c r="AR7" i="27" s="1"/>
  <c r="AM8" i="27"/>
  <c r="AR8" i="27" s="1"/>
  <c r="AM9" i="27"/>
  <c r="AR9" i="27" s="1"/>
  <c r="AM10" i="27"/>
  <c r="AR10" i="27" s="1"/>
  <c r="AM11" i="27"/>
  <c r="AR11" i="27" s="1"/>
  <c r="AM12" i="27"/>
  <c r="AR12" i="27" s="1"/>
  <c r="D124" i="12"/>
  <c r="E124" i="12" s="1"/>
  <c r="L144" i="37" l="1"/>
  <c r="C145" i="37" s="1"/>
  <c r="D145" i="37" s="1"/>
  <c r="E145" i="37" s="1"/>
  <c r="K144" i="37"/>
  <c r="I155" i="31"/>
  <c r="H155" i="31"/>
  <c r="J155" i="31" s="1"/>
  <c r="K129" i="26"/>
  <c r="V122" i="25"/>
  <c r="AE3" i="25"/>
  <c r="AE4" i="25"/>
  <c r="Z5" i="25"/>
  <c r="AE5" i="25" s="1"/>
  <c r="Z6" i="25"/>
  <c r="AE6" i="25" s="1"/>
  <c r="Z7" i="25"/>
  <c r="AE7" i="25" s="1"/>
  <c r="Z8" i="25"/>
  <c r="AE8" i="25" s="1"/>
  <c r="Z9" i="25"/>
  <c r="AE9" i="25" s="1"/>
  <c r="Z10" i="25"/>
  <c r="AE10" i="25" s="1"/>
  <c r="Z11" i="25"/>
  <c r="AE11" i="25" s="1"/>
  <c r="Z12" i="25"/>
  <c r="AE12" i="25" s="1"/>
  <c r="AL3" i="27"/>
  <c r="AQ3" i="27" s="1"/>
  <c r="AL4" i="27"/>
  <c r="AQ4" i="27" s="1"/>
  <c r="AL5" i="27"/>
  <c r="AQ5" i="27" s="1"/>
  <c r="AL6" i="27"/>
  <c r="AQ6" i="27" s="1"/>
  <c r="AL7" i="27"/>
  <c r="AQ7" i="27" s="1"/>
  <c r="AL8" i="27"/>
  <c r="AQ8" i="27" s="1"/>
  <c r="AL9" i="27"/>
  <c r="AQ9" i="27" s="1"/>
  <c r="AL10" i="27"/>
  <c r="AQ10" i="27" s="1"/>
  <c r="AL11" i="27"/>
  <c r="AQ11" i="27" s="1"/>
  <c r="AL12" i="27"/>
  <c r="AQ12" i="27" s="1"/>
  <c r="L129" i="26"/>
  <c r="C130" i="26" s="1"/>
  <c r="D130" i="26" s="1"/>
  <c r="E130" i="26" s="1"/>
  <c r="I124" i="12"/>
  <c r="H124" i="12"/>
  <c r="J124" i="12" s="1"/>
  <c r="I145" i="37" l="1"/>
  <c r="H145" i="37"/>
  <c r="J145" i="37" s="1"/>
  <c r="K155" i="31"/>
  <c r="L155" i="31"/>
  <c r="C156" i="31" s="1"/>
  <c r="D156" i="31" s="1"/>
  <c r="E156" i="31" s="1"/>
  <c r="L124" i="12"/>
  <c r="C125" i="12" s="1"/>
  <c r="D125" i="12" s="1"/>
  <c r="E125" i="12" s="1"/>
  <c r="AN3" i="27"/>
  <c r="AN4" i="27"/>
  <c r="AN5" i="27"/>
  <c r="AN6" i="27"/>
  <c r="AN7" i="27"/>
  <c r="AN8" i="27"/>
  <c r="AN9" i="27"/>
  <c r="AN10" i="27"/>
  <c r="AN11" i="27"/>
  <c r="AN12" i="27"/>
  <c r="H130" i="26"/>
  <c r="J130" i="26" s="1"/>
  <c r="I130" i="26"/>
  <c r="AB5" i="25"/>
  <c r="AB6" i="25"/>
  <c r="AB7" i="25"/>
  <c r="AB8" i="25"/>
  <c r="AB9" i="25"/>
  <c r="AB10" i="25"/>
  <c r="AB11" i="25"/>
  <c r="AB12" i="25"/>
  <c r="K124" i="12"/>
  <c r="L145" i="37" l="1"/>
  <c r="C146" i="37" s="1"/>
  <c r="D146" i="37" s="1"/>
  <c r="E146" i="37" s="1"/>
  <c r="K145" i="37"/>
  <c r="H156" i="31"/>
  <c r="J156" i="31" s="1"/>
  <c r="I156" i="31"/>
  <c r="K130" i="26"/>
  <c r="L130" i="26"/>
  <c r="C131" i="26" s="1"/>
  <c r="D131" i="26" s="1"/>
  <c r="E131" i="26" s="1"/>
  <c r="I125" i="12"/>
  <c r="H125" i="12"/>
  <c r="J125" i="12" s="1"/>
  <c r="H146" i="37" l="1"/>
  <c r="J146" i="37" s="1"/>
  <c r="I146" i="37"/>
  <c r="L156" i="31"/>
  <c r="C157" i="31" s="1"/>
  <c r="D157" i="31" s="1"/>
  <c r="E157" i="31" s="1"/>
  <c r="H157" i="31"/>
  <c r="J157" i="31" s="1"/>
  <c r="I157" i="31"/>
  <c r="K156" i="31"/>
  <c r="H131" i="26"/>
  <c r="J131" i="26" s="1"/>
  <c r="I131" i="26"/>
  <c r="K125" i="12"/>
  <c r="L125" i="12"/>
  <c r="C126" i="12" s="1"/>
  <c r="K146" i="37" l="1"/>
  <c r="L146" i="37"/>
  <c r="C147" i="37" s="1"/>
  <c r="D147" i="37" s="1"/>
  <c r="E147" i="37" s="1"/>
  <c r="L157" i="31"/>
  <c r="C158" i="31" s="1"/>
  <c r="D158" i="31" s="1"/>
  <c r="E158" i="31" s="1"/>
  <c r="K157" i="31"/>
  <c r="K131" i="26"/>
  <c r="L131" i="26"/>
  <c r="C132" i="26" s="1"/>
  <c r="D132" i="26" s="1"/>
  <c r="E132" i="26" s="1"/>
  <c r="D126" i="12"/>
  <c r="E126" i="12" s="1"/>
  <c r="H147" i="37" l="1"/>
  <c r="J147" i="37" s="1"/>
  <c r="I147" i="37"/>
  <c r="I158" i="31"/>
  <c r="H158" i="31"/>
  <c r="J158" i="31" s="1"/>
  <c r="H132" i="26"/>
  <c r="J132" i="26" s="1"/>
  <c r="I132" i="26"/>
  <c r="H126" i="12"/>
  <c r="J126" i="12" s="1"/>
  <c r="I126" i="12"/>
  <c r="L147" i="37" l="1"/>
  <c r="C148" i="37" s="1"/>
  <c r="D148" i="37" s="1"/>
  <c r="E148" i="37" s="1"/>
  <c r="K147" i="37"/>
  <c r="L158" i="31"/>
  <c r="C159" i="31" s="1"/>
  <c r="D159" i="31" s="1"/>
  <c r="E159" i="31" s="1"/>
  <c r="K158" i="31"/>
  <c r="K132" i="26"/>
  <c r="L132" i="26"/>
  <c r="C133" i="26" s="1"/>
  <c r="D133" i="26" s="1"/>
  <c r="E133" i="26" s="1"/>
  <c r="K126" i="12"/>
  <c r="L126" i="12"/>
  <c r="C127" i="12" s="1"/>
  <c r="H148" i="37" l="1"/>
  <c r="J148" i="37" s="1"/>
  <c r="I148" i="37"/>
  <c r="I159" i="31"/>
  <c r="H159" i="31"/>
  <c r="J159" i="31" s="1"/>
  <c r="K159" i="31" s="1"/>
  <c r="H133" i="26"/>
  <c r="J133" i="26" s="1"/>
  <c r="I133" i="26"/>
  <c r="D127" i="12"/>
  <c r="E127" i="12" s="1"/>
  <c r="L148" i="37" l="1"/>
  <c r="C149" i="37" s="1"/>
  <c r="D149" i="37" s="1"/>
  <c r="E149" i="37" s="1"/>
  <c r="K148" i="37"/>
  <c r="L159" i="31"/>
  <c r="C160" i="31" s="1"/>
  <c r="D160" i="31" s="1"/>
  <c r="E160" i="31" s="1"/>
  <c r="K133" i="26"/>
  <c r="L133" i="26"/>
  <c r="C134" i="26" s="1"/>
  <c r="D134" i="26" s="1"/>
  <c r="E134" i="26" s="1"/>
  <c r="I127" i="12"/>
  <c r="H127" i="12"/>
  <c r="J127" i="12" s="1"/>
  <c r="H149" i="37" l="1"/>
  <c r="J149" i="37" s="1"/>
  <c r="I149" i="37"/>
  <c r="H160" i="31"/>
  <c r="J160" i="31" s="1"/>
  <c r="I160" i="31"/>
  <c r="H134" i="26"/>
  <c r="J134" i="26" s="1"/>
  <c r="I134" i="26"/>
  <c r="K127" i="12"/>
  <c r="L127" i="12"/>
  <c r="C128" i="12" s="1"/>
  <c r="K149" i="37" l="1"/>
  <c r="L149" i="37"/>
  <c r="C150" i="37" s="1"/>
  <c r="D150" i="37" s="1"/>
  <c r="E150" i="37" s="1"/>
  <c r="L160" i="31"/>
  <c r="C161" i="31" s="1"/>
  <c r="D161" i="31" s="1"/>
  <c r="E161" i="31" s="1"/>
  <c r="K160" i="31"/>
  <c r="K134" i="26"/>
  <c r="L134" i="26"/>
  <c r="C135" i="26" s="1"/>
  <c r="D135" i="26" s="1"/>
  <c r="E135" i="26" s="1"/>
  <c r="D128" i="12"/>
  <c r="E128" i="12" s="1"/>
  <c r="H150" i="37" l="1"/>
  <c r="J150" i="37" s="1"/>
  <c r="I150" i="37"/>
  <c r="I161" i="31"/>
  <c r="H161" i="31"/>
  <c r="J161" i="31" s="1"/>
  <c r="H135" i="26"/>
  <c r="J135" i="26" s="1"/>
  <c r="I135" i="26"/>
  <c r="H128" i="12"/>
  <c r="J128" i="12" s="1"/>
  <c r="I128" i="12"/>
  <c r="L150" i="37" l="1"/>
  <c r="C151" i="37" s="1"/>
  <c r="D151" i="37" s="1"/>
  <c r="E151" i="37" s="1"/>
  <c r="K150" i="37"/>
  <c r="K161" i="31"/>
  <c r="L161" i="31"/>
  <c r="C162" i="31" s="1"/>
  <c r="D162" i="31" s="1"/>
  <c r="E162" i="31" s="1"/>
  <c r="K135" i="26"/>
  <c r="L135" i="26"/>
  <c r="C136" i="26" s="1"/>
  <c r="D136" i="26" s="1"/>
  <c r="E136" i="26" s="1"/>
  <c r="K128" i="12"/>
  <c r="L128" i="12"/>
  <c r="C129" i="12" s="1"/>
  <c r="H151" i="37" l="1"/>
  <c r="J151" i="37" s="1"/>
  <c r="I151" i="37"/>
  <c r="I162" i="31"/>
  <c r="H162" i="31"/>
  <c r="J162" i="31" s="1"/>
  <c r="K162" i="31" s="1"/>
  <c r="H136" i="26"/>
  <c r="J136" i="26" s="1"/>
  <c r="I136" i="26"/>
  <c r="D129" i="12"/>
  <c r="E129" i="12" s="1"/>
  <c r="L151" i="37" l="1"/>
  <c r="C152" i="37" s="1"/>
  <c r="K151" i="37"/>
  <c r="L162" i="31"/>
  <c r="C163" i="31" s="1"/>
  <c r="D163" i="31" s="1"/>
  <c r="E163" i="31" s="1"/>
  <c r="K136" i="26"/>
  <c r="L136" i="26"/>
  <c r="C137" i="26" s="1"/>
  <c r="D137" i="26" s="1"/>
  <c r="E137" i="26" s="1"/>
  <c r="H137" i="26" s="1"/>
  <c r="J137" i="26" s="1"/>
  <c r="I129" i="12"/>
  <c r="H129" i="12"/>
  <c r="J129" i="12" s="1"/>
  <c r="D152" i="37" l="1"/>
  <c r="E152" i="37"/>
  <c r="I163" i="31"/>
  <c r="H163" i="31"/>
  <c r="J163" i="31" s="1"/>
  <c r="I137" i="26"/>
  <c r="K137" i="26" s="1"/>
  <c r="K129" i="12"/>
  <c r="L129" i="12"/>
  <c r="C130" i="12" s="1"/>
  <c r="H152" i="37" l="1"/>
  <c r="J152" i="37" s="1"/>
  <c r="I152" i="37"/>
  <c r="L163" i="31"/>
  <c r="C164" i="31" s="1"/>
  <c r="D164" i="31" s="1"/>
  <c r="E164" i="31" s="1"/>
  <c r="K163" i="31"/>
  <c r="L137" i="26"/>
  <c r="C138" i="26" s="1"/>
  <c r="D138" i="26" s="1"/>
  <c r="E138" i="26" s="1"/>
  <c r="H138" i="26" s="1"/>
  <c r="J138" i="26" s="1"/>
  <c r="D130" i="12"/>
  <c r="E130" i="12" s="1"/>
  <c r="L152" i="37" l="1"/>
  <c r="C153" i="37" s="1"/>
  <c r="D153" i="37" s="1"/>
  <c r="E153" i="37" s="1"/>
  <c r="K152" i="37"/>
  <c r="H164" i="31"/>
  <c r="J164" i="31" s="1"/>
  <c r="I164" i="31"/>
  <c r="I138" i="26"/>
  <c r="K138" i="26" s="1"/>
  <c r="H130" i="12"/>
  <c r="J130" i="12" s="1"/>
  <c r="I130" i="12"/>
  <c r="H153" i="37" l="1"/>
  <c r="J153" i="37" s="1"/>
  <c r="I153" i="37"/>
  <c r="L164" i="31"/>
  <c r="C165" i="31" s="1"/>
  <c r="D165" i="31" s="1"/>
  <c r="E165" i="31" s="1"/>
  <c r="K164" i="31"/>
  <c r="L138" i="26"/>
  <c r="C139" i="26" s="1"/>
  <c r="D139" i="26" s="1"/>
  <c r="E139" i="26" s="1"/>
  <c r="H139" i="26" s="1"/>
  <c r="J139" i="26" s="1"/>
  <c r="K130" i="12"/>
  <c r="L130" i="12"/>
  <c r="C131" i="12" s="1"/>
  <c r="K153" i="37" l="1"/>
  <c r="L153" i="37"/>
  <c r="C154" i="37" s="1"/>
  <c r="D154" i="37" s="1"/>
  <c r="E154" i="37" s="1"/>
  <c r="H165" i="31"/>
  <c r="J165" i="31" s="1"/>
  <c r="I165" i="31"/>
  <c r="I139" i="26"/>
  <c r="K139" i="26" s="1"/>
  <c r="D131" i="12"/>
  <c r="E131" i="12" s="1"/>
  <c r="H154" i="37" l="1"/>
  <c r="J154" i="37" s="1"/>
  <c r="I154" i="37"/>
  <c r="L165" i="31"/>
  <c r="C166" i="31" s="1"/>
  <c r="D166" i="31" s="1"/>
  <c r="E166" i="31" s="1"/>
  <c r="K165" i="31"/>
  <c r="L139" i="26"/>
  <c r="C140" i="26" s="1"/>
  <c r="D140" i="26" s="1"/>
  <c r="E140" i="26" s="1"/>
  <c r="H140" i="26" s="1"/>
  <c r="J140" i="26" s="1"/>
  <c r="I131" i="12"/>
  <c r="H131" i="12"/>
  <c r="J131" i="12" s="1"/>
  <c r="L154" i="37" l="1"/>
  <c r="C155" i="37" s="1"/>
  <c r="D155" i="37" s="1"/>
  <c r="E155" i="37" s="1"/>
  <c r="K154" i="37"/>
  <c r="H166" i="31"/>
  <c r="J166" i="31" s="1"/>
  <c r="I166" i="31"/>
  <c r="L166" i="31" s="1"/>
  <c r="C167" i="31" s="1"/>
  <c r="D167" i="31" s="1"/>
  <c r="E167" i="31" s="1"/>
  <c r="I140" i="26"/>
  <c r="K140" i="26" s="1"/>
  <c r="K131" i="12"/>
  <c r="L131" i="12"/>
  <c r="C132" i="12" s="1"/>
  <c r="H155" i="37" l="1"/>
  <c r="J155" i="37" s="1"/>
  <c r="I155" i="37"/>
  <c r="I167" i="31"/>
  <c r="H167" i="31"/>
  <c r="J167" i="31" s="1"/>
  <c r="K166" i="31"/>
  <c r="L140" i="26"/>
  <c r="C141" i="26" s="1"/>
  <c r="D141" i="26" s="1"/>
  <c r="E141" i="26" s="1"/>
  <c r="H141" i="26" s="1"/>
  <c r="J141" i="26" s="1"/>
  <c r="D132" i="12"/>
  <c r="E132" i="12" s="1"/>
  <c r="L155" i="37" l="1"/>
  <c r="C156" i="37" s="1"/>
  <c r="D156" i="37" s="1"/>
  <c r="E156" i="37" s="1"/>
  <c r="K155" i="37"/>
  <c r="L167" i="31"/>
  <c r="C168" i="31" s="1"/>
  <c r="D168" i="31" s="1"/>
  <c r="E168" i="31" s="1"/>
  <c r="K167" i="31"/>
  <c r="I141" i="26"/>
  <c r="L141" i="26" s="1"/>
  <c r="C142" i="26" s="1"/>
  <c r="D142" i="26" s="1"/>
  <c r="E142" i="26" s="1"/>
  <c r="H132" i="12"/>
  <c r="J132" i="12" s="1"/>
  <c r="I132" i="12"/>
  <c r="H156" i="37" l="1"/>
  <c r="J156" i="37" s="1"/>
  <c r="I156" i="37"/>
  <c r="I168" i="31"/>
  <c r="H168" i="31"/>
  <c r="J168" i="31" s="1"/>
  <c r="K141" i="26"/>
  <c r="H142" i="26"/>
  <c r="J142" i="26" s="1"/>
  <c r="I142" i="26"/>
  <c r="K132" i="12"/>
  <c r="L132" i="12"/>
  <c r="C133" i="12" s="1"/>
  <c r="L156" i="37" l="1"/>
  <c r="C157" i="37" s="1"/>
  <c r="D157" i="37" s="1"/>
  <c r="E157" i="37" s="1"/>
  <c r="K156" i="37"/>
  <c r="K168" i="31"/>
  <c r="L168" i="31"/>
  <c r="C169" i="31" s="1"/>
  <c r="D169" i="31" s="1"/>
  <c r="E169" i="31" s="1"/>
  <c r="K142" i="26"/>
  <c r="L142" i="26"/>
  <c r="C143" i="26" s="1"/>
  <c r="D143" i="26" s="1"/>
  <c r="E143" i="26" s="1"/>
  <c r="D133" i="12"/>
  <c r="E133" i="12" s="1"/>
  <c r="H157" i="37" l="1"/>
  <c r="J157" i="37" s="1"/>
  <c r="I157" i="37"/>
  <c r="H169" i="31"/>
  <c r="J169" i="31" s="1"/>
  <c r="I169" i="31"/>
  <c r="H143" i="26"/>
  <c r="J143" i="26" s="1"/>
  <c r="I143" i="26"/>
  <c r="I133" i="12"/>
  <c r="H133" i="12"/>
  <c r="J133" i="12" s="1"/>
  <c r="K157" i="37" l="1"/>
  <c r="L157" i="37"/>
  <c r="C158" i="37" s="1"/>
  <c r="L169" i="31"/>
  <c r="C170" i="31" s="1"/>
  <c r="D170" i="31" s="1"/>
  <c r="E170" i="31" s="1"/>
  <c r="K169" i="31"/>
  <c r="K143" i="26"/>
  <c r="L143" i="26"/>
  <c r="C144" i="26" s="1"/>
  <c r="D144" i="26" s="1"/>
  <c r="E144" i="26" s="1"/>
  <c r="K133" i="12"/>
  <c r="L133" i="12"/>
  <c r="C134" i="12" s="1"/>
  <c r="D158" i="37" l="1"/>
  <c r="E158" i="37" s="1"/>
  <c r="H170" i="31"/>
  <c r="J170" i="31" s="1"/>
  <c r="I170" i="31"/>
  <c r="H144" i="26"/>
  <c r="J144" i="26" s="1"/>
  <c r="I144" i="26"/>
  <c r="D134" i="12"/>
  <c r="E134" i="12" s="1"/>
  <c r="H158" i="37" l="1"/>
  <c r="J158" i="37" s="1"/>
  <c r="I158" i="37"/>
  <c r="K170" i="31"/>
  <c r="L170" i="31"/>
  <c r="C171" i="31" s="1"/>
  <c r="D171" i="31" s="1"/>
  <c r="E171" i="31" s="1"/>
  <c r="K144" i="26"/>
  <c r="L144" i="26"/>
  <c r="C145" i="26" s="1"/>
  <c r="D145" i="26" s="1"/>
  <c r="E145" i="26" s="1"/>
  <c r="H134" i="12"/>
  <c r="J134" i="12" s="1"/>
  <c r="I134" i="12"/>
  <c r="K158" i="37" l="1"/>
  <c r="L158" i="37"/>
  <c r="C159" i="37" s="1"/>
  <c r="D159" i="37" s="1"/>
  <c r="E159" i="37" s="1"/>
  <c r="I171" i="31"/>
  <c r="H171" i="31"/>
  <c r="J171" i="31" s="1"/>
  <c r="H145" i="26"/>
  <c r="J145" i="26" s="1"/>
  <c r="I145" i="26"/>
  <c r="K134" i="12"/>
  <c r="L134" i="12"/>
  <c r="C135" i="12" s="1"/>
  <c r="H159" i="37" l="1"/>
  <c r="J159" i="37" s="1"/>
  <c r="I159" i="37"/>
  <c r="K171" i="31"/>
  <c r="L171" i="31"/>
  <c r="C172" i="31" s="1"/>
  <c r="D172" i="31" s="1"/>
  <c r="E172" i="31" s="1"/>
  <c r="K145" i="26"/>
  <c r="L145" i="26"/>
  <c r="C146" i="26" s="1"/>
  <c r="D146" i="26" s="1"/>
  <c r="E146" i="26" s="1"/>
  <c r="D135" i="12"/>
  <c r="E135" i="12" s="1"/>
  <c r="L159" i="37" l="1"/>
  <c r="C160" i="37" s="1"/>
  <c r="K159" i="37"/>
  <c r="H172" i="31"/>
  <c r="J172" i="31" s="1"/>
  <c r="I172" i="31"/>
  <c r="H146" i="26"/>
  <c r="J146" i="26" s="1"/>
  <c r="I146" i="26"/>
  <c r="I135" i="12"/>
  <c r="H135" i="12"/>
  <c r="J135" i="12" s="1"/>
  <c r="D160" i="37" l="1"/>
  <c r="E160" i="37" s="1"/>
  <c r="L172" i="31"/>
  <c r="C173" i="31" s="1"/>
  <c r="D173" i="31" s="1"/>
  <c r="E173" i="31" s="1"/>
  <c r="K172" i="31"/>
  <c r="K146" i="26"/>
  <c r="L146" i="26"/>
  <c r="C147" i="26" s="1"/>
  <c r="K135" i="12"/>
  <c r="L135" i="12"/>
  <c r="C136" i="12" s="1"/>
  <c r="I160" i="37" l="1"/>
  <c r="H160" i="37"/>
  <c r="J160" i="37" s="1"/>
  <c r="I173" i="31"/>
  <c r="H173" i="31"/>
  <c r="J173" i="31" s="1"/>
  <c r="D147" i="26"/>
  <c r="E147" i="26" s="1"/>
  <c r="D136" i="12"/>
  <c r="E136" i="12" s="1"/>
  <c r="K160" i="37" l="1"/>
  <c r="L160" i="37"/>
  <c r="C161" i="37" s="1"/>
  <c r="D161" i="37" s="1"/>
  <c r="E161" i="37" s="1"/>
  <c r="L173" i="31"/>
  <c r="C174" i="31" s="1"/>
  <c r="D174" i="31" s="1"/>
  <c r="E174" i="31" s="1"/>
  <c r="K173" i="31"/>
  <c r="H147" i="26"/>
  <c r="J147" i="26" s="1"/>
  <c r="I147" i="26"/>
  <c r="H136" i="12"/>
  <c r="J136" i="12" s="1"/>
  <c r="I136" i="12"/>
  <c r="H161" i="37" l="1"/>
  <c r="J161" i="37" s="1"/>
  <c r="I161" i="37"/>
  <c r="H174" i="31"/>
  <c r="J174" i="31" s="1"/>
  <c r="I174" i="31"/>
  <c r="K147" i="26"/>
  <c r="L147" i="26"/>
  <c r="C148" i="26" s="1"/>
  <c r="D148" i="26" s="1"/>
  <c r="E148" i="26" s="1"/>
  <c r="K136" i="12"/>
  <c r="L136" i="12"/>
  <c r="C137" i="12" s="1"/>
  <c r="K161" i="37" l="1"/>
  <c r="L161" i="37"/>
  <c r="C162" i="37" s="1"/>
  <c r="D162" i="37" s="1"/>
  <c r="E162" i="37" s="1"/>
  <c r="K174" i="31"/>
  <c r="L174" i="31"/>
  <c r="C175" i="31" s="1"/>
  <c r="D175" i="31" s="1"/>
  <c r="E175" i="31" s="1"/>
  <c r="H148" i="26"/>
  <c r="J148" i="26" s="1"/>
  <c r="I148" i="26"/>
  <c r="D137" i="12"/>
  <c r="E137" i="12" s="1"/>
  <c r="H162" i="37" l="1"/>
  <c r="J162" i="37" s="1"/>
  <c r="I162" i="37"/>
  <c r="I175" i="31"/>
  <c r="H175" i="31"/>
  <c r="J175" i="31" s="1"/>
  <c r="K148" i="26"/>
  <c r="L148" i="26"/>
  <c r="C149" i="26" s="1"/>
  <c r="D149" i="26" s="1"/>
  <c r="E149" i="26" s="1"/>
  <c r="I137" i="12"/>
  <c r="H137" i="12"/>
  <c r="J137" i="12" s="1"/>
  <c r="L162" i="37" l="1"/>
  <c r="C163" i="37" s="1"/>
  <c r="D163" i="37" s="1"/>
  <c r="E163" i="37" s="1"/>
  <c r="K162" i="37"/>
  <c r="K175" i="31"/>
  <c r="L175" i="31"/>
  <c r="C176" i="31" s="1"/>
  <c r="D176" i="31" s="1"/>
  <c r="E176" i="31" s="1"/>
  <c r="H149" i="26"/>
  <c r="J149" i="26" s="1"/>
  <c r="I149" i="26"/>
  <c r="K137" i="12"/>
  <c r="L137" i="12"/>
  <c r="C138" i="12" s="1"/>
  <c r="H163" i="37" l="1"/>
  <c r="J163" i="37" s="1"/>
  <c r="I163" i="37"/>
  <c r="I176" i="31"/>
  <c r="H176" i="31"/>
  <c r="J176" i="31" s="1"/>
  <c r="K149" i="26"/>
  <c r="L149" i="26"/>
  <c r="C150" i="26" s="1"/>
  <c r="D150" i="26" s="1"/>
  <c r="E150" i="26" s="1"/>
  <c r="D138" i="12"/>
  <c r="E138" i="12" s="1"/>
  <c r="L163" i="37" l="1"/>
  <c r="C164" i="37" s="1"/>
  <c r="D164" i="37" s="1"/>
  <c r="E164" i="37" s="1"/>
  <c r="K163" i="37"/>
  <c r="L176" i="31"/>
  <c r="C177" i="31" s="1"/>
  <c r="D177" i="31" s="1"/>
  <c r="E177" i="31" s="1"/>
  <c r="K176" i="31"/>
  <c r="H150" i="26"/>
  <c r="J150" i="26" s="1"/>
  <c r="I150" i="26"/>
  <c r="I138" i="12"/>
  <c r="H138" i="12"/>
  <c r="J138" i="12" s="1"/>
  <c r="H164" i="37" l="1"/>
  <c r="J164" i="37" s="1"/>
  <c r="I164" i="37"/>
  <c r="I177" i="31"/>
  <c r="H177" i="31"/>
  <c r="J177" i="31" s="1"/>
  <c r="K150" i="26"/>
  <c r="L150" i="26"/>
  <c r="C151" i="26" s="1"/>
  <c r="K138" i="12"/>
  <c r="L138" i="12"/>
  <c r="C139" i="12" s="1"/>
  <c r="L164" i="37" l="1"/>
  <c r="C165" i="37" s="1"/>
  <c r="K164" i="37"/>
  <c r="L177" i="31"/>
  <c r="C178" i="31" s="1"/>
  <c r="D178" i="31" s="1"/>
  <c r="E178" i="31" s="1"/>
  <c r="K177" i="31"/>
  <c r="D151" i="26"/>
  <c r="E151" i="26" s="1"/>
  <c r="D139" i="12"/>
  <c r="E139" i="12" s="1"/>
  <c r="D165" i="37" l="1"/>
  <c r="E165" i="37"/>
  <c r="I178" i="31"/>
  <c r="H178" i="31"/>
  <c r="J178" i="31" s="1"/>
  <c r="H151" i="26"/>
  <c r="J151" i="26" s="1"/>
  <c r="I151" i="26"/>
  <c r="I139" i="12"/>
  <c r="H139" i="12"/>
  <c r="J139" i="12" s="1"/>
  <c r="H165" i="37" l="1"/>
  <c r="J165" i="37" s="1"/>
  <c r="I165" i="37"/>
  <c r="K178" i="31"/>
  <c r="L178" i="31"/>
  <c r="C179" i="31" s="1"/>
  <c r="D179" i="31" s="1"/>
  <c r="E179" i="31" s="1"/>
  <c r="K151" i="26"/>
  <c r="L151" i="26"/>
  <c r="C152" i="26" s="1"/>
  <c r="D152" i="26" s="1"/>
  <c r="E152" i="26" s="1"/>
  <c r="K139" i="12"/>
  <c r="L139" i="12"/>
  <c r="C140" i="12" s="1"/>
  <c r="K165" i="37" l="1"/>
  <c r="L165" i="37"/>
  <c r="C166" i="37" s="1"/>
  <c r="I179" i="31"/>
  <c r="H179" i="31"/>
  <c r="J179" i="31" s="1"/>
  <c r="H152" i="26"/>
  <c r="J152" i="26" s="1"/>
  <c r="I152" i="26"/>
  <c r="D140" i="12"/>
  <c r="E140" i="12" s="1"/>
  <c r="D166" i="37" l="1"/>
  <c r="E166" i="37" s="1"/>
  <c r="L179" i="31"/>
  <c r="C180" i="31" s="1"/>
  <c r="D180" i="31" s="1"/>
  <c r="E180" i="31" s="1"/>
  <c r="K179" i="31"/>
  <c r="K152" i="26"/>
  <c r="L152" i="26"/>
  <c r="C153" i="26" s="1"/>
  <c r="D153" i="26" s="1"/>
  <c r="E153" i="26" s="1"/>
  <c r="H140" i="12"/>
  <c r="J140" i="12" s="1"/>
  <c r="I140" i="12"/>
  <c r="H166" i="37" l="1"/>
  <c r="J166" i="37" s="1"/>
  <c r="I166" i="37"/>
  <c r="I180" i="31"/>
  <c r="H180" i="31"/>
  <c r="J180" i="31" s="1"/>
  <c r="H153" i="26"/>
  <c r="J153" i="26" s="1"/>
  <c r="I153" i="26"/>
  <c r="K140" i="12"/>
  <c r="L140" i="12"/>
  <c r="C141" i="12" s="1"/>
  <c r="L166" i="37" l="1"/>
  <c r="C167" i="37" s="1"/>
  <c r="D167" i="37" s="1"/>
  <c r="E167" i="37" s="1"/>
  <c r="K166" i="37"/>
  <c r="K180" i="31"/>
  <c r="L180" i="31"/>
  <c r="C181" i="31" s="1"/>
  <c r="D181" i="31" s="1"/>
  <c r="E181" i="31" s="1"/>
  <c r="K153" i="26"/>
  <c r="L153" i="26"/>
  <c r="C154" i="26" s="1"/>
  <c r="D154" i="26" s="1"/>
  <c r="E154" i="26" s="1"/>
  <c r="H154" i="26" s="1"/>
  <c r="J154" i="26" s="1"/>
  <c r="D141" i="12"/>
  <c r="E141" i="12" s="1"/>
  <c r="H167" i="37" l="1"/>
  <c r="J167" i="37" s="1"/>
  <c r="I167" i="37"/>
  <c r="I181" i="31"/>
  <c r="H181" i="31"/>
  <c r="J181" i="31" s="1"/>
  <c r="I154" i="26"/>
  <c r="K154" i="26" s="1"/>
  <c r="H141" i="12"/>
  <c r="J141" i="12" s="1"/>
  <c r="I141" i="12"/>
  <c r="K167" i="37" l="1"/>
  <c r="L167" i="37"/>
  <c r="C168" i="37" s="1"/>
  <c r="D168" i="37" s="1"/>
  <c r="E168" i="37" s="1"/>
  <c r="K181" i="31"/>
  <c r="L181" i="31"/>
  <c r="C182" i="31" s="1"/>
  <c r="D182" i="31" s="1"/>
  <c r="E182" i="31" s="1"/>
  <c r="L154" i="26"/>
  <c r="C155" i="26" s="1"/>
  <c r="D155" i="26" s="1"/>
  <c r="K141" i="12"/>
  <c r="L141" i="12"/>
  <c r="C142" i="12" s="1"/>
  <c r="H168" i="37" l="1"/>
  <c r="J168" i="37" s="1"/>
  <c r="I168" i="37"/>
  <c r="H182" i="31"/>
  <c r="J182" i="31" s="1"/>
  <c r="I182" i="31"/>
  <c r="E155" i="26"/>
  <c r="I155" i="26" s="1"/>
  <c r="D142" i="12"/>
  <c r="E142" i="12" s="1"/>
  <c r="L168" i="37" l="1"/>
  <c r="C169" i="37" s="1"/>
  <c r="D169" i="37" s="1"/>
  <c r="E169" i="37" s="1"/>
  <c r="K168" i="37"/>
  <c r="L182" i="31"/>
  <c r="C183" i="31" s="1"/>
  <c r="D183" i="31" s="1"/>
  <c r="E183" i="31" s="1"/>
  <c r="K182" i="31"/>
  <c r="H155" i="26"/>
  <c r="J155" i="26" s="1"/>
  <c r="K155" i="26" s="1"/>
  <c r="I142" i="12"/>
  <c r="H142" i="12"/>
  <c r="J142" i="12" s="1"/>
  <c r="H169" i="37" l="1"/>
  <c r="J169" i="37" s="1"/>
  <c r="I169" i="37"/>
  <c r="I183" i="31"/>
  <c r="H183" i="31"/>
  <c r="J183" i="31" s="1"/>
  <c r="L155" i="26"/>
  <c r="C156" i="26" s="1"/>
  <c r="D156" i="26" s="1"/>
  <c r="E156" i="26" s="1"/>
  <c r="H156" i="26" s="1"/>
  <c r="J156" i="26" s="1"/>
  <c r="K142" i="12"/>
  <c r="L142" i="12"/>
  <c r="C143" i="12" s="1"/>
  <c r="K169" i="37" l="1"/>
  <c r="L169" i="37"/>
  <c r="C170" i="37" s="1"/>
  <c r="D170" i="37" s="1"/>
  <c r="E170" i="37" s="1"/>
  <c r="L183" i="31"/>
  <c r="C184" i="31" s="1"/>
  <c r="D184" i="31" s="1"/>
  <c r="E184" i="31" s="1"/>
  <c r="K183" i="31"/>
  <c r="I156" i="26"/>
  <c r="K156" i="26" s="1"/>
  <c r="D143" i="12"/>
  <c r="E143" i="12" s="1"/>
  <c r="H170" i="37" l="1"/>
  <c r="J170" i="37" s="1"/>
  <c r="I170" i="37"/>
  <c r="I184" i="31"/>
  <c r="H184" i="31"/>
  <c r="J184" i="31" s="1"/>
  <c r="L156" i="26"/>
  <c r="C157" i="26" s="1"/>
  <c r="D157" i="26" s="1"/>
  <c r="E157" i="26" s="1"/>
  <c r="H157" i="26" s="1"/>
  <c r="J157" i="26" s="1"/>
  <c r="H143" i="12"/>
  <c r="J143" i="12" s="1"/>
  <c r="I143" i="12"/>
  <c r="K170" i="37" l="1"/>
  <c r="L170" i="37"/>
  <c r="C171" i="37" s="1"/>
  <c r="D171" i="37" s="1"/>
  <c r="E171" i="37" s="1"/>
  <c r="L184" i="31"/>
  <c r="C185" i="31" s="1"/>
  <c r="D185" i="31" s="1"/>
  <c r="E185" i="31" s="1"/>
  <c r="K184" i="31"/>
  <c r="I157" i="26"/>
  <c r="K157" i="26" s="1"/>
  <c r="L143" i="12"/>
  <c r="C144" i="12" s="1"/>
  <c r="D144" i="12" s="1"/>
  <c r="E144" i="12" s="1"/>
  <c r="K143" i="12"/>
  <c r="H171" i="37" l="1"/>
  <c r="J171" i="37" s="1"/>
  <c r="I171" i="37"/>
  <c r="H185" i="31"/>
  <c r="J185" i="31" s="1"/>
  <c r="I185" i="31"/>
  <c r="L157" i="26"/>
  <c r="C158" i="26" s="1"/>
  <c r="D158" i="26" s="1"/>
  <c r="E158" i="26" s="1"/>
  <c r="I158" i="26" s="1"/>
  <c r="I144" i="12"/>
  <c r="H144" i="12"/>
  <c r="J144" i="12" s="1"/>
  <c r="L171" i="37" l="1"/>
  <c r="C172" i="37" s="1"/>
  <c r="D172" i="37" s="1"/>
  <c r="E172" i="37" s="1"/>
  <c r="K171" i="37"/>
  <c r="L185" i="31"/>
  <c r="C186" i="31" s="1"/>
  <c r="D186" i="31" s="1"/>
  <c r="E186" i="31" s="1"/>
  <c r="H186" i="31" s="1"/>
  <c r="J186" i="31" s="1"/>
  <c r="K185" i="31"/>
  <c r="H158" i="26"/>
  <c r="J158" i="26" s="1"/>
  <c r="K158" i="26" s="1"/>
  <c r="K144" i="12"/>
  <c r="L144" i="12"/>
  <c r="C145" i="12" s="1"/>
  <c r="H172" i="37" l="1"/>
  <c r="J172" i="37" s="1"/>
  <c r="I172" i="37"/>
  <c r="I186" i="31"/>
  <c r="K186" i="31" s="1"/>
  <c r="L186" i="31"/>
  <c r="C187" i="31" s="1"/>
  <c r="D187" i="31" s="1"/>
  <c r="E187" i="31" s="1"/>
  <c r="L158" i="26"/>
  <c r="C159" i="26" s="1"/>
  <c r="D159" i="26" s="1"/>
  <c r="E159" i="26" s="1"/>
  <c r="H159" i="26" s="1"/>
  <c r="J159" i="26" s="1"/>
  <c r="D145" i="12"/>
  <c r="E145" i="12" s="1"/>
  <c r="L172" i="37" l="1"/>
  <c r="C173" i="37" s="1"/>
  <c r="D173" i="37" s="1"/>
  <c r="E173" i="37" s="1"/>
  <c r="K172" i="37"/>
  <c r="H187" i="31"/>
  <c r="J187" i="31" s="1"/>
  <c r="I187" i="31"/>
  <c r="I159" i="26"/>
  <c r="L159" i="26" s="1"/>
  <c r="C160" i="26" s="1"/>
  <c r="D160" i="26" s="1"/>
  <c r="E160" i="26" s="1"/>
  <c r="H145" i="12"/>
  <c r="J145" i="12" s="1"/>
  <c r="I145" i="12"/>
  <c r="H173" i="37" l="1"/>
  <c r="J173" i="37" s="1"/>
  <c r="I173" i="37"/>
  <c r="L187" i="31"/>
  <c r="C188" i="31" s="1"/>
  <c r="D188" i="31" s="1"/>
  <c r="E188" i="31" s="1"/>
  <c r="H188" i="31" s="1"/>
  <c r="J188" i="31" s="1"/>
  <c r="K187" i="31"/>
  <c r="K159" i="26"/>
  <c r="H160" i="26"/>
  <c r="J160" i="26" s="1"/>
  <c r="I160" i="26"/>
  <c r="K145" i="12"/>
  <c r="L145" i="12"/>
  <c r="C146" i="12" s="1"/>
  <c r="K173" i="37" l="1"/>
  <c r="L173" i="37"/>
  <c r="C174" i="37" s="1"/>
  <c r="D174" i="37" s="1"/>
  <c r="E174" i="37" s="1"/>
  <c r="I188" i="31"/>
  <c r="K188" i="31" s="1"/>
  <c r="K160" i="26"/>
  <c r="L160" i="26"/>
  <c r="C161" i="26" s="1"/>
  <c r="D161" i="26" s="1"/>
  <c r="E161" i="26" s="1"/>
  <c r="D146" i="12"/>
  <c r="E146" i="12" s="1"/>
  <c r="L188" i="31" l="1"/>
  <c r="C189" i="31" s="1"/>
  <c r="D189" i="31" s="1"/>
  <c r="E189" i="31" s="1"/>
  <c r="H174" i="37"/>
  <c r="J174" i="37" s="1"/>
  <c r="I174" i="37"/>
  <c r="H189" i="31"/>
  <c r="J189" i="31" s="1"/>
  <c r="I189" i="31"/>
  <c r="H161" i="26"/>
  <c r="J161" i="26" s="1"/>
  <c r="I161" i="26"/>
  <c r="I146" i="12"/>
  <c r="H146" i="12"/>
  <c r="J146" i="12" s="1"/>
  <c r="L174" i="37" l="1"/>
  <c r="C175" i="37" s="1"/>
  <c r="D175" i="37" s="1"/>
  <c r="E175" i="37" s="1"/>
  <c r="K174" i="37"/>
  <c r="L189" i="31"/>
  <c r="C190" i="31" s="1"/>
  <c r="D190" i="31" s="1"/>
  <c r="E190" i="31" s="1"/>
  <c r="K189" i="31"/>
  <c r="K161" i="26"/>
  <c r="L161" i="26"/>
  <c r="C162" i="26" s="1"/>
  <c r="D162" i="26" s="1"/>
  <c r="E162" i="26" s="1"/>
  <c r="K146" i="12"/>
  <c r="L146" i="12"/>
  <c r="C147" i="12" s="1"/>
  <c r="H175" i="37" l="1"/>
  <c r="J175" i="37" s="1"/>
  <c r="I175" i="37"/>
  <c r="I190" i="31"/>
  <c r="H190" i="31"/>
  <c r="J190" i="31" s="1"/>
  <c r="H162" i="26"/>
  <c r="J162" i="26" s="1"/>
  <c r="I162" i="26"/>
  <c r="D147" i="12"/>
  <c r="E147" i="12" s="1"/>
  <c r="K175" i="37" l="1"/>
  <c r="L175" i="37"/>
  <c r="C176" i="37" s="1"/>
  <c r="D176" i="37" s="1"/>
  <c r="E176" i="37" s="1"/>
  <c r="L190" i="31"/>
  <c r="C191" i="31" s="1"/>
  <c r="D191" i="31" s="1"/>
  <c r="E191" i="31" s="1"/>
  <c r="K190" i="31"/>
  <c r="K162" i="26"/>
  <c r="L162" i="26"/>
  <c r="C163" i="26" s="1"/>
  <c r="D163" i="26" s="1"/>
  <c r="E163" i="26" s="1"/>
  <c r="H147" i="12"/>
  <c r="J147" i="12" s="1"/>
  <c r="I147" i="12"/>
  <c r="H176" i="37" l="1"/>
  <c r="J176" i="37" s="1"/>
  <c r="I176" i="37"/>
  <c r="I191" i="31"/>
  <c r="H191" i="31"/>
  <c r="J191" i="31" s="1"/>
  <c r="H163" i="26"/>
  <c r="J163" i="26" s="1"/>
  <c r="I163" i="26"/>
  <c r="K147" i="12"/>
  <c r="L147" i="12"/>
  <c r="C148" i="12" s="1"/>
  <c r="L176" i="37" l="1"/>
  <c r="C177" i="37" s="1"/>
  <c r="D177" i="37" s="1"/>
  <c r="E177" i="37" s="1"/>
  <c r="K176" i="37"/>
  <c r="L191" i="31"/>
  <c r="C192" i="31" s="1"/>
  <c r="D192" i="31" s="1"/>
  <c r="E192" i="31" s="1"/>
  <c r="K191" i="31"/>
  <c r="K163" i="26"/>
  <c r="L163" i="26"/>
  <c r="C164" i="26" s="1"/>
  <c r="D164" i="26" s="1"/>
  <c r="E164" i="26" s="1"/>
  <c r="H164" i="26" s="1"/>
  <c r="J164" i="26" s="1"/>
  <c r="D148" i="12"/>
  <c r="E148" i="12" s="1"/>
  <c r="H177" i="37" l="1"/>
  <c r="J177" i="37" s="1"/>
  <c r="I177" i="37"/>
  <c r="H192" i="31"/>
  <c r="J192" i="31" s="1"/>
  <c r="I192" i="31"/>
  <c r="I164" i="26"/>
  <c r="K164" i="26" s="1"/>
  <c r="I148" i="12"/>
  <c r="H148" i="12"/>
  <c r="J148" i="12" s="1"/>
  <c r="K177" i="37" l="1"/>
  <c r="L177" i="37"/>
  <c r="C178" i="37" s="1"/>
  <c r="D178" i="37" s="1"/>
  <c r="E178" i="37" s="1"/>
  <c r="L192" i="31"/>
  <c r="C193" i="31" s="1"/>
  <c r="D193" i="31" s="1"/>
  <c r="E193" i="31" s="1"/>
  <c r="K192" i="31"/>
  <c r="L164" i="26"/>
  <c r="C165" i="26" s="1"/>
  <c r="D165" i="26" s="1"/>
  <c r="E165" i="26" s="1"/>
  <c r="L148" i="12"/>
  <c r="C149" i="12" s="1"/>
  <c r="D149" i="12" s="1"/>
  <c r="E149" i="12" s="1"/>
  <c r="K148" i="12"/>
  <c r="H178" i="37" l="1"/>
  <c r="J178" i="37" s="1"/>
  <c r="I178" i="37"/>
  <c r="H193" i="31"/>
  <c r="J193" i="31" s="1"/>
  <c r="I193" i="31"/>
  <c r="H165" i="26"/>
  <c r="J165" i="26" s="1"/>
  <c r="I165" i="26"/>
  <c r="H149" i="12"/>
  <c r="J149" i="12" s="1"/>
  <c r="I149" i="12"/>
  <c r="L193" i="31" l="1"/>
  <c r="C194" i="31" s="1"/>
  <c r="D194" i="31" s="1"/>
  <c r="E194" i="31" s="1"/>
  <c r="K178" i="37"/>
  <c r="L178" i="37"/>
  <c r="C179" i="37" s="1"/>
  <c r="D179" i="37" s="1"/>
  <c r="E179" i="37" s="1"/>
  <c r="H194" i="31"/>
  <c r="J194" i="31" s="1"/>
  <c r="I194" i="31"/>
  <c r="K193" i="31"/>
  <c r="K165" i="26"/>
  <c r="L165" i="26"/>
  <c r="C166" i="26" s="1"/>
  <c r="D166" i="26" s="1"/>
  <c r="E166" i="26" s="1"/>
  <c r="K149" i="12"/>
  <c r="L149" i="12"/>
  <c r="C150" i="12" s="1"/>
  <c r="H179" i="37" l="1"/>
  <c r="J179" i="37" s="1"/>
  <c r="I179" i="37"/>
  <c r="K194" i="31"/>
  <c r="L194" i="31"/>
  <c r="C195" i="31" s="1"/>
  <c r="D195" i="31" s="1"/>
  <c r="E195" i="31" s="1"/>
  <c r="I166" i="26"/>
  <c r="H166" i="26"/>
  <c r="J166" i="26" s="1"/>
  <c r="D150" i="12"/>
  <c r="E150" i="12" s="1"/>
  <c r="K179" i="37" l="1"/>
  <c r="L179" i="37"/>
  <c r="C180" i="37" s="1"/>
  <c r="D180" i="37" s="1"/>
  <c r="E180" i="37" s="1"/>
  <c r="I195" i="31"/>
  <c r="H195" i="31"/>
  <c r="J195" i="31" s="1"/>
  <c r="K166" i="26"/>
  <c r="L166" i="26"/>
  <c r="C167" i="26" s="1"/>
  <c r="H150" i="12"/>
  <c r="J150" i="12" s="1"/>
  <c r="I150" i="12"/>
  <c r="H180" i="37" l="1"/>
  <c r="J180" i="37" s="1"/>
  <c r="I180" i="37"/>
  <c r="K195" i="31"/>
  <c r="L195" i="31"/>
  <c r="C196" i="31" s="1"/>
  <c r="D196" i="31" s="1"/>
  <c r="E196" i="31" s="1"/>
  <c r="D167" i="26"/>
  <c r="E167" i="26" s="1"/>
  <c r="K150" i="12"/>
  <c r="L150" i="12"/>
  <c r="C151" i="12" s="1"/>
  <c r="L180" i="37" l="1"/>
  <c r="C181" i="37" s="1"/>
  <c r="D181" i="37" s="1"/>
  <c r="E181" i="37" s="1"/>
  <c r="K180" i="37"/>
  <c r="I196" i="31"/>
  <c r="H196" i="31"/>
  <c r="J196" i="31" s="1"/>
  <c r="H167" i="26"/>
  <c r="J167" i="26" s="1"/>
  <c r="I167" i="26"/>
  <c r="D151" i="12"/>
  <c r="E151" i="12" s="1"/>
  <c r="H181" i="37" l="1"/>
  <c r="J181" i="37" s="1"/>
  <c r="I181" i="37"/>
  <c r="L196" i="31"/>
  <c r="C197" i="31" s="1"/>
  <c r="D197" i="31" s="1"/>
  <c r="E197" i="31" s="1"/>
  <c r="K196" i="31"/>
  <c r="K167" i="26"/>
  <c r="L167" i="26"/>
  <c r="C168" i="26" s="1"/>
  <c r="D168" i="26" s="1"/>
  <c r="E168" i="26" s="1"/>
  <c r="I151" i="12"/>
  <c r="H151" i="12"/>
  <c r="J151" i="12" s="1"/>
  <c r="K181" i="37" l="1"/>
  <c r="L181" i="37"/>
  <c r="C182" i="37" s="1"/>
  <c r="D182" i="37" s="1"/>
  <c r="E182" i="37" s="1"/>
  <c r="H197" i="31"/>
  <c r="J197" i="31" s="1"/>
  <c r="I197" i="31"/>
  <c r="I168" i="26"/>
  <c r="H168" i="26"/>
  <c r="J168" i="26" s="1"/>
  <c r="K151" i="12"/>
  <c r="L151" i="12"/>
  <c r="C152" i="12" s="1"/>
  <c r="H182" i="37" l="1"/>
  <c r="J182" i="37" s="1"/>
  <c r="I182" i="37"/>
  <c r="L197" i="31"/>
  <c r="C198" i="31" s="1"/>
  <c r="D198" i="31" s="1"/>
  <c r="E198" i="31" s="1"/>
  <c r="K197" i="31"/>
  <c r="K168" i="26"/>
  <c r="L168" i="26"/>
  <c r="C169" i="26" s="1"/>
  <c r="D169" i="26" s="1"/>
  <c r="E169" i="26" s="1"/>
  <c r="D152" i="12"/>
  <c r="E152" i="12" s="1"/>
  <c r="L182" i="37" l="1"/>
  <c r="C183" i="37" s="1"/>
  <c r="D183" i="37" s="1"/>
  <c r="E183" i="37" s="1"/>
  <c r="K182" i="37"/>
  <c r="I198" i="31"/>
  <c r="H198" i="31"/>
  <c r="J198" i="31" s="1"/>
  <c r="I169" i="26"/>
  <c r="H169" i="26"/>
  <c r="J169" i="26" s="1"/>
  <c r="I152" i="12"/>
  <c r="H152" i="12"/>
  <c r="J152" i="12" s="1"/>
  <c r="H183" i="37" l="1"/>
  <c r="J183" i="37" s="1"/>
  <c r="I183" i="37"/>
  <c r="K198" i="31"/>
  <c r="L198" i="31"/>
  <c r="C199" i="31" s="1"/>
  <c r="D199" i="31" s="1"/>
  <c r="E199" i="31" s="1"/>
  <c r="L152" i="12"/>
  <c r="C153" i="12" s="1"/>
  <c r="D153" i="12" s="1"/>
  <c r="E153" i="12" s="1"/>
  <c r="K169" i="26"/>
  <c r="L169" i="26"/>
  <c r="C170" i="26" s="1"/>
  <c r="D170" i="26" s="1"/>
  <c r="E170" i="26" s="1"/>
  <c r="K152" i="12"/>
  <c r="L183" i="37" l="1"/>
  <c r="C184" i="37" s="1"/>
  <c r="D184" i="37" s="1"/>
  <c r="E184" i="37" s="1"/>
  <c r="K183" i="37"/>
  <c r="I199" i="31"/>
  <c r="H199" i="31"/>
  <c r="J199" i="31" s="1"/>
  <c r="K199" i="31" s="1"/>
  <c r="I170" i="26"/>
  <c r="H170" i="26"/>
  <c r="J170" i="26" s="1"/>
  <c r="I153" i="12"/>
  <c r="H153" i="12"/>
  <c r="J153" i="12" s="1"/>
  <c r="H184" i="37" l="1"/>
  <c r="J184" i="37" s="1"/>
  <c r="I184" i="37"/>
  <c r="L199" i="31"/>
  <c r="C200" i="31" s="1"/>
  <c r="D200" i="31" s="1"/>
  <c r="E200" i="31" s="1"/>
  <c r="K170" i="26"/>
  <c r="L170" i="26"/>
  <c r="C171" i="26" s="1"/>
  <c r="D171" i="26" s="1"/>
  <c r="E171" i="26" s="1"/>
  <c r="K153" i="12"/>
  <c r="L153" i="12"/>
  <c r="C154" i="12" s="1"/>
  <c r="L184" i="37" l="1"/>
  <c r="C185" i="37" s="1"/>
  <c r="D185" i="37" s="1"/>
  <c r="E185" i="37" s="1"/>
  <c r="K184" i="37"/>
  <c r="H200" i="31"/>
  <c r="J200" i="31" s="1"/>
  <c r="I200" i="31"/>
  <c r="L200" i="31" s="1"/>
  <c r="C201" i="31" s="1"/>
  <c r="D201" i="31" s="1"/>
  <c r="E201" i="31" s="1"/>
  <c r="I171" i="26"/>
  <c r="H171" i="26"/>
  <c r="J171" i="26" s="1"/>
  <c r="D154" i="12"/>
  <c r="E154" i="12" s="1"/>
  <c r="H185" i="37" l="1"/>
  <c r="J185" i="37" s="1"/>
  <c r="I185" i="37"/>
  <c r="I201" i="31"/>
  <c r="H201" i="31"/>
  <c r="J201" i="31" s="1"/>
  <c r="K200" i="31"/>
  <c r="K171" i="26"/>
  <c r="L171" i="26"/>
  <c r="C172" i="26" s="1"/>
  <c r="D172" i="26" s="1"/>
  <c r="E172" i="26" s="1"/>
  <c r="H154" i="12"/>
  <c r="J154" i="12" s="1"/>
  <c r="I154" i="12"/>
  <c r="K185" i="37" l="1"/>
  <c r="L185" i="37"/>
  <c r="C186" i="37" s="1"/>
  <c r="D186" i="37" s="1"/>
  <c r="E186" i="37" s="1"/>
  <c r="K201" i="31"/>
  <c r="L201" i="31"/>
  <c r="C202" i="31" s="1"/>
  <c r="D202" i="31" s="1"/>
  <c r="E202" i="31" s="1"/>
  <c r="I172" i="26"/>
  <c r="H172" i="26"/>
  <c r="K154" i="12"/>
  <c r="L154" i="12"/>
  <c r="C155" i="12" s="1"/>
  <c r="H186" i="37" l="1"/>
  <c r="J186" i="37" s="1"/>
  <c r="I186" i="37"/>
  <c r="I202" i="31"/>
  <c r="H202" i="31"/>
  <c r="J202" i="31" s="1"/>
  <c r="J172" i="26"/>
  <c r="K172" i="26" s="1"/>
  <c r="L172" i="26"/>
  <c r="C173" i="26" s="1"/>
  <c r="D173" i="26" s="1"/>
  <c r="E173" i="26" s="1"/>
  <c r="D155" i="12"/>
  <c r="E155" i="12" s="1"/>
  <c r="L186" i="37" l="1"/>
  <c r="C187" i="37" s="1"/>
  <c r="D187" i="37" s="1"/>
  <c r="E187" i="37" s="1"/>
  <c r="K186" i="37"/>
  <c r="K202" i="31"/>
  <c r="L202" i="31"/>
  <c r="C203" i="31" s="1"/>
  <c r="D203" i="31" s="1"/>
  <c r="E203" i="31" s="1"/>
  <c r="H173" i="26"/>
  <c r="J173" i="26" s="1"/>
  <c r="I173" i="26"/>
  <c r="I155" i="12"/>
  <c r="H155" i="12"/>
  <c r="J155" i="12" s="1"/>
  <c r="I187" i="37" l="1"/>
  <c r="H187" i="37"/>
  <c r="J187" i="37" s="1"/>
  <c r="H203" i="31"/>
  <c r="J203" i="31" s="1"/>
  <c r="I203" i="31"/>
  <c r="K173" i="26"/>
  <c r="L173" i="26"/>
  <c r="C174" i="26" s="1"/>
  <c r="D174" i="26" s="1"/>
  <c r="E174" i="26" s="1"/>
  <c r="K155" i="12"/>
  <c r="L155" i="12"/>
  <c r="C156" i="12" s="1"/>
  <c r="L187" i="37" l="1"/>
  <c r="C188" i="37" s="1"/>
  <c r="D188" i="37" s="1"/>
  <c r="E188" i="37" s="1"/>
  <c r="K187" i="37"/>
  <c r="L203" i="31"/>
  <c r="C204" i="31" s="1"/>
  <c r="D204" i="31" s="1"/>
  <c r="E204" i="31" s="1"/>
  <c r="K203" i="31"/>
  <c r="I174" i="26"/>
  <c r="H174" i="26"/>
  <c r="J174" i="26" s="1"/>
  <c r="D156" i="12"/>
  <c r="E156" i="12" s="1"/>
  <c r="H188" i="37" l="1"/>
  <c r="J188" i="37" s="1"/>
  <c r="I188" i="37"/>
  <c r="H204" i="31"/>
  <c r="J204" i="31" s="1"/>
  <c r="I204" i="31"/>
  <c r="K174" i="26"/>
  <c r="L174" i="26"/>
  <c r="C175" i="26" s="1"/>
  <c r="H156" i="12"/>
  <c r="J156" i="12" s="1"/>
  <c r="I156" i="12"/>
  <c r="L188" i="37" l="1"/>
  <c r="C189" i="37" s="1"/>
  <c r="D189" i="37" s="1"/>
  <c r="E189" i="37" s="1"/>
  <c r="K188" i="37"/>
  <c r="L204" i="31"/>
  <c r="C205" i="31" s="1"/>
  <c r="D205" i="31" s="1"/>
  <c r="E205" i="31" s="1"/>
  <c r="K204" i="31"/>
  <c r="D175" i="26"/>
  <c r="E175" i="26" s="1"/>
  <c r="K156" i="12"/>
  <c r="L156" i="12"/>
  <c r="C157" i="12" s="1"/>
  <c r="I189" i="37" l="1"/>
  <c r="H189" i="37"/>
  <c r="J189" i="37" s="1"/>
  <c r="H205" i="31"/>
  <c r="J205" i="31" s="1"/>
  <c r="I205" i="31"/>
  <c r="H175" i="26"/>
  <c r="J175" i="26" s="1"/>
  <c r="I175" i="26"/>
  <c r="D157" i="12"/>
  <c r="E157" i="12" s="1"/>
  <c r="K189" i="37" l="1"/>
  <c r="L189" i="37"/>
  <c r="C190" i="37" s="1"/>
  <c r="D190" i="37" s="1"/>
  <c r="E190" i="37" s="1"/>
  <c r="L205" i="31"/>
  <c r="C206" i="31" s="1"/>
  <c r="D206" i="31" s="1"/>
  <c r="E206" i="31" s="1"/>
  <c r="H206" i="31"/>
  <c r="J206" i="31" s="1"/>
  <c r="I206" i="31"/>
  <c r="K205" i="31"/>
  <c r="K175" i="26"/>
  <c r="L175" i="26"/>
  <c r="C176" i="26" s="1"/>
  <c r="D176" i="26" s="1"/>
  <c r="E176" i="26" s="1"/>
  <c r="I157" i="12"/>
  <c r="H157" i="12"/>
  <c r="J157" i="12" s="1"/>
  <c r="H190" i="37" l="1"/>
  <c r="J190" i="37" s="1"/>
  <c r="I190" i="37"/>
  <c r="K206" i="31"/>
  <c r="L206" i="31"/>
  <c r="C207" i="31" s="1"/>
  <c r="D207" i="31" s="1"/>
  <c r="E207" i="31" s="1"/>
  <c r="H176" i="26"/>
  <c r="J176" i="26" s="1"/>
  <c r="I176" i="26"/>
  <c r="K157" i="12"/>
  <c r="L157" i="12"/>
  <c r="C158" i="12" s="1"/>
  <c r="L190" i="37" l="1"/>
  <c r="C191" i="37" s="1"/>
  <c r="D191" i="37" s="1"/>
  <c r="E191" i="37" s="1"/>
  <c r="K190" i="37"/>
  <c r="I207" i="31"/>
  <c r="H207" i="31"/>
  <c r="J207" i="31" s="1"/>
  <c r="K176" i="26"/>
  <c r="L176" i="26"/>
  <c r="C177" i="26" s="1"/>
  <c r="D177" i="26" s="1"/>
  <c r="E177" i="26" s="1"/>
  <c r="D158" i="12"/>
  <c r="E158" i="12" s="1"/>
  <c r="K207" i="31" l="1"/>
  <c r="H191" i="37"/>
  <c r="J191" i="37" s="1"/>
  <c r="I191" i="37"/>
  <c r="L207" i="31"/>
  <c r="C208" i="31" s="1"/>
  <c r="D208" i="31" s="1"/>
  <c r="E208" i="31" s="1"/>
  <c r="H177" i="26"/>
  <c r="J177" i="26" s="1"/>
  <c r="I177" i="26"/>
  <c r="H158" i="12"/>
  <c r="J158" i="12" s="1"/>
  <c r="I158" i="12"/>
  <c r="L191" i="37" l="1"/>
  <c r="C192" i="37" s="1"/>
  <c r="K191" i="37"/>
  <c r="I208" i="31"/>
  <c r="H208" i="31"/>
  <c r="J208" i="31" s="1"/>
  <c r="K177" i="26"/>
  <c r="L177" i="26"/>
  <c r="C178" i="26" s="1"/>
  <c r="D178" i="26" s="1"/>
  <c r="E178" i="26" s="1"/>
  <c r="K158" i="12"/>
  <c r="L158" i="12"/>
  <c r="C159" i="12" s="1"/>
  <c r="D192" i="37" l="1"/>
  <c r="E192" i="37" s="1"/>
  <c r="L208" i="31"/>
  <c r="C209" i="31" s="1"/>
  <c r="D209" i="31" s="1"/>
  <c r="E209" i="31" s="1"/>
  <c r="K208" i="31"/>
  <c r="H178" i="26"/>
  <c r="J178" i="26" s="1"/>
  <c r="I178" i="26"/>
  <c r="D159" i="12"/>
  <c r="E159" i="12" s="1"/>
  <c r="I192" i="37" l="1"/>
  <c r="H192" i="37"/>
  <c r="J192" i="37" s="1"/>
  <c r="I209" i="31"/>
  <c r="H209" i="31"/>
  <c r="J209" i="31" s="1"/>
  <c r="K178" i="26"/>
  <c r="L178" i="26"/>
  <c r="C179" i="26" s="1"/>
  <c r="D179" i="26" s="1"/>
  <c r="E179" i="26" s="1"/>
  <c r="H179" i="26" s="1"/>
  <c r="J179" i="26" s="1"/>
  <c r="I159" i="12"/>
  <c r="H159" i="12"/>
  <c r="J159" i="12" s="1"/>
  <c r="K192" i="37" l="1"/>
  <c r="L192" i="37"/>
  <c r="C193" i="37" s="1"/>
  <c r="D193" i="37" s="1"/>
  <c r="E193" i="37" s="1"/>
  <c r="L209" i="31"/>
  <c r="C210" i="31" s="1"/>
  <c r="D210" i="31" s="1"/>
  <c r="E210" i="31" s="1"/>
  <c r="K209" i="31"/>
  <c r="I179" i="26"/>
  <c r="K179" i="26" s="1"/>
  <c r="K159" i="12"/>
  <c r="L159" i="12"/>
  <c r="C160" i="12" s="1"/>
  <c r="H193" i="37" l="1"/>
  <c r="J193" i="37" s="1"/>
  <c r="I193" i="37"/>
  <c r="H210" i="31"/>
  <c r="J210" i="31" s="1"/>
  <c r="I210" i="31"/>
  <c r="L179" i="26"/>
  <c r="C180" i="26" s="1"/>
  <c r="D180" i="26" s="1"/>
  <c r="E180" i="26" s="1"/>
  <c r="H180" i="26" s="1"/>
  <c r="J180" i="26" s="1"/>
  <c r="D160" i="12"/>
  <c r="E160" i="12" s="1"/>
  <c r="L193" i="37" l="1"/>
  <c r="C194" i="37" s="1"/>
  <c r="D194" i="37" s="1"/>
  <c r="E194" i="37" s="1"/>
  <c r="K193" i="37"/>
  <c r="K210" i="31"/>
  <c r="L210" i="31"/>
  <c r="C211" i="31" s="1"/>
  <c r="D211" i="31" s="1"/>
  <c r="E211" i="31" s="1"/>
  <c r="I180" i="26"/>
  <c r="K180" i="26" s="1"/>
  <c r="I160" i="12"/>
  <c r="H160" i="12"/>
  <c r="J160" i="12" s="1"/>
  <c r="H194" i="37" l="1"/>
  <c r="J194" i="37" s="1"/>
  <c r="I194" i="37"/>
  <c r="I211" i="31"/>
  <c r="H211" i="31"/>
  <c r="J211" i="31" s="1"/>
  <c r="L180" i="26"/>
  <c r="C181" i="26" s="1"/>
  <c r="D181" i="26" s="1"/>
  <c r="E181" i="26" s="1"/>
  <c r="I181" i="26" s="1"/>
  <c r="L160" i="12"/>
  <c r="C161" i="12" s="1"/>
  <c r="K160" i="12"/>
  <c r="K194" i="37" l="1"/>
  <c r="L194" i="37"/>
  <c r="C195" i="37" s="1"/>
  <c r="D195" i="37" s="1"/>
  <c r="E195" i="37" s="1"/>
  <c r="K211" i="31"/>
  <c r="L211" i="31"/>
  <c r="C212" i="31" s="1"/>
  <c r="D212" i="31" s="1"/>
  <c r="E212" i="31" s="1"/>
  <c r="H181" i="26"/>
  <c r="J181" i="26" s="1"/>
  <c r="K181" i="26" s="1"/>
  <c r="D161" i="12"/>
  <c r="E161" i="12" s="1"/>
  <c r="H195" i="37" l="1"/>
  <c r="J195" i="37" s="1"/>
  <c r="I195" i="37"/>
  <c r="H212" i="31"/>
  <c r="J212" i="31" s="1"/>
  <c r="I212" i="31"/>
  <c r="L181" i="26"/>
  <c r="C182" i="26" s="1"/>
  <c r="D182" i="26" s="1"/>
  <c r="E182" i="26" s="1"/>
  <c r="H182" i="26" s="1"/>
  <c r="J182" i="26" s="1"/>
  <c r="I161" i="12"/>
  <c r="H161" i="12"/>
  <c r="J161" i="12" s="1"/>
  <c r="I182" i="26" l="1"/>
  <c r="L195" i="37"/>
  <c r="C196" i="37" s="1"/>
  <c r="K195" i="37"/>
  <c r="L212" i="31"/>
  <c r="C213" i="31" s="1"/>
  <c r="D213" i="31" s="1"/>
  <c r="E213" i="31" s="1"/>
  <c r="K212" i="31"/>
  <c r="K182" i="26"/>
  <c r="L182" i="26"/>
  <c r="C183" i="26" s="1"/>
  <c r="D183" i="26" s="1"/>
  <c r="E183" i="26" s="1"/>
  <c r="K161" i="12"/>
  <c r="L161" i="12"/>
  <c r="C162" i="12" s="1"/>
  <c r="D196" i="37" l="1"/>
  <c r="E196" i="37"/>
  <c r="I213" i="31"/>
  <c r="H213" i="31"/>
  <c r="J213" i="31" s="1"/>
  <c r="H183" i="26"/>
  <c r="J183" i="26" s="1"/>
  <c r="I183" i="26"/>
  <c r="D162" i="12"/>
  <c r="E162" i="12" s="1"/>
  <c r="H196" i="37" l="1"/>
  <c r="J196" i="37" s="1"/>
  <c r="I196" i="37"/>
  <c r="K213" i="31"/>
  <c r="L213" i="31"/>
  <c r="C214" i="31" s="1"/>
  <c r="D214" i="31" s="1"/>
  <c r="E214" i="31" s="1"/>
  <c r="K183" i="26"/>
  <c r="L183" i="26"/>
  <c r="C184" i="26" s="1"/>
  <c r="D184" i="26" s="1"/>
  <c r="E184" i="26" s="1"/>
  <c r="I162" i="12"/>
  <c r="H162" i="12"/>
  <c r="J162" i="12" s="1"/>
  <c r="L196" i="37" l="1"/>
  <c r="C197" i="37" s="1"/>
  <c r="D197" i="37" s="1"/>
  <c r="E197" i="37" s="1"/>
  <c r="K196" i="37"/>
  <c r="H214" i="31"/>
  <c r="J214" i="31" s="1"/>
  <c r="I214" i="31"/>
  <c r="H184" i="26"/>
  <c r="J184" i="26" s="1"/>
  <c r="I184" i="26"/>
  <c r="K162" i="12"/>
  <c r="L162" i="12"/>
  <c r="C163" i="12" s="1"/>
  <c r="H197" i="37" l="1"/>
  <c r="J197" i="37" s="1"/>
  <c r="I197" i="37"/>
  <c r="K214" i="31"/>
  <c r="L214" i="31"/>
  <c r="C215" i="31" s="1"/>
  <c r="D215" i="31" s="1"/>
  <c r="E215" i="31" s="1"/>
  <c r="K184" i="26"/>
  <c r="L184" i="26"/>
  <c r="C185" i="26" s="1"/>
  <c r="D185" i="26" s="1"/>
  <c r="E185" i="26" s="1"/>
  <c r="D163" i="12"/>
  <c r="E163" i="12" s="1"/>
  <c r="L197" i="37" l="1"/>
  <c r="C198" i="37" s="1"/>
  <c r="K197" i="37"/>
  <c r="H215" i="31"/>
  <c r="J215" i="31" s="1"/>
  <c r="I215" i="31"/>
  <c r="I185" i="26"/>
  <c r="H185" i="26"/>
  <c r="J185" i="26" s="1"/>
  <c r="I163" i="12"/>
  <c r="H163" i="12"/>
  <c r="J163" i="12" s="1"/>
  <c r="D198" i="37" l="1"/>
  <c r="E198" i="37" s="1"/>
  <c r="K215" i="31"/>
  <c r="L215" i="31"/>
  <c r="C216" i="31" s="1"/>
  <c r="D216" i="31" s="1"/>
  <c r="E216" i="31" s="1"/>
  <c r="K185" i="26"/>
  <c r="L185" i="26"/>
  <c r="C186" i="26" s="1"/>
  <c r="D186" i="26" s="1"/>
  <c r="E186" i="26" s="1"/>
  <c r="K163" i="12"/>
  <c r="L163" i="12"/>
  <c r="C164" i="12" s="1"/>
  <c r="H198" i="37" l="1"/>
  <c r="J198" i="37" s="1"/>
  <c r="I198" i="37"/>
  <c r="H216" i="31"/>
  <c r="J216" i="31" s="1"/>
  <c r="I216" i="31"/>
  <c r="H186" i="26"/>
  <c r="J186" i="26" s="1"/>
  <c r="I186" i="26"/>
  <c r="D164" i="12"/>
  <c r="E164" i="12" s="1"/>
  <c r="L198" i="37" l="1"/>
  <c r="C199" i="37" s="1"/>
  <c r="K198" i="37"/>
  <c r="L216" i="31"/>
  <c r="C217" i="31" s="1"/>
  <c r="D217" i="31" s="1"/>
  <c r="E217" i="31" s="1"/>
  <c r="K216" i="31"/>
  <c r="K186" i="26"/>
  <c r="L186" i="26"/>
  <c r="C187" i="26" s="1"/>
  <c r="D187" i="26" s="1"/>
  <c r="E187" i="26" s="1"/>
  <c r="I164" i="12"/>
  <c r="H164" i="12"/>
  <c r="J164" i="12" s="1"/>
  <c r="D199" i="37" l="1"/>
  <c r="E199" i="37" s="1"/>
  <c r="I217" i="31"/>
  <c r="H217" i="31"/>
  <c r="J217" i="31" s="1"/>
  <c r="H187" i="26"/>
  <c r="J187" i="26" s="1"/>
  <c r="I187" i="26"/>
  <c r="K164" i="12"/>
  <c r="L164" i="12"/>
  <c r="C165" i="12" s="1"/>
  <c r="H199" i="37" l="1"/>
  <c r="J199" i="37" s="1"/>
  <c r="I199" i="37"/>
  <c r="L217" i="31"/>
  <c r="C218" i="31" s="1"/>
  <c r="D218" i="31" s="1"/>
  <c r="E218" i="31" s="1"/>
  <c r="K217" i="31"/>
  <c r="K187" i="26"/>
  <c r="L187" i="26"/>
  <c r="C188" i="26" s="1"/>
  <c r="D188" i="26" s="1"/>
  <c r="E188" i="26" s="1"/>
  <c r="D165" i="12"/>
  <c r="E165" i="12" s="1"/>
  <c r="K199" i="37" l="1"/>
  <c r="L199" i="37"/>
  <c r="C200" i="37" s="1"/>
  <c r="H218" i="31"/>
  <c r="J218" i="31" s="1"/>
  <c r="I218" i="31"/>
  <c r="H188" i="26"/>
  <c r="J188" i="26" s="1"/>
  <c r="I188" i="26"/>
  <c r="I165" i="12"/>
  <c r="H165" i="12"/>
  <c r="J165" i="12" s="1"/>
  <c r="D200" i="37" l="1"/>
  <c r="E200" i="37"/>
  <c r="K218" i="31"/>
  <c r="L218" i="31"/>
  <c r="C219" i="31" s="1"/>
  <c r="D219" i="31" s="1"/>
  <c r="E219" i="31" s="1"/>
  <c r="K188" i="26"/>
  <c r="L188" i="26"/>
  <c r="C189" i="26" s="1"/>
  <c r="D189" i="26" s="1"/>
  <c r="E189" i="26" s="1"/>
  <c r="K165" i="12"/>
  <c r="L165" i="12"/>
  <c r="C166" i="12" s="1"/>
  <c r="H200" i="37" l="1"/>
  <c r="J200" i="37" s="1"/>
  <c r="I200" i="37"/>
  <c r="I219" i="31"/>
  <c r="H219" i="31"/>
  <c r="J219" i="31" s="1"/>
  <c r="H189" i="26"/>
  <c r="J189" i="26" s="1"/>
  <c r="I189" i="26"/>
  <c r="D166" i="12"/>
  <c r="E166" i="12" s="1"/>
  <c r="L200" i="37" l="1"/>
  <c r="C201" i="37" s="1"/>
  <c r="D201" i="37" s="1"/>
  <c r="E201" i="37" s="1"/>
  <c r="K200" i="37"/>
  <c r="L219" i="31"/>
  <c r="C220" i="31" s="1"/>
  <c r="D220" i="31" s="1"/>
  <c r="E220" i="31" s="1"/>
  <c r="K219" i="31"/>
  <c r="K189" i="26"/>
  <c r="L189" i="26"/>
  <c r="C190" i="26" s="1"/>
  <c r="D190" i="26" s="1"/>
  <c r="E190" i="26" s="1"/>
  <c r="H166" i="12"/>
  <c r="J166" i="12" s="1"/>
  <c r="I166" i="12"/>
  <c r="I201" i="37" l="1"/>
  <c r="H201" i="37"/>
  <c r="J201" i="37" s="1"/>
  <c r="I220" i="31"/>
  <c r="H220" i="31"/>
  <c r="J220" i="31" s="1"/>
  <c r="H190" i="26"/>
  <c r="J190" i="26" s="1"/>
  <c r="I190" i="26"/>
  <c r="K166" i="12"/>
  <c r="L166" i="12"/>
  <c r="C167" i="12" s="1"/>
  <c r="L201" i="37" l="1"/>
  <c r="C202" i="37" s="1"/>
  <c r="D202" i="37" s="1"/>
  <c r="E202" i="37" s="1"/>
  <c r="K201" i="37"/>
  <c r="K220" i="31"/>
  <c r="L220" i="31"/>
  <c r="C221" i="31" s="1"/>
  <c r="D221" i="31" s="1"/>
  <c r="E221" i="31" s="1"/>
  <c r="K190" i="26"/>
  <c r="L190" i="26"/>
  <c r="C191" i="26" s="1"/>
  <c r="D191" i="26" s="1"/>
  <c r="E191" i="26" s="1"/>
  <c r="H191" i="26" s="1"/>
  <c r="J191" i="26" s="1"/>
  <c r="D167" i="12"/>
  <c r="E167" i="12" s="1"/>
  <c r="H202" i="37" l="1"/>
  <c r="J202" i="37" s="1"/>
  <c r="I202" i="37"/>
  <c r="I221" i="31"/>
  <c r="H221" i="31"/>
  <c r="J221" i="31" s="1"/>
  <c r="I191" i="26"/>
  <c r="K191" i="26" s="1"/>
  <c r="I167" i="12"/>
  <c r="H167" i="12"/>
  <c r="J167" i="12" s="1"/>
  <c r="L202" i="37" l="1"/>
  <c r="C203" i="37" s="1"/>
  <c r="D203" i="37" s="1"/>
  <c r="E203" i="37" s="1"/>
  <c r="K202" i="37"/>
  <c r="K221" i="31"/>
  <c r="L221" i="31"/>
  <c r="C222" i="31" s="1"/>
  <c r="D222" i="31" s="1"/>
  <c r="E222" i="31" s="1"/>
  <c r="L191" i="26"/>
  <c r="C192" i="26" s="1"/>
  <c r="D192" i="26" s="1"/>
  <c r="E192" i="26" s="1"/>
  <c r="I192" i="26" s="1"/>
  <c r="K167" i="12"/>
  <c r="L167" i="12"/>
  <c r="C168" i="12" s="1"/>
  <c r="H203" i="37" l="1"/>
  <c r="J203" i="37" s="1"/>
  <c r="I203" i="37"/>
  <c r="I222" i="31"/>
  <c r="H222" i="31"/>
  <c r="J222" i="31" s="1"/>
  <c r="H192" i="26"/>
  <c r="J192" i="26" s="1"/>
  <c r="K192" i="26" s="1"/>
  <c r="D168" i="12"/>
  <c r="E168" i="12" s="1"/>
  <c r="K203" i="37" l="1"/>
  <c r="L203" i="37"/>
  <c r="C204" i="37" s="1"/>
  <c r="K222" i="31"/>
  <c r="L222" i="31"/>
  <c r="C223" i="31" s="1"/>
  <c r="D223" i="31" s="1"/>
  <c r="E223" i="31" s="1"/>
  <c r="L192" i="26"/>
  <c r="C193" i="26" s="1"/>
  <c r="D193" i="26" s="1"/>
  <c r="E193" i="26" s="1"/>
  <c r="H193" i="26" s="1"/>
  <c r="J193" i="26" s="1"/>
  <c r="H168" i="12"/>
  <c r="J168" i="12" s="1"/>
  <c r="I168" i="12"/>
  <c r="D204" i="37" l="1"/>
  <c r="E204" i="37" s="1"/>
  <c r="H223" i="31"/>
  <c r="J223" i="31" s="1"/>
  <c r="I223" i="31"/>
  <c r="I193" i="26"/>
  <c r="K193" i="26" s="1"/>
  <c r="K168" i="12"/>
  <c r="L168" i="12"/>
  <c r="C169" i="12" s="1"/>
  <c r="H204" i="37" l="1"/>
  <c r="J204" i="37" s="1"/>
  <c r="I204" i="37"/>
  <c r="K223" i="31"/>
  <c r="L223" i="31"/>
  <c r="C224" i="31" s="1"/>
  <c r="D224" i="31" s="1"/>
  <c r="E224" i="31" s="1"/>
  <c r="L193" i="26"/>
  <c r="C194" i="26" s="1"/>
  <c r="D194" i="26" s="1"/>
  <c r="E194" i="26" s="1"/>
  <c r="H194" i="26" s="1"/>
  <c r="J194" i="26" s="1"/>
  <c r="D169" i="12"/>
  <c r="E169" i="12" s="1"/>
  <c r="K204" i="37" l="1"/>
  <c r="L204" i="37"/>
  <c r="C205" i="37" s="1"/>
  <c r="H224" i="31"/>
  <c r="J224" i="31" s="1"/>
  <c r="I224" i="31"/>
  <c r="I194" i="26"/>
  <c r="K194" i="26" s="1"/>
  <c r="I169" i="12"/>
  <c r="H169" i="12"/>
  <c r="J169" i="12" s="1"/>
  <c r="D205" i="37" l="1"/>
  <c r="E205" i="37"/>
  <c r="L224" i="31"/>
  <c r="C225" i="31" s="1"/>
  <c r="D225" i="31" s="1"/>
  <c r="E225" i="31" s="1"/>
  <c r="K224" i="31"/>
  <c r="L194" i="26"/>
  <c r="C195" i="26" s="1"/>
  <c r="D195" i="26" s="1"/>
  <c r="E195" i="26" s="1"/>
  <c r="H195" i="26" s="1"/>
  <c r="J195" i="26" s="1"/>
  <c r="K169" i="12"/>
  <c r="L169" i="12"/>
  <c r="C170" i="12" s="1"/>
  <c r="H205" i="37" l="1"/>
  <c r="J205" i="37" s="1"/>
  <c r="I205" i="37"/>
  <c r="I225" i="31"/>
  <c r="H225" i="31"/>
  <c r="J225" i="31" s="1"/>
  <c r="I195" i="26"/>
  <c r="K195" i="26" s="1"/>
  <c r="D170" i="12"/>
  <c r="E170" i="12" s="1"/>
  <c r="L205" i="37" l="1"/>
  <c r="C206" i="37" s="1"/>
  <c r="D206" i="37" s="1"/>
  <c r="E206" i="37" s="1"/>
  <c r="K205" i="37"/>
  <c r="L195" i="26"/>
  <c r="C196" i="26" s="1"/>
  <c r="D196" i="26" s="1"/>
  <c r="E196" i="26" s="1"/>
  <c r="L225" i="31"/>
  <c r="C226" i="31" s="1"/>
  <c r="D226" i="31" s="1"/>
  <c r="E226" i="31" s="1"/>
  <c r="K225" i="31"/>
  <c r="I196" i="26"/>
  <c r="H196" i="26"/>
  <c r="J196" i="26" s="1"/>
  <c r="H170" i="12"/>
  <c r="J170" i="12" s="1"/>
  <c r="I170" i="12"/>
  <c r="H206" i="37" l="1"/>
  <c r="J206" i="37" s="1"/>
  <c r="I206" i="37"/>
  <c r="I226" i="31"/>
  <c r="H226" i="31"/>
  <c r="J226" i="31" s="1"/>
  <c r="L196" i="26"/>
  <c r="C197" i="26" s="1"/>
  <c r="D197" i="26" s="1"/>
  <c r="E197" i="26" s="1"/>
  <c r="K196" i="26"/>
  <c r="K170" i="12"/>
  <c r="L170" i="12"/>
  <c r="C171" i="12" s="1"/>
  <c r="L206" i="37" l="1"/>
  <c r="C207" i="37" s="1"/>
  <c r="D207" i="37" s="1"/>
  <c r="E207" i="37" s="1"/>
  <c r="K206" i="37"/>
  <c r="K226" i="31"/>
  <c r="L226" i="31"/>
  <c r="C227" i="31" s="1"/>
  <c r="D227" i="31" s="1"/>
  <c r="E227" i="31" s="1"/>
  <c r="I197" i="26"/>
  <c r="H197" i="26"/>
  <c r="D171" i="12"/>
  <c r="E171" i="12" s="1"/>
  <c r="H207" i="37" l="1"/>
  <c r="J207" i="37" s="1"/>
  <c r="I207" i="37"/>
  <c r="I227" i="31"/>
  <c r="H227" i="31"/>
  <c r="J227" i="31" s="1"/>
  <c r="J197" i="26"/>
  <c r="K197" i="26" s="1"/>
  <c r="L197" i="26"/>
  <c r="C198" i="26" s="1"/>
  <c r="D198" i="26" s="1"/>
  <c r="E198" i="26" s="1"/>
  <c r="I171" i="12"/>
  <c r="H171" i="12"/>
  <c r="J171" i="12" s="1"/>
  <c r="L207" i="37" l="1"/>
  <c r="C208" i="37" s="1"/>
  <c r="K207" i="37"/>
  <c r="L227" i="31"/>
  <c r="C228" i="31" s="1"/>
  <c r="D228" i="31" s="1"/>
  <c r="E228" i="31" s="1"/>
  <c r="K227" i="31"/>
  <c r="H198" i="26"/>
  <c r="I198" i="26"/>
  <c r="K171" i="12"/>
  <c r="L171" i="12"/>
  <c r="C172" i="12" s="1"/>
  <c r="D208" i="37" l="1"/>
  <c r="E208" i="37" s="1"/>
  <c r="I228" i="31"/>
  <c r="H228" i="31"/>
  <c r="J228" i="31" s="1"/>
  <c r="J198" i="26"/>
  <c r="K198" i="26" s="1"/>
  <c r="L198" i="26"/>
  <c r="C199" i="26" s="1"/>
  <c r="D199" i="26" s="1"/>
  <c r="E199" i="26" s="1"/>
  <c r="D172" i="12"/>
  <c r="E172" i="12" s="1"/>
  <c r="H208" i="37" l="1"/>
  <c r="J208" i="37" s="1"/>
  <c r="I208" i="37"/>
  <c r="L228" i="31"/>
  <c r="C229" i="31" s="1"/>
  <c r="D229" i="31" s="1"/>
  <c r="E229" i="31" s="1"/>
  <c r="K228" i="31"/>
  <c r="I199" i="26"/>
  <c r="H199" i="26"/>
  <c r="J199" i="26" s="1"/>
  <c r="H172" i="12"/>
  <c r="J172" i="12" s="1"/>
  <c r="I172" i="12"/>
  <c r="L208" i="37" l="1"/>
  <c r="C209" i="37" s="1"/>
  <c r="K208" i="37"/>
  <c r="H229" i="31"/>
  <c r="J229" i="31" s="1"/>
  <c r="I229" i="31"/>
  <c r="K199" i="26"/>
  <c r="L199" i="26"/>
  <c r="C200" i="26" s="1"/>
  <c r="D200" i="26" s="1"/>
  <c r="E200" i="26" s="1"/>
  <c r="K172" i="12"/>
  <c r="L172" i="12"/>
  <c r="C173" i="12" s="1"/>
  <c r="D209" i="37" l="1"/>
  <c r="E209" i="37"/>
  <c r="L229" i="31"/>
  <c r="C230" i="31" s="1"/>
  <c r="D230" i="31" s="1"/>
  <c r="E230" i="31" s="1"/>
  <c r="K229" i="31"/>
  <c r="I200" i="26"/>
  <c r="H200" i="26"/>
  <c r="D173" i="12"/>
  <c r="E173" i="12" s="1"/>
  <c r="H209" i="37" l="1"/>
  <c r="J209" i="37" s="1"/>
  <c r="I209" i="37"/>
  <c r="I230" i="31"/>
  <c r="H230" i="31"/>
  <c r="J230" i="31" s="1"/>
  <c r="J200" i="26"/>
  <c r="K200" i="26" s="1"/>
  <c r="L200" i="26"/>
  <c r="C201" i="26" s="1"/>
  <c r="D201" i="26" s="1"/>
  <c r="E201" i="26" s="1"/>
  <c r="H173" i="12"/>
  <c r="J173" i="12" s="1"/>
  <c r="I173" i="12"/>
  <c r="K209" i="37" l="1"/>
  <c r="L209" i="37"/>
  <c r="C210" i="37" s="1"/>
  <c r="D210" i="37" s="1"/>
  <c r="E210" i="37" s="1"/>
  <c r="K230" i="31"/>
  <c r="L230" i="31"/>
  <c r="C231" i="31" s="1"/>
  <c r="D231" i="31" s="1"/>
  <c r="E231" i="31" s="1"/>
  <c r="H201" i="26"/>
  <c r="J201" i="26" s="1"/>
  <c r="I201" i="26"/>
  <c r="K173" i="12"/>
  <c r="L173" i="12"/>
  <c r="C174" i="12" s="1"/>
  <c r="H210" i="37" l="1"/>
  <c r="J210" i="37" s="1"/>
  <c r="I210" i="37"/>
  <c r="I231" i="31"/>
  <c r="H231" i="31"/>
  <c r="J231" i="31" s="1"/>
  <c r="K201" i="26"/>
  <c r="L201" i="26"/>
  <c r="C202" i="26" s="1"/>
  <c r="D202" i="26" s="1"/>
  <c r="E202" i="26" s="1"/>
  <c r="D174" i="12"/>
  <c r="E174" i="12" s="1"/>
  <c r="K210" i="37" l="1"/>
  <c r="L210" i="37"/>
  <c r="C211" i="37" s="1"/>
  <c r="D211" i="37" s="1"/>
  <c r="E211" i="37" s="1"/>
  <c r="K231" i="31"/>
  <c r="L231" i="31"/>
  <c r="C232" i="31" s="1"/>
  <c r="D232" i="31" s="1"/>
  <c r="E232" i="31" s="1"/>
  <c r="I202" i="26"/>
  <c r="H202" i="26"/>
  <c r="J202" i="26" s="1"/>
  <c r="I174" i="12"/>
  <c r="H174" i="12"/>
  <c r="J174" i="12" s="1"/>
  <c r="H211" i="37" l="1"/>
  <c r="J211" i="37" s="1"/>
  <c r="I211" i="37"/>
  <c r="I232" i="31"/>
  <c r="H232" i="31"/>
  <c r="J232" i="31" s="1"/>
  <c r="K202" i="26"/>
  <c r="L202" i="26"/>
  <c r="C203" i="26" s="1"/>
  <c r="D203" i="26" s="1"/>
  <c r="E203" i="26" s="1"/>
  <c r="K174" i="12"/>
  <c r="L174" i="12"/>
  <c r="C175" i="12" s="1"/>
  <c r="L211" i="37" l="1"/>
  <c r="C212" i="37" s="1"/>
  <c r="K211" i="37"/>
  <c r="K232" i="31"/>
  <c r="L232" i="31"/>
  <c r="C233" i="31" s="1"/>
  <c r="D233" i="31" s="1"/>
  <c r="E233" i="31" s="1"/>
  <c r="I203" i="26"/>
  <c r="H203" i="26"/>
  <c r="D175" i="12"/>
  <c r="E175" i="12" s="1"/>
  <c r="D212" i="37" l="1"/>
  <c r="E212" i="37"/>
  <c r="H233" i="31"/>
  <c r="J233" i="31" s="1"/>
  <c r="I233" i="31"/>
  <c r="J203" i="26"/>
  <c r="K203" i="26" s="1"/>
  <c r="L203" i="26"/>
  <c r="C204" i="26" s="1"/>
  <c r="D204" i="26" s="1"/>
  <c r="E204" i="26" s="1"/>
  <c r="H175" i="12"/>
  <c r="J175" i="12" s="1"/>
  <c r="I175" i="12"/>
  <c r="H212" i="37" l="1"/>
  <c r="J212" i="37" s="1"/>
  <c r="I212" i="37"/>
  <c r="K233" i="31"/>
  <c r="L233" i="31"/>
  <c r="C234" i="31" s="1"/>
  <c r="D234" i="31" s="1"/>
  <c r="E234" i="31" s="1"/>
  <c r="H204" i="26"/>
  <c r="J204" i="26" s="1"/>
  <c r="I204" i="26"/>
  <c r="K175" i="12"/>
  <c r="L175" i="12"/>
  <c r="C176" i="12" s="1"/>
  <c r="L212" i="37" l="1"/>
  <c r="C213" i="37" s="1"/>
  <c r="D213" i="37" s="1"/>
  <c r="E213" i="37" s="1"/>
  <c r="K212" i="37"/>
  <c r="I234" i="31"/>
  <c r="H234" i="31"/>
  <c r="J234" i="31" s="1"/>
  <c r="K204" i="26"/>
  <c r="L204" i="26"/>
  <c r="C205" i="26" s="1"/>
  <c r="D205" i="26" s="1"/>
  <c r="E205" i="26" s="1"/>
  <c r="D176" i="12"/>
  <c r="E176" i="12" s="1"/>
  <c r="H213" i="37" l="1"/>
  <c r="J213" i="37" s="1"/>
  <c r="I213" i="37"/>
  <c r="L234" i="31"/>
  <c r="C235" i="31" s="1"/>
  <c r="D235" i="31" s="1"/>
  <c r="E235" i="31" s="1"/>
  <c r="K234" i="31"/>
  <c r="I205" i="26"/>
  <c r="H205" i="26"/>
  <c r="J205" i="26" s="1"/>
  <c r="I176" i="12"/>
  <c r="H176" i="12"/>
  <c r="J176" i="12" s="1"/>
  <c r="L213" i="37" l="1"/>
  <c r="C214" i="37" s="1"/>
  <c r="D214" i="37" s="1"/>
  <c r="E214" i="37" s="1"/>
  <c r="K213" i="37"/>
  <c r="H235" i="31"/>
  <c r="J235" i="31" s="1"/>
  <c r="I235" i="31"/>
  <c r="K205" i="26"/>
  <c r="L205" i="26"/>
  <c r="C206" i="26" s="1"/>
  <c r="D206" i="26" s="1"/>
  <c r="E206" i="26" s="1"/>
  <c r="K176" i="12"/>
  <c r="L176" i="12"/>
  <c r="C177" i="12" s="1"/>
  <c r="H214" i="37" l="1"/>
  <c r="J214" i="37" s="1"/>
  <c r="I214" i="37"/>
  <c r="K235" i="31"/>
  <c r="L235" i="31"/>
  <c r="C236" i="31" s="1"/>
  <c r="D236" i="31" s="1"/>
  <c r="E236" i="31" s="1"/>
  <c r="I206" i="26"/>
  <c r="H206" i="26"/>
  <c r="J206" i="26" s="1"/>
  <c r="D177" i="12"/>
  <c r="E177" i="12" s="1"/>
  <c r="K214" i="37" l="1"/>
  <c r="L214" i="37"/>
  <c r="C215" i="37" s="1"/>
  <c r="I236" i="31"/>
  <c r="H236" i="31"/>
  <c r="J236" i="31" s="1"/>
  <c r="K206" i="26"/>
  <c r="L206" i="26"/>
  <c r="C207" i="26" s="1"/>
  <c r="D207" i="26" s="1"/>
  <c r="E207" i="26" s="1"/>
  <c r="H177" i="12"/>
  <c r="J177" i="12" s="1"/>
  <c r="I177" i="12"/>
  <c r="D215" i="37" l="1"/>
  <c r="E215" i="37" s="1"/>
  <c r="L236" i="31"/>
  <c r="C237" i="31" s="1"/>
  <c r="D237" i="31" s="1"/>
  <c r="E237" i="31" s="1"/>
  <c r="K236" i="31"/>
  <c r="I207" i="26"/>
  <c r="H207" i="26"/>
  <c r="J207" i="26" s="1"/>
  <c r="K177" i="12"/>
  <c r="L177" i="12"/>
  <c r="C178" i="12" s="1"/>
  <c r="H215" i="37" l="1"/>
  <c r="J215" i="37" s="1"/>
  <c r="I215" i="37"/>
  <c r="I237" i="31"/>
  <c r="H237" i="31"/>
  <c r="J237" i="31" s="1"/>
  <c r="K207" i="26"/>
  <c r="L207" i="26"/>
  <c r="C208" i="26" s="1"/>
  <c r="D208" i="26" s="1"/>
  <c r="E208" i="26" s="1"/>
  <c r="D178" i="12"/>
  <c r="E178" i="12" s="1"/>
  <c r="K215" i="37" l="1"/>
  <c r="L215" i="37"/>
  <c r="C216" i="37" s="1"/>
  <c r="K237" i="31"/>
  <c r="L237" i="31"/>
  <c r="C238" i="31" s="1"/>
  <c r="D238" i="31" s="1"/>
  <c r="E238" i="31" s="1"/>
  <c r="I208" i="26"/>
  <c r="H208" i="26"/>
  <c r="J208" i="26" s="1"/>
  <c r="I178" i="12"/>
  <c r="H178" i="12"/>
  <c r="J178" i="12" s="1"/>
  <c r="D216" i="37" l="1"/>
  <c r="E216" i="37"/>
  <c r="H238" i="31"/>
  <c r="J238" i="31" s="1"/>
  <c r="I238" i="31"/>
  <c r="K208" i="26"/>
  <c r="L208" i="26"/>
  <c r="C209" i="26" s="1"/>
  <c r="D209" i="26" s="1"/>
  <c r="E209" i="26" s="1"/>
  <c r="K178" i="12"/>
  <c r="L178" i="12"/>
  <c r="C179" i="12" s="1"/>
  <c r="H216" i="37" l="1"/>
  <c r="J216" i="37" s="1"/>
  <c r="I216" i="37"/>
  <c r="L238" i="31"/>
  <c r="C239" i="31" s="1"/>
  <c r="D239" i="31" s="1"/>
  <c r="E239" i="31" s="1"/>
  <c r="K238" i="31"/>
  <c r="I209" i="26"/>
  <c r="H209" i="26"/>
  <c r="J209" i="26" s="1"/>
  <c r="D179" i="12"/>
  <c r="E179" i="12" s="1"/>
  <c r="L216" i="37" l="1"/>
  <c r="C217" i="37" s="1"/>
  <c r="D217" i="37" s="1"/>
  <c r="E217" i="37" s="1"/>
  <c r="K216" i="37"/>
  <c r="H239" i="31"/>
  <c r="J239" i="31" s="1"/>
  <c r="I239" i="31"/>
  <c r="K209" i="26"/>
  <c r="L209" i="26"/>
  <c r="C210" i="26" s="1"/>
  <c r="D210" i="26" s="1"/>
  <c r="E210" i="26" s="1"/>
  <c r="H179" i="12"/>
  <c r="J179" i="12" s="1"/>
  <c r="I179" i="12"/>
  <c r="H217" i="37" l="1"/>
  <c r="J217" i="37" s="1"/>
  <c r="I217" i="37"/>
  <c r="L239" i="31"/>
  <c r="C240" i="31" s="1"/>
  <c r="D240" i="31" s="1"/>
  <c r="E240" i="31" s="1"/>
  <c r="K239" i="31"/>
  <c r="I210" i="26"/>
  <c r="H210" i="26"/>
  <c r="J210" i="26" s="1"/>
  <c r="K179" i="12"/>
  <c r="L179" i="12"/>
  <c r="C180" i="12" s="1"/>
  <c r="L217" i="37" l="1"/>
  <c r="C218" i="37" s="1"/>
  <c r="D218" i="37" s="1"/>
  <c r="E218" i="37" s="1"/>
  <c r="K217" i="37"/>
  <c r="I240" i="31"/>
  <c r="H240" i="31"/>
  <c r="J240" i="31" s="1"/>
  <c r="K210" i="26"/>
  <c r="L210" i="26"/>
  <c r="C211" i="26" s="1"/>
  <c r="D211" i="26" s="1"/>
  <c r="E211" i="26" s="1"/>
  <c r="D180" i="12"/>
  <c r="E180" i="12" s="1"/>
  <c r="H218" i="37" l="1"/>
  <c r="J218" i="37" s="1"/>
  <c r="I218" i="37"/>
  <c r="L240" i="31"/>
  <c r="C241" i="31" s="1"/>
  <c r="D241" i="31" s="1"/>
  <c r="E241" i="31" s="1"/>
  <c r="K240" i="31"/>
  <c r="I211" i="26"/>
  <c r="H211" i="26"/>
  <c r="J211" i="26" s="1"/>
  <c r="I180" i="12"/>
  <c r="H180" i="12"/>
  <c r="J180" i="12" s="1"/>
  <c r="L218" i="37" l="1"/>
  <c r="C219" i="37" s="1"/>
  <c r="K218" i="37"/>
  <c r="I241" i="31"/>
  <c r="H241" i="31"/>
  <c r="J241" i="31" s="1"/>
  <c r="K211" i="26"/>
  <c r="L211" i="26"/>
  <c r="C212" i="26" s="1"/>
  <c r="D212" i="26" s="1"/>
  <c r="E212" i="26" s="1"/>
  <c r="K180" i="12"/>
  <c r="L180" i="12"/>
  <c r="C181" i="12" s="1"/>
  <c r="D219" i="37" l="1"/>
  <c r="E219" i="37"/>
  <c r="L241" i="31"/>
  <c r="C242" i="31" s="1"/>
  <c r="D242" i="31" s="1"/>
  <c r="E242" i="31" s="1"/>
  <c r="K241" i="31"/>
  <c r="I212" i="26"/>
  <c r="H212" i="26"/>
  <c r="J212" i="26" s="1"/>
  <c r="D181" i="12"/>
  <c r="E181" i="12" s="1"/>
  <c r="H219" i="37" l="1"/>
  <c r="J219" i="37" s="1"/>
  <c r="I219" i="37"/>
  <c r="I242" i="31"/>
  <c r="H242" i="31"/>
  <c r="J242" i="31" s="1"/>
  <c r="K212" i="26"/>
  <c r="L212" i="26"/>
  <c r="C213" i="26" s="1"/>
  <c r="D213" i="26" s="1"/>
  <c r="E213" i="26" s="1"/>
  <c r="H181" i="12"/>
  <c r="J181" i="12" s="1"/>
  <c r="I181" i="12"/>
  <c r="L219" i="37" l="1"/>
  <c r="C220" i="37" s="1"/>
  <c r="K219" i="37"/>
  <c r="L242" i="31"/>
  <c r="C243" i="31" s="1"/>
  <c r="D243" i="31" s="1"/>
  <c r="E243" i="31" s="1"/>
  <c r="K242" i="31"/>
  <c r="I213" i="26"/>
  <c r="H213" i="26"/>
  <c r="J213" i="26" s="1"/>
  <c r="K181" i="12"/>
  <c r="L181" i="12"/>
  <c r="C182" i="12" s="1"/>
  <c r="D220" i="37" l="1"/>
  <c r="E220" i="37" s="1"/>
  <c r="I243" i="31"/>
  <c r="H243" i="31"/>
  <c r="J243" i="31" s="1"/>
  <c r="K213" i="26"/>
  <c r="L213" i="26"/>
  <c r="C214" i="26" s="1"/>
  <c r="D214" i="26" s="1"/>
  <c r="E214" i="26" s="1"/>
  <c r="D182" i="12"/>
  <c r="E182" i="12" s="1"/>
  <c r="H220" i="37" l="1"/>
  <c r="J220" i="37" s="1"/>
  <c r="I220" i="37"/>
  <c r="K243" i="31"/>
  <c r="L243" i="31"/>
  <c r="C244" i="31" s="1"/>
  <c r="D244" i="31" s="1"/>
  <c r="E244" i="31" s="1"/>
  <c r="I214" i="26"/>
  <c r="H214" i="26"/>
  <c r="H182" i="12"/>
  <c r="J182" i="12" s="1"/>
  <c r="I182" i="12"/>
  <c r="L220" i="37" l="1"/>
  <c r="C221" i="37" s="1"/>
  <c r="D221" i="37" s="1"/>
  <c r="E221" i="37" s="1"/>
  <c r="K220" i="37"/>
  <c r="I244" i="31"/>
  <c r="H244" i="31"/>
  <c r="J244" i="31" s="1"/>
  <c r="J214" i="26"/>
  <c r="K214" i="26" s="1"/>
  <c r="L214" i="26"/>
  <c r="C215" i="26" s="1"/>
  <c r="D215" i="26" s="1"/>
  <c r="E215" i="26" s="1"/>
  <c r="K182" i="12"/>
  <c r="L182" i="12"/>
  <c r="C183" i="12" s="1"/>
  <c r="H221" i="37" l="1"/>
  <c r="J221" i="37" s="1"/>
  <c r="I221" i="37"/>
  <c r="L244" i="31"/>
  <c r="C245" i="31" s="1"/>
  <c r="D245" i="31" s="1"/>
  <c r="E245" i="31" s="1"/>
  <c r="K244" i="31"/>
  <c r="H215" i="26"/>
  <c r="J215" i="26" s="1"/>
  <c r="I215" i="26"/>
  <c r="D183" i="12"/>
  <c r="E183" i="12" s="1"/>
  <c r="L221" i="37" l="1"/>
  <c r="C222" i="37" s="1"/>
  <c r="D222" i="37" s="1"/>
  <c r="E222" i="37" s="1"/>
  <c r="K221" i="37"/>
  <c r="H245" i="31"/>
  <c r="J245" i="31" s="1"/>
  <c r="I245" i="31"/>
  <c r="K215" i="26"/>
  <c r="L215" i="26"/>
  <c r="C216" i="26" s="1"/>
  <c r="D216" i="26" s="1"/>
  <c r="E216" i="26" s="1"/>
  <c r="H183" i="12"/>
  <c r="J183" i="12" s="1"/>
  <c r="I183" i="12"/>
  <c r="H222" i="37" l="1"/>
  <c r="J222" i="37" s="1"/>
  <c r="I222" i="37"/>
  <c r="K245" i="31"/>
  <c r="L245" i="31"/>
  <c r="C246" i="31" s="1"/>
  <c r="D246" i="31" s="1"/>
  <c r="E246" i="31" s="1"/>
  <c r="I216" i="26"/>
  <c r="H216" i="26"/>
  <c r="J216" i="26" s="1"/>
  <c r="K183" i="12"/>
  <c r="L183" i="12"/>
  <c r="C184" i="12" s="1"/>
  <c r="K222" i="37" l="1"/>
  <c r="L222" i="37"/>
  <c r="C223" i="37" s="1"/>
  <c r="D223" i="37" s="1"/>
  <c r="E223" i="37" s="1"/>
  <c r="I246" i="31"/>
  <c r="H246" i="31"/>
  <c r="J246" i="31" s="1"/>
  <c r="K216" i="26"/>
  <c r="L216" i="26"/>
  <c r="C217" i="26" s="1"/>
  <c r="D217" i="26" s="1"/>
  <c r="E217" i="26" s="1"/>
  <c r="D184" i="12"/>
  <c r="E184" i="12" s="1"/>
  <c r="H223" i="37" l="1"/>
  <c r="J223" i="37" s="1"/>
  <c r="I223" i="37"/>
  <c r="L246" i="31"/>
  <c r="C247" i="31" s="1"/>
  <c r="D247" i="31" s="1"/>
  <c r="E247" i="31" s="1"/>
  <c r="K246" i="31"/>
  <c r="I217" i="26"/>
  <c r="H217" i="26"/>
  <c r="J217" i="26" s="1"/>
  <c r="I184" i="12"/>
  <c r="H184" i="12"/>
  <c r="J184" i="12" s="1"/>
  <c r="L223" i="37" l="1"/>
  <c r="C224" i="37" s="1"/>
  <c r="K223" i="37"/>
  <c r="I247" i="31"/>
  <c r="H247" i="31"/>
  <c r="J247" i="31" s="1"/>
  <c r="L217" i="26"/>
  <c r="C218" i="26" s="1"/>
  <c r="D218" i="26" s="1"/>
  <c r="E218" i="26" s="1"/>
  <c r="K217" i="26"/>
  <c r="K184" i="12"/>
  <c r="L184" i="12"/>
  <c r="C185" i="12" s="1"/>
  <c r="D224" i="37" l="1"/>
  <c r="E224" i="37"/>
  <c r="L247" i="31"/>
  <c r="C248" i="31" s="1"/>
  <c r="D248" i="31" s="1"/>
  <c r="E248" i="31" s="1"/>
  <c r="K247" i="31"/>
  <c r="H218" i="26"/>
  <c r="J218" i="26" s="1"/>
  <c r="I218" i="26"/>
  <c r="D185" i="12"/>
  <c r="E185" i="12" s="1"/>
  <c r="H224" i="37" l="1"/>
  <c r="J224" i="37" s="1"/>
  <c r="I224" i="37"/>
  <c r="H248" i="31"/>
  <c r="J248" i="31" s="1"/>
  <c r="I248" i="31"/>
  <c r="K218" i="26"/>
  <c r="L218" i="26"/>
  <c r="C219" i="26" s="1"/>
  <c r="D219" i="26" s="1"/>
  <c r="E219" i="26" s="1"/>
  <c r="I185" i="12"/>
  <c r="H185" i="12"/>
  <c r="J185" i="12" s="1"/>
  <c r="K224" i="37" l="1"/>
  <c r="L224" i="37"/>
  <c r="C225" i="37" s="1"/>
  <c r="D225" i="37" s="1"/>
  <c r="E225" i="37" s="1"/>
  <c r="K248" i="31"/>
  <c r="L248" i="31"/>
  <c r="C249" i="31" s="1"/>
  <c r="D249" i="31" s="1"/>
  <c r="E249" i="31" s="1"/>
  <c r="H219" i="26"/>
  <c r="J219" i="26" s="1"/>
  <c r="I219" i="26"/>
  <c r="K185" i="12"/>
  <c r="L185" i="12"/>
  <c r="C186" i="12" s="1"/>
  <c r="H225" i="37" l="1"/>
  <c r="J225" i="37" s="1"/>
  <c r="I225" i="37"/>
  <c r="I249" i="31"/>
  <c r="H249" i="31"/>
  <c r="J249" i="31" s="1"/>
  <c r="K219" i="26"/>
  <c r="L219" i="26"/>
  <c r="C220" i="26" s="1"/>
  <c r="D220" i="26" s="1"/>
  <c r="E220" i="26" s="1"/>
  <c r="D186" i="12"/>
  <c r="E186" i="12" s="1"/>
  <c r="L225" i="37" l="1"/>
  <c r="C226" i="37" s="1"/>
  <c r="K225" i="37"/>
  <c r="K249" i="31"/>
  <c r="L249" i="31"/>
  <c r="C250" i="31" s="1"/>
  <c r="D250" i="31" s="1"/>
  <c r="E250" i="31" s="1"/>
  <c r="H220" i="26"/>
  <c r="J220" i="26" s="1"/>
  <c r="I220" i="26"/>
  <c r="I186" i="12"/>
  <c r="H186" i="12"/>
  <c r="J186" i="12" s="1"/>
  <c r="D226" i="37" l="1"/>
  <c r="E226" i="37"/>
  <c r="H250" i="31"/>
  <c r="J250" i="31" s="1"/>
  <c r="I250" i="31"/>
  <c r="K220" i="26"/>
  <c r="L220" i="26"/>
  <c r="C221" i="26" s="1"/>
  <c r="D221" i="26" s="1"/>
  <c r="E221" i="26" s="1"/>
  <c r="K186" i="12"/>
  <c r="L186" i="12"/>
  <c r="C187" i="12" s="1"/>
  <c r="H226" i="37" l="1"/>
  <c r="J226" i="37" s="1"/>
  <c r="I226" i="37"/>
  <c r="L250" i="31"/>
  <c r="C251" i="31" s="1"/>
  <c r="D251" i="31" s="1"/>
  <c r="E251" i="31" s="1"/>
  <c r="K250" i="31"/>
  <c r="H221" i="26"/>
  <c r="J221" i="26" s="1"/>
  <c r="I221" i="26"/>
  <c r="D187" i="12"/>
  <c r="E187" i="12" s="1"/>
  <c r="L226" i="37" l="1"/>
  <c r="C227" i="37" s="1"/>
  <c r="D227" i="37" s="1"/>
  <c r="E227" i="37" s="1"/>
  <c r="K226" i="37"/>
  <c r="I251" i="31"/>
  <c r="H251" i="31"/>
  <c r="J251" i="31" s="1"/>
  <c r="K221" i="26"/>
  <c r="L221" i="26"/>
  <c r="C222" i="26" s="1"/>
  <c r="D222" i="26" s="1"/>
  <c r="E222" i="26" s="1"/>
  <c r="H187" i="12"/>
  <c r="J187" i="12" s="1"/>
  <c r="I187" i="12"/>
  <c r="H227" i="37" l="1"/>
  <c r="J227" i="37" s="1"/>
  <c r="I227" i="37"/>
  <c r="L251" i="31"/>
  <c r="C252" i="31" s="1"/>
  <c r="D252" i="31" s="1"/>
  <c r="E252" i="31" s="1"/>
  <c r="K251" i="31"/>
  <c r="H222" i="26"/>
  <c r="J222" i="26" s="1"/>
  <c r="I222" i="26"/>
  <c r="K187" i="12"/>
  <c r="L187" i="12"/>
  <c r="C188" i="12" s="1"/>
  <c r="L227" i="37" l="1"/>
  <c r="C228" i="37" s="1"/>
  <c r="K227" i="37"/>
  <c r="I252" i="31"/>
  <c r="H252" i="31"/>
  <c r="J252" i="31" s="1"/>
  <c r="K222" i="26"/>
  <c r="L222" i="26"/>
  <c r="C223" i="26" s="1"/>
  <c r="D223" i="26" s="1"/>
  <c r="E223" i="26" s="1"/>
  <c r="D188" i="12"/>
  <c r="E188" i="12" s="1"/>
  <c r="D228" i="37" l="1"/>
  <c r="E228" i="37" s="1"/>
  <c r="L252" i="31"/>
  <c r="C253" i="31" s="1"/>
  <c r="D253" i="31" s="1"/>
  <c r="E253" i="31" s="1"/>
  <c r="K252" i="31"/>
  <c r="H223" i="26"/>
  <c r="J223" i="26" s="1"/>
  <c r="I223" i="26"/>
  <c r="H188" i="12"/>
  <c r="J188" i="12" s="1"/>
  <c r="I188" i="12"/>
  <c r="H228" i="37" l="1"/>
  <c r="J228" i="37" s="1"/>
  <c r="I228" i="37"/>
  <c r="H253" i="31"/>
  <c r="J253" i="31" s="1"/>
  <c r="I253" i="31"/>
  <c r="K223" i="26"/>
  <c r="L223" i="26"/>
  <c r="C224" i="26" s="1"/>
  <c r="D224" i="26" s="1"/>
  <c r="E224" i="26" s="1"/>
  <c r="H224" i="26" s="1"/>
  <c r="J224" i="26" s="1"/>
  <c r="K188" i="12"/>
  <c r="L188" i="12"/>
  <c r="C189" i="12" s="1"/>
  <c r="L228" i="37" l="1"/>
  <c r="C229" i="37" s="1"/>
  <c r="D229" i="37" s="1"/>
  <c r="E229" i="37" s="1"/>
  <c r="K228" i="37"/>
  <c r="K253" i="31"/>
  <c r="L253" i="31"/>
  <c r="C254" i="31" s="1"/>
  <c r="D254" i="31" s="1"/>
  <c r="E254" i="31" s="1"/>
  <c r="I224" i="26"/>
  <c r="K224" i="26" s="1"/>
  <c r="D189" i="12"/>
  <c r="E189" i="12" s="1"/>
  <c r="H229" i="37" l="1"/>
  <c r="J229" i="37" s="1"/>
  <c r="I229" i="37"/>
  <c r="H254" i="31"/>
  <c r="J254" i="31" s="1"/>
  <c r="I254" i="31"/>
  <c r="L224" i="26"/>
  <c r="C225" i="26" s="1"/>
  <c r="D225" i="26" s="1"/>
  <c r="E225" i="26" s="1"/>
  <c r="I225" i="26" s="1"/>
  <c r="I189" i="12"/>
  <c r="H189" i="12"/>
  <c r="J189" i="12" s="1"/>
  <c r="L229" i="37" l="1"/>
  <c r="C230" i="37" s="1"/>
  <c r="D230" i="37" s="1"/>
  <c r="E230" i="37" s="1"/>
  <c r="K229" i="37"/>
  <c r="L254" i="31"/>
  <c r="C255" i="31" s="1"/>
  <c r="D255" i="31" s="1"/>
  <c r="E255" i="31" s="1"/>
  <c r="K254" i="31"/>
  <c r="H225" i="26"/>
  <c r="J225" i="26" s="1"/>
  <c r="K225" i="26" s="1"/>
  <c r="K189" i="12"/>
  <c r="L189" i="12"/>
  <c r="C190" i="12" s="1"/>
  <c r="H230" i="37" l="1"/>
  <c r="J230" i="37" s="1"/>
  <c r="I230" i="37"/>
  <c r="H255" i="31"/>
  <c r="J255" i="31" s="1"/>
  <c r="I255" i="31"/>
  <c r="L225" i="26"/>
  <c r="C226" i="26" s="1"/>
  <c r="D226" i="26" s="1"/>
  <c r="E226" i="26" s="1"/>
  <c r="H226" i="26" s="1"/>
  <c r="J226" i="26" s="1"/>
  <c r="D190" i="12"/>
  <c r="E190" i="12" s="1"/>
  <c r="L230" i="37" l="1"/>
  <c r="C231" i="37" s="1"/>
  <c r="D231" i="37" s="1"/>
  <c r="E231" i="37" s="1"/>
  <c r="K230" i="37"/>
  <c r="L255" i="31"/>
  <c r="C256" i="31" s="1"/>
  <c r="D256" i="31" s="1"/>
  <c r="E256" i="31" s="1"/>
  <c r="K255" i="31"/>
  <c r="I226" i="26"/>
  <c r="K226" i="26" s="1"/>
  <c r="H190" i="12"/>
  <c r="J190" i="12" s="1"/>
  <c r="I190" i="12"/>
  <c r="H231" i="37" l="1"/>
  <c r="J231" i="37" s="1"/>
  <c r="I231" i="37"/>
  <c r="H256" i="31"/>
  <c r="J256" i="31" s="1"/>
  <c r="I256" i="31"/>
  <c r="L226" i="26"/>
  <c r="C227" i="26" s="1"/>
  <c r="D227" i="26" s="1"/>
  <c r="E227" i="26" s="1"/>
  <c r="I227" i="26" s="1"/>
  <c r="L190" i="12"/>
  <c r="C191" i="12" s="1"/>
  <c r="D191" i="12" s="1"/>
  <c r="E191" i="12" s="1"/>
  <c r="K190" i="12"/>
  <c r="L231" i="37" l="1"/>
  <c r="C232" i="37" s="1"/>
  <c r="K231" i="37"/>
  <c r="K256" i="31"/>
  <c r="L256" i="31"/>
  <c r="C257" i="31" s="1"/>
  <c r="D257" i="31" s="1"/>
  <c r="E257" i="31" s="1"/>
  <c r="H227" i="26"/>
  <c r="J227" i="26" s="1"/>
  <c r="K227" i="26" s="1"/>
  <c r="I191" i="12"/>
  <c r="H191" i="12"/>
  <c r="J191" i="12" s="1"/>
  <c r="D232" i="37" l="1"/>
  <c r="E232" i="37"/>
  <c r="H257" i="31"/>
  <c r="J257" i="31" s="1"/>
  <c r="I257" i="31"/>
  <c r="L227" i="26"/>
  <c r="C228" i="26" s="1"/>
  <c r="D228" i="26" s="1"/>
  <c r="E228" i="26" s="1"/>
  <c r="H228" i="26" s="1"/>
  <c r="K191" i="12"/>
  <c r="L191" i="12"/>
  <c r="C192" i="12" s="1"/>
  <c r="H232" i="37" l="1"/>
  <c r="J232" i="37" s="1"/>
  <c r="I232" i="37"/>
  <c r="L257" i="31"/>
  <c r="C258" i="31" s="1"/>
  <c r="D258" i="31" s="1"/>
  <c r="E258" i="31" s="1"/>
  <c r="K257" i="31"/>
  <c r="I228" i="26"/>
  <c r="L228" i="26" s="1"/>
  <c r="C229" i="26" s="1"/>
  <c r="D229" i="26" s="1"/>
  <c r="E229" i="26" s="1"/>
  <c r="J228" i="26"/>
  <c r="D192" i="12"/>
  <c r="E192" i="12" s="1"/>
  <c r="K232" i="37" l="1"/>
  <c r="L232" i="37"/>
  <c r="C233" i="37" s="1"/>
  <c r="D233" i="37" s="1"/>
  <c r="E233" i="37" s="1"/>
  <c r="H258" i="31"/>
  <c r="J258" i="31" s="1"/>
  <c r="I258" i="31"/>
  <c r="K228" i="26"/>
  <c r="H229" i="26"/>
  <c r="J229" i="26" s="1"/>
  <c r="I229" i="26"/>
  <c r="H192" i="12"/>
  <c r="J192" i="12" s="1"/>
  <c r="I192" i="12"/>
  <c r="H233" i="37" l="1"/>
  <c r="J233" i="37" s="1"/>
  <c r="I233" i="37"/>
  <c r="L258" i="31"/>
  <c r="C259" i="31" s="1"/>
  <c r="D259" i="31" s="1"/>
  <c r="E259" i="31" s="1"/>
  <c r="K258" i="31"/>
  <c r="K229" i="26"/>
  <c r="L229" i="26"/>
  <c r="C230" i="26" s="1"/>
  <c r="D230" i="26" s="1"/>
  <c r="E230" i="26" s="1"/>
  <c r="K192" i="12"/>
  <c r="L192" i="12"/>
  <c r="C193" i="12" s="1"/>
  <c r="L233" i="37" l="1"/>
  <c r="C234" i="37" s="1"/>
  <c r="D234" i="37" s="1"/>
  <c r="E234" i="37" s="1"/>
  <c r="K233" i="37"/>
  <c r="H259" i="31"/>
  <c r="J259" i="31" s="1"/>
  <c r="I259" i="31"/>
  <c r="I230" i="26"/>
  <c r="H230" i="26"/>
  <c r="J230" i="26" s="1"/>
  <c r="D193" i="12"/>
  <c r="E193" i="12" s="1"/>
  <c r="H234" i="37" l="1"/>
  <c r="J234" i="37" s="1"/>
  <c r="I234" i="37"/>
  <c r="L259" i="31"/>
  <c r="C260" i="31" s="1"/>
  <c r="D260" i="31" s="1"/>
  <c r="E260" i="31" s="1"/>
  <c r="K259" i="31"/>
  <c r="K230" i="26"/>
  <c r="L230" i="26"/>
  <c r="C231" i="26" s="1"/>
  <c r="D231" i="26" s="1"/>
  <c r="E231" i="26" s="1"/>
  <c r="H193" i="12"/>
  <c r="J193" i="12" s="1"/>
  <c r="I193" i="12"/>
  <c r="L234" i="37" l="1"/>
  <c r="C235" i="37" s="1"/>
  <c r="D235" i="37" s="1"/>
  <c r="E235" i="37" s="1"/>
  <c r="K234" i="37"/>
  <c r="H260" i="31"/>
  <c r="J260" i="31" s="1"/>
  <c r="I260" i="31"/>
  <c r="I231" i="26"/>
  <c r="H231" i="26"/>
  <c r="J231" i="26" s="1"/>
  <c r="K193" i="12"/>
  <c r="L193" i="12"/>
  <c r="C194" i="12" s="1"/>
  <c r="H235" i="37" l="1"/>
  <c r="J235" i="37" s="1"/>
  <c r="I235" i="37"/>
  <c r="L260" i="31"/>
  <c r="C261" i="31" s="1"/>
  <c r="D261" i="31" s="1"/>
  <c r="E261" i="31" s="1"/>
  <c r="K260" i="31"/>
  <c r="K231" i="26"/>
  <c r="L231" i="26"/>
  <c r="C232" i="26" s="1"/>
  <c r="D232" i="26" s="1"/>
  <c r="E232" i="26" s="1"/>
  <c r="D194" i="12"/>
  <c r="E194" i="12" s="1"/>
  <c r="L235" i="37" l="1"/>
  <c r="C236" i="37" s="1"/>
  <c r="K235" i="37"/>
  <c r="I261" i="31"/>
  <c r="H261" i="31"/>
  <c r="J261" i="31" s="1"/>
  <c r="I232" i="26"/>
  <c r="H232" i="26"/>
  <c r="J232" i="26" s="1"/>
  <c r="I194" i="12"/>
  <c r="H194" i="12"/>
  <c r="J194" i="12" s="1"/>
  <c r="D236" i="37" l="1"/>
  <c r="E236" i="37"/>
  <c r="K261" i="31"/>
  <c r="L261" i="31"/>
  <c r="C262" i="31" s="1"/>
  <c r="D262" i="31" s="1"/>
  <c r="E262" i="31" s="1"/>
  <c r="K232" i="26"/>
  <c r="L232" i="26"/>
  <c r="C233" i="26" s="1"/>
  <c r="D233" i="26" s="1"/>
  <c r="E233" i="26" s="1"/>
  <c r="K194" i="12"/>
  <c r="L194" i="12"/>
  <c r="C195" i="12" s="1"/>
  <c r="H236" i="37" l="1"/>
  <c r="J236" i="37" s="1"/>
  <c r="I236" i="37"/>
  <c r="H262" i="31"/>
  <c r="J262" i="31" s="1"/>
  <c r="I262" i="31"/>
  <c r="I233" i="26"/>
  <c r="H233" i="26"/>
  <c r="J233" i="26" s="1"/>
  <c r="D195" i="12"/>
  <c r="E195" i="12" s="1"/>
  <c r="L236" i="37" l="1"/>
  <c r="C237" i="37" s="1"/>
  <c r="D237" i="37" s="1"/>
  <c r="E237" i="37" s="1"/>
  <c r="K236" i="37"/>
  <c r="K262" i="31"/>
  <c r="L262" i="31"/>
  <c r="C263" i="31" s="1"/>
  <c r="D263" i="31" s="1"/>
  <c r="E263" i="31" s="1"/>
  <c r="K233" i="26"/>
  <c r="L233" i="26"/>
  <c r="C234" i="26" s="1"/>
  <c r="D234" i="26" s="1"/>
  <c r="E234" i="26" s="1"/>
  <c r="H195" i="12"/>
  <c r="J195" i="12" s="1"/>
  <c r="I195" i="12"/>
  <c r="H237" i="37" l="1"/>
  <c r="J237" i="37" s="1"/>
  <c r="I237" i="37"/>
  <c r="H263" i="31"/>
  <c r="J263" i="31" s="1"/>
  <c r="I263" i="31"/>
  <c r="I234" i="26"/>
  <c r="H234" i="26"/>
  <c r="J234" i="26" s="1"/>
  <c r="K195" i="12"/>
  <c r="L195" i="12"/>
  <c r="C196" i="12" s="1"/>
  <c r="L237" i="37" l="1"/>
  <c r="C238" i="37" s="1"/>
  <c r="K237" i="37"/>
  <c r="L263" i="31"/>
  <c r="C264" i="31" s="1"/>
  <c r="D264" i="31" s="1"/>
  <c r="E264" i="31" s="1"/>
  <c r="K263" i="31"/>
  <c r="K234" i="26"/>
  <c r="L234" i="26"/>
  <c r="C235" i="26" s="1"/>
  <c r="D235" i="26" s="1"/>
  <c r="E235" i="26" s="1"/>
  <c r="D196" i="12"/>
  <c r="E196" i="12" s="1"/>
  <c r="D238" i="37" l="1"/>
  <c r="E238" i="37" s="1"/>
  <c r="H264" i="31"/>
  <c r="J264" i="31" s="1"/>
  <c r="I264" i="31"/>
  <c r="I235" i="26"/>
  <c r="H235" i="26"/>
  <c r="J235" i="26" s="1"/>
  <c r="H196" i="12"/>
  <c r="J196" i="12" s="1"/>
  <c r="I196" i="12"/>
  <c r="H238" i="37" l="1"/>
  <c r="J238" i="37" s="1"/>
  <c r="I238" i="37"/>
  <c r="L264" i="31"/>
  <c r="C265" i="31" s="1"/>
  <c r="D265" i="31" s="1"/>
  <c r="E265" i="31" s="1"/>
  <c r="K264" i="31"/>
  <c r="K235" i="26"/>
  <c r="L235" i="26"/>
  <c r="C236" i="26" s="1"/>
  <c r="D236" i="26" s="1"/>
  <c r="E236" i="26" s="1"/>
  <c r="K196" i="12"/>
  <c r="L196" i="12"/>
  <c r="C197" i="12" s="1"/>
  <c r="L238" i="37" l="1"/>
  <c r="C239" i="37" s="1"/>
  <c r="D239" i="37" s="1"/>
  <c r="E239" i="37" s="1"/>
  <c r="K238" i="37"/>
  <c r="H265" i="31"/>
  <c r="J265" i="31" s="1"/>
  <c r="I265" i="31"/>
  <c r="I236" i="26"/>
  <c r="H236" i="26"/>
  <c r="J236" i="26" s="1"/>
  <c r="D197" i="12"/>
  <c r="E197" i="12" s="1"/>
  <c r="H239" i="37" l="1"/>
  <c r="J239" i="37" s="1"/>
  <c r="I239" i="37"/>
  <c r="L265" i="31"/>
  <c r="C266" i="31" s="1"/>
  <c r="D266" i="31" s="1"/>
  <c r="E266" i="31" s="1"/>
  <c r="K265" i="31"/>
  <c r="K236" i="26"/>
  <c r="L236" i="26"/>
  <c r="C237" i="26" s="1"/>
  <c r="D237" i="26" s="1"/>
  <c r="E237" i="26" s="1"/>
  <c r="I197" i="12"/>
  <c r="H197" i="12"/>
  <c r="J197" i="12" s="1"/>
  <c r="L239" i="37" l="1"/>
  <c r="C240" i="37" s="1"/>
  <c r="K239" i="37"/>
  <c r="H266" i="31"/>
  <c r="J266" i="31" s="1"/>
  <c r="I266" i="31"/>
  <c r="I237" i="26"/>
  <c r="H237" i="26"/>
  <c r="J237" i="26" s="1"/>
  <c r="K197" i="12"/>
  <c r="L197" i="12"/>
  <c r="C198" i="12" s="1"/>
  <c r="D240" i="37" l="1"/>
  <c r="E240" i="37" s="1"/>
  <c r="K266" i="31"/>
  <c r="L266" i="31"/>
  <c r="C267" i="31" s="1"/>
  <c r="D267" i="31" s="1"/>
  <c r="E267" i="31" s="1"/>
  <c r="K237" i="26"/>
  <c r="L237" i="26"/>
  <c r="C238" i="26" s="1"/>
  <c r="D238" i="26" s="1"/>
  <c r="E238" i="26" s="1"/>
  <c r="D198" i="12"/>
  <c r="E198" i="12" s="1"/>
  <c r="H240" i="37" l="1"/>
  <c r="J240" i="37" s="1"/>
  <c r="I240" i="37"/>
  <c r="I267" i="31"/>
  <c r="H267" i="31"/>
  <c r="J267" i="31" s="1"/>
  <c r="I238" i="26"/>
  <c r="H238" i="26"/>
  <c r="J238" i="26" s="1"/>
  <c r="H198" i="12"/>
  <c r="J198" i="12" s="1"/>
  <c r="I198" i="12"/>
  <c r="K240" i="37" l="1"/>
  <c r="L240" i="37"/>
  <c r="C241" i="37" s="1"/>
  <c r="K267" i="31"/>
  <c r="L267" i="31"/>
  <c r="C268" i="31" s="1"/>
  <c r="D268" i="31" s="1"/>
  <c r="E268" i="31" s="1"/>
  <c r="K238" i="26"/>
  <c r="L238" i="26"/>
  <c r="C239" i="26" s="1"/>
  <c r="D239" i="26" s="1"/>
  <c r="E239" i="26" s="1"/>
  <c r="K198" i="12"/>
  <c r="L198" i="12"/>
  <c r="C199" i="12" s="1"/>
  <c r="D241" i="37" l="1"/>
  <c r="E241" i="37"/>
  <c r="I268" i="31"/>
  <c r="H268" i="31"/>
  <c r="J268" i="31" s="1"/>
  <c r="I239" i="26"/>
  <c r="H239" i="26"/>
  <c r="J239" i="26" s="1"/>
  <c r="D199" i="12"/>
  <c r="E199" i="12" s="1"/>
  <c r="H241" i="37" l="1"/>
  <c r="J241" i="37" s="1"/>
  <c r="I241" i="37"/>
  <c r="L268" i="31"/>
  <c r="C269" i="31" s="1"/>
  <c r="D269" i="31" s="1"/>
  <c r="E269" i="31" s="1"/>
  <c r="K268" i="31"/>
  <c r="K239" i="26"/>
  <c r="L239" i="26"/>
  <c r="C240" i="26" s="1"/>
  <c r="D240" i="26" s="1"/>
  <c r="E240" i="26" s="1"/>
  <c r="I199" i="12"/>
  <c r="H199" i="12"/>
  <c r="J199" i="12" s="1"/>
  <c r="L241" i="37" l="1"/>
  <c r="C242" i="37" s="1"/>
  <c r="K241" i="37"/>
  <c r="I269" i="31"/>
  <c r="H269" i="31"/>
  <c r="J269" i="31" s="1"/>
  <c r="I240" i="26"/>
  <c r="H240" i="26"/>
  <c r="J240" i="26" s="1"/>
  <c r="K199" i="12"/>
  <c r="L199" i="12"/>
  <c r="C200" i="12" s="1"/>
  <c r="D242" i="37" l="1"/>
  <c r="E242" i="37"/>
  <c r="L269" i="31"/>
  <c r="C270" i="31" s="1"/>
  <c r="D270" i="31" s="1"/>
  <c r="E270" i="31" s="1"/>
  <c r="K269" i="31"/>
  <c r="K240" i="26"/>
  <c r="L240" i="26"/>
  <c r="C241" i="26" s="1"/>
  <c r="D241" i="26" s="1"/>
  <c r="E241" i="26" s="1"/>
  <c r="D200" i="12"/>
  <c r="E200" i="12" s="1"/>
  <c r="I242" i="37" l="1"/>
  <c r="H242" i="37"/>
  <c r="J242" i="37" s="1"/>
  <c r="H270" i="31"/>
  <c r="J270" i="31" s="1"/>
  <c r="I270" i="31"/>
  <c r="I241" i="26"/>
  <c r="H241" i="26"/>
  <c r="J241" i="26" s="1"/>
  <c r="H200" i="12"/>
  <c r="J200" i="12" s="1"/>
  <c r="I200" i="12"/>
  <c r="L242" i="37" l="1"/>
  <c r="C243" i="37" s="1"/>
  <c r="D243" i="37" s="1"/>
  <c r="E243" i="37" s="1"/>
  <c r="K242" i="37"/>
  <c r="L270" i="31"/>
  <c r="C271" i="31" s="1"/>
  <c r="D271" i="31" s="1"/>
  <c r="E271" i="31" s="1"/>
  <c r="K270" i="31"/>
  <c r="K241" i="26"/>
  <c r="L241" i="26"/>
  <c r="C242" i="26" s="1"/>
  <c r="D242" i="26" s="1"/>
  <c r="E242" i="26" s="1"/>
  <c r="K200" i="12"/>
  <c r="L200" i="12"/>
  <c r="C201" i="12" s="1"/>
  <c r="H243" i="37" l="1"/>
  <c r="J243" i="37" s="1"/>
  <c r="I243" i="37"/>
  <c r="H271" i="31"/>
  <c r="J271" i="31" s="1"/>
  <c r="I271" i="31"/>
  <c r="I242" i="26"/>
  <c r="H242" i="26"/>
  <c r="D201" i="12"/>
  <c r="E201" i="12" s="1"/>
  <c r="L243" i="37" l="1"/>
  <c r="C244" i="37" s="1"/>
  <c r="K243" i="37"/>
  <c r="L271" i="31"/>
  <c r="C272" i="31" s="1"/>
  <c r="D272" i="31" s="1"/>
  <c r="E272" i="31" s="1"/>
  <c r="K271" i="31"/>
  <c r="J242" i="26"/>
  <c r="K242" i="26" s="1"/>
  <c r="L242" i="26"/>
  <c r="C243" i="26" s="1"/>
  <c r="D243" i="26" s="1"/>
  <c r="E243" i="26" s="1"/>
  <c r="I201" i="12"/>
  <c r="H201" i="12"/>
  <c r="J201" i="12" s="1"/>
  <c r="D244" i="37" l="1"/>
  <c r="E244" i="37" s="1"/>
  <c r="I272" i="31"/>
  <c r="H272" i="31"/>
  <c r="J272" i="31" s="1"/>
  <c r="H243" i="26"/>
  <c r="I243" i="26"/>
  <c r="K201" i="12"/>
  <c r="L201" i="12"/>
  <c r="C202" i="12" s="1"/>
  <c r="K272" i="31" l="1"/>
  <c r="H244" i="37"/>
  <c r="J244" i="37" s="1"/>
  <c r="I244" i="37"/>
  <c r="L272" i="31"/>
  <c r="C273" i="31" s="1"/>
  <c r="D273" i="31" s="1"/>
  <c r="E273" i="31" s="1"/>
  <c r="H273" i="31" s="1"/>
  <c r="J273" i="31" s="1"/>
  <c r="J243" i="26"/>
  <c r="K243" i="26" s="1"/>
  <c r="L243" i="26"/>
  <c r="C244" i="26" s="1"/>
  <c r="D202" i="12"/>
  <c r="E202" i="12" s="1"/>
  <c r="I273" i="31" l="1"/>
  <c r="K244" i="37"/>
  <c r="L244" i="37"/>
  <c r="C245" i="37" s="1"/>
  <c r="D245" i="37" s="1"/>
  <c r="E245" i="37" s="1"/>
  <c r="L273" i="31"/>
  <c r="C274" i="31" s="1"/>
  <c r="D274" i="31" s="1"/>
  <c r="E274" i="31" s="1"/>
  <c r="K273" i="31"/>
  <c r="D244" i="26"/>
  <c r="E244" i="26" s="1"/>
  <c r="H202" i="12"/>
  <c r="J202" i="12" s="1"/>
  <c r="I202" i="12"/>
  <c r="H245" i="37" l="1"/>
  <c r="J245" i="37" s="1"/>
  <c r="I245" i="37"/>
  <c r="H274" i="31"/>
  <c r="J274" i="31" s="1"/>
  <c r="I274" i="31"/>
  <c r="I244" i="26"/>
  <c r="H244" i="26"/>
  <c r="K202" i="12"/>
  <c r="L202" i="12"/>
  <c r="C203" i="12" s="1"/>
  <c r="L245" i="37" l="1"/>
  <c r="C246" i="37" s="1"/>
  <c r="D246" i="37" s="1"/>
  <c r="E246" i="37" s="1"/>
  <c r="K245" i="37"/>
  <c r="K274" i="31"/>
  <c r="L274" i="31"/>
  <c r="C275" i="31" s="1"/>
  <c r="D275" i="31" s="1"/>
  <c r="E275" i="31" s="1"/>
  <c r="J244" i="26"/>
  <c r="K244" i="26" s="1"/>
  <c r="L244" i="26"/>
  <c r="C245" i="26" s="1"/>
  <c r="D245" i="26" s="1"/>
  <c r="E245" i="26" s="1"/>
  <c r="D203" i="12"/>
  <c r="E203" i="12" s="1"/>
  <c r="H246" i="37" l="1"/>
  <c r="J246" i="37" s="1"/>
  <c r="I246" i="37"/>
  <c r="H275" i="31"/>
  <c r="J275" i="31" s="1"/>
  <c r="I275" i="31"/>
  <c r="H245" i="26"/>
  <c r="J245" i="26" s="1"/>
  <c r="I245" i="26"/>
  <c r="I203" i="12"/>
  <c r="H203" i="12"/>
  <c r="J203" i="12" s="1"/>
  <c r="K246" i="37" l="1"/>
  <c r="L246" i="37"/>
  <c r="C247" i="37" s="1"/>
  <c r="D247" i="37" s="1"/>
  <c r="E247" i="37" s="1"/>
  <c r="K275" i="31"/>
  <c r="L275" i="31"/>
  <c r="C276" i="31" s="1"/>
  <c r="D276" i="31" s="1"/>
  <c r="E276" i="31" s="1"/>
  <c r="K245" i="26"/>
  <c r="L245" i="26"/>
  <c r="C246" i="26" s="1"/>
  <c r="D246" i="26" s="1"/>
  <c r="E246" i="26" s="1"/>
  <c r="K203" i="12"/>
  <c r="L203" i="12"/>
  <c r="C204" i="12" s="1"/>
  <c r="H247" i="37" l="1"/>
  <c r="J247" i="37" s="1"/>
  <c r="I247" i="37"/>
  <c r="H276" i="31"/>
  <c r="J276" i="31" s="1"/>
  <c r="I276" i="31"/>
  <c r="I246" i="26"/>
  <c r="H246" i="26"/>
  <c r="J246" i="26" s="1"/>
  <c r="D204" i="12"/>
  <c r="E204" i="12" s="1"/>
  <c r="K247" i="37" l="1"/>
  <c r="L247" i="37"/>
  <c r="C248" i="37" s="1"/>
  <c r="L276" i="31"/>
  <c r="C277" i="31" s="1"/>
  <c r="D277" i="31" s="1"/>
  <c r="E277" i="31" s="1"/>
  <c r="K276" i="31"/>
  <c r="K246" i="26"/>
  <c r="L246" i="26"/>
  <c r="C247" i="26" s="1"/>
  <c r="D247" i="26" s="1"/>
  <c r="E247" i="26" s="1"/>
  <c r="H204" i="12"/>
  <c r="J204" i="12" s="1"/>
  <c r="I204" i="12"/>
  <c r="D248" i="37" l="1"/>
  <c r="E248" i="37"/>
  <c r="I277" i="31"/>
  <c r="H277" i="31"/>
  <c r="J277" i="31" s="1"/>
  <c r="I247" i="26"/>
  <c r="H247" i="26"/>
  <c r="J247" i="26" s="1"/>
  <c r="K204" i="12"/>
  <c r="L204" i="12"/>
  <c r="C205" i="12" s="1"/>
  <c r="H248" i="37" l="1"/>
  <c r="J248" i="37" s="1"/>
  <c r="I248" i="37"/>
  <c r="L277" i="31"/>
  <c r="C278" i="31" s="1"/>
  <c r="D278" i="31" s="1"/>
  <c r="E278" i="31" s="1"/>
  <c r="K277" i="31"/>
  <c r="K247" i="26"/>
  <c r="L247" i="26"/>
  <c r="C248" i="26" s="1"/>
  <c r="D248" i="26" s="1"/>
  <c r="E248" i="26" s="1"/>
  <c r="D205" i="12"/>
  <c r="E205" i="12" s="1"/>
  <c r="L248" i="37" l="1"/>
  <c r="C249" i="37" s="1"/>
  <c r="D249" i="37" s="1"/>
  <c r="E249" i="37" s="1"/>
  <c r="K248" i="37"/>
  <c r="H278" i="31"/>
  <c r="J278" i="31" s="1"/>
  <c r="I278" i="31"/>
  <c r="I248" i="26"/>
  <c r="H248" i="26"/>
  <c r="J248" i="26" s="1"/>
  <c r="I205" i="12"/>
  <c r="H205" i="12"/>
  <c r="J205" i="12" s="1"/>
  <c r="H249" i="37" l="1"/>
  <c r="J249" i="37" s="1"/>
  <c r="I249" i="37"/>
  <c r="L278" i="31"/>
  <c r="C279" i="31" s="1"/>
  <c r="D279" i="31" s="1"/>
  <c r="E279" i="31" s="1"/>
  <c r="I279" i="31" s="1"/>
  <c r="K278" i="31"/>
  <c r="K248" i="26"/>
  <c r="L248" i="26"/>
  <c r="C249" i="26" s="1"/>
  <c r="D249" i="26" s="1"/>
  <c r="E249" i="26" s="1"/>
  <c r="K205" i="12"/>
  <c r="L205" i="12"/>
  <c r="C206" i="12" s="1"/>
  <c r="H279" i="31" l="1"/>
  <c r="J279" i="31" s="1"/>
  <c r="L249" i="37"/>
  <c r="C250" i="37" s="1"/>
  <c r="D250" i="37" s="1"/>
  <c r="E250" i="37" s="1"/>
  <c r="K249" i="37"/>
  <c r="K279" i="31"/>
  <c r="L279" i="31"/>
  <c r="C280" i="31" s="1"/>
  <c r="D280" i="31" s="1"/>
  <c r="E280" i="31" s="1"/>
  <c r="I249" i="26"/>
  <c r="H249" i="26"/>
  <c r="J249" i="26" s="1"/>
  <c r="D206" i="12"/>
  <c r="E206" i="12" s="1"/>
  <c r="H250" i="37" l="1"/>
  <c r="J250" i="37" s="1"/>
  <c r="I250" i="37"/>
  <c r="H280" i="31"/>
  <c r="J280" i="31" s="1"/>
  <c r="I280" i="31"/>
  <c r="K249" i="26"/>
  <c r="L249" i="26"/>
  <c r="C250" i="26" s="1"/>
  <c r="D250" i="26" s="1"/>
  <c r="E250" i="26" s="1"/>
  <c r="H206" i="12"/>
  <c r="J206" i="12" s="1"/>
  <c r="I206" i="12"/>
  <c r="L250" i="37" l="1"/>
  <c r="C251" i="37" s="1"/>
  <c r="K250" i="37"/>
  <c r="K280" i="31"/>
  <c r="L280" i="31"/>
  <c r="C281" i="31" s="1"/>
  <c r="D281" i="31" s="1"/>
  <c r="E281" i="31" s="1"/>
  <c r="I250" i="26"/>
  <c r="H250" i="26"/>
  <c r="J250" i="26" s="1"/>
  <c r="K206" i="12"/>
  <c r="L206" i="12"/>
  <c r="C207" i="12" s="1"/>
  <c r="D251" i="37" l="1"/>
  <c r="E251" i="37"/>
  <c r="H281" i="31"/>
  <c r="J281" i="31" s="1"/>
  <c r="I281" i="31"/>
  <c r="K250" i="26"/>
  <c r="L250" i="26"/>
  <c r="C251" i="26" s="1"/>
  <c r="D251" i="26" s="1"/>
  <c r="E251" i="26" s="1"/>
  <c r="D207" i="12"/>
  <c r="E207" i="12" s="1"/>
  <c r="H251" i="37" l="1"/>
  <c r="J251" i="37" s="1"/>
  <c r="I251" i="37"/>
  <c r="K281" i="31"/>
  <c r="L281" i="31"/>
  <c r="C282" i="31" s="1"/>
  <c r="D282" i="31" s="1"/>
  <c r="E282" i="31" s="1"/>
  <c r="I251" i="26"/>
  <c r="H251" i="26"/>
  <c r="J251" i="26" s="1"/>
  <c r="I207" i="12"/>
  <c r="H207" i="12"/>
  <c r="J207" i="12" s="1"/>
  <c r="L251" i="37" l="1"/>
  <c r="C252" i="37" s="1"/>
  <c r="K251" i="37"/>
  <c r="H282" i="31"/>
  <c r="J282" i="31" s="1"/>
  <c r="I282" i="31"/>
  <c r="K251" i="26"/>
  <c r="L251" i="26"/>
  <c r="C252" i="26" s="1"/>
  <c r="D252" i="26" s="1"/>
  <c r="E252" i="26" s="1"/>
  <c r="K207" i="12"/>
  <c r="L207" i="12"/>
  <c r="C208" i="12" s="1"/>
  <c r="D252" i="37" l="1"/>
  <c r="E252" i="37" s="1"/>
  <c r="K282" i="31"/>
  <c r="L282" i="31"/>
  <c r="C283" i="31" s="1"/>
  <c r="D283" i="31" s="1"/>
  <c r="E283" i="31" s="1"/>
  <c r="I252" i="26"/>
  <c r="H252" i="26"/>
  <c r="D208" i="12"/>
  <c r="E208" i="12" s="1"/>
  <c r="H252" i="37" l="1"/>
  <c r="J252" i="37" s="1"/>
  <c r="I252" i="37"/>
  <c r="I283" i="31"/>
  <c r="H283" i="31"/>
  <c r="J283" i="31" s="1"/>
  <c r="J252" i="26"/>
  <c r="K252" i="26" s="1"/>
  <c r="L252" i="26"/>
  <c r="C253" i="26" s="1"/>
  <c r="D253" i="26" s="1"/>
  <c r="E253" i="26" s="1"/>
  <c r="I208" i="12"/>
  <c r="H208" i="12"/>
  <c r="J208" i="12" s="1"/>
  <c r="L252" i="37" l="1"/>
  <c r="C253" i="37" s="1"/>
  <c r="K252" i="37"/>
  <c r="L283" i="31"/>
  <c r="C284" i="31" s="1"/>
  <c r="D284" i="31" s="1"/>
  <c r="E284" i="31" s="1"/>
  <c r="K283" i="31"/>
  <c r="L208" i="12"/>
  <c r="C209" i="12" s="1"/>
  <c r="D209" i="12" s="1"/>
  <c r="E209" i="12" s="1"/>
  <c r="H253" i="26"/>
  <c r="I253" i="26"/>
  <c r="K208" i="12"/>
  <c r="D253" i="37" l="1"/>
  <c r="E253" i="37"/>
  <c r="I284" i="31"/>
  <c r="H284" i="31"/>
  <c r="J284" i="31" s="1"/>
  <c r="J253" i="26"/>
  <c r="K253" i="26" s="1"/>
  <c r="L253" i="26"/>
  <c r="C254" i="26" s="1"/>
  <c r="D254" i="26" s="1"/>
  <c r="E254" i="26" s="1"/>
  <c r="I209" i="12"/>
  <c r="H209" i="12"/>
  <c r="J209" i="12" s="1"/>
  <c r="I253" i="37" l="1"/>
  <c r="H253" i="37"/>
  <c r="J253" i="37" s="1"/>
  <c r="L284" i="31"/>
  <c r="C285" i="31" s="1"/>
  <c r="D285" i="31" s="1"/>
  <c r="E285" i="31" s="1"/>
  <c r="K284" i="31"/>
  <c r="H254" i="26"/>
  <c r="J254" i="26" s="1"/>
  <c r="I254" i="26"/>
  <c r="K209" i="12"/>
  <c r="L209" i="12"/>
  <c r="C210" i="12" s="1"/>
  <c r="L253" i="37" l="1"/>
  <c r="C254" i="37" s="1"/>
  <c r="D254" i="37" s="1"/>
  <c r="E254" i="37" s="1"/>
  <c r="K253" i="37"/>
  <c r="H285" i="31"/>
  <c r="J285" i="31" s="1"/>
  <c r="I285" i="31"/>
  <c r="K254" i="26"/>
  <c r="L254" i="26"/>
  <c r="C255" i="26" s="1"/>
  <c r="D255" i="26" s="1"/>
  <c r="E255" i="26" s="1"/>
  <c r="D210" i="12"/>
  <c r="E210" i="12" s="1"/>
  <c r="H254" i="37" l="1"/>
  <c r="J254" i="37" s="1"/>
  <c r="I254" i="37"/>
  <c r="K285" i="31"/>
  <c r="L285" i="31"/>
  <c r="C286" i="31" s="1"/>
  <c r="D286" i="31" s="1"/>
  <c r="E286" i="31" s="1"/>
  <c r="I255" i="26"/>
  <c r="H255" i="26"/>
  <c r="J255" i="26" s="1"/>
  <c r="I210" i="12"/>
  <c r="H210" i="12"/>
  <c r="J210" i="12" s="1"/>
  <c r="L254" i="37" l="1"/>
  <c r="C255" i="37" s="1"/>
  <c r="D255" i="37" s="1"/>
  <c r="E255" i="37" s="1"/>
  <c r="K254" i="37"/>
  <c r="H286" i="31"/>
  <c r="J286" i="31" s="1"/>
  <c r="I286" i="31"/>
  <c r="K255" i="26"/>
  <c r="L255" i="26"/>
  <c r="C256" i="26" s="1"/>
  <c r="K210" i="12"/>
  <c r="L210" i="12"/>
  <c r="C211" i="12" s="1"/>
  <c r="H255" i="37" l="1"/>
  <c r="J255" i="37" s="1"/>
  <c r="I255" i="37"/>
  <c r="L286" i="31"/>
  <c r="C287" i="31" s="1"/>
  <c r="D287" i="31" s="1"/>
  <c r="E287" i="31" s="1"/>
  <c r="K286" i="31"/>
  <c r="D256" i="26"/>
  <c r="E256" i="26" s="1"/>
  <c r="D211" i="12"/>
  <c r="E211" i="12" s="1"/>
  <c r="L255" i="37" l="1"/>
  <c r="C256" i="37" s="1"/>
  <c r="K255" i="37"/>
  <c r="I287" i="31"/>
  <c r="H287" i="31"/>
  <c r="J287" i="31" s="1"/>
  <c r="H256" i="26"/>
  <c r="J256" i="26" s="1"/>
  <c r="I256" i="26"/>
  <c r="I211" i="12"/>
  <c r="H211" i="12"/>
  <c r="J211" i="12" s="1"/>
  <c r="D256" i="37" l="1"/>
  <c r="E256" i="37"/>
  <c r="L287" i="31"/>
  <c r="C288" i="31" s="1"/>
  <c r="D288" i="31" s="1"/>
  <c r="E288" i="31" s="1"/>
  <c r="K287" i="31"/>
  <c r="K256" i="26"/>
  <c r="L256" i="26"/>
  <c r="C257" i="26" s="1"/>
  <c r="D257" i="26" s="1"/>
  <c r="E257" i="26" s="1"/>
  <c r="K211" i="12"/>
  <c r="L211" i="12"/>
  <c r="C212" i="12" s="1"/>
  <c r="H256" i="37" l="1"/>
  <c r="J256" i="37" s="1"/>
  <c r="I256" i="37"/>
  <c r="I288" i="31"/>
  <c r="H288" i="31"/>
  <c r="J288" i="31" s="1"/>
  <c r="H257" i="26"/>
  <c r="J257" i="26" s="1"/>
  <c r="I257" i="26"/>
  <c r="D212" i="12"/>
  <c r="E212" i="12" s="1"/>
  <c r="K256" i="37" l="1"/>
  <c r="L256" i="37"/>
  <c r="C257" i="37" s="1"/>
  <c r="K288" i="31"/>
  <c r="L288" i="31"/>
  <c r="C289" i="31" s="1"/>
  <c r="D289" i="31" s="1"/>
  <c r="E289" i="31" s="1"/>
  <c r="K257" i="26"/>
  <c r="L257" i="26"/>
  <c r="C258" i="26" s="1"/>
  <c r="D258" i="26" s="1"/>
  <c r="E258" i="26" s="1"/>
  <c r="H258" i="26" s="1"/>
  <c r="J258" i="26" s="1"/>
  <c r="H212" i="12"/>
  <c r="J212" i="12" s="1"/>
  <c r="I212" i="12"/>
  <c r="D257" i="37" l="1"/>
  <c r="E257" i="37"/>
  <c r="I289" i="31"/>
  <c r="H289" i="31"/>
  <c r="J289" i="31" s="1"/>
  <c r="I258" i="26"/>
  <c r="K258" i="26" s="1"/>
  <c r="K212" i="12"/>
  <c r="L212" i="12"/>
  <c r="C213" i="12" s="1"/>
  <c r="H257" i="37" l="1"/>
  <c r="J257" i="37" s="1"/>
  <c r="I257" i="37"/>
  <c r="L289" i="31"/>
  <c r="C290" i="31" s="1"/>
  <c r="D290" i="31" s="1"/>
  <c r="E290" i="31" s="1"/>
  <c r="K289" i="31"/>
  <c r="L258" i="26"/>
  <c r="C259" i="26" s="1"/>
  <c r="D259" i="26" s="1"/>
  <c r="E259" i="26" s="1"/>
  <c r="I259" i="26" s="1"/>
  <c r="D213" i="12"/>
  <c r="E213" i="12" s="1"/>
  <c r="L257" i="37" l="1"/>
  <c r="C258" i="37" s="1"/>
  <c r="D258" i="37" s="1"/>
  <c r="E258" i="37" s="1"/>
  <c r="K257" i="37"/>
  <c r="I290" i="31"/>
  <c r="H290" i="31"/>
  <c r="J290" i="31" s="1"/>
  <c r="H259" i="26"/>
  <c r="J259" i="26" s="1"/>
  <c r="K259" i="26" s="1"/>
  <c r="I213" i="12"/>
  <c r="H213" i="12"/>
  <c r="J213" i="12" s="1"/>
  <c r="H258" i="37" l="1"/>
  <c r="J258" i="37" s="1"/>
  <c r="I258" i="37"/>
  <c r="K290" i="31"/>
  <c r="L290" i="31"/>
  <c r="C291" i="31" s="1"/>
  <c r="D291" i="31" s="1"/>
  <c r="E291" i="31" s="1"/>
  <c r="L259" i="26"/>
  <c r="C260" i="26" s="1"/>
  <c r="D260" i="26" s="1"/>
  <c r="E260" i="26" s="1"/>
  <c r="I260" i="26" s="1"/>
  <c r="K213" i="12"/>
  <c r="L213" i="12"/>
  <c r="C214" i="12" s="1"/>
  <c r="L258" i="37" l="1"/>
  <c r="C259" i="37" s="1"/>
  <c r="D259" i="37" s="1"/>
  <c r="E259" i="37" s="1"/>
  <c r="K258" i="37"/>
  <c r="I291" i="31"/>
  <c r="H291" i="31"/>
  <c r="J291" i="31" s="1"/>
  <c r="H260" i="26"/>
  <c r="J260" i="26" s="1"/>
  <c r="K260" i="26" s="1"/>
  <c r="D214" i="12"/>
  <c r="E214" i="12" s="1"/>
  <c r="H259" i="37" l="1"/>
  <c r="J259" i="37" s="1"/>
  <c r="I259" i="37"/>
  <c r="L291" i="31"/>
  <c r="C292" i="31" s="1"/>
  <c r="D292" i="31" s="1"/>
  <c r="E292" i="31" s="1"/>
  <c r="K291" i="31"/>
  <c r="L260" i="26"/>
  <c r="C261" i="26" s="1"/>
  <c r="D261" i="26" s="1"/>
  <c r="E261" i="26" s="1"/>
  <c r="I261" i="26" s="1"/>
  <c r="H214" i="12"/>
  <c r="J214" i="12" s="1"/>
  <c r="I214" i="12"/>
  <c r="L259" i="37" l="1"/>
  <c r="C260" i="37" s="1"/>
  <c r="K259" i="37"/>
  <c r="I292" i="31"/>
  <c r="H292" i="31"/>
  <c r="J292" i="31" s="1"/>
  <c r="H261" i="26"/>
  <c r="J261" i="26" s="1"/>
  <c r="K261" i="26" s="1"/>
  <c r="K214" i="12"/>
  <c r="L214" i="12"/>
  <c r="C215" i="12" s="1"/>
  <c r="D260" i="37" l="1"/>
  <c r="E260" i="37"/>
  <c r="K292" i="31"/>
  <c r="L292" i="31"/>
  <c r="C293" i="31" s="1"/>
  <c r="D293" i="31" s="1"/>
  <c r="E293" i="31" s="1"/>
  <c r="L261" i="26"/>
  <c r="C262" i="26" s="1"/>
  <c r="D262" i="26" s="1"/>
  <c r="E262" i="26" s="1"/>
  <c r="H262" i="26" s="1"/>
  <c r="J262" i="26" s="1"/>
  <c r="D215" i="12"/>
  <c r="E215" i="12" s="1"/>
  <c r="H260" i="37" l="1"/>
  <c r="J260" i="37" s="1"/>
  <c r="I260" i="37"/>
  <c r="I262" i="26"/>
  <c r="K262" i="26" s="1"/>
  <c r="H293" i="31"/>
  <c r="J293" i="31" s="1"/>
  <c r="I293" i="31"/>
  <c r="I215" i="12"/>
  <c r="H215" i="12"/>
  <c r="J215" i="12" s="1"/>
  <c r="L262" i="26" l="1"/>
  <c r="C263" i="26" s="1"/>
  <c r="D263" i="26" s="1"/>
  <c r="E263" i="26" s="1"/>
  <c r="L260" i="37"/>
  <c r="C261" i="37" s="1"/>
  <c r="D261" i="37" s="1"/>
  <c r="E261" i="37" s="1"/>
  <c r="K260" i="37"/>
  <c r="L293" i="31"/>
  <c r="C294" i="31" s="1"/>
  <c r="D294" i="31" s="1"/>
  <c r="E294" i="31" s="1"/>
  <c r="K293" i="31"/>
  <c r="I263" i="26"/>
  <c r="H263" i="26"/>
  <c r="J263" i="26" s="1"/>
  <c r="K215" i="12"/>
  <c r="L215" i="12"/>
  <c r="C216" i="12" s="1"/>
  <c r="H261" i="37" l="1"/>
  <c r="J261" i="37" s="1"/>
  <c r="I261" i="37"/>
  <c r="H294" i="31"/>
  <c r="J294" i="31" s="1"/>
  <c r="I294" i="31"/>
  <c r="K263" i="26"/>
  <c r="L263" i="26"/>
  <c r="C264" i="26" s="1"/>
  <c r="D216" i="12"/>
  <c r="E216" i="12" s="1"/>
  <c r="L261" i="37" l="1"/>
  <c r="C262" i="37" s="1"/>
  <c r="K261" i="37"/>
  <c r="L294" i="31"/>
  <c r="C295" i="31" s="1"/>
  <c r="D295" i="31" s="1"/>
  <c r="E295" i="31" s="1"/>
  <c r="K294" i="31"/>
  <c r="D264" i="26"/>
  <c r="E264" i="26" s="1"/>
  <c r="H216" i="12"/>
  <c r="J216" i="12" s="1"/>
  <c r="I216" i="12"/>
  <c r="D262" i="37" l="1"/>
  <c r="E262" i="37"/>
  <c r="H295" i="31"/>
  <c r="J295" i="31" s="1"/>
  <c r="I295" i="31"/>
  <c r="H264" i="26"/>
  <c r="J264" i="26" s="1"/>
  <c r="I264" i="26"/>
  <c r="K216" i="12"/>
  <c r="L216" i="12"/>
  <c r="C217" i="12" s="1"/>
  <c r="H262" i="37" l="1"/>
  <c r="J262" i="37" s="1"/>
  <c r="I262" i="37"/>
  <c r="L295" i="31"/>
  <c r="C296" i="31" s="1"/>
  <c r="D296" i="31" s="1"/>
  <c r="E296" i="31" s="1"/>
  <c r="K295" i="31"/>
  <c r="K264" i="26"/>
  <c r="L264" i="26"/>
  <c r="C265" i="26" s="1"/>
  <c r="D265" i="26" s="1"/>
  <c r="E265" i="26" s="1"/>
  <c r="I265" i="26" s="1"/>
  <c r="D217" i="12"/>
  <c r="E217" i="12" s="1"/>
  <c r="L262" i="37" l="1"/>
  <c r="C263" i="37" s="1"/>
  <c r="D263" i="37" s="1"/>
  <c r="E263" i="37" s="1"/>
  <c r="K262" i="37"/>
  <c r="H296" i="31"/>
  <c r="J296" i="31" s="1"/>
  <c r="I296" i="31"/>
  <c r="H265" i="26"/>
  <c r="J265" i="26" s="1"/>
  <c r="K265" i="26" s="1"/>
  <c r="I217" i="12"/>
  <c r="H217" i="12"/>
  <c r="J217" i="12" s="1"/>
  <c r="I263" i="37" l="1"/>
  <c r="H263" i="37"/>
  <c r="J263" i="37" s="1"/>
  <c r="L296" i="31"/>
  <c r="C297" i="31" s="1"/>
  <c r="D297" i="31" s="1"/>
  <c r="E297" i="31" s="1"/>
  <c r="K296" i="31"/>
  <c r="L265" i="26"/>
  <c r="C266" i="26" s="1"/>
  <c r="D266" i="26" s="1"/>
  <c r="E266" i="26" s="1"/>
  <c r="H266" i="26" s="1"/>
  <c r="J266" i="26" s="1"/>
  <c r="K217" i="12"/>
  <c r="L217" i="12"/>
  <c r="C218" i="12" s="1"/>
  <c r="L263" i="37" l="1"/>
  <c r="C264" i="37" s="1"/>
  <c r="K263" i="37"/>
  <c r="H297" i="31"/>
  <c r="J297" i="31" s="1"/>
  <c r="I297" i="31"/>
  <c r="I266" i="26"/>
  <c r="K266" i="26" s="1"/>
  <c r="D218" i="12"/>
  <c r="E218" i="12" s="1"/>
  <c r="D264" i="37" l="1"/>
  <c r="E264" i="37"/>
  <c r="L297" i="31"/>
  <c r="C298" i="31" s="1"/>
  <c r="D298" i="31" s="1"/>
  <c r="E298" i="31" s="1"/>
  <c r="K297" i="31"/>
  <c r="L266" i="26"/>
  <c r="C267" i="26" s="1"/>
  <c r="D267" i="26" s="1"/>
  <c r="E267" i="26" s="1"/>
  <c r="H267" i="26" s="1"/>
  <c r="J267" i="26" s="1"/>
  <c r="H218" i="12"/>
  <c r="J218" i="12" s="1"/>
  <c r="I218" i="12"/>
  <c r="H264" i="37" l="1"/>
  <c r="J264" i="37" s="1"/>
  <c r="I264" i="37"/>
  <c r="I298" i="31"/>
  <c r="H298" i="31"/>
  <c r="J298" i="31" s="1"/>
  <c r="I267" i="26"/>
  <c r="K267" i="26" s="1"/>
  <c r="K218" i="12"/>
  <c r="L218" i="12"/>
  <c r="C219" i="12" s="1"/>
  <c r="L264" i="37" l="1"/>
  <c r="C265" i="37" s="1"/>
  <c r="D265" i="37" s="1"/>
  <c r="E265" i="37" s="1"/>
  <c r="K264" i="37"/>
  <c r="L267" i="26"/>
  <c r="C268" i="26" s="1"/>
  <c r="D268" i="26" s="1"/>
  <c r="E268" i="26" s="1"/>
  <c r="H268" i="26" s="1"/>
  <c r="J268" i="26" s="1"/>
  <c r="K298" i="31"/>
  <c r="L298" i="31"/>
  <c r="C299" i="31" s="1"/>
  <c r="D299" i="31" s="1"/>
  <c r="E299" i="31" s="1"/>
  <c r="I268" i="26"/>
  <c r="K268" i="26" s="1"/>
  <c r="D219" i="12"/>
  <c r="E219" i="12" s="1"/>
  <c r="H265" i="37" l="1"/>
  <c r="J265" i="37" s="1"/>
  <c r="I265" i="37"/>
  <c r="H299" i="31"/>
  <c r="J299" i="31" s="1"/>
  <c r="I299" i="31"/>
  <c r="L268" i="26"/>
  <c r="C269" i="26" s="1"/>
  <c r="D269" i="26" s="1"/>
  <c r="E269" i="26" s="1"/>
  <c r="H269" i="26" s="1"/>
  <c r="J269" i="26" s="1"/>
  <c r="I269" i="26"/>
  <c r="I219" i="12"/>
  <c r="H219" i="12"/>
  <c r="J219" i="12" s="1"/>
  <c r="L265" i="37" l="1"/>
  <c r="C266" i="37" s="1"/>
  <c r="D266" i="37" s="1"/>
  <c r="E266" i="37" s="1"/>
  <c r="K265" i="37"/>
  <c r="K299" i="31"/>
  <c r="L299" i="31"/>
  <c r="C300" i="31" s="1"/>
  <c r="D300" i="31" s="1"/>
  <c r="E300" i="31" s="1"/>
  <c r="K269" i="26"/>
  <c r="L269" i="26"/>
  <c r="C270" i="26" s="1"/>
  <c r="D270" i="26" s="1"/>
  <c r="E270" i="26" s="1"/>
  <c r="L219" i="12"/>
  <c r="C220" i="12" s="1"/>
  <c r="D220" i="12" s="1"/>
  <c r="E220" i="12" s="1"/>
  <c r="K219" i="12"/>
  <c r="H266" i="37" l="1"/>
  <c r="J266" i="37" s="1"/>
  <c r="I266" i="37"/>
  <c r="H300" i="31"/>
  <c r="J300" i="31" s="1"/>
  <c r="I300" i="31"/>
  <c r="H270" i="26"/>
  <c r="J270" i="26" s="1"/>
  <c r="I270" i="26"/>
  <c r="H220" i="12"/>
  <c r="J220" i="12" s="1"/>
  <c r="I220" i="12"/>
  <c r="L266" i="37" l="1"/>
  <c r="C267" i="37" s="1"/>
  <c r="K266" i="37"/>
  <c r="L300" i="31"/>
  <c r="C301" i="31" s="1"/>
  <c r="D301" i="31" s="1"/>
  <c r="E301" i="31" s="1"/>
  <c r="K300" i="31"/>
  <c r="K270" i="26"/>
  <c r="L270" i="26"/>
  <c r="C271" i="26" s="1"/>
  <c r="D271" i="26" s="1"/>
  <c r="E271" i="26" s="1"/>
  <c r="K220" i="12"/>
  <c r="L220" i="12"/>
  <c r="C221" i="12" s="1"/>
  <c r="D267" i="37" l="1"/>
  <c r="E267" i="37"/>
  <c r="H301" i="31"/>
  <c r="J301" i="31" s="1"/>
  <c r="I301" i="31"/>
  <c r="H271" i="26"/>
  <c r="J271" i="26" s="1"/>
  <c r="I271" i="26"/>
  <c r="D221" i="12"/>
  <c r="E221" i="12" s="1"/>
  <c r="H267" i="37" l="1"/>
  <c r="J267" i="37" s="1"/>
  <c r="I267" i="37"/>
  <c r="L301" i="31"/>
  <c r="C302" i="31" s="1"/>
  <c r="D302" i="31" s="1"/>
  <c r="E302" i="31" s="1"/>
  <c r="K301" i="31"/>
  <c r="K271" i="26"/>
  <c r="L271" i="26"/>
  <c r="C272" i="26" s="1"/>
  <c r="D272" i="26" s="1"/>
  <c r="E272" i="26" s="1"/>
  <c r="H221" i="12"/>
  <c r="J221" i="12" s="1"/>
  <c r="I221" i="12"/>
  <c r="K267" i="37" l="1"/>
  <c r="L267" i="37"/>
  <c r="C268" i="37" s="1"/>
  <c r="H302" i="31"/>
  <c r="J302" i="31" s="1"/>
  <c r="I302" i="31"/>
  <c r="H272" i="26"/>
  <c r="J272" i="26" s="1"/>
  <c r="I272" i="26"/>
  <c r="K221" i="12"/>
  <c r="L221" i="12"/>
  <c r="C222" i="12" s="1"/>
  <c r="D268" i="37" l="1"/>
  <c r="E268" i="37" s="1"/>
  <c r="K302" i="31"/>
  <c r="L302" i="31"/>
  <c r="C303" i="31" s="1"/>
  <c r="D303" i="31" s="1"/>
  <c r="E303" i="31" s="1"/>
  <c r="K272" i="26"/>
  <c r="L272" i="26"/>
  <c r="C273" i="26" s="1"/>
  <c r="D273" i="26" s="1"/>
  <c r="E273" i="26" s="1"/>
  <c r="D222" i="12"/>
  <c r="E222" i="12" s="1"/>
  <c r="H268" i="37" l="1"/>
  <c r="J268" i="37" s="1"/>
  <c r="I268" i="37"/>
  <c r="H303" i="31"/>
  <c r="J303" i="31" s="1"/>
  <c r="I303" i="31"/>
  <c r="H273" i="26"/>
  <c r="J273" i="26" s="1"/>
  <c r="I273" i="26"/>
  <c r="I222" i="12"/>
  <c r="H222" i="12"/>
  <c r="J222" i="12" s="1"/>
  <c r="L268" i="37" l="1"/>
  <c r="C269" i="37" s="1"/>
  <c r="D269" i="37" s="1"/>
  <c r="E269" i="37" s="1"/>
  <c r="K268" i="37"/>
  <c r="L303" i="31"/>
  <c r="C304" i="31" s="1"/>
  <c r="D304" i="31" s="1"/>
  <c r="E304" i="31" s="1"/>
  <c r="K303" i="31"/>
  <c r="K273" i="26"/>
  <c r="L273" i="26"/>
  <c r="C274" i="26" s="1"/>
  <c r="D274" i="26" s="1"/>
  <c r="E274" i="26" s="1"/>
  <c r="K222" i="12"/>
  <c r="L222" i="12"/>
  <c r="C223" i="12" s="1"/>
  <c r="H269" i="37" l="1"/>
  <c r="J269" i="37" s="1"/>
  <c r="I269" i="37"/>
  <c r="H304" i="31"/>
  <c r="J304" i="31" s="1"/>
  <c r="I304" i="31"/>
  <c r="H274" i="26"/>
  <c r="J274" i="26" s="1"/>
  <c r="I274" i="26"/>
  <c r="D223" i="12"/>
  <c r="E223" i="12" s="1"/>
  <c r="L269" i="37" l="1"/>
  <c r="C270" i="37" s="1"/>
  <c r="D270" i="37" s="1"/>
  <c r="E270" i="37" s="1"/>
  <c r="K269" i="37"/>
  <c r="L304" i="31"/>
  <c r="C305" i="31" s="1"/>
  <c r="D305" i="31" s="1"/>
  <c r="E305" i="31" s="1"/>
  <c r="K304" i="31"/>
  <c r="K274" i="26"/>
  <c r="L274" i="26"/>
  <c r="C275" i="26" s="1"/>
  <c r="D275" i="26" s="1"/>
  <c r="E275" i="26" s="1"/>
  <c r="H223" i="12"/>
  <c r="J223" i="12" s="1"/>
  <c r="I223" i="12"/>
  <c r="H270" i="37" l="1"/>
  <c r="J270" i="37" s="1"/>
  <c r="I270" i="37"/>
  <c r="I305" i="31"/>
  <c r="H305" i="31"/>
  <c r="J305" i="31" s="1"/>
  <c r="H275" i="26"/>
  <c r="J275" i="26" s="1"/>
  <c r="I275" i="26"/>
  <c r="K223" i="12"/>
  <c r="L223" i="12"/>
  <c r="C224" i="12" s="1"/>
  <c r="L270" i="37" l="1"/>
  <c r="C271" i="37" s="1"/>
  <c r="D271" i="37" s="1"/>
  <c r="E271" i="37" s="1"/>
  <c r="K270" i="37"/>
  <c r="K305" i="31"/>
  <c r="L305" i="31"/>
  <c r="C306" i="31" s="1"/>
  <c r="D306" i="31" s="1"/>
  <c r="E306" i="31" s="1"/>
  <c r="K275" i="26"/>
  <c r="L275" i="26"/>
  <c r="C276" i="26" s="1"/>
  <c r="D276" i="26" s="1"/>
  <c r="E276" i="26" s="1"/>
  <c r="D224" i="12"/>
  <c r="E224" i="12" s="1"/>
  <c r="H271" i="37" l="1"/>
  <c r="J271" i="37" s="1"/>
  <c r="I271" i="37"/>
  <c r="H306" i="31"/>
  <c r="J306" i="31" s="1"/>
  <c r="I306" i="31"/>
  <c r="H276" i="26"/>
  <c r="J276" i="26" s="1"/>
  <c r="I276" i="26"/>
  <c r="I224" i="12"/>
  <c r="H224" i="12"/>
  <c r="J224" i="12" s="1"/>
  <c r="L271" i="37" l="1"/>
  <c r="C272" i="37" s="1"/>
  <c r="K271" i="37"/>
  <c r="L306" i="31"/>
  <c r="C307" i="31" s="1"/>
  <c r="D307" i="31" s="1"/>
  <c r="E307" i="31" s="1"/>
  <c r="K306" i="31"/>
  <c r="K276" i="26"/>
  <c r="L276" i="26"/>
  <c r="C277" i="26" s="1"/>
  <c r="D277" i="26" s="1"/>
  <c r="E277" i="26" s="1"/>
  <c r="K224" i="12"/>
  <c r="L224" i="12"/>
  <c r="C225" i="12" s="1"/>
  <c r="D272" i="37" l="1"/>
  <c r="E272" i="37" s="1"/>
  <c r="H307" i="31"/>
  <c r="J307" i="31" s="1"/>
  <c r="I307" i="31"/>
  <c r="H277" i="26"/>
  <c r="J277" i="26" s="1"/>
  <c r="I277" i="26"/>
  <c r="D225" i="12"/>
  <c r="E225" i="12" s="1"/>
  <c r="H272" i="37" l="1"/>
  <c r="J272" i="37" s="1"/>
  <c r="I272" i="37"/>
  <c r="L307" i="31"/>
  <c r="C308" i="31" s="1"/>
  <c r="D308" i="31" s="1"/>
  <c r="E308" i="31" s="1"/>
  <c r="K307" i="31"/>
  <c r="K277" i="26"/>
  <c r="L277" i="26"/>
  <c r="C278" i="26" s="1"/>
  <c r="D278" i="26" s="1"/>
  <c r="E278" i="26" s="1"/>
  <c r="H225" i="12"/>
  <c r="J225" i="12" s="1"/>
  <c r="I225" i="12"/>
  <c r="K272" i="37" l="1"/>
  <c r="L272" i="37"/>
  <c r="C273" i="37" s="1"/>
  <c r="I308" i="31"/>
  <c r="H308" i="31"/>
  <c r="J308" i="31" s="1"/>
  <c r="H278" i="26"/>
  <c r="J278" i="26" s="1"/>
  <c r="I278" i="26"/>
  <c r="K225" i="12"/>
  <c r="L225" i="12"/>
  <c r="C226" i="12" s="1"/>
  <c r="D273" i="37" l="1"/>
  <c r="E273" i="37"/>
  <c r="K308" i="31"/>
  <c r="L308" i="31"/>
  <c r="C309" i="31" s="1"/>
  <c r="D309" i="31" s="1"/>
  <c r="E309" i="31" s="1"/>
  <c r="K278" i="26"/>
  <c r="L278" i="26"/>
  <c r="C279" i="26" s="1"/>
  <c r="D279" i="26" s="1"/>
  <c r="E279" i="26" s="1"/>
  <c r="D226" i="12"/>
  <c r="E226" i="12" s="1"/>
  <c r="H273" i="37" l="1"/>
  <c r="J273" i="37" s="1"/>
  <c r="I273" i="37"/>
  <c r="I309" i="31"/>
  <c r="H309" i="31"/>
  <c r="J309" i="31" s="1"/>
  <c r="H279" i="26"/>
  <c r="J279" i="26" s="1"/>
  <c r="I279" i="26"/>
  <c r="I226" i="12"/>
  <c r="H226" i="12"/>
  <c r="J226" i="12" s="1"/>
  <c r="L273" i="37" l="1"/>
  <c r="C274" i="37" s="1"/>
  <c r="D274" i="37" s="1"/>
  <c r="E274" i="37" s="1"/>
  <c r="K273" i="37"/>
  <c r="K309" i="31"/>
  <c r="L309" i="31"/>
  <c r="C310" i="31" s="1"/>
  <c r="D310" i="31" s="1"/>
  <c r="E310" i="31" s="1"/>
  <c r="K279" i="26"/>
  <c r="L279" i="26"/>
  <c r="C280" i="26" s="1"/>
  <c r="D280" i="26" s="1"/>
  <c r="E280" i="26" s="1"/>
  <c r="K226" i="12"/>
  <c r="L226" i="12"/>
  <c r="C227" i="12" s="1"/>
  <c r="H274" i="37" l="1"/>
  <c r="J274" i="37" s="1"/>
  <c r="I274" i="37"/>
  <c r="H310" i="31"/>
  <c r="J310" i="31" s="1"/>
  <c r="I310" i="31"/>
  <c r="H280" i="26"/>
  <c r="J280" i="26" s="1"/>
  <c r="I280" i="26"/>
  <c r="D227" i="12"/>
  <c r="E227" i="12" s="1"/>
  <c r="L274" i="37" l="1"/>
  <c r="C275" i="37" s="1"/>
  <c r="D275" i="37" s="1"/>
  <c r="E275" i="37" s="1"/>
  <c r="K274" i="37"/>
  <c r="K310" i="31"/>
  <c r="L310" i="31"/>
  <c r="C311" i="31" s="1"/>
  <c r="D311" i="31" s="1"/>
  <c r="E311" i="31" s="1"/>
  <c r="K280" i="26"/>
  <c r="L280" i="26"/>
  <c r="C281" i="26" s="1"/>
  <c r="D281" i="26" s="1"/>
  <c r="E281" i="26" s="1"/>
  <c r="H227" i="12"/>
  <c r="J227" i="12" s="1"/>
  <c r="I227" i="12"/>
  <c r="H275" i="37" l="1"/>
  <c r="J275" i="37" s="1"/>
  <c r="I275" i="37"/>
  <c r="H311" i="31"/>
  <c r="J311" i="31" s="1"/>
  <c r="I311" i="31"/>
  <c r="H281" i="26"/>
  <c r="J281" i="26" s="1"/>
  <c r="I281" i="26"/>
  <c r="K227" i="12"/>
  <c r="L227" i="12"/>
  <c r="C228" i="12" s="1"/>
  <c r="L275" i="37" l="1"/>
  <c r="C276" i="37" s="1"/>
  <c r="K275" i="37"/>
  <c r="K311" i="31"/>
  <c r="L311" i="31"/>
  <c r="C312" i="31" s="1"/>
  <c r="D312" i="31" s="1"/>
  <c r="E312" i="31" s="1"/>
  <c r="K281" i="26"/>
  <c r="L281" i="26"/>
  <c r="C282" i="26" s="1"/>
  <c r="D282" i="26" s="1"/>
  <c r="E282" i="26" s="1"/>
  <c r="D228" i="12"/>
  <c r="E228" i="12" s="1"/>
  <c r="D276" i="37" l="1"/>
  <c r="E276" i="37" s="1"/>
  <c r="H312" i="31"/>
  <c r="J312" i="31" s="1"/>
  <c r="I312" i="31"/>
  <c r="H282" i="26"/>
  <c r="J282" i="26" s="1"/>
  <c r="I282" i="26"/>
  <c r="I228" i="12"/>
  <c r="H228" i="12"/>
  <c r="J228" i="12" s="1"/>
  <c r="H276" i="37" l="1"/>
  <c r="J276" i="37" s="1"/>
  <c r="I276" i="37"/>
  <c r="L312" i="31"/>
  <c r="C313" i="31" s="1"/>
  <c r="D313" i="31" s="1"/>
  <c r="E313" i="31" s="1"/>
  <c r="K312" i="31"/>
  <c r="K282" i="26"/>
  <c r="L282" i="26"/>
  <c r="C283" i="26" s="1"/>
  <c r="D283" i="26" s="1"/>
  <c r="E283" i="26" s="1"/>
  <c r="K228" i="12"/>
  <c r="L228" i="12"/>
  <c r="C229" i="12" s="1"/>
  <c r="L276" i="37" l="1"/>
  <c r="C277" i="37" s="1"/>
  <c r="D277" i="37" s="1"/>
  <c r="E277" i="37" s="1"/>
  <c r="K276" i="37"/>
  <c r="I313" i="31"/>
  <c r="H313" i="31"/>
  <c r="J313" i="31" s="1"/>
  <c r="H283" i="26"/>
  <c r="J283" i="26" s="1"/>
  <c r="I283" i="26"/>
  <c r="D229" i="12"/>
  <c r="E229" i="12" s="1"/>
  <c r="H277" i="37" l="1"/>
  <c r="J277" i="37" s="1"/>
  <c r="I277" i="37"/>
  <c r="L313" i="31"/>
  <c r="C314" i="31" s="1"/>
  <c r="D314" i="31" s="1"/>
  <c r="E314" i="31" s="1"/>
  <c r="K313" i="31"/>
  <c r="K283" i="26"/>
  <c r="L283" i="26"/>
  <c r="C284" i="26" s="1"/>
  <c r="D284" i="26" s="1"/>
  <c r="E284" i="26" s="1"/>
  <c r="H229" i="12"/>
  <c r="J229" i="12" s="1"/>
  <c r="I229" i="12"/>
  <c r="L277" i="37" l="1"/>
  <c r="C278" i="37" s="1"/>
  <c r="K277" i="37"/>
  <c r="I314" i="31"/>
  <c r="H314" i="31"/>
  <c r="J314" i="31" s="1"/>
  <c r="H284" i="26"/>
  <c r="J284" i="26" s="1"/>
  <c r="I284" i="26"/>
  <c r="K229" i="12"/>
  <c r="L229" i="12"/>
  <c r="C230" i="12" s="1"/>
  <c r="D278" i="37" l="1"/>
  <c r="E278" i="37"/>
  <c r="L314" i="31"/>
  <c r="C315" i="31" s="1"/>
  <c r="D315" i="31" s="1"/>
  <c r="E315" i="31" s="1"/>
  <c r="K314" i="31"/>
  <c r="K284" i="26"/>
  <c r="L284" i="26"/>
  <c r="C285" i="26" s="1"/>
  <c r="D285" i="26" s="1"/>
  <c r="E285" i="26" s="1"/>
  <c r="D230" i="12"/>
  <c r="E230" i="12" s="1"/>
  <c r="H278" i="37" l="1"/>
  <c r="J278" i="37" s="1"/>
  <c r="I278" i="37"/>
  <c r="H315" i="31"/>
  <c r="J315" i="31" s="1"/>
  <c r="I315" i="31"/>
  <c r="H285" i="26"/>
  <c r="J285" i="26" s="1"/>
  <c r="I285" i="26"/>
  <c r="I230" i="12"/>
  <c r="H230" i="12"/>
  <c r="J230" i="12" s="1"/>
  <c r="L278" i="37" l="1"/>
  <c r="C279" i="37" s="1"/>
  <c r="D279" i="37" s="1"/>
  <c r="E279" i="37" s="1"/>
  <c r="K278" i="37"/>
  <c r="L315" i="31"/>
  <c r="C316" i="31" s="1"/>
  <c r="D316" i="31" s="1"/>
  <c r="E316" i="31" s="1"/>
  <c r="K315" i="31"/>
  <c r="K285" i="26"/>
  <c r="L285" i="26"/>
  <c r="C286" i="26" s="1"/>
  <c r="D286" i="26" s="1"/>
  <c r="E286" i="26" s="1"/>
  <c r="K230" i="12"/>
  <c r="L230" i="12"/>
  <c r="C231" i="12" s="1"/>
  <c r="H279" i="37" l="1"/>
  <c r="J279" i="37" s="1"/>
  <c r="I279" i="37"/>
  <c r="H316" i="31"/>
  <c r="J316" i="31" s="1"/>
  <c r="I316" i="31"/>
  <c r="H286" i="26"/>
  <c r="J286" i="26" s="1"/>
  <c r="I286" i="26"/>
  <c r="D231" i="12"/>
  <c r="E231" i="12" s="1"/>
  <c r="L279" i="37" l="1"/>
  <c r="C280" i="37" s="1"/>
  <c r="K279" i="37"/>
  <c r="L316" i="31"/>
  <c r="C317" i="31" s="1"/>
  <c r="D317" i="31" s="1"/>
  <c r="E317" i="31" s="1"/>
  <c r="K316" i="31"/>
  <c r="K286" i="26"/>
  <c r="L286" i="26"/>
  <c r="C287" i="26" s="1"/>
  <c r="D287" i="26" s="1"/>
  <c r="E287" i="26" s="1"/>
  <c r="H231" i="12"/>
  <c r="J231" i="12" s="1"/>
  <c r="I231" i="12"/>
  <c r="D280" i="37" l="1"/>
  <c r="E280" i="37"/>
  <c r="H317" i="31"/>
  <c r="J317" i="31" s="1"/>
  <c r="I317" i="31"/>
  <c r="H287" i="26"/>
  <c r="J287" i="26" s="1"/>
  <c r="I287" i="26"/>
  <c r="K231" i="12"/>
  <c r="L231" i="12"/>
  <c r="C232" i="12" s="1"/>
  <c r="H280" i="37" l="1"/>
  <c r="J280" i="37" s="1"/>
  <c r="I280" i="37"/>
  <c r="L317" i="31"/>
  <c r="C318" i="31" s="1"/>
  <c r="D318" i="31" s="1"/>
  <c r="E318" i="31" s="1"/>
  <c r="K317" i="31"/>
  <c r="K287" i="26"/>
  <c r="L287" i="26"/>
  <c r="C288" i="26" s="1"/>
  <c r="D288" i="26" s="1"/>
  <c r="E288" i="26" s="1"/>
  <c r="D232" i="12"/>
  <c r="E232" i="12" s="1"/>
  <c r="L280" i="37" l="1"/>
  <c r="C281" i="37" s="1"/>
  <c r="D281" i="37" s="1"/>
  <c r="E281" i="37" s="1"/>
  <c r="K280" i="37"/>
  <c r="H318" i="31"/>
  <c r="J318" i="31" s="1"/>
  <c r="I318" i="31"/>
  <c r="I288" i="26"/>
  <c r="H288" i="26"/>
  <c r="J288" i="26" s="1"/>
  <c r="I232" i="12"/>
  <c r="H232" i="12"/>
  <c r="J232" i="12" s="1"/>
  <c r="H281" i="37" l="1"/>
  <c r="J281" i="37" s="1"/>
  <c r="I281" i="37"/>
  <c r="K318" i="31"/>
  <c r="L318" i="31"/>
  <c r="C319" i="31" s="1"/>
  <c r="D319" i="31" s="1"/>
  <c r="E319" i="31" s="1"/>
  <c r="K288" i="26"/>
  <c r="L288" i="26"/>
  <c r="C289" i="26" s="1"/>
  <c r="D289" i="26" s="1"/>
  <c r="E289" i="26" s="1"/>
  <c r="K232" i="12"/>
  <c r="L232" i="12"/>
  <c r="C233" i="12" s="1"/>
  <c r="L281" i="37" l="1"/>
  <c r="C282" i="37" s="1"/>
  <c r="D282" i="37" s="1"/>
  <c r="E282" i="37" s="1"/>
  <c r="K281" i="37"/>
  <c r="I319" i="31"/>
  <c r="H319" i="31"/>
  <c r="J319" i="31" s="1"/>
  <c r="I289" i="26"/>
  <c r="H289" i="26"/>
  <c r="J289" i="26" s="1"/>
  <c r="D233" i="12"/>
  <c r="E233" i="12" s="1"/>
  <c r="H282" i="37" l="1"/>
  <c r="J282" i="37" s="1"/>
  <c r="I282" i="37"/>
  <c r="L319" i="31"/>
  <c r="C320" i="31" s="1"/>
  <c r="D320" i="31" s="1"/>
  <c r="E320" i="31" s="1"/>
  <c r="K319" i="31"/>
  <c r="K289" i="26"/>
  <c r="L289" i="26"/>
  <c r="C290" i="26" s="1"/>
  <c r="D290" i="26" s="1"/>
  <c r="E290" i="26" s="1"/>
  <c r="H233" i="12"/>
  <c r="J233" i="12" s="1"/>
  <c r="I233" i="12"/>
  <c r="L282" i="37" l="1"/>
  <c r="C283" i="37" s="1"/>
  <c r="D283" i="37" s="1"/>
  <c r="E283" i="37" s="1"/>
  <c r="K282" i="37"/>
  <c r="I320" i="31"/>
  <c r="H320" i="31"/>
  <c r="J320" i="31" s="1"/>
  <c r="H290" i="26"/>
  <c r="J290" i="26" s="1"/>
  <c r="I290" i="26"/>
  <c r="K233" i="12"/>
  <c r="L233" i="12"/>
  <c r="C234" i="12" s="1"/>
  <c r="H283" i="37" l="1"/>
  <c r="J283" i="37" s="1"/>
  <c r="I283" i="37"/>
  <c r="L320" i="31"/>
  <c r="C321" i="31" s="1"/>
  <c r="D321" i="31" s="1"/>
  <c r="E321" i="31" s="1"/>
  <c r="K320" i="31"/>
  <c r="K290" i="26"/>
  <c r="L290" i="26"/>
  <c r="C291" i="26" s="1"/>
  <c r="D291" i="26" s="1"/>
  <c r="E291" i="26" s="1"/>
  <c r="H291" i="26" s="1"/>
  <c r="J291" i="26" s="1"/>
  <c r="D234" i="12"/>
  <c r="E234" i="12" s="1"/>
  <c r="K283" i="37" l="1"/>
  <c r="L283" i="37"/>
  <c r="C284" i="37" s="1"/>
  <c r="H321" i="31"/>
  <c r="J321" i="31" s="1"/>
  <c r="I321" i="31"/>
  <c r="I291" i="26"/>
  <c r="K291" i="26" s="1"/>
  <c r="I234" i="12"/>
  <c r="H234" i="12"/>
  <c r="J234" i="12" s="1"/>
  <c r="D284" i="37" l="1"/>
  <c r="E284" i="37"/>
  <c r="K321" i="31"/>
  <c r="L321" i="31"/>
  <c r="C322" i="31" s="1"/>
  <c r="D322" i="31" s="1"/>
  <c r="E322" i="31" s="1"/>
  <c r="L291" i="26"/>
  <c r="C292" i="26" s="1"/>
  <c r="D292" i="26" s="1"/>
  <c r="E292" i="26" s="1"/>
  <c r="I292" i="26" s="1"/>
  <c r="K234" i="12"/>
  <c r="L234" i="12"/>
  <c r="C235" i="12" s="1"/>
  <c r="H284" i="37" l="1"/>
  <c r="J284" i="37" s="1"/>
  <c r="I284" i="37"/>
  <c r="I322" i="31"/>
  <c r="H322" i="31"/>
  <c r="J322" i="31" s="1"/>
  <c r="H292" i="26"/>
  <c r="J292" i="26" s="1"/>
  <c r="K292" i="26" s="1"/>
  <c r="D235" i="12"/>
  <c r="E235" i="12" s="1"/>
  <c r="L284" i="37" l="1"/>
  <c r="C285" i="37" s="1"/>
  <c r="D285" i="37" s="1"/>
  <c r="E285" i="37" s="1"/>
  <c r="K284" i="37"/>
  <c r="L322" i="31"/>
  <c r="C323" i="31" s="1"/>
  <c r="D323" i="31" s="1"/>
  <c r="E323" i="31" s="1"/>
  <c r="K322" i="31"/>
  <c r="L292" i="26"/>
  <c r="C293" i="26" s="1"/>
  <c r="D293" i="26" s="1"/>
  <c r="E293" i="26" s="1"/>
  <c r="I293" i="26" s="1"/>
  <c r="H235" i="12"/>
  <c r="J235" i="12" s="1"/>
  <c r="I235" i="12"/>
  <c r="H285" i="37" l="1"/>
  <c r="J285" i="37" s="1"/>
  <c r="I285" i="37"/>
  <c r="H293" i="26"/>
  <c r="J293" i="26" s="1"/>
  <c r="K293" i="26" s="1"/>
  <c r="I323" i="31"/>
  <c r="H323" i="31"/>
  <c r="J323" i="31" s="1"/>
  <c r="K235" i="12"/>
  <c r="L235" i="12"/>
  <c r="C236" i="12" s="1"/>
  <c r="K285" i="37" l="1"/>
  <c r="L285" i="37"/>
  <c r="C286" i="37" s="1"/>
  <c r="D286" i="37" s="1"/>
  <c r="E286" i="37" s="1"/>
  <c r="L293" i="26"/>
  <c r="C294" i="26" s="1"/>
  <c r="D294" i="26" s="1"/>
  <c r="E294" i="26" s="1"/>
  <c r="H294" i="26" s="1"/>
  <c r="J294" i="26" s="1"/>
  <c r="K323" i="31"/>
  <c r="L323" i="31"/>
  <c r="C324" i="31" s="1"/>
  <c r="D324" i="31" s="1"/>
  <c r="E324" i="31" s="1"/>
  <c r="I294" i="26"/>
  <c r="K294" i="26" s="1"/>
  <c r="D236" i="12"/>
  <c r="E236" i="12" s="1"/>
  <c r="H286" i="37" l="1"/>
  <c r="J286" i="37" s="1"/>
  <c r="I286" i="37"/>
  <c r="H324" i="31"/>
  <c r="J324" i="31" s="1"/>
  <c r="I324" i="31"/>
  <c r="L294" i="26"/>
  <c r="C295" i="26" s="1"/>
  <c r="D295" i="26" s="1"/>
  <c r="E295" i="26" s="1"/>
  <c r="H295" i="26" s="1"/>
  <c r="J295" i="26" s="1"/>
  <c r="H236" i="12"/>
  <c r="J236" i="12" s="1"/>
  <c r="I236" i="12"/>
  <c r="K286" i="37" l="1"/>
  <c r="L286" i="37"/>
  <c r="C287" i="37" s="1"/>
  <c r="L324" i="31"/>
  <c r="C325" i="31" s="1"/>
  <c r="D325" i="31" s="1"/>
  <c r="E325" i="31" s="1"/>
  <c r="K324" i="31"/>
  <c r="I295" i="26"/>
  <c r="K295" i="26" s="1"/>
  <c r="K236" i="12"/>
  <c r="L236" i="12"/>
  <c r="C237" i="12" s="1"/>
  <c r="D287" i="37" l="1"/>
  <c r="E287" i="37" s="1"/>
  <c r="H325" i="31"/>
  <c r="J325" i="31" s="1"/>
  <c r="I325" i="31"/>
  <c r="L295" i="26"/>
  <c r="C296" i="26" s="1"/>
  <c r="D296" i="26" s="1"/>
  <c r="E296" i="26" s="1"/>
  <c r="H296" i="26" s="1"/>
  <c r="J296" i="26" s="1"/>
  <c r="D237" i="12"/>
  <c r="E237" i="12" s="1"/>
  <c r="H287" i="37" l="1"/>
  <c r="J287" i="37" s="1"/>
  <c r="I287" i="37"/>
  <c r="K325" i="31"/>
  <c r="L325" i="31"/>
  <c r="C326" i="31" s="1"/>
  <c r="D326" i="31" s="1"/>
  <c r="E326" i="31" s="1"/>
  <c r="I296" i="26"/>
  <c r="K296" i="26" s="1"/>
  <c r="H237" i="12"/>
  <c r="J237" i="12" s="1"/>
  <c r="I237" i="12"/>
  <c r="L287" i="37" l="1"/>
  <c r="C288" i="37" s="1"/>
  <c r="D288" i="37" s="1"/>
  <c r="E288" i="37" s="1"/>
  <c r="K287" i="37"/>
  <c r="H326" i="31"/>
  <c r="J326" i="31" s="1"/>
  <c r="I326" i="31"/>
  <c r="L296" i="26"/>
  <c r="C297" i="26" s="1"/>
  <c r="D297" i="26" s="1"/>
  <c r="E297" i="26" s="1"/>
  <c r="I297" i="26" s="1"/>
  <c r="K237" i="12"/>
  <c r="L237" i="12"/>
  <c r="C238" i="12" s="1"/>
  <c r="H288" i="37" l="1"/>
  <c r="J288" i="37" s="1"/>
  <c r="I288" i="37"/>
  <c r="L326" i="31"/>
  <c r="C327" i="31" s="1"/>
  <c r="D327" i="31" s="1"/>
  <c r="E327" i="31" s="1"/>
  <c r="K326" i="31"/>
  <c r="H297" i="26"/>
  <c r="J297" i="26" s="1"/>
  <c r="K297" i="26" s="1"/>
  <c r="D238" i="12"/>
  <c r="E238" i="12" s="1"/>
  <c r="L288" i="37" l="1"/>
  <c r="C289" i="37" s="1"/>
  <c r="K288" i="37"/>
  <c r="I327" i="31"/>
  <c r="H327" i="31"/>
  <c r="J327" i="31" s="1"/>
  <c r="L297" i="26"/>
  <c r="C298" i="26" s="1"/>
  <c r="D298" i="26" s="1"/>
  <c r="E298" i="26" s="1"/>
  <c r="I238" i="12"/>
  <c r="H238" i="12"/>
  <c r="J238" i="12" s="1"/>
  <c r="D289" i="37" l="1"/>
  <c r="E289" i="37"/>
  <c r="L327" i="31"/>
  <c r="C328" i="31" s="1"/>
  <c r="D328" i="31" s="1"/>
  <c r="E328" i="31" s="1"/>
  <c r="K327" i="31"/>
  <c r="H298" i="26"/>
  <c r="I298" i="26"/>
  <c r="K238" i="12"/>
  <c r="L238" i="12"/>
  <c r="C239" i="12" s="1"/>
  <c r="H289" i="37" l="1"/>
  <c r="J289" i="37" s="1"/>
  <c r="I289" i="37"/>
  <c r="H328" i="31"/>
  <c r="J328" i="31" s="1"/>
  <c r="I328" i="31"/>
  <c r="J298" i="26"/>
  <c r="K298" i="26" s="1"/>
  <c r="L298" i="26"/>
  <c r="C299" i="26" s="1"/>
  <c r="D299" i="26" s="1"/>
  <c r="E299" i="26" s="1"/>
  <c r="D239" i="12"/>
  <c r="E239" i="12" s="1"/>
  <c r="K289" i="37" l="1"/>
  <c r="L289" i="37"/>
  <c r="C290" i="37" s="1"/>
  <c r="D290" i="37" s="1"/>
  <c r="E290" i="37" s="1"/>
  <c r="L328" i="31"/>
  <c r="C329" i="31" s="1"/>
  <c r="D329" i="31" s="1"/>
  <c r="E329" i="31" s="1"/>
  <c r="K328" i="31"/>
  <c r="I299" i="26"/>
  <c r="H299" i="26"/>
  <c r="J299" i="26" s="1"/>
  <c r="H239" i="12"/>
  <c r="J239" i="12" s="1"/>
  <c r="I239" i="12"/>
  <c r="H290" i="37" l="1"/>
  <c r="J290" i="37" s="1"/>
  <c r="I290" i="37"/>
  <c r="H329" i="31"/>
  <c r="J329" i="31" s="1"/>
  <c r="I329" i="31"/>
  <c r="L299" i="26"/>
  <c r="C300" i="26" s="1"/>
  <c r="D300" i="26" s="1"/>
  <c r="E300" i="26" s="1"/>
  <c r="K299" i="26"/>
  <c r="K239" i="12"/>
  <c r="L239" i="12"/>
  <c r="C240" i="12" s="1"/>
  <c r="K290" i="37" l="1"/>
  <c r="L290" i="37"/>
  <c r="C291" i="37" s="1"/>
  <c r="K329" i="31"/>
  <c r="L329" i="31"/>
  <c r="C330" i="31" s="1"/>
  <c r="D330" i="31" s="1"/>
  <c r="E330" i="31" s="1"/>
  <c r="I300" i="26"/>
  <c r="H300" i="26"/>
  <c r="D240" i="12"/>
  <c r="E240" i="12" s="1"/>
  <c r="D291" i="37" l="1"/>
  <c r="E291" i="37"/>
  <c r="H330" i="31"/>
  <c r="J330" i="31" s="1"/>
  <c r="I330" i="31"/>
  <c r="J300" i="26"/>
  <c r="K300" i="26" s="1"/>
  <c r="L300" i="26"/>
  <c r="C301" i="26" s="1"/>
  <c r="D301" i="26" s="1"/>
  <c r="E301" i="26" s="1"/>
  <c r="I240" i="12"/>
  <c r="H240" i="12"/>
  <c r="J240" i="12" s="1"/>
  <c r="I291" i="37" l="1"/>
  <c r="H291" i="37"/>
  <c r="J291" i="37" s="1"/>
  <c r="K330" i="31"/>
  <c r="L330" i="31"/>
  <c r="C331" i="31" s="1"/>
  <c r="D331" i="31" s="1"/>
  <c r="E331" i="31" s="1"/>
  <c r="H301" i="26"/>
  <c r="J301" i="26" s="1"/>
  <c r="I301" i="26"/>
  <c r="K240" i="12"/>
  <c r="L240" i="12"/>
  <c r="C241" i="12" s="1"/>
  <c r="K291" i="37" l="1"/>
  <c r="L291" i="37"/>
  <c r="C292" i="37" s="1"/>
  <c r="D292" i="37" s="1"/>
  <c r="E292" i="37" s="1"/>
  <c r="K301" i="26"/>
  <c r="I331" i="31"/>
  <c r="H331" i="31"/>
  <c r="J331" i="31" s="1"/>
  <c r="L301" i="26"/>
  <c r="C302" i="26" s="1"/>
  <c r="D302" i="26" s="1"/>
  <c r="E302" i="26" s="1"/>
  <c r="D241" i="12"/>
  <c r="E241" i="12" s="1"/>
  <c r="H292" i="37" l="1"/>
  <c r="J292" i="37" s="1"/>
  <c r="I292" i="37"/>
  <c r="L331" i="31"/>
  <c r="C332" i="31" s="1"/>
  <c r="D332" i="31" s="1"/>
  <c r="E332" i="31" s="1"/>
  <c r="K331" i="31"/>
  <c r="H302" i="26"/>
  <c r="I302" i="26"/>
  <c r="H241" i="12"/>
  <c r="J241" i="12" s="1"/>
  <c r="I241" i="12"/>
  <c r="L292" i="37" l="1"/>
  <c r="C293" i="37" s="1"/>
  <c r="D293" i="37" s="1"/>
  <c r="E293" i="37" s="1"/>
  <c r="K292" i="37"/>
  <c r="I332" i="31"/>
  <c r="H332" i="31"/>
  <c r="J332" i="31" s="1"/>
  <c r="J302" i="26"/>
  <c r="K302" i="26" s="1"/>
  <c r="L302" i="26"/>
  <c r="C303" i="26" s="1"/>
  <c r="D303" i="26" s="1"/>
  <c r="E303" i="26" s="1"/>
  <c r="K241" i="12"/>
  <c r="L241" i="12"/>
  <c r="C242" i="12" s="1"/>
  <c r="H293" i="37" l="1"/>
  <c r="J293" i="37" s="1"/>
  <c r="I293" i="37"/>
  <c r="L332" i="31"/>
  <c r="C333" i="31" s="1"/>
  <c r="D333" i="31" s="1"/>
  <c r="E333" i="31" s="1"/>
  <c r="K332" i="31"/>
  <c r="H303" i="26"/>
  <c r="I303" i="26"/>
  <c r="D242" i="12"/>
  <c r="E242" i="12" s="1"/>
  <c r="K293" i="37" l="1"/>
  <c r="L293" i="37"/>
  <c r="C294" i="37" s="1"/>
  <c r="D294" i="37" s="1"/>
  <c r="E294" i="37" s="1"/>
  <c r="H333" i="31"/>
  <c r="J333" i="31" s="1"/>
  <c r="I333" i="31"/>
  <c r="J303" i="26"/>
  <c r="K303" i="26" s="1"/>
  <c r="L303" i="26"/>
  <c r="C304" i="26" s="1"/>
  <c r="D304" i="26" s="1"/>
  <c r="E304" i="26" s="1"/>
  <c r="I242" i="12"/>
  <c r="H242" i="12"/>
  <c r="J242" i="12" s="1"/>
  <c r="H294" i="37" l="1"/>
  <c r="J294" i="37" s="1"/>
  <c r="I294" i="37"/>
  <c r="L333" i="31"/>
  <c r="C334" i="31" s="1"/>
  <c r="D334" i="31" s="1"/>
  <c r="E334" i="31" s="1"/>
  <c r="K333" i="31"/>
  <c r="I304" i="26"/>
  <c r="H304" i="26"/>
  <c r="J304" i="26" s="1"/>
  <c r="K242" i="12"/>
  <c r="L242" i="12"/>
  <c r="C243" i="12" s="1"/>
  <c r="L294" i="37" l="1"/>
  <c r="C295" i="37" s="1"/>
  <c r="D295" i="37" s="1"/>
  <c r="E295" i="37" s="1"/>
  <c r="K294" i="37"/>
  <c r="I334" i="31"/>
  <c r="H334" i="31"/>
  <c r="J334" i="31" s="1"/>
  <c r="L304" i="26"/>
  <c r="C305" i="26" s="1"/>
  <c r="D305" i="26" s="1"/>
  <c r="E305" i="26" s="1"/>
  <c r="K304" i="26"/>
  <c r="D243" i="12"/>
  <c r="E243" i="12" s="1"/>
  <c r="H295" i="37" l="1"/>
  <c r="J295" i="37" s="1"/>
  <c r="I295" i="37"/>
  <c r="K334" i="31"/>
  <c r="L334" i="31"/>
  <c r="C335" i="31" s="1"/>
  <c r="D335" i="31" s="1"/>
  <c r="E335" i="31" s="1"/>
  <c r="H305" i="26"/>
  <c r="J305" i="26" s="1"/>
  <c r="I305" i="26"/>
  <c r="H243" i="12"/>
  <c r="J243" i="12" s="1"/>
  <c r="I243" i="12"/>
  <c r="L295" i="37" l="1"/>
  <c r="C296" i="37" s="1"/>
  <c r="K295" i="37"/>
  <c r="H335" i="31"/>
  <c r="J335" i="31" s="1"/>
  <c r="I335" i="31"/>
  <c r="L305" i="26"/>
  <c r="C306" i="26" s="1"/>
  <c r="D306" i="26" s="1"/>
  <c r="E306" i="26" s="1"/>
  <c r="K305" i="26"/>
  <c r="K243" i="12"/>
  <c r="L243" i="12"/>
  <c r="C244" i="12" s="1"/>
  <c r="D296" i="37" l="1"/>
  <c r="E296" i="37"/>
  <c r="L335" i="31"/>
  <c r="C336" i="31" s="1"/>
  <c r="D336" i="31" s="1"/>
  <c r="E336" i="31" s="1"/>
  <c r="K335" i="31"/>
  <c r="H306" i="26"/>
  <c r="J306" i="26" s="1"/>
  <c r="I306" i="26"/>
  <c r="D244" i="12"/>
  <c r="E244" i="12" s="1"/>
  <c r="H296" i="37" l="1"/>
  <c r="J296" i="37" s="1"/>
  <c r="I296" i="37"/>
  <c r="I336" i="31"/>
  <c r="H336" i="31"/>
  <c r="J336" i="31" s="1"/>
  <c r="K306" i="26"/>
  <c r="L306" i="26"/>
  <c r="C307" i="26" s="1"/>
  <c r="D307" i="26" s="1"/>
  <c r="E307" i="26" s="1"/>
  <c r="I244" i="12"/>
  <c r="H244" i="12"/>
  <c r="J244" i="12" s="1"/>
  <c r="L296" i="37" l="1"/>
  <c r="C297" i="37" s="1"/>
  <c r="K296" i="37"/>
  <c r="L336" i="31"/>
  <c r="C337" i="31" s="1"/>
  <c r="D337" i="31" s="1"/>
  <c r="E337" i="31" s="1"/>
  <c r="K336" i="31"/>
  <c r="H307" i="26"/>
  <c r="J307" i="26" s="1"/>
  <c r="I307" i="26"/>
  <c r="K244" i="12"/>
  <c r="L244" i="12"/>
  <c r="C245" i="12" s="1"/>
  <c r="D297" i="37" l="1"/>
  <c r="E297" i="37"/>
  <c r="H337" i="31"/>
  <c r="J337" i="31" s="1"/>
  <c r="I337" i="31"/>
  <c r="L307" i="26"/>
  <c r="C308" i="26" s="1"/>
  <c r="D308" i="26" s="1"/>
  <c r="E308" i="26" s="1"/>
  <c r="K307" i="26"/>
  <c r="D245" i="12"/>
  <c r="E245" i="12" s="1"/>
  <c r="H297" i="37" l="1"/>
  <c r="J297" i="37" s="1"/>
  <c r="I297" i="37"/>
  <c r="L337" i="31"/>
  <c r="C338" i="31" s="1"/>
  <c r="D338" i="31" s="1"/>
  <c r="E338" i="31" s="1"/>
  <c r="K337" i="31"/>
  <c r="H308" i="26"/>
  <c r="J308" i="26" s="1"/>
  <c r="I308" i="26"/>
  <c r="I245" i="12"/>
  <c r="H245" i="12"/>
  <c r="J245" i="12" s="1"/>
  <c r="L297" i="37" l="1"/>
  <c r="C298" i="37" s="1"/>
  <c r="D298" i="37" s="1"/>
  <c r="E298" i="37" s="1"/>
  <c r="K297" i="37"/>
  <c r="H338" i="31"/>
  <c r="J338" i="31" s="1"/>
  <c r="I338" i="31"/>
  <c r="L308" i="26"/>
  <c r="C309" i="26" s="1"/>
  <c r="D309" i="26" s="1"/>
  <c r="E309" i="26" s="1"/>
  <c r="K308" i="26"/>
  <c r="K245" i="12"/>
  <c r="L245" i="12"/>
  <c r="C246" i="12" s="1"/>
  <c r="H298" i="37" l="1"/>
  <c r="J298" i="37" s="1"/>
  <c r="I298" i="37"/>
  <c r="L338" i="31"/>
  <c r="C339" i="31" s="1"/>
  <c r="D339" i="31" s="1"/>
  <c r="E339" i="31" s="1"/>
  <c r="K338" i="31"/>
  <c r="H309" i="26"/>
  <c r="J309" i="26" s="1"/>
  <c r="I309" i="26"/>
  <c r="D246" i="12"/>
  <c r="E246" i="12" s="1"/>
  <c r="L298" i="37" l="1"/>
  <c r="C299" i="37" s="1"/>
  <c r="K298" i="37"/>
  <c r="I339" i="31"/>
  <c r="H339" i="31"/>
  <c r="J339" i="31" s="1"/>
  <c r="L309" i="26"/>
  <c r="C310" i="26" s="1"/>
  <c r="D310" i="26" s="1"/>
  <c r="E310" i="26" s="1"/>
  <c r="K309" i="26"/>
  <c r="I246" i="12"/>
  <c r="H246" i="12"/>
  <c r="J246" i="12" s="1"/>
  <c r="D299" i="37" l="1"/>
  <c r="E299" i="37"/>
  <c r="L339" i="31"/>
  <c r="C340" i="31" s="1"/>
  <c r="D340" i="31" s="1"/>
  <c r="E340" i="31" s="1"/>
  <c r="K339" i="31"/>
  <c r="I310" i="26"/>
  <c r="H310" i="26"/>
  <c r="J310" i="26" s="1"/>
  <c r="K246" i="12"/>
  <c r="L246" i="12"/>
  <c r="C247" i="12" s="1"/>
  <c r="H299" i="37" l="1"/>
  <c r="J299" i="37" s="1"/>
  <c r="I299" i="37"/>
  <c r="H340" i="31"/>
  <c r="J340" i="31" s="1"/>
  <c r="I340" i="31"/>
  <c r="L310" i="26"/>
  <c r="C311" i="26" s="1"/>
  <c r="D311" i="26" s="1"/>
  <c r="E311" i="26" s="1"/>
  <c r="K310" i="26"/>
  <c r="D247" i="12"/>
  <c r="E247" i="12" s="1"/>
  <c r="K299" i="37" l="1"/>
  <c r="L299" i="37"/>
  <c r="C300" i="37" s="1"/>
  <c r="K340" i="31"/>
  <c r="L340" i="31"/>
  <c r="C341" i="31" s="1"/>
  <c r="D341" i="31" s="1"/>
  <c r="E341" i="31" s="1"/>
  <c r="I311" i="26"/>
  <c r="H311" i="26"/>
  <c r="J311" i="26" s="1"/>
  <c r="H247" i="12"/>
  <c r="J247" i="12" s="1"/>
  <c r="I247" i="12"/>
  <c r="D300" i="37" l="1"/>
  <c r="E300" i="37" s="1"/>
  <c r="I341" i="31"/>
  <c r="H341" i="31"/>
  <c r="J341" i="31" s="1"/>
  <c r="L311" i="26"/>
  <c r="C312" i="26" s="1"/>
  <c r="D312" i="26" s="1"/>
  <c r="E312" i="26" s="1"/>
  <c r="K311" i="26"/>
  <c r="K247" i="12"/>
  <c r="L247" i="12"/>
  <c r="C248" i="12" s="1"/>
  <c r="H300" i="37" l="1"/>
  <c r="J300" i="37" s="1"/>
  <c r="I300" i="37"/>
  <c r="K341" i="31"/>
  <c r="L341" i="31"/>
  <c r="C342" i="31" s="1"/>
  <c r="D342" i="31" s="1"/>
  <c r="E342" i="31" s="1"/>
  <c r="H312" i="26"/>
  <c r="J312" i="26" s="1"/>
  <c r="I312" i="26"/>
  <c r="D248" i="12"/>
  <c r="E248" i="12" s="1"/>
  <c r="L300" i="37" l="1"/>
  <c r="C301" i="37" s="1"/>
  <c r="D301" i="37" s="1"/>
  <c r="E301" i="37" s="1"/>
  <c r="K300" i="37"/>
  <c r="H342" i="31"/>
  <c r="J342" i="31" s="1"/>
  <c r="I342" i="31"/>
  <c r="L312" i="26"/>
  <c r="C313" i="26" s="1"/>
  <c r="D313" i="26" s="1"/>
  <c r="E313" i="26" s="1"/>
  <c r="K312" i="26"/>
  <c r="I248" i="12"/>
  <c r="H248" i="12"/>
  <c r="J248" i="12" s="1"/>
  <c r="I301" i="37" l="1"/>
  <c r="H301" i="37"/>
  <c r="J301" i="37" s="1"/>
  <c r="K342" i="31"/>
  <c r="L342" i="31"/>
  <c r="C343" i="31" s="1"/>
  <c r="D343" i="31" s="1"/>
  <c r="E343" i="31" s="1"/>
  <c r="I313" i="26"/>
  <c r="H313" i="26"/>
  <c r="J313" i="26" s="1"/>
  <c r="K248" i="12"/>
  <c r="L248" i="12"/>
  <c r="C249" i="12" s="1"/>
  <c r="L301" i="37" l="1"/>
  <c r="C302" i="37" s="1"/>
  <c r="K301" i="37"/>
  <c r="H343" i="31"/>
  <c r="J343" i="31" s="1"/>
  <c r="I343" i="31"/>
  <c r="L313" i="26"/>
  <c r="C314" i="26" s="1"/>
  <c r="D314" i="26" s="1"/>
  <c r="E314" i="26" s="1"/>
  <c r="K313" i="26"/>
  <c r="D249" i="12"/>
  <c r="E249" i="12" s="1"/>
  <c r="D302" i="37" l="1"/>
  <c r="E302" i="37"/>
  <c r="K343" i="31"/>
  <c r="L343" i="31"/>
  <c r="C344" i="31" s="1"/>
  <c r="D344" i="31" s="1"/>
  <c r="E344" i="31" s="1"/>
  <c r="H314" i="26"/>
  <c r="J314" i="26" s="1"/>
  <c r="I314" i="26"/>
  <c r="H249" i="12"/>
  <c r="J249" i="12" s="1"/>
  <c r="I249" i="12"/>
  <c r="H302" i="37" l="1"/>
  <c r="J302" i="37" s="1"/>
  <c r="I302" i="37"/>
  <c r="I344" i="31"/>
  <c r="H344" i="31"/>
  <c r="J344" i="31" s="1"/>
  <c r="L314" i="26"/>
  <c r="C315" i="26" s="1"/>
  <c r="D315" i="26" s="1"/>
  <c r="E315" i="26" s="1"/>
  <c r="K314" i="26"/>
  <c r="K249" i="12"/>
  <c r="L249" i="12"/>
  <c r="C250" i="12" s="1"/>
  <c r="K302" i="37" l="1"/>
  <c r="L302" i="37"/>
  <c r="C303" i="37" s="1"/>
  <c r="D303" i="37" s="1"/>
  <c r="E303" i="37" s="1"/>
  <c r="L344" i="31"/>
  <c r="C345" i="31" s="1"/>
  <c r="D345" i="31" s="1"/>
  <c r="E345" i="31" s="1"/>
  <c r="K344" i="31"/>
  <c r="H315" i="26"/>
  <c r="J315" i="26" s="1"/>
  <c r="I315" i="26"/>
  <c r="D250" i="12"/>
  <c r="E250" i="12" s="1"/>
  <c r="H303" i="37" l="1"/>
  <c r="J303" i="37" s="1"/>
  <c r="I303" i="37"/>
  <c r="I345" i="31"/>
  <c r="H345" i="31"/>
  <c r="J345" i="31" s="1"/>
  <c r="L315" i="26"/>
  <c r="C316" i="26" s="1"/>
  <c r="D316" i="26" s="1"/>
  <c r="E316" i="26" s="1"/>
  <c r="K315" i="26"/>
  <c r="I250" i="12"/>
  <c r="H250" i="12"/>
  <c r="J250" i="12" s="1"/>
  <c r="L303" i="37" l="1"/>
  <c r="C304" i="37" s="1"/>
  <c r="D304" i="37" s="1"/>
  <c r="E304" i="37" s="1"/>
  <c r="K303" i="37"/>
  <c r="L345" i="31"/>
  <c r="C346" i="31" s="1"/>
  <c r="D346" i="31" s="1"/>
  <c r="E346" i="31" s="1"/>
  <c r="K345" i="31"/>
  <c r="H316" i="26"/>
  <c r="J316" i="26" s="1"/>
  <c r="I316" i="26"/>
  <c r="K250" i="12"/>
  <c r="L250" i="12"/>
  <c r="C251" i="12" s="1"/>
  <c r="I304" i="37" l="1"/>
  <c r="H304" i="37"/>
  <c r="J304" i="37" s="1"/>
  <c r="H346" i="31"/>
  <c r="J346" i="31" s="1"/>
  <c r="I346" i="31"/>
  <c r="L316" i="26"/>
  <c r="C317" i="26" s="1"/>
  <c r="D317" i="26" s="1"/>
  <c r="E317" i="26" s="1"/>
  <c r="K316" i="26"/>
  <c r="D251" i="12"/>
  <c r="E251" i="12" s="1"/>
  <c r="K304" i="37" l="1"/>
  <c r="L304" i="37"/>
  <c r="C305" i="37" s="1"/>
  <c r="K346" i="31"/>
  <c r="L346" i="31"/>
  <c r="C347" i="31" s="1"/>
  <c r="D347" i="31" s="1"/>
  <c r="E347" i="31" s="1"/>
  <c r="I317" i="26"/>
  <c r="H317" i="26"/>
  <c r="J317" i="26" s="1"/>
  <c r="H251" i="12"/>
  <c r="J251" i="12" s="1"/>
  <c r="I251" i="12"/>
  <c r="D305" i="37" l="1"/>
  <c r="E305" i="37"/>
  <c r="I347" i="31"/>
  <c r="H347" i="31"/>
  <c r="J347" i="31" s="1"/>
  <c r="L317" i="26"/>
  <c r="C318" i="26" s="1"/>
  <c r="D318" i="26" s="1"/>
  <c r="E318" i="26" s="1"/>
  <c r="K317" i="26"/>
  <c r="K251" i="12"/>
  <c r="L251" i="12"/>
  <c r="C252" i="12" s="1"/>
  <c r="H305" i="37" l="1"/>
  <c r="J305" i="37" s="1"/>
  <c r="I305" i="37"/>
  <c r="K347" i="31"/>
  <c r="L347" i="31"/>
  <c r="C348" i="31" s="1"/>
  <c r="D348" i="31" s="1"/>
  <c r="E348" i="31" s="1"/>
  <c r="H318" i="26"/>
  <c r="J318" i="26" s="1"/>
  <c r="I318" i="26"/>
  <c r="D252" i="12"/>
  <c r="E252" i="12" s="1"/>
  <c r="L305" i="37" l="1"/>
  <c r="C306" i="37" s="1"/>
  <c r="K305" i="37"/>
  <c r="H348" i="31"/>
  <c r="J348" i="31" s="1"/>
  <c r="I348" i="31"/>
  <c r="L348" i="31" s="1"/>
  <c r="C349" i="31" s="1"/>
  <c r="D349" i="31" s="1"/>
  <c r="E349" i="31" s="1"/>
  <c r="L318" i="26"/>
  <c r="C319" i="26" s="1"/>
  <c r="D319" i="26" s="1"/>
  <c r="E319" i="26" s="1"/>
  <c r="K318" i="26"/>
  <c r="I252" i="12"/>
  <c r="H252" i="12"/>
  <c r="J252" i="12" s="1"/>
  <c r="D306" i="37" l="1"/>
  <c r="E306" i="37" s="1"/>
  <c r="K348" i="31"/>
  <c r="I349" i="31"/>
  <c r="H349" i="31"/>
  <c r="J349" i="31" s="1"/>
  <c r="I319" i="26"/>
  <c r="H319" i="26"/>
  <c r="J319" i="26" s="1"/>
  <c r="K252" i="12"/>
  <c r="L252" i="12"/>
  <c r="C253" i="12" s="1"/>
  <c r="H306" i="37" l="1"/>
  <c r="J306" i="37" s="1"/>
  <c r="I306" i="37"/>
  <c r="L349" i="31"/>
  <c r="C350" i="31" s="1"/>
  <c r="D350" i="31" s="1"/>
  <c r="E350" i="31" s="1"/>
  <c r="K349" i="31"/>
  <c r="L319" i="26"/>
  <c r="C320" i="26" s="1"/>
  <c r="D320" i="26" s="1"/>
  <c r="E320" i="26" s="1"/>
  <c r="K319" i="26"/>
  <c r="D253" i="12"/>
  <c r="E253" i="12" s="1"/>
  <c r="K306" i="37" l="1"/>
  <c r="L306" i="37"/>
  <c r="C307" i="37" s="1"/>
  <c r="D307" i="37" s="1"/>
  <c r="E307" i="37" s="1"/>
  <c r="H350" i="31"/>
  <c r="J350" i="31" s="1"/>
  <c r="I350" i="31"/>
  <c r="I320" i="26"/>
  <c r="H320" i="26"/>
  <c r="J320" i="26" s="1"/>
  <c r="H253" i="12"/>
  <c r="J253" i="12" s="1"/>
  <c r="I253" i="12"/>
  <c r="H307" i="37" l="1"/>
  <c r="J307" i="37" s="1"/>
  <c r="I307" i="37"/>
  <c r="K350" i="31"/>
  <c r="L350" i="31"/>
  <c r="C351" i="31" s="1"/>
  <c r="D351" i="31" s="1"/>
  <c r="E351" i="31" s="1"/>
  <c r="L320" i="26"/>
  <c r="C321" i="26" s="1"/>
  <c r="D321" i="26" s="1"/>
  <c r="E321" i="26" s="1"/>
  <c r="K320" i="26"/>
  <c r="K253" i="12"/>
  <c r="L253" i="12"/>
  <c r="C254" i="12" s="1"/>
  <c r="K307" i="37" l="1"/>
  <c r="L307" i="37"/>
  <c r="C308" i="37" s="1"/>
  <c r="H351" i="31"/>
  <c r="J351" i="31" s="1"/>
  <c r="I351" i="31"/>
  <c r="I321" i="26"/>
  <c r="H321" i="26"/>
  <c r="J321" i="26" s="1"/>
  <c r="D254" i="12"/>
  <c r="E254" i="12" s="1"/>
  <c r="D308" i="37" l="1"/>
  <c r="E308" i="37"/>
  <c r="L351" i="31"/>
  <c r="C352" i="31" s="1"/>
  <c r="D352" i="31" s="1"/>
  <c r="E352" i="31" s="1"/>
  <c r="K351" i="31"/>
  <c r="L321" i="26"/>
  <c r="C322" i="26" s="1"/>
  <c r="D322" i="26" s="1"/>
  <c r="E322" i="26" s="1"/>
  <c r="K321" i="26"/>
  <c r="I254" i="12"/>
  <c r="H254" i="12"/>
  <c r="J254" i="12" s="1"/>
  <c r="H308" i="37" l="1"/>
  <c r="J308" i="37" s="1"/>
  <c r="I308" i="37"/>
  <c r="I352" i="31"/>
  <c r="H352" i="31"/>
  <c r="J352" i="31" s="1"/>
  <c r="I322" i="26"/>
  <c r="H322" i="26"/>
  <c r="J322" i="26" s="1"/>
  <c r="K254" i="12"/>
  <c r="L254" i="12"/>
  <c r="C255" i="12" s="1"/>
  <c r="L308" i="37" l="1"/>
  <c r="C309" i="37" s="1"/>
  <c r="K308" i="37"/>
  <c r="L352" i="31"/>
  <c r="C353" i="31" s="1"/>
  <c r="D353" i="31" s="1"/>
  <c r="E353" i="31" s="1"/>
  <c r="K352" i="31"/>
  <c r="L322" i="26"/>
  <c r="C323" i="26" s="1"/>
  <c r="D323" i="26" s="1"/>
  <c r="E323" i="26" s="1"/>
  <c r="K322" i="26"/>
  <c r="D255" i="12"/>
  <c r="E255" i="12" s="1"/>
  <c r="D309" i="37" l="1"/>
  <c r="E309" i="37"/>
  <c r="I353" i="31"/>
  <c r="H353" i="31"/>
  <c r="J353" i="31" s="1"/>
  <c r="I323" i="26"/>
  <c r="H323" i="26"/>
  <c r="J323" i="26" s="1"/>
  <c r="I255" i="12"/>
  <c r="H255" i="12"/>
  <c r="J255" i="12" s="1"/>
  <c r="H309" i="37" l="1"/>
  <c r="J309" i="37" s="1"/>
  <c r="I309" i="37"/>
  <c r="L353" i="31"/>
  <c r="C354" i="31" s="1"/>
  <c r="D354" i="31" s="1"/>
  <c r="E354" i="31" s="1"/>
  <c r="K353" i="31"/>
  <c r="L323" i="26"/>
  <c r="C324" i="26" s="1"/>
  <c r="D324" i="26" s="1"/>
  <c r="E324" i="26" s="1"/>
  <c r="K323" i="26"/>
  <c r="K255" i="12"/>
  <c r="L255" i="12"/>
  <c r="C256" i="12" s="1"/>
  <c r="L309" i="37" l="1"/>
  <c r="C310" i="37" s="1"/>
  <c r="K309" i="37"/>
  <c r="H354" i="31"/>
  <c r="J354" i="31" s="1"/>
  <c r="I354" i="31"/>
  <c r="H324" i="26"/>
  <c r="J324" i="26" s="1"/>
  <c r="I324" i="26"/>
  <c r="D256" i="12"/>
  <c r="E256" i="12" s="1"/>
  <c r="D310" i="37" l="1"/>
  <c r="E310" i="37"/>
  <c r="L354" i="31"/>
  <c r="C355" i="31" s="1"/>
  <c r="D355" i="31" s="1"/>
  <c r="E355" i="31" s="1"/>
  <c r="K354" i="31"/>
  <c r="L324" i="26"/>
  <c r="C325" i="26" s="1"/>
  <c r="D325" i="26" s="1"/>
  <c r="E325" i="26" s="1"/>
  <c r="K324" i="26"/>
  <c r="I256" i="12"/>
  <c r="H256" i="12"/>
  <c r="J256" i="12" s="1"/>
  <c r="H310" i="37" l="1"/>
  <c r="J310" i="37" s="1"/>
  <c r="I310" i="37"/>
  <c r="I355" i="31"/>
  <c r="H355" i="31"/>
  <c r="J355" i="31" s="1"/>
  <c r="H325" i="26"/>
  <c r="J325" i="26" s="1"/>
  <c r="I325" i="26"/>
  <c r="L256" i="12"/>
  <c r="C257" i="12" s="1"/>
  <c r="D257" i="12" s="1"/>
  <c r="E257" i="12" s="1"/>
  <c r="K256" i="12"/>
  <c r="K310" i="37" l="1"/>
  <c r="L310" i="37"/>
  <c r="C311" i="37" s="1"/>
  <c r="D311" i="37" s="1"/>
  <c r="E311" i="37" s="1"/>
  <c r="K355" i="31"/>
  <c r="L355" i="31"/>
  <c r="C356" i="31" s="1"/>
  <c r="D356" i="31" s="1"/>
  <c r="E356" i="31" s="1"/>
  <c r="K325" i="26"/>
  <c r="L325" i="26"/>
  <c r="C326" i="26" s="1"/>
  <c r="D326" i="26" s="1"/>
  <c r="E326" i="26" s="1"/>
  <c r="I257" i="12"/>
  <c r="H257" i="12"/>
  <c r="J257" i="12" s="1"/>
  <c r="H311" i="37" l="1"/>
  <c r="J311" i="37" s="1"/>
  <c r="I311" i="37"/>
  <c r="H356" i="31"/>
  <c r="J356" i="31" s="1"/>
  <c r="I356" i="31"/>
  <c r="I326" i="26"/>
  <c r="H326" i="26"/>
  <c r="J326" i="26" s="1"/>
  <c r="K257" i="12"/>
  <c r="L257" i="12"/>
  <c r="C258" i="12" s="1"/>
  <c r="L311" i="37" l="1"/>
  <c r="C312" i="37" s="1"/>
  <c r="D312" i="37" s="1"/>
  <c r="E312" i="37" s="1"/>
  <c r="K311" i="37"/>
  <c r="K326" i="26"/>
  <c r="L356" i="31"/>
  <c r="C357" i="31" s="1"/>
  <c r="D357" i="31" s="1"/>
  <c r="E357" i="31" s="1"/>
  <c r="K356" i="31"/>
  <c r="L326" i="26"/>
  <c r="C327" i="26" s="1"/>
  <c r="D327" i="26" s="1"/>
  <c r="E327" i="26" s="1"/>
  <c r="D258" i="12"/>
  <c r="E258" i="12" s="1"/>
  <c r="H312" i="37" l="1"/>
  <c r="J312" i="37" s="1"/>
  <c r="I312" i="37"/>
  <c r="H357" i="31"/>
  <c r="J357" i="31" s="1"/>
  <c r="I357" i="31"/>
  <c r="H327" i="26"/>
  <c r="J327" i="26" s="1"/>
  <c r="I327" i="26"/>
  <c r="H258" i="12"/>
  <c r="J258" i="12" s="1"/>
  <c r="I258" i="12"/>
  <c r="L312" i="37" l="1"/>
  <c r="C313" i="37" s="1"/>
  <c r="D313" i="37" s="1"/>
  <c r="E313" i="37" s="1"/>
  <c r="K312" i="37"/>
  <c r="L357" i="31"/>
  <c r="C358" i="31" s="1"/>
  <c r="D358" i="31" s="1"/>
  <c r="E358" i="31" s="1"/>
  <c r="K357" i="31"/>
  <c r="K327" i="26"/>
  <c r="L327" i="26"/>
  <c r="C328" i="26" s="1"/>
  <c r="D328" i="26" s="1"/>
  <c r="E328" i="26" s="1"/>
  <c r="K258" i="12"/>
  <c r="L258" i="12"/>
  <c r="C259" i="12" s="1"/>
  <c r="H313" i="37" l="1"/>
  <c r="J313" i="37" s="1"/>
  <c r="I313" i="37"/>
  <c r="H358" i="31"/>
  <c r="J358" i="31" s="1"/>
  <c r="I358" i="31"/>
  <c r="H328" i="26"/>
  <c r="J328" i="26" s="1"/>
  <c r="I328" i="26"/>
  <c r="D259" i="12"/>
  <c r="E259" i="12" s="1"/>
  <c r="L313" i="37" l="1"/>
  <c r="C314" i="37" s="1"/>
  <c r="K313" i="37"/>
  <c r="K358" i="31"/>
  <c r="L358" i="31"/>
  <c r="C359" i="31" s="1"/>
  <c r="D359" i="31" s="1"/>
  <c r="E359" i="31" s="1"/>
  <c r="K328" i="26"/>
  <c r="L328" i="26"/>
  <c r="C329" i="26" s="1"/>
  <c r="D329" i="26" s="1"/>
  <c r="E329" i="26" s="1"/>
  <c r="I259" i="12"/>
  <c r="H259" i="12"/>
  <c r="J259" i="12" s="1"/>
  <c r="D314" i="37" l="1"/>
  <c r="E314" i="37" s="1"/>
  <c r="H359" i="31"/>
  <c r="J359" i="31" s="1"/>
  <c r="I359" i="31"/>
  <c r="H329" i="26"/>
  <c r="J329" i="26" s="1"/>
  <c r="I329" i="26"/>
  <c r="K259" i="12"/>
  <c r="L259" i="12"/>
  <c r="C260" i="12" s="1"/>
  <c r="H314" i="37" l="1"/>
  <c r="J314" i="37" s="1"/>
  <c r="I314" i="37"/>
  <c r="L359" i="31"/>
  <c r="C360" i="31" s="1"/>
  <c r="D360" i="31" s="1"/>
  <c r="E360" i="31" s="1"/>
  <c r="K359" i="31"/>
  <c r="K329" i="26"/>
  <c r="L329" i="26"/>
  <c r="C330" i="26" s="1"/>
  <c r="D330" i="26" s="1"/>
  <c r="E330" i="26" s="1"/>
  <c r="D260" i="12"/>
  <c r="E260" i="12" s="1"/>
  <c r="K314" i="37" l="1"/>
  <c r="L314" i="37"/>
  <c r="C315" i="37" s="1"/>
  <c r="D315" i="37" s="1"/>
  <c r="E315" i="37" s="1"/>
  <c r="H360" i="31"/>
  <c r="J360" i="31" s="1"/>
  <c r="I360" i="31"/>
  <c r="I330" i="26"/>
  <c r="H330" i="26"/>
  <c r="J330" i="26" s="1"/>
  <c r="H260" i="12"/>
  <c r="J260" i="12" s="1"/>
  <c r="I260" i="12"/>
  <c r="H315" i="37" l="1"/>
  <c r="J315" i="37" s="1"/>
  <c r="I315" i="37"/>
  <c r="L360" i="31"/>
  <c r="C361" i="31" s="1"/>
  <c r="D361" i="31" s="1"/>
  <c r="E361" i="31" s="1"/>
  <c r="K360" i="31"/>
  <c r="L330" i="26"/>
  <c r="C331" i="26" s="1"/>
  <c r="D331" i="26" s="1"/>
  <c r="E331" i="26" s="1"/>
  <c r="K330" i="26"/>
  <c r="K260" i="12"/>
  <c r="L260" i="12"/>
  <c r="C261" i="12" s="1"/>
  <c r="L315" i="37" l="1"/>
  <c r="C316" i="37" s="1"/>
  <c r="K315" i="37"/>
  <c r="H361" i="31"/>
  <c r="J361" i="31" s="1"/>
  <c r="I361" i="31"/>
  <c r="I331" i="26"/>
  <c r="H331" i="26"/>
  <c r="J331" i="26" s="1"/>
  <c r="D261" i="12"/>
  <c r="E261" i="12" s="1"/>
  <c r="D316" i="37" l="1"/>
  <c r="E316" i="37"/>
  <c r="L361" i="31"/>
  <c r="C362" i="31" s="1"/>
  <c r="D362" i="31" s="1"/>
  <c r="E362" i="31" s="1"/>
  <c r="K361" i="31"/>
  <c r="K331" i="26"/>
  <c r="L331" i="26"/>
  <c r="C332" i="26" s="1"/>
  <c r="D332" i="26" s="1"/>
  <c r="E332" i="26" s="1"/>
  <c r="I261" i="12"/>
  <c r="H261" i="12"/>
  <c r="J261" i="12" s="1"/>
  <c r="I316" i="37" l="1"/>
  <c r="H316" i="37"/>
  <c r="J316" i="37" s="1"/>
  <c r="H362" i="31"/>
  <c r="J362" i="31" s="1"/>
  <c r="I362" i="31"/>
  <c r="I332" i="26"/>
  <c r="H332" i="26"/>
  <c r="J332" i="26" s="1"/>
  <c r="K261" i="12"/>
  <c r="L261" i="12"/>
  <c r="C262" i="12" s="1"/>
  <c r="L316" i="37" l="1"/>
  <c r="C317" i="37" s="1"/>
  <c r="D317" i="37" s="1"/>
  <c r="E317" i="37" s="1"/>
  <c r="K316" i="37"/>
  <c r="K362" i="31"/>
  <c r="L362" i="31"/>
  <c r="C363" i="31" s="1"/>
  <c r="D363" i="31" s="1"/>
  <c r="E363" i="31" s="1"/>
  <c r="K332" i="26"/>
  <c r="L332" i="26"/>
  <c r="C333" i="26" s="1"/>
  <c r="D333" i="26" s="1"/>
  <c r="E333" i="26" s="1"/>
  <c r="D262" i="12"/>
  <c r="E262" i="12" s="1"/>
  <c r="H317" i="37" l="1"/>
  <c r="J317" i="37" s="1"/>
  <c r="I317" i="37"/>
  <c r="H363" i="31"/>
  <c r="J363" i="31" s="1"/>
  <c r="I363" i="31"/>
  <c r="I333" i="26"/>
  <c r="H333" i="26"/>
  <c r="J333" i="26" s="1"/>
  <c r="H262" i="12"/>
  <c r="J262" i="12" s="1"/>
  <c r="I262" i="12"/>
  <c r="L317" i="37" l="1"/>
  <c r="C318" i="37" s="1"/>
  <c r="K317" i="37"/>
  <c r="L363" i="31"/>
  <c r="C364" i="31" s="1"/>
  <c r="D364" i="31" s="1"/>
  <c r="E364" i="31" s="1"/>
  <c r="K363" i="31"/>
  <c r="K333" i="26"/>
  <c r="L333" i="26"/>
  <c r="C334" i="26" s="1"/>
  <c r="D334" i="26" s="1"/>
  <c r="E334" i="26" s="1"/>
  <c r="K262" i="12"/>
  <c r="L262" i="12"/>
  <c r="C263" i="12" s="1"/>
  <c r="D318" i="37" l="1"/>
  <c r="E318" i="37"/>
  <c r="I364" i="31"/>
  <c r="H364" i="31"/>
  <c r="J364" i="31" s="1"/>
  <c r="I334" i="26"/>
  <c r="H334" i="26"/>
  <c r="J334" i="26" s="1"/>
  <c r="D263" i="12"/>
  <c r="E263" i="12" s="1"/>
  <c r="H318" i="37" l="1"/>
  <c r="J318" i="37" s="1"/>
  <c r="I318" i="37"/>
  <c r="L364" i="31"/>
  <c r="C365" i="31" s="1"/>
  <c r="D365" i="31" s="1"/>
  <c r="E365" i="31" s="1"/>
  <c r="K364" i="31"/>
  <c r="K334" i="26"/>
  <c r="L334" i="26"/>
  <c r="C335" i="26" s="1"/>
  <c r="D335" i="26" s="1"/>
  <c r="E335" i="26" s="1"/>
  <c r="I263" i="12"/>
  <c r="H263" i="12"/>
  <c r="J263" i="12" s="1"/>
  <c r="L318" i="37" l="1"/>
  <c r="C319" i="37" s="1"/>
  <c r="K318" i="37"/>
  <c r="I365" i="31"/>
  <c r="H365" i="31"/>
  <c r="J365" i="31" s="1"/>
  <c r="H335" i="26"/>
  <c r="J335" i="26" s="1"/>
  <c r="I335" i="26"/>
  <c r="K263" i="12"/>
  <c r="L263" i="12"/>
  <c r="C264" i="12" s="1"/>
  <c r="D319" i="37" l="1"/>
  <c r="E319" i="37" s="1"/>
  <c r="K365" i="31"/>
  <c r="L365" i="31"/>
  <c r="C366" i="31" s="1"/>
  <c r="D366" i="31" s="1"/>
  <c r="E366" i="31" s="1"/>
  <c r="L335" i="26"/>
  <c r="C336" i="26" s="1"/>
  <c r="D336" i="26" s="1"/>
  <c r="E336" i="26" s="1"/>
  <c r="K335" i="26"/>
  <c r="D264" i="12"/>
  <c r="E264" i="12" s="1"/>
  <c r="H319" i="37" l="1"/>
  <c r="J319" i="37" s="1"/>
  <c r="I319" i="37"/>
  <c r="I366" i="31"/>
  <c r="H366" i="31"/>
  <c r="J366" i="31" s="1"/>
  <c r="I336" i="26"/>
  <c r="H336" i="26"/>
  <c r="J336" i="26" s="1"/>
  <c r="H264" i="12"/>
  <c r="J264" i="12" s="1"/>
  <c r="I264" i="12"/>
  <c r="L319" i="37" l="1"/>
  <c r="C320" i="37" s="1"/>
  <c r="K319" i="37"/>
  <c r="K366" i="31"/>
  <c r="L366" i="31"/>
  <c r="C367" i="31" s="1"/>
  <c r="D367" i="31" s="1"/>
  <c r="E367" i="31" s="1"/>
  <c r="K336" i="26"/>
  <c r="L336" i="26"/>
  <c r="C337" i="26" s="1"/>
  <c r="D337" i="26" s="1"/>
  <c r="E337" i="26" s="1"/>
  <c r="K264" i="12"/>
  <c r="L264" i="12"/>
  <c r="C265" i="12" s="1"/>
  <c r="D320" i="37" l="1"/>
  <c r="E320" i="37" s="1"/>
  <c r="I367" i="31"/>
  <c r="H367" i="31"/>
  <c r="J367" i="31" s="1"/>
  <c r="H337" i="26"/>
  <c r="J337" i="26" s="1"/>
  <c r="I337" i="26"/>
  <c r="D265" i="12"/>
  <c r="E265" i="12" s="1"/>
  <c r="H320" i="37" l="1"/>
  <c r="J320" i="37" s="1"/>
  <c r="I320" i="37"/>
  <c r="K367" i="31"/>
  <c r="L367" i="31"/>
  <c r="C368" i="31" s="1"/>
  <c r="D368" i="31" s="1"/>
  <c r="E368" i="31" s="1"/>
  <c r="K337" i="26"/>
  <c r="L337" i="26"/>
  <c r="C338" i="26" s="1"/>
  <c r="D338" i="26" s="1"/>
  <c r="E338" i="26" s="1"/>
  <c r="I265" i="12"/>
  <c r="H265" i="12"/>
  <c r="J265" i="12" s="1"/>
  <c r="L320" i="37" l="1"/>
  <c r="C321" i="37" s="1"/>
  <c r="D321" i="37" s="1"/>
  <c r="E321" i="37" s="1"/>
  <c r="K320" i="37"/>
  <c r="I368" i="31"/>
  <c r="H368" i="31"/>
  <c r="J368" i="31" s="1"/>
  <c r="I338" i="26"/>
  <c r="H338" i="26"/>
  <c r="J338" i="26" s="1"/>
  <c r="K265" i="12"/>
  <c r="L265" i="12"/>
  <c r="C266" i="12" s="1"/>
  <c r="H321" i="37" l="1"/>
  <c r="J321" i="37" s="1"/>
  <c r="I321" i="37"/>
  <c r="K368" i="31"/>
  <c r="L368" i="31"/>
  <c r="C369" i="31" s="1"/>
  <c r="D369" i="31" s="1"/>
  <c r="E369" i="31" s="1"/>
  <c r="L338" i="26"/>
  <c r="C339" i="26" s="1"/>
  <c r="D339" i="26" s="1"/>
  <c r="E339" i="26" s="1"/>
  <c r="K338" i="26"/>
  <c r="D266" i="12"/>
  <c r="E266" i="12" s="1"/>
  <c r="K321" i="37" l="1"/>
  <c r="L321" i="37"/>
  <c r="C322" i="37" s="1"/>
  <c r="I369" i="31"/>
  <c r="H369" i="31"/>
  <c r="J369" i="31" s="1"/>
  <c r="H339" i="26"/>
  <c r="J339" i="26" s="1"/>
  <c r="I339" i="26"/>
  <c r="H266" i="12"/>
  <c r="J266" i="12" s="1"/>
  <c r="I266" i="12"/>
  <c r="D322" i="37" l="1"/>
  <c r="E322" i="37" s="1"/>
  <c r="L369" i="31"/>
  <c r="K369" i="31"/>
  <c r="K339" i="26"/>
  <c r="L339" i="26"/>
  <c r="C340" i="26" s="1"/>
  <c r="D340" i="26" s="1"/>
  <c r="E340" i="26" s="1"/>
  <c r="K266" i="12"/>
  <c r="L266" i="12"/>
  <c r="C267" i="12" s="1"/>
  <c r="H322" i="37" l="1"/>
  <c r="J322" i="37" s="1"/>
  <c r="I322" i="37"/>
  <c r="I340" i="26"/>
  <c r="H340" i="26"/>
  <c r="J340" i="26" s="1"/>
  <c r="D267" i="12"/>
  <c r="E267" i="12" s="1"/>
  <c r="L322" i="37" l="1"/>
  <c r="C323" i="37" s="1"/>
  <c r="D323" i="37" s="1"/>
  <c r="E323" i="37" s="1"/>
  <c r="K322" i="37"/>
  <c r="K340" i="26"/>
  <c r="L340" i="26"/>
  <c r="C341" i="26" s="1"/>
  <c r="D341" i="26" s="1"/>
  <c r="E341" i="26" s="1"/>
  <c r="I267" i="12"/>
  <c r="H267" i="12"/>
  <c r="J267" i="12" s="1"/>
  <c r="H323" i="37" l="1"/>
  <c r="J323" i="37" s="1"/>
  <c r="I323" i="37"/>
  <c r="H341" i="26"/>
  <c r="J341" i="26" s="1"/>
  <c r="I341" i="26"/>
  <c r="K267" i="12"/>
  <c r="L267" i="12"/>
  <c r="C268" i="12" s="1"/>
  <c r="L323" i="37" l="1"/>
  <c r="C324" i="37" s="1"/>
  <c r="D324" i="37" s="1"/>
  <c r="E324" i="37" s="1"/>
  <c r="K323" i="37"/>
  <c r="L341" i="26"/>
  <c r="C342" i="26" s="1"/>
  <c r="D342" i="26" s="1"/>
  <c r="E342" i="26" s="1"/>
  <c r="K341" i="26"/>
  <c r="D268" i="12"/>
  <c r="E268" i="12" s="1"/>
  <c r="H324" i="37" l="1"/>
  <c r="J324" i="37" s="1"/>
  <c r="I324" i="37"/>
  <c r="I342" i="26"/>
  <c r="H342" i="26"/>
  <c r="J342" i="26" s="1"/>
  <c r="I268" i="12"/>
  <c r="H268" i="12"/>
  <c r="J268" i="12" s="1"/>
  <c r="K324" i="37" l="1"/>
  <c r="L324" i="37"/>
  <c r="C325" i="37" s="1"/>
  <c r="D325" i="37" s="1"/>
  <c r="E325" i="37" s="1"/>
  <c r="K342" i="26"/>
  <c r="L342" i="26"/>
  <c r="C343" i="26" s="1"/>
  <c r="D343" i="26" s="1"/>
  <c r="E343" i="26" s="1"/>
  <c r="L268" i="12"/>
  <c r="C269" i="12" s="1"/>
  <c r="K268" i="12"/>
  <c r="H325" i="37" l="1"/>
  <c r="J325" i="37" s="1"/>
  <c r="I325" i="37"/>
  <c r="I343" i="26"/>
  <c r="H343" i="26"/>
  <c r="J343" i="26" s="1"/>
  <c r="D269" i="12"/>
  <c r="E269" i="12" s="1"/>
  <c r="K325" i="37" l="1"/>
  <c r="L325" i="37"/>
  <c r="C326" i="37" s="1"/>
  <c r="K343" i="26"/>
  <c r="L343" i="26"/>
  <c r="C344" i="26" s="1"/>
  <c r="D344" i="26" s="1"/>
  <c r="E344" i="26" s="1"/>
  <c r="I269" i="12"/>
  <c r="H269" i="12"/>
  <c r="J269" i="12" s="1"/>
  <c r="D326" i="37" l="1"/>
  <c r="E326" i="37" s="1"/>
  <c r="I344" i="26"/>
  <c r="H344" i="26"/>
  <c r="J344" i="26" s="1"/>
  <c r="K269" i="12"/>
  <c r="L269" i="12"/>
  <c r="C270" i="12" s="1"/>
  <c r="D270" i="12" s="1"/>
  <c r="E270" i="12" s="1"/>
  <c r="H326" i="37" l="1"/>
  <c r="J326" i="37" s="1"/>
  <c r="I326" i="37"/>
  <c r="K344" i="26"/>
  <c r="L344" i="26"/>
  <c r="C345" i="26" s="1"/>
  <c r="D345" i="26" s="1"/>
  <c r="E345" i="26" s="1"/>
  <c r="I270" i="12"/>
  <c r="H270" i="12"/>
  <c r="J270" i="12" s="1"/>
  <c r="L326" i="37" l="1"/>
  <c r="C327" i="37" s="1"/>
  <c r="K326" i="37"/>
  <c r="I345" i="26"/>
  <c r="H345" i="26"/>
  <c r="J345" i="26" s="1"/>
  <c r="K270" i="12"/>
  <c r="L270" i="12"/>
  <c r="C271" i="12" s="1"/>
  <c r="D327" i="37" l="1"/>
  <c r="E327" i="37" s="1"/>
  <c r="L345" i="26"/>
  <c r="C346" i="26" s="1"/>
  <c r="D346" i="26" s="1"/>
  <c r="E346" i="26" s="1"/>
  <c r="K345" i="26"/>
  <c r="D271" i="12"/>
  <c r="E271" i="12" s="1"/>
  <c r="H327" i="37" l="1"/>
  <c r="J327" i="37" s="1"/>
  <c r="I327" i="37"/>
  <c r="I346" i="26"/>
  <c r="H346" i="26"/>
  <c r="J346" i="26" s="1"/>
  <c r="I271" i="12"/>
  <c r="H271" i="12"/>
  <c r="J271" i="12" s="1"/>
  <c r="L327" i="37" l="1"/>
  <c r="C328" i="37" s="1"/>
  <c r="D328" i="37" s="1"/>
  <c r="E328" i="37" s="1"/>
  <c r="K327" i="37"/>
  <c r="K346" i="26"/>
  <c r="L346" i="26"/>
  <c r="C347" i="26" s="1"/>
  <c r="D347" i="26" s="1"/>
  <c r="E347" i="26" s="1"/>
  <c r="L271" i="12"/>
  <c r="C272" i="12" s="1"/>
  <c r="D272" i="12" s="1"/>
  <c r="E272" i="12" s="1"/>
  <c r="K271" i="12"/>
  <c r="H328" i="37" l="1"/>
  <c r="J328" i="37" s="1"/>
  <c r="I328" i="37"/>
  <c r="I347" i="26"/>
  <c r="H347" i="26"/>
  <c r="J347" i="26" s="1"/>
  <c r="I272" i="12"/>
  <c r="H272" i="12"/>
  <c r="J272" i="12" s="1"/>
  <c r="K328" i="37" l="1"/>
  <c r="L328" i="37"/>
  <c r="C329" i="37" s="1"/>
  <c r="K347" i="26"/>
  <c r="L347" i="26"/>
  <c r="C348" i="26" s="1"/>
  <c r="D348" i="26" s="1"/>
  <c r="E348" i="26" s="1"/>
  <c r="K272" i="12"/>
  <c r="L272" i="12"/>
  <c r="C273" i="12" s="1"/>
  <c r="D329" i="37" l="1"/>
  <c r="E329" i="37" s="1"/>
  <c r="H348" i="26"/>
  <c r="J348" i="26" s="1"/>
  <c r="I348" i="26"/>
  <c r="D273" i="12"/>
  <c r="E273" i="12" s="1"/>
  <c r="H329" i="37" l="1"/>
  <c r="J329" i="37" s="1"/>
  <c r="I329" i="37"/>
  <c r="K348" i="26"/>
  <c r="L348" i="26"/>
  <c r="C349" i="26" s="1"/>
  <c r="D349" i="26" s="1"/>
  <c r="E349" i="26" s="1"/>
  <c r="I273" i="12"/>
  <c r="H273" i="12"/>
  <c r="J273" i="12" s="1"/>
  <c r="L329" i="37" l="1"/>
  <c r="C330" i="37" s="1"/>
  <c r="K329" i="37"/>
  <c r="H349" i="26"/>
  <c r="J349" i="26" s="1"/>
  <c r="I349" i="26"/>
  <c r="K273" i="12"/>
  <c r="L273" i="12"/>
  <c r="C274" i="12" s="1"/>
  <c r="D330" i="37" l="1"/>
  <c r="E330" i="37"/>
  <c r="K349" i="26"/>
  <c r="L349" i="26"/>
  <c r="C350" i="26" s="1"/>
  <c r="D350" i="26" s="1"/>
  <c r="E350" i="26" s="1"/>
  <c r="D274" i="12"/>
  <c r="E274" i="12" s="1"/>
  <c r="H330" i="37" l="1"/>
  <c r="J330" i="37" s="1"/>
  <c r="I330" i="37"/>
  <c r="I350" i="26"/>
  <c r="H350" i="26"/>
  <c r="J350" i="26" s="1"/>
  <c r="H274" i="12"/>
  <c r="J274" i="12" s="1"/>
  <c r="I274" i="12"/>
  <c r="L330" i="37" l="1"/>
  <c r="C331" i="37" s="1"/>
  <c r="K330" i="37"/>
  <c r="K350" i="26"/>
  <c r="L350" i="26"/>
  <c r="C351" i="26" s="1"/>
  <c r="D351" i="26" s="1"/>
  <c r="E351" i="26" s="1"/>
  <c r="K274" i="12"/>
  <c r="L274" i="12"/>
  <c r="C275" i="12" s="1"/>
  <c r="D331" i="37" l="1"/>
  <c r="E331" i="37"/>
  <c r="H351" i="26"/>
  <c r="J351" i="26" s="1"/>
  <c r="I351" i="26"/>
  <c r="D275" i="12"/>
  <c r="E275" i="12" s="1"/>
  <c r="H331" i="37" l="1"/>
  <c r="J331" i="37" s="1"/>
  <c r="I331" i="37"/>
  <c r="K351" i="26"/>
  <c r="L351" i="26"/>
  <c r="C352" i="26" s="1"/>
  <c r="D352" i="26" s="1"/>
  <c r="E352" i="26" s="1"/>
  <c r="I275" i="12"/>
  <c r="H275" i="12"/>
  <c r="J275" i="12" s="1"/>
  <c r="L331" i="37" l="1"/>
  <c r="C332" i="37" s="1"/>
  <c r="D332" i="37" s="1"/>
  <c r="E332" i="37" s="1"/>
  <c r="K331" i="37"/>
  <c r="I352" i="26"/>
  <c r="H352" i="26"/>
  <c r="J352" i="26" s="1"/>
  <c r="K275" i="12"/>
  <c r="L275" i="12"/>
  <c r="C276" i="12" s="1"/>
  <c r="H332" i="37" l="1"/>
  <c r="J332" i="37" s="1"/>
  <c r="I332" i="37"/>
  <c r="L352" i="26"/>
  <c r="C353" i="26" s="1"/>
  <c r="D353" i="26" s="1"/>
  <c r="E353" i="26" s="1"/>
  <c r="H353" i="26" s="1"/>
  <c r="J353" i="26" s="1"/>
  <c r="K352" i="26"/>
  <c r="D276" i="12"/>
  <c r="E276" i="12" s="1"/>
  <c r="K332" i="37" l="1"/>
  <c r="L332" i="37"/>
  <c r="C333" i="37" s="1"/>
  <c r="D333" i="37" s="1"/>
  <c r="E333" i="37" s="1"/>
  <c r="I353" i="26"/>
  <c r="L353" i="26" s="1"/>
  <c r="C354" i="26" s="1"/>
  <c r="D354" i="26" s="1"/>
  <c r="E354" i="26" s="1"/>
  <c r="H276" i="12"/>
  <c r="J276" i="12" s="1"/>
  <c r="I276" i="12"/>
  <c r="H333" i="37" l="1"/>
  <c r="J333" i="37" s="1"/>
  <c r="I333" i="37"/>
  <c r="K353" i="26"/>
  <c r="H354" i="26"/>
  <c r="J354" i="26" s="1"/>
  <c r="I354" i="26"/>
  <c r="K276" i="12"/>
  <c r="L276" i="12"/>
  <c r="C277" i="12" s="1"/>
  <c r="L333" i="37" l="1"/>
  <c r="C334" i="37" s="1"/>
  <c r="K333" i="37"/>
  <c r="L354" i="26"/>
  <c r="C355" i="26" s="1"/>
  <c r="D355" i="26" s="1"/>
  <c r="E355" i="26" s="1"/>
  <c r="K354" i="26"/>
  <c r="D277" i="12"/>
  <c r="E277" i="12" s="1"/>
  <c r="D334" i="37" l="1"/>
  <c r="E334" i="37" s="1"/>
  <c r="H355" i="26"/>
  <c r="J355" i="26" s="1"/>
  <c r="I355" i="26"/>
  <c r="I277" i="12"/>
  <c r="H277" i="12"/>
  <c r="J277" i="12" s="1"/>
  <c r="H334" i="37" l="1"/>
  <c r="J334" i="37" s="1"/>
  <c r="I334" i="37"/>
  <c r="K355" i="26"/>
  <c r="L355" i="26"/>
  <c r="C356" i="26" s="1"/>
  <c r="D356" i="26" s="1"/>
  <c r="E356" i="26" s="1"/>
  <c r="K277" i="12"/>
  <c r="L277" i="12"/>
  <c r="C278" i="12" s="1"/>
  <c r="K334" i="37" l="1"/>
  <c r="L334" i="37"/>
  <c r="C335" i="37" s="1"/>
  <c r="D335" i="37" s="1"/>
  <c r="E335" i="37" s="1"/>
  <c r="H356" i="26"/>
  <c r="J356" i="26" s="1"/>
  <c r="I356" i="26"/>
  <c r="D278" i="12"/>
  <c r="E278" i="12" s="1"/>
  <c r="H335" i="37" l="1"/>
  <c r="J335" i="37" s="1"/>
  <c r="I335" i="37"/>
  <c r="K356" i="26"/>
  <c r="L356" i="26"/>
  <c r="C357" i="26" s="1"/>
  <c r="D357" i="26" s="1"/>
  <c r="E357" i="26" s="1"/>
  <c r="H278" i="12"/>
  <c r="J278" i="12" s="1"/>
  <c r="I278" i="12"/>
  <c r="L335" i="37" l="1"/>
  <c r="C336" i="37" s="1"/>
  <c r="D336" i="37" s="1"/>
  <c r="E336" i="37" s="1"/>
  <c r="K335" i="37"/>
  <c r="H357" i="26"/>
  <c r="J357" i="26" s="1"/>
  <c r="I357" i="26"/>
  <c r="K278" i="12"/>
  <c r="L278" i="12"/>
  <c r="C279" i="12" s="1"/>
  <c r="H336" i="37" l="1"/>
  <c r="J336" i="37" s="1"/>
  <c r="I336" i="37"/>
  <c r="K357" i="26"/>
  <c r="L357" i="26"/>
  <c r="C358" i="26" s="1"/>
  <c r="D358" i="26" s="1"/>
  <c r="E358" i="26" s="1"/>
  <c r="D279" i="12"/>
  <c r="E279" i="12" s="1"/>
  <c r="L336" i="37" l="1"/>
  <c r="C337" i="37" s="1"/>
  <c r="K336" i="37"/>
  <c r="H358" i="26"/>
  <c r="J358" i="26" s="1"/>
  <c r="I358" i="26"/>
  <c r="I279" i="12"/>
  <c r="H279" i="12"/>
  <c r="J279" i="12" s="1"/>
  <c r="D337" i="37" l="1"/>
  <c r="E337" i="37" s="1"/>
  <c r="K358" i="26"/>
  <c r="L358" i="26"/>
  <c r="C359" i="26" s="1"/>
  <c r="D359" i="26" s="1"/>
  <c r="E359" i="26" s="1"/>
  <c r="K279" i="12"/>
  <c r="L279" i="12"/>
  <c r="C280" i="12" s="1"/>
  <c r="H337" i="37" l="1"/>
  <c r="J337" i="37" s="1"/>
  <c r="I337" i="37"/>
  <c r="I359" i="26"/>
  <c r="H359" i="26"/>
  <c r="J359" i="26" s="1"/>
  <c r="D280" i="12"/>
  <c r="E280" i="12" s="1"/>
  <c r="L337" i="37" l="1"/>
  <c r="C338" i="37" s="1"/>
  <c r="K337" i="37"/>
  <c r="K359" i="26"/>
  <c r="L359" i="26"/>
  <c r="C360" i="26" s="1"/>
  <c r="D360" i="26" s="1"/>
  <c r="E360" i="26" s="1"/>
  <c r="H280" i="12"/>
  <c r="J280" i="12" s="1"/>
  <c r="I280" i="12"/>
  <c r="D338" i="37" l="1"/>
  <c r="E338" i="37" s="1"/>
  <c r="I360" i="26"/>
  <c r="H360" i="26"/>
  <c r="J360" i="26" s="1"/>
  <c r="L280" i="12"/>
  <c r="C281" i="12" s="1"/>
  <c r="D281" i="12" s="1"/>
  <c r="E281" i="12" s="1"/>
  <c r="K280" i="12"/>
  <c r="H338" i="37" l="1"/>
  <c r="J338" i="37" s="1"/>
  <c r="I338" i="37"/>
  <c r="L360" i="26"/>
  <c r="C361" i="26" s="1"/>
  <c r="D361" i="26" s="1"/>
  <c r="E361" i="26" s="1"/>
  <c r="K360" i="26"/>
  <c r="H281" i="12"/>
  <c r="J281" i="12" s="1"/>
  <c r="I281" i="12"/>
  <c r="L338" i="37" l="1"/>
  <c r="C339" i="37" s="1"/>
  <c r="D339" i="37" s="1"/>
  <c r="E339" i="37" s="1"/>
  <c r="K338" i="37"/>
  <c r="H361" i="26"/>
  <c r="J361" i="26" s="1"/>
  <c r="I361" i="26"/>
  <c r="K281" i="12"/>
  <c r="L281" i="12"/>
  <c r="C282" i="12" s="1"/>
  <c r="H339" i="37" l="1"/>
  <c r="J339" i="37" s="1"/>
  <c r="I339" i="37"/>
  <c r="K361" i="26"/>
  <c r="L361" i="26"/>
  <c r="C362" i="26" s="1"/>
  <c r="D362" i="26" s="1"/>
  <c r="E362" i="26" s="1"/>
  <c r="D282" i="12"/>
  <c r="E282" i="12" s="1"/>
  <c r="K339" i="37" l="1"/>
  <c r="L339" i="37"/>
  <c r="C340" i="37" s="1"/>
  <c r="H362" i="26"/>
  <c r="J362" i="26" s="1"/>
  <c r="I362" i="26"/>
  <c r="H282" i="12"/>
  <c r="J282" i="12" s="1"/>
  <c r="I282" i="12"/>
  <c r="D340" i="37" l="1"/>
  <c r="E340" i="37"/>
  <c r="K362" i="26"/>
  <c r="L362" i="26"/>
  <c r="C363" i="26" s="1"/>
  <c r="D363" i="26" s="1"/>
  <c r="E363" i="26" s="1"/>
  <c r="K282" i="12"/>
  <c r="L282" i="12"/>
  <c r="C283" i="12" s="1"/>
  <c r="H340" i="37" l="1"/>
  <c r="J340" i="37" s="1"/>
  <c r="I340" i="37"/>
  <c r="H363" i="26"/>
  <c r="J363" i="26" s="1"/>
  <c r="I363" i="26"/>
  <c r="D283" i="12"/>
  <c r="E283" i="12" s="1"/>
  <c r="L340" i="37" l="1"/>
  <c r="C341" i="37" s="1"/>
  <c r="D341" i="37" s="1"/>
  <c r="E341" i="37" s="1"/>
  <c r="K340" i="37"/>
  <c r="K363" i="26"/>
  <c r="L363" i="26"/>
  <c r="C364" i="26" s="1"/>
  <c r="D364" i="26" s="1"/>
  <c r="E364" i="26" s="1"/>
  <c r="I283" i="12"/>
  <c r="H283" i="12"/>
  <c r="J283" i="12" s="1"/>
  <c r="H341" i="37" l="1"/>
  <c r="J341" i="37" s="1"/>
  <c r="I341" i="37"/>
  <c r="H364" i="26"/>
  <c r="J364" i="26" s="1"/>
  <c r="I364" i="26"/>
  <c r="K283" i="12"/>
  <c r="L283" i="12"/>
  <c r="C284" i="12" s="1"/>
  <c r="L341" i="37" l="1"/>
  <c r="C342" i="37" s="1"/>
  <c r="K341" i="37"/>
  <c r="K364" i="26"/>
  <c r="L364" i="26"/>
  <c r="C365" i="26" s="1"/>
  <c r="D365" i="26" s="1"/>
  <c r="E365" i="26" s="1"/>
  <c r="D284" i="12"/>
  <c r="E284" i="12" s="1"/>
  <c r="D342" i="37" l="1"/>
  <c r="E342" i="37"/>
  <c r="H365" i="26"/>
  <c r="J365" i="26" s="1"/>
  <c r="I365" i="26"/>
  <c r="H284" i="12"/>
  <c r="J284" i="12" s="1"/>
  <c r="I284" i="12"/>
  <c r="H342" i="37" l="1"/>
  <c r="J342" i="37" s="1"/>
  <c r="I342" i="37"/>
  <c r="L365" i="26"/>
  <c r="C366" i="26" s="1"/>
  <c r="D366" i="26" s="1"/>
  <c r="E366" i="26" s="1"/>
  <c r="K365" i="26"/>
  <c r="L284" i="12"/>
  <c r="C285" i="12" s="1"/>
  <c r="D285" i="12" s="1"/>
  <c r="E285" i="12" s="1"/>
  <c r="K284" i="12"/>
  <c r="K342" i="37" l="1"/>
  <c r="L342" i="37"/>
  <c r="C343" i="37" s="1"/>
  <c r="D343" i="37" s="1"/>
  <c r="E343" i="37" s="1"/>
  <c r="H366" i="26"/>
  <c r="J366" i="26" s="1"/>
  <c r="I366" i="26"/>
  <c r="H285" i="12"/>
  <c r="J285" i="12" s="1"/>
  <c r="I285" i="12"/>
  <c r="H343" i="37" l="1"/>
  <c r="J343" i="37" s="1"/>
  <c r="I343" i="37"/>
  <c r="K366" i="26"/>
  <c r="L366" i="26"/>
  <c r="C367" i="26" s="1"/>
  <c r="D367" i="26" s="1"/>
  <c r="E367" i="26" s="1"/>
  <c r="K285" i="12"/>
  <c r="L285" i="12"/>
  <c r="C286" i="12" s="1"/>
  <c r="L343" i="37" l="1"/>
  <c r="C344" i="37" s="1"/>
  <c r="D344" i="37" s="1"/>
  <c r="E344" i="37" s="1"/>
  <c r="K343" i="37"/>
  <c r="H367" i="26"/>
  <c r="J367" i="26" s="1"/>
  <c r="I367" i="26"/>
  <c r="D286" i="12"/>
  <c r="E286" i="12" s="1"/>
  <c r="H344" i="37" l="1"/>
  <c r="J344" i="37" s="1"/>
  <c r="I344" i="37"/>
  <c r="L367" i="26"/>
  <c r="C368" i="26" s="1"/>
  <c r="D368" i="26" s="1"/>
  <c r="E368" i="26" s="1"/>
  <c r="K367" i="26"/>
  <c r="H286" i="12"/>
  <c r="J286" i="12" s="1"/>
  <c r="I286" i="12"/>
  <c r="L344" i="37" l="1"/>
  <c r="C345" i="37" s="1"/>
  <c r="D345" i="37" s="1"/>
  <c r="E345" i="37" s="1"/>
  <c r="K344" i="37"/>
  <c r="I368" i="26"/>
  <c r="H368" i="26"/>
  <c r="J368" i="26" s="1"/>
  <c r="K286" i="12"/>
  <c r="L286" i="12"/>
  <c r="C287" i="12" s="1"/>
  <c r="I345" i="37" l="1"/>
  <c r="H345" i="37"/>
  <c r="J345" i="37" s="1"/>
  <c r="K368" i="26"/>
  <c r="L368" i="26"/>
  <c r="C369" i="26" s="1"/>
  <c r="D369" i="26" s="1"/>
  <c r="E369" i="26" s="1"/>
  <c r="D287" i="12"/>
  <c r="E287" i="12" s="1"/>
  <c r="K345" i="37" l="1"/>
  <c r="L345" i="37"/>
  <c r="C346" i="37" s="1"/>
  <c r="H369" i="26"/>
  <c r="J369" i="26" s="1"/>
  <c r="I369" i="26"/>
  <c r="H287" i="12"/>
  <c r="J287" i="12" s="1"/>
  <c r="I287" i="12"/>
  <c r="D346" i="37" l="1"/>
  <c r="E346" i="37" s="1"/>
  <c r="L369" i="26"/>
  <c r="K369" i="26"/>
  <c r="K287" i="12"/>
  <c r="L287" i="12"/>
  <c r="C288" i="12" s="1"/>
  <c r="H346" i="37" l="1"/>
  <c r="J346" i="37" s="1"/>
  <c r="I346" i="37"/>
  <c r="D288" i="12"/>
  <c r="E288" i="12" s="1"/>
  <c r="K346" i="37" l="1"/>
  <c r="L346" i="37"/>
  <c r="C347" i="37" s="1"/>
  <c r="D347" i="37" s="1"/>
  <c r="E347" i="37" s="1"/>
  <c r="H288" i="12"/>
  <c r="J288" i="12" s="1"/>
  <c r="I288" i="12"/>
  <c r="H347" i="37" l="1"/>
  <c r="J347" i="37" s="1"/>
  <c r="I347" i="37"/>
  <c r="K288" i="12"/>
  <c r="L288" i="12"/>
  <c r="C289" i="12" s="1"/>
  <c r="L347" i="37" l="1"/>
  <c r="C348" i="37" s="1"/>
  <c r="K347" i="37"/>
  <c r="D289" i="12"/>
  <c r="E289" i="12" s="1"/>
  <c r="D348" i="37" l="1"/>
  <c r="E348" i="37" s="1"/>
  <c r="H289" i="12"/>
  <c r="J289" i="12" s="1"/>
  <c r="I289" i="12"/>
  <c r="H348" i="37" l="1"/>
  <c r="J348" i="37" s="1"/>
  <c r="I348" i="37"/>
  <c r="K289" i="12"/>
  <c r="L289" i="12"/>
  <c r="C290" i="12" s="1"/>
  <c r="L348" i="37" l="1"/>
  <c r="C349" i="37" s="1"/>
  <c r="K348" i="37"/>
  <c r="D290" i="12"/>
  <c r="E290" i="12" s="1"/>
  <c r="D349" i="37" l="1"/>
  <c r="E349" i="37" s="1"/>
  <c r="I290" i="12"/>
  <c r="H290" i="12"/>
  <c r="J290" i="12" s="1"/>
  <c r="H349" i="37" l="1"/>
  <c r="J349" i="37" s="1"/>
  <c r="I349" i="37"/>
  <c r="K290" i="12"/>
  <c r="L290" i="12"/>
  <c r="C291" i="12" s="1"/>
  <c r="L349" i="37" l="1"/>
  <c r="C350" i="37" s="1"/>
  <c r="K349" i="37"/>
  <c r="D291" i="12"/>
  <c r="E291" i="12" s="1"/>
  <c r="D350" i="37" l="1"/>
  <c r="E350" i="37"/>
  <c r="H291" i="12"/>
  <c r="J291" i="12" s="1"/>
  <c r="I291" i="12"/>
  <c r="H350" i="37" l="1"/>
  <c r="J350" i="37" s="1"/>
  <c r="I350" i="37"/>
  <c r="K291" i="12"/>
  <c r="L291" i="12"/>
  <c r="C292" i="12" s="1"/>
  <c r="L350" i="37" l="1"/>
  <c r="C351" i="37" s="1"/>
  <c r="D351" i="37" s="1"/>
  <c r="E351" i="37" s="1"/>
  <c r="K350" i="37"/>
  <c r="D292" i="12"/>
  <c r="E292" i="12" s="1"/>
  <c r="H351" i="37" l="1"/>
  <c r="J351" i="37" s="1"/>
  <c r="I351" i="37"/>
  <c r="I292" i="12"/>
  <c r="H292" i="12"/>
  <c r="J292" i="12" s="1"/>
  <c r="L351" i="37" l="1"/>
  <c r="C352" i="37" s="1"/>
  <c r="K351" i="37"/>
  <c r="K292" i="12"/>
  <c r="L292" i="12"/>
  <c r="C293" i="12" s="1"/>
  <c r="D352" i="37" l="1"/>
  <c r="E352" i="37" s="1"/>
  <c r="D293" i="12"/>
  <c r="E293" i="12" s="1"/>
  <c r="H352" i="37" l="1"/>
  <c r="J352" i="37" s="1"/>
  <c r="I352" i="37"/>
  <c r="I293" i="12"/>
  <c r="H293" i="12"/>
  <c r="J293" i="12" s="1"/>
  <c r="L352" i="37" l="1"/>
  <c r="C353" i="37" s="1"/>
  <c r="D353" i="37" s="1"/>
  <c r="E353" i="37" s="1"/>
  <c r="K352" i="37"/>
  <c r="L293" i="12"/>
  <c r="C294" i="12" s="1"/>
  <c r="D294" i="12" s="1"/>
  <c r="E294" i="12" s="1"/>
  <c r="K293" i="12"/>
  <c r="H353" i="37" l="1"/>
  <c r="J353" i="37" s="1"/>
  <c r="I353" i="37"/>
  <c r="I294" i="12"/>
  <c r="H294" i="12"/>
  <c r="J294" i="12" s="1"/>
  <c r="K353" i="37" l="1"/>
  <c r="L353" i="37"/>
  <c r="C354" i="37" s="1"/>
  <c r="L294" i="12"/>
  <c r="C295" i="12" s="1"/>
  <c r="K294" i="12"/>
  <c r="D354" i="37" l="1"/>
  <c r="E354" i="37"/>
  <c r="D295" i="12"/>
  <c r="E295" i="12" s="1"/>
  <c r="H354" i="37" l="1"/>
  <c r="J354" i="37" s="1"/>
  <c r="I354" i="37"/>
  <c r="I295" i="12"/>
  <c r="H295" i="12"/>
  <c r="J295" i="12" s="1"/>
  <c r="L354" i="37" l="1"/>
  <c r="C355" i="37" s="1"/>
  <c r="D355" i="37" s="1"/>
  <c r="E355" i="37" s="1"/>
  <c r="K354" i="37"/>
  <c r="K295" i="12"/>
  <c r="L295" i="12"/>
  <c r="C296" i="12" s="1"/>
  <c r="H355" i="37" l="1"/>
  <c r="J355" i="37" s="1"/>
  <c r="I355" i="37"/>
  <c r="D296" i="12"/>
  <c r="E296" i="12" s="1"/>
  <c r="L355" i="37" l="1"/>
  <c r="C356" i="37" s="1"/>
  <c r="D356" i="37" s="1"/>
  <c r="E356" i="37" s="1"/>
  <c r="K355" i="37"/>
  <c r="I296" i="12"/>
  <c r="H296" i="12"/>
  <c r="J296" i="12" s="1"/>
  <c r="H356" i="37" l="1"/>
  <c r="J356" i="37" s="1"/>
  <c r="I356" i="37"/>
  <c r="L296" i="12"/>
  <c r="C297" i="12" s="1"/>
  <c r="D297" i="12" s="1"/>
  <c r="E297" i="12" s="1"/>
  <c r="K296" i="12"/>
  <c r="K356" i="37" l="1"/>
  <c r="L356" i="37"/>
  <c r="C357" i="37" s="1"/>
  <c r="H297" i="12"/>
  <c r="J297" i="12" s="1"/>
  <c r="I297" i="12"/>
  <c r="D357" i="37" l="1"/>
  <c r="E357" i="37" s="1"/>
  <c r="K297" i="12"/>
  <c r="L297" i="12"/>
  <c r="C298" i="12" s="1"/>
  <c r="I357" i="37" l="1"/>
  <c r="H357" i="37"/>
  <c r="J357" i="37" s="1"/>
  <c r="D298" i="12"/>
  <c r="E298" i="12" s="1"/>
  <c r="K357" i="37" l="1"/>
  <c r="L357" i="37"/>
  <c r="C358" i="37" s="1"/>
  <c r="I298" i="12"/>
  <c r="H298" i="12"/>
  <c r="J298" i="12" s="1"/>
  <c r="D358" i="37" l="1"/>
  <c r="E358" i="37"/>
  <c r="K298" i="12"/>
  <c r="L298" i="12"/>
  <c r="C299" i="12" s="1"/>
  <c r="H358" i="37" l="1"/>
  <c r="J358" i="37" s="1"/>
  <c r="I358" i="37"/>
  <c r="D299" i="12"/>
  <c r="E299" i="12" s="1"/>
  <c r="K358" i="37" l="1"/>
  <c r="L358" i="37"/>
  <c r="C359" i="37" s="1"/>
  <c r="D359" i="37" s="1"/>
  <c r="E359" i="37" s="1"/>
  <c r="H299" i="12"/>
  <c r="J299" i="12" s="1"/>
  <c r="I299" i="12"/>
  <c r="H359" i="37" l="1"/>
  <c r="J359" i="37" s="1"/>
  <c r="I359" i="37"/>
  <c r="K299" i="12"/>
  <c r="L299" i="12"/>
  <c r="C300" i="12" s="1"/>
  <c r="L359" i="37" l="1"/>
  <c r="C360" i="37" s="1"/>
  <c r="D360" i="37" s="1"/>
  <c r="E360" i="37" s="1"/>
  <c r="K359" i="37"/>
  <c r="D300" i="12"/>
  <c r="E300" i="12" s="1"/>
  <c r="H360" i="37" l="1"/>
  <c r="J360" i="37" s="1"/>
  <c r="I360" i="37"/>
  <c r="I300" i="12"/>
  <c r="H300" i="12"/>
  <c r="J300" i="12" s="1"/>
  <c r="K360" i="37" l="1"/>
  <c r="L360" i="37"/>
  <c r="C361" i="37" s="1"/>
  <c r="D361" i="37" s="1"/>
  <c r="E361" i="37" s="1"/>
  <c r="K300" i="12"/>
  <c r="L300" i="12"/>
  <c r="C301" i="12" s="1"/>
  <c r="H361" i="37" l="1"/>
  <c r="J361" i="37" s="1"/>
  <c r="I361" i="37"/>
  <c r="D301" i="12"/>
  <c r="E301" i="12" s="1"/>
  <c r="K361" i="37" l="1"/>
  <c r="L361" i="37"/>
  <c r="C362" i="37" s="1"/>
  <c r="H301" i="12"/>
  <c r="J301" i="12" s="1"/>
  <c r="I301" i="12"/>
  <c r="D362" i="37" l="1"/>
  <c r="E362" i="37"/>
  <c r="K301" i="12"/>
  <c r="L301" i="12"/>
  <c r="C302" i="12" s="1"/>
  <c r="H362" i="37" l="1"/>
  <c r="J362" i="37" s="1"/>
  <c r="I362" i="37"/>
  <c r="D302" i="12"/>
  <c r="E302" i="12" s="1"/>
  <c r="K362" i="37" l="1"/>
  <c r="L362" i="37"/>
  <c r="C363" i="37" s="1"/>
  <c r="D363" i="37" s="1"/>
  <c r="E363" i="37" s="1"/>
  <c r="I302" i="12"/>
  <c r="H302" i="12"/>
  <c r="J302" i="12" s="1"/>
  <c r="H363" i="37" l="1"/>
  <c r="J363" i="37" s="1"/>
  <c r="I363" i="37"/>
  <c r="K302" i="12"/>
  <c r="L302" i="12"/>
  <c r="C303" i="12" s="1"/>
  <c r="L363" i="37" l="1"/>
  <c r="C364" i="37" s="1"/>
  <c r="D364" i="37" s="1"/>
  <c r="E364" i="37" s="1"/>
  <c r="K363" i="37"/>
  <c r="D303" i="12"/>
  <c r="E303" i="12" s="1"/>
  <c r="H364" i="37" l="1"/>
  <c r="J364" i="37" s="1"/>
  <c r="I364" i="37"/>
  <c r="H303" i="12"/>
  <c r="J303" i="12" s="1"/>
  <c r="I303" i="12"/>
  <c r="K364" i="37" l="1"/>
  <c r="L364" i="37"/>
  <c r="C365" i="37" s="1"/>
  <c r="D365" i="37" s="1"/>
  <c r="E365" i="37" s="1"/>
  <c r="K303" i="12"/>
  <c r="L303" i="12"/>
  <c r="C304" i="12" s="1"/>
  <c r="H365" i="37" l="1"/>
  <c r="J365" i="37" s="1"/>
  <c r="I365" i="37"/>
  <c r="D304" i="12"/>
  <c r="E304" i="12" s="1"/>
  <c r="K365" i="37" l="1"/>
  <c r="L365" i="37"/>
  <c r="C366" i="37" s="1"/>
  <c r="D366" i="37" s="1"/>
  <c r="E366" i="37" s="1"/>
  <c r="I304" i="12"/>
  <c r="H304" i="12"/>
  <c r="J304" i="12" s="1"/>
  <c r="H366" i="37" l="1"/>
  <c r="J366" i="37" s="1"/>
  <c r="I366" i="37"/>
  <c r="L304" i="12"/>
  <c r="C305" i="12" s="1"/>
  <c r="K304" i="12"/>
  <c r="L366" i="37" l="1"/>
  <c r="C367" i="37" s="1"/>
  <c r="D367" i="37" s="1"/>
  <c r="E367" i="37" s="1"/>
  <c r="K366" i="37"/>
  <c r="D305" i="12"/>
  <c r="E305" i="12" s="1"/>
  <c r="I367" i="37" l="1"/>
  <c r="H367" i="37"/>
  <c r="J367" i="37" s="1"/>
  <c r="I305" i="12"/>
  <c r="H305" i="12"/>
  <c r="J305" i="12" s="1"/>
  <c r="L367" i="37" l="1"/>
  <c r="C368" i="37" s="1"/>
  <c r="K367" i="37"/>
  <c r="K305" i="12"/>
  <c r="L305" i="12"/>
  <c r="C306" i="12" s="1"/>
  <c r="D368" i="37" l="1"/>
  <c r="E368" i="37"/>
  <c r="D306" i="12"/>
  <c r="E306" i="12" s="1"/>
  <c r="H368" i="37" l="1"/>
  <c r="J368" i="37" s="1"/>
  <c r="I368" i="37"/>
  <c r="H306" i="12"/>
  <c r="J306" i="12" s="1"/>
  <c r="I306" i="12"/>
  <c r="K368" i="37" l="1"/>
  <c r="L368" i="37"/>
  <c r="C369" i="37" s="1"/>
  <c r="K306" i="12"/>
  <c r="L306" i="12"/>
  <c r="C307" i="12" s="1"/>
  <c r="D369" i="37" l="1"/>
  <c r="E369" i="37"/>
  <c r="D307" i="12"/>
  <c r="E307" i="12" s="1"/>
  <c r="H369" i="37" l="1"/>
  <c r="J369" i="37" s="1"/>
  <c r="I369" i="37"/>
  <c r="I307" i="12"/>
  <c r="H307" i="12"/>
  <c r="J307" i="12" s="1"/>
  <c r="K369" i="37" l="1"/>
  <c r="L369" i="37"/>
  <c r="K307" i="12"/>
  <c r="L307" i="12"/>
  <c r="C308" i="12" s="1"/>
  <c r="D308" i="12" l="1"/>
  <c r="E308" i="12" s="1"/>
  <c r="H308" i="12" l="1"/>
  <c r="J308" i="12" s="1"/>
  <c r="I308" i="12"/>
  <c r="K308" i="12" l="1"/>
  <c r="L308" i="12"/>
  <c r="C309" i="12" s="1"/>
  <c r="D309" i="12" l="1"/>
  <c r="E309" i="12" s="1"/>
  <c r="I309" i="12" l="1"/>
  <c r="H309" i="12"/>
  <c r="J309" i="12" s="1"/>
  <c r="K309" i="12" l="1"/>
  <c r="L309" i="12"/>
  <c r="C310" i="12" s="1"/>
  <c r="D310" i="12" l="1"/>
  <c r="E310" i="12" s="1"/>
  <c r="H310" i="12" l="1"/>
  <c r="J310" i="12" s="1"/>
  <c r="I310" i="12"/>
  <c r="K310" i="12" l="1"/>
  <c r="L310" i="12"/>
  <c r="C311" i="12" s="1"/>
  <c r="D311" i="12" l="1"/>
  <c r="E311" i="12" s="1"/>
  <c r="I311" i="12" l="1"/>
  <c r="H311" i="12"/>
  <c r="J311" i="12" s="1"/>
  <c r="K311" i="12" l="1"/>
  <c r="L311" i="12"/>
  <c r="C312" i="12" s="1"/>
  <c r="D312" i="12" l="1"/>
  <c r="E312" i="12" s="1"/>
  <c r="H312" i="12" l="1"/>
  <c r="J312" i="12" s="1"/>
  <c r="I312" i="12"/>
  <c r="K312" i="12" l="1"/>
  <c r="L312" i="12"/>
  <c r="C313" i="12" s="1"/>
  <c r="D313" i="12" l="1"/>
  <c r="E313" i="12" s="1"/>
  <c r="H313" i="12" l="1"/>
  <c r="J313" i="12" s="1"/>
  <c r="I313" i="12"/>
  <c r="K313" i="12" l="1"/>
  <c r="L313" i="12"/>
  <c r="C314" i="12" s="1"/>
  <c r="D314" i="12" l="1"/>
  <c r="E314" i="12" s="1"/>
  <c r="H314" i="12" l="1"/>
  <c r="J314" i="12" s="1"/>
  <c r="I314" i="12"/>
  <c r="L314" i="12" l="1"/>
  <c r="C315" i="12" s="1"/>
  <c r="D315" i="12" s="1"/>
  <c r="E315" i="12" s="1"/>
  <c r="K314" i="12"/>
  <c r="I315" i="12" l="1"/>
  <c r="H315" i="12"/>
  <c r="J315" i="12" s="1"/>
  <c r="K315" i="12" l="1"/>
  <c r="L315" i="12"/>
  <c r="C316" i="12" s="1"/>
  <c r="D316" i="12" l="1"/>
  <c r="E316" i="12" s="1"/>
  <c r="I316" i="12" l="1"/>
  <c r="H316" i="12"/>
  <c r="J316" i="12" s="1"/>
  <c r="L316" i="12" l="1"/>
  <c r="C317" i="12" s="1"/>
  <c r="D317" i="12" s="1"/>
  <c r="E317" i="12" s="1"/>
  <c r="K316" i="12"/>
  <c r="H317" i="12" l="1"/>
  <c r="J317" i="12" s="1"/>
  <c r="I317" i="12"/>
  <c r="K317" i="12" l="1"/>
  <c r="L317" i="12"/>
  <c r="C318" i="12" s="1"/>
  <c r="D318" i="12" l="1"/>
  <c r="E318" i="12" s="1"/>
  <c r="H318" i="12" l="1"/>
  <c r="J318" i="12" s="1"/>
  <c r="I318" i="12"/>
  <c r="K318" i="12" l="1"/>
  <c r="L318" i="12"/>
  <c r="C319" i="12" s="1"/>
  <c r="D319" i="12" l="1"/>
  <c r="E319" i="12" s="1"/>
  <c r="H319" i="12" l="1"/>
  <c r="J319" i="12" s="1"/>
  <c r="I319" i="12"/>
  <c r="K319" i="12" l="1"/>
  <c r="L319" i="12"/>
  <c r="C320" i="12" s="1"/>
  <c r="D320" i="12" l="1"/>
  <c r="E320" i="12" s="1"/>
  <c r="H320" i="12" l="1"/>
  <c r="J320" i="12" s="1"/>
  <c r="I320" i="12"/>
  <c r="K320" i="12" l="1"/>
  <c r="L320" i="12"/>
  <c r="C321" i="12" s="1"/>
  <c r="D321" i="12" l="1"/>
  <c r="E321" i="12" s="1"/>
  <c r="H321" i="12" l="1"/>
  <c r="J321" i="12" s="1"/>
  <c r="I321" i="12"/>
  <c r="K321" i="12" l="1"/>
  <c r="L321" i="12"/>
  <c r="C322" i="12" s="1"/>
  <c r="D322" i="12" l="1"/>
  <c r="E322" i="12" s="1"/>
  <c r="H322" i="12" l="1"/>
  <c r="J322" i="12" s="1"/>
  <c r="I322" i="12"/>
  <c r="K322" i="12" l="1"/>
  <c r="L322" i="12"/>
  <c r="C323" i="12" s="1"/>
  <c r="D323" i="12" l="1"/>
  <c r="E323" i="12" s="1"/>
  <c r="I323" i="12" l="1"/>
  <c r="H323" i="12"/>
  <c r="J323" i="12" s="1"/>
  <c r="K323" i="12" l="1"/>
  <c r="L323" i="12"/>
  <c r="C324" i="12" s="1"/>
  <c r="D324" i="12" l="1"/>
  <c r="E324" i="12" s="1"/>
  <c r="H324" i="12" l="1"/>
  <c r="J324" i="12" s="1"/>
  <c r="I324" i="12"/>
  <c r="K324" i="12" l="1"/>
  <c r="L324" i="12"/>
  <c r="C325" i="12" s="1"/>
  <c r="D325" i="12" l="1"/>
  <c r="E325" i="12" s="1"/>
  <c r="I325" i="12" l="1"/>
  <c r="H325" i="12"/>
  <c r="J325" i="12" s="1"/>
  <c r="K325" i="12" l="1"/>
  <c r="L325" i="12"/>
  <c r="C326" i="12" s="1"/>
  <c r="D326" i="12" l="1"/>
  <c r="E326" i="12" s="1"/>
  <c r="H326" i="12" l="1"/>
  <c r="J326" i="12" s="1"/>
  <c r="I326" i="12"/>
  <c r="K326" i="12" l="1"/>
  <c r="L326" i="12"/>
  <c r="C327" i="12" s="1"/>
  <c r="D327" i="12" l="1"/>
  <c r="E327" i="12" s="1"/>
  <c r="I327" i="12" l="1"/>
  <c r="H327" i="12"/>
  <c r="J327" i="12" s="1"/>
  <c r="K327" i="12" l="1"/>
  <c r="L327" i="12"/>
  <c r="C328" i="12" s="1"/>
  <c r="D328" i="12" l="1"/>
  <c r="E328" i="12" s="1"/>
  <c r="H328" i="12" l="1"/>
  <c r="J328" i="12" s="1"/>
  <c r="I328" i="12"/>
  <c r="K328" i="12" l="1"/>
  <c r="L328" i="12"/>
  <c r="C329" i="12" s="1"/>
  <c r="D329" i="12" l="1"/>
  <c r="E329" i="12" s="1"/>
  <c r="I329" i="12" l="1"/>
  <c r="H329" i="12"/>
  <c r="J329" i="12" s="1"/>
  <c r="K329" i="12" l="1"/>
  <c r="L329" i="12"/>
  <c r="C330" i="12" s="1"/>
  <c r="D330" i="12" l="1"/>
  <c r="E330" i="12" s="1"/>
  <c r="H330" i="12" l="1"/>
  <c r="J330" i="12" s="1"/>
  <c r="I330" i="12"/>
  <c r="K330" i="12" l="1"/>
  <c r="L330" i="12"/>
  <c r="C331" i="12" s="1"/>
  <c r="D331" i="12" l="1"/>
  <c r="E331" i="12" s="1"/>
  <c r="I331" i="12" l="1"/>
  <c r="H331" i="12"/>
  <c r="J331" i="12" s="1"/>
  <c r="K331" i="12" l="1"/>
  <c r="L331" i="12"/>
  <c r="C332" i="12" s="1"/>
  <c r="D332" i="12" l="1"/>
  <c r="E332" i="12" s="1"/>
  <c r="H332" i="12" l="1"/>
  <c r="J332" i="12" s="1"/>
  <c r="I332" i="12"/>
  <c r="K332" i="12" l="1"/>
  <c r="L332" i="12"/>
  <c r="C333" i="12" s="1"/>
  <c r="D333" i="12" l="1"/>
  <c r="E333" i="12" s="1"/>
  <c r="H333" i="12" l="1"/>
  <c r="J333" i="12" s="1"/>
  <c r="I333" i="12"/>
  <c r="K333" i="12" l="1"/>
  <c r="L333" i="12"/>
  <c r="C334" i="12" s="1"/>
  <c r="D334" i="12" l="1"/>
  <c r="E334" i="12" s="1"/>
  <c r="H334" i="12" l="1"/>
  <c r="J334" i="12" s="1"/>
  <c r="I334" i="12"/>
  <c r="K334" i="12" l="1"/>
  <c r="L334" i="12"/>
  <c r="C335" i="12" s="1"/>
  <c r="D335" i="12" l="1"/>
  <c r="E335" i="12" s="1"/>
  <c r="H335" i="12" l="1"/>
  <c r="J335" i="12" s="1"/>
  <c r="I335" i="12"/>
  <c r="K335" i="12" l="1"/>
  <c r="L335" i="12"/>
  <c r="C336" i="12" s="1"/>
  <c r="D336" i="12" l="1"/>
  <c r="E336" i="12" s="1"/>
  <c r="H336" i="12" l="1"/>
  <c r="J336" i="12" s="1"/>
  <c r="I336" i="12"/>
  <c r="L336" i="12" l="1"/>
  <c r="C337" i="12" s="1"/>
  <c r="D337" i="12" s="1"/>
  <c r="E337" i="12" s="1"/>
  <c r="K336" i="12"/>
  <c r="H337" i="12" l="1"/>
  <c r="J337" i="12" s="1"/>
  <c r="I337" i="12"/>
  <c r="K337" i="12" l="1"/>
  <c r="L337" i="12"/>
  <c r="C338" i="12" s="1"/>
  <c r="D338" i="12" l="1"/>
  <c r="E338" i="12" s="1"/>
  <c r="H338" i="12" l="1"/>
  <c r="J338" i="12" s="1"/>
  <c r="I338" i="12"/>
  <c r="L338" i="12" s="1"/>
  <c r="C339" i="12" s="1"/>
  <c r="D339" i="12" l="1"/>
  <c r="E339" i="12" s="1"/>
  <c r="K338" i="12"/>
  <c r="H339" i="12" l="1"/>
  <c r="J339" i="12" s="1"/>
  <c r="I339" i="12"/>
  <c r="K339" i="12" l="1"/>
  <c r="L339" i="12"/>
  <c r="C340" i="12" s="1"/>
  <c r="D340" i="12" l="1"/>
  <c r="E340" i="12" s="1"/>
  <c r="H340" i="12" l="1"/>
  <c r="J340" i="12" s="1"/>
  <c r="I340" i="12"/>
  <c r="K340" i="12" l="1"/>
  <c r="L340" i="12"/>
  <c r="C341" i="12" s="1"/>
  <c r="D341" i="12" l="1"/>
  <c r="E341" i="12" s="1"/>
  <c r="H341" i="12" l="1"/>
  <c r="J341" i="12" s="1"/>
  <c r="I341" i="12"/>
  <c r="K341" i="12" l="1"/>
  <c r="L341" i="12"/>
  <c r="C342" i="12" s="1"/>
  <c r="D342" i="12" l="1"/>
  <c r="E342" i="12" s="1"/>
  <c r="H342" i="12" l="1"/>
  <c r="J342" i="12" s="1"/>
  <c r="I342" i="12"/>
  <c r="L342" i="12" l="1"/>
  <c r="C343" i="12" s="1"/>
  <c r="D343" i="12" s="1"/>
  <c r="E343" i="12" s="1"/>
  <c r="K342" i="12"/>
  <c r="I343" i="12" l="1"/>
  <c r="H343" i="12"/>
  <c r="J343" i="12" s="1"/>
  <c r="K343" i="12" l="1"/>
  <c r="L343" i="12"/>
  <c r="C344" i="12" s="1"/>
  <c r="D344" i="12" l="1"/>
  <c r="E344" i="12" s="1"/>
  <c r="H344" i="12" l="1"/>
  <c r="J344" i="12" s="1"/>
  <c r="I344" i="12"/>
  <c r="L344" i="12" l="1"/>
  <c r="C345" i="12" s="1"/>
  <c r="D345" i="12" s="1"/>
  <c r="E345" i="12" s="1"/>
  <c r="K344" i="12"/>
  <c r="I345" i="12" l="1"/>
  <c r="H345" i="12"/>
  <c r="J345" i="12" s="1"/>
  <c r="K345" i="12" l="1"/>
  <c r="L345" i="12"/>
  <c r="C346" i="12" s="1"/>
  <c r="D346" i="12" l="1"/>
  <c r="E346" i="12" s="1"/>
  <c r="H346" i="12" l="1"/>
  <c r="J346" i="12" s="1"/>
  <c r="I346" i="12"/>
  <c r="L346" i="12" s="1"/>
  <c r="C347" i="12" s="1"/>
  <c r="D347" i="12" l="1"/>
  <c r="E347" i="12" s="1"/>
  <c r="K346" i="12"/>
  <c r="I347" i="12" l="1"/>
  <c r="H347" i="12"/>
  <c r="J347" i="12" s="1"/>
  <c r="K347" i="12" l="1"/>
  <c r="L347" i="12"/>
  <c r="C348" i="12" s="1"/>
  <c r="D348" i="12" l="1"/>
  <c r="E348" i="12" s="1"/>
  <c r="H348" i="12" l="1"/>
  <c r="J348" i="12" s="1"/>
  <c r="I348" i="12"/>
  <c r="L348" i="12" l="1"/>
  <c r="C349" i="12" s="1"/>
  <c r="K348" i="12"/>
  <c r="D349" i="12" l="1"/>
  <c r="E349" i="12" s="1"/>
  <c r="I349" i="12" l="1"/>
  <c r="H349" i="12"/>
  <c r="J349" i="12" s="1"/>
  <c r="K349" i="12" l="1"/>
  <c r="L349" i="12"/>
  <c r="C350" i="12" s="1"/>
  <c r="D350" i="12" l="1"/>
  <c r="E350" i="12" s="1"/>
  <c r="I350" i="12" l="1"/>
  <c r="H350" i="12"/>
  <c r="J350" i="12" s="1"/>
  <c r="K350" i="12" l="1"/>
  <c r="L350" i="12"/>
  <c r="C351" i="12" s="1"/>
  <c r="D351" i="12" l="1"/>
  <c r="E351" i="12" s="1"/>
  <c r="I351" i="12" l="1"/>
  <c r="H351" i="12"/>
  <c r="J351" i="12" s="1"/>
  <c r="K351" i="12" l="1"/>
  <c r="L351" i="12"/>
  <c r="C352" i="12" s="1"/>
  <c r="D352" i="12" l="1"/>
  <c r="E352" i="12" s="1"/>
  <c r="I352" i="12" l="1"/>
  <c r="H352" i="12"/>
  <c r="J352" i="12" s="1"/>
  <c r="K352" i="12" l="1"/>
  <c r="L352" i="12"/>
  <c r="C353" i="12" s="1"/>
  <c r="D353" i="12" l="1"/>
  <c r="E353" i="12" s="1"/>
  <c r="I353" i="12" l="1"/>
  <c r="H353" i="12"/>
  <c r="J353" i="12" s="1"/>
  <c r="K353" i="12" l="1"/>
  <c r="L353" i="12"/>
  <c r="C354" i="12" s="1"/>
  <c r="D354" i="12" l="1"/>
  <c r="E354" i="12" s="1"/>
  <c r="I354" i="12" l="1"/>
  <c r="H354" i="12"/>
  <c r="J354" i="12" s="1"/>
  <c r="K354" i="12" l="1"/>
  <c r="L354" i="12"/>
  <c r="C355" i="12" s="1"/>
  <c r="D355" i="12" l="1"/>
  <c r="E355" i="12" s="1"/>
  <c r="I355" i="12" l="1"/>
  <c r="H355" i="12"/>
  <c r="J355" i="12" s="1"/>
  <c r="L355" i="12" l="1"/>
  <c r="C356" i="12" s="1"/>
  <c r="D356" i="12" s="1"/>
  <c r="E356" i="12" s="1"/>
  <c r="K355" i="12"/>
  <c r="I356" i="12" l="1"/>
  <c r="H356" i="12"/>
  <c r="J356" i="12" s="1"/>
  <c r="K356" i="12" l="1"/>
  <c r="L356" i="12"/>
  <c r="C357" i="12" s="1"/>
  <c r="D357" i="12" l="1"/>
  <c r="E357" i="12" s="1"/>
  <c r="I357" i="12" l="1"/>
  <c r="H357" i="12"/>
  <c r="J357" i="12" s="1"/>
  <c r="K357" i="12" l="1"/>
  <c r="L357" i="12"/>
  <c r="C358" i="12" s="1"/>
  <c r="D358" i="12" l="1"/>
  <c r="E358" i="12" s="1"/>
  <c r="I358" i="12" l="1"/>
  <c r="H358" i="12"/>
  <c r="J358" i="12" s="1"/>
  <c r="K358" i="12" l="1"/>
  <c r="L358" i="12"/>
  <c r="C359" i="12" s="1"/>
  <c r="D359" i="12" l="1"/>
  <c r="E359" i="12" s="1"/>
  <c r="I359" i="12" l="1"/>
  <c r="H359" i="12"/>
  <c r="J359" i="12" s="1"/>
  <c r="K359" i="12" l="1"/>
  <c r="L359" i="12"/>
  <c r="C360" i="12" s="1"/>
  <c r="D360" i="12" l="1"/>
  <c r="E360" i="12" s="1"/>
  <c r="H360" i="12" l="1"/>
  <c r="J360" i="12" s="1"/>
  <c r="I360" i="12"/>
  <c r="K360" i="12" l="1"/>
  <c r="L360" i="12"/>
  <c r="C361" i="12" s="1"/>
  <c r="D361" i="12" l="1"/>
  <c r="E361" i="12" s="1"/>
  <c r="I361" i="12" l="1"/>
  <c r="H361" i="12"/>
  <c r="J361" i="12" s="1"/>
  <c r="K361" i="12" l="1"/>
  <c r="L361" i="12"/>
  <c r="C362" i="12" s="1"/>
  <c r="D362" i="12" l="1"/>
  <c r="E362" i="12" s="1"/>
  <c r="H362" i="12" l="1"/>
  <c r="J362" i="12" s="1"/>
  <c r="I362" i="12"/>
  <c r="K362" i="12" l="1"/>
  <c r="L362" i="12"/>
  <c r="C363" i="12" s="1"/>
  <c r="D363" i="12" l="1"/>
  <c r="E363" i="12" s="1"/>
  <c r="I363" i="12" l="1"/>
  <c r="H363" i="12"/>
  <c r="J363" i="12" s="1"/>
  <c r="AR3" i="19" l="1"/>
  <c r="AR4" i="19"/>
  <c r="AR5" i="19"/>
  <c r="AM6" i="19"/>
  <c r="AR6" i="19" s="1"/>
  <c r="AM7" i="19"/>
  <c r="AR7" i="19" s="1"/>
  <c r="AM8" i="19"/>
  <c r="AR8" i="19" s="1"/>
  <c r="AM9" i="19"/>
  <c r="AR9" i="19" s="1"/>
  <c r="AM10" i="19"/>
  <c r="AR10" i="19" s="1"/>
  <c r="AM11" i="19"/>
  <c r="AR11" i="19" s="1"/>
  <c r="AM12" i="19"/>
  <c r="AR12" i="19" s="1"/>
  <c r="K363" i="12"/>
  <c r="L363" i="12"/>
  <c r="C364" i="12" s="1"/>
  <c r="AQ3" i="19" l="1"/>
  <c r="AQ4" i="19"/>
  <c r="AL5" i="19"/>
  <c r="AQ5" i="19" s="1"/>
  <c r="AL6" i="19"/>
  <c r="AQ6" i="19" s="1"/>
  <c r="AL7" i="19"/>
  <c r="AQ7" i="19" s="1"/>
  <c r="AL8" i="19"/>
  <c r="AQ8" i="19" s="1"/>
  <c r="AL9" i="19"/>
  <c r="AQ9" i="19" s="1"/>
  <c r="AL10" i="19"/>
  <c r="AQ10" i="19" s="1"/>
  <c r="AL11" i="19"/>
  <c r="AQ11" i="19" s="1"/>
  <c r="AL12" i="19"/>
  <c r="AQ12" i="19" s="1"/>
  <c r="AN5" i="19"/>
  <c r="AN6" i="19"/>
  <c r="AN7" i="19"/>
  <c r="AN8" i="19"/>
  <c r="AN9" i="19"/>
  <c r="AN10" i="19"/>
  <c r="AN11" i="19"/>
  <c r="D364" i="12"/>
  <c r="E364" i="12" s="1"/>
  <c r="H364" i="12" l="1"/>
  <c r="J364" i="12" s="1"/>
  <c r="I364" i="12"/>
  <c r="K364" i="12" l="1"/>
  <c r="L364" i="12"/>
  <c r="C365" i="12" s="1"/>
  <c r="D365" i="12" l="1"/>
  <c r="E365" i="12" s="1"/>
  <c r="H365" i="12" l="1"/>
  <c r="J365" i="12" s="1"/>
  <c r="I365" i="12"/>
  <c r="K365" i="12" l="1"/>
  <c r="L365" i="12"/>
  <c r="C366" i="12" s="1"/>
  <c r="D366" i="12" l="1"/>
  <c r="E366" i="12" s="1"/>
  <c r="I366" i="12" l="1"/>
  <c r="H366" i="12"/>
  <c r="J366" i="12" s="1"/>
  <c r="L366" i="12" l="1"/>
  <c r="C367" i="12" s="1"/>
  <c r="K366" i="12"/>
  <c r="D367" i="12" l="1"/>
  <c r="E367" i="12" s="1"/>
  <c r="I367" i="12" l="1"/>
  <c r="H367" i="12"/>
  <c r="J367" i="12" s="1"/>
  <c r="L367" i="12" l="1"/>
  <c r="C368" i="12" s="1"/>
  <c r="K367" i="12"/>
  <c r="D368" i="12" l="1"/>
  <c r="E368" i="12" s="1"/>
  <c r="H368" i="12" l="1"/>
  <c r="J368" i="12" s="1"/>
  <c r="I368" i="12"/>
  <c r="K368" i="12" l="1"/>
  <c r="L368" i="12"/>
  <c r="C369" i="12" s="1"/>
  <c r="D369" i="12" l="1"/>
  <c r="E369" i="12" s="1"/>
  <c r="I369" i="12" l="1"/>
  <c r="H369" i="12"/>
  <c r="J369" i="12" s="1"/>
  <c r="K369" i="12" l="1"/>
  <c r="L369" i="12"/>
</calcChain>
</file>

<file path=xl/sharedStrings.xml><?xml version="1.0" encoding="utf-8"?>
<sst xmlns="http://schemas.openxmlformats.org/spreadsheetml/2006/main" count="2489" uniqueCount="620">
  <si>
    <t>Aba</t>
  </si>
  <si>
    <t>Descrição</t>
  </si>
  <si>
    <t>Encargos</t>
  </si>
  <si>
    <t>Apresenta a projeção dos parâmetros utilizados para evoluir os contratos.</t>
  </si>
  <si>
    <t>Linha Serviço Dívida Compet</t>
  </si>
  <si>
    <t>Apresenta o fluxo a ser inserido na linha de Serviço da Dívida por Competência na planilha do PRF. Trata-se de cálculo hipotético em que se considera a premissa de que o estado usufruiu dos benefícios do Regime de Recuperação Fiscal (RRF) até o ano anterior ao que se está fazendo referência, de modo que que todas as dívidas do art. 9º da LC 159/17 (no caso do Rio Grande do Sul, as dívidas dos programas das Leis nº 9.496/97 e das garantidas pela União) voltam a ser pagas em sua integralidade no exercício apresentado. Cabe ressaltar que para o ano de 2022 considerou-se a premissa da assinatura dos contratos do art. 9º-A da LC 159/17 e art. 23 da LC 178/21, apenas com valores que estavam em pendência jurídica (saldo inicial do art. 23), sem considerar novas incorporações.</t>
  </si>
  <si>
    <t>Consolidado - Cen. Ajustado</t>
  </si>
  <si>
    <t>Apresenta o fluxo do cenário ajustado. Parte do cálculo do cenário base, porém adicionando as medidas a implementar (no caso, o empréstimo a ser contratado junto ao BID informado na nota técnica). Por não saber qual sera a periodicidade de pagamento e o fluxo informado na nota técnica de operações de crédito apresentar apenas os valores anuais, arbitramos que seria mensal, apenas para fins de conta.</t>
  </si>
  <si>
    <t>Consolidado - Cenário Base</t>
  </si>
  <si>
    <t>Apresenta o cenário base, considerando toda a metodologia do RRF e considerando todas as dívidas contratuais do estado.</t>
  </si>
  <si>
    <t>OC A CONTRATAR</t>
  </si>
  <si>
    <t>Apresenta o fluxo em Reais, das operações de crédito aprovadas após o início do RRF ou cuja inclusão estão sendo solicitada.</t>
  </si>
  <si>
    <t>OC A CONTRATAR US$</t>
  </si>
  <si>
    <t>Apresenta o fluxo em moeda original, das operações de crédito aprovadas após o início do RRF ou cuja inclusão estão sendo solicitada.</t>
  </si>
  <si>
    <t>Contratos fora RRF</t>
  </si>
  <si>
    <r>
      <t xml:space="preserve">Apresenta as dívidas contratuais do estado que não farão parte da sistemática do RRF. Para as dívidas com garantia da União, utilizamos as informações provenientes do Sistema Integrado da Dívida (SID). Identificamos apenas um contrato de dívida sem garantia (Pró Moradia - CEF). </t>
    </r>
    <r>
      <rPr>
        <b/>
        <u/>
        <sz val="11"/>
        <color theme="1"/>
        <rFont val="Calibri"/>
        <family val="2"/>
        <scheme val="minor"/>
      </rPr>
      <t>Por favor, confirmem se é isso mesmo.</t>
    </r>
  </si>
  <si>
    <t>Art. 9º-A - serv. div. comp</t>
  </si>
  <si>
    <t>Cálculo do fluxo da dívida do art. 9º-A com as premissas adotadas para determinação do serviço da dívida por competência (estado usufrui dos benefícios do RRF somente até o ano anterior ao que se está fazendo referência).</t>
  </si>
  <si>
    <t>Art. 9º-A</t>
  </si>
  <si>
    <t xml:space="preserve">Cálculo do fluxo da dívida do art. 9º-A. O saldo inicial parte das incorporações esperadas da dívida da Lei nº 9.496/97 e dos contratos com garantia da União que adotarão os benefícios do RRF após a assinatura do contrato do art. 9º-A em 25/02. Considera, ainda, que a homologação do RRF se dará em maio/22, motivo pelo qual incorpora os valores constantes do contrato do art. 23 e tem previsão de início de pagamento em 01/07/2022. Cabe ressaltar que para efetuar as incorporações de outras dívidas, optou-se por evoluir as parcelas dessas dívidas até o dia 1 do mês subsequente e aí então incorporar ao saldo do art. 9º-A. </t>
  </si>
  <si>
    <t>Art. 23</t>
  </si>
  <si>
    <t>Apresenta projeção do fluxo do contrato do art. 23 da LC 178/21, assinado em 25/02/2022. Parte do saldo assinalado no contrato e considera a premissa de que será incorporado ao contrato do art. 9º-A na data da homologação do RRF (estimada em maio/22)</t>
  </si>
  <si>
    <t>Cálculo do fluxo da dívida da Lei nº 9.496/97. Foi adotada a mesma metodologia utilizada pelo Banco do Brasil para se evoluir as parcelas da data base (dia 1 de cada mês) para a data de vencimento, e depois para o dia 1 do mês subsequente (para ser incorporado ao art. 9º-A). Aqui consideramos a suspensão de pagamentos prevista pelo RRF, além de considerar o pagamento prioritário dos juros (quando da retomada parcial dos pagamentos).</t>
  </si>
  <si>
    <t>Fluxo dív. garantidas - RRF</t>
  </si>
  <si>
    <t>Dívidas garantidas - RRF</t>
  </si>
  <si>
    <t>Relação das dívidas com garantia da União que integrarão o RRF. Os fluxos foram retirados do SID.</t>
  </si>
  <si>
    <t>CAM</t>
  </si>
  <si>
    <t>Dólar</t>
  </si>
  <si>
    <t>Data</t>
  </si>
  <si>
    <t>LC 159 - Art. 9º - A</t>
  </si>
  <si>
    <t>Lei 9.496/97</t>
  </si>
  <si>
    <t>Art. 23 - LC 178/21</t>
  </si>
  <si>
    <t>Contratos com garantia - RRF</t>
  </si>
  <si>
    <t>Contratos fora do RRF</t>
  </si>
  <si>
    <t>Lei 8.727 - COHAB</t>
  </si>
  <si>
    <t>Operação de Crédito a Contratar - BID PROFISCO III</t>
  </si>
  <si>
    <t>Operação de Crédito a Contratar - BID PROGESTÃO</t>
  </si>
  <si>
    <t>Total</t>
  </si>
  <si>
    <t>Juros</t>
  </si>
  <si>
    <t>Principal</t>
  </si>
  <si>
    <t>Prestação</t>
  </si>
  <si>
    <t>Ano</t>
  </si>
  <si>
    <t>Parcela</t>
  </si>
  <si>
    <t>BID PRO SUSTENTABILIDADE</t>
  </si>
  <si>
    <t>BID PROFISCO III</t>
  </si>
  <si>
    <t>BID - PROGESTÃO</t>
  </si>
  <si>
    <t>Data vencimento</t>
  </si>
  <si>
    <t>Amortização</t>
  </si>
  <si>
    <t>BIRD PRO RESILIENCIA RS</t>
  </si>
  <si>
    <t>31/01/2022</t>
  </si>
  <si>
    <t>28/02/2022</t>
  </si>
  <si>
    <t>31/03/2022</t>
  </si>
  <si>
    <t>30/04/2022</t>
  </si>
  <si>
    <t>31/05/2022</t>
  </si>
  <si>
    <t>30/06/2022</t>
  </si>
  <si>
    <t>31/07/2022</t>
  </si>
  <si>
    <t>31/08/2022</t>
  </si>
  <si>
    <t>30/09/2022</t>
  </si>
  <si>
    <t>31/10/2022</t>
  </si>
  <si>
    <t>30/11/2022</t>
  </si>
  <si>
    <t>31/12/2022</t>
  </si>
  <si>
    <t>31/01/2023</t>
  </si>
  <si>
    <t>28/02/2023</t>
  </si>
  <si>
    <t>31/03/2023</t>
  </si>
  <si>
    <t>30/04/2023</t>
  </si>
  <si>
    <t>31/05/2023</t>
  </si>
  <si>
    <t>30/06/2023</t>
  </si>
  <si>
    <t>31/07/2023</t>
  </si>
  <si>
    <t>31/08/2023</t>
  </si>
  <si>
    <t>30/09/2023</t>
  </si>
  <si>
    <t>31/10/2023</t>
  </si>
  <si>
    <t>30/11/2023</t>
  </si>
  <si>
    <t>31/12/2023</t>
  </si>
  <si>
    <t>31/01/2024</t>
  </si>
  <si>
    <t>29/02/2024</t>
  </si>
  <si>
    <t>31/03/2024</t>
  </si>
  <si>
    <t>30/04/2024</t>
  </si>
  <si>
    <t>31/05/2024</t>
  </si>
  <si>
    <t>30/06/2024</t>
  </si>
  <si>
    <t>31/07/2024</t>
  </si>
  <si>
    <t>31/08/2024</t>
  </si>
  <si>
    <t>30/09/2024</t>
  </si>
  <si>
    <t>31/10/2024</t>
  </si>
  <si>
    <t>30/11/2024</t>
  </si>
  <si>
    <t>31/12/2024</t>
  </si>
  <si>
    <t>31/01/2025</t>
  </si>
  <si>
    <t>28/02/2025</t>
  </si>
  <si>
    <t>31/03/2025</t>
  </si>
  <si>
    <t>30/04/2025</t>
  </si>
  <si>
    <t>31/05/2025</t>
  </si>
  <si>
    <t>30/06/2025</t>
  </si>
  <si>
    <t>31/07/2025</t>
  </si>
  <si>
    <t>31/08/2025</t>
  </si>
  <si>
    <t>30/09/2025</t>
  </si>
  <si>
    <t>31/10/2025</t>
  </si>
  <si>
    <t>30/11/2025</t>
  </si>
  <si>
    <t>31/12/2025</t>
  </si>
  <si>
    <t>31/01/2026</t>
  </si>
  <si>
    <t>28/02/2026</t>
  </si>
  <si>
    <t>31/03/2026</t>
  </si>
  <si>
    <t>30/04/2026</t>
  </si>
  <si>
    <t>31/05/2026</t>
  </si>
  <si>
    <t>30/06/2026</t>
  </si>
  <si>
    <t>31/07/2026</t>
  </si>
  <si>
    <t>31/08/2026</t>
  </si>
  <si>
    <t>30/09/2026</t>
  </si>
  <si>
    <t>31/10/2026</t>
  </si>
  <si>
    <t>30/11/2026</t>
  </si>
  <si>
    <t>31/12/2026</t>
  </si>
  <si>
    <t>31/01/2027</t>
  </si>
  <si>
    <t>28/02/2027</t>
  </si>
  <si>
    <t>31/03/2027</t>
  </si>
  <si>
    <t>30/04/2027</t>
  </si>
  <si>
    <t>31/05/2027</t>
  </si>
  <si>
    <t>30/06/2027</t>
  </si>
  <si>
    <t>31/07/2027</t>
  </si>
  <si>
    <t>31/08/2027</t>
  </si>
  <si>
    <t>30/09/2027</t>
  </si>
  <si>
    <t>31/10/2027</t>
  </si>
  <si>
    <t>30/11/2027</t>
  </si>
  <si>
    <t>31/12/2027</t>
  </si>
  <si>
    <t>31/01/2028</t>
  </si>
  <si>
    <t>29/02/2028</t>
  </si>
  <si>
    <t>31/03/2028</t>
  </si>
  <si>
    <t>30/04/2028</t>
  </si>
  <si>
    <t>31/05/2028</t>
  </si>
  <si>
    <t>30/06/2028</t>
  </si>
  <si>
    <t>31/07/2028</t>
  </si>
  <si>
    <t>31/08/2028</t>
  </si>
  <si>
    <t>30/09/2028</t>
  </si>
  <si>
    <t>31/10/2028</t>
  </si>
  <si>
    <t>30/11/2028</t>
  </si>
  <si>
    <t>31/12/2028</t>
  </si>
  <si>
    <t>31/01/2029</t>
  </si>
  <si>
    <t>28/02/2029</t>
  </si>
  <si>
    <t>31/03/2029</t>
  </si>
  <si>
    <t>30/04/2029</t>
  </si>
  <si>
    <t>31/05/2029</t>
  </si>
  <si>
    <t>30/06/2029</t>
  </si>
  <si>
    <t>31/07/2029</t>
  </si>
  <si>
    <t>31/08/2029</t>
  </si>
  <si>
    <t>30/09/2029</t>
  </si>
  <si>
    <t>31/10/2029</t>
  </si>
  <si>
    <t>30/11/2029</t>
  </si>
  <si>
    <t>31/12/2029</t>
  </si>
  <si>
    <t>31/01/2030</t>
  </si>
  <si>
    <t>28/02/2030</t>
  </si>
  <si>
    <t>31/03/2030</t>
  </si>
  <si>
    <t>30/04/2030</t>
  </si>
  <si>
    <t>31/05/2030</t>
  </si>
  <si>
    <t>30/06/2030</t>
  </si>
  <si>
    <t>31/07/2030</t>
  </si>
  <si>
    <t>31/08/2030</t>
  </si>
  <si>
    <t>30/09/2030</t>
  </si>
  <si>
    <t>31/10/2030</t>
  </si>
  <si>
    <t>30/11/2030</t>
  </si>
  <si>
    <t>31/12/2030</t>
  </si>
  <si>
    <t>31/01/2031</t>
  </si>
  <si>
    <t>28/02/2031</t>
  </si>
  <si>
    <t>31/03/2031</t>
  </si>
  <si>
    <t>30/04/2031</t>
  </si>
  <si>
    <t>31/05/2031</t>
  </si>
  <si>
    <t>30/06/2031</t>
  </si>
  <si>
    <t>31/07/2031</t>
  </si>
  <si>
    <t>31/08/2031</t>
  </si>
  <si>
    <t>30/09/2031</t>
  </si>
  <si>
    <t>31/10/2031</t>
  </si>
  <si>
    <t>30/11/2031</t>
  </si>
  <si>
    <t>31/12/2031</t>
  </si>
  <si>
    <t>31/01/2032</t>
  </si>
  <si>
    <t>29/02/2032</t>
  </si>
  <si>
    <t>31/03/2032</t>
  </si>
  <si>
    <t>30/04/2032</t>
  </si>
  <si>
    <t>31/05/2032</t>
  </si>
  <si>
    <t>30/06/2032</t>
  </si>
  <si>
    <t>31/07/2032</t>
  </si>
  <si>
    <t>31/08/2032</t>
  </si>
  <si>
    <t>30/09/2032</t>
  </si>
  <si>
    <t>31/10/2032</t>
  </si>
  <si>
    <t>30/11/2032</t>
  </si>
  <si>
    <t>31/12/2032</t>
  </si>
  <si>
    <t>31/01/2033</t>
  </si>
  <si>
    <t>28/02/2033</t>
  </si>
  <si>
    <t>31/03/2033</t>
  </si>
  <si>
    <t>30/04/2033</t>
  </si>
  <si>
    <t>31/05/2033</t>
  </si>
  <si>
    <t>30/06/2033</t>
  </si>
  <si>
    <t>31/07/2033</t>
  </si>
  <si>
    <t>31/08/2033</t>
  </si>
  <si>
    <t>30/09/2033</t>
  </si>
  <si>
    <t>31/10/2033</t>
  </si>
  <si>
    <t>30/11/2033</t>
  </si>
  <si>
    <t>31/12/2033</t>
  </si>
  <si>
    <t>31/01/2034</t>
  </si>
  <si>
    <t>28/02/2034</t>
  </si>
  <si>
    <t>31/03/2034</t>
  </si>
  <si>
    <t>30/04/2034</t>
  </si>
  <si>
    <t>31/05/2034</t>
  </si>
  <si>
    <t>30/06/2034</t>
  </si>
  <si>
    <t>31/07/2034</t>
  </si>
  <si>
    <t>31/08/2034</t>
  </si>
  <si>
    <t>30/09/2034</t>
  </si>
  <si>
    <t>31/10/2034</t>
  </si>
  <si>
    <t>30/11/2034</t>
  </si>
  <si>
    <t>31/12/2034</t>
  </si>
  <si>
    <t>31/01/2035</t>
  </si>
  <si>
    <t>28/02/2035</t>
  </si>
  <si>
    <t>31/03/2035</t>
  </si>
  <si>
    <t>30/04/2035</t>
  </si>
  <si>
    <t>31/05/2035</t>
  </si>
  <si>
    <t>30/06/2035</t>
  </si>
  <si>
    <t>31/07/2035</t>
  </si>
  <si>
    <t>31/08/2035</t>
  </si>
  <si>
    <t>30/09/2035</t>
  </si>
  <si>
    <t>31/10/2035</t>
  </si>
  <si>
    <t>30/11/2035</t>
  </si>
  <si>
    <t>31/12/2035</t>
  </si>
  <si>
    <t>31/01/2036</t>
  </si>
  <si>
    <t>29/02/2036</t>
  </si>
  <si>
    <t>31/03/2036</t>
  </si>
  <si>
    <t>30/04/2036</t>
  </si>
  <si>
    <t>31/05/2036</t>
  </si>
  <si>
    <t>30/06/2036</t>
  </si>
  <si>
    <t>31/07/2036</t>
  </si>
  <si>
    <t>31/08/2036</t>
  </si>
  <si>
    <t>30/09/2036</t>
  </si>
  <si>
    <t>31/10/2036</t>
  </si>
  <si>
    <t>30/11/2036</t>
  </si>
  <si>
    <t>31/12/2036</t>
  </si>
  <si>
    <t>31/01/2037</t>
  </si>
  <si>
    <t>28/02/2037</t>
  </si>
  <si>
    <t>31/03/2037</t>
  </si>
  <si>
    <t>30/04/2037</t>
  </si>
  <si>
    <t>31/05/2037</t>
  </si>
  <si>
    <t>30/06/2037</t>
  </si>
  <si>
    <t>31/07/2037</t>
  </si>
  <si>
    <t>31/08/2037</t>
  </si>
  <si>
    <t>30/09/2037</t>
  </si>
  <si>
    <t>31/10/2037</t>
  </si>
  <si>
    <t>30/11/2037</t>
  </si>
  <si>
    <t>31/12/2037</t>
  </si>
  <si>
    <t>31/01/2038</t>
  </si>
  <si>
    <t>28/02/2038</t>
  </si>
  <si>
    <t>31/03/2038</t>
  </si>
  <si>
    <t>30/04/2038</t>
  </si>
  <si>
    <t>31/05/2038</t>
  </si>
  <si>
    <t>30/06/2038</t>
  </si>
  <si>
    <t>31/07/2038</t>
  </si>
  <si>
    <t>31/08/2038</t>
  </si>
  <si>
    <t>30/09/2038</t>
  </si>
  <si>
    <t>31/10/2038</t>
  </si>
  <si>
    <t>30/11/2038</t>
  </si>
  <si>
    <t>31/12/2038</t>
  </si>
  <si>
    <t>31/01/2039</t>
  </si>
  <si>
    <t>28/02/2039</t>
  </si>
  <si>
    <t>31/03/2039</t>
  </si>
  <si>
    <t>30/04/2039</t>
  </si>
  <si>
    <t>31/05/2039</t>
  </si>
  <si>
    <t>30/06/2039</t>
  </si>
  <si>
    <t>31/07/2039</t>
  </si>
  <si>
    <t>31/08/2039</t>
  </si>
  <si>
    <t>30/09/2039</t>
  </si>
  <si>
    <t>31/10/2039</t>
  </si>
  <si>
    <t>30/11/2039</t>
  </si>
  <si>
    <t>31/12/2039</t>
  </si>
  <si>
    <t>31/01/2040</t>
  </si>
  <si>
    <t>29/02/2040</t>
  </si>
  <si>
    <t>31/03/2040</t>
  </si>
  <si>
    <t>30/04/2040</t>
  </si>
  <si>
    <t>31/05/2040</t>
  </si>
  <si>
    <t>30/06/2040</t>
  </si>
  <si>
    <t>31/07/2040</t>
  </si>
  <si>
    <t>31/08/2040</t>
  </si>
  <si>
    <t>30/09/2040</t>
  </si>
  <si>
    <t>31/10/2040</t>
  </si>
  <si>
    <t>30/11/2040</t>
  </si>
  <si>
    <t>31/12/2040</t>
  </si>
  <si>
    <t>31/01/2041</t>
  </si>
  <si>
    <t>28/02/2041</t>
  </si>
  <si>
    <t>31/03/2041</t>
  </si>
  <si>
    <t>30/04/2041</t>
  </si>
  <si>
    <t>31/05/2041</t>
  </si>
  <si>
    <t>30/06/2041</t>
  </si>
  <si>
    <t>31/07/2041</t>
  </si>
  <si>
    <t>31/08/2041</t>
  </si>
  <si>
    <t>30/09/2041</t>
  </si>
  <si>
    <t>31/10/2041</t>
  </si>
  <si>
    <t>30/11/2041</t>
  </si>
  <si>
    <t>31/12/2041</t>
  </si>
  <si>
    <t>31/01/2042</t>
  </si>
  <si>
    <t>28/02/2042</t>
  </si>
  <si>
    <t>31/03/2042</t>
  </si>
  <si>
    <t>30/04/2042</t>
  </si>
  <si>
    <t>31/05/2042</t>
  </si>
  <si>
    <t>30/06/2042</t>
  </si>
  <si>
    <t>31/07/2042</t>
  </si>
  <si>
    <t>31/08/2042</t>
  </si>
  <si>
    <t>30/09/2042</t>
  </si>
  <si>
    <t>31/10/2042</t>
  </si>
  <si>
    <t>30/11/2042</t>
  </si>
  <si>
    <t>31/12/2042</t>
  </si>
  <si>
    <t>31/01/2043</t>
  </si>
  <si>
    <t>28/02/2043</t>
  </si>
  <si>
    <t>31/03/2043</t>
  </si>
  <si>
    <t>30/04/2043</t>
  </si>
  <si>
    <t>31/05/2043</t>
  </si>
  <si>
    <t>30/06/2043</t>
  </si>
  <si>
    <t>31/07/2043</t>
  </si>
  <si>
    <t>31/08/2043</t>
  </si>
  <si>
    <t>30/09/2043</t>
  </si>
  <si>
    <t>31/10/2043</t>
  </si>
  <si>
    <t>30/11/2043</t>
  </si>
  <si>
    <t>31/12/2043</t>
  </si>
  <si>
    <t>31/01/2044</t>
  </si>
  <si>
    <t>28/02/2044</t>
  </si>
  <si>
    <t>31/03/2044</t>
  </si>
  <si>
    <t>30/04/2044</t>
  </si>
  <si>
    <t>31/05/2044</t>
  </si>
  <si>
    <t>30/06/2044</t>
  </si>
  <si>
    <t>31/07/2044</t>
  </si>
  <si>
    <t>31/08/2044</t>
  </si>
  <si>
    <t>30/09/2044</t>
  </si>
  <si>
    <t>31/10/2044</t>
  </si>
  <si>
    <t>30/11/2044</t>
  </si>
  <si>
    <t>31/12/2044</t>
  </si>
  <si>
    <t>31/01/2045</t>
  </si>
  <si>
    <t>28/02/2045</t>
  </si>
  <si>
    <t>31/03/2045</t>
  </si>
  <si>
    <t>30/04/2045</t>
  </si>
  <si>
    <t>31/05/2045</t>
  </si>
  <si>
    <t>30/06/2045</t>
  </si>
  <si>
    <t>31/07/2045</t>
  </si>
  <si>
    <t>31/08/2045</t>
  </si>
  <si>
    <t>30/09/2045</t>
  </si>
  <si>
    <t>POD - BID</t>
  </si>
  <si>
    <t>Profisco - BID</t>
  </si>
  <si>
    <t>Profisco 2 - BID</t>
  </si>
  <si>
    <t>Pro Moradia - CEF</t>
  </si>
  <si>
    <t>PEF I - BNDES</t>
  </si>
  <si>
    <t>PEF II - BNDES</t>
  </si>
  <si>
    <t>Defensoria - BNDES</t>
  </si>
  <si>
    <t>BID3241/OC-BR</t>
  </si>
  <si>
    <t>BID2371/OC-BR</t>
  </si>
  <si>
    <t>BID4961/OC-BR</t>
  </si>
  <si>
    <t>BNDES - 2011699</t>
  </si>
  <si>
    <t>BNDES - 2011656</t>
  </si>
  <si>
    <t>BNDES - 2014998</t>
  </si>
  <si>
    <t>28/02/2040</t>
  </si>
  <si>
    <t>RS</t>
  </si>
  <si>
    <t>Saldo Inicial</t>
  </si>
  <si>
    <t>Atualização Monetária</t>
  </si>
  <si>
    <t>Saldo Atualizado</t>
  </si>
  <si>
    <t>Incorporação 9496</t>
  </si>
  <si>
    <t>Incorporação Honras</t>
  </si>
  <si>
    <t>Juros a pagar</t>
  </si>
  <si>
    <t>Saldo Final</t>
  </si>
  <si>
    <t>Tx Juros</t>
  </si>
  <si>
    <t>Tx. Juros</t>
  </si>
  <si>
    <t>Fluxo Normal</t>
  </si>
  <si>
    <t>Atualização Vencimento</t>
  </si>
  <si>
    <t>Efeitos Art. 9º</t>
  </si>
  <si>
    <t>Incorporação art. 9º-A</t>
  </si>
  <si>
    <t>Dias no mês</t>
  </si>
  <si>
    <t>nº prestações</t>
  </si>
  <si>
    <t>Prestação data base</t>
  </si>
  <si>
    <t>Juros a pagar na data base</t>
  </si>
  <si>
    <t>Amortização na data base</t>
  </si>
  <si>
    <t>Incorporação</t>
  </si>
  <si>
    <t>Data Vencimento</t>
  </si>
  <si>
    <t>Dias até vencimento</t>
  </si>
  <si>
    <t>Juros no vencimento</t>
  </si>
  <si>
    <t>Amortização no vencimento</t>
  </si>
  <si>
    <t>Prestação no vencimento</t>
  </si>
  <si>
    <t>Percentual de Pagamento</t>
  </si>
  <si>
    <t>Pagamento Juros</t>
  </si>
  <si>
    <t>Pagamento Principal</t>
  </si>
  <si>
    <t>Pagamento Total</t>
  </si>
  <si>
    <t>Dias até mês seguinte</t>
  </si>
  <si>
    <t>Prestação dia 01 próximo mês (Incorporação art. 9ºA)</t>
  </si>
  <si>
    <t>30/03/2022</t>
  </si>
  <si>
    <t>30/05/2022</t>
  </si>
  <si>
    <t>30/07/2022</t>
  </si>
  <si>
    <t>30/08/2022</t>
  </si>
  <si>
    <t>30/10/2022</t>
  </si>
  <si>
    <t>30/12/2022</t>
  </si>
  <si>
    <t>30/01/2023</t>
  </si>
  <si>
    <t>30/03/2023</t>
  </si>
  <si>
    <t>30/05/2023</t>
  </si>
  <si>
    <t>30/07/2023</t>
  </si>
  <si>
    <t>30/08/2023</t>
  </si>
  <si>
    <t>30/10/2023</t>
  </si>
  <si>
    <t>30/12/2023</t>
  </si>
  <si>
    <t>30/01/2024</t>
  </si>
  <si>
    <t>28/02/2024</t>
  </si>
  <si>
    <t>30/03/2024</t>
  </si>
  <si>
    <t>30/05/2024</t>
  </si>
  <si>
    <t>30/07/2024</t>
  </si>
  <si>
    <t>30/08/2024</t>
  </si>
  <si>
    <t>30/10/2024</t>
  </si>
  <si>
    <t>30/12/2024</t>
  </si>
  <si>
    <t>30/01/2025</t>
  </si>
  <si>
    <t>30/03/2025</t>
  </si>
  <si>
    <t>30/05/2025</t>
  </si>
  <si>
    <t>30/07/2025</t>
  </si>
  <si>
    <t>30/08/2025</t>
  </si>
  <si>
    <t>30/10/2025</t>
  </si>
  <si>
    <t>30/12/2025</t>
  </si>
  <si>
    <t>30/01/2026</t>
  </si>
  <si>
    <t>30/03/2026</t>
  </si>
  <si>
    <t>30/05/2026</t>
  </si>
  <si>
    <t>30/07/2026</t>
  </si>
  <si>
    <t>30/08/2026</t>
  </si>
  <si>
    <t>30/10/2026</t>
  </si>
  <si>
    <t>30/12/2026</t>
  </si>
  <si>
    <t>30/01/2027</t>
  </si>
  <si>
    <t>30/03/2027</t>
  </si>
  <si>
    <t>30/05/2027</t>
  </si>
  <si>
    <t>30/07/2027</t>
  </si>
  <si>
    <t>30/08/2027</t>
  </si>
  <si>
    <t>30/10/2027</t>
  </si>
  <si>
    <t>30/12/2027</t>
  </si>
  <si>
    <t>30/01/2028</t>
  </si>
  <si>
    <t>28/02/2028</t>
  </si>
  <si>
    <t>30/03/2028</t>
  </si>
  <si>
    <t>30/05/2028</t>
  </si>
  <si>
    <t>30/07/2028</t>
  </si>
  <si>
    <t>30/08/2028</t>
  </si>
  <si>
    <t>30/10/2028</t>
  </si>
  <si>
    <t>30/12/2028</t>
  </si>
  <si>
    <t>30/01/2029</t>
  </si>
  <si>
    <t>30/03/2029</t>
  </si>
  <si>
    <t>30/05/2029</t>
  </si>
  <si>
    <t>30/07/2029</t>
  </si>
  <si>
    <t>30/08/2029</t>
  </si>
  <si>
    <t>30/10/2029</t>
  </si>
  <si>
    <t>30/12/2029</t>
  </si>
  <si>
    <t>30/01/2030</t>
  </si>
  <si>
    <t>30/03/2030</t>
  </si>
  <si>
    <t>30/05/2030</t>
  </si>
  <si>
    <t>30/07/2030</t>
  </si>
  <si>
    <t>30/08/2030</t>
  </si>
  <si>
    <t>30/10/2030</t>
  </si>
  <si>
    <t>30/12/2030</t>
  </si>
  <si>
    <t>30/01/2031</t>
  </si>
  <si>
    <t>30/03/2031</t>
  </si>
  <si>
    <t>30/05/2031</t>
  </si>
  <si>
    <t>30/07/2031</t>
  </si>
  <si>
    <t>30/08/2031</t>
  </si>
  <si>
    <t>30/10/2031</t>
  </si>
  <si>
    <t>30/12/2031</t>
  </si>
  <si>
    <t>30/01/2032</t>
  </si>
  <si>
    <t>28/02/2032</t>
  </si>
  <si>
    <t>30/03/2032</t>
  </si>
  <si>
    <t>30/05/2032</t>
  </si>
  <si>
    <t>30/07/2032</t>
  </si>
  <si>
    <t>30/08/2032</t>
  </si>
  <si>
    <t>30/10/2032</t>
  </si>
  <si>
    <t>30/12/2032</t>
  </si>
  <si>
    <t>30/01/2033</t>
  </si>
  <si>
    <t>30/03/2033</t>
  </si>
  <si>
    <t>30/05/2033</t>
  </si>
  <si>
    <t>30/07/2033</t>
  </si>
  <si>
    <t>30/08/2033</t>
  </si>
  <si>
    <t>30/10/2033</t>
  </si>
  <si>
    <t>30/12/2033</t>
  </si>
  <si>
    <t>30/01/2034</t>
  </si>
  <si>
    <t>30/03/2034</t>
  </si>
  <si>
    <t>30/05/2034</t>
  </si>
  <si>
    <t>30/07/2034</t>
  </si>
  <si>
    <t>30/08/2034</t>
  </si>
  <si>
    <t>30/10/2034</t>
  </si>
  <si>
    <t>30/12/2034</t>
  </si>
  <si>
    <t>30/01/2035</t>
  </si>
  <si>
    <t>30/03/2035</t>
  </si>
  <si>
    <t>30/05/2035</t>
  </si>
  <si>
    <t>30/07/2035</t>
  </si>
  <si>
    <t>30/08/2035</t>
  </si>
  <si>
    <t>30/10/2035</t>
  </si>
  <si>
    <t>30/12/2035</t>
  </si>
  <si>
    <t>30/01/2036</t>
  </si>
  <si>
    <t>28/02/2036</t>
  </si>
  <si>
    <t>30/03/2036</t>
  </si>
  <si>
    <t>30/05/2036</t>
  </si>
  <si>
    <t>30/07/2036</t>
  </si>
  <si>
    <t>30/08/2036</t>
  </si>
  <si>
    <t>30/10/2036</t>
  </si>
  <si>
    <t>30/12/2036</t>
  </si>
  <si>
    <t>30/01/2037</t>
  </si>
  <si>
    <t>30/03/2037</t>
  </si>
  <si>
    <t>30/05/2037</t>
  </si>
  <si>
    <t>30/07/2037</t>
  </si>
  <si>
    <t>30/08/2037</t>
  </si>
  <si>
    <t>30/10/2037</t>
  </si>
  <si>
    <t>30/12/2037</t>
  </si>
  <si>
    <t>30/01/2038</t>
  </si>
  <si>
    <t>30/03/2038</t>
  </si>
  <si>
    <t>30/05/2038</t>
  </si>
  <si>
    <t>30/07/2038</t>
  </si>
  <si>
    <t>30/08/2038</t>
  </si>
  <si>
    <t>30/10/2038</t>
  </si>
  <si>
    <t>30/12/2038</t>
  </si>
  <si>
    <t>30/01/2039</t>
  </si>
  <si>
    <t>30/03/2039</t>
  </si>
  <si>
    <t>30/05/2039</t>
  </si>
  <si>
    <t>30/07/2039</t>
  </si>
  <si>
    <t>30/08/2039</t>
  </si>
  <si>
    <t>30/10/2039</t>
  </si>
  <si>
    <t>30/12/2039</t>
  </si>
  <si>
    <t>30/01/2040</t>
  </si>
  <si>
    <t>30/03/2040</t>
  </si>
  <si>
    <t>30/05/2040</t>
  </si>
  <si>
    <t>30/07/2040</t>
  </si>
  <si>
    <t>30/08/2040</t>
  </si>
  <si>
    <t>30/10/2040</t>
  </si>
  <si>
    <t>30/12/2040</t>
  </si>
  <si>
    <t>30/01/2041</t>
  </si>
  <si>
    <t>30/03/2041</t>
  </si>
  <si>
    <t>30/05/2041</t>
  </si>
  <si>
    <t>30/07/2041</t>
  </si>
  <si>
    <t>30/08/2041</t>
  </si>
  <si>
    <t>30/10/2041</t>
  </si>
  <si>
    <t>30/12/2041</t>
  </si>
  <si>
    <t>30/01/2042</t>
  </si>
  <si>
    <t>30/03/2042</t>
  </si>
  <si>
    <t>30/05/2042</t>
  </si>
  <si>
    <t>30/07/2042</t>
  </si>
  <si>
    <t>30/08/2042</t>
  </si>
  <si>
    <t>30/10/2042</t>
  </si>
  <si>
    <t>30/12/2042</t>
  </si>
  <si>
    <t>30/01/2043</t>
  </si>
  <si>
    <t>30/03/2043</t>
  </si>
  <si>
    <t>30/05/2043</t>
  </si>
  <si>
    <t>30/07/2043</t>
  </si>
  <si>
    <t>30/08/2043</t>
  </si>
  <si>
    <t>30/10/2043</t>
  </si>
  <si>
    <t>30/12/2043</t>
  </si>
  <si>
    <t>30/01/2044</t>
  </si>
  <si>
    <t>30/03/2044</t>
  </si>
  <si>
    <t>30/05/2044</t>
  </si>
  <si>
    <t>30/07/2044</t>
  </si>
  <si>
    <t>30/08/2044</t>
  </si>
  <si>
    <t>30/10/2044</t>
  </si>
  <si>
    <t>30/12/2044</t>
  </si>
  <si>
    <t>30/01/2045</t>
  </si>
  <si>
    <t>30/03/2045</t>
  </si>
  <si>
    <t>30/05/2045</t>
  </si>
  <si>
    <t>30/07/2045</t>
  </si>
  <si>
    <t>30/08/2045</t>
  </si>
  <si>
    <t>30/10/2045</t>
  </si>
  <si>
    <t>30/11/2045</t>
  </si>
  <si>
    <t>30/12/2045</t>
  </si>
  <si>
    <t>30/01/2046</t>
  </si>
  <si>
    <t>28/02/2046</t>
  </si>
  <si>
    <t>30/03/2046</t>
  </si>
  <si>
    <t>30/04/2046</t>
  </si>
  <si>
    <t>30/05/2046</t>
  </si>
  <si>
    <t>30/06/2046</t>
  </si>
  <si>
    <t>30/07/2046</t>
  </si>
  <si>
    <t>30/08/2046</t>
  </si>
  <si>
    <t>30/09/2046</t>
  </si>
  <si>
    <t>30/10/2046</t>
  </si>
  <si>
    <t>30/11/2046</t>
  </si>
  <si>
    <t>30/12/2046</t>
  </si>
  <si>
    <t>30/01/2047</t>
  </si>
  <si>
    <t>28/02/2047</t>
  </si>
  <si>
    <t>30/03/2047</t>
  </si>
  <si>
    <t>30/04/2047</t>
  </si>
  <si>
    <t>30/05/2047</t>
  </si>
  <si>
    <t>30/06/2047</t>
  </si>
  <si>
    <t>30/07/2047</t>
  </si>
  <si>
    <t>30/08/2047</t>
  </si>
  <si>
    <t>30/09/2047</t>
  </si>
  <si>
    <t>30/10/2047</t>
  </si>
  <si>
    <t>30/11/2047</t>
  </si>
  <si>
    <t>30/12/2047</t>
  </si>
  <si>
    <t>30/01/2048</t>
  </si>
  <si>
    <t>28/02/2048</t>
  </si>
  <si>
    <t>30/03/2048</t>
  </si>
  <si>
    <t>30/04/2048</t>
  </si>
  <si>
    <t>Fluxo dívidas garantidas</t>
  </si>
  <si>
    <t>Valores a serem incorporados art. 9º-A</t>
  </si>
  <si>
    <t>Porcentagem pagamento</t>
  </si>
  <si>
    <t>Data incorporação</t>
  </si>
  <si>
    <t>Valor</t>
  </si>
  <si>
    <t>Controle SID</t>
  </si>
  <si>
    <t>Proinveste - BB</t>
  </si>
  <si>
    <t>Proredes - BNDES</t>
  </si>
  <si>
    <t>Reestruturação - BIRD</t>
  </si>
  <si>
    <t>Proredes - BIRD</t>
  </si>
  <si>
    <t>Proconfis II - BIRD</t>
  </si>
  <si>
    <t>Proconfis II - BID</t>
  </si>
  <si>
    <t>Proconfis - BID</t>
  </si>
  <si>
    <t>Agregado</t>
  </si>
  <si>
    <t>BB - 2012786</t>
  </si>
  <si>
    <t>BNDES - 2012725</t>
  </si>
  <si>
    <t>BIRD - 7584</t>
  </si>
  <si>
    <t>BIRD- 8155</t>
  </si>
  <si>
    <t>BIRD - 8379</t>
  </si>
  <si>
    <t>BID3138/OC-BR</t>
  </si>
  <si>
    <t>BID 2850/OC-BR</t>
  </si>
  <si>
    <t>Bancos Privados - Reestruturação de Passivos</t>
  </si>
  <si>
    <t>Operação de Crédito a Contratar - Bancos Privados - Reestruturação de Passivos</t>
  </si>
  <si>
    <t>Incorporação Art. 9° e Art. 9°-A</t>
  </si>
  <si>
    <t>IPCA</t>
  </si>
  <si>
    <t>CAM/IPCA</t>
  </si>
  <si>
    <t>ÍNDICE UTILIZADO</t>
  </si>
  <si>
    <t>IPCA (m-2)</t>
  </si>
  <si>
    <t xml:space="preserve">-   </t>
  </si>
  <si>
    <t>BID5792/OC-BR</t>
  </si>
  <si>
    <t>Conta Gráfica Art. 9° comp</t>
  </si>
  <si>
    <t>Conta Gráfica 9496 LC206</t>
  </si>
  <si>
    <t>Conta Gráfica Art. 9° LC206</t>
  </si>
  <si>
    <t>Apresenta projeção  do saldo devedor e das incorporações à conta gráfica, nos termos da LC 206/2024, referentes ao serviço da dívida Art. 9°-A - serv. div. comp postergado em virtude do estado de calamidade reconhecido no Estado. O saldo acumulado será  incorporado na conta Art. 9º-A - serv. div. comp em 01/07/2027.</t>
  </si>
  <si>
    <t>Apresenta projeção  do saldo devedor e das incorporações à conta gráfica, nos termos da LC 206/2024, referentes ao serviço da dívida do art. 9°-A e dos contratos com garantia da União que integram o RRF, postergado em virtude do estado de calamidade reconhecido no Estado. O saldo acumulado será  incorporado na conta Art. 9º-A  em 01/07/2027.</t>
  </si>
  <si>
    <t>Apresenta projeção  do saldo devedor e das incorporações à conta gráfica, nos termos da LC 206/2024, referentes ao serviço da dívida Lei nº 9.496/97 postergado em virtude do estado de calamidade reconhecido no Estado. O saldo acumulado será  incorporado na conta 9496 em 01/06/2027.</t>
  </si>
  <si>
    <t>Valores a serem pagos pelo estado - CONTRATO Nº 330/2022/CAFIN</t>
  </si>
  <si>
    <t>Fluxo das dívidas garantidas pela União que integrarão o RRF. Apresenta os montantes a serem pagos de acordo com a sistemática do regime, nos termos do Contrato Nº 330/2022/CAFIN, além dos valores a serem incorporados no art. 9º-A. Aqui optamos por uma opção mais simples, de considerar os valores incorporados com posição da data de pagamento. Utiliza as informações da aba "Dívidas garantidas - RRF".</t>
  </si>
  <si>
    <t>Operação de Crédito a Contratar - BIRD PRO RESILIÊNCIA RS</t>
  </si>
  <si>
    <t>BIRD PRO RESILIÊNCIA RS</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</si>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</sst>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R$&quot;\ #,##0.00;[Red]\-&quot;R$&quot;\ #,##0.00"/>
    <numFmt numFmtId="44" formatCode="_-&quot;R$&quot;\ * #,##0.00_-;\-&quot;R$&quot;\ * #,##0.00_-;_-&quot;R$&quot;\ * &quot;-&quot;??_-;_-@_-"/>
    <numFmt numFmtId="43" formatCode="_-* #,##0.00_-;\-* #,##0.00_-;_-* &quot;-&quot;??_-;_-@_-"/>
    <numFmt numFmtId="164" formatCode="0.0000%"/>
    <numFmt numFmtId="165" formatCode="_-* #,##0.0000_-;\-* #,##0.0000_-;_-* &quot;-&quot;????_-;_-@_-"/>
    <numFmt numFmtId="166" formatCode="&quot;R$&quot;\ #,##0.0000;[Red]\-&quot;R$&quot;\ #,##0.0000"/>
    <numFmt numFmtId="167" formatCode="_-* #,##0.00_-;\-* #,##0.00_-;_-* &quot;-&quot;????_-;_-@_-"/>
    <numFmt numFmtId="168" formatCode="0.000%"/>
    <numFmt numFmtId="169" formatCode="0.00000000%"/>
    <numFmt numFmtId="170" formatCode="_(&quot;R$ &quot;* #,##0.00_);_(&quot;R$ &quot;* \(#,##0.00\);_(&quot;R$ &quot;* &quot;-&quot;??_);_(@_)"/>
    <numFmt numFmtId="171" formatCode="_-* #,##0.0000_-;\-* #,##0.0000_-;_-* &quot;-&quot;??_-;_-@_-"/>
    <numFmt numFmtId="172" formatCode="0.0000"/>
    <numFmt numFmtId="173" formatCode="0.0%"/>
  </numFmts>
  <fonts count="4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rgb="FF000000"/>
      <name val="Calibri"/>
      <family val="2"/>
    </font>
    <font>
      <sz val="8"/>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8"/>
      <color theme="3"/>
      <name val="Calibri Light"/>
      <family val="2"/>
      <scheme val="major"/>
    </font>
    <font>
      <sz val="11"/>
      <color rgb="FF9C6500"/>
      <name val="Calibri"/>
      <family val="2"/>
      <scheme val="minor"/>
    </font>
    <font>
      <b/>
      <u/>
      <sz val="11"/>
      <color theme="1"/>
      <name val="Calibri"/>
      <family val="2"/>
      <scheme val="minor"/>
    </font>
    <font>
      <sz val="11"/>
      <color rgb="FF000000"/>
      <name val="Aptos Narrow"/>
      <family val="2"/>
    </font>
    <font>
      <sz val="11"/>
      <color rgb="FF000000"/>
      <name val="Calibri"/>
      <family val="2"/>
      <scheme val="minor"/>
    </font>
    <font>
      <sz val="10"/>
      <name val="Arial"/>
      <family val="2"/>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8"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rgb="FFD0CECE"/>
        <bgColor rgb="FF000000"/>
      </patternFill>
    </fill>
    <fill>
      <patternFill patternType="solid">
        <fgColor rgb="FFD9E1F2"/>
        <bgColor rgb="FF000000"/>
      </patternFill>
    </fill>
    <fill>
      <patternFill patternType="solid">
        <fgColor rgb="FFD6DCE4"/>
        <bgColor rgb="FF000000"/>
      </patternFill>
    </fill>
    <fill>
      <patternFill patternType="solid">
        <fgColor rgb="FFE2EFDA"/>
        <bgColor rgb="FF000000"/>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s>
  <cellStyleXfs count="69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8" fillId="0" borderId="0"/>
    <xf numFmtId="43" fontId="18" fillId="0" borderId="0" applyFont="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 fillId="0" borderId="0"/>
    <xf numFmtId="44" fontId="18" fillId="0" borderId="0" applyFont="0" applyFill="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1" borderId="0" applyNumberFormat="0" applyBorder="0" applyAlignment="0" applyProtection="0"/>
    <xf numFmtId="0" fontId="21" fillId="54" borderId="0" applyNumberFormat="0" applyBorder="0" applyAlignment="0" applyProtection="0"/>
    <xf numFmtId="0" fontId="21" fillId="57" borderId="0" applyNumberFormat="0" applyBorder="0" applyAlignment="0" applyProtection="0"/>
    <xf numFmtId="0" fontId="22" fillId="58"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61" borderId="0" applyNumberFormat="0" applyBorder="0" applyAlignment="0" applyProtection="0"/>
    <xf numFmtId="0" fontId="23" fillId="50" borderId="0" applyNumberFormat="0" applyBorder="0" applyAlignment="0" applyProtection="0"/>
    <xf numFmtId="0" fontId="24" fillId="62" borderId="27" applyNumberFormat="0" applyAlignment="0" applyProtection="0"/>
    <xf numFmtId="0" fontId="25" fillId="63" borderId="28" applyNumberFormat="0" applyAlignment="0" applyProtection="0"/>
    <xf numFmtId="0" fontId="26" fillId="0" borderId="29" applyNumberFormat="0" applyFill="0" applyAlignment="0" applyProtection="0"/>
    <xf numFmtId="0" fontId="22" fillId="64" borderId="0" applyNumberFormat="0" applyBorder="0" applyAlignment="0" applyProtection="0"/>
    <xf numFmtId="0" fontId="22" fillId="65" borderId="0" applyNumberFormat="0" applyBorder="0" applyAlignment="0" applyProtection="0"/>
    <xf numFmtId="0" fontId="22" fillId="6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67" borderId="0" applyNumberFormat="0" applyBorder="0" applyAlignment="0" applyProtection="0"/>
    <xf numFmtId="0" fontId="27" fillId="53" borderId="27" applyNumberFormat="0" applyAlignment="0" applyProtection="0"/>
    <xf numFmtId="0" fontId="28" fillId="49" borderId="0" applyNumberFormat="0" applyBorder="0" applyAlignment="0" applyProtection="0"/>
    <xf numFmtId="170" fontId="18" fillId="0" borderId="0" applyFont="0" applyFill="0" applyBorder="0" applyAlignment="0" applyProtection="0"/>
    <xf numFmtId="0" fontId="29" fillId="68" borderId="0" applyNumberFormat="0" applyBorder="0" applyAlignment="0" applyProtection="0"/>
    <xf numFmtId="0" fontId="18" fillId="69" borderId="30" applyNumberFormat="0" applyFont="0" applyAlignment="0" applyProtection="0"/>
    <xf numFmtId="0" fontId="30" fillId="62" borderId="31" applyNumberFormat="0" applyAlignment="0" applyProtection="0"/>
    <xf numFmtId="43" fontId="18"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32" applyNumberFormat="0" applyFill="0" applyAlignment="0" applyProtection="0"/>
    <xf numFmtId="0" fontId="35" fillId="0" borderId="33" applyNumberFormat="0" applyFill="0" applyAlignment="0" applyProtection="0"/>
    <xf numFmtId="0" fontId="36" fillId="0" borderId="34" applyNumberFormat="0" applyFill="0" applyAlignment="0" applyProtection="0"/>
    <xf numFmtId="0" fontId="36" fillId="0" borderId="0" applyNumberFormat="0" applyFill="0" applyBorder="0" applyAlignment="0" applyProtection="0"/>
    <xf numFmtId="0" fontId="37" fillId="0" borderId="35" applyNumberFormat="0" applyFill="0" applyAlignment="0" applyProtection="0"/>
    <xf numFmtId="0" fontId="38"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39"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8" fillId="0" borderId="0"/>
    <xf numFmtId="0" fontId="18" fillId="69" borderId="30" applyNumberFormat="0" applyFont="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8" fillId="0" borderId="0" applyFont="0" applyFill="0" applyBorder="0" applyAlignment="0" applyProtection="0"/>
    <xf numFmtId="43" fontId="1" fillId="0" borderId="0" applyFont="0" applyFill="0" applyBorder="0" applyAlignment="0" applyProtection="0"/>
  </cellStyleXfs>
  <cellXfs count="250">
    <xf numFmtId="0" fontId="0" fillId="0" borderId="0" xfId="0"/>
    <xf numFmtId="14" fontId="0" fillId="0" borderId="0" xfId="0" applyNumberFormat="1"/>
    <xf numFmtId="0" fontId="16" fillId="0" borderId="0" xfId="0" applyFont="1"/>
    <xf numFmtId="0" fontId="13" fillId="33" borderId="0" xfId="0" applyFont="1" applyFill="1" applyAlignment="1">
      <alignment horizontal="center" vertical="center" wrapText="1"/>
    </xf>
    <xf numFmtId="43" fontId="13" fillId="33" borderId="0" xfId="42" applyFont="1" applyFill="1" applyAlignment="1">
      <alignment horizontal="center" vertical="center"/>
    </xf>
    <xf numFmtId="164" fontId="0" fillId="0" borderId="0" xfId="43" applyNumberFormat="1" applyFont="1"/>
    <xf numFmtId="43" fontId="0" fillId="0" borderId="0" xfId="42" applyFont="1"/>
    <xf numFmtId="43" fontId="0" fillId="36" borderId="10" xfId="42" applyFont="1" applyFill="1" applyBorder="1"/>
    <xf numFmtId="8" fontId="0" fillId="36" borderId="10" xfId="42" applyNumberFormat="1" applyFont="1" applyFill="1" applyBorder="1"/>
    <xf numFmtId="2" fontId="0" fillId="0" borderId="0" xfId="0" applyNumberFormat="1"/>
    <xf numFmtId="0" fontId="0" fillId="37" borderId="10" xfId="0" applyFill="1" applyBorder="1"/>
    <xf numFmtId="166" fontId="0" fillId="37" borderId="10" xfId="0" applyNumberFormat="1" applyFill="1" applyBorder="1"/>
    <xf numFmtId="14" fontId="0" fillId="0" borderId="0" xfId="42" applyNumberFormat="1" applyFont="1"/>
    <xf numFmtId="2" fontId="0" fillId="39" borderId="10" xfId="0" applyNumberFormat="1" applyFill="1" applyBorder="1"/>
    <xf numFmtId="166" fontId="0" fillId="39" borderId="10" xfId="0" applyNumberFormat="1" applyFill="1" applyBorder="1"/>
    <xf numFmtId="43" fontId="0" fillId="38" borderId="10" xfId="42" applyFont="1" applyFill="1" applyBorder="1"/>
    <xf numFmtId="165" fontId="0" fillId="0" borderId="0" xfId="0" applyNumberFormat="1"/>
    <xf numFmtId="164" fontId="0" fillId="0" borderId="0" xfId="43" applyNumberFormat="1" applyFont="1" applyFill="1"/>
    <xf numFmtId="8" fontId="0" fillId="0" borderId="0" xfId="0" applyNumberFormat="1"/>
    <xf numFmtId="166" fontId="0" fillId="0" borderId="0" xfId="0" applyNumberFormat="1"/>
    <xf numFmtId="0" fontId="16" fillId="35" borderId="10" xfId="0" applyFont="1" applyFill="1" applyBorder="1" applyAlignment="1">
      <alignment horizontal="center" vertical="center"/>
    </xf>
    <xf numFmtId="43" fontId="0" fillId="0" borderId="10" xfId="42" applyFont="1" applyBorder="1"/>
    <xf numFmtId="0" fontId="16" fillId="43" borderId="10" xfId="0" applyFont="1" applyFill="1" applyBorder="1"/>
    <xf numFmtId="0" fontId="16" fillId="42" borderId="10" xfId="0" applyFont="1" applyFill="1" applyBorder="1"/>
    <xf numFmtId="0" fontId="16" fillId="37" borderId="10" xfId="0" applyFont="1" applyFill="1" applyBorder="1" applyAlignment="1">
      <alignment horizontal="center" vertical="center"/>
    </xf>
    <xf numFmtId="43" fontId="0" fillId="43" borderId="10" xfId="42" applyFont="1" applyFill="1" applyBorder="1"/>
    <xf numFmtId="43" fontId="0" fillId="42" borderId="10" xfId="42" applyFont="1" applyFill="1" applyBorder="1"/>
    <xf numFmtId="43" fontId="0" fillId="35" borderId="10" xfId="42" applyFont="1" applyFill="1" applyBorder="1" applyAlignment="1">
      <alignment horizontal="center" vertical="center"/>
    </xf>
    <xf numFmtId="43" fontId="0" fillId="37" borderId="11" xfId="42" applyFont="1" applyFill="1" applyBorder="1" applyAlignment="1">
      <alignment horizontal="center" vertical="center"/>
    </xf>
    <xf numFmtId="167" fontId="0" fillId="0" borderId="0" xfId="0" applyNumberFormat="1"/>
    <xf numFmtId="43" fontId="0" fillId="0" borderId="0" xfId="42" applyFont="1" applyFill="1" applyBorder="1" applyAlignment="1">
      <alignment horizontal="center" vertical="center"/>
    </xf>
    <xf numFmtId="43" fontId="0" fillId="0" borderId="0" xfId="42" applyFont="1" applyFill="1" applyBorder="1"/>
    <xf numFmtId="17" fontId="0" fillId="0" borderId="0" xfId="0" applyNumberFormat="1"/>
    <xf numFmtId="43" fontId="0" fillId="0" borderId="0" xfId="0" applyNumberFormat="1"/>
    <xf numFmtId="43" fontId="16" fillId="34" borderId="0" xfId="42" applyFont="1" applyFill="1" applyBorder="1" applyAlignment="1">
      <alignment horizontal="center" vertical="center"/>
    </xf>
    <xf numFmtId="14" fontId="0" fillId="37" borderId="10" xfId="0" applyNumberFormat="1" applyFill="1" applyBorder="1"/>
    <xf numFmtId="43" fontId="0" fillId="38" borderId="10" xfId="0" applyNumberFormat="1" applyFill="1" applyBorder="1"/>
    <xf numFmtId="166" fontId="0" fillId="37" borderId="11" xfId="0" applyNumberFormat="1" applyFill="1" applyBorder="1"/>
    <xf numFmtId="43" fontId="0" fillId="38" borderId="14" xfId="42" applyFont="1" applyFill="1" applyBorder="1"/>
    <xf numFmtId="10" fontId="0" fillId="38" borderId="10" xfId="0" applyNumberFormat="1" applyFill="1" applyBorder="1"/>
    <xf numFmtId="43" fontId="13" fillId="33" borderId="10" xfId="42" applyFont="1" applyFill="1" applyBorder="1" applyAlignment="1">
      <alignment horizontal="center" vertical="center"/>
    </xf>
    <xf numFmtId="43" fontId="16" fillId="44" borderId="10" xfId="42" applyFont="1" applyFill="1" applyBorder="1"/>
    <xf numFmtId="0" fontId="0" fillId="41" borderId="0" xfId="0" applyFill="1"/>
    <xf numFmtId="43" fontId="0" fillId="41" borderId="0" xfId="42" applyFont="1" applyFill="1"/>
    <xf numFmtId="0" fontId="0" fillId="41" borderId="10" xfId="0" applyFill="1" applyBorder="1"/>
    <xf numFmtId="43" fontId="0" fillId="41" borderId="10" xfId="42" applyFont="1" applyFill="1" applyBorder="1"/>
    <xf numFmtId="0" fontId="0" fillId="40" borderId="10" xfId="0" applyFill="1" applyBorder="1"/>
    <xf numFmtId="43" fontId="0" fillId="40" borderId="10" xfId="42" applyFont="1" applyFill="1" applyBorder="1"/>
    <xf numFmtId="0" fontId="0" fillId="42" borderId="10" xfId="0" applyFill="1" applyBorder="1"/>
    <xf numFmtId="14" fontId="19" fillId="0" borderId="0" xfId="0" applyNumberFormat="1" applyFont="1"/>
    <xf numFmtId="0" fontId="0" fillId="45" borderId="10" xfId="0" applyFill="1" applyBorder="1"/>
    <xf numFmtId="43" fontId="0" fillId="45" borderId="0" xfId="42" applyFont="1" applyFill="1"/>
    <xf numFmtId="43" fontId="0" fillId="45" borderId="10" xfId="42" applyFont="1" applyFill="1" applyBorder="1"/>
    <xf numFmtId="0" fontId="0" fillId="45" borderId="0" xfId="0" applyFill="1"/>
    <xf numFmtId="168" fontId="0" fillId="0" borderId="0" xfId="43" applyNumberFormat="1" applyFont="1"/>
    <xf numFmtId="169" fontId="0" fillId="0" borderId="0" xfId="43" applyNumberFormat="1" applyFont="1"/>
    <xf numFmtId="0" fontId="0" fillId="0" borderId="10" xfId="0" applyBorder="1"/>
    <xf numFmtId="4" fontId="0" fillId="0" borderId="0" xfId="0" applyNumberFormat="1"/>
    <xf numFmtId="4" fontId="0" fillId="45" borderId="10" xfId="0" applyNumberFormat="1" applyFill="1" applyBorder="1"/>
    <xf numFmtId="4" fontId="0" fillId="40" borderId="10" xfId="0" applyNumberFormat="1" applyFill="1" applyBorder="1"/>
    <xf numFmtId="0" fontId="0" fillId="40" borderId="10" xfId="0" applyFill="1" applyBorder="1" applyAlignment="1">
      <alignment horizontal="center" vertical="center"/>
    </xf>
    <xf numFmtId="14" fontId="0" fillId="45" borderId="10" xfId="0" applyNumberFormat="1" applyFill="1" applyBorder="1"/>
    <xf numFmtId="0" fontId="16" fillId="46" borderId="10" xfId="0" applyFont="1" applyFill="1" applyBorder="1" applyAlignment="1">
      <alignment horizontal="center" vertical="center"/>
    </xf>
    <xf numFmtId="43" fontId="0" fillId="46" borderId="10" xfId="42" applyFont="1" applyFill="1" applyBorder="1" applyAlignment="1">
      <alignment horizontal="center" vertical="center"/>
    </xf>
    <xf numFmtId="0" fontId="16" fillId="0" borderId="10" xfId="0" applyFont="1" applyBorder="1" applyAlignment="1">
      <alignment horizontal="center" vertical="center"/>
    </xf>
    <xf numFmtId="0" fontId="16" fillId="34" borderId="10" xfId="0" applyFont="1" applyFill="1" applyBorder="1" applyAlignment="1">
      <alignment horizontal="center" vertical="center"/>
    </xf>
    <xf numFmtId="17" fontId="0" fillId="0" borderId="10" xfId="0" applyNumberFormat="1" applyBorder="1"/>
    <xf numFmtId="43" fontId="0" fillId="37" borderId="10" xfId="42" applyFont="1" applyFill="1" applyBorder="1" applyAlignment="1">
      <alignment horizontal="center" vertical="center"/>
    </xf>
    <xf numFmtId="43" fontId="0" fillId="34" borderId="10" xfId="0" applyNumberFormat="1" applyFill="1" applyBorder="1"/>
    <xf numFmtId="43" fontId="0" fillId="42" borderId="12" xfId="42" applyFont="1" applyFill="1" applyBorder="1"/>
    <xf numFmtId="43" fontId="0" fillId="35" borderId="12" xfId="42" applyFont="1" applyFill="1" applyBorder="1" applyAlignment="1">
      <alignment horizontal="center" vertical="center"/>
    </xf>
    <xf numFmtId="43" fontId="0" fillId="46" borderId="12" xfId="42" applyFont="1" applyFill="1" applyBorder="1" applyAlignment="1">
      <alignment horizontal="center" vertical="center"/>
    </xf>
    <xf numFmtId="43" fontId="0" fillId="37" borderId="12" xfId="42" applyFont="1" applyFill="1" applyBorder="1" applyAlignment="1">
      <alignment horizontal="center" vertical="center"/>
    </xf>
    <xf numFmtId="43" fontId="0" fillId="37" borderId="13" xfId="42" applyFont="1" applyFill="1" applyBorder="1" applyAlignment="1">
      <alignment horizontal="center" vertical="center"/>
    </xf>
    <xf numFmtId="43" fontId="0" fillId="0" borderId="10" xfId="42" applyFont="1" applyFill="1" applyBorder="1"/>
    <xf numFmtId="8" fontId="0" fillId="0" borderId="10" xfId="42" applyNumberFormat="1" applyFont="1" applyFill="1" applyBorder="1"/>
    <xf numFmtId="14" fontId="0" fillId="0" borderId="10" xfId="0" applyNumberFormat="1" applyBorder="1"/>
    <xf numFmtId="166" fontId="0" fillId="0" borderId="10" xfId="0" applyNumberFormat="1" applyBorder="1"/>
    <xf numFmtId="166" fontId="0" fillId="0" borderId="11" xfId="0" applyNumberFormat="1" applyBorder="1"/>
    <xf numFmtId="10" fontId="0" fillId="0" borderId="10" xfId="0" applyNumberFormat="1" applyBorder="1"/>
    <xf numFmtId="43" fontId="0" fillId="0" borderId="14" xfId="42" applyFont="1" applyFill="1" applyBorder="1"/>
    <xf numFmtId="2" fontId="0" fillId="0" borderId="10" xfId="0" applyNumberFormat="1" applyBorder="1"/>
    <xf numFmtId="43" fontId="0" fillId="0" borderId="0" xfId="42" applyFont="1" applyFill="1"/>
    <xf numFmtId="14" fontId="0" fillId="0" borderId="0" xfId="42" applyNumberFormat="1" applyFont="1" applyFill="1"/>
    <xf numFmtId="0" fontId="16" fillId="41" borderId="10" xfId="0" applyFont="1" applyFill="1" applyBorder="1"/>
    <xf numFmtId="43" fontId="0" fillId="41" borderId="12" xfId="42" applyFont="1" applyFill="1" applyBorder="1"/>
    <xf numFmtId="43" fontId="0" fillId="41" borderId="0" xfId="42" applyFont="1" applyFill="1" applyBorder="1"/>
    <xf numFmtId="8" fontId="0" fillId="41" borderId="10" xfId="42" applyNumberFormat="1" applyFont="1" applyFill="1" applyBorder="1"/>
    <xf numFmtId="14" fontId="0" fillId="0" borderId="0" xfId="0" applyNumberFormat="1" applyAlignment="1">
      <alignment horizontal="left"/>
    </xf>
    <xf numFmtId="0" fontId="0" fillId="41" borderId="19" xfId="0" applyFill="1" applyBorder="1"/>
    <xf numFmtId="0" fontId="0" fillId="41" borderId="20" xfId="0" applyFill="1" applyBorder="1"/>
    <xf numFmtId="14" fontId="0" fillId="41" borderId="19" xfId="0" applyNumberFormat="1" applyFill="1" applyBorder="1" applyAlignment="1">
      <alignment horizontal="left"/>
    </xf>
    <xf numFmtId="43" fontId="0" fillId="41" borderId="20" xfId="42" applyFont="1" applyFill="1" applyBorder="1"/>
    <xf numFmtId="14" fontId="0" fillId="41" borderId="21" xfId="0" applyNumberFormat="1" applyFill="1" applyBorder="1" applyAlignment="1">
      <alignment horizontal="left"/>
    </xf>
    <xf numFmtId="43" fontId="0" fillId="41" borderId="22" xfId="42" applyFont="1" applyFill="1" applyBorder="1"/>
    <xf numFmtId="43" fontId="0" fillId="41" borderId="23" xfId="42" applyFont="1" applyFill="1" applyBorder="1"/>
    <xf numFmtId="0" fontId="0" fillId="40" borderId="19" xfId="0" applyFill="1" applyBorder="1"/>
    <xf numFmtId="0" fontId="0" fillId="40" borderId="20" xfId="0" applyFill="1" applyBorder="1"/>
    <xf numFmtId="14" fontId="0" fillId="40" borderId="19" xfId="0" applyNumberFormat="1" applyFill="1" applyBorder="1"/>
    <xf numFmtId="43" fontId="0" fillId="40" borderId="20" xfId="42" applyFont="1" applyFill="1" applyBorder="1"/>
    <xf numFmtId="14" fontId="0" fillId="40" borderId="21" xfId="0" applyNumberFormat="1" applyFill="1" applyBorder="1"/>
    <xf numFmtId="43" fontId="0" fillId="40" borderId="22" xfId="42" applyFont="1" applyFill="1" applyBorder="1"/>
    <xf numFmtId="43" fontId="0" fillId="40" borderId="23" xfId="42" applyFont="1" applyFill="1" applyBorder="1"/>
    <xf numFmtId="0" fontId="0" fillId="45" borderId="19" xfId="0" applyFill="1" applyBorder="1"/>
    <xf numFmtId="0" fontId="0" fillId="45" borderId="20" xfId="0" applyFill="1" applyBorder="1"/>
    <xf numFmtId="14" fontId="19" fillId="45" borderId="19" xfId="0" applyNumberFormat="1" applyFont="1" applyFill="1" applyBorder="1" applyAlignment="1">
      <alignment horizontal="left"/>
    </xf>
    <xf numFmtId="43" fontId="0" fillId="45" borderId="20" xfId="42" applyFont="1" applyFill="1" applyBorder="1"/>
    <xf numFmtId="14" fontId="19" fillId="45" borderId="21" xfId="0" applyNumberFormat="1" applyFont="1" applyFill="1" applyBorder="1" applyAlignment="1">
      <alignment horizontal="left"/>
    </xf>
    <xf numFmtId="43" fontId="0" fillId="45" borderId="22" xfId="42" applyFont="1" applyFill="1" applyBorder="1"/>
    <xf numFmtId="43" fontId="0" fillId="45" borderId="23" xfId="42" applyFont="1" applyFill="1" applyBorder="1"/>
    <xf numFmtId="0" fontId="0" fillId="42" borderId="19" xfId="0" applyFill="1" applyBorder="1"/>
    <xf numFmtId="0" fontId="0" fillId="42" borderId="20" xfId="0" applyFill="1" applyBorder="1"/>
    <xf numFmtId="14" fontId="0" fillId="42" borderId="19" xfId="0" applyNumberFormat="1" applyFill="1" applyBorder="1" applyAlignment="1">
      <alignment horizontal="left"/>
    </xf>
    <xf numFmtId="43" fontId="0" fillId="42" borderId="20" xfId="42" applyFont="1" applyFill="1" applyBorder="1"/>
    <xf numFmtId="14" fontId="0" fillId="42" borderId="21" xfId="0" applyNumberFormat="1" applyFill="1" applyBorder="1" applyAlignment="1">
      <alignment horizontal="left"/>
    </xf>
    <xf numFmtId="43" fontId="0" fillId="42" borderId="22" xfId="42" applyFont="1" applyFill="1" applyBorder="1"/>
    <xf numFmtId="43" fontId="0" fillId="42" borderId="23" xfId="42" applyFont="1" applyFill="1" applyBorder="1"/>
    <xf numFmtId="14" fontId="0" fillId="45" borderId="19" xfId="0" applyNumberFormat="1" applyFill="1" applyBorder="1" applyAlignment="1">
      <alignment horizontal="left"/>
    </xf>
    <xf numFmtId="14" fontId="0" fillId="45" borderId="21" xfId="0" applyNumberFormat="1" applyFill="1" applyBorder="1" applyAlignment="1">
      <alignment horizontal="left"/>
    </xf>
    <xf numFmtId="14" fontId="0" fillId="0" borderId="13" xfId="0" applyNumberFormat="1" applyBorder="1"/>
    <xf numFmtId="43" fontId="0" fillId="0" borderId="25" xfId="42" applyFont="1" applyFill="1" applyBorder="1"/>
    <xf numFmtId="14" fontId="0" fillId="0" borderId="26" xfId="0" applyNumberFormat="1" applyBorder="1"/>
    <xf numFmtId="1" fontId="0" fillId="0" borderId="0" xfId="42" applyNumberFormat="1" applyFont="1" applyFill="1" applyBorder="1"/>
    <xf numFmtId="0" fontId="0" fillId="47" borderId="10" xfId="0" applyFill="1" applyBorder="1"/>
    <xf numFmtId="17" fontId="0" fillId="47" borderId="10" xfId="0" applyNumberFormat="1" applyFill="1" applyBorder="1"/>
    <xf numFmtId="43" fontId="0" fillId="47" borderId="10" xfId="42" applyFont="1" applyFill="1" applyBorder="1"/>
    <xf numFmtId="0" fontId="0" fillId="36" borderId="10" xfId="0" applyFill="1" applyBorder="1"/>
    <xf numFmtId="9" fontId="0" fillId="36" borderId="10" xfId="0" applyNumberFormat="1" applyFill="1" applyBorder="1"/>
    <xf numFmtId="17" fontId="0" fillId="36" borderId="10" xfId="0" applyNumberFormat="1" applyFill="1" applyBorder="1"/>
    <xf numFmtId="43" fontId="0" fillId="36" borderId="10" xfId="0" applyNumberFormat="1" applyFill="1" applyBorder="1"/>
    <xf numFmtId="10" fontId="0" fillId="36" borderId="10" xfId="0" applyNumberFormat="1" applyFill="1" applyBorder="1"/>
    <xf numFmtId="0" fontId="0" fillId="43" borderId="10" xfId="0" applyFill="1" applyBorder="1"/>
    <xf numFmtId="17" fontId="0" fillId="43" borderId="10" xfId="0" applyNumberFormat="1" applyFill="1" applyBorder="1"/>
    <xf numFmtId="43" fontId="0" fillId="43" borderId="10" xfId="0" applyNumberFormat="1" applyFill="1" applyBorder="1"/>
    <xf numFmtId="0" fontId="0" fillId="45" borderId="12" xfId="0" applyFill="1" applyBorder="1"/>
    <xf numFmtId="4" fontId="0" fillId="45" borderId="12" xfId="0" applyNumberFormat="1" applyFill="1" applyBorder="1"/>
    <xf numFmtId="17" fontId="0" fillId="0" borderId="12" xfId="0" applyNumberFormat="1" applyBorder="1"/>
    <xf numFmtId="43" fontId="0" fillId="43" borderId="12" xfId="42" applyFont="1" applyFill="1" applyBorder="1"/>
    <xf numFmtId="1" fontId="0" fillId="0" borderId="0" xfId="0" applyNumberFormat="1"/>
    <xf numFmtId="14" fontId="0" fillId="37" borderId="10" xfId="0" applyNumberFormat="1" applyFill="1" applyBorder="1" applyAlignment="1">
      <alignment horizontal="right"/>
    </xf>
    <xf numFmtId="43" fontId="0" fillId="70" borderId="10" xfId="42" applyFont="1" applyFill="1" applyBorder="1" applyAlignment="1">
      <alignment horizontal="center" vertical="center"/>
    </xf>
    <xf numFmtId="0" fontId="16" fillId="70" borderId="10" xfId="0" applyFont="1" applyFill="1" applyBorder="1" applyAlignment="1">
      <alignment horizontal="center" vertical="center"/>
    </xf>
    <xf numFmtId="165" fontId="0" fillId="71" borderId="0" xfId="0" applyNumberFormat="1" applyFill="1"/>
    <xf numFmtId="0" fontId="0" fillId="0" borderId="0" xfId="0" applyAlignment="1">
      <alignment horizontal="center" vertical="center"/>
    </xf>
    <xf numFmtId="43" fontId="0" fillId="0" borderId="10" xfId="0" applyNumberFormat="1" applyBorder="1"/>
    <xf numFmtId="0" fontId="0" fillId="0" borderId="37" xfId="0" applyBorder="1"/>
    <xf numFmtId="14" fontId="0" fillId="45" borderId="38" xfId="0" applyNumberFormat="1" applyFill="1" applyBorder="1"/>
    <xf numFmtId="0" fontId="0" fillId="0" borderId="38" xfId="0" applyBorder="1"/>
    <xf numFmtId="14" fontId="0" fillId="45" borderId="36" xfId="0" applyNumberFormat="1" applyFill="1" applyBorder="1"/>
    <xf numFmtId="0" fontId="0" fillId="0" borderId="36" xfId="0" applyBorder="1"/>
    <xf numFmtId="0" fontId="0" fillId="71" borderId="0" xfId="0" applyFill="1"/>
    <xf numFmtId="171" fontId="0" fillId="0" borderId="0" xfId="42" applyNumberFormat="1" applyFont="1"/>
    <xf numFmtId="0" fontId="13" fillId="73" borderId="0" xfId="0" applyFont="1" applyFill="1" applyAlignment="1">
      <alignment horizontal="center" vertical="center"/>
    </xf>
    <xf numFmtId="43" fontId="13" fillId="73" borderId="0" xfId="42" applyFont="1" applyFill="1" applyBorder="1" applyAlignment="1">
      <alignment horizontal="center" vertical="center"/>
    </xf>
    <xf numFmtId="0" fontId="0" fillId="0" borderId="10" xfId="0" applyBorder="1" applyAlignment="1">
      <alignment horizontal="center" vertical="center"/>
    </xf>
    <xf numFmtId="0" fontId="0" fillId="40" borderId="10" xfId="0" applyFill="1" applyBorder="1" applyAlignment="1">
      <alignment horizontal="left" vertical="center"/>
    </xf>
    <xf numFmtId="0" fontId="0" fillId="0" borderId="10" xfId="0" applyBorder="1" applyAlignment="1">
      <alignment horizontal="left" vertical="center" wrapText="1"/>
    </xf>
    <xf numFmtId="0" fontId="0" fillId="40" borderId="10" xfId="0" applyFill="1" applyBorder="1" applyAlignment="1">
      <alignment horizontal="left" vertical="center" wrapText="1"/>
    </xf>
    <xf numFmtId="0" fontId="0" fillId="0" borderId="10" xfId="0" applyBorder="1" applyAlignment="1">
      <alignment horizontal="left" vertical="center"/>
    </xf>
    <xf numFmtId="10" fontId="0" fillId="0" borderId="0" xfId="43" applyNumberFormat="1" applyFont="1"/>
    <xf numFmtId="14" fontId="0" fillId="43" borderId="0" xfId="0" applyNumberFormat="1" applyFill="1"/>
    <xf numFmtId="2" fontId="0" fillId="43" borderId="0" xfId="0" applyNumberFormat="1" applyFill="1"/>
    <xf numFmtId="164" fontId="0" fillId="43" borderId="0" xfId="43" applyNumberFormat="1" applyFont="1" applyFill="1"/>
    <xf numFmtId="0" fontId="0" fillId="43" borderId="0" xfId="0" applyFill="1"/>
    <xf numFmtId="8" fontId="0" fillId="43" borderId="10" xfId="42" applyNumberFormat="1" applyFont="1" applyFill="1" applyBorder="1"/>
    <xf numFmtId="14" fontId="0" fillId="43" borderId="10" xfId="0" applyNumberFormat="1" applyFill="1" applyBorder="1" applyAlignment="1">
      <alignment horizontal="right"/>
    </xf>
    <xf numFmtId="166" fontId="0" fillId="43" borderId="10" xfId="0" applyNumberFormat="1" applyFill="1" applyBorder="1"/>
    <xf numFmtId="166" fontId="0" fillId="43" borderId="11" xfId="0" applyNumberFormat="1" applyFill="1" applyBorder="1"/>
    <xf numFmtId="10" fontId="0" fillId="43" borderId="10" xfId="0" applyNumberFormat="1" applyFill="1" applyBorder="1"/>
    <xf numFmtId="43" fontId="0" fillId="43" borderId="14" xfId="42" applyFont="1" applyFill="1" applyBorder="1"/>
    <xf numFmtId="2" fontId="0" fillId="43" borderId="10" xfId="0" applyNumberFormat="1" applyFill="1" applyBorder="1"/>
    <xf numFmtId="1" fontId="0" fillId="43" borderId="0" xfId="0" applyNumberFormat="1" applyFill="1"/>
    <xf numFmtId="165" fontId="0" fillId="43" borderId="0" xfId="0" applyNumberFormat="1" applyFill="1"/>
    <xf numFmtId="167" fontId="0" fillId="43" borderId="0" xfId="0" applyNumberFormat="1" applyFill="1"/>
    <xf numFmtId="8" fontId="0" fillId="43" borderId="0" xfId="0" applyNumberFormat="1" applyFill="1"/>
    <xf numFmtId="166" fontId="0" fillId="43" borderId="0" xfId="0" applyNumberFormat="1" applyFill="1"/>
    <xf numFmtId="43" fontId="0" fillId="43" borderId="0" xfId="42" applyFont="1" applyFill="1"/>
    <xf numFmtId="167" fontId="0" fillId="71" borderId="0" xfId="0" applyNumberFormat="1" applyFill="1"/>
    <xf numFmtId="8" fontId="0" fillId="43" borderId="0" xfId="42" applyNumberFormat="1" applyFont="1" applyFill="1"/>
    <xf numFmtId="0" fontId="0" fillId="0" borderId="0" xfId="0" applyAlignment="1">
      <alignment horizontal="center"/>
    </xf>
    <xf numFmtId="172" fontId="41" fillId="0" borderId="0" xfId="0" applyNumberFormat="1" applyFont="1"/>
    <xf numFmtId="172" fontId="0" fillId="0" borderId="0" xfId="0" applyNumberFormat="1"/>
    <xf numFmtId="2" fontId="0" fillId="0" borderId="0" xfId="0" applyNumberFormat="1" applyAlignment="1">
      <alignment horizontal="center"/>
    </xf>
    <xf numFmtId="0" fontId="42" fillId="75" borderId="10" xfId="0" applyFont="1" applyFill="1" applyBorder="1"/>
    <xf numFmtId="4" fontId="42" fillId="75" borderId="10" xfId="0" applyNumberFormat="1" applyFont="1" applyFill="1" applyBorder="1"/>
    <xf numFmtId="43" fontId="42" fillId="74" borderId="10" xfId="42" applyFont="1" applyFill="1" applyBorder="1"/>
    <xf numFmtId="43" fontId="42" fillId="75" borderId="10" xfId="42" applyFont="1" applyFill="1" applyBorder="1"/>
    <xf numFmtId="14" fontId="42" fillId="76" borderId="19" xfId="0" applyNumberFormat="1" applyFont="1" applyFill="1" applyBorder="1" applyAlignment="1">
      <alignment horizontal="left"/>
    </xf>
    <xf numFmtId="0" fontId="42" fillId="76" borderId="10" xfId="0" applyFont="1" applyFill="1" applyBorder="1"/>
    <xf numFmtId="4" fontId="42" fillId="76" borderId="10" xfId="0" applyNumberFormat="1" applyFont="1" applyFill="1" applyBorder="1"/>
    <xf numFmtId="4" fontId="42" fillId="76" borderId="20" xfId="0" applyNumberFormat="1" applyFont="1" applyFill="1" applyBorder="1"/>
    <xf numFmtId="4" fontId="42" fillId="75" borderId="20" xfId="0" applyNumberFormat="1" applyFont="1" applyFill="1" applyBorder="1"/>
    <xf numFmtId="43" fontId="42" fillId="74" borderId="20" xfId="42" applyFont="1" applyFill="1" applyBorder="1"/>
    <xf numFmtId="43" fontId="42" fillId="76" borderId="10" xfId="42" applyFont="1" applyFill="1" applyBorder="1"/>
    <xf numFmtId="43" fontId="42" fillId="76" borderId="20" xfId="42" applyFont="1" applyFill="1" applyBorder="1"/>
    <xf numFmtId="43" fontId="42" fillId="77" borderId="10" xfId="42" applyFont="1" applyFill="1" applyBorder="1"/>
    <xf numFmtId="43" fontId="42" fillId="77" borderId="20" xfId="42" applyFont="1" applyFill="1" applyBorder="1"/>
    <xf numFmtId="164" fontId="0" fillId="0" borderId="0" xfId="0" applyNumberFormat="1"/>
    <xf numFmtId="10" fontId="0" fillId="0" borderId="0" xfId="0" applyNumberFormat="1"/>
    <xf numFmtId="43" fontId="0" fillId="45" borderId="12" xfId="42" applyFont="1" applyFill="1" applyBorder="1"/>
    <xf numFmtId="168" fontId="43" fillId="0" borderId="0" xfId="0" applyNumberFormat="1" applyFont="1"/>
    <xf numFmtId="173" fontId="0" fillId="0" borderId="0" xfId="43" applyNumberFormat="1" applyFont="1"/>
    <xf numFmtId="173" fontId="0" fillId="0" borderId="0" xfId="43" applyNumberFormat="1" applyFont="1" applyFill="1"/>
    <xf numFmtId="0" fontId="0" fillId="0" borderId="0" xfId="0" applyAlignment="1">
      <alignment vertical="center"/>
    </xf>
    <xf numFmtId="172" fontId="0" fillId="71" borderId="0" xfId="0" applyNumberFormat="1" applyFill="1"/>
    <xf numFmtId="0" fontId="16" fillId="72" borderId="10" xfId="0" applyFont="1" applyFill="1" applyBorder="1" applyAlignment="1">
      <alignment horizontal="center" vertical="center"/>
    </xf>
    <xf numFmtId="0" fontId="16" fillId="34" borderId="10" xfId="0" applyFont="1" applyFill="1" applyBorder="1" applyAlignment="1">
      <alignment horizontal="center" vertical="center"/>
    </xf>
    <xf numFmtId="43" fontId="16" fillId="43" borderId="11" xfId="42" applyFont="1" applyFill="1" applyBorder="1" applyAlignment="1">
      <alignment horizontal="center" vertical="center"/>
    </xf>
    <xf numFmtId="43" fontId="16" fillId="43" borderId="15" xfId="42" applyFont="1" applyFill="1" applyBorder="1" applyAlignment="1">
      <alignment horizontal="center" vertical="center"/>
    </xf>
    <xf numFmtId="43" fontId="16" fillId="43" borderId="14" xfId="42" applyFont="1" applyFill="1" applyBorder="1" applyAlignment="1">
      <alignment horizontal="center" vertical="center"/>
    </xf>
    <xf numFmtId="0" fontId="16" fillId="42" borderId="10" xfId="0" applyFont="1" applyFill="1" applyBorder="1" applyAlignment="1">
      <alignment horizontal="center" vertical="center"/>
    </xf>
    <xf numFmtId="0" fontId="16" fillId="41" borderId="11" xfId="0" applyFont="1" applyFill="1" applyBorder="1" applyAlignment="1">
      <alignment horizontal="center" vertical="center"/>
    </xf>
    <xf numFmtId="0" fontId="16" fillId="41" borderId="15" xfId="0" applyFont="1" applyFill="1" applyBorder="1" applyAlignment="1">
      <alignment horizontal="center" vertical="center"/>
    </xf>
    <xf numFmtId="0" fontId="16" fillId="41" borderId="14" xfId="0" applyFont="1" applyFill="1" applyBorder="1" applyAlignment="1">
      <alignment horizontal="center" vertical="center"/>
    </xf>
    <xf numFmtId="0" fontId="16" fillId="35" borderId="10" xfId="0" applyFont="1" applyFill="1" applyBorder="1" applyAlignment="1">
      <alignment horizontal="center" vertical="center" wrapText="1"/>
    </xf>
    <xf numFmtId="0" fontId="16" fillId="37" borderId="10" xfId="0" applyFont="1" applyFill="1" applyBorder="1" applyAlignment="1">
      <alignment horizontal="center" vertical="center" wrapText="1"/>
    </xf>
    <xf numFmtId="0" fontId="16" fillId="46" borderId="10" xfId="0" applyFont="1" applyFill="1" applyBorder="1" applyAlignment="1">
      <alignment horizontal="center" vertical="center" wrapText="1"/>
    </xf>
    <xf numFmtId="0" fontId="16" fillId="70" borderId="11" xfId="0" applyFont="1" applyFill="1" applyBorder="1" applyAlignment="1">
      <alignment horizontal="center" vertical="center" wrapText="1"/>
    </xf>
    <xf numFmtId="0" fontId="16" fillId="70" borderId="15" xfId="0" applyFont="1" applyFill="1" applyBorder="1" applyAlignment="1">
      <alignment horizontal="center" vertical="center" wrapText="1"/>
    </xf>
    <xf numFmtId="0" fontId="16" fillId="70" borderId="14" xfId="0" applyFont="1" applyFill="1" applyBorder="1" applyAlignment="1">
      <alignment horizontal="center" vertical="center" wrapText="1"/>
    </xf>
    <xf numFmtId="0" fontId="16" fillId="43" borderId="10" xfId="0" applyFont="1" applyFill="1" applyBorder="1" applyAlignment="1">
      <alignment horizontal="center" vertical="center"/>
    </xf>
    <xf numFmtId="0" fontId="0" fillId="45" borderId="10" xfId="0" applyFill="1" applyBorder="1" applyAlignment="1">
      <alignment horizontal="center"/>
    </xf>
    <xf numFmtId="0" fontId="0" fillId="0" borderId="10" xfId="0" applyBorder="1" applyAlignment="1">
      <alignment horizontal="center"/>
    </xf>
    <xf numFmtId="0" fontId="0" fillId="45" borderId="11" xfId="0" applyFill="1" applyBorder="1" applyAlignment="1">
      <alignment horizontal="center"/>
    </xf>
    <xf numFmtId="0" fontId="0" fillId="45" borderId="15" xfId="0" applyFill="1" applyBorder="1" applyAlignment="1">
      <alignment horizontal="center"/>
    </xf>
    <xf numFmtId="0" fontId="0" fillId="45" borderId="14" xfId="0" applyFill="1" applyBorder="1" applyAlignment="1">
      <alignment horizontal="center"/>
    </xf>
    <xf numFmtId="0" fontId="0" fillId="40" borderId="10" xfId="0" applyFill="1" applyBorder="1" applyAlignment="1">
      <alignment horizontal="center"/>
    </xf>
    <xf numFmtId="0" fontId="0" fillId="36" borderId="0" xfId="0" applyFill="1" applyAlignment="1">
      <alignment horizontal="center"/>
    </xf>
    <xf numFmtId="0" fontId="0" fillId="37" borderId="0" xfId="0" applyFill="1" applyAlignment="1">
      <alignment horizontal="center"/>
    </xf>
    <xf numFmtId="0" fontId="0" fillId="38" borderId="0" xfId="0" applyFill="1" applyAlignment="1">
      <alignment horizontal="center"/>
    </xf>
    <xf numFmtId="0" fontId="0" fillId="39" borderId="0" xfId="0" applyFill="1" applyAlignment="1">
      <alignment horizontal="center"/>
    </xf>
    <xf numFmtId="0" fontId="0" fillId="36" borderId="11" xfId="0" applyFill="1" applyBorder="1" applyAlignment="1">
      <alignment horizontal="center"/>
    </xf>
    <xf numFmtId="0" fontId="0" fillId="36" borderId="15" xfId="0" applyFill="1" applyBorder="1" applyAlignment="1">
      <alignment horizontal="center"/>
    </xf>
    <xf numFmtId="0" fontId="0" fillId="36" borderId="14" xfId="0" applyFill="1" applyBorder="1" applyAlignment="1">
      <alignment horizontal="center"/>
    </xf>
    <xf numFmtId="0" fontId="0" fillId="47" borderId="10" xfId="0" applyFill="1" applyBorder="1" applyAlignment="1">
      <alignment horizontal="center"/>
    </xf>
    <xf numFmtId="0" fontId="0" fillId="43" borderId="10" xfId="0" applyFill="1" applyBorder="1" applyAlignment="1">
      <alignment horizontal="center"/>
    </xf>
    <xf numFmtId="0" fontId="0" fillId="41" borderId="16" xfId="0" applyFill="1" applyBorder="1" applyAlignment="1">
      <alignment horizontal="center"/>
    </xf>
    <xf numFmtId="0" fontId="0" fillId="41" borderId="17" xfId="0" applyFill="1" applyBorder="1" applyAlignment="1">
      <alignment horizontal="center"/>
    </xf>
    <xf numFmtId="0" fontId="0" fillId="41" borderId="18" xfId="0" applyFill="1" applyBorder="1" applyAlignment="1">
      <alignment horizontal="center"/>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applyAlignment="1">
      <alignment horizontal="center"/>
    </xf>
    <xf numFmtId="0" fontId="0" fillId="0" borderId="24" xfId="0" applyBorder="1" applyAlignment="1">
      <alignment horizontal="center"/>
    </xf>
    <xf numFmtId="0" fontId="0" fillId="40" borderId="16" xfId="0" applyFill="1" applyBorder="1" applyAlignment="1">
      <alignment horizontal="center"/>
    </xf>
    <xf numFmtId="0" fontId="0" fillId="40" borderId="17" xfId="0" applyFill="1" applyBorder="1" applyAlignment="1">
      <alignment horizontal="center"/>
    </xf>
    <xf numFmtId="0" fontId="0" fillId="40" borderId="18" xfId="0" applyFill="1" applyBorder="1" applyAlignment="1">
      <alignment horizontal="center"/>
    </xf>
    <xf numFmtId="0" fontId="0" fillId="42" borderId="16" xfId="0" applyFill="1" applyBorder="1" applyAlignment="1">
      <alignment horizontal="center"/>
    </xf>
    <xf numFmtId="0" fontId="0" fillId="42" borderId="17" xfId="0" applyFill="1" applyBorder="1" applyAlignment="1">
      <alignment horizontal="center"/>
    </xf>
    <xf numFmtId="0" fontId="0" fillId="42" borderId="18" xfId="0" applyFill="1" applyBorder="1" applyAlignment="1">
      <alignment horizontal="center"/>
    </xf>
    <xf numFmtId="43" fontId="0" fillId="0" borderId="0" xfId="42" quotePrefix="1" applyFont="1"/>
  </cellXfs>
  <cellStyles count="698">
    <cellStyle name="20% - Ênfase1" xfId="19" builtinId="30" customBuiltin="1"/>
    <cellStyle name="20% - Ênfase1 10" xfId="48" xr:uid="{00000000-0005-0000-0000-000001000000}"/>
    <cellStyle name="20% - Ênfase1 10 2" xfId="526" xr:uid="{00000000-0005-0000-0000-000002000000}"/>
    <cellStyle name="20% - Ênfase1 10 3" xfId="238" xr:uid="{00000000-0005-0000-0000-000003000000}"/>
    <cellStyle name="20% - Ênfase1 11" xfId="252" xr:uid="{00000000-0005-0000-0000-000004000000}"/>
    <cellStyle name="20% - Ênfase1 11 2" xfId="540" xr:uid="{00000000-0005-0000-0000-000005000000}"/>
    <cellStyle name="20% - Ênfase1 12" xfId="266" xr:uid="{00000000-0005-0000-0000-000006000000}"/>
    <cellStyle name="20% - Ênfase1 12 2" xfId="554" xr:uid="{00000000-0005-0000-0000-000007000000}"/>
    <cellStyle name="20% - Ênfase1 13" xfId="280" xr:uid="{00000000-0005-0000-0000-000008000000}"/>
    <cellStyle name="20% - Ênfase1 13 2" xfId="568" xr:uid="{00000000-0005-0000-0000-000009000000}"/>
    <cellStyle name="20% - Ênfase1 14" xfId="294" xr:uid="{00000000-0005-0000-0000-00000A000000}"/>
    <cellStyle name="20% - Ênfase1 14 2" xfId="582" xr:uid="{00000000-0005-0000-0000-00000B000000}"/>
    <cellStyle name="20% - Ênfase1 15" xfId="308" xr:uid="{00000000-0005-0000-0000-00000C000000}"/>
    <cellStyle name="20% - Ênfase1 15 2" xfId="596" xr:uid="{00000000-0005-0000-0000-00000D000000}"/>
    <cellStyle name="20% - Ênfase1 16" xfId="322" xr:uid="{00000000-0005-0000-0000-00000E000000}"/>
    <cellStyle name="20% - Ênfase1 16 2" xfId="610" xr:uid="{00000000-0005-0000-0000-00000F000000}"/>
    <cellStyle name="20% - Ênfase1 17" xfId="336" xr:uid="{00000000-0005-0000-0000-000010000000}"/>
    <cellStyle name="20% - Ênfase1 17 2" xfId="624" xr:uid="{00000000-0005-0000-0000-000011000000}"/>
    <cellStyle name="20% - Ênfase1 18" xfId="350" xr:uid="{00000000-0005-0000-0000-000012000000}"/>
    <cellStyle name="20% - Ênfase1 18 2" xfId="638" xr:uid="{00000000-0005-0000-0000-000013000000}"/>
    <cellStyle name="20% - Ênfase1 19" xfId="364" xr:uid="{00000000-0005-0000-0000-000014000000}"/>
    <cellStyle name="20% - Ênfase1 19 2" xfId="652" xr:uid="{00000000-0005-0000-0000-000015000000}"/>
    <cellStyle name="20% - Ênfase1 2" xfId="115" xr:uid="{00000000-0005-0000-0000-000016000000}"/>
    <cellStyle name="20% - Ênfase1 2 2" xfId="414" xr:uid="{00000000-0005-0000-0000-000017000000}"/>
    <cellStyle name="20% - Ênfase1 20" xfId="378" xr:uid="{00000000-0005-0000-0000-000018000000}"/>
    <cellStyle name="20% - Ênfase1 20 2" xfId="666" xr:uid="{00000000-0005-0000-0000-000019000000}"/>
    <cellStyle name="20% - Ênfase1 21" xfId="392" xr:uid="{00000000-0005-0000-0000-00001A000000}"/>
    <cellStyle name="20% - Ênfase1 21 2" xfId="680" xr:uid="{00000000-0005-0000-0000-00001B000000}"/>
    <cellStyle name="20% - Ênfase1 22" xfId="54" xr:uid="{00000000-0005-0000-0000-00001C000000}"/>
    <cellStyle name="20% - Ênfase1 3" xfId="140" xr:uid="{00000000-0005-0000-0000-00001D000000}"/>
    <cellStyle name="20% - Ênfase1 3 2" xfId="428" xr:uid="{00000000-0005-0000-0000-00001E000000}"/>
    <cellStyle name="20% - Ênfase1 4" xfId="154" xr:uid="{00000000-0005-0000-0000-00001F000000}"/>
    <cellStyle name="20% - Ênfase1 4 2" xfId="442" xr:uid="{00000000-0005-0000-0000-000020000000}"/>
    <cellStyle name="20% - Ênfase1 5" xfId="168" xr:uid="{00000000-0005-0000-0000-000021000000}"/>
    <cellStyle name="20% - Ênfase1 5 2" xfId="456" xr:uid="{00000000-0005-0000-0000-000022000000}"/>
    <cellStyle name="20% - Ênfase1 6" xfId="182" xr:uid="{00000000-0005-0000-0000-000023000000}"/>
    <cellStyle name="20% - Ênfase1 6 2" xfId="470" xr:uid="{00000000-0005-0000-0000-000024000000}"/>
    <cellStyle name="20% - Ênfase1 7" xfId="196" xr:uid="{00000000-0005-0000-0000-000025000000}"/>
    <cellStyle name="20% - Ênfase1 7 2" xfId="484" xr:uid="{00000000-0005-0000-0000-000026000000}"/>
    <cellStyle name="20% - Ênfase1 8" xfId="210" xr:uid="{00000000-0005-0000-0000-000027000000}"/>
    <cellStyle name="20% - Ênfase1 8 2" xfId="498" xr:uid="{00000000-0005-0000-0000-000028000000}"/>
    <cellStyle name="20% - Ênfase1 9" xfId="224" xr:uid="{00000000-0005-0000-0000-000029000000}"/>
    <cellStyle name="20% - Ênfase1 9 2" xfId="512" xr:uid="{00000000-0005-0000-0000-00002A000000}"/>
    <cellStyle name="20% - Ênfase2" xfId="23" builtinId="34" customBuiltin="1"/>
    <cellStyle name="20% - Ênfase2 10" xfId="240" xr:uid="{00000000-0005-0000-0000-00002C000000}"/>
    <cellStyle name="20% - Ênfase2 10 2" xfId="528" xr:uid="{00000000-0005-0000-0000-00002D000000}"/>
    <cellStyle name="20% - Ênfase2 11" xfId="254" xr:uid="{00000000-0005-0000-0000-00002E000000}"/>
    <cellStyle name="20% - Ênfase2 11 2" xfId="542" xr:uid="{00000000-0005-0000-0000-00002F000000}"/>
    <cellStyle name="20% - Ênfase2 12" xfId="268" xr:uid="{00000000-0005-0000-0000-000030000000}"/>
    <cellStyle name="20% - Ênfase2 12 2" xfId="556" xr:uid="{00000000-0005-0000-0000-000031000000}"/>
    <cellStyle name="20% - Ênfase2 13" xfId="282" xr:uid="{00000000-0005-0000-0000-000032000000}"/>
    <cellStyle name="20% - Ênfase2 13 2" xfId="570" xr:uid="{00000000-0005-0000-0000-000033000000}"/>
    <cellStyle name="20% - Ênfase2 14" xfId="296" xr:uid="{00000000-0005-0000-0000-000034000000}"/>
    <cellStyle name="20% - Ênfase2 14 2" xfId="584" xr:uid="{00000000-0005-0000-0000-000035000000}"/>
    <cellStyle name="20% - Ênfase2 15" xfId="310" xr:uid="{00000000-0005-0000-0000-000036000000}"/>
    <cellStyle name="20% - Ênfase2 15 2" xfId="598" xr:uid="{00000000-0005-0000-0000-000037000000}"/>
    <cellStyle name="20% - Ênfase2 16" xfId="324" xr:uid="{00000000-0005-0000-0000-000038000000}"/>
    <cellStyle name="20% - Ênfase2 16 2" xfId="612" xr:uid="{00000000-0005-0000-0000-000039000000}"/>
    <cellStyle name="20% - Ênfase2 17" xfId="338" xr:uid="{00000000-0005-0000-0000-00003A000000}"/>
    <cellStyle name="20% - Ênfase2 17 2" xfId="626" xr:uid="{00000000-0005-0000-0000-00003B000000}"/>
    <cellStyle name="20% - Ênfase2 18" xfId="352" xr:uid="{00000000-0005-0000-0000-00003C000000}"/>
    <cellStyle name="20% - Ênfase2 18 2" xfId="640" xr:uid="{00000000-0005-0000-0000-00003D000000}"/>
    <cellStyle name="20% - Ênfase2 19" xfId="366" xr:uid="{00000000-0005-0000-0000-00003E000000}"/>
    <cellStyle name="20% - Ênfase2 19 2" xfId="654" xr:uid="{00000000-0005-0000-0000-00003F000000}"/>
    <cellStyle name="20% - Ênfase2 2" xfId="119" xr:uid="{00000000-0005-0000-0000-000040000000}"/>
    <cellStyle name="20% - Ênfase2 2 2" xfId="416" xr:uid="{00000000-0005-0000-0000-000041000000}"/>
    <cellStyle name="20% - Ênfase2 20" xfId="380" xr:uid="{00000000-0005-0000-0000-000042000000}"/>
    <cellStyle name="20% - Ênfase2 20 2" xfId="668" xr:uid="{00000000-0005-0000-0000-000043000000}"/>
    <cellStyle name="20% - Ênfase2 21" xfId="394" xr:uid="{00000000-0005-0000-0000-000044000000}"/>
    <cellStyle name="20% - Ênfase2 21 2" xfId="682" xr:uid="{00000000-0005-0000-0000-000045000000}"/>
    <cellStyle name="20% - Ênfase2 22" xfId="55" xr:uid="{00000000-0005-0000-0000-000046000000}"/>
    <cellStyle name="20% - Ênfase2 3" xfId="142" xr:uid="{00000000-0005-0000-0000-000047000000}"/>
    <cellStyle name="20% - Ênfase2 3 2" xfId="430" xr:uid="{00000000-0005-0000-0000-000048000000}"/>
    <cellStyle name="20% - Ênfase2 4" xfId="156" xr:uid="{00000000-0005-0000-0000-000049000000}"/>
    <cellStyle name="20% - Ênfase2 4 2" xfId="444" xr:uid="{00000000-0005-0000-0000-00004A000000}"/>
    <cellStyle name="20% - Ênfase2 5" xfId="170" xr:uid="{00000000-0005-0000-0000-00004B000000}"/>
    <cellStyle name="20% - Ênfase2 5 2" xfId="458" xr:uid="{00000000-0005-0000-0000-00004C000000}"/>
    <cellStyle name="20% - Ênfase2 6" xfId="184" xr:uid="{00000000-0005-0000-0000-00004D000000}"/>
    <cellStyle name="20% - Ênfase2 6 2" xfId="472" xr:uid="{00000000-0005-0000-0000-00004E000000}"/>
    <cellStyle name="20% - Ênfase2 7" xfId="198" xr:uid="{00000000-0005-0000-0000-00004F000000}"/>
    <cellStyle name="20% - Ênfase2 7 2" xfId="486" xr:uid="{00000000-0005-0000-0000-000050000000}"/>
    <cellStyle name="20% - Ênfase2 8" xfId="212" xr:uid="{00000000-0005-0000-0000-000051000000}"/>
    <cellStyle name="20% - Ênfase2 8 2" xfId="500" xr:uid="{00000000-0005-0000-0000-000052000000}"/>
    <cellStyle name="20% - Ênfase2 9" xfId="226" xr:uid="{00000000-0005-0000-0000-000053000000}"/>
    <cellStyle name="20% - Ênfase2 9 2" xfId="514" xr:uid="{00000000-0005-0000-0000-000054000000}"/>
    <cellStyle name="20% - Ênfase3" xfId="27" builtinId="38" customBuiltin="1"/>
    <cellStyle name="20% - Ênfase3 10" xfId="242" xr:uid="{00000000-0005-0000-0000-000056000000}"/>
    <cellStyle name="20% - Ênfase3 10 2" xfId="530" xr:uid="{00000000-0005-0000-0000-000057000000}"/>
    <cellStyle name="20% - Ênfase3 11" xfId="256" xr:uid="{00000000-0005-0000-0000-000058000000}"/>
    <cellStyle name="20% - Ênfase3 11 2" xfId="544" xr:uid="{00000000-0005-0000-0000-000059000000}"/>
    <cellStyle name="20% - Ênfase3 12" xfId="270" xr:uid="{00000000-0005-0000-0000-00005A000000}"/>
    <cellStyle name="20% - Ênfase3 12 2" xfId="558" xr:uid="{00000000-0005-0000-0000-00005B000000}"/>
    <cellStyle name="20% - Ênfase3 13" xfId="284" xr:uid="{00000000-0005-0000-0000-00005C000000}"/>
    <cellStyle name="20% - Ênfase3 13 2" xfId="572" xr:uid="{00000000-0005-0000-0000-00005D000000}"/>
    <cellStyle name="20% - Ênfase3 14" xfId="298" xr:uid="{00000000-0005-0000-0000-00005E000000}"/>
    <cellStyle name="20% - Ênfase3 14 2" xfId="586" xr:uid="{00000000-0005-0000-0000-00005F000000}"/>
    <cellStyle name="20% - Ênfase3 15" xfId="312" xr:uid="{00000000-0005-0000-0000-000060000000}"/>
    <cellStyle name="20% - Ênfase3 15 2" xfId="600" xr:uid="{00000000-0005-0000-0000-000061000000}"/>
    <cellStyle name="20% - Ênfase3 16" xfId="326" xr:uid="{00000000-0005-0000-0000-000062000000}"/>
    <cellStyle name="20% - Ênfase3 16 2" xfId="614" xr:uid="{00000000-0005-0000-0000-000063000000}"/>
    <cellStyle name="20% - Ênfase3 17" xfId="340" xr:uid="{00000000-0005-0000-0000-000064000000}"/>
    <cellStyle name="20% - Ênfase3 17 2" xfId="628" xr:uid="{00000000-0005-0000-0000-000065000000}"/>
    <cellStyle name="20% - Ênfase3 18" xfId="354" xr:uid="{00000000-0005-0000-0000-000066000000}"/>
    <cellStyle name="20% - Ênfase3 18 2" xfId="642" xr:uid="{00000000-0005-0000-0000-000067000000}"/>
    <cellStyle name="20% - Ênfase3 19" xfId="368" xr:uid="{00000000-0005-0000-0000-000068000000}"/>
    <cellStyle name="20% - Ênfase3 19 2" xfId="656" xr:uid="{00000000-0005-0000-0000-000069000000}"/>
    <cellStyle name="20% - Ênfase3 2" xfId="123" xr:uid="{00000000-0005-0000-0000-00006A000000}"/>
    <cellStyle name="20% - Ênfase3 2 2" xfId="418" xr:uid="{00000000-0005-0000-0000-00006B000000}"/>
    <cellStyle name="20% - Ênfase3 20" xfId="382" xr:uid="{00000000-0005-0000-0000-00006C000000}"/>
    <cellStyle name="20% - Ênfase3 20 2" xfId="670" xr:uid="{00000000-0005-0000-0000-00006D000000}"/>
    <cellStyle name="20% - Ênfase3 21" xfId="396" xr:uid="{00000000-0005-0000-0000-00006E000000}"/>
    <cellStyle name="20% - Ênfase3 21 2" xfId="684" xr:uid="{00000000-0005-0000-0000-00006F000000}"/>
    <cellStyle name="20% - Ênfase3 22" xfId="56" xr:uid="{00000000-0005-0000-0000-000070000000}"/>
    <cellStyle name="20% - Ênfase3 3" xfId="144" xr:uid="{00000000-0005-0000-0000-000071000000}"/>
    <cellStyle name="20% - Ênfase3 3 2" xfId="432" xr:uid="{00000000-0005-0000-0000-000072000000}"/>
    <cellStyle name="20% - Ênfase3 4" xfId="158" xr:uid="{00000000-0005-0000-0000-000073000000}"/>
    <cellStyle name="20% - Ênfase3 4 2" xfId="446" xr:uid="{00000000-0005-0000-0000-000074000000}"/>
    <cellStyle name="20% - Ênfase3 5" xfId="172" xr:uid="{00000000-0005-0000-0000-000075000000}"/>
    <cellStyle name="20% - Ênfase3 5 2" xfId="460" xr:uid="{00000000-0005-0000-0000-000076000000}"/>
    <cellStyle name="20% - Ênfase3 6" xfId="186" xr:uid="{00000000-0005-0000-0000-000077000000}"/>
    <cellStyle name="20% - Ênfase3 6 2" xfId="474" xr:uid="{00000000-0005-0000-0000-000078000000}"/>
    <cellStyle name="20% - Ênfase3 7" xfId="200" xr:uid="{00000000-0005-0000-0000-000079000000}"/>
    <cellStyle name="20% - Ênfase3 7 2" xfId="488" xr:uid="{00000000-0005-0000-0000-00007A000000}"/>
    <cellStyle name="20% - Ênfase3 8" xfId="214" xr:uid="{00000000-0005-0000-0000-00007B000000}"/>
    <cellStyle name="20% - Ênfase3 8 2" xfId="502" xr:uid="{00000000-0005-0000-0000-00007C000000}"/>
    <cellStyle name="20% - Ênfase3 9" xfId="228" xr:uid="{00000000-0005-0000-0000-00007D000000}"/>
    <cellStyle name="20% - Ênfase3 9 2" xfId="516" xr:uid="{00000000-0005-0000-0000-00007E000000}"/>
    <cellStyle name="20% - Ênfase4" xfId="31" builtinId="42" customBuiltin="1"/>
    <cellStyle name="20% - Ênfase4 10" xfId="244" xr:uid="{00000000-0005-0000-0000-000080000000}"/>
    <cellStyle name="20% - Ênfase4 10 2" xfId="532" xr:uid="{00000000-0005-0000-0000-000081000000}"/>
    <cellStyle name="20% - Ênfase4 11" xfId="258" xr:uid="{00000000-0005-0000-0000-000082000000}"/>
    <cellStyle name="20% - Ênfase4 11 2" xfId="546" xr:uid="{00000000-0005-0000-0000-000083000000}"/>
    <cellStyle name="20% - Ênfase4 12" xfId="272" xr:uid="{00000000-0005-0000-0000-000084000000}"/>
    <cellStyle name="20% - Ênfase4 12 2" xfId="560" xr:uid="{00000000-0005-0000-0000-000085000000}"/>
    <cellStyle name="20% - Ênfase4 13" xfId="286" xr:uid="{00000000-0005-0000-0000-000086000000}"/>
    <cellStyle name="20% - Ênfase4 13 2" xfId="574" xr:uid="{00000000-0005-0000-0000-000087000000}"/>
    <cellStyle name="20% - Ênfase4 14" xfId="300" xr:uid="{00000000-0005-0000-0000-000088000000}"/>
    <cellStyle name="20% - Ênfase4 14 2" xfId="588" xr:uid="{00000000-0005-0000-0000-000089000000}"/>
    <cellStyle name="20% - Ênfase4 15" xfId="314" xr:uid="{00000000-0005-0000-0000-00008A000000}"/>
    <cellStyle name="20% - Ênfase4 15 2" xfId="602" xr:uid="{00000000-0005-0000-0000-00008B000000}"/>
    <cellStyle name="20% - Ênfase4 16" xfId="328" xr:uid="{00000000-0005-0000-0000-00008C000000}"/>
    <cellStyle name="20% - Ênfase4 16 2" xfId="616" xr:uid="{00000000-0005-0000-0000-00008D000000}"/>
    <cellStyle name="20% - Ênfase4 17" xfId="342" xr:uid="{00000000-0005-0000-0000-00008E000000}"/>
    <cellStyle name="20% - Ênfase4 17 2" xfId="630" xr:uid="{00000000-0005-0000-0000-00008F000000}"/>
    <cellStyle name="20% - Ênfase4 18" xfId="356" xr:uid="{00000000-0005-0000-0000-000090000000}"/>
    <cellStyle name="20% - Ênfase4 18 2" xfId="644" xr:uid="{00000000-0005-0000-0000-000091000000}"/>
    <cellStyle name="20% - Ênfase4 19" xfId="370" xr:uid="{00000000-0005-0000-0000-000092000000}"/>
    <cellStyle name="20% - Ênfase4 19 2" xfId="658" xr:uid="{00000000-0005-0000-0000-000093000000}"/>
    <cellStyle name="20% - Ênfase4 2" xfId="127" xr:uid="{00000000-0005-0000-0000-000094000000}"/>
    <cellStyle name="20% - Ênfase4 2 2" xfId="420" xr:uid="{00000000-0005-0000-0000-000095000000}"/>
    <cellStyle name="20% - Ênfase4 20" xfId="384" xr:uid="{00000000-0005-0000-0000-000096000000}"/>
    <cellStyle name="20% - Ênfase4 20 2" xfId="672" xr:uid="{00000000-0005-0000-0000-000097000000}"/>
    <cellStyle name="20% - Ênfase4 21" xfId="398" xr:uid="{00000000-0005-0000-0000-000098000000}"/>
    <cellStyle name="20% - Ênfase4 21 2" xfId="686" xr:uid="{00000000-0005-0000-0000-000099000000}"/>
    <cellStyle name="20% - Ênfase4 22" xfId="57" xr:uid="{00000000-0005-0000-0000-00009A000000}"/>
    <cellStyle name="20% - Ênfase4 3" xfId="146" xr:uid="{00000000-0005-0000-0000-00009B000000}"/>
    <cellStyle name="20% - Ênfase4 3 2" xfId="434" xr:uid="{00000000-0005-0000-0000-00009C000000}"/>
    <cellStyle name="20% - Ênfase4 4" xfId="160" xr:uid="{00000000-0005-0000-0000-00009D000000}"/>
    <cellStyle name="20% - Ênfase4 4 2" xfId="448" xr:uid="{00000000-0005-0000-0000-00009E000000}"/>
    <cellStyle name="20% - Ênfase4 5" xfId="174" xr:uid="{00000000-0005-0000-0000-00009F000000}"/>
    <cellStyle name="20% - Ênfase4 5 2" xfId="462" xr:uid="{00000000-0005-0000-0000-0000A0000000}"/>
    <cellStyle name="20% - Ênfase4 6" xfId="188" xr:uid="{00000000-0005-0000-0000-0000A1000000}"/>
    <cellStyle name="20% - Ênfase4 6 2" xfId="476" xr:uid="{00000000-0005-0000-0000-0000A2000000}"/>
    <cellStyle name="20% - Ênfase4 7" xfId="202" xr:uid="{00000000-0005-0000-0000-0000A3000000}"/>
    <cellStyle name="20% - Ênfase4 7 2" xfId="490" xr:uid="{00000000-0005-0000-0000-0000A4000000}"/>
    <cellStyle name="20% - Ênfase4 8" xfId="216" xr:uid="{00000000-0005-0000-0000-0000A5000000}"/>
    <cellStyle name="20% - Ênfase4 8 2" xfId="504" xr:uid="{00000000-0005-0000-0000-0000A6000000}"/>
    <cellStyle name="20% - Ênfase4 9" xfId="230" xr:uid="{00000000-0005-0000-0000-0000A7000000}"/>
    <cellStyle name="20% - Ênfase4 9 2" xfId="518" xr:uid="{00000000-0005-0000-0000-0000A8000000}"/>
    <cellStyle name="20% - Ênfase5" xfId="35" builtinId="46" customBuiltin="1"/>
    <cellStyle name="20% - Ênfase5 10" xfId="246" xr:uid="{00000000-0005-0000-0000-0000AA000000}"/>
    <cellStyle name="20% - Ênfase5 10 2" xfId="534" xr:uid="{00000000-0005-0000-0000-0000AB000000}"/>
    <cellStyle name="20% - Ênfase5 11" xfId="260" xr:uid="{00000000-0005-0000-0000-0000AC000000}"/>
    <cellStyle name="20% - Ênfase5 11 2" xfId="548" xr:uid="{00000000-0005-0000-0000-0000AD000000}"/>
    <cellStyle name="20% - Ênfase5 12" xfId="274" xr:uid="{00000000-0005-0000-0000-0000AE000000}"/>
    <cellStyle name="20% - Ênfase5 12 2" xfId="562" xr:uid="{00000000-0005-0000-0000-0000AF000000}"/>
    <cellStyle name="20% - Ênfase5 13" xfId="288" xr:uid="{00000000-0005-0000-0000-0000B0000000}"/>
    <cellStyle name="20% - Ênfase5 13 2" xfId="576" xr:uid="{00000000-0005-0000-0000-0000B1000000}"/>
    <cellStyle name="20% - Ênfase5 14" xfId="302" xr:uid="{00000000-0005-0000-0000-0000B2000000}"/>
    <cellStyle name="20% - Ênfase5 14 2" xfId="590" xr:uid="{00000000-0005-0000-0000-0000B3000000}"/>
    <cellStyle name="20% - Ênfase5 15" xfId="316" xr:uid="{00000000-0005-0000-0000-0000B4000000}"/>
    <cellStyle name="20% - Ênfase5 15 2" xfId="604" xr:uid="{00000000-0005-0000-0000-0000B5000000}"/>
    <cellStyle name="20% - Ênfase5 16" xfId="330" xr:uid="{00000000-0005-0000-0000-0000B6000000}"/>
    <cellStyle name="20% - Ênfase5 16 2" xfId="618" xr:uid="{00000000-0005-0000-0000-0000B7000000}"/>
    <cellStyle name="20% - Ênfase5 17" xfId="344" xr:uid="{00000000-0005-0000-0000-0000B8000000}"/>
    <cellStyle name="20% - Ênfase5 17 2" xfId="632" xr:uid="{00000000-0005-0000-0000-0000B9000000}"/>
    <cellStyle name="20% - Ênfase5 18" xfId="358" xr:uid="{00000000-0005-0000-0000-0000BA000000}"/>
    <cellStyle name="20% - Ênfase5 18 2" xfId="646" xr:uid="{00000000-0005-0000-0000-0000BB000000}"/>
    <cellStyle name="20% - Ênfase5 19" xfId="372" xr:uid="{00000000-0005-0000-0000-0000BC000000}"/>
    <cellStyle name="20% - Ênfase5 19 2" xfId="660" xr:uid="{00000000-0005-0000-0000-0000BD000000}"/>
    <cellStyle name="20% - Ênfase5 2" xfId="131" xr:uid="{00000000-0005-0000-0000-0000BE000000}"/>
    <cellStyle name="20% - Ênfase5 2 2" xfId="422" xr:uid="{00000000-0005-0000-0000-0000BF000000}"/>
    <cellStyle name="20% - Ênfase5 20" xfId="386" xr:uid="{00000000-0005-0000-0000-0000C0000000}"/>
    <cellStyle name="20% - Ênfase5 20 2" xfId="674" xr:uid="{00000000-0005-0000-0000-0000C1000000}"/>
    <cellStyle name="20% - Ênfase5 21" xfId="400" xr:uid="{00000000-0005-0000-0000-0000C2000000}"/>
    <cellStyle name="20% - Ênfase5 21 2" xfId="688" xr:uid="{00000000-0005-0000-0000-0000C3000000}"/>
    <cellStyle name="20% - Ênfase5 22" xfId="58" xr:uid="{00000000-0005-0000-0000-0000C4000000}"/>
    <cellStyle name="20% - Ênfase5 3" xfId="148" xr:uid="{00000000-0005-0000-0000-0000C5000000}"/>
    <cellStyle name="20% - Ênfase5 3 2" xfId="436" xr:uid="{00000000-0005-0000-0000-0000C6000000}"/>
    <cellStyle name="20% - Ênfase5 4" xfId="162" xr:uid="{00000000-0005-0000-0000-0000C7000000}"/>
    <cellStyle name="20% - Ênfase5 4 2" xfId="450" xr:uid="{00000000-0005-0000-0000-0000C8000000}"/>
    <cellStyle name="20% - Ênfase5 5" xfId="176" xr:uid="{00000000-0005-0000-0000-0000C9000000}"/>
    <cellStyle name="20% - Ênfase5 5 2" xfId="464" xr:uid="{00000000-0005-0000-0000-0000CA000000}"/>
    <cellStyle name="20% - Ênfase5 6" xfId="190" xr:uid="{00000000-0005-0000-0000-0000CB000000}"/>
    <cellStyle name="20% - Ênfase5 6 2" xfId="478" xr:uid="{00000000-0005-0000-0000-0000CC000000}"/>
    <cellStyle name="20% - Ênfase5 7" xfId="204" xr:uid="{00000000-0005-0000-0000-0000CD000000}"/>
    <cellStyle name="20% - Ênfase5 7 2" xfId="492" xr:uid="{00000000-0005-0000-0000-0000CE000000}"/>
    <cellStyle name="20% - Ênfase5 8" xfId="218" xr:uid="{00000000-0005-0000-0000-0000CF000000}"/>
    <cellStyle name="20% - Ênfase5 8 2" xfId="506" xr:uid="{00000000-0005-0000-0000-0000D0000000}"/>
    <cellStyle name="20% - Ênfase5 9" xfId="232" xr:uid="{00000000-0005-0000-0000-0000D1000000}"/>
    <cellStyle name="20% - Ênfase5 9 2" xfId="520" xr:uid="{00000000-0005-0000-0000-0000D2000000}"/>
    <cellStyle name="20% - Ênfase6" xfId="39" builtinId="50" customBuiltin="1"/>
    <cellStyle name="20% - Ênfase6 10" xfId="248" xr:uid="{00000000-0005-0000-0000-0000D4000000}"/>
    <cellStyle name="20% - Ênfase6 10 2" xfId="536" xr:uid="{00000000-0005-0000-0000-0000D5000000}"/>
    <cellStyle name="20% - Ênfase6 11" xfId="262" xr:uid="{00000000-0005-0000-0000-0000D6000000}"/>
    <cellStyle name="20% - Ênfase6 11 2" xfId="550" xr:uid="{00000000-0005-0000-0000-0000D7000000}"/>
    <cellStyle name="20% - Ênfase6 12" xfId="276" xr:uid="{00000000-0005-0000-0000-0000D8000000}"/>
    <cellStyle name="20% - Ênfase6 12 2" xfId="564" xr:uid="{00000000-0005-0000-0000-0000D9000000}"/>
    <cellStyle name="20% - Ênfase6 13" xfId="290" xr:uid="{00000000-0005-0000-0000-0000DA000000}"/>
    <cellStyle name="20% - Ênfase6 13 2" xfId="578" xr:uid="{00000000-0005-0000-0000-0000DB000000}"/>
    <cellStyle name="20% - Ênfase6 14" xfId="304" xr:uid="{00000000-0005-0000-0000-0000DC000000}"/>
    <cellStyle name="20% - Ênfase6 14 2" xfId="592" xr:uid="{00000000-0005-0000-0000-0000DD000000}"/>
    <cellStyle name="20% - Ênfase6 15" xfId="318" xr:uid="{00000000-0005-0000-0000-0000DE000000}"/>
    <cellStyle name="20% - Ênfase6 15 2" xfId="606" xr:uid="{00000000-0005-0000-0000-0000DF000000}"/>
    <cellStyle name="20% - Ênfase6 16" xfId="332" xr:uid="{00000000-0005-0000-0000-0000E0000000}"/>
    <cellStyle name="20% - Ênfase6 16 2" xfId="620" xr:uid="{00000000-0005-0000-0000-0000E1000000}"/>
    <cellStyle name="20% - Ênfase6 17" xfId="346" xr:uid="{00000000-0005-0000-0000-0000E2000000}"/>
    <cellStyle name="20% - Ênfase6 17 2" xfId="634" xr:uid="{00000000-0005-0000-0000-0000E3000000}"/>
    <cellStyle name="20% - Ênfase6 18" xfId="360" xr:uid="{00000000-0005-0000-0000-0000E4000000}"/>
    <cellStyle name="20% - Ênfase6 18 2" xfId="648" xr:uid="{00000000-0005-0000-0000-0000E5000000}"/>
    <cellStyle name="20% - Ênfase6 19" xfId="374" xr:uid="{00000000-0005-0000-0000-0000E6000000}"/>
    <cellStyle name="20% - Ênfase6 19 2" xfId="662" xr:uid="{00000000-0005-0000-0000-0000E7000000}"/>
    <cellStyle name="20% - Ênfase6 2" xfId="135" xr:uid="{00000000-0005-0000-0000-0000E8000000}"/>
    <cellStyle name="20% - Ênfase6 2 2" xfId="424" xr:uid="{00000000-0005-0000-0000-0000E9000000}"/>
    <cellStyle name="20% - Ênfase6 20" xfId="388" xr:uid="{00000000-0005-0000-0000-0000EA000000}"/>
    <cellStyle name="20% - Ênfase6 20 2" xfId="676" xr:uid="{00000000-0005-0000-0000-0000EB000000}"/>
    <cellStyle name="20% - Ênfase6 21" xfId="402" xr:uid="{00000000-0005-0000-0000-0000EC000000}"/>
    <cellStyle name="20% - Ênfase6 21 2" xfId="690" xr:uid="{00000000-0005-0000-0000-0000ED000000}"/>
    <cellStyle name="20% - Ênfase6 22" xfId="59" xr:uid="{00000000-0005-0000-0000-0000EE000000}"/>
    <cellStyle name="20% - Ênfase6 3" xfId="150" xr:uid="{00000000-0005-0000-0000-0000EF000000}"/>
    <cellStyle name="20% - Ênfase6 3 2" xfId="438" xr:uid="{00000000-0005-0000-0000-0000F0000000}"/>
    <cellStyle name="20% - Ênfase6 4" xfId="164" xr:uid="{00000000-0005-0000-0000-0000F1000000}"/>
    <cellStyle name="20% - Ênfase6 4 2" xfId="452" xr:uid="{00000000-0005-0000-0000-0000F2000000}"/>
    <cellStyle name="20% - Ênfase6 5" xfId="178" xr:uid="{00000000-0005-0000-0000-0000F3000000}"/>
    <cellStyle name="20% - Ênfase6 5 2" xfId="466" xr:uid="{00000000-0005-0000-0000-0000F4000000}"/>
    <cellStyle name="20% - Ênfase6 6" xfId="192" xr:uid="{00000000-0005-0000-0000-0000F5000000}"/>
    <cellStyle name="20% - Ênfase6 6 2" xfId="480" xr:uid="{00000000-0005-0000-0000-0000F6000000}"/>
    <cellStyle name="20% - Ênfase6 7" xfId="206" xr:uid="{00000000-0005-0000-0000-0000F7000000}"/>
    <cellStyle name="20% - Ênfase6 7 2" xfId="494" xr:uid="{00000000-0005-0000-0000-0000F8000000}"/>
    <cellStyle name="20% - Ênfase6 8" xfId="220" xr:uid="{00000000-0005-0000-0000-0000F9000000}"/>
    <cellStyle name="20% - Ênfase6 8 2" xfId="508" xr:uid="{00000000-0005-0000-0000-0000FA000000}"/>
    <cellStyle name="20% - Ênfase6 9" xfId="234" xr:uid="{00000000-0005-0000-0000-0000FB000000}"/>
    <cellStyle name="20% - Ênfase6 9 2" xfId="522" xr:uid="{00000000-0005-0000-0000-0000FC000000}"/>
    <cellStyle name="40% - Ênfase1" xfId="20" builtinId="31" customBuiltin="1"/>
    <cellStyle name="40% - Ênfase1 10" xfId="239" xr:uid="{00000000-0005-0000-0000-0000FE000000}"/>
    <cellStyle name="40% - Ênfase1 10 2" xfId="527" xr:uid="{00000000-0005-0000-0000-0000FF000000}"/>
    <cellStyle name="40% - Ênfase1 11" xfId="253" xr:uid="{00000000-0005-0000-0000-000000010000}"/>
    <cellStyle name="40% - Ênfase1 11 2" xfId="541" xr:uid="{00000000-0005-0000-0000-000001010000}"/>
    <cellStyle name="40% - Ênfase1 12" xfId="267" xr:uid="{00000000-0005-0000-0000-000002010000}"/>
    <cellStyle name="40% - Ênfase1 12 2" xfId="555" xr:uid="{00000000-0005-0000-0000-000003010000}"/>
    <cellStyle name="40% - Ênfase1 13" xfId="281" xr:uid="{00000000-0005-0000-0000-000004010000}"/>
    <cellStyle name="40% - Ênfase1 13 2" xfId="569" xr:uid="{00000000-0005-0000-0000-000005010000}"/>
    <cellStyle name="40% - Ênfase1 14" xfId="295" xr:uid="{00000000-0005-0000-0000-000006010000}"/>
    <cellStyle name="40% - Ênfase1 14 2" xfId="583" xr:uid="{00000000-0005-0000-0000-000007010000}"/>
    <cellStyle name="40% - Ênfase1 15" xfId="309" xr:uid="{00000000-0005-0000-0000-000008010000}"/>
    <cellStyle name="40% - Ênfase1 15 2" xfId="597" xr:uid="{00000000-0005-0000-0000-000009010000}"/>
    <cellStyle name="40% - Ênfase1 16" xfId="323" xr:uid="{00000000-0005-0000-0000-00000A010000}"/>
    <cellStyle name="40% - Ênfase1 16 2" xfId="611" xr:uid="{00000000-0005-0000-0000-00000B010000}"/>
    <cellStyle name="40% - Ênfase1 17" xfId="337" xr:uid="{00000000-0005-0000-0000-00000C010000}"/>
    <cellStyle name="40% - Ênfase1 17 2" xfId="625" xr:uid="{00000000-0005-0000-0000-00000D010000}"/>
    <cellStyle name="40% - Ênfase1 18" xfId="351" xr:uid="{00000000-0005-0000-0000-00000E010000}"/>
    <cellStyle name="40% - Ênfase1 18 2" xfId="639" xr:uid="{00000000-0005-0000-0000-00000F010000}"/>
    <cellStyle name="40% - Ênfase1 19" xfId="365" xr:uid="{00000000-0005-0000-0000-000010010000}"/>
    <cellStyle name="40% - Ênfase1 19 2" xfId="653" xr:uid="{00000000-0005-0000-0000-000011010000}"/>
    <cellStyle name="40% - Ênfase1 2" xfId="116" xr:uid="{00000000-0005-0000-0000-000012010000}"/>
    <cellStyle name="40% - Ênfase1 2 2" xfId="415" xr:uid="{00000000-0005-0000-0000-000013010000}"/>
    <cellStyle name="40% - Ênfase1 20" xfId="379" xr:uid="{00000000-0005-0000-0000-000014010000}"/>
    <cellStyle name="40% - Ênfase1 20 2" xfId="667" xr:uid="{00000000-0005-0000-0000-000015010000}"/>
    <cellStyle name="40% - Ênfase1 21" xfId="393" xr:uid="{00000000-0005-0000-0000-000016010000}"/>
    <cellStyle name="40% - Ênfase1 21 2" xfId="681" xr:uid="{00000000-0005-0000-0000-000017010000}"/>
    <cellStyle name="40% - Ênfase1 22" xfId="60" xr:uid="{00000000-0005-0000-0000-000018010000}"/>
    <cellStyle name="40% - Ênfase1 3" xfId="141" xr:uid="{00000000-0005-0000-0000-000019010000}"/>
    <cellStyle name="40% - Ênfase1 3 2" xfId="429" xr:uid="{00000000-0005-0000-0000-00001A010000}"/>
    <cellStyle name="40% - Ênfase1 4" xfId="155" xr:uid="{00000000-0005-0000-0000-00001B010000}"/>
    <cellStyle name="40% - Ênfase1 4 2" xfId="443" xr:uid="{00000000-0005-0000-0000-00001C010000}"/>
    <cellStyle name="40% - Ênfase1 5" xfId="169" xr:uid="{00000000-0005-0000-0000-00001D010000}"/>
    <cellStyle name="40% - Ênfase1 5 2" xfId="457" xr:uid="{00000000-0005-0000-0000-00001E010000}"/>
    <cellStyle name="40% - Ênfase1 6" xfId="183" xr:uid="{00000000-0005-0000-0000-00001F010000}"/>
    <cellStyle name="40% - Ênfase1 6 2" xfId="471" xr:uid="{00000000-0005-0000-0000-000020010000}"/>
    <cellStyle name="40% - Ênfase1 7" xfId="197" xr:uid="{00000000-0005-0000-0000-000021010000}"/>
    <cellStyle name="40% - Ênfase1 7 2" xfId="485" xr:uid="{00000000-0005-0000-0000-000022010000}"/>
    <cellStyle name="40% - Ênfase1 8" xfId="211" xr:uid="{00000000-0005-0000-0000-000023010000}"/>
    <cellStyle name="40% - Ênfase1 8 2" xfId="499" xr:uid="{00000000-0005-0000-0000-000024010000}"/>
    <cellStyle name="40% - Ênfase1 9" xfId="225" xr:uid="{00000000-0005-0000-0000-000025010000}"/>
    <cellStyle name="40% - Ênfase1 9 2" xfId="513" xr:uid="{00000000-0005-0000-0000-000026010000}"/>
    <cellStyle name="40% - Ênfase2" xfId="24" builtinId="35" customBuiltin="1"/>
    <cellStyle name="40% - Ênfase2 10" xfId="241" xr:uid="{00000000-0005-0000-0000-000028010000}"/>
    <cellStyle name="40% - Ênfase2 10 2" xfId="529" xr:uid="{00000000-0005-0000-0000-000029010000}"/>
    <cellStyle name="40% - Ênfase2 11" xfId="255" xr:uid="{00000000-0005-0000-0000-00002A010000}"/>
    <cellStyle name="40% - Ênfase2 11 2" xfId="543" xr:uid="{00000000-0005-0000-0000-00002B010000}"/>
    <cellStyle name="40% - Ênfase2 12" xfId="269" xr:uid="{00000000-0005-0000-0000-00002C010000}"/>
    <cellStyle name="40% - Ênfase2 12 2" xfId="557" xr:uid="{00000000-0005-0000-0000-00002D010000}"/>
    <cellStyle name="40% - Ênfase2 13" xfId="283" xr:uid="{00000000-0005-0000-0000-00002E010000}"/>
    <cellStyle name="40% - Ênfase2 13 2" xfId="571" xr:uid="{00000000-0005-0000-0000-00002F010000}"/>
    <cellStyle name="40% - Ênfase2 14" xfId="297" xr:uid="{00000000-0005-0000-0000-000030010000}"/>
    <cellStyle name="40% - Ênfase2 14 2" xfId="585" xr:uid="{00000000-0005-0000-0000-000031010000}"/>
    <cellStyle name="40% - Ênfase2 15" xfId="311" xr:uid="{00000000-0005-0000-0000-000032010000}"/>
    <cellStyle name="40% - Ênfase2 15 2" xfId="599" xr:uid="{00000000-0005-0000-0000-000033010000}"/>
    <cellStyle name="40% - Ênfase2 16" xfId="325" xr:uid="{00000000-0005-0000-0000-000034010000}"/>
    <cellStyle name="40% - Ênfase2 16 2" xfId="613" xr:uid="{00000000-0005-0000-0000-000035010000}"/>
    <cellStyle name="40% - Ênfase2 17" xfId="339" xr:uid="{00000000-0005-0000-0000-000036010000}"/>
    <cellStyle name="40% - Ênfase2 17 2" xfId="627" xr:uid="{00000000-0005-0000-0000-000037010000}"/>
    <cellStyle name="40% - Ênfase2 18" xfId="353" xr:uid="{00000000-0005-0000-0000-000038010000}"/>
    <cellStyle name="40% - Ênfase2 18 2" xfId="641" xr:uid="{00000000-0005-0000-0000-000039010000}"/>
    <cellStyle name="40% - Ênfase2 19" xfId="367" xr:uid="{00000000-0005-0000-0000-00003A010000}"/>
    <cellStyle name="40% - Ênfase2 19 2" xfId="655" xr:uid="{00000000-0005-0000-0000-00003B010000}"/>
    <cellStyle name="40% - Ênfase2 2" xfId="120" xr:uid="{00000000-0005-0000-0000-00003C010000}"/>
    <cellStyle name="40% - Ênfase2 2 2" xfId="417" xr:uid="{00000000-0005-0000-0000-00003D010000}"/>
    <cellStyle name="40% - Ênfase2 20" xfId="381" xr:uid="{00000000-0005-0000-0000-00003E010000}"/>
    <cellStyle name="40% - Ênfase2 20 2" xfId="669" xr:uid="{00000000-0005-0000-0000-00003F010000}"/>
    <cellStyle name="40% - Ênfase2 21" xfId="395" xr:uid="{00000000-0005-0000-0000-000040010000}"/>
    <cellStyle name="40% - Ênfase2 21 2" xfId="683" xr:uid="{00000000-0005-0000-0000-000041010000}"/>
    <cellStyle name="40% - Ênfase2 22" xfId="61" xr:uid="{00000000-0005-0000-0000-000042010000}"/>
    <cellStyle name="40% - Ênfase2 3" xfId="143" xr:uid="{00000000-0005-0000-0000-000043010000}"/>
    <cellStyle name="40% - Ênfase2 3 2" xfId="431" xr:uid="{00000000-0005-0000-0000-000044010000}"/>
    <cellStyle name="40% - Ênfase2 4" xfId="157" xr:uid="{00000000-0005-0000-0000-000045010000}"/>
    <cellStyle name="40% - Ênfase2 4 2" xfId="445" xr:uid="{00000000-0005-0000-0000-000046010000}"/>
    <cellStyle name="40% - Ênfase2 5" xfId="171" xr:uid="{00000000-0005-0000-0000-000047010000}"/>
    <cellStyle name="40% - Ênfase2 5 2" xfId="459" xr:uid="{00000000-0005-0000-0000-000048010000}"/>
    <cellStyle name="40% - Ênfase2 6" xfId="185" xr:uid="{00000000-0005-0000-0000-000049010000}"/>
    <cellStyle name="40% - Ênfase2 6 2" xfId="473" xr:uid="{00000000-0005-0000-0000-00004A010000}"/>
    <cellStyle name="40% - Ênfase2 7" xfId="199" xr:uid="{00000000-0005-0000-0000-00004B010000}"/>
    <cellStyle name="40% - Ênfase2 7 2" xfId="487" xr:uid="{00000000-0005-0000-0000-00004C010000}"/>
    <cellStyle name="40% - Ênfase2 8" xfId="213" xr:uid="{00000000-0005-0000-0000-00004D010000}"/>
    <cellStyle name="40% - Ênfase2 8 2" xfId="501" xr:uid="{00000000-0005-0000-0000-00004E010000}"/>
    <cellStyle name="40% - Ênfase2 9" xfId="227" xr:uid="{00000000-0005-0000-0000-00004F010000}"/>
    <cellStyle name="40% - Ênfase2 9 2" xfId="515" xr:uid="{00000000-0005-0000-0000-000050010000}"/>
    <cellStyle name="40% - Ênfase3" xfId="28" builtinId="39" customBuiltin="1"/>
    <cellStyle name="40% - Ênfase3 10" xfId="243" xr:uid="{00000000-0005-0000-0000-000052010000}"/>
    <cellStyle name="40% - Ênfase3 10 2" xfId="531" xr:uid="{00000000-0005-0000-0000-000053010000}"/>
    <cellStyle name="40% - Ênfase3 11" xfId="257" xr:uid="{00000000-0005-0000-0000-000054010000}"/>
    <cellStyle name="40% - Ênfase3 11 2" xfId="545" xr:uid="{00000000-0005-0000-0000-000055010000}"/>
    <cellStyle name="40% - Ênfase3 12" xfId="271" xr:uid="{00000000-0005-0000-0000-000056010000}"/>
    <cellStyle name="40% - Ênfase3 12 2" xfId="559" xr:uid="{00000000-0005-0000-0000-000057010000}"/>
    <cellStyle name="40% - Ênfase3 13" xfId="285" xr:uid="{00000000-0005-0000-0000-000058010000}"/>
    <cellStyle name="40% - Ênfase3 13 2" xfId="573" xr:uid="{00000000-0005-0000-0000-000059010000}"/>
    <cellStyle name="40% - Ênfase3 14" xfId="299" xr:uid="{00000000-0005-0000-0000-00005A010000}"/>
    <cellStyle name="40% - Ênfase3 14 2" xfId="587" xr:uid="{00000000-0005-0000-0000-00005B010000}"/>
    <cellStyle name="40% - Ênfase3 15" xfId="313" xr:uid="{00000000-0005-0000-0000-00005C010000}"/>
    <cellStyle name="40% - Ênfase3 15 2" xfId="601" xr:uid="{00000000-0005-0000-0000-00005D010000}"/>
    <cellStyle name="40% - Ênfase3 16" xfId="327" xr:uid="{00000000-0005-0000-0000-00005E010000}"/>
    <cellStyle name="40% - Ênfase3 16 2" xfId="615" xr:uid="{00000000-0005-0000-0000-00005F010000}"/>
    <cellStyle name="40% - Ênfase3 17" xfId="341" xr:uid="{00000000-0005-0000-0000-000060010000}"/>
    <cellStyle name="40% - Ênfase3 17 2" xfId="629" xr:uid="{00000000-0005-0000-0000-000061010000}"/>
    <cellStyle name="40% - Ênfase3 18" xfId="355" xr:uid="{00000000-0005-0000-0000-000062010000}"/>
    <cellStyle name="40% - Ênfase3 18 2" xfId="643" xr:uid="{00000000-0005-0000-0000-000063010000}"/>
    <cellStyle name="40% - Ênfase3 19" xfId="369" xr:uid="{00000000-0005-0000-0000-000064010000}"/>
    <cellStyle name="40% - Ênfase3 19 2" xfId="657" xr:uid="{00000000-0005-0000-0000-000065010000}"/>
    <cellStyle name="40% - Ênfase3 2" xfId="124" xr:uid="{00000000-0005-0000-0000-000066010000}"/>
    <cellStyle name="40% - Ênfase3 2 2" xfId="419" xr:uid="{00000000-0005-0000-0000-000067010000}"/>
    <cellStyle name="40% - Ênfase3 20" xfId="383" xr:uid="{00000000-0005-0000-0000-000068010000}"/>
    <cellStyle name="40% - Ênfase3 20 2" xfId="671" xr:uid="{00000000-0005-0000-0000-000069010000}"/>
    <cellStyle name="40% - Ênfase3 21" xfId="397" xr:uid="{00000000-0005-0000-0000-00006A010000}"/>
    <cellStyle name="40% - Ênfase3 21 2" xfId="685" xr:uid="{00000000-0005-0000-0000-00006B010000}"/>
    <cellStyle name="40% - Ênfase3 22" xfId="62" xr:uid="{00000000-0005-0000-0000-00006C010000}"/>
    <cellStyle name="40% - Ênfase3 3" xfId="145" xr:uid="{00000000-0005-0000-0000-00006D010000}"/>
    <cellStyle name="40% - Ênfase3 3 2" xfId="433" xr:uid="{00000000-0005-0000-0000-00006E010000}"/>
    <cellStyle name="40% - Ênfase3 4" xfId="159" xr:uid="{00000000-0005-0000-0000-00006F010000}"/>
    <cellStyle name="40% - Ênfase3 4 2" xfId="447" xr:uid="{00000000-0005-0000-0000-000070010000}"/>
    <cellStyle name="40% - Ênfase3 5" xfId="173" xr:uid="{00000000-0005-0000-0000-000071010000}"/>
    <cellStyle name="40% - Ênfase3 5 2" xfId="461" xr:uid="{00000000-0005-0000-0000-000072010000}"/>
    <cellStyle name="40% - Ênfase3 6" xfId="187" xr:uid="{00000000-0005-0000-0000-000073010000}"/>
    <cellStyle name="40% - Ênfase3 6 2" xfId="475" xr:uid="{00000000-0005-0000-0000-000074010000}"/>
    <cellStyle name="40% - Ênfase3 7" xfId="201" xr:uid="{00000000-0005-0000-0000-000075010000}"/>
    <cellStyle name="40% - Ênfase3 7 2" xfId="489" xr:uid="{00000000-0005-0000-0000-000076010000}"/>
    <cellStyle name="40% - Ênfase3 8" xfId="215" xr:uid="{00000000-0005-0000-0000-000077010000}"/>
    <cellStyle name="40% - Ênfase3 8 2" xfId="503" xr:uid="{00000000-0005-0000-0000-000078010000}"/>
    <cellStyle name="40% - Ênfase3 9" xfId="229" xr:uid="{00000000-0005-0000-0000-000079010000}"/>
    <cellStyle name="40% - Ênfase3 9 2" xfId="517" xr:uid="{00000000-0005-0000-0000-00007A010000}"/>
    <cellStyle name="40% - Ênfase4" xfId="32" builtinId="43" customBuiltin="1"/>
    <cellStyle name="40% - Ênfase4 10" xfId="245" xr:uid="{00000000-0005-0000-0000-00007C010000}"/>
    <cellStyle name="40% - Ênfase4 10 2" xfId="533" xr:uid="{00000000-0005-0000-0000-00007D010000}"/>
    <cellStyle name="40% - Ênfase4 11" xfId="259" xr:uid="{00000000-0005-0000-0000-00007E010000}"/>
    <cellStyle name="40% - Ênfase4 11 2" xfId="547" xr:uid="{00000000-0005-0000-0000-00007F010000}"/>
    <cellStyle name="40% - Ênfase4 12" xfId="273" xr:uid="{00000000-0005-0000-0000-000080010000}"/>
    <cellStyle name="40% - Ênfase4 12 2" xfId="561" xr:uid="{00000000-0005-0000-0000-000081010000}"/>
    <cellStyle name="40% - Ênfase4 13" xfId="287" xr:uid="{00000000-0005-0000-0000-000082010000}"/>
    <cellStyle name="40% - Ênfase4 13 2" xfId="575" xr:uid="{00000000-0005-0000-0000-000083010000}"/>
    <cellStyle name="40% - Ênfase4 14" xfId="301" xr:uid="{00000000-0005-0000-0000-000084010000}"/>
    <cellStyle name="40% - Ênfase4 14 2" xfId="589" xr:uid="{00000000-0005-0000-0000-000085010000}"/>
    <cellStyle name="40% - Ênfase4 15" xfId="315" xr:uid="{00000000-0005-0000-0000-000086010000}"/>
    <cellStyle name="40% - Ênfase4 15 2" xfId="603" xr:uid="{00000000-0005-0000-0000-000087010000}"/>
    <cellStyle name="40% - Ênfase4 16" xfId="329" xr:uid="{00000000-0005-0000-0000-000088010000}"/>
    <cellStyle name="40% - Ênfase4 16 2" xfId="617" xr:uid="{00000000-0005-0000-0000-000089010000}"/>
    <cellStyle name="40% - Ênfase4 17" xfId="343" xr:uid="{00000000-0005-0000-0000-00008A010000}"/>
    <cellStyle name="40% - Ênfase4 17 2" xfId="631" xr:uid="{00000000-0005-0000-0000-00008B010000}"/>
    <cellStyle name="40% - Ênfase4 18" xfId="357" xr:uid="{00000000-0005-0000-0000-00008C010000}"/>
    <cellStyle name="40% - Ênfase4 18 2" xfId="645" xr:uid="{00000000-0005-0000-0000-00008D010000}"/>
    <cellStyle name="40% - Ênfase4 19" xfId="371" xr:uid="{00000000-0005-0000-0000-00008E010000}"/>
    <cellStyle name="40% - Ênfase4 19 2" xfId="659" xr:uid="{00000000-0005-0000-0000-00008F010000}"/>
    <cellStyle name="40% - Ênfase4 2" xfId="128" xr:uid="{00000000-0005-0000-0000-000090010000}"/>
    <cellStyle name="40% - Ênfase4 2 2" xfId="421" xr:uid="{00000000-0005-0000-0000-000091010000}"/>
    <cellStyle name="40% - Ênfase4 20" xfId="385" xr:uid="{00000000-0005-0000-0000-000092010000}"/>
    <cellStyle name="40% - Ênfase4 20 2" xfId="673" xr:uid="{00000000-0005-0000-0000-000093010000}"/>
    <cellStyle name="40% - Ênfase4 21" xfId="399" xr:uid="{00000000-0005-0000-0000-000094010000}"/>
    <cellStyle name="40% - Ênfase4 21 2" xfId="687" xr:uid="{00000000-0005-0000-0000-000095010000}"/>
    <cellStyle name="40% - Ênfase4 22" xfId="63" xr:uid="{00000000-0005-0000-0000-000096010000}"/>
    <cellStyle name="40% - Ênfase4 3" xfId="147" xr:uid="{00000000-0005-0000-0000-000097010000}"/>
    <cellStyle name="40% - Ênfase4 3 2" xfId="435" xr:uid="{00000000-0005-0000-0000-000098010000}"/>
    <cellStyle name="40% - Ênfase4 4" xfId="161" xr:uid="{00000000-0005-0000-0000-000099010000}"/>
    <cellStyle name="40% - Ênfase4 4 2" xfId="449" xr:uid="{00000000-0005-0000-0000-00009A010000}"/>
    <cellStyle name="40% - Ênfase4 5" xfId="175" xr:uid="{00000000-0005-0000-0000-00009B010000}"/>
    <cellStyle name="40% - Ênfase4 5 2" xfId="463" xr:uid="{00000000-0005-0000-0000-00009C010000}"/>
    <cellStyle name="40% - Ênfase4 6" xfId="189" xr:uid="{00000000-0005-0000-0000-00009D010000}"/>
    <cellStyle name="40% - Ênfase4 6 2" xfId="477" xr:uid="{00000000-0005-0000-0000-00009E010000}"/>
    <cellStyle name="40% - Ênfase4 7" xfId="203" xr:uid="{00000000-0005-0000-0000-00009F010000}"/>
    <cellStyle name="40% - Ênfase4 7 2" xfId="491" xr:uid="{00000000-0005-0000-0000-0000A0010000}"/>
    <cellStyle name="40% - Ênfase4 8" xfId="217" xr:uid="{00000000-0005-0000-0000-0000A1010000}"/>
    <cellStyle name="40% - Ênfase4 8 2" xfId="505" xr:uid="{00000000-0005-0000-0000-0000A2010000}"/>
    <cellStyle name="40% - Ênfase4 9" xfId="231" xr:uid="{00000000-0005-0000-0000-0000A3010000}"/>
    <cellStyle name="40% - Ênfase4 9 2" xfId="519" xr:uid="{00000000-0005-0000-0000-0000A4010000}"/>
    <cellStyle name="40% - Ênfase5" xfId="36" builtinId="47" customBuiltin="1"/>
    <cellStyle name="40% - Ênfase5 10" xfId="247" xr:uid="{00000000-0005-0000-0000-0000A6010000}"/>
    <cellStyle name="40% - Ênfase5 10 2" xfId="535" xr:uid="{00000000-0005-0000-0000-0000A7010000}"/>
    <cellStyle name="40% - Ênfase5 11" xfId="261" xr:uid="{00000000-0005-0000-0000-0000A8010000}"/>
    <cellStyle name="40% - Ênfase5 11 2" xfId="549" xr:uid="{00000000-0005-0000-0000-0000A9010000}"/>
    <cellStyle name="40% - Ênfase5 12" xfId="275" xr:uid="{00000000-0005-0000-0000-0000AA010000}"/>
    <cellStyle name="40% - Ênfase5 12 2" xfId="563" xr:uid="{00000000-0005-0000-0000-0000AB010000}"/>
    <cellStyle name="40% - Ênfase5 13" xfId="289" xr:uid="{00000000-0005-0000-0000-0000AC010000}"/>
    <cellStyle name="40% - Ênfase5 13 2" xfId="577" xr:uid="{00000000-0005-0000-0000-0000AD010000}"/>
    <cellStyle name="40% - Ênfase5 14" xfId="303" xr:uid="{00000000-0005-0000-0000-0000AE010000}"/>
    <cellStyle name="40% - Ênfase5 14 2" xfId="591" xr:uid="{00000000-0005-0000-0000-0000AF010000}"/>
    <cellStyle name="40% - Ênfase5 15" xfId="317" xr:uid="{00000000-0005-0000-0000-0000B0010000}"/>
    <cellStyle name="40% - Ênfase5 15 2" xfId="605" xr:uid="{00000000-0005-0000-0000-0000B1010000}"/>
    <cellStyle name="40% - Ênfase5 16" xfId="331" xr:uid="{00000000-0005-0000-0000-0000B2010000}"/>
    <cellStyle name="40% - Ênfase5 16 2" xfId="619" xr:uid="{00000000-0005-0000-0000-0000B3010000}"/>
    <cellStyle name="40% - Ênfase5 17" xfId="345" xr:uid="{00000000-0005-0000-0000-0000B4010000}"/>
    <cellStyle name="40% - Ênfase5 17 2" xfId="633" xr:uid="{00000000-0005-0000-0000-0000B5010000}"/>
    <cellStyle name="40% - Ênfase5 18" xfId="359" xr:uid="{00000000-0005-0000-0000-0000B6010000}"/>
    <cellStyle name="40% - Ênfase5 18 2" xfId="647" xr:uid="{00000000-0005-0000-0000-0000B7010000}"/>
    <cellStyle name="40% - Ênfase5 19" xfId="373" xr:uid="{00000000-0005-0000-0000-0000B8010000}"/>
    <cellStyle name="40% - Ênfase5 19 2" xfId="661" xr:uid="{00000000-0005-0000-0000-0000B9010000}"/>
    <cellStyle name="40% - Ênfase5 2" xfId="132" xr:uid="{00000000-0005-0000-0000-0000BA010000}"/>
    <cellStyle name="40% - Ênfase5 2 2" xfId="423" xr:uid="{00000000-0005-0000-0000-0000BB010000}"/>
    <cellStyle name="40% - Ênfase5 20" xfId="387" xr:uid="{00000000-0005-0000-0000-0000BC010000}"/>
    <cellStyle name="40% - Ênfase5 20 2" xfId="675" xr:uid="{00000000-0005-0000-0000-0000BD010000}"/>
    <cellStyle name="40% - Ênfase5 21" xfId="401" xr:uid="{00000000-0005-0000-0000-0000BE010000}"/>
    <cellStyle name="40% - Ênfase5 21 2" xfId="689" xr:uid="{00000000-0005-0000-0000-0000BF010000}"/>
    <cellStyle name="40% - Ênfase5 22" xfId="64" xr:uid="{00000000-0005-0000-0000-0000C0010000}"/>
    <cellStyle name="40% - Ênfase5 3" xfId="149" xr:uid="{00000000-0005-0000-0000-0000C1010000}"/>
    <cellStyle name="40% - Ênfase5 3 2" xfId="437" xr:uid="{00000000-0005-0000-0000-0000C2010000}"/>
    <cellStyle name="40% - Ênfase5 4" xfId="163" xr:uid="{00000000-0005-0000-0000-0000C3010000}"/>
    <cellStyle name="40% - Ênfase5 4 2" xfId="451" xr:uid="{00000000-0005-0000-0000-0000C4010000}"/>
    <cellStyle name="40% - Ênfase5 5" xfId="177" xr:uid="{00000000-0005-0000-0000-0000C5010000}"/>
    <cellStyle name="40% - Ênfase5 5 2" xfId="465" xr:uid="{00000000-0005-0000-0000-0000C6010000}"/>
    <cellStyle name="40% - Ênfase5 6" xfId="191" xr:uid="{00000000-0005-0000-0000-0000C7010000}"/>
    <cellStyle name="40% - Ênfase5 6 2" xfId="479" xr:uid="{00000000-0005-0000-0000-0000C8010000}"/>
    <cellStyle name="40% - Ênfase5 7" xfId="205" xr:uid="{00000000-0005-0000-0000-0000C9010000}"/>
    <cellStyle name="40% - Ênfase5 7 2" xfId="493" xr:uid="{00000000-0005-0000-0000-0000CA010000}"/>
    <cellStyle name="40% - Ênfase5 8" xfId="219" xr:uid="{00000000-0005-0000-0000-0000CB010000}"/>
    <cellStyle name="40% - Ênfase5 8 2" xfId="507" xr:uid="{00000000-0005-0000-0000-0000CC010000}"/>
    <cellStyle name="40% - Ênfase5 9" xfId="233" xr:uid="{00000000-0005-0000-0000-0000CD010000}"/>
    <cellStyle name="40% - Ênfase5 9 2" xfId="521" xr:uid="{00000000-0005-0000-0000-0000CE010000}"/>
    <cellStyle name="40% - Ênfase6" xfId="40" builtinId="51" customBuiltin="1"/>
    <cellStyle name="40% - Ênfase6 10" xfId="249" xr:uid="{00000000-0005-0000-0000-0000D0010000}"/>
    <cellStyle name="40% - Ênfase6 10 2" xfId="537" xr:uid="{00000000-0005-0000-0000-0000D1010000}"/>
    <cellStyle name="40% - Ênfase6 11" xfId="263" xr:uid="{00000000-0005-0000-0000-0000D2010000}"/>
    <cellStyle name="40% - Ênfase6 11 2" xfId="551" xr:uid="{00000000-0005-0000-0000-0000D3010000}"/>
    <cellStyle name="40% - Ênfase6 12" xfId="277" xr:uid="{00000000-0005-0000-0000-0000D4010000}"/>
    <cellStyle name="40% - Ênfase6 12 2" xfId="565" xr:uid="{00000000-0005-0000-0000-0000D5010000}"/>
    <cellStyle name="40% - Ênfase6 13" xfId="291" xr:uid="{00000000-0005-0000-0000-0000D6010000}"/>
    <cellStyle name="40% - Ênfase6 13 2" xfId="579" xr:uid="{00000000-0005-0000-0000-0000D7010000}"/>
    <cellStyle name="40% - Ênfase6 14" xfId="305" xr:uid="{00000000-0005-0000-0000-0000D8010000}"/>
    <cellStyle name="40% - Ênfase6 14 2" xfId="593" xr:uid="{00000000-0005-0000-0000-0000D9010000}"/>
    <cellStyle name="40% - Ênfase6 15" xfId="319" xr:uid="{00000000-0005-0000-0000-0000DA010000}"/>
    <cellStyle name="40% - Ênfase6 15 2" xfId="607" xr:uid="{00000000-0005-0000-0000-0000DB010000}"/>
    <cellStyle name="40% - Ênfase6 16" xfId="333" xr:uid="{00000000-0005-0000-0000-0000DC010000}"/>
    <cellStyle name="40% - Ênfase6 16 2" xfId="621" xr:uid="{00000000-0005-0000-0000-0000DD010000}"/>
    <cellStyle name="40% - Ênfase6 17" xfId="347" xr:uid="{00000000-0005-0000-0000-0000DE010000}"/>
    <cellStyle name="40% - Ênfase6 17 2" xfId="635" xr:uid="{00000000-0005-0000-0000-0000DF010000}"/>
    <cellStyle name="40% - Ênfase6 18" xfId="361" xr:uid="{00000000-0005-0000-0000-0000E0010000}"/>
    <cellStyle name="40% - Ênfase6 18 2" xfId="649" xr:uid="{00000000-0005-0000-0000-0000E1010000}"/>
    <cellStyle name="40% - Ênfase6 19" xfId="375" xr:uid="{00000000-0005-0000-0000-0000E2010000}"/>
    <cellStyle name="40% - Ênfase6 19 2" xfId="663" xr:uid="{00000000-0005-0000-0000-0000E3010000}"/>
    <cellStyle name="40% - Ênfase6 2" xfId="136" xr:uid="{00000000-0005-0000-0000-0000E4010000}"/>
    <cellStyle name="40% - Ênfase6 2 2" xfId="425" xr:uid="{00000000-0005-0000-0000-0000E5010000}"/>
    <cellStyle name="40% - Ênfase6 20" xfId="389" xr:uid="{00000000-0005-0000-0000-0000E6010000}"/>
    <cellStyle name="40% - Ênfase6 20 2" xfId="677" xr:uid="{00000000-0005-0000-0000-0000E7010000}"/>
    <cellStyle name="40% - Ênfase6 21" xfId="403" xr:uid="{00000000-0005-0000-0000-0000E8010000}"/>
    <cellStyle name="40% - Ênfase6 21 2" xfId="691" xr:uid="{00000000-0005-0000-0000-0000E9010000}"/>
    <cellStyle name="40% - Ênfase6 22" xfId="65" xr:uid="{00000000-0005-0000-0000-0000EA010000}"/>
    <cellStyle name="40% - Ênfase6 3" xfId="151" xr:uid="{00000000-0005-0000-0000-0000EB010000}"/>
    <cellStyle name="40% - Ênfase6 3 2" xfId="439" xr:uid="{00000000-0005-0000-0000-0000EC010000}"/>
    <cellStyle name="40% - Ênfase6 4" xfId="165" xr:uid="{00000000-0005-0000-0000-0000ED010000}"/>
    <cellStyle name="40% - Ênfase6 4 2" xfId="453" xr:uid="{00000000-0005-0000-0000-0000EE010000}"/>
    <cellStyle name="40% - Ênfase6 5" xfId="179" xr:uid="{00000000-0005-0000-0000-0000EF010000}"/>
    <cellStyle name="40% - Ênfase6 5 2" xfId="467" xr:uid="{00000000-0005-0000-0000-0000F0010000}"/>
    <cellStyle name="40% - Ênfase6 6" xfId="193" xr:uid="{00000000-0005-0000-0000-0000F1010000}"/>
    <cellStyle name="40% - Ênfase6 6 2" xfId="481" xr:uid="{00000000-0005-0000-0000-0000F2010000}"/>
    <cellStyle name="40% - Ênfase6 7" xfId="207" xr:uid="{00000000-0005-0000-0000-0000F3010000}"/>
    <cellStyle name="40% - Ênfase6 7 2" xfId="495" xr:uid="{00000000-0005-0000-0000-0000F4010000}"/>
    <cellStyle name="40% - Ênfase6 8" xfId="221" xr:uid="{00000000-0005-0000-0000-0000F5010000}"/>
    <cellStyle name="40% - Ênfase6 8 2" xfId="509" xr:uid="{00000000-0005-0000-0000-0000F6010000}"/>
    <cellStyle name="40% - Ênfase6 9" xfId="235" xr:uid="{00000000-0005-0000-0000-0000F7010000}"/>
    <cellStyle name="40% - Ênfase6 9 2" xfId="523" xr:uid="{00000000-0005-0000-0000-0000F8010000}"/>
    <cellStyle name="60% - Ênfase1" xfId="21" builtinId="32" customBuiltin="1"/>
    <cellStyle name="60% - Ênfase1 2" xfId="117" xr:uid="{00000000-0005-0000-0000-0000FA010000}"/>
    <cellStyle name="60% - Ênfase1 3" xfId="66" xr:uid="{00000000-0005-0000-0000-0000FB010000}"/>
    <cellStyle name="60% - Ênfase2" xfId="25" builtinId="36" customBuiltin="1"/>
    <cellStyle name="60% - Ênfase2 2" xfId="121" xr:uid="{00000000-0005-0000-0000-0000FD010000}"/>
    <cellStyle name="60% - Ênfase2 3" xfId="67" xr:uid="{00000000-0005-0000-0000-0000FE010000}"/>
    <cellStyle name="60% - Ênfase3" xfId="29" builtinId="40" customBuiltin="1"/>
    <cellStyle name="60% - Ênfase3 2" xfId="125" xr:uid="{00000000-0005-0000-0000-000000020000}"/>
    <cellStyle name="60% - Ênfase3 3" xfId="68" xr:uid="{00000000-0005-0000-0000-000001020000}"/>
    <cellStyle name="60% - Ênfase4" xfId="33" builtinId="44" customBuiltin="1"/>
    <cellStyle name="60% - Ênfase4 2" xfId="129" xr:uid="{00000000-0005-0000-0000-000003020000}"/>
    <cellStyle name="60% - Ênfase4 3" xfId="69" xr:uid="{00000000-0005-0000-0000-000004020000}"/>
    <cellStyle name="60% - Ênfase5" xfId="37" builtinId="48" customBuiltin="1"/>
    <cellStyle name="60% - Ênfase5 2" xfId="133" xr:uid="{00000000-0005-0000-0000-000006020000}"/>
    <cellStyle name="60% - Ênfase5 3" xfId="70" xr:uid="{00000000-0005-0000-0000-000007020000}"/>
    <cellStyle name="60% - Ênfase6" xfId="41" builtinId="52" customBuiltin="1"/>
    <cellStyle name="60% - Ênfase6 2" xfId="137" xr:uid="{00000000-0005-0000-0000-000009020000}"/>
    <cellStyle name="60% - Ênfase6 3" xfId="71" xr:uid="{00000000-0005-0000-0000-00000A020000}"/>
    <cellStyle name="Bom" xfId="6" builtinId="26" customBuiltin="1"/>
    <cellStyle name="Bom 2" xfId="102" xr:uid="{00000000-0005-0000-0000-00000C020000}"/>
    <cellStyle name="Bom 3" xfId="72" xr:uid="{00000000-0005-0000-0000-00000D020000}"/>
    <cellStyle name="Cálculo" xfId="11" builtinId="22" customBuiltin="1"/>
    <cellStyle name="Cálculo 2" xfId="107" xr:uid="{00000000-0005-0000-0000-00000F020000}"/>
    <cellStyle name="Cálculo 3" xfId="73" xr:uid="{00000000-0005-0000-0000-000010020000}"/>
    <cellStyle name="Célula de Verificação" xfId="13" builtinId="23" customBuiltin="1"/>
    <cellStyle name="Célula de Verificação 2" xfId="109" xr:uid="{00000000-0005-0000-0000-000012020000}"/>
    <cellStyle name="Célula de Verificação 3" xfId="74" xr:uid="{00000000-0005-0000-0000-000013020000}"/>
    <cellStyle name="Célula Vinculada" xfId="12" builtinId="24" customBuiltin="1"/>
    <cellStyle name="Célula Vinculada 2" xfId="108" xr:uid="{00000000-0005-0000-0000-000015020000}"/>
    <cellStyle name="Célula Vinculada 3" xfId="75" xr:uid="{00000000-0005-0000-0000-000016020000}"/>
    <cellStyle name="Ênfase1" xfId="18" builtinId="29" customBuiltin="1"/>
    <cellStyle name="Ênfase1 2" xfId="114" xr:uid="{00000000-0005-0000-0000-000018020000}"/>
    <cellStyle name="Ênfase1 3" xfId="76" xr:uid="{00000000-0005-0000-0000-000019020000}"/>
    <cellStyle name="Ênfase2" xfId="22" builtinId="33" customBuiltin="1"/>
    <cellStyle name="Ênfase2 2" xfId="118" xr:uid="{00000000-0005-0000-0000-00001B020000}"/>
    <cellStyle name="Ênfase2 3" xfId="77" xr:uid="{00000000-0005-0000-0000-00001C020000}"/>
    <cellStyle name="Ênfase3" xfId="26" builtinId="37" customBuiltin="1"/>
    <cellStyle name="Ênfase3 2" xfId="122" xr:uid="{00000000-0005-0000-0000-00001E020000}"/>
    <cellStyle name="Ênfase3 3" xfId="78" xr:uid="{00000000-0005-0000-0000-00001F020000}"/>
    <cellStyle name="Ênfase4" xfId="30" builtinId="41" customBuiltin="1"/>
    <cellStyle name="Ênfase4 2" xfId="126" xr:uid="{00000000-0005-0000-0000-000021020000}"/>
    <cellStyle name="Ênfase4 3" xfId="79" xr:uid="{00000000-0005-0000-0000-000022020000}"/>
    <cellStyle name="Ênfase5" xfId="34" builtinId="45" customBuiltin="1"/>
    <cellStyle name="Ênfase5 2" xfId="130" xr:uid="{00000000-0005-0000-0000-000024020000}"/>
    <cellStyle name="Ênfase5 3" xfId="80" xr:uid="{00000000-0005-0000-0000-000025020000}"/>
    <cellStyle name="Ênfase6" xfId="38" builtinId="49" customBuiltin="1"/>
    <cellStyle name="Ênfase6 2" xfId="134" xr:uid="{00000000-0005-0000-0000-000027020000}"/>
    <cellStyle name="Ênfase6 3" xfId="81" xr:uid="{00000000-0005-0000-0000-000028020000}"/>
    <cellStyle name="Entrada" xfId="9" builtinId="20" customBuiltin="1"/>
    <cellStyle name="Entrada 2" xfId="105" xr:uid="{00000000-0005-0000-0000-00002A020000}"/>
    <cellStyle name="Entrada 3" xfId="82" xr:uid="{00000000-0005-0000-0000-00002B020000}"/>
    <cellStyle name="Excel Built-in Check Cell" xfId="49" xr:uid="{00000000-0005-0000-0000-00002C020000}"/>
    <cellStyle name="Excel Built-in Normal" xfId="50" xr:uid="{00000000-0005-0000-0000-00002D020000}"/>
    <cellStyle name="Excel_BuiltIn_Comma 1" xfId="46" xr:uid="{00000000-0005-0000-0000-00002E020000}"/>
    <cellStyle name="Incorreto 2" xfId="103" xr:uid="{00000000-0005-0000-0000-000030020000}"/>
    <cellStyle name="Moeda 2" xfId="53" xr:uid="{00000000-0005-0000-0000-000031020000}"/>
    <cellStyle name="Moeda 3" xfId="51" xr:uid="{00000000-0005-0000-0000-000032020000}"/>
    <cellStyle name="Moeda 4" xfId="84" xr:uid="{00000000-0005-0000-0000-000033020000}"/>
    <cellStyle name="Neutra 2" xfId="104" xr:uid="{00000000-0005-0000-0000-000035020000}"/>
    <cellStyle name="Neutro" xfId="8" builtinId="28" customBuiltin="1"/>
    <cellStyle name="Neutro 2" xfId="85" xr:uid="{00000000-0005-0000-0000-000036020000}"/>
    <cellStyle name="Normal" xfId="0" builtinId="0"/>
    <cellStyle name="Normal 10" xfId="222" xr:uid="{00000000-0005-0000-0000-000038020000}"/>
    <cellStyle name="Normal 10 2" xfId="510" xr:uid="{00000000-0005-0000-0000-000039020000}"/>
    <cellStyle name="Normal 11" xfId="236" xr:uid="{00000000-0005-0000-0000-00003A020000}"/>
    <cellStyle name="Normal 11 2" xfId="524" xr:uid="{00000000-0005-0000-0000-00003B020000}"/>
    <cellStyle name="Normal 12" xfId="250" xr:uid="{00000000-0005-0000-0000-00003C020000}"/>
    <cellStyle name="Normal 12 2" xfId="538" xr:uid="{00000000-0005-0000-0000-00003D020000}"/>
    <cellStyle name="Normal 13" xfId="264" xr:uid="{00000000-0005-0000-0000-00003E020000}"/>
    <cellStyle name="Normal 13 2" xfId="552" xr:uid="{00000000-0005-0000-0000-00003F020000}"/>
    <cellStyle name="Normal 14" xfId="278" xr:uid="{00000000-0005-0000-0000-000040020000}"/>
    <cellStyle name="Normal 14 2" xfId="566" xr:uid="{00000000-0005-0000-0000-000041020000}"/>
    <cellStyle name="Normal 15" xfId="292" xr:uid="{00000000-0005-0000-0000-000042020000}"/>
    <cellStyle name="Normal 15 2" xfId="580" xr:uid="{00000000-0005-0000-0000-000043020000}"/>
    <cellStyle name="Normal 16" xfId="306" xr:uid="{00000000-0005-0000-0000-000044020000}"/>
    <cellStyle name="Normal 16 2" xfId="594" xr:uid="{00000000-0005-0000-0000-000045020000}"/>
    <cellStyle name="Normal 17" xfId="320" xr:uid="{00000000-0005-0000-0000-000046020000}"/>
    <cellStyle name="Normal 17 2" xfId="608" xr:uid="{00000000-0005-0000-0000-000047020000}"/>
    <cellStyle name="Normal 18" xfId="334" xr:uid="{00000000-0005-0000-0000-000048020000}"/>
    <cellStyle name="Normal 18 2" xfId="622" xr:uid="{00000000-0005-0000-0000-000049020000}"/>
    <cellStyle name="Normal 19" xfId="348" xr:uid="{00000000-0005-0000-0000-00004A020000}"/>
    <cellStyle name="Normal 19 2" xfId="636" xr:uid="{00000000-0005-0000-0000-00004B020000}"/>
    <cellStyle name="Normal 2" xfId="47" xr:uid="{00000000-0005-0000-0000-00004C020000}"/>
    <cellStyle name="Normal 2 2" xfId="408" xr:uid="{00000000-0005-0000-0000-00004D020000}"/>
    <cellStyle name="Normal 20" xfId="362" xr:uid="{00000000-0005-0000-0000-00004E020000}"/>
    <cellStyle name="Normal 20 2" xfId="650" xr:uid="{00000000-0005-0000-0000-00004F020000}"/>
    <cellStyle name="Normal 21" xfId="376" xr:uid="{00000000-0005-0000-0000-000050020000}"/>
    <cellStyle name="Normal 21 2" xfId="664" xr:uid="{00000000-0005-0000-0000-000051020000}"/>
    <cellStyle name="Normal 22" xfId="390" xr:uid="{00000000-0005-0000-0000-000052020000}"/>
    <cellStyle name="Normal 22 2" xfId="678" xr:uid="{00000000-0005-0000-0000-000053020000}"/>
    <cellStyle name="Normal 23" xfId="404" xr:uid="{00000000-0005-0000-0000-000054020000}"/>
    <cellStyle name="Normal 23 2" xfId="692" xr:uid="{00000000-0005-0000-0000-000055020000}"/>
    <cellStyle name="Normal 24" xfId="406" xr:uid="{00000000-0005-0000-0000-000056020000}"/>
    <cellStyle name="Normal 24 2" xfId="694" xr:uid="{00000000-0005-0000-0000-000057020000}"/>
    <cellStyle name="Normal 3" xfId="52" xr:uid="{00000000-0005-0000-0000-000058020000}"/>
    <cellStyle name="Normal 3 2" xfId="412" xr:uid="{00000000-0005-0000-0000-000059020000}"/>
    <cellStyle name="Normal 4" xfId="44" xr:uid="{00000000-0005-0000-0000-00005A020000}"/>
    <cellStyle name="Normal 4 2" xfId="426" xr:uid="{00000000-0005-0000-0000-00005B020000}"/>
    <cellStyle name="Normal 4 3" xfId="138" xr:uid="{00000000-0005-0000-0000-00005C020000}"/>
    <cellStyle name="Normal 5" xfId="152" xr:uid="{00000000-0005-0000-0000-00005D020000}"/>
    <cellStyle name="Normal 5 2" xfId="440" xr:uid="{00000000-0005-0000-0000-00005E020000}"/>
    <cellStyle name="Normal 6" xfId="166" xr:uid="{00000000-0005-0000-0000-00005F020000}"/>
    <cellStyle name="Normal 6 2" xfId="454" xr:uid="{00000000-0005-0000-0000-000060020000}"/>
    <cellStyle name="Normal 7" xfId="180" xr:uid="{00000000-0005-0000-0000-000061020000}"/>
    <cellStyle name="Normal 7 2" xfId="468" xr:uid="{00000000-0005-0000-0000-000062020000}"/>
    <cellStyle name="Normal 8" xfId="194" xr:uid="{00000000-0005-0000-0000-000063020000}"/>
    <cellStyle name="Normal 8 2" xfId="482" xr:uid="{00000000-0005-0000-0000-000064020000}"/>
    <cellStyle name="Normal 9" xfId="208" xr:uid="{00000000-0005-0000-0000-000065020000}"/>
    <cellStyle name="Normal 9 2" xfId="496" xr:uid="{00000000-0005-0000-0000-000066020000}"/>
    <cellStyle name="Nota" xfId="15" builtinId="10" customBuiltin="1"/>
    <cellStyle name="Nota 10" xfId="237" xr:uid="{00000000-0005-0000-0000-000068020000}"/>
    <cellStyle name="Nota 10 2" xfId="525" xr:uid="{00000000-0005-0000-0000-000069020000}"/>
    <cellStyle name="Nota 11" xfId="251" xr:uid="{00000000-0005-0000-0000-00006A020000}"/>
    <cellStyle name="Nota 11 2" xfId="539" xr:uid="{00000000-0005-0000-0000-00006B020000}"/>
    <cellStyle name="Nota 12" xfId="265" xr:uid="{00000000-0005-0000-0000-00006C020000}"/>
    <cellStyle name="Nota 12 2" xfId="553" xr:uid="{00000000-0005-0000-0000-00006D020000}"/>
    <cellStyle name="Nota 13" xfId="279" xr:uid="{00000000-0005-0000-0000-00006E020000}"/>
    <cellStyle name="Nota 13 2" xfId="567" xr:uid="{00000000-0005-0000-0000-00006F020000}"/>
    <cellStyle name="Nota 14" xfId="293" xr:uid="{00000000-0005-0000-0000-000070020000}"/>
    <cellStyle name="Nota 14 2" xfId="581" xr:uid="{00000000-0005-0000-0000-000071020000}"/>
    <cellStyle name="Nota 15" xfId="307" xr:uid="{00000000-0005-0000-0000-000072020000}"/>
    <cellStyle name="Nota 15 2" xfId="595" xr:uid="{00000000-0005-0000-0000-000073020000}"/>
    <cellStyle name="Nota 16" xfId="321" xr:uid="{00000000-0005-0000-0000-000074020000}"/>
    <cellStyle name="Nota 16 2" xfId="609" xr:uid="{00000000-0005-0000-0000-000075020000}"/>
    <cellStyle name="Nota 17" xfId="335" xr:uid="{00000000-0005-0000-0000-000076020000}"/>
    <cellStyle name="Nota 17 2" xfId="623" xr:uid="{00000000-0005-0000-0000-000077020000}"/>
    <cellStyle name="Nota 18" xfId="349" xr:uid="{00000000-0005-0000-0000-000078020000}"/>
    <cellStyle name="Nota 18 2" xfId="637" xr:uid="{00000000-0005-0000-0000-000079020000}"/>
    <cellStyle name="Nota 19" xfId="363" xr:uid="{00000000-0005-0000-0000-00007A020000}"/>
    <cellStyle name="Nota 19 2" xfId="651" xr:uid="{00000000-0005-0000-0000-00007B020000}"/>
    <cellStyle name="Nota 2" xfId="111" xr:uid="{00000000-0005-0000-0000-00007C020000}"/>
    <cellStyle name="Nota 2 2" xfId="413" xr:uid="{00000000-0005-0000-0000-00007D020000}"/>
    <cellStyle name="Nota 20" xfId="377" xr:uid="{00000000-0005-0000-0000-00007E020000}"/>
    <cellStyle name="Nota 20 2" xfId="665" xr:uid="{00000000-0005-0000-0000-00007F020000}"/>
    <cellStyle name="Nota 21" xfId="391" xr:uid="{00000000-0005-0000-0000-000080020000}"/>
    <cellStyle name="Nota 21 2" xfId="679" xr:uid="{00000000-0005-0000-0000-000081020000}"/>
    <cellStyle name="Nota 22" xfId="409" xr:uid="{00000000-0005-0000-0000-000082020000}"/>
    <cellStyle name="Nota 23" xfId="86" xr:uid="{00000000-0005-0000-0000-000083020000}"/>
    <cellStyle name="Nota 3" xfId="139" xr:uid="{00000000-0005-0000-0000-000084020000}"/>
    <cellStyle name="Nota 3 2" xfId="427" xr:uid="{00000000-0005-0000-0000-000085020000}"/>
    <cellStyle name="Nota 4" xfId="153" xr:uid="{00000000-0005-0000-0000-000086020000}"/>
    <cellStyle name="Nota 4 2" xfId="441" xr:uid="{00000000-0005-0000-0000-000087020000}"/>
    <cellStyle name="Nota 5" xfId="167" xr:uid="{00000000-0005-0000-0000-000088020000}"/>
    <cellStyle name="Nota 5 2" xfId="455" xr:uid="{00000000-0005-0000-0000-000089020000}"/>
    <cellStyle name="Nota 6" xfId="181" xr:uid="{00000000-0005-0000-0000-00008A020000}"/>
    <cellStyle name="Nota 6 2" xfId="469" xr:uid="{00000000-0005-0000-0000-00008B020000}"/>
    <cellStyle name="Nota 7" xfId="195" xr:uid="{00000000-0005-0000-0000-00008C020000}"/>
    <cellStyle name="Nota 7 2" xfId="483" xr:uid="{00000000-0005-0000-0000-00008D020000}"/>
    <cellStyle name="Nota 8" xfId="209" xr:uid="{00000000-0005-0000-0000-00008E020000}"/>
    <cellStyle name="Nota 8 2" xfId="497" xr:uid="{00000000-0005-0000-0000-00008F020000}"/>
    <cellStyle name="Nota 9" xfId="223" xr:uid="{00000000-0005-0000-0000-000090020000}"/>
    <cellStyle name="Nota 9 2" xfId="511" xr:uid="{00000000-0005-0000-0000-000091020000}"/>
    <cellStyle name="Porcentagem" xfId="43" builtinId="5"/>
    <cellStyle name="Porcentagem 3" xfId="696" xr:uid="{1E7669BE-45B0-4682-9ECB-47A7F183CEC3}"/>
    <cellStyle name="Ruim" xfId="7" builtinId="27" customBuiltin="1"/>
    <cellStyle name="Ruim 2" xfId="83" xr:uid="{00000000-0005-0000-0000-000093020000}"/>
    <cellStyle name="Saída" xfId="10" builtinId="21" customBuiltin="1"/>
    <cellStyle name="Saída 2" xfId="106" xr:uid="{00000000-0005-0000-0000-000095020000}"/>
    <cellStyle name="Saída 3" xfId="87" xr:uid="{00000000-0005-0000-0000-000096020000}"/>
    <cellStyle name="Separador de milhares 2" xfId="88" xr:uid="{00000000-0005-0000-0000-000097020000}"/>
    <cellStyle name="Separador de milhares 2 2" xfId="410" xr:uid="{00000000-0005-0000-0000-000098020000}"/>
    <cellStyle name="Texto de Aviso" xfId="14" builtinId="11" customBuiltin="1"/>
    <cellStyle name="Texto de Aviso 2" xfId="110" xr:uid="{00000000-0005-0000-0000-00009A020000}"/>
    <cellStyle name="Texto de Aviso 3" xfId="89" xr:uid="{00000000-0005-0000-0000-00009B020000}"/>
    <cellStyle name="Texto Explicativo" xfId="16" builtinId="53" customBuiltin="1"/>
    <cellStyle name="Texto Explicativo 2" xfId="112" xr:uid="{00000000-0005-0000-0000-00009D020000}"/>
    <cellStyle name="Texto Explicativo 3" xfId="90" xr:uid="{00000000-0005-0000-0000-00009E020000}"/>
    <cellStyle name="Título" xfId="1" builtinId="15" customBuiltin="1"/>
    <cellStyle name="Título 1" xfId="2" builtinId="16" customBuiltin="1"/>
    <cellStyle name="Título 1 2" xfId="98" xr:uid="{00000000-0005-0000-0000-0000A1020000}"/>
    <cellStyle name="Título 1 3" xfId="92" xr:uid="{00000000-0005-0000-0000-0000A2020000}"/>
    <cellStyle name="Título 2" xfId="3" builtinId="17" customBuiltin="1"/>
    <cellStyle name="Título 2 2" xfId="99" xr:uid="{00000000-0005-0000-0000-0000A4020000}"/>
    <cellStyle name="Título 2 3" xfId="93" xr:uid="{00000000-0005-0000-0000-0000A5020000}"/>
    <cellStyle name="Título 3" xfId="4" builtinId="18" customBuiltin="1"/>
    <cellStyle name="Título 3 2" xfId="100" xr:uid="{00000000-0005-0000-0000-0000A7020000}"/>
    <cellStyle name="Título 3 3" xfId="94" xr:uid="{00000000-0005-0000-0000-0000A8020000}"/>
    <cellStyle name="Título 4" xfId="5" builtinId="19" customBuiltin="1"/>
    <cellStyle name="Título 4 2" xfId="101" xr:uid="{00000000-0005-0000-0000-0000AA020000}"/>
    <cellStyle name="Título 4 3" xfId="95" xr:uid="{00000000-0005-0000-0000-0000AB020000}"/>
    <cellStyle name="Título 5" xfId="97" xr:uid="{00000000-0005-0000-0000-0000AC020000}"/>
    <cellStyle name="Título 6" xfId="91" xr:uid="{00000000-0005-0000-0000-0000AD020000}"/>
    <cellStyle name="Total" xfId="17" builtinId="25" customBuiltin="1"/>
    <cellStyle name="Total 2" xfId="113" xr:uid="{00000000-0005-0000-0000-0000AF020000}"/>
    <cellStyle name="Total 3" xfId="96" xr:uid="{00000000-0005-0000-0000-0000B0020000}"/>
    <cellStyle name="Vírgula" xfId="42" builtinId="3"/>
    <cellStyle name="Vírgula 2" xfId="45" xr:uid="{00000000-0005-0000-0000-0000B2020000}"/>
    <cellStyle name="Vírgula 2 2" xfId="693" xr:uid="{00000000-0005-0000-0000-0000B3020000}"/>
    <cellStyle name="Vírgula 2 3" xfId="405" xr:uid="{00000000-0005-0000-0000-0000B4020000}"/>
    <cellStyle name="Vírgula 3" xfId="407" xr:uid="{00000000-0005-0000-0000-0000B5020000}"/>
    <cellStyle name="Vírgula 3 2" xfId="695" xr:uid="{00000000-0005-0000-0000-0000B6020000}"/>
    <cellStyle name="Vírgula 4" xfId="411" xr:uid="{00000000-0005-0000-0000-0000B7020000}"/>
    <cellStyle name="Vírgula 5" xfId="697" xr:uid="{DDDBC6A1-7901-4382-A0C6-B15C2C13BBD2}"/>
  </cellStyles>
  <dxfs count="0"/>
  <tableStyles count="0" defaultTableStyle="TableStyleMedium2" defaultPivotStyle="PivotStyleLight16"/>
  <colors>
    <mruColors>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8"/>
  <sheetViews>
    <sheetView tabSelected="1" workbookViewId="0">
      <selection sqref="A1:A2"/>
    </sheetView>
  </sheetViews>
  <sheetFormatPr defaultRowHeight="14.4" x14ac:dyDescent="0.3"/>
  <cols>
    <col min="1" max="1" width="37.109375" customWidth="1"/>
    <col min="2" max="2" width="137.44140625" customWidth="1"/>
  </cols>
  <sheetData>
    <row r="1" spans="1:3" x14ac:dyDescent="0.3">
      <c r="A1" s="205" t="s">
        <v>0</v>
      </c>
      <c r="B1" s="205" t="s">
        <v>1</v>
      </c>
    </row>
    <row r="2" spans="1:3" x14ac:dyDescent="0.3">
      <c r="A2" s="205"/>
      <c r="B2" s="205"/>
    </row>
    <row r="3" spans="1:3" x14ac:dyDescent="0.3">
      <c r="A3" s="60" t="s">
        <v>2</v>
      </c>
      <c r="B3" s="155" t="s">
        <v>3</v>
      </c>
    </row>
    <row r="4" spans="1:3" ht="72" x14ac:dyDescent="0.3">
      <c r="A4" s="154" t="s">
        <v>4</v>
      </c>
      <c r="B4" s="156" t="s">
        <v>5</v>
      </c>
    </row>
    <row r="5" spans="1:3" ht="43.2" x14ac:dyDescent="0.3">
      <c r="A5" s="60" t="s">
        <v>6</v>
      </c>
      <c r="B5" s="157" t="s">
        <v>7</v>
      </c>
    </row>
    <row r="6" spans="1:3" x14ac:dyDescent="0.3">
      <c r="A6" s="154" t="s">
        <v>8</v>
      </c>
      <c r="B6" s="158" t="s">
        <v>9</v>
      </c>
    </row>
    <row r="7" spans="1:3" x14ac:dyDescent="0.3">
      <c r="A7" s="60" t="s">
        <v>10</v>
      </c>
      <c r="B7" s="157" t="s">
        <v>11</v>
      </c>
    </row>
    <row r="8" spans="1:3" x14ac:dyDescent="0.3">
      <c r="A8" s="154" t="s">
        <v>12</v>
      </c>
      <c r="B8" s="158" t="s">
        <v>13</v>
      </c>
    </row>
    <row r="9" spans="1:3" ht="43.2" x14ac:dyDescent="0.3">
      <c r="A9" s="60" t="s">
        <v>14</v>
      </c>
      <c r="B9" s="157" t="s">
        <v>15</v>
      </c>
      <c r="C9" s="203"/>
    </row>
    <row r="10" spans="1:3" ht="35.1" customHeight="1" x14ac:dyDescent="0.3">
      <c r="A10" s="154" t="s">
        <v>16</v>
      </c>
      <c r="B10" s="156" t="s">
        <v>17</v>
      </c>
    </row>
    <row r="11" spans="1:3" ht="57.6" x14ac:dyDescent="0.3">
      <c r="A11" s="60" t="s">
        <v>18</v>
      </c>
      <c r="B11" s="157" t="s">
        <v>19</v>
      </c>
    </row>
    <row r="12" spans="1:3" ht="33.9" customHeight="1" x14ac:dyDescent="0.3">
      <c r="A12" s="154" t="s">
        <v>20</v>
      </c>
      <c r="B12" s="156" t="s">
        <v>21</v>
      </c>
    </row>
    <row r="13" spans="1:3" ht="43.2" x14ac:dyDescent="0.3">
      <c r="A13" s="60">
        <v>9496</v>
      </c>
      <c r="B13" s="157" t="s">
        <v>22</v>
      </c>
    </row>
    <row r="14" spans="1:3" ht="28.8" x14ac:dyDescent="0.3">
      <c r="A14" s="154" t="s">
        <v>609</v>
      </c>
      <c r="B14" s="156" t="s">
        <v>612</v>
      </c>
    </row>
    <row r="15" spans="1:3" ht="43.2" x14ac:dyDescent="0.3">
      <c r="A15" s="60" t="s">
        <v>611</v>
      </c>
      <c r="B15" s="157" t="s">
        <v>613</v>
      </c>
    </row>
    <row r="16" spans="1:3" ht="28.8" x14ac:dyDescent="0.3">
      <c r="A16" s="154" t="s">
        <v>610</v>
      </c>
      <c r="B16" s="156" t="s">
        <v>614</v>
      </c>
    </row>
    <row r="17" spans="1:2" ht="43.2" x14ac:dyDescent="0.3">
      <c r="A17" s="60" t="s">
        <v>23</v>
      </c>
      <c r="B17" s="157" t="s">
        <v>616</v>
      </c>
    </row>
    <row r="18" spans="1:2" x14ac:dyDescent="0.3">
      <c r="A18" s="154" t="s">
        <v>24</v>
      </c>
      <c r="B18" s="156" t="s">
        <v>25</v>
      </c>
    </row>
    <row r="19" spans="1:2" x14ac:dyDescent="0.3">
      <c r="A19" s="143"/>
      <c r="B19" s="143"/>
    </row>
    <row r="20" spans="1:2" x14ac:dyDescent="0.3">
      <c r="A20" s="143"/>
      <c r="B20" s="143"/>
    </row>
    <row r="21" spans="1:2" x14ac:dyDescent="0.3">
      <c r="A21" s="143"/>
      <c r="B21" s="143"/>
    </row>
    <row r="22" spans="1:2" x14ac:dyDescent="0.3">
      <c r="A22" s="143"/>
      <c r="B22" s="143"/>
    </row>
    <row r="23" spans="1:2" x14ac:dyDescent="0.3">
      <c r="A23" s="143"/>
      <c r="B23" s="143"/>
    </row>
    <row r="24" spans="1:2" x14ac:dyDescent="0.3">
      <c r="A24" s="143"/>
      <c r="B24" s="143"/>
    </row>
    <row r="25" spans="1:2" x14ac:dyDescent="0.3">
      <c r="A25" s="143"/>
      <c r="B25" s="143"/>
    </row>
    <row r="26" spans="1:2" x14ac:dyDescent="0.3">
      <c r="A26" s="143"/>
      <c r="B26" s="143"/>
    </row>
    <row r="27" spans="1:2" x14ac:dyDescent="0.3">
      <c r="A27" s="143"/>
      <c r="B27" s="143"/>
    </row>
    <row r="28" spans="1:2" x14ac:dyDescent="0.3">
      <c r="A28" s="143"/>
      <c r="B28" s="143"/>
    </row>
  </sheetData>
  <mergeCells count="2">
    <mergeCell ref="A1:A2"/>
    <mergeCell ref="B1:B2"/>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2"/>
  <dimension ref="A1:N651"/>
  <sheetViews>
    <sheetView zoomScaleNormal="100" workbookViewId="0">
      <selection activeCell="B5" sqref="B5"/>
    </sheetView>
  </sheetViews>
  <sheetFormatPr defaultRowHeight="14.4" x14ac:dyDescent="0.3"/>
  <cols>
    <col min="2" max="2" width="10.88671875" bestFit="1" customWidth="1"/>
    <col min="3" max="3" width="20" bestFit="1" customWidth="1"/>
    <col min="4" max="4" width="17.44140625" bestFit="1" customWidth="1"/>
    <col min="5" max="5" width="20" bestFit="1" customWidth="1"/>
    <col min="6" max="6" width="19" customWidth="1"/>
    <col min="7" max="7" width="27" customWidth="1"/>
    <col min="8" max="8" width="17.88671875" customWidth="1"/>
    <col min="9" max="9" width="16.44140625" bestFit="1" customWidth="1"/>
    <col min="10" max="10" width="17.44140625" bestFit="1" customWidth="1"/>
    <col min="11" max="11" width="18.5546875" bestFit="1" customWidth="1"/>
    <col min="12" max="12" width="20" bestFit="1" customWidth="1"/>
    <col min="16" max="16" width="10.44140625" bestFit="1" customWidth="1"/>
    <col min="17" max="17" width="19.5546875" bestFit="1" customWidth="1"/>
  </cols>
  <sheetData>
    <row r="1" spans="1:14" x14ac:dyDescent="0.3">
      <c r="B1" s="2" t="s">
        <v>348</v>
      </c>
    </row>
    <row r="2" spans="1:14" ht="28.8" x14ac:dyDescent="0.3">
      <c r="C2" s="3" t="s">
        <v>349</v>
      </c>
      <c r="D2" s="3" t="s">
        <v>350</v>
      </c>
      <c r="E2" s="3" t="s">
        <v>351</v>
      </c>
      <c r="F2" s="3" t="s">
        <v>352</v>
      </c>
      <c r="G2" s="3" t="s">
        <v>353</v>
      </c>
      <c r="H2" s="4" t="s">
        <v>38</v>
      </c>
      <c r="I2" s="4" t="s">
        <v>40</v>
      </c>
      <c r="J2" s="4" t="s">
        <v>354</v>
      </c>
      <c r="K2" s="4" t="s">
        <v>39</v>
      </c>
      <c r="L2" s="4" t="s">
        <v>355</v>
      </c>
      <c r="M2" t="s">
        <v>26</v>
      </c>
    </row>
    <row r="3" spans="1:14" x14ac:dyDescent="0.3">
      <c r="N3" t="s">
        <v>356</v>
      </c>
    </row>
    <row r="4" spans="1:14" x14ac:dyDescent="0.3">
      <c r="B4" s="1">
        <v>44562</v>
      </c>
      <c r="M4" s="5"/>
      <c r="N4">
        <f>4%/12</f>
        <v>3.3333333333333335E-3</v>
      </c>
    </row>
    <row r="5" spans="1:14" x14ac:dyDescent="0.3">
      <c r="B5" s="1">
        <v>44593</v>
      </c>
      <c r="C5" s="16">
        <v>0</v>
      </c>
      <c r="D5" s="16">
        <f t="shared" ref="D5:D64" si="0">C5*M5</f>
        <v>0</v>
      </c>
      <c r="E5" s="16">
        <f t="shared" ref="E5:E12" si="1">C5+D5</f>
        <v>0</v>
      </c>
      <c r="F5" s="16"/>
      <c r="G5" s="29"/>
      <c r="H5" s="16">
        <f t="shared" ref="H5:H32" si="2">SUM(E5:G5)*$N$4</f>
        <v>0</v>
      </c>
      <c r="I5" s="18">
        <v>0</v>
      </c>
      <c r="J5" s="16">
        <v>0</v>
      </c>
      <c r="K5" s="19">
        <v>0</v>
      </c>
      <c r="L5" s="16">
        <f t="shared" ref="L5:L63" si="3">SUM(E5:H5)-I5</f>
        <v>0</v>
      </c>
      <c r="M5" s="17">
        <f>VLOOKUP(B5,Encargos!$A$8:$B$652,2,0)</f>
        <v>4.3430000000000005E-3</v>
      </c>
    </row>
    <row r="6" spans="1:14" x14ac:dyDescent="0.3">
      <c r="B6" s="1">
        <v>44621</v>
      </c>
      <c r="C6" s="16">
        <f>L5</f>
        <v>0</v>
      </c>
      <c r="D6" s="16">
        <f t="shared" si="0"/>
        <v>0</v>
      </c>
      <c r="E6" s="16">
        <f t="shared" si="1"/>
        <v>0</v>
      </c>
      <c r="F6" s="16">
        <f>'9496'!X4</f>
        <v>300796473.94446635</v>
      </c>
      <c r="G6" s="29">
        <f>VLOOKUP(B6,'Fluxo dív. garantidas - RRF'!$O$3:$P$122,2,0)</f>
        <v>0</v>
      </c>
      <c r="H6" s="16">
        <f t="shared" si="2"/>
        <v>1002654.9131482212</v>
      </c>
      <c r="I6" s="18">
        <v>0</v>
      </c>
      <c r="J6" s="16">
        <v>0</v>
      </c>
      <c r="K6" s="19">
        <v>0</v>
      </c>
      <c r="L6" s="16">
        <f t="shared" si="3"/>
        <v>301799128.85761458</v>
      </c>
      <c r="M6" s="17">
        <f>VLOOKUP(B6,Encargos!$A$8:$B$652,2,0)</f>
        <v>3.9760000000000004E-3</v>
      </c>
    </row>
    <row r="7" spans="1:14" x14ac:dyDescent="0.3">
      <c r="B7" s="1">
        <v>44652</v>
      </c>
      <c r="C7" s="16">
        <f t="shared" ref="C7:C68" si="4">L6</f>
        <v>301799128.85761458</v>
      </c>
      <c r="D7" s="16">
        <f t="shared" si="0"/>
        <v>1268461.7385885541</v>
      </c>
      <c r="E7" s="16">
        <f>C7+D7</f>
        <v>303067590.59620315</v>
      </c>
      <c r="F7" s="16">
        <f>'9496'!X5</f>
        <v>301890432.39994252</v>
      </c>
      <c r="G7" s="29">
        <f>VLOOKUP(B7,'Fluxo dív. garantidas - RRF'!$O$3:$P$122,2,0)</f>
        <v>182661018.09</v>
      </c>
      <c r="H7" s="16">
        <f t="shared" si="2"/>
        <v>2625396.8036204861</v>
      </c>
      <c r="I7" s="18">
        <v>0</v>
      </c>
      <c r="J7" s="16">
        <v>0</v>
      </c>
      <c r="K7" s="19">
        <f t="shared" ref="K7:K12" si="5">I7-J7</f>
        <v>0</v>
      </c>
      <c r="L7" s="16">
        <f t="shared" si="3"/>
        <v>790244437.88976622</v>
      </c>
      <c r="M7" s="17">
        <f>VLOOKUP(B7,Encargos!$A$8:$B$652,2,0)</f>
        <v>4.2030000000000001E-3</v>
      </c>
    </row>
    <row r="8" spans="1:14" x14ac:dyDescent="0.3">
      <c r="B8" s="1">
        <v>44682</v>
      </c>
      <c r="C8" s="16">
        <f t="shared" si="4"/>
        <v>790244437.88976622</v>
      </c>
      <c r="D8" s="16">
        <f t="shared" si="0"/>
        <v>4675876.3389937468</v>
      </c>
      <c r="E8" s="16">
        <f t="shared" si="1"/>
        <v>794920314.22876</v>
      </c>
      <c r="F8" s="16">
        <f>'9496'!X6</f>
        <v>303240637.24736178</v>
      </c>
      <c r="G8" s="29">
        <f>VLOOKUP(B8,'Fluxo dív. garantidas - RRF'!$O$3:$P$122,2,0)</f>
        <v>47035090.710000001</v>
      </c>
      <c r="H8" s="16">
        <f t="shared" si="2"/>
        <v>3817320.1406204067</v>
      </c>
      <c r="I8" s="18">
        <v>0</v>
      </c>
      <c r="J8" s="16">
        <v>0</v>
      </c>
      <c r="K8" s="19">
        <f t="shared" si="5"/>
        <v>0</v>
      </c>
      <c r="L8" s="16">
        <f t="shared" si="3"/>
        <v>1149013362.3267424</v>
      </c>
      <c r="M8" s="17">
        <f>VLOOKUP(B8,Encargos!$A$8:$B$652,2,0)</f>
        <v>5.9170000000000004E-3</v>
      </c>
    </row>
    <row r="9" spans="1:14" x14ac:dyDescent="0.3">
      <c r="B9" s="1">
        <v>44713</v>
      </c>
      <c r="C9" s="16">
        <f t="shared" si="4"/>
        <v>1149013362.3267424</v>
      </c>
      <c r="D9" s="16">
        <f t="shared" si="0"/>
        <v>5737023.7180974251</v>
      </c>
      <c r="E9" s="16">
        <f>C9+D9+'Art. 23'!E9</f>
        <v>17834491495.023903</v>
      </c>
      <c r="F9" s="16">
        <f>'9496'!X7</f>
        <v>305520069.98856527</v>
      </c>
      <c r="G9" s="29">
        <f>VLOOKUP(B9,'Fluxo dív. garantidas - RRF'!$O$3:$P$122,2,0)</f>
        <v>66205320.100000001</v>
      </c>
      <c r="H9" s="16">
        <f t="shared" si="2"/>
        <v>60687389.617041551</v>
      </c>
      <c r="I9" s="18">
        <v>0</v>
      </c>
      <c r="J9" s="16">
        <v>0</v>
      </c>
      <c r="K9" s="19">
        <f t="shared" si="5"/>
        <v>0</v>
      </c>
      <c r="L9" s="16">
        <f t="shared" si="3"/>
        <v>18266904274.729507</v>
      </c>
      <c r="M9" s="17">
        <f>VLOOKUP(B9,Encargos!$A$8:$B$652,2,0)</f>
        <v>4.993E-3</v>
      </c>
    </row>
    <row r="10" spans="1:14" x14ac:dyDescent="0.3">
      <c r="A10">
        <v>360</v>
      </c>
      <c r="B10" s="1">
        <v>44743</v>
      </c>
      <c r="C10" s="16">
        <f t="shared" si="4"/>
        <v>18266904274.729507</v>
      </c>
      <c r="D10" s="16">
        <f t="shared" si="0"/>
        <v>127667393.97608452</v>
      </c>
      <c r="E10" s="16">
        <f>C10+D10</f>
        <v>18394571668.705593</v>
      </c>
      <c r="F10" s="16">
        <f>'9496'!X8</f>
        <v>306801969.18274635</v>
      </c>
      <c r="G10" s="29">
        <f>VLOOKUP(B10,'Fluxo dív. garantidas - RRF'!$O$3:$P$122,2,0)</f>
        <v>49853100.950000003</v>
      </c>
      <c r="H10" s="16">
        <f t="shared" si="2"/>
        <v>62504089.129461139</v>
      </c>
      <c r="I10" s="18">
        <f t="shared" ref="I10:I73" si="6">PMT($N$4,A10,-SUM(E10:G10))</f>
        <v>89521224.538623303</v>
      </c>
      <c r="J10" s="16">
        <f t="shared" ref="J10:J12" si="7">H10</f>
        <v>62504089.129461139</v>
      </c>
      <c r="K10" s="19">
        <f t="shared" si="5"/>
        <v>27017135.409162164</v>
      </c>
      <c r="L10" s="16">
        <f t="shared" si="3"/>
        <v>18724209603.429176</v>
      </c>
      <c r="M10" s="17">
        <f>VLOOKUP(B10,Encargos!$A$8:$B$652,2,0)</f>
        <v>6.9889999999999996E-3</v>
      </c>
    </row>
    <row r="11" spans="1:14" x14ac:dyDescent="0.3">
      <c r="A11">
        <f>A10-1</f>
        <v>359</v>
      </c>
      <c r="B11" s="1">
        <v>44774</v>
      </c>
      <c r="C11" s="16">
        <f t="shared" si="4"/>
        <v>18724209603.429176</v>
      </c>
      <c r="D11" s="16">
        <f t="shared" si="0"/>
        <v>127268452.67450811</v>
      </c>
      <c r="E11" s="16">
        <f t="shared" si="1"/>
        <v>18851478056.103683</v>
      </c>
      <c r="F11" s="16">
        <f>'9496'!X9</f>
        <v>309535520.36674941</v>
      </c>
      <c r="G11" s="29">
        <f>VLOOKUP(B11,'Fluxo dív. garantidas - RRF'!$O$3:$P$122,2,0)</f>
        <v>53473185.539999999</v>
      </c>
      <c r="H11" s="16">
        <f t="shared" si="2"/>
        <v>64048289.20670145</v>
      </c>
      <c r="I11" s="18">
        <f t="shared" si="6"/>
        <v>91865260.016172811</v>
      </c>
      <c r="J11" s="16">
        <f t="shared" si="7"/>
        <v>64048289.20670145</v>
      </c>
      <c r="K11" s="19">
        <f t="shared" si="5"/>
        <v>27816970.809471361</v>
      </c>
      <c r="L11" s="16">
        <f t="shared" si="3"/>
        <v>19186669791.200962</v>
      </c>
      <c r="M11" s="17">
        <f>VLOOKUP(B11,Encargos!$A$8:$B$652,2,0)</f>
        <v>6.7970000000000001E-3</v>
      </c>
    </row>
    <row r="12" spans="1:14" x14ac:dyDescent="0.3">
      <c r="A12">
        <f t="shared" ref="A12:A75" si="8">A11-1</f>
        <v>358</v>
      </c>
      <c r="B12" s="1">
        <v>44805</v>
      </c>
      <c r="C12" s="16">
        <f t="shared" si="4"/>
        <v>19186669791.200962</v>
      </c>
      <c r="D12" s="16">
        <f t="shared" si="0"/>
        <v>134134008.51028593</v>
      </c>
      <c r="E12" s="16">
        <f t="shared" si="1"/>
        <v>19320803799.711246</v>
      </c>
      <c r="F12" s="16">
        <f>'9496'!X10</f>
        <v>311587720.13017732</v>
      </c>
      <c r="G12" s="29">
        <f>VLOOKUP(B12,'Fluxo dív. garantidas - RRF'!$O$3:$P$122,2,0)</f>
        <v>55670432.599999994</v>
      </c>
      <c r="H12" s="16">
        <f t="shared" si="2"/>
        <v>65626873.17480474</v>
      </c>
      <c r="I12" s="18">
        <f t="shared" si="6"/>
        <v>94265912.227509081</v>
      </c>
      <c r="J12" s="16">
        <f t="shared" si="7"/>
        <v>65626873.17480474</v>
      </c>
      <c r="K12" s="19">
        <f t="shared" si="5"/>
        <v>28639039.052704342</v>
      </c>
      <c r="L12" s="16">
        <f t="shared" si="3"/>
        <v>19659422913.388718</v>
      </c>
      <c r="M12" s="17">
        <f>VLOOKUP(B12,Encargos!$A$8:$B$652,2,0)</f>
        <v>6.9909999999999998E-3</v>
      </c>
    </row>
    <row r="13" spans="1:14" x14ac:dyDescent="0.3">
      <c r="A13">
        <f t="shared" si="8"/>
        <v>357</v>
      </c>
      <c r="B13" s="1">
        <v>44835</v>
      </c>
      <c r="C13" s="16">
        <f t="shared" si="4"/>
        <v>19659422913.388718</v>
      </c>
      <c r="D13" s="16">
        <f t="shared" si="0"/>
        <v>163802311.71435481</v>
      </c>
      <c r="E13" s="16">
        <f t="shared" ref="E13:E76" si="9">C13+D13</f>
        <v>19823225225.103073</v>
      </c>
      <c r="F13" s="16">
        <f>'9496'!X11</f>
        <v>313836510.09511793</v>
      </c>
      <c r="G13" s="29">
        <f>VLOOKUP(B13,'Fluxo dív. garantidas - RRF'!$O$3:$P$122,2,0)</f>
        <v>209941753.00999999</v>
      </c>
      <c r="H13" s="16">
        <f t="shared" si="2"/>
        <v>67823344.96069397</v>
      </c>
      <c r="I13" s="18">
        <f t="shared" si="6"/>
        <v>97562825.387209788</v>
      </c>
      <c r="J13" s="16">
        <f t="shared" ref="J13:J76" si="10">H13</f>
        <v>67823344.96069397</v>
      </c>
      <c r="K13" s="19">
        <f t="shared" ref="K13:K76" si="11">I13-J13</f>
        <v>29739480.426515818</v>
      </c>
      <c r="L13" s="16">
        <f t="shared" si="3"/>
        <v>20317264007.781673</v>
      </c>
      <c r="M13" s="17">
        <f>VLOOKUP(B13,Encargos!$A$8:$B$652,2,0)</f>
        <v>8.3320000000000009E-3</v>
      </c>
    </row>
    <row r="14" spans="1:14" x14ac:dyDescent="0.3">
      <c r="A14">
        <f t="shared" si="8"/>
        <v>356</v>
      </c>
      <c r="B14" s="1">
        <v>44866</v>
      </c>
      <c r="C14" s="16">
        <f t="shared" si="4"/>
        <v>20317264007.781673</v>
      </c>
      <c r="D14" s="16">
        <f t="shared" si="0"/>
        <v>149555380.36128092</v>
      </c>
      <c r="E14" s="16">
        <f t="shared" si="9"/>
        <v>20466819388.142956</v>
      </c>
      <c r="F14" s="16">
        <f>'9496'!X12</f>
        <v>316839060.37507415</v>
      </c>
      <c r="G14" s="29">
        <f>VLOOKUP(B14,'Fluxo dív. garantidas - RRF'!$O$3:$P$122,2,0)</f>
        <v>57331939.920000002</v>
      </c>
      <c r="H14" s="16">
        <f t="shared" si="2"/>
        <v>69469967.961460099</v>
      </c>
      <c r="I14" s="18">
        <f t="shared" si="6"/>
        <v>100077742.03184661</v>
      </c>
      <c r="J14" s="16">
        <f t="shared" si="10"/>
        <v>69469967.961460099</v>
      </c>
      <c r="K14" s="19">
        <f t="shared" si="11"/>
        <v>30607774.070386514</v>
      </c>
      <c r="L14" s="16">
        <f t="shared" si="3"/>
        <v>20810382614.367641</v>
      </c>
      <c r="M14" s="17">
        <f>VLOOKUP(B14,Encargos!$A$8:$B$652,2,0)</f>
        <v>7.3610000000000004E-3</v>
      </c>
    </row>
    <row r="15" spans="1:14" x14ac:dyDescent="0.3">
      <c r="A15">
        <f t="shared" si="8"/>
        <v>355</v>
      </c>
      <c r="B15" s="1">
        <v>44896</v>
      </c>
      <c r="C15" s="16">
        <f t="shared" si="4"/>
        <v>20810382614.367641</v>
      </c>
      <c r="D15" s="16">
        <f t="shared" si="0"/>
        <v>142551120.90841836</v>
      </c>
      <c r="E15" s="16">
        <f t="shared" si="9"/>
        <v>20952933735.276058</v>
      </c>
      <c r="F15" s="16">
        <f>'9496'!X13</f>
        <v>318878385.33119941</v>
      </c>
      <c r="G15" s="29">
        <f>VLOOKUP(B15,'Fluxo dív. garantidas - RRF'!$O$3:$P$122,2,0)</f>
        <v>106103756.18000001</v>
      </c>
      <c r="H15" s="16">
        <f t="shared" si="2"/>
        <v>71259719.589290872</v>
      </c>
      <c r="I15" s="18">
        <f t="shared" si="6"/>
        <v>102807026.18213943</v>
      </c>
      <c r="J15" s="16">
        <f t="shared" si="10"/>
        <v>71259719.589290872</v>
      </c>
      <c r="K15" s="19">
        <f t="shared" si="11"/>
        <v>31547306.592848554</v>
      </c>
      <c r="L15" s="16">
        <f t="shared" si="3"/>
        <v>21346368570.194408</v>
      </c>
      <c r="M15" s="17">
        <f>VLOOKUP(B15,Encargos!$A$8:$B$652,2,0)</f>
        <v>6.8500000000000002E-3</v>
      </c>
    </row>
    <row r="16" spans="1:14" x14ac:dyDescent="0.3">
      <c r="A16">
        <f t="shared" si="8"/>
        <v>354</v>
      </c>
      <c r="B16" s="1">
        <v>44927</v>
      </c>
      <c r="C16" s="16">
        <f t="shared" si="4"/>
        <v>21346368570.194408</v>
      </c>
      <c r="D16" s="16">
        <f t="shared" si="0"/>
        <v>146222624.70583171</v>
      </c>
      <c r="E16" s="16">
        <f t="shared" si="9"/>
        <v>21492591194.900242</v>
      </c>
      <c r="F16" s="16">
        <f>'9496'!X14</f>
        <v>320905265.54853934</v>
      </c>
      <c r="G16" s="29">
        <f>VLOOKUP(B16,'Fluxo dív. garantidas - RRF'!$O$3:$P$122,2,0)</f>
        <v>60274021.969999999</v>
      </c>
      <c r="H16" s="16">
        <f t="shared" si="2"/>
        <v>72912568.274729282</v>
      </c>
      <c r="I16" s="18">
        <f t="shared" si="6"/>
        <v>105347065.81559113</v>
      </c>
      <c r="J16" s="16">
        <f t="shared" si="10"/>
        <v>72912568.274729282</v>
      </c>
      <c r="K16" s="19">
        <f t="shared" si="11"/>
        <v>32434497.540861845</v>
      </c>
      <c r="L16" s="16">
        <f t="shared" si="3"/>
        <v>21841335984.877922</v>
      </c>
      <c r="M16" s="17">
        <f>VLOOKUP(B16,Encargos!$A$8:$B$652,2,0)</f>
        <v>6.8500000000000002E-3</v>
      </c>
    </row>
    <row r="17" spans="1:13" x14ac:dyDescent="0.3">
      <c r="A17">
        <f t="shared" si="8"/>
        <v>353</v>
      </c>
      <c r="B17" s="1">
        <v>44958</v>
      </c>
      <c r="C17" s="16">
        <f t="shared" si="4"/>
        <v>21841335984.877922</v>
      </c>
      <c r="D17" s="16">
        <f t="shared" si="0"/>
        <v>171956838.20894387</v>
      </c>
      <c r="E17" s="16">
        <f t="shared" si="9"/>
        <v>22013292823.086864</v>
      </c>
      <c r="F17" s="16">
        <f>'9496'!X15</f>
        <v>287221898.938761</v>
      </c>
      <c r="G17" s="29">
        <f>VLOOKUP(B17,'Fluxo dív. garantidas - RRF'!$O$3:$P$122,2,0)</f>
        <v>54150760.080000006</v>
      </c>
      <c r="H17" s="16">
        <f t="shared" si="2"/>
        <v>74515551.607018769</v>
      </c>
      <c r="I17" s="18">
        <f t="shared" si="6"/>
        <v>107823002.10295804</v>
      </c>
      <c r="J17" s="16">
        <f t="shared" si="10"/>
        <v>74515551.607018769</v>
      </c>
      <c r="K17" s="19">
        <f t="shared" si="11"/>
        <v>33307450.49593927</v>
      </c>
      <c r="L17" s="16">
        <f t="shared" si="3"/>
        <v>22321358031.609688</v>
      </c>
      <c r="M17" s="17">
        <f>VLOOKUP(B17,Encargos!$A$8:$B$652,2,0)</f>
        <v>7.8729999999999998E-3</v>
      </c>
    </row>
    <row r="18" spans="1:13" x14ac:dyDescent="0.3">
      <c r="A18">
        <f t="shared" si="8"/>
        <v>352</v>
      </c>
      <c r="B18" s="1">
        <v>44986</v>
      </c>
      <c r="C18" s="16">
        <f t="shared" si="4"/>
        <v>22321358031.609688</v>
      </c>
      <c r="D18" s="16">
        <f t="shared" si="0"/>
        <v>175736051.78286308</v>
      </c>
      <c r="E18" s="16">
        <f t="shared" si="9"/>
        <v>22497094083.392551</v>
      </c>
      <c r="F18" s="16">
        <f>'9496'!X16</f>
        <v>289758338.5717718</v>
      </c>
      <c r="G18" s="29">
        <f>VLOOKUP(B18,'Fluxo dív. garantidas - RRF'!$O$3:$P$122,2,0)</f>
        <v>54491692.186666667</v>
      </c>
      <c r="H18" s="16">
        <f t="shared" si="2"/>
        <v>76137813.713836655</v>
      </c>
      <c r="I18" s="18">
        <f t="shared" si="6"/>
        <v>110334787.46977858</v>
      </c>
      <c r="J18" s="16">
        <f t="shared" si="10"/>
        <v>76137813.713836655</v>
      </c>
      <c r="K18" s="19">
        <f t="shared" si="11"/>
        <v>34196973.755941927</v>
      </c>
      <c r="L18" s="16">
        <f t="shared" si="3"/>
        <v>22807147140.39505</v>
      </c>
      <c r="M18" s="17">
        <f>VLOOKUP(B18,Encargos!$A$8:$B$652,2,0)</f>
        <v>7.8729999999999998E-3</v>
      </c>
    </row>
    <row r="19" spans="1:13" x14ac:dyDescent="0.3">
      <c r="A19">
        <f t="shared" si="8"/>
        <v>351</v>
      </c>
      <c r="B19" s="1">
        <v>45017</v>
      </c>
      <c r="C19" s="16">
        <f t="shared" si="4"/>
        <v>22807147140.39505</v>
      </c>
      <c r="D19" s="16">
        <f t="shared" si="0"/>
        <v>132920053.53422235</v>
      </c>
      <c r="E19" s="16">
        <f t="shared" si="9"/>
        <v>22940067193.929272</v>
      </c>
      <c r="F19" s="16">
        <f>'9496'!X17</f>
        <v>292001340.23516399</v>
      </c>
      <c r="G19" s="29">
        <f>VLOOKUP(B19,'Fluxo dív. garantidas - RRF'!$O$3:$P$122,2,0)</f>
        <v>198833353.34222221</v>
      </c>
      <c r="H19" s="16">
        <f t="shared" si="2"/>
        <v>78103006.291688874</v>
      </c>
      <c r="I19" s="18">
        <f t="shared" si="6"/>
        <v>113352343.63461478</v>
      </c>
      <c r="J19" s="16">
        <f t="shared" si="10"/>
        <v>78103006.291688874</v>
      </c>
      <c r="K19" s="19">
        <f t="shared" si="11"/>
        <v>35249337.342925906</v>
      </c>
      <c r="L19" s="16">
        <f t="shared" si="3"/>
        <v>23395652550.163734</v>
      </c>
      <c r="M19" s="17">
        <f>VLOOKUP(B19,Encargos!$A$8:$B$652,2,0)</f>
        <v>5.8279999999999998E-3</v>
      </c>
    </row>
    <row r="20" spans="1:13" x14ac:dyDescent="0.3">
      <c r="A20">
        <f t="shared" si="8"/>
        <v>350</v>
      </c>
      <c r="B20" s="1">
        <v>45047</v>
      </c>
      <c r="C20" s="16">
        <f t="shared" si="4"/>
        <v>23395652550.163734</v>
      </c>
      <c r="D20" s="16">
        <f t="shared" si="0"/>
        <v>196172546.63312292</v>
      </c>
      <c r="E20" s="16">
        <f t="shared" si="9"/>
        <v>23591825096.796856</v>
      </c>
      <c r="F20" s="16">
        <f>'9496'!X18</f>
        <v>293170414.10900444</v>
      </c>
      <c r="G20" s="29">
        <f>VLOOKUP(B20,'Fluxo dív. garantidas - RRF'!$O$3:$P$122,2,0)</f>
        <v>53811029.93777778</v>
      </c>
      <c r="H20" s="16">
        <f t="shared" si="2"/>
        <v>79796021.802812129</v>
      </c>
      <c r="I20" s="18">
        <f t="shared" si="6"/>
        <v>115983934.16905491</v>
      </c>
      <c r="J20" s="16">
        <f t="shared" si="10"/>
        <v>79796021.802812129</v>
      </c>
      <c r="K20" s="19">
        <f t="shared" si="11"/>
        <v>36187912.366242781</v>
      </c>
      <c r="L20" s="16">
        <f t="shared" si="3"/>
        <v>23902618628.477394</v>
      </c>
      <c r="M20" s="17">
        <f>VLOOKUP(B20,Encargos!$A$8:$B$652,2,0)</f>
        <v>8.3850000000000001E-3</v>
      </c>
    </row>
    <row r="21" spans="1:13" x14ac:dyDescent="0.3">
      <c r="A21">
        <f t="shared" si="8"/>
        <v>349</v>
      </c>
      <c r="B21" s="1">
        <v>45078</v>
      </c>
      <c r="C21" s="16">
        <f t="shared" si="4"/>
        <v>23902618628.477394</v>
      </c>
      <c r="D21" s="16">
        <f t="shared" si="0"/>
        <v>139304461.36676624</v>
      </c>
      <c r="E21" s="16">
        <f t="shared" si="9"/>
        <v>24041923089.844162</v>
      </c>
      <c r="F21" s="16">
        <f>'9496'!X19</f>
        <v>296306568.21993059</v>
      </c>
      <c r="G21" s="29">
        <f>VLOOKUP(B21,'Fluxo dív. garantidas - RRF'!$O$3:$P$122,2,0)</f>
        <v>192221435.22666666</v>
      </c>
      <c r="H21" s="16">
        <f t="shared" si="2"/>
        <v>81768170.310969189</v>
      </c>
      <c r="I21" s="18">
        <f t="shared" si="6"/>
        <v>119030398.67572416</v>
      </c>
      <c r="J21" s="16">
        <f t="shared" si="10"/>
        <v>81768170.310969189</v>
      </c>
      <c r="K21" s="19">
        <f t="shared" si="11"/>
        <v>37262228.364754975</v>
      </c>
      <c r="L21" s="16">
        <f t="shared" si="3"/>
        <v>24493188864.926003</v>
      </c>
      <c r="M21" s="17">
        <f>VLOOKUP(B21,Encargos!$A$8:$B$652,2,0)</f>
        <v>5.8279999999999998E-3</v>
      </c>
    </row>
    <row r="22" spans="1:13" x14ac:dyDescent="0.3">
      <c r="A22">
        <f t="shared" si="8"/>
        <v>348</v>
      </c>
      <c r="B22" s="1">
        <v>45108</v>
      </c>
      <c r="C22" s="16">
        <f t="shared" si="4"/>
        <v>24493188864.926003</v>
      </c>
      <c r="D22" s="16">
        <f t="shared" si="0"/>
        <v>192834875.9335624</v>
      </c>
      <c r="E22" s="16">
        <f t="shared" si="9"/>
        <v>24686023740.859566</v>
      </c>
      <c r="F22" s="16">
        <f>'9496'!X20</f>
        <v>297346537.95478582</v>
      </c>
      <c r="G22" s="29">
        <f>VLOOKUP(B22,'Fluxo dív. garantidas - RRF'!$O$3:$P$122,2,0)</f>
        <v>53511328.826666676</v>
      </c>
      <c r="H22" s="16">
        <f t="shared" si="2"/>
        <v>83456272.025470063</v>
      </c>
      <c r="I22" s="18">
        <f t="shared" si="6"/>
        <v>121672601.13777837</v>
      </c>
      <c r="J22" s="16">
        <f t="shared" si="10"/>
        <v>83456272.025470063</v>
      </c>
      <c r="K22" s="19">
        <f t="shared" si="11"/>
        <v>38216329.112308308</v>
      </c>
      <c r="L22" s="16">
        <f t="shared" si="3"/>
        <v>24998665278.528709</v>
      </c>
      <c r="M22" s="17">
        <f>VLOOKUP(B22,Encargos!$A$8:$B$652,2,0)</f>
        <v>7.8729999999999998E-3</v>
      </c>
    </row>
    <row r="23" spans="1:13" x14ac:dyDescent="0.3">
      <c r="A23">
        <f t="shared" si="8"/>
        <v>347</v>
      </c>
      <c r="B23" s="1">
        <v>45139</v>
      </c>
      <c r="C23" s="16">
        <f t="shared" si="4"/>
        <v>24998665278.528709</v>
      </c>
      <c r="D23" s="16">
        <f t="shared" si="0"/>
        <v>184015175.11524981</v>
      </c>
      <c r="E23" s="16">
        <f t="shared" si="9"/>
        <v>25182680453.643959</v>
      </c>
      <c r="F23" s="16">
        <f>'9496'!X21</f>
        <v>300266683.27625358</v>
      </c>
      <c r="G23" s="29">
        <f>VLOOKUP(B23,'Fluxo dív. garantidas - RRF'!$O$3:$P$122,2,0)</f>
        <v>52705322.097777776</v>
      </c>
      <c r="H23" s="16">
        <f t="shared" si="2"/>
        <v>85118841.530059978</v>
      </c>
      <c r="I23" s="18">
        <f t="shared" si="6"/>
        <v>124286205.75625736</v>
      </c>
      <c r="J23" s="16">
        <f t="shared" si="10"/>
        <v>85118841.530059978</v>
      </c>
      <c r="K23" s="19">
        <f t="shared" si="11"/>
        <v>39167364.226197377</v>
      </c>
      <c r="L23" s="16">
        <f t="shared" si="3"/>
        <v>25496485094.791794</v>
      </c>
      <c r="M23" s="17">
        <f>VLOOKUP(B23,Encargos!$A$8:$B$652,2,0)</f>
        <v>7.3609999999999995E-3</v>
      </c>
    </row>
    <row r="24" spans="1:13" x14ac:dyDescent="0.3">
      <c r="A24">
        <f t="shared" si="8"/>
        <v>346</v>
      </c>
      <c r="B24" s="1">
        <v>45170</v>
      </c>
      <c r="C24" s="16">
        <f t="shared" si="4"/>
        <v>25496485094.791794</v>
      </c>
      <c r="D24" s="16">
        <f t="shared" si="0"/>
        <v>187679626.78276238</v>
      </c>
      <c r="E24" s="16">
        <f t="shared" si="9"/>
        <v>25684164721.574554</v>
      </c>
      <c r="F24" s="16">
        <f>'9496'!X22</f>
        <v>302333198.98023832</v>
      </c>
      <c r="G24" s="29">
        <f>VLOOKUP(B24,'Fluxo dív. garantidas - RRF'!$O$3:$P$122,2,0)</f>
        <v>54632328.888888888</v>
      </c>
      <c r="H24" s="16">
        <f t="shared" si="2"/>
        <v>86803767.498145625</v>
      </c>
      <c r="I24" s="18">
        <f t="shared" si="6"/>
        <v>126941155.23276544</v>
      </c>
      <c r="J24" s="16">
        <f t="shared" si="10"/>
        <v>86803767.498145625</v>
      </c>
      <c r="K24" s="19">
        <f t="shared" si="11"/>
        <v>40137387.734619811</v>
      </c>
      <c r="L24" s="16">
        <f t="shared" si="3"/>
        <v>26000992861.709064</v>
      </c>
      <c r="M24" s="17">
        <f>VLOOKUP(B24,Encargos!$A$8:$B$652,2,0)</f>
        <v>7.3609999999999995E-3</v>
      </c>
    </row>
    <row r="25" spans="1:13" x14ac:dyDescent="0.3">
      <c r="A25">
        <f t="shared" si="8"/>
        <v>345</v>
      </c>
      <c r="B25" s="1">
        <v>45200</v>
      </c>
      <c r="C25" s="16">
        <f t="shared" si="4"/>
        <v>26000992861.709064</v>
      </c>
      <c r="D25" s="16">
        <f t="shared" si="0"/>
        <v>208371956.79373646</v>
      </c>
      <c r="E25" s="16">
        <f t="shared" si="9"/>
        <v>26209364818.5028</v>
      </c>
      <c r="F25" s="16">
        <f>'9496'!X23</f>
        <v>304565252.38294339</v>
      </c>
      <c r="G25" s="29">
        <f>VLOOKUP(B25,'Fluxo dív. garantidas - RRF'!$O$3:$P$122,2,0)</f>
        <v>221297413.62666667</v>
      </c>
      <c r="H25" s="16">
        <f t="shared" si="2"/>
        <v>89117424.948374704</v>
      </c>
      <c r="I25" s="18">
        <f t="shared" si="6"/>
        <v>130525810.31598769</v>
      </c>
      <c r="J25" s="16">
        <f t="shared" si="10"/>
        <v>89117424.948374704</v>
      </c>
      <c r="K25" s="19">
        <f t="shared" si="11"/>
        <v>41408385.367612988</v>
      </c>
      <c r="L25" s="16">
        <f t="shared" si="3"/>
        <v>26693819099.144798</v>
      </c>
      <c r="M25" s="17">
        <f>VLOOKUP(B25,Encargos!$A$8:$B$652,2,0)</f>
        <v>8.0140000000000003E-3</v>
      </c>
    </row>
    <row r="26" spans="1:13" x14ac:dyDescent="0.3">
      <c r="A26">
        <f t="shared" si="8"/>
        <v>344</v>
      </c>
      <c r="B26" s="1">
        <v>45231</v>
      </c>
      <c r="C26" s="16">
        <f t="shared" si="4"/>
        <v>26693819099.144798</v>
      </c>
      <c r="D26" s="16">
        <f t="shared" si="0"/>
        <v>170146402.93794894</v>
      </c>
      <c r="E26" s="16">
        <f t="shared" si="9"/>
        <v>26863965502.082748</v>
      </c>
      <c r="F26" s="16">
        <f>'9496'!X24</f>
        <v>307166142.87457091</v>
      </c>
      <c r="G26" s="29">
        <f>VLOOKUP(B26,'Fluxo dív. garantidas - RRF'!$O$3:$P$122,2,0)</f>
        <v>50430033.235555559</v>
      </c>
      <c r="H26" s="16">
        <f t="shared" si="2"/>
        <v>90738538.927309588</v>
      </c>
      <c r="I26" s="18">
        <f t="shared" si="6"/>
        <v>133106333.82641733</v>
      </c>
      <c r="J26" s="16">
        <f t="shared" si="10"/>
        <v>90738538.927309588</v>
      </c>
      <c r="K26" s="19">
        <f t="shared" si="11"/>
        <v>42367794.899107739</v>
      </c>
      <c r="L26" s="16">
        <f t="shared" si="3"/>
        <v>27179193883.29377</v>
      </c>
      <c r="M26" s="17">
        <f>VLOOKUP(B26,Encargos!$A$8:$B$652,2,0)</f>
        <v>6.3739999999999995E-3</v>
      </c>
    </row>
    <row r="27" spans="1:13" x14ac:dyDescent="0.3">
      <c r="A27">
        <f t="shared" si="8"/>
        <v>343</v>
      </c>
      <c r="B27" s="1">
        <v>45261</v>
      </c>
      <c r="C27" s="16">
        <f t="shared" si="4"/>
        <v>27179193883.29377</v>
      </c>
      <c r="D27" s="16">
        <f t="shared" si="0"/>
        <v>179926263.50740474</v>
      </c>
      <c r="E27" s="16">
        <f t="shared" si="9"/>
        <v>27359120146.801174</v>
      </c>
      <c r="F27" s="16">
        <f>'9496'!X25</f>
        <v>308656024.18891025</v>
      </c>
      <c r="G27" s="29">
        <f>VLOOKUP(B27,'Fluxo dív. garantidas - RRF'!$O$3:$P$122,2,0)</f>
        <v>196902527.43999997</v>
      </c>
      <c r="H27" s="16">
        <f t="shared" si="2"/>
        <v>92882262.328100294</v>
      </c>
      <c r="I27" s="18">
        <f t="shared" si="6"/>
        <v>136463400.67057267</v>
      </c>
      <c r="J27" s="16">
        <f t="shared" si="10"/>
        <v>92882262.328100294</v>
      </c>
      <c r="K27" s="19">
        <f t="shared" si="11"/>
        <v>43581138.342472374</v>
      </c>
      <c r="L27" s="16">
        <f t="shared" si="3"/>
        <v>27821097560.087612</v>
      </c>
      <c r="M27" s="17">
        <f>VLOOKUP(B27,Encargos!$A$8:$B$652,2,0)</f>
        <v>6.62E-3</v>
      </c>
    </row>
    <row r="28" spans="1:13" x14ac:dyDescent="0.3">
      <c r="A28">
        <f t="shared" si="8"/>
        <v>342</v>
      </c>
      <c r="B28" s="1">
        <v>45292</v>
      </c>
      <c r="C28" s="16">
        <f t="shared" si="4"/>
        <v>27821097560.087612</v>
      </c>
      <c r="D28" s="16">
        <f t="shared" si="0"/>
        <v>161557113.53142875</v>
      </c>
      <c r="E28" s="16">
        <f t="shared" si="9"/>
        <v>27982654673.619041</v>
      </c>
      <c r="F28" s="16">
        <f>'9496'!X26</f>
        <v>310756543.66179949</v>
      </c>
      <c r="G28" s="29">
        <f>VLOOKUP(B28,'Fluxo dív. garantidas - RRF'!$O$3:$P$122,2,0)</f>
        <v>52811195.173333332</v>
      </c>
      <c r="H28" s="16">
        <f t="shared" si="2"/>
        <v>94487408.04151392</v>
      </c>
      <c r="I28" s="18">
        <f t="shared" si="6"/>
        <v>139039155.38247082</v>
      </c>
      <c r="J28" s="16">
        <f t="shared" si="10"/>
        <v>94487408.04151392</v>
      </c>
      <c r="K28" s="19">
        <f t="shared" si="11"/>
        <v>44551747.340956897</v>
      </c>
      <c r="L28" s="16">
        <f t="shared" si="3"/>
        <v>28301670665.11322</v>
      </c>
      <c r="M28" s="17">
        <f>VLOOKUP(B28,Encargos!$A$8:$B$652,2,0)</f>
        <v>5.8069999999999997E-3</v>
      </c>
    </row>
    <row r="29" spans="1:13" x14ac:dyDescent="0.3">
      <c r="A29">
        <f t="shared" si="8"/>
        <v>341</v>
      </c>
      <c r="B29" s="1">
        <v>45323</v>
      </c>
      <c r="C29" s="16">
        <f t="shared" si="4"/>
        <v>28301670665.11322</v>
      </c>
      <c r="D29" s="16">
        <f t="shared" si="0"/>
        <v>158291244.02997825</v>
      </c>
      <c r="E29" s="16">
        <f t="shared" si="9"/>
        <v>28459961909.1432</v>
      </c>
      <c r="F29" s="16">
        <f>'9496'!X27</f>
        <v>273280576.2954427</v>
      </c>
      <c r="G29" s="29">
        <f>VLOOKUP(B29,'Fluxo dív. garantidas - RRF'!$O$3:$P$122,2,0)</f>
        <v>47007222.181111112</v>
      </c>
      <c r="H29" s="16">
        <f t="shared" si="2"/>
        <v>95934165.69206585</v>
      </c>
      <c r="I29" s="18">
        <f t="shared" si="6"/>
        <v>141390296.6504626</v>
      </c>
      <c r="J29" s="16">
        <f t="shared" si="10"/>
        <v>95934165.69206585</v>
      </c>
      <c r="K29" s="19">
        <f t="shared" si="11"/>
        <v>45456130.958396748</v>
      </c>
      <c r="L29" s="16">
        <f t="shared" si="3"/>
        <v>28734793576.661358</v>
      </c>
      <c r="M29" s="17">
        <f>VLOOKUP(B29,Encargos!$A$8:$B$652,2,0)</f>
        <v>5.5929999999999999E-3</v>
      </c>
    </row>
    <row r="30" spans="1:13" x14ac:dyDescent="0.3">
      <c r="A30">
        <f t="shared" si="8"/>
        <v>340</v>
      </c>
      <c r="B30" s="1">
        <v>45352</v>
      </c>
      <c r="C30" s="16">
        <f t="shared" si="4"/>
        <v>28734793576.661358</v>
      </c>
      <c r="D30" s="16">
        <f t="shared" si="0"/>
        <v>181374017.05588648</v>
      </c>
      <c r="E30" s="16">
        <f t="shared" si="9"/>
        <v>28916167593.717243</v>
      </c>
      <c r="F30" s="16">
        <f>'9496'!X28</f>
        <v>274767880.55771786</v>
      </c>
      <c r="G30" s="29">
        <f>VLOOKUP(B30,'Fluxo dív. garantidas - RRF'!$O$3:$P$122,2,0)</f>
        <v>46799807.06333334</v>
      </c>
      <c r="H30" s="16">
        <f t="shared" si="2"/>
        <v>97459117.60446097</v>
      </c>
      <c r="I30" s="18">
        <f t="shared" si="6"/>
        <v>143865034.34546098</v>
      </c>
      <c r="J30" s="16">
        <f t="shared" si="10"/>
        <v>97459117.60446097</v>
      </c>
      <c r="K30" s="19">
        <f t="shared" si="11"/>
        <v>46405916.741000012</v>
      </c>
      <c r="L30" s="16">
        <f t="shared" si="3"/>
        <v>29191329364.59729</v>
      </c>
      <c r="M30" s="17">
        <f>VLOOKUP(B30,Encargos!$A$8:$B$652,2,0)</f>
        <v>6.3119999999999999E-3</v>
      </c>
    </row>
    <row r="31" spans="1:13" x14ac:dyDescent="0.3">
      <c r="A31">
        <f t="shared" si="8"/>
        <v>339</v>
      </c>
      <c r="B31" s="1">
        <v>45383</v>
      </c>
      <c r="C31" s="16">
        <f t="shared" si="4"/>
        <v>29191329364.59729</v>
      </c>
      <c r="D31" s="16">
        <f t="shared" si="0"/>
        <v>135827255.5334712</v>
      </c>
      <c r="E31" s="16">
        <f t="shared" si="9"/>
        <v>29327156620.13076</v>
      </c>
      <c r="F31" s="16">
        <f>'9496'!X29</f>
        <v>276656824.48393452</v>
      </c>
      <c r="G31" s="29">
        <f>VLOOKUP(B31,'Fluxo dív. garantidas - RRF'!$O$3:$P$122,2,0)</f>
        <v>173383283.22777781</v>
      </c>
      <c r="H31" s="16">
        <f t="shared" si="2"/>
        <v>99257322.42614159</v>
      </c>
      <c r="I31" s="18">
        <f t="shared" si="6"/>
        <v>146752392.68678316</v>
      </c>
      <c r="J31" s="16">
        <f t="shared" si="10"/>
        <v>99257322.42614159</v>
      </c>
      <c r="K31" s="19">
        <f t="shared" si="11"/>
        <v>47495070.260641575</v>
      </c>
      <c r="L31" s="16">
        <f t="shared" si="3"/>
        <v>29729701657.581833</v>
      </c>
      <c r="M31" s="17">
        <f>VLOOKUP(B31,Encargos!$A$8:$B$652,2,0)</f>
        <v>4.653E-3</v>
      </c>
    </row>
    <row r="32" spans="1:13" x14ac:dyDescent="0.3">
      <c r="A32">
        <f t="shared" si="8"/>
        <v>338</v>
      </c>
      <c r="B32" s="1">
        <v>45413</v>
      </c>
      <c r="C32" s="16">
        <f t="shared" si="4"/>
        <v>29729701657.581833</v>
      </c>
      <c r="D32" s="16">
        <f t="shared" si="0"/>
        <v>147637698.43155137</v>
      </c>
      <c r="E32" s="16">
        <f t="shared" si="9"/>
        <v>29877339356.013386</v>
      </c>
      <c r="F32" s="16">
        <f>'9496'!X30</f>
        <v>277518312.82325566</v>
      </c>
      <c r="G32" s="29">
        <f>VLOOKUP(B32,'Fluxo dív. garantidas - RRF'!$O$3:$P$122,2,0)</f>
        <v>47744374.844444439</v>
      </c>
      <c r="H32" s="16">
        <f t="shared" si="2"/>
        <v>100675340.14560363</v>
      </c>
      <c r="I32" s="18">
        <f t="shared" si="6"/>
        <v>149086733.74280483</v>
      </c>
      <c r="J32" s="16">
        <f t="shared" si="10"/>
        <v>100675340.14560363</v>
      </c>
      <c r="K32" s="19">
        <f t="shared" si="11"/>
        <v>48411393.597201198</v>
      </c>
      <c r="L32" s="16">
        <f t="shared" si="3"/>
        <v>30154190650.083885</v>
      </c>
      <c r="M32" s="17">
        <f>VLOOKUP(B32,Encargos!$A$8:$B$652,2,0)</f>
        <v>4.9659999999999999E-3</v>
      </c>
    </row>
    <row r="33" spans="1:13" s="163" customFormat="1" x14ac:dyDescent="0.3">
      <c r="A33" s="163">
        <f t="shared" si="8"/>
        <v>337</v>
      </c>
      <c r="B33" s="160">
        <v>45444</v>
      </c>
      <c r="C33" s="172">
        <f t="shared" si="4"/>
        <v>30154190650.083885</v>
      </c>
      <c r="D33" s="172">
        <f t="shared" si="0"/>
        <v>114585924.47031876</v>
      </c>
      <c r="E33" s="172">
        <f t="shared" si="9"/>
        <v>30268776574.554203</v>
      </c>
      <c r="F33" s="172">
        <f>'9496'!X31</f>
        <v>278959568.11210907</v>
      </c>
      <c r="G33" s="173">
        <f>VLOOKUP(B33,'Fluxo dív. garantidas - RRF'!$O$3:$P$122,2,0)</f>
        <v>160285518.68000001</v>
      </c>
      <c r="H33" s="172">
        <f t="shared" ref="H33:H68" si="12">SUM(E33:G33)*0</f>
        <v>0</v>
      </c>
      <c r="I33" s="174">
        <f>PMT(0,A33,-SUM(E33:G33))</f>
        <v>91121725.998060271</v>
      </c>
      <c r="J33" s="172">
        <f t="shared" si="10"/>
        <v>0</v>
      </c>
      <c r="K33" s="175">
        <f t="shared" si="11"/>
        <v>91121725.998060271</v>
      </c>
      <c r="L33" s="172">
        <f t="shared" si="3"/>
        <v>30616899935.348251</v>
      </c>
      <c r="M33" s="162">
        <f>VLOOKUP(B33,Encargos!$A$8:$B$652,2,0)</f>
        <v>3.8E-3</v>
      </c>
    </row>
    <row r="34" spans="1:13" s="163" customFormat="1" x14ac:dyDescent="0.3">
      <c r="A34" s="163">
        <f t="shared" si="8"/>
        <v>336</v>
      </c>
      <c r="B34" s="160">
        <v>45474</v>
      </c>
      <c r="C34" s="172">
        <f t="shared" si="4"/>
        <v>30616899935.348251</v>
      </c>
      <c r="D34" s="172">
        <f t="shared" si="0"/>
        <v>140837739.70260194</v>
      </c>
      <c r="E34" s="172">
        <f t="shared" si="9"/>
        <v>30757737675.050854</v>
      </c>
      <c r="F34" s="172">
        <f>'9496'!X32</f>
        <v>179307708.32128865</v>
      </c>
      <c r="G34" s="173">
        <f>VLOOKUP(B34,'Fluxo dív. garantidas - RRF'!$O$3:$P$122,2,0)</f>
        <v>50229481.975555554</v>
      </c>
      <c r="H34" s="172">
        <f t="shared" si="12"/>
        <v>0</v>
      </c>
      <c r="I34" s="174">
        <f t="shared" ref="I34:I68" si="13">PMT(0,A34,-SUM(E34:G34))</f>
        <v>92224032.337344334</v>
      </c>
      <c r="J34" s="172">
        <f t="shared" si="10"/>
        <v>0</v>
      </c>
      <c r="K34" s="175">
        <f t="shared" si="11"/>
        <v>92224032.337344334</v>
      </c>
      <c r="L34" s="172">
        <f t="shared" si="3"/>
        <v>30895050833.010353</v>
      </c>
      <c r="M34" s="162">
        <f>VLOOKUP(B34,Encargos!$A$8:$B$652,2,0)</f>
        <v>4.5999999999999999E-3</v>
      </c>
    </row>
    <row r="35" spans="1:13" s="163" customFormat="1" x14ac:dyDescent="0.3">
      <c r="A35" s="163">
        <f t="shared" si="8"/>
        <v>335</v>
      </c>
      <c r="B35" s="160">
        <v>45505</v>
      </c>
      <c r="C35" s="172">
        <f t="shared" si="4"/>
        <v>30895050833.010353</v>
      </c>
      <c r="D35" s="172">
        <f t="shared" si="0"/>
        <v>64879606.749321736</v>
      </c>
      <c r="E35" s="172">
        <f t="shared" si="9"/>
        <v>30959930439.759674</v>
      </c>
      <c r="F35" s="172">
        <f>'9496'!X33</f>
        <v>180261025.13390416</v>
      </c>
      <c r="G35" s="173">
        <f>VLOOKUP(B35,'Fluxo dív. garantidas - RRF'!$O$3:$P$122,2,0)</f>
        <v>49700056.171111107</v>
      </c>
      <c r="H35" s="172">
        <f t="shared" si="12"/>
        <v>0</v>
      </c>
      <c r="I35" s="174">
        <f t="shared" si="13"/>
        <v>93104153.794222951</v>
      </c>
      <c r="J35" s="172">
        <f t="shared" si="10"/>
        <v>0</v>
      </c>
      <c r="K35" s="175">
        <f t="shared" si="11"/>
        <v>93104153.794222951</v>
      </c>
      <c r="L35" s="172">
        <f t="shared" si="3"/>
        <v>31096787367.270466</v>
      </c>
      <c r="M35" s="162">
        <f>VLOOKUP(B35,Encargos!$A$8:$B$652,2,0)</f>
        <v>2.0999999999999999E-3</v>
      </c>
    </row>
    <row r="36" spans="1:13" s="163" customFormat="1" x14ac:dyDescent="0.3">
      <c r="A36" s="163">
        <f t="shared" si="8"/>
        <v>334</v>
      </c>
      <c r="B36" s="160">
        <v>45536</v>
      </c>
      <c r="C36" s="172">
        <f t="shared" si="4"/>
        <v>31096787367.270466</v>
      </c>
      <c r="D36" s="172">
        <f t="shared" si="0"/>
        <v>118167791.99562778</v>
      </c>
      <c r="E36" s="172">
        <f t="shared" si="9"/>
        <v>31214955159.266094</v>
      </c>
      <c r="F36" s="172">
        <f>'9496'!X34</f>
        <v>180238719.31435618</v>
      </c>
      <c r="G36" s="173">
        <f>VLOOKUP(B36,'Fluxo dív. garantidas - RRF'!$O$3:$P$122,2,0)</f>
        <v>50284480.843333334</v>
      </c>
      <c r="H36" s="172">
        <f t="shared" si="12"/>
        <v>0</v>
      </c>
      <c r="I36" s="174">
        <f t="shared" si="13"/>
        <v>94148138.800670013</v>
      </c>
      <c r="J36" s="172">
        <f t="shared" si="10"/>
        <v>0</v>
      </c>
      <c r="K36" s="175">
        <f t="shared" si="11"/>
        <v>94148138.800670013</v>
      </c>
      <c r="L36" s="172">
        <f t="shared" si="3"/>
        <v>31351330220.623116</v>
      </c>
      <c r="M36" s="162">
        <f>VLOOKUP(B36,Encargos!$A$8:$B$652,2,0)</f>
        <v>3.8E-3</v>
      </c>
    </row>
    <row r="37" spans="1:13" s="163" customFormat="1" x14ac:dyDescent="0.3">
      <c r="A37" s="163">
        <f t="shared" si="8"/>
        <v>333</v>
      </c>
      <c r="B37" s="160">
        <v>45566</v>
      </c>
      <c r="C37" s="172">
        <f t="shared" si="4"/>
        <v>31351330220.623116</v>
      </c>
      <c r="D37" s="172">
        <f t="shared" si="0"/>
        <v>72108059.507433161</v>
      </c>
      <c r="E37" s="172">
        <f t="shared" si="9"/>
        <v>31423438280.13055</v>
      </c>
      <c r="F37" s="172">
        <f>'9496'!X35</f>
        <v>181182899.66164744</v>
      </c>
      <c r="G37" s="173">
        <f>VLOOKUP(B37,'Fluxo dív. garantidas - RRF'!$O$3:$P$122,2,0)</f>
        <v>192050167.57111108</v>
      </c>
      <c r="H37" s="172">
        <f t="shared" si="12"/>
        <v>0</v>
      </c>
      <c r="I37" s="174">
        <f t="shared" si="13"/>
        <v>95485499.54163155</v>
      </c>
      <c r="J37" s="172">
        <f t="shared" si="10"/>
        <v>0</v>
      </c>
      <c r="K37" s="175">
        <f t="shared" si="11"/>
        <v>95485499.54163155</v>
      </c>
      <c r="L37" s="172">
        <f t="shared" si="3"/>
        <v>31701185847.821678</v>
      </c>
      <c r="M37" s="162">
        <f>VLOOKUP(B37,Encargos!$A$8:$B$652,2,0)</f>
        <v>2.3E-3</v>
      </c>
    </row>
    <row r="38" spans="1:13" s="163" customFormat="1" x14ac:dyDescent="0.3">
      <c r="A38" s="163">
        <f t="shared" si="8"/>
        <v>332</v>
      </c>
      <c r="B38" s="160">
        <v>45597</v>
      </c>
      <c r="C38" s="172">
        <f t="shared" si="4"/>
        <v>31701185847.821678</v>
      </c>
      <c r="D38" s="172">
        <f t="shared" si="0"/>
        <v>87264850.140272111</v>
      </c>
      <c r="E38" s="172">
        <f t="shared" si="9"/>
        <v>31788450697.961948</v>
      </c>
      <c r="F38" s="172">
        <f>'9496'!X36</f>
        <v>181361393.34557888</v>
      </c>
      <c r="G38" s="173">
        <f>VLOOKUP(B38,'Fluxo dív. garantidas - RRF'!$O$3:$P$122,2,0)</f>
        <v>56939051.726666667</v>
      </c>
      <c r="H38" s="172">
        <f t="shared" si="12"/>
        <v>0</v>
      </c>
      <c r="I38" s="174">
        <f t="shared" si="13"/>
        <v>96466117.900705397</v>
      </c>
      <c r="J38" s="172">
        <f t="shared" si="10"/>
        <v>0</v>
      </c>
      <c r="K38" s="175">
        <f t="shared" si="11"/>
        <v>96466117.900705397</v>
      </c>
      <c r="L38" s="172">
        <f t="shared" si="3"/>
        <v>31930285025.133484</v>
      </c>
      <c r="M38" s="162">
        <f>VLOOKUP(B38,Encargos!$A$8:$B$652,2,0)</f>
        <v>2.7527314138713344E-3</v>
      </c>
    </row>
    <row r="39" spans="1:13" s="163" customFormat="1" x14ac:dyDescent="0.3">
      <c r="A39" s="163">
        <f t="shared" si="8"/>
        <v>331</v>
      </c>
      <c r="B39" s="160">
        <v>45627</v>
      </c>
      <c r="C39" s="172">
        <f t="shared" si="4"/>
        <v>31930285025.133484</v>
      </c>
      <c r="D39" s="172">
        <f t="shared" si="0"/>
        <v>87895498.642550394</v>
      </c>
      <c r="E39" s="172">
        <f t="shared" si="9"/>
        <v>32018180523.776035</v>
      </c>
      <c r="F39" s="172">
        <f>'9496'!X37</f>
        <v>181918598.19952637</v>
      </c>
      <c r="G39" s="173">
        <f>VLOOKUP(B39,'Fluxo dív. garantidas - RRF'!$O$3:$P$122,2,0)</f>
        <v>169283677.84999999</v>
      </c>
      <c r="H39" s="172">
        <f t="shared" si="12"/>
        <v>0</v>
      </c>
      <c r="I39" s="174">
        <f t="shared" si="13"/>
        <v>97792697.280439764</v>
      </c>
      <c r="J39" s="172">
        <f t="shared" si="10"/>
        <v>0</v>
      </c>
      <c r="K39" s="175">
        <f t="shared" si="11"/>
        <v>97792697.280439764</v>
      </c>
      <c r="L39" s="172">
        <f t="shared" si="3"/>
        <v>32271590102.54512</v>
      </c>
      <c r="M39" s="162">
        <f>VLOOKUP(B39,Encargos!$A$8:$B$652,2,0)</f>
        <v>2.7527314138713344E-3</v>
      </c>
    </row>
    <row r="40" spans="1:13" s="163" customFormat="1" x14ac:dyDescent="0.3">
      <c r="A40" s="163">
        <f t="shared" si="8"/>
        <v>330</v>
      </c>
      <c r="B40" s="160">
        <v>45658</v>
      </c>
      <c r="C40" s="172">
        <f t="shared" si="4"/>
        <v>32271590102.54512</v>
      </c>
      <c r="D40" s="172">
        <f t="shared" si="0"/>
        <v>88835019.850855187</v>
      </c>
      <c r="E40" s="172">
        <f t="shared" si="9"/>
        <v>32360425122.395977</v>
      </c>
      <c r="F40" s="172">
        <f>'9496'!X38</f>
        <v>182438301.84316537</v>
      </c>
      <c r="G40" s="173">
        <f>VLOOKUP(B40,'Fluxo dív. garantidas - RRF'!$O$3:$P$122,2,0)</f>
        <v>55268627.431111112</v>
      </c>
      <c r="H40" s="172">
        <f t="shared" si="12"/>
        <v>0</v>
      </c>
      <c r="I40" s="174">
        <f t="shared" si="13"/>
        <v>98782218.338394701</v>
      </c>
      <c r="J40" s="172">
        <f t="shared" si="10"/>
        <v>0</v>
      </c>
      <c r="K40" s="175">
        <f t="shared" si="11"/>
        <v>98782218.338394701</v>
      </c>
      <c r="L40" s="172">
        <f t="shared" si="3"/>
        <v>32499349833.33186</v>
      </c>
      <c r="M40" s="162">
        <f>VLOOKUP(B40,Encargos!$A$8:$B$652,2,0)</f>
        <v>2.7527314138713344E-3</v>
      </c>
    </row>
    <row r="41" spans="1:13" s="163" customFormat="1" x14ac:dyDescent="0.3">
      <c r="A41" s="163">
        <f t="shared" si="8"/>
        <v>329</v>
      </c>
      <c r="B41" s="160">
        <v>45689</v>
      </c>
      <c r="C41" s="172">
        <f t="shared" si="4"/>
        <v>32499349833.33186</v>
      </c>
      <c r="D41" s="172">
        <f t="shared" si="0"/>
        <v>89461981.216606721</v>
      </c>
      <c r="E41" s="172">
        <f t="shared" si="9"/>
        <v>32588811814.548466</v>
      </c>
      <c r="F41" s="172">
        <f>'9496'!X39</f>
        <v>156806147.56092206</v>
      </c>
      <c r="G41" s="173">
        <f>VLOOKUP(B41,'Fluxo dív. garantidas - RRF'!$O$3:$P$122,2,0)</f>
        <v>47508868.439999998</v>
      </c>
      <c r="H41" s="172">
        <f t="shared" si="12"/>
        <v>0</v>
      </c>
      <c r="I41" s="174">
        <f t="shared" si="13"/>
        <v>99675157.539663792</v>
      </c>
      <c r="J41" s="172">
        <f t="shared" si="10"/>
        <v>0</v>
      </c>
      <c r="K41" s="175">
        <f t="shared" si="11"/>
        <v>99675157.539663792</v>
      </c>
      <c r="L41" s="172">
        <f t="shared" si="3"/>
        <v>32693451673.00972</v>
      </c>
      <c r="M41" s="162">
        <f>VLOOKUP(B41,Encargos!$A$8:$B$652,2,0)</f>
        <v>2.7527314138713344E-3</v>
      </c>
    </row>
    <row r="42" spans="1:13" s="163" customFormat="1" x14ac:dyDescent="0.3">
      <c r="A42" s="163">
        <f t="shared" si="8"/>
        <v>328</v>
      </c>
      <c r="B42" s="160">
        <v>45717</v>
      </c>
      <c r="C42" s="172">
        <f t="shared" si="4"/>
        <v>32693451673.00972</v>
      </c>
      <c r="D42" s="172">
        <f t="shared" si="0"/>
        <v>91218538.6452813</v>
      </c>
      <c r="E42" s="172">
        <f t="shared" si="9"/>
        <v>32784670211.655003</v>
      </c>
      <c r="F42" s="172">
        <f>'9496'!X40</f>
        <v>157222932.14187238</v>
      </c>
      <c r="G42" s="173">
        <f>VLOOKUP(B42,'Fluxo dív. garantidas - RRF'!$O$3:$P$122,2,0)</f>
        <v>47369443.5</v>
      </c>
      <c r="H42" s="172">
        <f t="shared" si="12"/>
        <v>0</v>
      </c>
      <c r="I42" s="174">
        <f t="shared" si="13"/>
        <v>100577020.08322218</v>
      </c>
      <c r="J42" s="172">
        <f t="shared" si="10"/>
        <v>0</v>
      </c>
      <c r="K42" s="175">
        <f t="shared" si="11"/>
        <v>100577020.08322218</v>
      </c>
      <c r="L42" s="172">
        <f t="shared" si="3"/>
        <v>32888685567.213654</v>
      </c>
      <c r="M42" s="162">
        <f>VLOOKUP(B42,Encargos!$A$8:$B$652,2,0)</f>
        <v>2.7901164905321796E-3</v>
      </c>
    </row>
    <row r="43" spans="1:13" s="163" customFormat="1" x14ac:dyDescent="0.3">
      <c r="A43" s="163">
        <f t="shared" si="8"/>
        <v>327</v>
      </c>
      <c r="B43" s="160">
        <v>45748</v>
      </c>
      <c r="C43" s="172">
        <f t="shared" si="4"/>
        <v>32888685567.213654</v>
      </c>
      <c r="D43" s="172">
        <f t="shared" si="0"/>
        <v>91763263.953010499</v>
      </c>
      <c r="E43" s="172">
        <f t="shared" si="9"/>
        <v>32980448831.166664</v>
      </c>
      <c r="F43" s="172">
        <f>'9496'!X41</f>
        <v>157682383.0938372</v>
      </c>
      <c r="G43" s="173">
        <f>VLOOKUP(B43,'Fluxo dív. garantidas - RRF'!$O$3:$P$122,2,0)</f>
        <v>163123817.58000001</v>
      </c>
      <c r="H43" s="172">
        <f t="shared" si="12"/>
        <v>0</v>
      </c>
      <c r="I43" s="174">
        <f t="shared" si="13"/>
        <v>101838700.40318197</v>
      </c>
      <c r="J43" s="172">
        <f t="shared" si="10"/>
        <v>0</v>
      </c>
      <c r="K43" s="175">
        <f t="shared" si="11"/>
        <v>101838700.40318197</v>
      </c>
      <c r="L43" s="172">
        <f t="shared" si="3"/>
        <v>33199416331.437321</v>
      </c>
      <c r="M43" s="162">
        <f>VLOOKUP(B43,Encargos!$A$8:$B$652,2,0)</f>
        <v>2.7901164905321796E-3</v>
      </c>
    </row>
    <row r="44" spans="1:13" s="163" customFormat="1" x14ac:dyDescent="0.3">
      <c r="A44" s="163">
        <f t="shared" si="8"/>
        <v>326</v>
      </c>
      <c r="B44" s="160">
        <v>45778</v>
      </c>
      <c r="C44" s="172">
        <f t="shared" si="4"/>
        <v>33199416331.437321</v>
      </c>
      <c r="D44" s="172">
        <f t="shared" si="0"/>
        <v>92630238.982386619</v>
      </c>
      <c r="E44" s="172">
        <f t="shared" si="9"/>
        <v>33292046570.419708</v>
      </c>
      <c r="F44" s="172">
        <f>'9496'!X42</f>
        <v>158105927.8396008</v>
      </c>
      <c r="G44" s="173">
        <f>VLOOKUP(B44,'Fluxo dív. garantidas - RRF'!$O$3:$P$122,2,0)</f>
        <v>51666013.600000009</v>
      </c>
      <c r="H44" s="172">
        <f t="shared" si="12"/>
        <v>0</v>
      </c>
      <c r="I44" s="174">
        <f t="shared" si="13"/>
        <v>102766314.45355615</v>
      </c>
      <c r="J44" s="172">
        <f t="shared" si="10"/>
        <v>0</v>
      </c>
      <c r="K44" s="175">
        <f t="shared" si="11"/>
        <v>102766314.45355615</v>
      </c>
      <c r="L44" s="172">
        <f t="shared" si="3"/>
        <v>33399052197.40575</v>
      </c>
      <c r="M44" s="162">
        <f>VLOOKUP(B44,Encargos!$A$8:$B$652,2,0)</f>
        <v>2.7901164905321796E-3</v>
      </c>
    </row>
    <row r="45" spans="1:13" s="163" customFormat="1" x14ac:dyDescent="0.3">
      <c r="A45" s="163">
        <f t="shared" si="8"/>
        <v>325</v>
      </c>
      <c r="B45" s="160">
        <v>45809</v>
      </c>
      <c r="C45" s="172">
        <f t="shared" si="4"/>
        <v>33399052197.40575</v>
      </c>
      <c r="D45" s="172">
        <f t="shared" si="0"/>
        <v>93187246.304126814</v>
      </c>
      <c r="E45" s="172">
        <f t="shared" si="9"/>
        <v>33492239443.709877</v>
      </c>
      <c r="F45" s="172">
        <f>'9496'!X43</f>
        <v>158563515.04644686</v>
      </c>
      <c r="G45" s="173">
        <f>VLOOKUP(B45,'Fluxo dív. garantidas - RRF'!$O$3:$P$122,2,0)</f>
        <v>152203235.58666667</v>
      </c>
      <c r="H45" s="172">
        <f t="shared" si="12"/>
        <v>0</v>
      </c>
      <c r="I45" s="174">
        <f t="shared" si="13"/>
        <v>104009249.82874766</v>
      </c>
      <c r="J45" s="172">
        <f t="shared" si="10"/>
        <v>0</v>
      </c>
      <c r="K45" s="175">
        <f t="shared" si="11"/>
        <v>104009249.82874766</v>
      </c>
      <c r="L45" s="172">
        <f t="shared" si="3"/>
        <v>33698996944.514244</v>
      </c>
      <c r="M45" s="162">
        <f>VLOOKUP(B45,Encargos!$A$8:$B$652,2,0)</f>
        <v>2.7901164905321796E-3</v>
      </c>
    </row>
    <row r="46" spans="1:13" s="163" customFormat="1" x14ac:dyDescent="0.3">
      <c r="A46" s="163">
        <f t="shared" si="8"/>
        <v>324</v>
      </c>
      <c r="B46" s="160">
        <v>45839</v>
      </c>
      <c r="C46" s="172">
        <f t="shared" si="4"/>
        <v>33698996944.514244</v>
      </c>
      <c r="D46" s="172">
        <f t="shared" si="0"/>
        <v>94024127.089282721</v>
      </c>
      <c r="E46" s="172">
        <f t="shared" si="9"/>
        <v>33793021071.603527</v>
      </c>
      <c r="F46" s="172">
        <f>'9496'!X44</f>
        <v>158989426.56775975</v>
      </c>
      <c r="G46" s="173">
        <f>VLOOKUP(B46,'Fluxo dív. garantidas - RRF'!$O$3:$P$122,2,0)</f>
        <v>49033566.226666674</v>
      </c>
      <c r="H46" s="172">
        <f t="shared" si="12"/>
        <v>0</v>
      </c>
      <c r="I46" s="174">
        <f t="shared" si="13"/>
        <v>104941494.0259196</v>
      </c>
      <c r="J46" s="172">
        <f t="shared" si="10"/>
        <v>0</v>
      </c>
      <c r="K46" s="175">
        <f t="shared" si="11"/>
        <v>104941494.0259196</v>
      </c>
      <c r="L46" s="172">
        <f t="shared" si="3"/>
        <v>33896102570.372032</v>
      </c>
      <c r="M46" s="162">
        <f>VLOOKUP(B46,Encargos!$A$8:$B$652,2,0)</f>
        <v>2.7901164905321796E-3</v>
      </c>
    </row>
    <row r="47" spans="1:13" s="163" customFormat="1" x14ac:dyDescent="0.3">
      <c r="A47" s="163">
        <f t="shared" si="8"/>
        <v>323</v>
      </c>
      <c r="B47" s="160">
        <v>45870</v>
      </c>
      <c r="C47" s="172">
        <f t="shared" si="4"/>
        <v>33896102570.372032</v>
      </c>
      <c r="D47" s="172">
        <f t="shared" si="0"/>
        <v>94574074.746365204</v>
      </c>
      <c r="E47" s="172">
        <f t="shared" si="9"/>
        <v>33990676645.118397</v>
      </c>
      <c r="F47" s="172">
        <f>'9496'!X45</f>
        <v>159449570.78003123</v>
      </c>
      <c r="G47" s="173">
        <f>VLOOKUP(B47,'Fluxo dív. garantidas - RRF'!$O$3:$P$122,2,0)</f>
        <v>48218209.286666676</v>
      </c>
      <c r="H47" s="172">
        <f t="shared" si="12"/>
        <v>0</v>
      </c>
      <c r="I47" s="174">
        <f t="shared" si="13"/>
        <v>105877227.32255448</v>
      </c>
      <c r="J47" s="172">
        <f t="shared" si="10"/>
        <v>0</v>
      </c>
      <c r="K47" s="175">
        <f t="shared" si="11"/>
        <v>105877227.32255448</v>
      </c>
      <c r="L47" s="172">
        <f t="shared" si="3"/>
        <v>34092467197.862541</v>
      </c>
      <c r="M47" s="162">
        <f>VLOOKUP(B47,Encargos!$A$8:$B$652,2,0)</f>
        <v>2.7901164905321796E-3</v>
      </c>
    </row>
    <row r="48" spans="1:13" s="163" customFormat="1" x14ac:dyDescent="0.3">
      <c r="A48" s="163">
        <f t="shared" si="8"/>
        <v>322</v>
      </c>
      <c r="B48" s="160">
        <v>45901</v>
      </c>
      <c r="C48" s="172">
        <f t="shared" si="4"/>
        <v>34092467197.862541</v>
      </c>
      <c r="D48" s="172">
        <f t="shared" si="0"/>
        <v>95121954.931683689</v>
      </c>
      <c r="E48" s="172">
        <f t="shared" si="9"/>
        <v>34187589152.794224</v>
      </c>
      <c r="F48" s="172">
        <f>'9496'!X46</f>
        <v>159894453.65687287</v>
      </c>
      <c r="G48" s="173">
        <f>VLOOKUP(B48,'Fluxo dív. garantidas - RRF'!$O$3:$P$122,2,0)</f>
        <v>48345615.413333327</v>
      </c>
      <c r="H48" s="172">
        <f t="shared" si="12"/>
        <v>0</v>
      </c>
      <c r="I48" s="174">
        <f t="shared" si="13"/>
        <v>106819345.40951686</v>
      </c>
      <c r="J48" s="172">
        <f t="shared" si="10"/>
        <v>0</v>
      </c>
      <c r="K48" s="175">
        <f t="shared" si="11"/>
        <v>106819345.40951686</v>
      </c>
      <c r="L48" s="172">
        <f t="shared" si="3"/>
        <v>34289009876.45491</v>
      </c>
      <c r="M48" s="162">
        <f>VLOOKUP(B48,Encargos!$A$8:$B$652,2,0)</f>
        <v>2.7901164905321796E-3</v>
      </c>
    </row>
    <row r="49" spans="1:13" s="163" customFormat="1" x14ac:dyDescent="0.3">
      <c r="A49" s="163">
        <f t="shared" si="8"/>
        <v>321</v>
      </c>
      <c r="B49" s="160">
        <v>45931</v>
      </c>
      <c r="C49" s="172">
        <f t="shared" si="4"/>
        <v>34289009876.45491</v>
      </c>
      <c r="D49" s="172">
        <f t="shared" si="0"/>
        <v>95670331.900317624</v>
      </c>
      <c r="E49" s="172">
        <f t="shared" si="9"/>
        <v>34384680208.355225</v>
      </c>
      <c r="F49" s="172">
        <f>'9496'!X47</f>
        <v>160323940.16255823</v>
      </c>
      <c r="G49" s="173">
        <f>VLOOKUP(B49,'Fluxo dív. garantidas - RRF'!$O$3:$P$122,2,0)</f>
        <v>153493039.44666669</v>
      </c>
      <c r="H49" s="172">
        <f t="shared" si="12"/>
        <v>0</v>
      </c>
      <c r="I49" s="174">
        <f t="shared" si="13"/>
        <v>108095006.81608862</v>
      </c>
      <c r="J49" s="172">
        <f t="shared" si="10"/>
        <v>0</v>
      </c>
      <c r="K49" s="175">
        <f t="shared" si="11"/>
        <v>108095006.81608862</v>
      </c>
      <c r="L49" s="172">
        <f t="shared" si="3"/>
        <v>34590402181.148361</v>
      </c>
      <c r="M49" s="162">
        <f>VLOOKUP(B49,Encargos!$A$8:$B$652,2,0)</f>
        <v>2.7901164905321796E-3</v>
      </c>
    </row>
    <row r="50" spans="1:13" s="163" customFormat="1" x14ac:dyDescent="0.3">
      <c r="A50" s="163">
        <f t="shared" si="8"/>
        <v>320</v>
      </c>
      <c r="B50" s="160">
        <v>45962</v>
      </c>
      <c r="C50" s="172">
        <f t="shared" si="4"/>
        <v>34590402181.148361</v>
      </c>
      <c r="D50" s="172">
        <f t="shared" si="0"/>
        <v>96511251.539762318</v>
      </c>
      <c r="E50" s="172">
        <f t="shared" si="9"/>
        <v>34686913432.688126</v>
      </c>
      <c r="F50" s="172">
        <f>'9496'!X48</f>
        <v>160787946.69901121</v>
      </c>
      <c r="G50" s="173">
        <f>VLOOKUP(B50,'Fluxo dív. garantidas - RRF'!$O$3:$P$122,2,0)</f>
        <v>47511868.126666665</v>
      </c>
      <c r="H50" s="172">
        <f t="shared" si="12"/>
        <v>0</v>
      </c>
      <c r="I50" s="174">
        <f t="shared" si="13"/>
        <v>109047541.39848062</v>
      </c>
      <c r="J50" s="172">
        <f t="shared" si="10"/>
        <v>0</v>
      </c>
      <c r="K50" s="175">
        <f t="shared" si="11"/>
        <v>109047541.39848062</v>
      </c>
      <c r="L50" s="172">
        <f t="shared" si="3"/>
        <v>34786165706.115318</v>
      </c>
      <c r="M50" s="162">
        <f>VLOOKUP(B50,Encargos!$A$8:$B$652,2,0)</f>
        <v>2.7901164905321796E-3</v>
      </c>
    </row>
    <row r="51" spans="1:13" s="163" customFormat="1" x14ac:dyDescent="0.3">
      <c r="A51" s="163">
        <f t="shared" si="8"/>
        <v>319</v>
      </c>
      <c r="B51" s="160">
        <v>45992</v>
      </c>
      <c r="C51" s="172">
        <f t="shared" si="4"/>
        <v>34786165706.115318</v>
      </c>
      <c r="D51" s="172">
        <f t="shared" si="0"/>
        <v>97057454.579017326</v>
      </c>
      <c r="E51" s="172">
        <f t="shared" si="9"/>
        <v>34883223160.694336</v>
      </c>
      <c r="F51" s="172">
        <f>'9496'!X49</f>
        <v>161219833.18290564</v>
      </c>
      <c r="G51" s="173">
        <f>VLOOKUP(B51,'Fluxo dív. garantidas - RRF'!$O$3:$P$122,2,0)</f>
        <v>143509625.40666667</v>
      </c>
      <c r="H51" s="172">
        <f t="shared" si="12"/>
        <v>0</v>
      </c>
      <c r="I51" s="174">
        <f t="shared" si="13"/>
        <v>110307061.50245741</v>
      </c>
      <c r="J51" s="172">
        <f t="shared" si="10"/>
        <v>0</v>
      </c>
      <c r="K51" s="175">
        <f t="shared" si="11"/>
        <v>110307061.50245741</v>
      </c>
      <c r="L51" s="172">
        <f t="shared" si="3"/>
        <v>35077645557.781456</v>
      </c>
      <c r="M51" s="162">
        <f>VLOOKUP(B51,Encargos!$A$8:$B$652,2,0)</f>
        <v>2.7901164905321796E-3</v>
      </c>
    </row>
    <row r="52" spans="1:13" s="163" customFormat="1" x14ac:dyDescent="0.3">
      <c r="A52" s="163">
        <f t="shared" si="8"/>
        <v>318</v>
      </c>
      <c r="B52" s="160">
        <v>46023</v>
      </c>
      <c r="C52" s="172">
        <f t="shared" si="4"/>
        <v>35077645557.781456</v>
      </c>
      <c r="D52" s="172">
        <f t="shared" si="0"/>
        <v>97870717.3198089</v>
      </c>
      <c r="E52" s="172">
        <f t="shared" si="9"/>
        <v>35175516275.101265</v>
      </c>
      <c r="F52" s="172">
        <f>'9496'!X50</f>
        <v>161686432.59611169</v>
      </c>
      <c r="G52" s="173">
        <f>VLOOKUP(B52,'Fluxo dív. garantidas - RRF'!$O$3:$P$122,2,0)</f>
        <v>46876801.49333334</v>
      </c>
      <c r="H52" s="172">
        <f t="shared" si="12"/>
        <v>0</v>
      </c>
      <c r="I52" s="174">
        <f t="shared" si="13"/>
        <v>111270690.28047393</v>
      </c>
      <c r="J52" s="172">
        <f t="shared" si="10"/>
        <v>0</v>
      </c>
      <c r="K52" s="175">
        <f t="shared" si="11"/>
        <v>111270690.28047393</v>
      </c>
      <c r="L52" s="172">
        <f t="shared" si="3"/>
        <v>35272808818.91024</v>
      </c>
      <c r="M52" s="162">
        <f>VLOOKUP(B52,Encargos!$A$8:$B$652,2,0)</f>
        <v>2.7901164905321796E-3</v>
      </c>
    </row>
    <row r="53" spans="1:13" s="163" customFormat="1" x14ac:dyDescent="0.3">
      <c r="A53" s="163">
        <f t="shared" si="8"/>
        <v>317</v>
      </c>
      <c r="B53" s="160">
        <v>46054</v>
      </c>
      <c r="C53" s="172">
        <f t="shared" si="4"/>
        <v>35272808818.91024</v>
      </c>
      <c r="D53" s="172">
        <f t="shared" si="0"/>
        <v>98415245.553030357</v>
      </c>
      <c r="E53" s="172">
        <f t="shared" si="9"/>
        <v>35371224064.463272</v>
      </c>
      <c r="F53" s="172">
        <f>'9496'!X51</f>
        <v>135114630.48166117</v>
      </c>
      <c r="G53" s="173">
        <f>VLOOKUP(B53,'Fluxo dív. garantidas - RRF'!$O$3:$P$122,2,0)</f>
        <v>39284944.63333334</v>
      </c>
      <c r="H53" s="172">
        <f t="shared" si="12"/>
        <v>0</v>
      </c>
      <c r="I53" s="174">
        <f t="shared" si="13"/>
        <v>112131304.85671376</v>
      </c>
      <c r="J53" s="172">
        <f t="shared" si="10"/>
        <v>0</v>
      </c>
      <c r="K53" s="175">
        <f t="shared" si="11"/>
        <v>112131304.85671376</v>
      </c>
      <c r="L53" s="172">
        <f t="shared" si="3"/>
        <v>35433492334.72155</v>
      </c>
      <c r="M53" s="162">
        <f>VLOOKUP(B53,Encargos!$A$8:$B$652,2,0)</f>
        <v>2.7901164905321796E-3</v>
      </c>
    </row>
    <row r="54" spans="1:13" s="163" customFormat="1" x14ac:dyDescent="0.3">
      <c r="A54" s="163">
        <f t="shared" si="8"/>
        <v>316</v>
      </c>
      <c r="B54" s="160">
        <v>46082</v>
      </c>
      <c r="C54" s="172">
        <f t="shared" si="4"/>
        <v>35433492334.72155</v>
      </c>
      <c r="D54" s="172">
        <f t="shared" si="0"/>
        <v>87388551.072278127</v>
      </c>
      <c r="E54" s="172">
        <f t="shared" si="9"/>
        <v>35520880885.793831</v>
      </c>
      <c r="F54" s="172">
        <f>'9496'!X52</f>
        <v>135477067.44373482</v>
      </c>
      <c r="G54" s="173">
        <f>VLOOKUP(B54,'Fluxo dív. garantidas - RRF'!$O$3:$P$122,2,0)</f>
        <v>39335383.077777773</v>
      </c>
      <c r="H54" s="172">
        <f t="shared" si="12"/>
        <v>0</v>
      </c>
      <c r="I54" s="174">
        <f t="shared" si="13"/>
        <v>112961054.8617574</v>
      </c>
      <c r="J54" s="172">
        <f t="shared" si="10"/>
        <v>0</v>
      </c>
      <c r="K54" s="175">
        <f t="shared" si="11"/>
        <v>112961054.8617574</v>
      </c>
      <c r="L54" s="172">
        <f t="shared" si="3"/>
        <v>35582732281.453583</v>
      </c>
      <c r="M54" s="162">
        <f>VLOOKUP(B54,Encargos!$A$8:$B$652,2,0)</f>
        <v>2.4662697723036864E-3</v>
      </c>
    </row>
    <row r="55" spans="1:13" s="163" customFormat="1" x14ac:dyDescent="0.3">
      <c r="A55" s="163">
        <f t="shared" si="8"/>
        <v>315</v>
      </c>
      <c r="B55" s="160">
        <v>46113</v>
      </c>
      <c r="C55" s="172">
        <f t="shared" si="4"/>
        <v>35582732281.453583</v>
      </c>
      <c r="D55" s="172">
        <f t="shared" si="0"/>
        <v>87756617.041723564</v>
      </c>
      <c r="E55" s="172">
        <f t="shared" si="9"/>
        <v>35670488898.495308</v>
      </c>
      <c r="F55" s="172">
        <f>'9496'!X53</f>
        <v>135781910.57249492</v>
      </c>
      <c r="G55" s="173">
        <f>VLOOKUP(B55,'Fluxo dív. garantidas - RRF'!$O$3:$P$122,2,0)</f>
        <v>133400210.02777779</v>
      </c>
      <c r="H55" s="172">
        <f t="shared" si="12"/>
        <v>0</v>
      </c>
      <c r="I55" s="174">
        <f t="shared" si="13"/>
        <v>114094193.71141455</v>
      </c>
      <c r="J55" s="172">
        <f t="shared" si="10"/>
        <v>0</v>
      </c>
      <c r="K55" s="175">
        <f t="shared" si="11"/>
        <v>114094193.71141455</v>
      </c>
      <c r="L55" s="172">
        <f t="shared" si="3"/>
        <v>35825576825.384163</v>
      </c>
      <c r="M55" s="162">
        <f>VLOOKUP(B55,Encargos!$A$8:$B$652,2,0)</f>
        <v>2.4662697723036864E-3</v>
      </c>
    </row>
    <row r="56" spans="1:13" s="163" customFormat="1" x14ac:dyDescent="0.3">
      <c r="A56" s="163">
        <f t="shared" si="8"/>
        <v>314</v>
      </c>
      <c r="B56" s="160">
        <v>46143</v>
      </c>
      <c r="C56" s="172">
        <f t="shared" si="4"/>
        <v>35825576825.384163</v>
      </c>
      <c r="D56" s="172">
        <f t="shared" si="0"/>
        <v>88355537.199788421</v>
      </c>
      <c r="E56" s="172">
        <f t="shared" si="9"/>
        <v>35913932362.583954</v>
      </c>
      <c r="F56" s="172">
        <f>'9496'!X54</f>
        <v>136102661.31559971</v>
      </c>
      <c r="G56" s="173">
        <f>VLOOKUP(B56,'Fluxo dív. garantidas - RRF'!$O$3:$P$122,2,0)</f>
        <v>44663307.75</v>
      </c>
      <c r="H56" s="172">
        <f t="shared" si="12"/>
        <v>0</v>
      </c>
      <c r="I56" s="174">
        <f t="shared" si="13"/>
        <v>114951268.57213233</v>
      </c>
      <c r="J56" s="172">
        <f t="shared" si="10"/>
        <v>0</v>
      </c>
      <c r="K56" s="175">
        <f t="shared" si="11"/>
        <v>114951268.57213233</v>
      </c>
      <c r="L56" s="172">
        <f t="shared" si="3"/>
        <v>35979747063.077415</v>
      </c>
      <c r="M56" s="162">
        <f>VLOOKUP(B56,Encargos!$A$8:$B$652,2,0)</f>
        <v>2.4662697723036864E-3</v>
      </c>
    </row>
    <row r="57" spans="1:13" s="163" customFormat="1" x14ac:dyDescent="0.3">
      <c r="A57" s="163">
        <f t="shared" si="8"/>
        <v>313</v>
      </c>
      <c r="B57" s="160">
        <v>46174</v>
      </c>
      <c r="C57" s="172">
        <f t="shared" si="4"/>
        <v>35979747063.077415</v>
      </c>
      <c r="D57" s="172">
        <f t="shared" si="0"/>
        <v>88735762.596800163</v>
      </c>
      <c r="E57" s="172">
        <f t="shared" si="9"/>
        <v>36068482825.674217</v>
      </c>
      <c r="F57" s="172">
        <f>'9496'!X55</f>
        <v>136452486.10748631</v>
      </c>
      <c r="G57" s="173">
        <f>VLOOKUP(B57,'Fluxo dív. garantidas - RRF'!$O$3:$P$122,2,0)</f>
        <v>120896292.74444444</v>
      </c>
      <c r="H57" s="172">
        <f t="shared" si="12"/>
        <v>0</v>
      </c>
      <c r="I57" s="174">
        <f t="shared" si="13"/>
        <v>116056969.98251165</v>
      </c>
      <c r="J57" s="172">
        <f t="shared" si="10"/>
        <v>0</v>
      </c>
      <c r="K57" s="175">
        <f t="shared" si="11"/>
        <v>116056969.98251165</v>
      </c>
      <c r="L57" s="172">
        <f t="shared" si="3"/>
        <v>36209774634.543633</v>
      </c>
      <c r="M57" s="162">
        <f>VLOOKUP(B57,Encargos!$A$8:$B$652,2,0)</f>
        <v>2.4662697723036864E-3</v>
      </c>
    </row>
    <row r="58" spans="1:13" s="163" customFormat="1" x14ac:dyDescent="0.3">
      <c r="A58" s="163">
        <f t="shared" si="8"/>
        <v>312</v>
      </c>
      <c r="B58" s="160">
        <v>46204</v>
      </c>
      <c r="C58" s="172">
        <f t="shared" si="4"/>
        <v>36209774634.543633</v>
      </c>
      <c r="D58" s="172">
        <f t="shared" si="0"/>
        <v>89303072.643103719</v>
      </c>
      <c r="E58" s="172">
        <f t="shared" si="9"/>
        <v>36299077707.186737</v>
      </c>
      <c r="F58" s="172">
        <f>'9496'!X56</f>
        <v>136774820.91727749</v>
      </c>
      <c r="G58" s="173">
        <f>VLOOKUP(B58,'Fluxo dív. garantidas - RRF'!$O$3:$P$122,2,0)</f>
        <v>42415566.966666669</v>
      </c>
      <c r="H58" s="172">
        <f t="shared" si="12"/>
        <v>0</v>
      </c>
      <c r="I58" s="174">
        <f t="shared" si="13"/>
        <v>116917525.94573936</v>
      </c>
      <c r="J58" s="172">
        <f t="shared" si="10"/>
        <v>0</v>
      </c>
      <c r="K58" s="175">
        <f t="shared" si="11"/>
        <v>116917525.94573936</v>
      </c>
      <c r="L58" s="172">
        <f t="shared" si="3"/>
        <v>36361350569.124939</v>
      </c>
      <c r="M58" s="162">
        <f>VLOOKUP(B58,Encargos!$A$8:$B$652,2,0)</f>
        <v>2.4662697723036864E-3</v>
      </c>
    </row>
    <row r="59" spans="1:13" s="163" customFormat="1" x14ac:dyDescent="0.3">
      <c r="A59" s="163">
        <f t="shared" si="8"/>
        <v>311</v>
      </c>
      <c r="B59" s="160">
        <v>46235</v>
      </c>
      <c r="C59" s="172">
        <f t="shared" si="4"/>
        <v>36361350569.124939</v>
      </c>
      <c r="D59" s="172">
        <f t="shared" si="0"/>
        <v>89676899.788770273</v>
      </c>
      <c r="E59" s="172">
        <f t="shared" si="9"/>
        <v>36451027468.913712</v>
      </c>
      <c r="F59" s="172">
        <f>'9496'!X57</f>
        <v>137126373.36158833</v>
      </c>
      <c r="G59" s="173">
        <f>VLOOKUP(B59,'Fluxo dív. garantidas - RRF'!$O$3:$P$122,2,0)</f>
        <v>42067209.938888893</v>
      </c>
      <c r="H59" s="172">
        <f t="shared" si="12"/>
        <v>0</v>
      </c>
      <c r="I59" s="174">
        <f t="shared" si="13"/>
        <v>117782061.26113887</v>
      </c>
      <c r="J59" s="172">
        <f t="shared" si="10"/>
        <v>0</v>
      </c>
      <c r="K59" s="175">
        <f t="shared" si="11"/>
        <v>117782061.26113887</v>
      </c>
      <c r="L59" s="172">
        <f t="shared" si="3"/>
        <v>36512438990.953049</v>
      </c>
      <c r="M59" s="162">
        <f>VLOOKUP(B59,Encargos!$A$8:$B$652,2,0)</f>
        <v>2.4662697723036864E-3</v>
      </c>
    </row>
    <row r="60" spans="1:13" s="163" customFormat="1" x14ac:dyDescent="0.3">
      <c r="A60" s="163">
        <f t="shared" si="8"/>
        <v>310</v>
      </c>
      <c r="B60" s="160">
        <v>46266</v>
      </c>
      <c r="C60" s="172">
        <f t="shared" si="4"/>
        <v>36512438990.953049</v>
      </c>
      <c r="D60" s="172">
        <f t="shared" si="0"/>
        <v>90049524.596470013</v>
      </c>
      <c r="E60" s="172">
        <f t="shared" si="9"/>
        <v>36602488515.549522</v>
      </c>
      <c r="F60" s="172">
        <f>'9496'!X58</f>
        <v>137464563.99119571</v>
      </c>
      <c r="G60" s="173">
        <f>VLOOKUP(B60,'Fluxo dív. garantidas - RRF'!$O$3:$P$122,2,0)</f>
        <v>42250579.711111113</v>
      </c>
      <c r="H60" s="172">
        <f t="shared" si="12"/>
        <v>0</v>
      </c>
      <c r="I60" s="174">
        <f t="shared" si="13"/>
        <v>118652269.86855429</v>
      </c>
      <c r="J60" s="172">
        <f t="shared" si="10"/>
        <v>0</v>
      </c>
      <c r="K60" s="175">
        <f t="shared" si="11"/>
        <v>118652269.86855429</v>
      </c>
      <c r="L60" s="172">
        <f t="shared" si="3"/>
        <v>36663551389.383278</v>
      </c>
      <c r="M60" s="162">
        <f>VLOOKUP(B60,Encargos!$A$8:$B$652,2,0)</f>
        <v>2.4662697723036864E-3</v>
      </c>
    </row>
    <row r="61" spans="1:13" s="163" customFormat="1" x14ac:dyDescent="0.3">
      <c r="A61" s="163">
        <f t="shared" si="8"/>
        <v>309</v>
      </c>
      <c r="B61" s="160">
        <v>46296</v>
      </c>
      <c r="C61" s="172">
        <f t="shared" si="4"/>
        <v>36663551389.383278</v>
      </c>
      <c r="D61" s="172">
        <f t="shared" si="0"/>
        <v>90422208.536938801</v>
      </c>
      <c r="E61" s="172">
        <f t="shared" si="9"/>
        <v>36753973597.920219</v>
      </c>
      <c r="F61" s="172">
        <f>'9496'!X59</f>
        <v>137789289.58140755</v>
      </c>
      <c r="G61" s="173">
        <f>VLOOKUP(B61,'Fluxo dív. garantidas - RRF'!$O$3:$P$122,2,0)</f>
        <v>129100914.59444444</v>
      </c>
      <c r="H61" s="172">
        <f t="shared" si="12"/>
        <v>0</v>
      </c>
      <c r="I61" s="174">
        <f t="shared" si="13"/>
        <v>119808620.71875751</v>
      </c>
      <c r="J61" s="172">
        <f t="shared" si="10"/>
        <v>0</v>
      </c>
      <c r="K61" s="175">
        <f t="shared" si="11"/>
        <v>119808620.71875751</v>
      </c>
      <c r="L61" s="172">
        <f t="shared" si="3"/>
        <v>36901055181.377312</v>
      </c>
      <c r="M61" s="162">
        <f>VLOOKUP(B61,Encargos!$A$8:$B$652,2,0)</f>
        <v>2.4662697723036864E-3</v>
      </c>
    </row>
    <row r="62" spans="1:13" s="163" customFormat="1" x14ac:dyDescent="0.3">
      <c r="A62" s="163">
        <f t="shared" si="8"/>
        <v>308</v>
      </c>
      <c r="B62" s="160">
        <v>46327</v>
      </c>
      <c r="C62" s="172">
        <f t="shared" si="4"/>
        <v>36901055181.377312</v>
      </c>
      <c r="D62" s="172">
        <f t="shared" si="0"/>
        <v>91007956.959941193</v>
      </c>
      <c r="E62" s="172">
        <f t="shared" si="9"/>
        <v>36992063138.33725</v>
      </c>
      <c r="F62" s="172">
        <f>'9496'!X60</f>
        <v>138143449.51543149</v>
      </c>
      <c r="G62" s="173">
        <f>VLOOKUP(B62,'Fluxo dív. garantidas - RRF'!$O$3:$P$122,2,0)</f>
        <v>41661565.394444451</v>
      </c>
      <c r="H62" s="172">
        <f t="shared" si="12"/>
        <v>0</v>
      </c>
      <c r="I62" s="174">
        <f t="shared" si="13"/>
        <v>120687883.61443874</v>
      </c>
      <c r="J62" s="172">
        <f t="shared" si="10"/>
        <v>0</v>
      </c>
      <c r="K62" s="175">
        <f t="shared" si="11"/>
        <v>120687883.61443874</v>
      </c>
      <c r="L62" s="172">
        <f t="shared" si="3"/>
        <v>37051180269.63269</v>
      </c>
      <c r="M62" s="162">
        <f>VLOOKUP(B62,Encargos!$A$8:$B$652,2,0)</f>
        <v>2.4662697723036864E-3</v>
      </c>
    </row>
    <row r="63" spans="1:13" s="163" customFormat="1" x14ac:dyDescent="0.3">
      <c r="A63" s="163">
        <f t="shared" si="8"/>
        <v>307</v>
      </c>
      <c r="B63" s="160">
        <v>46357</v>
      </c>
      <c r="C63" s="172">
        <f t="shared" si="4"/>
        <v>37051180269.63269</v>
      </c>
      <c r="D63" s="172">
        <f t="shared" si="0"/>
        <v>91378205.927169859</v>
      </c>
      <c r="E63" s="172">
        <f t="shared" si="9"/>
        <v>37142558475.55986</v>
      </c>
      <c r="F63" s="172">
        <f>'9496'!X61</f>
        <v>138469778.80259731</v>
      </c>
      <c r="G63" s="173">
        <f>VLOOKUP(B63,'Fluxo dív. garantidas - RRF'!$O$3:$P$122,2,0)</f>
        <v>116742043.63333336</v>
      </c>
      <c r="H63" s="172">
        <f t="shared" si="12"/>
        <v>0</v>
      </c>
      <c r="I63" s="174">
        <f t="shared" si="13"/>
        <v>121816841.36154979</v>
      </c>
      <c r="J63" s="172">
        <f t="shared" si="10"/>
        <v>0</v>
      </c>
      <c r="K63" s="175">
        <f t="shared" si="11"/>
        <v>121816841.36154979</v>
      </c>
      <c r="L63" s="172">
        <f t="shared" si="3"/>
        <v>37275953456.634239</v>
      </c>
      <c r="M63" s="162">
        <f>VLOOKUP(B63,Encargos!$A$8:$B$652,2,0)</f>
        <v>2.4662697723036864E-3</v>
      </c>
    </row>
    <row r="64" spans="1:13" s="163" customFormat="1" x14ac:dyDescent="0.3">
      <c r="A64" s="163">
        <f t="shared" si="8"/>
        <v>306</v>
      </c>
      <c r="B64" s="160">
        <v>46388</v>
      </c>
      <c r="C64" s="172">
        <f t="shared" si="4"/>
        <v>37275953456.634239</v>
      </c>
      <c r="D64" s="172">
        <f t="shared" si="0"/>
        <v>91932557.243896142</v>
      </c>
      <c r="E64" s="172">
        <f t="shared" si="9"/>
        <v>37367886013.878136</v>
      </c>
      <c r="F64" s="172">
        <f>'9496'!X62</f>
        <v>138825687.79867399</v>
      </c>
      <c r="G64" s="173">
        <f>VLOOKUP(B64,'Fluxo dív. garantidas - RRF'!$O$3:$P$122,2,0)</f>
        <v>41344978.405555554</v>
      </c>
      <c r="H64" s="172">
        <f t="shared" si="12"/>
        <v>0</v>
      </c>
      <c r="I64" s="174">
        <f t="shared" si="13"/>
        <v>122706067.58196852</v>
      </c>
      <c r="J64" s="172">
        <f t="shared" si="10"/>
        <v>0</v>
      </c>
      <c r="K64" s="175">
        <f t="shared" si="11"/>
        <v>122706067.58196852</v>
      </c>
      <c r="L64" s="172">
        <f t="shared" ref="L64:L127" si="14">SUM(E64:H64)-I64</f>
        <v>37425350612.500397</v>
      </c>
      <c r="M64" s="162">
        <f>VLOOKUP(B64,Encargos!$A$8:$B$652,2,0)</f>
        <v>2.4662697723036864E-3</v>
      </c>
    </row>
    <row r="65" spans="1:13" s="163" customFormat="1" x14ac:dyDescent="0.3">
      <c r="A65" s="163">
        <f t="shared" si="8"/>
        <v>305</v>
      </c>
      <c r="B65" s="160">
        <v>46419</v>
      </c>
      <c r="C65" s="172">
        <f t="shared" si="4"/>
        <v>37425350612.500397</v>
      </c>
      <c r="D65" s="172">
        <f t="shared" ref="D65:D128" si="15">C65*M65</f>
        <v>92301010.933476985</v>
      </c>
      <c r="E65" s="172">
        <f t="shared" si="9"/>
        <v>37517651623.433876</v>
      </c>
      <c r="F65" s="172">
        <f>'9496'!X63</f>
        <v>111334455.51688887</v>
      </c>
      <c r="G65" s="173">
        <f>VLOOKUP(B65,'Fluxo dív. garantidas - RRF'!$O$3:$P$122,2,0)</f>
        <v>33161168.306666665</v>
      </c>
      <c r="H65" s="172">
        <f t="shared" si="12"/>
        <v>0</v>
      </c>
      <c r="I65" s="174">
        <f t="shared" si="13"/>
        <v>123482449.99100797</v>
      </c>
      <c r="J65" s="172">
        <f t="shared" si="10"/>
        <v>0</v>
      </c>
      <c r="K65" s="175">
        <f t="shared" si="11"/>
        <v>123482449.99100797</v>
      </c>
      <c r="L65" s="172">
        <f t="shared" si="14"/>
        <v>37538664797.266426</v>
      </c>
      <c r="M65" s="162">
        <f>VLOOKUP(B65,Encargos!$A$8:$B$652,2,0)</f>
        <v>2.4662697723036864E-3</v>
      </c>
    </row>
    <row r="66" spans="1:13" s="163" customFormat="1" x14ac:dyDescent="0.3">
      <c r="A66" s="163">
        <f t="shared" si="8"/>
        <v>304</v>
      </c>
      <c r="B66" s="160">
        <v>46447</v>
      </c>
      <c r="C66" s="172">
        <f t="shared" si="4"/>
        <v>37538664797.266426</v>
      </c>
      <c r="D66" s="172">
        <f t="shared" si="15"/>
        <v>92580474.282138675</v>
      </c>
      <c r="E66" s="172">
        <f t="shared" si="9"/>
        <v>37631245271.548561</v>
      </c>
      <c r="F66" s="172">
        <f>'9496'!X64</f>
        <v>111598339.49752618</v>
      </c>
      <c r="G66" s="173">
        <f>VLOOKUP(B66,'Fluxo dív. garantidas - RRF'!$O$3:$P$122,2,0)</f>
        <v>33057788.737777777</v>
      </c>
      <c r="H66" s="172">
        <f t="shared" si="12"/>
        <v>0</v>
      </c>
      <c r="I66" s="174">
        <f t="shared" si="13"/>
        <v>124262833.55192061</v>
      </c>
      <c r="J66" s="172">
        <f t="shared" si="10"/>
        <v>0</v>
      </c>
      <c r="K66" s="175">
        <f t="shared" si="11"/>
        <v>124262833.55192061</v>
      </c>
      <c r="L66" s="172">
        <f t="shared" si="14"/>
        <v>37651638566.231949</v>
      </c>
      <c r="M66" s="162">
        <f>VLOOKUP(B66,Encargos!$A$8:$B$652,2,0)</f>
        <v>2.4662697723036864E-3</v>
      </c>
    </row>
    <row r="67" spans="1:13" s="163" customFormat="1" x14ac:dyDescent="0.3">
      <c r="A67" s="163">
        <f t="shared" si="8"/>
        <v>303</v>
      </c>
      <c r="B67" s="160">
        <v>46478</v>
      </c>
      <c r="C67" s="172">
        <f t="shared" si="4"/>
        <v>37651638566.231949</v>
      </c>
      <c r="D67" s="172">
        <f t="shared" si="15"/>
        <v>92859098.073601559</v>
      </c>
      <c r="E67" s="172">
        <f t="shared" si="9"/>
        <v>37744497664.30555</v>
      </c>
      <c r="F67" s="172">
        <f>'9496'!X65</f>
        <v>111884294.31173596</v>
      </c>
      <c r="G67" s="173">
        <f>VLOOKUP(B67,'Fluxo dív. garantidas - RRF'!$O$3:$P$122,2,0)</f>
        <v>100828842.72444443</v>
      </c>
      <c r="H67" s="172">
        <f t="shared" si="12"/>
        <v>0</v>
      </c>
      <c r="I67" s="174">
        <f t="shared" si="13"/>
        <v>125271322.77670537</v>
      </c>
      <c r="J67" s="172">
        <f t="shared" si="10"/>
        <v>0</v>
      </c>
      <c r="K67" s="175">
        <f t="shared" si="11"/>
        <v>125271322.77670537</v>
      </c>
      <c r="L67" s="172">
        <f t="shared" si="14"/>
        <v>37831939478.565025</v>
      </c>
      <c r="M67" s="162">
        <f>VLOOKUP(B67,Encargos!$A$8:$B$652,2,0)</f>
        <v>2.4662697723036864E-3</v>
      </c>
    </row>
    <row r="68" spans="1:13" s="163" customFormat="1" x14ac:dyDescent="0.3">
      <c r="A68" s="163">
        <f t="shared" si="8"/>
        <v>302</v>
      </c>
      <c r="B68" s="160">
        <v>46508</v>
      </c>
      <c r="C68" s="172">
        <f t="shared" si="4"/>
        <v>37831939478.565025</v>
      </c>
      <c r="D68" s="172">
        <f t="shared" si="15"/>
        <v>93303768.763607413</v>
      </c>
      <c r="E68" s="172">
        <f t="shared" si="9"/>
        <v>37925243247.328636</v>
      </c>
      <c r="F68" s="172">
        <f>'9496'!X66</f>
        <v>112148592.92405429</v>
      </c>
      <c r="G68" s="173">
        <f>VLOOKUP(B68,'Fluxo dív. garantidas - RRF'!$O$3:$P$122,2,0)</f>
        <v>28152211.12888889</v>
      </c>
      <c r="H68" s="172">
        <f t="shared" si="12"/>
        <v>0</v>
      </c>
      <c r="I68" s="174">
        <f t="shared" si="13"/>
        <v>126044847.85225689</v>
      </c>
      <c r="J68" s="172">
        <f t="shared" si="10"/>
        <v>0</v>
      </c>
      <c r="K68" s="175">
        <f t="shared" si="11"/>
        <v>126044847.85225689</v>
      </c>
      <c r="L68" s="172">
        <f t="shared" si="14"/>
        <v>37939499203.529327</v>
      </c>
      <c r="M68" s="162">
        <f>VLOOKUP(B68,Encargos!$A$8:$B$652,2,0)</f>
        <v>2.4662697723036864E-3</v>
      </c>
    </row>
    <row r="69" spans="1:13" x14ac:dyDescent="0.3">
      <c r="A69">
        <f t="shared" si="8"/>
        <v>301</v>
      </c>
      <c r="B69" s="1">
        <v>46539</v>
      </c>
      <c r="C69" s="16">
        <f t="shared" ref="C69:C132" si="16">L68</f>
        <v>37939499203.529327</v>
      </c>
      <c r="D69" s="16">
        <f t="shared" si="15"/>
        <v>147546712.40252554</v>
      </c>
      <c r="E69" s="16">
        <f t="shared" si="9"/>
        <v>38087045915.931854</v>
      </c>
      <c r="F69" s="16">
        <f>'9496'!X67</f>
        <v>112447136.80532563</v>
      </c>
      <c r="G69" s="29">
        <f>VLOOKUP(B69,'Fluxo dív. garantidas - RRF'!$O$3:$P$122,2,0)</f>
        <v>86594261.586666659</v>
      </c>
      <c r="H69" s="16">
        <f t="shared" ref="H69:H127" si="17">SUM(E69:G69)*$N$4</f>
        <v>127620291.04774618</v>
      </c>
      <c r="I69" s="18">
        <f t="shared" si="6"/>
        <v>201697069.02928299</v>
      </c>
      <c r="J69" s="16">
        <f t="shared" si="10"/>
        <v>127620291.04774618</v>
      </c>
      <c r="K69" s="19">
        <f t="shared" si="11"/>
        <v>74076777.981536806</v>
      </c>
      <c r="L69" s="16">
        <f t="shared" si="14"/>
        <v>38212010536.342316</v>
      </c>
      <c r="M69" s="17">
        <f>VLOOKUP(B69,Encargos!$A$8:$B$652,2,0)</f>
        <v>3.8890000000000001E-3</v>
      </c>
    </row>
    <row r="70" spans="1:13" x14ac:dyDescent="0.3">
      <c r="A70">
        <f t="shared" si="8"/>
        <v>300</v>
      </c>
      <c r="B70" s="1">
        <v>46569</v>
      </c>
      <c r="C70" s="16">
        <f t="shared" si="16"/>
        <v>38212010536.342316</v>
      </c>
      <c r="D70" s="16">
        <f t="shared" si="15"/>
        <v>135461577.3513335</v>
      </c>
      <c r="E70" s="16">
        <f t="shared" si="9"/>
        <v>38347472113.693649</v>
      </c>
      <c r="F70" s="16">
        <f>'9496'!X68</f>
        <v>167534960.29115984</v>
      </c>
      <c r="G70" s="177">
        <f>VLOOKUP(B70,'Fluxo dív. garantidas - RRF'!$O$3:$P$122,2,0)-'Conta Gráfica Art. 9° - A LC206'!G70</f>
        <v>5933560570.2101021</v>
      </c>
      <c r="H70" s="16">
        <f t="shared" si="17"/>
        <v>148161892.1473164</v>
      </c>
      <c r="I70" s="18">
        <f t="shared" si="6"/>
        <v>234615915.01073864</v>
      </c>
      <c r="J70" s="16">
        <f t="shared" si="10"/>
        <v>148161892.1473164</v>
      </c>
      <c r="K70" s="19">
        <f t="shared" si="11"/>
        <v>86454022.863422245</v>
      </c>
      <c r="L70" s="16">
        <f t="shared" si="14"/>
        <v>44362113621.33149</v>
      </c>
      <c r="M70" s="17">
        <f>VLOOKUP(B70,Encargos!$A$8:$B$652,2,0)</f>
        <v>3.545E-3</v>
      </c>
    </row>
    <row r="71" spans="1:13" x14ac:dyDescent="0.3">
      <c r="A71">
        <f t="shared" si="8"/>
        <v>299</v>
      </c>
      <c r="B71" s="1">
        <v>46600</v>
      </c>
      <c r="C71" s="16">
        <f t="shared" si="16"/>
        <v>44362113621.33149</v>
      </c>
      <c r="D71" s="16">
        <f t="shared" si="15"/>
        <v>187829189.07271752</v>
      </c>
      <c r="E71" s="16">
        <f t="shared" si="9"/>
        <v>44549942810.404205</v>
      </c>
      <c r="F71" s="16">
        <f>'9496'!X69</f>
        <v>177138945.90261576</v>
      </c>
      <c r="G71" s="29">
        <f>VLOOKUP(B71,'Fluxo dív. garantidas - RRF'!$O$3:$P$122,2,0)</f>
        <v>26024332.537777778</v>
      </c>
      <c r="H71" s="16">
        <f t="shared" si="17"/>
        <v>149177020.29614869</v>
      </c>
      <c r="I71" s="18">
        <f t="shared" si="6"/>
        <v>236683739.28779882</v>
      </c>
      <c r="J71" s="16">
        <f t="shared" si="10"/>
        <v>149177020.29614869</v>
      </c>
      <c r="K71" s="19">
        <f t="shared" si="11"/>
        <v>87506718.991650134</v>
      </c>
      <c r="L71" s="16">
        <f t="shared" si="14"/>
        <v>44665599369.852959</v>
      </c>
      <c r="M71" s="17">
        <f>VLOOKUP(B71,Encargos!$A$8:$B$652,2,0)</f>
        <v>4.2339999999999999E-3</v>
      </c>
    </row>
    <row r="72" spans="1:13" x14ac:dyDescent="0.3">
      <c r="A72">
        <f t="shared" si="8"/>
        <v>298</v>
      </c>
      <c r="B72" s="1">
        <v>46631</v>
      </c>
      <c r="C72" s="16">
        <f t="shared" si="16"/>
        <v>44665599369.852959</v>
      </c>
      <c r="D72" s="16">
        <f t="shared" si="15"/>
        <v>189114147.73195744</v>
      </c>
      <c r="E72" s="16">
        <f t="shared" si="9"/>
        <v>44854713517.584915</v>
      </c>
      <c r="F72" s="16">
        <f>'9496'!X70</f>
        <v>178003202.68008974</v>
      </c>
      <c r="G72" s="29">
        <f>VLOOKUP(B72,'Fluxo dív. garantidas - RRF'!$O$3:$P$122,2,0)</f>
        <v>26104118.168888886</v>
      </c>
      <c r="H72" s="16">
        <f t="shared" si="17"/>
        <v>150196069.46144634</v>
      </c>
      <c r="I72" s="18">
        <f t="shared" si="6"/>
        <v>238767426.26088339</v>
      </c>
      <c r="J72" s="16">
        <f t="shared" si="10"/>
        <v>150196069.46144634</v>
      </c>
      <c r="K72" s="19">
        <f t="shared" si="11"/>
        <v>88571356.799437046</v>
      </c>
      <c r="L72" s="16">
        <f t="shared" si="14"/>
        <v>44970249481.63446</v>
      </c>
      <c r="M72" s="17">
        <f>VLOOKUP(B72,Encargos!$A$8:$B$652,2,0)</f>
        <v>4.2339999999999999E-3</v>
      </c>
    </row>
    <row r="73" spans="1:13" x14ac:dyDescent="0.3">
      <c r="A73">
        <f t="shared" si="8"/>
        <v>297</v>
      </c>
      <c r="B73" s="1">
        <v>46661</v>
      </c>
      <c r="C73" s="16">
        <f t="shared" si="16"/>
        <v>44970249481.63446</v>
      </c>
      <c r="D73" s="16">
        <f t="shared" si="15"/>
        <v>190404036.3052403</v>
      </c>
      <c r="E73" s="16">
        <f t="shared" si="9"/>
        <v>45160653517.939697</v>
      </c>
      <c r="F73" s="16">
        <f>'9496'!X71</f>
        <v>178756868.24023727</v>
      </c>
      <c r="G73" s="29">
        <f>VLOOKUP(B73,'Fluxo dív. garantidas - RRF'!$O$3:$P$122,2,0)</f>
        <v>110854880.17333332</v>
      </c>
      <c r="H73" s="16">
        <f t="shared" si="17"/>
        <v>151500884.22117755</v>
      </c>
      <c r="I73" s="18">
        <f t="shared" si="6"/>
        <v>241316047.51166648</v>
      </c>
      <c r="J73" s="16">
        <f t="shared" si="10"/>
        <v>151500884.22117755</v>
      </c>
      <c r="K73" s="19">
        <f t="shared" si="11"/>
        <v>89815163.290488929</v>
      </c>
      <c r="L73" s="16">
        <f t="shared" si="14"/>
        <v>45360450103.062775</v>
      </c>
      <c r="M73" s="17">
        <f>VLOOKUP(B73,Encargos!$A$8:$B$652,2,0)</f>
        <v>4.2339999999999999E-3</v>
      </c>
    </row>
    <row r="74" spans="1:13" x14ac:dyDescent="0.3">
      <c r="A74">
        <f t="shared" si="8"/>
        <v>296</v>
      </c>
      <c r="B74" s="1">
        <v>46692</v>
      </c>
      <c r="C74" s="16">
        <f t="shared" si="16"/>
        <v>45360450103.062775</v>
      </c>
      <c r="D74" s="16">
        <f t="shared" si="15"/>
        <v>176406790.45081115</v>
      </c>
      <c r="E74" s="16">
        <f t="shared" si="9"/>
        <v>45536856893.513588</v>
      </c>
      <c r="F74" s="16">
        <f>'9496'!X72</f>
        <v>179509745.39896578</v>
      </c>
      <c r="G74" s="29">
        <f>VLOOKUP(B74,'Fluxo dív. garantidas - RRF'!$O$3:$P$122,2,0)</f>
        <v>38716872.248888887</v>
      </c>
      <c r="H74" s="16">
        <f t="shared" si="17"/>
        <v>152516945.0372048</v>
      </c>
      <c r="I74" s="18">
        <f t="shared" ref="I74:I137" si="18">PMT($N$4,A74,-SUM(E74:G74))</f>
        <v>243415483.78361818</v>
      </c>
      <c r="J74" s="16">
        <f t="shared" si="10"/>
        <v>152516945.0372048</v>
      </c>
      <c r="K74" s="19">
        <f t="shared" si="11"/>
        <v>90898538.74641338</v>
      </c>
      <c r="L74" s="16">
        <f t="shared" si="14"/>
        <v>45664184972.415031</v>
      </c>
      <c r="M74" s="17">
        <f>VLOOKUP(B74,Encargos!$A$8:$B$652,2,0)</f>
        <v>3.8890000000000001E-3</v>
      </c>
    </row>
    <row r="75" spans="1:13" x14ac:dyDescent="0.3">
      <c r="A75">
        <f t="shared" si="8"/>
        <v>295</v>
      </c>
      <c r="B75" s="1">
        <v>46722</v>
      </c>
      <c r="C75" s="16">
        <f t="shared" si="16"/>
        <v>45664184972.415031</v>
      </c>
      <c r="D75" s="16">
        <f t="shared" si="15"/>
        <v>161879535.7272113</v>
      </c>
      <c r="E75" s="16">
        <f t="shared" si="9"/>
        <v>45826064508.142242</v>
      </c>
      <c r="F75" s="16">
        <f>'9496'!X73</f>
        <v>180147884.67990264</v>
      </c>
      <c r="G75" s="29">
        <f>VLOOKUP(B75,'Fluxo dív. garantidas - RRF'!$O$3:$P$122,2,0)</f>
        <v>96507683.577777773</v>
      </c>
      <c r="H75" s="16">
        <f t="shared" si="17"/>
        <v>153675733.58799973</v>
      </c>
      <c r="I75" s="18">
        <f t="shared" si="18"/>
        <v>245753119.60383627</v>
      </c>
      <c r="J75" s="16">
        <f t="shared" si="10"/>
        <v>153675733.58799973</v>
      </c>
      <c r="K75" s="19">
        <f t="shared" si="11"/>
        <v>92077386.015836537</v>
      </c>
      <c r="L75" s="16">
        <f t="shared" si="14"/>
        <v>46010642690.384079</v>
      </c>
      <c r="M75" s="17">
        <f>VLOOKUP(B75,Encargos!$A$8:$B$652,2,0)</f>
        <v>3.545E-3</v>
      </c>
    </row>
    <row r="76" spans="1:13" x14ac:dyDescent="0.3">
      <c r="A76">
        <f t="shared" ref="A76:A139" si="19">A75-1</f>
        <v>294</v>
      </c>
      <c r="B76" s="1">
        <v>46753</v>
      </c>
      <c r="C76" s="16">
        <f t="shared" si="16"/>
        <v>46010642690.384079</v>
      </c>
      <c r="D76" s="16">
        <f t="shared" si="15"/>
        <v>163107728.33741155</v>
      </c>
      <c r="E76" s="16">
        <f t="shared" si="9"/>
        <v>46173750418.721489</v>
      </c>
      <c r="F76" s="16">
        <f>'9496'!X74</f>
        <v>180726623.94000748</v>
      </c>
      <c r="G76" s="29">
        <f>VLOOKUP(B76,'Fluxo dív. garantidas - RRF'!$O$3:$P$122,2,0)</f>
        <v>38434477.648888886</v>
      </c>
      <c r="H76" s="16">
        <f t="shared" si="17"/>
        <v>154643038.40103462</v>
      </c>
      <c r="I76" s="18">
        <f t="shared" si="18"/>
        <v>247794902.80851498</v>
      </c>
      <c r="J76" s="16">
        <f t="shared" si="10"/>
        <v>154643038.40103462</v>
      </c>
      <c r="K76" s="19">
        <f t="shared" si="11"/>
        <v>93151864.407480359</v>
      </c>
      <c r="L76" s="16">
        <f t="shared" si="14"/>
        <v>46299759655.902901</v>
      </c>
      <c r="M76" s="17">
        <f>VLOOKUP(B76,Encargos!$A$8:$B$652,2,0)</f>
        <v>3.545E-3</v>
      </c>
    </row>
    <row r="77" spans="1:13" x14ac:dyDescent="0.3">
      <c r="A77">
        <f t="shared" si="19"/>
        <v>293</v>
      </c>
      <c r="B77" s="1">
        <v>46784</v>
      </c>
      <c r="C77" s="16">
        <f t="shared" si="16"/>
        <v>46299759655.902901</v>
      </c>
      <c r="D77" s="16">
        <f t="shared" si="15"/>
        <v>212006599.46437937</v>
      </c>
      <c r="E77" s="16">
        <f t="shared" ref="E77:E140" si="20">C77+D77</f>
        <v>46511766255.367279</v>
      </c>
      <c r="F77" s="16">
        <f>'9496'!X75</f>
        <v>136034512.67263955</v>
      </c>
      <c r="G77" s="29">
        <f>VLOOKUP(B77,'Fluxo dív. garantidas - RRF'!$O$3:$P$122,2,0)</f>
        <v>28906179.846666664</v>
      </c>
      <c r="H77" s="16">
        <f t="shared" si="17"/>
        <v>155589023.15962195</v>
      </c>
      <c r="I77" s="18">
        <f t="shared" si="18"/>
        <v>249812313.22868156</v>
      </c>
      <c r="J77" s="16">
        <f t="shared" ref="J77:J140" si="21">H77</f>
        <v>155589023.15962195</v>
      </c>
      <c r="K77" s="19">
        <f t="shared" ref="K77:K140" si="22">I77-J77</f>
        <v>94223290.06905961</v>
      </c>
      <c r="L77" s="16">
        <f t="shared" si="14"/>
        <v>46582483657.81752</v>
      </c>
      <c r="M77" s="17">
        <f>VLOOKUP(B77,Encargos!$A$8:$B$652,2,0)</f>
        <v>4.5789999999999997E-3</v>
      </c>
    </row>
    <row r="78" spans="1:13" x14ac:dyDescent="0.3">
      <c r="A78">
        <f t="shared" si="19"/>
        <v>292</v>
      </c>
      <c r="B78" s="1">
        <v>46813</v>
      </c>
      <c r="C78" s="16">
        <f t="shared" si="16"/>
        <v>46582483657.81752</v>
      </c>
      <c r="D78" s="16">
        <f t="shared" si="15"/>
        <v>183861062.99740574</v>
      </c>
      <c r="E78" s="16">
        <f t="shared" si="20"/>
        <v>46766344720.814926</v>
      </c>
      <c r="F78" s="16">
        <f>'9496'!X76</f>
        <v>136783194.09345052</v>
      </c>
      <c r="G78" s="29">
        <f>VLOOKUP(B78,'Fluxo dív. garantidas - RRF'!$O$3:$P$122,2,0)</f>
        <v>28686080.103333332</v>
      </c>
      <c r="H78" s="16">
        <f t="shared" si="17"/>
        <v>156439379.98337239</v>
      </c>
      <c r="I78" s="18">
        <f t="shared" si="18"/>
        <v>251685700.2351898</v>
      </c>
      <c r="J78" s="16">
        <f t="shared" si="21"/>
        <v>156439379.98337239</v>
      </c>
      <c r="K78" s="19">
        <f t="shared" si="22"/>
        <v>95246320.251817405</v>
      </c>
      <c r="L78" s="16">
        <f t="shared" si="14"/>
        <v>46836567674.759895</v>
      </c>
      <c r="M78" s="17">
        <f>VLOOKUP(B78,Encargos!$A$8:$B$652,2,0)</f>
        <v>3.947E-3</v>
      </c>
    </row>
    <row r="79" spans="1:13" x14ac:dyDescent="0.3">
      <c r="A79">
        <f t="shared" si="19"/>
        <v>291</v>
      </c>
      <c r="B79" s="1">
        <v>46844</v>
      </c>
      <c r="C79" s="16">
        <f t="shared" si="16"/>
        <v>46836567674.759895</v>
      </c>
      <c r="D79" s="16">
        <f t="shared" si="15"/>
        <v>152359354.64599392</v>
      </c>
      <c r="E79" s="16">
        <f t="shared" si="20"/>
        <v>46988927029.405891</v>
      </c>
      <c r="F79" s="16">
        <f>'9496'!X77</f>
        <v>137236518.38203701</v>
      </c>
      <c r="G79" s="29">
        <f>VLOOKUP(B79,'Fluxo dív. garantidas - RRF'!$O$3:$P$122,2,0)</f>
        <v>58362140.286666676</v>
      </c>
      <c r="H79" s="16">
        <f t="shared" si="17"/>
        <v>157281752.29358199</v>
      </c>
      <c r="I79" s="18">
        <f t="shared" si="18"/>
        <v>253555522.48266309</v>
      </c>
      <c r="J79" s="16">
        <f t="shared" si="21"/>
        <v>157281752.29358199</v>
      </c>
      <c r="K79" s="19">
        <f t="shared" si="22"/>
        <v>96273770.189081103</v>
      </c>
      <c r="L79" s="16">
        <f t="shared" si="14"/>
        <v>47088251917.885506</v>
      </c>
      <c r="M79" s="17">
        <f>VLOOKUP(B79,Encargos!$A$8:$B$652,2,0)</f>
        <v>3.2529999999999998E-3</v>
      </c>
    </row>
    <row r="80" spans="1:13" x14ac:dyDescent="0.3">
      <c r="A80">
        <f t="shared" si="19"/>
        <v>290</v>
      </c>
      <c r="B80" s="1">
        <v>46874</v>
      </c>
      <c r="C80" s="16">
        <f t="shared" si="16"/>
        <v>47088251917.885506</v>
      </c>
      <c r="D80" s="16">
        <f t="shared" si="15"/>
        <v>218630753.65474242</v>
      </c>
      <c r="E80" s="16">
        <f t="shared" si="20"/>
        <v>47306882671.540245</v>
      </c>
      <c r="F80" s="16">
        <f>'9496'!X78</f>
        <v>137600261.15350217</v>
      </c>
      <c r="G80" s="29">
        <f>VLOOKUP(B80,'Fluxo dív. garantidas - RRF'!$O$3:$P$122,2,0)</f>
        <v>3124432.6266666669</v>
      </c>
      <c r="H80" s="16">
        <f t="shared" si="17"/>
        <v>158158691.21773472</v>
      </c>
      <c r="I80" s="18">
        <f t="shared" si="18"/>
        <v>255490539.27602887</v>
      </c>
      <c r="J80" s="16">
        <f t="shared" si="21"/>
        <v>158158691.21773472</v>
      </c>
      <c r="K80" s="19">
        <f t="shared" si="22"/>
        <v>97331848.058294147</v>
      </c>
      <c r="L80" s="16">
        <f t="shared" si="14"/>
        <v>47350275517.262115</v>
      </c>
      <c r="M80" s="17">
        <f>VLOOKUP(B80,Encargos!$A$8:$B$652,2,0)</f>
        <v>4.6430000000000004E-3</v>
      </c>
    </row>
    <row r="81" spans="1:13" x14ac:dyDescent="0.3">
      <c r="A81">
        <f t="shared" si="19"/>
        <v>289</v>
      </c>
      <c r="B81" s="1">
        <v>46905</v>
      </c>
      <c r="C81" s="16">
        <f t="shared" si="16"/>
        <v>47350275517.262115</v>
      </c>
      <c r="D81" s="16">
        <f t="shared" si="15"/>
        <v>137599900.6531637</v>
      </c>
      <c r="E81" s="16">
        <f t="shared" si="20"/>
        <v>47487875417.915276</v>
      </c>
      <c r="F81" s="16">
        <f>'9496'!X79</f>
        <v>138408826.67968324</v>
      </c>
      <c r="G81" s="29">
        <f>VLOOKUP(B81,'Fluxo dív. garantidas - RRF'!$O$3:$P$122,2,0)</f>
        <v>45458907.443333328</v>
      </c>
      <c r="H81" s="16">
        <f t="shared" si="17"/>
        <v>158905810.5067943</v>
      </c>
      <c r="I81" s="18">
        <f t="shared" si="18"/>
        <v>257225100.23626679</v>
      </c>
      <c r="J81" s="16">
        <f t="shared" si="21"/>
        <v>158905810.5067943</v>
      </c>
      <c r="K81" s="19">
        <f t="shared" si="22"/>
        <v>98319289.729472488</v>
      </c>
      <c r="L81" s="16">
        <f t="shared" si="14"/>
        <v>47573423862.308823</v>
      </c>
      <c r="M81" s="17">
        <f>VLOOKUP(B81,Encargos!$A$8:$B$652,2,0)</f>
        <v>2.9060000000000002E-3</v>
      </c>
    </row>
    <row r="82" spans="1:13" x14ac:dyDescent="0.3">
      <c r="A82">
        <f t="shared" si="19"/>
        <v>288</v>
      </c>
      <c r="B82" s="1">
        <v>46935</v>
      </c>
      <c r="C82" s="16">
        <f t="shared" si="16"/>
        <v>47573423862.308823</v>
      </c>
      <c r="D82" s="16">
        <f t="shared" si="15"/>
        <v>204327855.48861641</v>
      </c>
      <c r="E82" s="16">
        <f t="shared" si="20"/>
        <v>47777751717.79744</v>
      </c>
      <c r="F82" s="16">
        <f>'9496'!X80</f>
        <v>138592907.32595003</v>
      </c>
      <c r="G82" s="29">
        <f>VLOOKUP(B82,'Fluxo dív. garantidas - RRF'!$O$3:$P$122,2,0)</f>
        <v>3079653.4300000006</v>
      </c>
      <c r="H82" s="16">
        <f t="shared" si="17"/>
        <v>159731414.26184464</v>
      </c>
      <c r="I82" s="18">
        <f t="shared" si="18"/>
        <v>259095892.46698564</v>
      </c>
      <c r="J82" s="16">
        <f t="shared" si="21"/>
        <v>159731414.26184464</v>
      </c>
      <c r="K82" s="19">
        <f t="shared" si="22"/>
        <v>99364478.205141008</v>
      </c>
      <c r="L82" s="16">
        <f t="shared" si="14"/>
        <v>47820059800.348244</v>
      </c>
      <c r="M82" s="17">
        <f>VLOOKUP(B82,Encargos!$A$8:$B$652,2,0)</f>
        <v>4.2950000000000002E-3</v>
      </c>
    </row>
    <row r="83" spans="1:13" x14ac:dyDescent="0.3">
      <c r="A83">
        <f t="shared" si="19"/>
        <v>287</v>
      </c>
      <c r="B83" s="1">
        <v>46966</v>
      </c>
      <c r="C83" s="16">
        <f t="shared" si="16"/>
        <v>47820059800.348244</v>
      </c>
      <c r="D83" s="16">
        <f t="shared" si="15"/>
        <v>188745776.03197452</v>
      </c>
      <c r="E83" s="16">
        <f t="shared" si="20"/>
        <v>48008805576.380219</v>
      </c>
      <c r="F83" s="16">
        <f>'9496'!X81</f>
        <v>139371389.68324217</v>
      </c>
      <c r="G83" s="29">
        <f>VLOOKUP(B83,'Fluxo dív. garantidas - RRF'!$O$3:$P$122,2,0)</f>
        <v>3006504.0466666669</v>
      </c>
      <c r="H83" s="16">
        <f t="shared" si="17"/>
        <v>160503944.90036711</v>
      </c>
      <c r="I83" s="18">
        <f t="shared" si="18"/>
        <v>260889967.65409511</v>
      </c>
      <c r="J83" s="16">
        <f t="shared" si="21"/>
        <v>160503944.90036711</v>
      </c>
      <c r="K83" s="19">
        <f t="shared" si="22"/>
        <v>100386022.753728</v>
      </c>
      <c r="L83" s="16">
        <f t="shared" si="14"/>
        <v>48050797447.3564</v>
      </c>
      <c r="M83" s="17">
        <f>VLOOKUP(B83,Encargos!$A$8:$B$652,2,0)</f>
        <v>3.947E-3</v>
      </c>
    </row>
    <row r="84" spans="1:13" x14ac:dyDescent="0.3">
      <c r="A84">
        <f t="shared" si="19"/>
        <v>286</v>
      </c>
      <c r="B84" s="1">
        <v>46997</v>
      </c>
      <c r="C84" s="16">
        <f t="shared" si="16"/>
        <v>48050797447.3564</v>
      </c>
      <c r="D84" s="16">
        <f t="shared" si="15"/>
        <v>189656497.52471572</v>
      </c>
      <c r="E84" s="16">
        <f t="shared" si="20"/>
        <v>48240453944.881119</v>
      </c>
      <c r="F84" s="16">
        <f>'9496'!X82</f>
        <v>139876131.64213181</v>
      </c>
      <c r="G84" s="29">
        <f>VLOOKUP(B84,'Fluxo dív. garantidas - RRF'!$O$3:$P$122,2,0)</f>
        <v>2973906.1933333334</v>
      </c>
      <c r="H84" s="16">
        <f t="shared" si="17"/>
        <v>161277679.94238865</v>
      </c>
      <c r="I84" s="18">
        <f t="shared" si="18"/>
        <v>262695299.17538643</v>
      </c>
      <c r="J84" s="16">
        <f t="shared" si="21"/>
        <v>161277679.94238865</v>
      </c>
      <c r="K84" s="19">
        <f t="shared" si="22"/>
        <v>101417619.23299778</v>
      </c>
      <c r="L84" s="16">
        <f t="shared" si="14"/>
        <v>48281886363.483597</v>
      </c>
      <c r="M84" s="17">
        <f>VLOOKUP(B84,Encargos!$A$8:$B$652,2,0)</f>
        <v>3.947E-3</v>
      </c>
    </row>
    <row r="85" spans="1:13" x14ac:dyDescent="0.3">
      <c r="A85">
        <f t="shared" si="19"/>
        <v>285</v>
      </c>
      <c r="B85" s="1">
        <v>47027</v>
      </c>
      <c r="C85" s="16">
        <f t="shared" si="16"/>
        <v>48281886363.483597</v>
      </c>
      <c r="D85" s="16">
        <f t="shared" si="15"/>
        <v>224172798.38565436</v>
      </c>
      <c r="E85" s="16">
        <f t="shared" si="20"/>
        <v>48506059161.869247</v>
      </c>
      <c r="F85" s="16">
        <f>'9496'!X83</f>
        <v>140431466.77310273</v>
      </c>
      <c r="G85" s="29">
        <f>VLOOKUP(B85,'Fluxo dív. garantidas - RRF'!$O$3:$P$122,2,0)</f>
        <v>48877360.546666667</v>
      </c>
      <c r="H85" s="16">
        <f t="shared" si="17"/>
        <v>162317893.29729673</v>
      </c>
      <c r="I85" s="18">
        <f t="shared" si="18"/>
        <v>264944997.51050285</v>
      </c>
      <c r="J85" s="16">
        <f t="shared" si="21"/>
        <v>162317893.29729673</v>
      </c>
      <c r="K85" s="19">
        <f t="shared" si="22"/>
        <v>102627104.21320611</v>
      </c>
      <c r="L85" s="16">
        <f t="shared" si="14"/>
        <v>48592740884.975807</v>
      </c>
      <c r="M85" s="17">
        <f>VLOOKUP(B85,Encargos!$A$8:$B$652,2,0)</f>
        <v>4.6430000000000004E-3</v>
      </c>
    </row>
    <row r="86" spans="1:13" x14ac:dyDescent="0.3">
      <c r="A86">
        <f t="shared" si="19"/>
        <v>284</v>
      </c>
      <c r="B86" s="1">
        <v>47058</v>
      </c>
      <c r="C86" s="16">
        <f t="shared" si="16"/>
        <v>48592740884.975807</v>
      </c>
      <c r="D86" s="16">
        <f t="shared" si="15"/>
        <v>174933867.18591291</v>
      </c>
      <c r="E86" s="16">
        <f t="shared" si="20"/>
        <v>48767674752.16172</v>
      </c>
      <c r="F86" s="16">
        <f>'9496'!X84</f>
        <v>141168576.16684094</v>
      </c>
      <c r="G86" s="29">
        <f>VLOOKUP(B86,'Fluxo dív. garantidas - RRF'!$O$3:$P$122,2,0)</f>
        <v>2987610.0866666678</v>
      </c>
      <c r="H86" s="16">
        <f t="shared" si="17"/>
        <v>163039436.46138412</v>
      </c>
      <c r="I86" s="18">
        <f t="shared" si="18"/>
        <v>266684790.57165685</v>
      </c>
      <c r="J86" s="16">
        <f t="shared" si="21"/>
        <v>163039436.46138412</v>
      </c>
      <c r="K86" s="19">
        <f t="shared" si="22"/>
        <v>103645354.11027274</v>
      </c>
      <c r="L86" s="16">
        <f t="shared" si="14"/>
        <v>48808185584.304962</v>
      </c>
      <c r="M86" s="17">
        <f>VLOOKUP(B86,Encargos!$A$8:$B$652,2,0)</f>
        <v>3.5999999999999999E-3</v>
      </c>
    </row>
    <row r="87" spans="1:13" x14ac:dyDescent="0.3">
      <c r="A87">
        <f t="shared" si="19"/>
        <v>283</v>
      </c>
      <c r="B87" s="1">
        <v>47088</v>
      </c>
      <c r="C87" s="16">
        <f t="shared" si="16"/>
        <v>48808185584.304962</v>
      </c>
      <c r="D87" s="16">
        <f t="shared" si="15"/>
        <v>192645908.5012517</v>
      </c>
      <c r="E87" s="16">
        <f t="shared" si="20"/>
        <v>49000831492.806213</v>
      </c>
      <c r="F87" s="16">
        <f>'9496'!X85</f>
        <v>141540812.87521139</v>
      </c>
      <c r="G87" s="29">
        <f>VLOOKUP(B87,'Fluxo dív. garantidas - RRF'!$O$3:$P$122,2,0)</f>
        <v>44990203.613333344</v>
      </c>
      <c r="H87" s="16">
        <f t="shared" si="17"/>
        <v>163957875.03098255</v>
      </c>
      <c r="I87" s="18">
        <f t="shared" si="18"/>
        <v>268756588.93129569</v>
      </c>
      <c r="J87" s="16">
        <f t="shared" si="21"/>
        <v>163957875.03098255</v>
      </c>
      <c r="K87" s="19">
        <f t="shared" si="22"/>
        <v>104798713.90031314</v>
      </c>
      <c r="L87" s="16">
        <f t="shared" si="14"/>
        <v>49082563795.394447</v>
      </c>
      <c r="M87" s="17">
        <f>VLOOKUP(B87,Encargos!$A$8:$B$652,2,0)</f>
        <v>3.947E-3</v>
      </c>
    </row>
    <row r="88" spans="1:13" x14ac:dyDescent="0.3">
      <c r="A88">
        <f t="shared" si="19"/>
        <v>282</v>
      </c>
      <c r="B88" s="1">
        <v>47119</v>
      </c>
      <c r="C88" s="16">
        <f t="shared" si="16"/>
        <v>49082563795.394447</v>
      </c>
      <c r="D88" s="16">
        <f t="shared" si="15"/>
        <v>176697229.66341999</v>
      </c>
      <c r="E88" s="16">
        <f t="shared" si="20"/>
        <v>49259261025.057869</v>
      </c>
      <c r="F88" s="16">
        <f>'9496'!X86</f>
        <v>142143797.8527365</v>
      </c>
      <c r="G88" s="29">
        <f>VLOOKUP(B88,'Fluxo dív. garantidas - RRF'!$O$3:$P$122,2,0)</f>
        <v>2914739.6100000003</v>
      </c>
      <c r="H88" s="16">
        <f t="shared" si="17"/>
        <v>164681065.20840204</v>
      </c>
      <c r="I88" s="18">
        <f t="shared" si="18"/>
        <v>270518395.48244232</v>
      </c>
      <c r="J88" s="16">
        <f t="shared" si="21"/>
        <v>164681065.20840204</v>
      </c>
      <c r="K88" s="19">
        <f t="shared" si="22"/>
        <v>105837330.27404028</v>
      </c>
      <c r="L88" s="16">
        <f t="shared" si="14"/>
        <v>49298482232.246567</v>
      </c>
      <c r="M88" s="17">
        <f>VLOOKUP(B88,Encargos!$A$8:$B$652,2,0)</f>
        <v>3.5999999999999999E-3</v>
      </c>
    </row>
    <row r="89" spans="1:13" x14ac:dyDescent="0.3">
      <c r="A89">
        <f t="shared" si="19"/>
        <v>281</v>
      </c>
      <c r="B89" s="1">
        <v>47150</v>
      </c>
      <c r="C89" s="16">
        <f t="shared" si="16"/>
        <v>49298482232.246567</v>
      </c>
      <c r="D89" s="16">
        <f t="shared" si="15"/>
        <v>177474536.03608763</v>
      </c>
      <c r="E89" s="16">
        <f t="shared" si="20"/>
        <v>49475956768.282654</v>
      </c>
      <c r="F89" s="16">
        <f>'9496'!X87</f>
        <v>95072926.165327772</v>
      </c>
      <c r="G89" s="29">
        <f>VLOOKUP(B89,'Fluxo dív. garantidas - RRF'!$O$3:$P$122,2,0)</f>
        <v>2002788.6311111106</v>
      </c>
      <c r="H89" s="16">
        <f t="shared" si="17"/>
        <v>165243441.61026365</v>
      </c>
      <c r="I89" s="18">
        <f t="shared" si="18"/>
        <v>272024950.85639125</v>
      </c>
      <c r="J89" s="16">
        <f t="shared" si="21"/>
        <v>165243441.61026365</v>
      </c>
      <c r="K89" s="19">
        <f t="shared" si="22"/>
        <v>106781509.24612761</v>
      </c>
      <c r="L89" s="16">
        <f t="shared" si="14"/>
        <v>49466250973.832962</v>
      </c>
      <c r="M89" s="17">
        <f>VLOOKUP(B89,Encargos!$A$8:$B$652,2,0)</f>
        <v>3.5999999999999999E-3</v>
      </c>
    </row>
    <row r="90" spans="1:13" x14ac:dyDescent="0.3">
      <c r="A90">
        <f t="shared" si="19"/>
        <v>280</v>
      </c>
      <c r="B90" s="1">
        <v>47178</v>
      </c>
      <c r="C90" s="16">
        <f t="shared" si="16"/>
        <v>49466250973.832962</v>
      </c>
      <c r="D90" s="16">
        <f t="shared" si="15"/>
        <v>210924094.15242377</v>
      </c>
      <c r="E90" s="16">
        <f t="shared" si="20"/>
        <v>49677175067.985382</v>
      </c>
      <c r="F90" s="16">
        <f>'9496'!X88</f>
        <v>95417442.567168489</v>
      </c>
      <c r="G90" s="29">
        <f>VLOOKUP(B90,'Fluxo dív. garantidas - RRF'!$O$3:$P$122,2,0)</f>
        <v>1998639.6155555556</v>
      </c>
      <c r="H90" s="16">
        <f t="shared" si="17"/>
        <v>165915303.83389369</v>
      </c>
      <c r="I90" s="18">
        <f t="shared" si="18"/>
        <v>273720576.04858512</v>
      </c>
      <c r="J90" s="16">
        <f t="shared" si="21"/>
        <v>165915303.83389369</v>
      </c>
      <c r="K90" s="19">
        <f t="shared" si="22"/>
        <v>107805272.21469143</v>
      </c>
      <c r="L90" s="16">
        <f t="shared" si="14"/>
        <v>49666785877.953415</v>
      </c>
      <c r="M90" s="17">
        <f>VLOOKUP(B90,Encargos!$A$8:$B$652,2,0)</f>
        <v>4.2640000000000004E-3</v>
      </c>
    </row>
    <row r="91" spans="1:13" x14ac:dyDescent="0.3">
      <c r="A91">
        <f t="shared" si="19"/>
        <v>279</v>
      </c>
      <c r="B91" s="1">
        <v>47209</v>
      </c>
      <c r="C91" s="16">
        <f t="shared" si="16"/>
        <v>49666785877.953415</v>
      </c>
      <c r="D91" s="16">
        <f t="shared" si="15"/>
        <v>143090010.11438379</v>
      </c>
      <c r="E91" s="16">
        <f t="shared" si="20"/>
        <v>49809875888.067802</v>
      </c>
      <c r="F91" s="16">
        <f>'9496'!X89</f>
        <v>95876912.044466317</v>
      </c>
      <c r="G91" s="29">
        <f>VLOOKUP(B91,'Fluxo dív. garantidas - RRF'!$O$3:$P$122,2,0)</f>
        <v>33042734.637777776</v>
      </c>
      <c r="H91" s="16">
        <f t="shared" si="17"/>
        <v>166462651.78250018</v>
      </c>
      <c r="I91" s="18">
        <f t="shared" si="18"/>
        <v>275219659.16083068</v>
      </c>
      <c r="J91" s="16">
        <f t="shared" si="21"/>
        <v>166462651.78250018</v>
      </c>
      <c r="K91" s="19">
        <f t="shared" si="22"/>
        <v>108757007.3783305</v>
      </c>
      <c r="L91" s="16">
        <f t="shared" si="14"/>
        <v>49830038527.371719</v>
      </c>
      <c r="M91" s="17">
        <f>VLOOKUP(B91,Encargos!$A$8:$B$652,2,0)</f>
        <v>2.8809999999999999E-3</v>
      </c>
    </row>
    <row r="92" spans="1:13" x14ac:dyDescent="0.3">
      <c r="A92">
        <f t="shared" si="19"/>
        <v>278</v>
      </c>
      <c r="B92" s="1">
        <v>47239</v>
      </c>
      <c r="C92" s="16">
        <f t="shared" si="16"/>
        <v>49830038527.371719</v>
      </c>
      <c r="D92" s="16">
        <f t="shared" si="15"/>
        <v>195234090.95024237</v>
      </c>
      <c r="E92" s="16">
        <f t="shared" si="20"/>
        <v>50025272618.32196</v>
      </c>
      <c r="F92" s="16">
        <f>'9496'!X90</f>
        <v>96032563.893601745</v>
      </c>
      <c r="G92" s="29">
        <f>VLOOKUP(B92,'Fluxo dív. garantidas - RRF'!$O$3:$P$122,2,0)</f>
        <v>2010031.3066666666</v>
      </c>
      <c r="H92" s="16">
        <f t="shared" si="17"/>
        <v>167077717.37840742</v>
      </c>
      <c r="I92" s="18">
        <f t="shared" si="18"/>
        <v>276839475.48021448</v>
      </c>
      <c r="J92" s="16">
        <f t="shared" si="21"/>
        <v>167077717.37840742</v>
      </c>
      <c r="K92" s="19">
        <f t="shared" si="22"/>
        <v>109761758.10180706</v>
      </c>
      <c r="L92" s="16">
        <f t="shared" si="14"/>
        <v>50013553455.420418</v>
      </c>
      <c r="M92" s="17">
        <f>VLOOKUP(B92,Encargos!$A$8:$B$652,2,0)</f>
        <v>3.9179999999999996E-3</v>
      </c>
    </row>
    <row r="93" spans="1:13" x14ac:dyDescent="0.3">
      <c r="A93">
        <f t="shared" si="19"/>
        <v>277</v>
      </c>
      <c r="B93" s="1">
        <v>47270</v>
      </c>
      <c r="C93" s="16">
        <f t="shared" si="16"/>
        <v>50013553455.420418</v>
      </c>
      <c r="D93" s="16">
        <f t="shared" si="15"/>
        <v>195953102.43833718</v>
      </c>
      <c r="E93" s="16">
        <f t="shared" si="20"/>
        <v>50209506557.858757</v>
      </c>
      <c r="F93" s="16">
        <f>'9496'!X91</f>
        <v>96505183.603238687</v>
      </c>
      <c r="G93" s="29">
        <f>VLOOKUP(B93,'Fluxo dív. garantidas - RRF'!$O$3:$P$122,2,0)</f>
        <v>29391073.704444438</v>
      </c>
      <c r="H93" s="16">
        <f t="shared" si="17"/>
        <v>167784676.05055481</v>
      </c>
      <c r="I93" s="18">
        <f t="shared" si="18"/>
        <v>278621004.72138608</v>
      </c>
      <c r="J93" s="16">
        <f t="shared" si="21"/>
        <v>167784676.05055481</v>
      </c>
      <c r="K93" s="19">
        <f t="shared" si="22"/>
        <v>110836328.67083126</v>
      </c>
      <c r="L93" s="16">
        <f t="shared" si="14"/>
        <v>50224566486.495605</v>
      </c>
      <c r="M93" s="17">
        <f>VLOOKUP(B93,Encargos!$A$8:$B$652,2,0)</f>
        <v>3.9179999999999996E-3</v>
      </c>
    </row>
    <row r="94" spans="1:13" x14ac:dyDescent="0.3">
      <c r="A94">
        <f t="shared" si="19"/>
        <v>276</v>
      </c>
      <c r="B94" s="1">
        <v>47300</v>
      </c>
      <c r="C94" s="16">
        <f t="shared" si="16"/>
        <v>50224566486.495605</v>
      </c>
      <c r="D94" s="16">
        <f t="shared" si="15"/>
        <v>196779851.49408975</v>
      </c>
      <c r="E94" s="16">
        <f t="shared" si="20"/>
        <v>50421346337.989693</v>
      </c>
      <c r="F94" s="16">
        <f>'9496'!X92</f>
        <v>96883290.912596181</v>
      </c>
      <c r="G94" s="29">
        <f>VLOOKUP(B94,'Fluxo dív. garantidas - RRF'!$O$3:$P$122,2,0)</f>
        <v>1982229.1866666665</v>
      </c>
      <c r="H94" s="16">
        <f t="shared" si="17"/>
        <v>168400706.19362986</v>
      </c>
      <c r="I94" s="18">
        <f t="shared" si="18"/>
        <v>280261098.72790605</v>
      </c>
      <c r="J94" s="16">
        <f t="shared" si="21"/>
        <v>168400706.19362986</v>
      </c>
      <c r="K94" s="19">
        <f t="shared" si="22"/>
        <v>111860392.53427619</v>
      </c>
      <c r="L94" s="16">
        <f t="shared" si="14"/>
        <v>50408351465.55468</v>
      </c>
      <c r="M94" s="17">
        <f>VLOOKUP(B94,Encargos!$A$8:$B$652,2,0)</f>
        <v>3.9179999999999996E-3</v>
      </c>
    </row>
    <row r="95" spans="1:13" x14ac:dyDescent="0.3">
      <c r="A95">
        <f t="shared" si="19"/>
        <v>275</v>
      </c>
      <c r="B95" s="1">
        <v>47331</v>
      </c>
      <c r="C95" s="16">
        <f t="shared" si="16"/>
        <v>50408351465.55468</v>
      </c>
      <c r="D95" s="16">
        <f t="shared" si="15"/>
        <v>197499921.04204321</v>
      </c>
      <c r="E95" s="16">
        <f t="shared" si="20"/>
        <v>50605851386.596725</v>
      </c>
      <c r="F95" s="16">
        <f>'9496'!X93</f>
        <v>97262879.646391705</v>
      </c>
      <c r="G95" s="29">
        <f>VLOOKUP(B95,'Fluxo dív. garantidas - RRF'!$O$3:$P$122,2,0)</f>
        <v>1954606.3066666666</v>
      </c>
      <c r="H95" s="16">
        <f t="shared" si="17"/>
        <v>169016896.24183261</v>
      </c>
      <c r="I95" s="18">
        <f t="shared" si="18"/>
        <v>281910792.55994827</v>
      </c>
      <c r="J95" s="16">
        <f t="shared" si="21"/>
        <v>169016896.24183261</v>
      </c>
      <c r="K95" s="19">
        <f t="shared" si="22"/>
        <v>112893896.31811565</v>
      </c>
      <c r="L95" s="16">
        <f t="shared" si="14"/>
        <v>50592174976.231659</v>
      </c>
      <c r="M95" s="17">
        <f>VLOOKUP(B95,Encargos!$A$8:$B$652,2,0)</f>
        <v>3.9179999999999996E-3</v>
      </c>
    </row>
    <row r="96" spans="1:13" x14ac:dyDescent="0.3">
      <c r="A96">
        <f t="shared" si="19"/>
        <v>274</v>
      </c>
      <c r="B96" s="1">
        <v>47362</v>
      </c>
      <c r="C96" s="16">
        <f t="shared" si="16"/>
        <v>50592174976.231659</v>
      </c>
      <c r="D96" s="16">
        <f t="shared" si="15"/>
        <v>215725034.09865183</v>
      </c>
      <c r="E96" s="16">
        <f t="shared" si="20"/>
        <v>50807900010.330307</v>
      </c>
      <c r="F96" s="16">
        <f>'9496'!X94</f>
        <v>97646126.417392626</v>
      </c>
      <c r="G96" s="29">
        <f>VLOOKUP(B96,'Fluxo dív. garantidas - RRF'!$O$3:$P$122,2,0)</f>
        <v>1954873.3933333335</v>
      </c>
      <c r="H96" s="16">
        <f t="shared" si="17"/>
        <v>169691670.03380343</v>
      </c>
      <c r="I96" s="18">
        <f t="shared" si="18"/>
        <v>283667858.98723543</v>
      </c>
      <c r="J96" s="16">
        <f t="shared" si="21"/>
        <v>169691670.03380343</v>
      </c>
      <c r="K96" s="19">
        <f t="shared" si="22"/>
        <v>113976188.95343199</v>
      </c>
      <c r="L96" s="16">
        <f t="shared" si="14"/>
        <v>50793524821.187599</v>
      </c>
      <c r="M96" s="17">
        <f>VLOOKUP(B96,Encargos!$A$8:$B$652,2,0)</f>
        <v>4.2640000000000004E-3</v>
      </c>
    </row>
    <row r="97" spans="1:13" x14ac:dyDescent="0.3">
      <c r="A97">
        <f t="shared" si="19"/>
        <v>273</v>
      </c>
      <c r="B97" s="1">
        <v>47392</v>
      </c>
      <c r="C97" s="16">
        <f t="shared" si="16"/>
        <v>50793524821.187599</v>
      </c>
      <c r="D97" s="16">
        <f t="shared" si="15"/>
        <v>234208942.95049599</v>
      </c>
      <c r="E97" s="16">
        <f t="shared" si="20"/>
        <v>51027733764.138092</v>
      </c>
      <c r="F97" s="16">
        <f>'9496'!X95</f>
        <v>98095235.503825352</v>
      </c>
      <c r="G97" s="29">
        <f>VLOOKUP(B97,'Fluxo dív. garantidas - RRF'!$O$3:$P$122,2,0)</f>
        <v>32818744.280000001</v>
      </c>
      <c r="H97" s="16">
        <f t="shared" si="17"/>
        <v>170528825.81307307</v>
      </c>
      <c r="I97" s="18">
        <f t="shared" si="18"/>
        <v>285706970.03778416</v>
      </c>
      <c r="J97" s="16">
        <f t="shared" si="21"/>
        <v>170528825.81307307</v>
      </c>
      <c r="K97" s="19">
        <f t="shared" si="22"/>
        <v>115178144.22471109</v>
      </c>
      <c r="L97" s="16">
        <f t="shared" si="14"/>
        <v>51043469599.697205</v>
      </c>
      <c r="M97" s="17">
        <f>VLOOKUP(B97,Encargos!$A$8:$B$652,2,0)</f>
        <v>4.6109999999999996E-3</v>
      </c>
    </row>
    <row r="98" spans="1:13" x14ac:dyDescent="0.3">
      <c r="A98">
        <f t="shared" si="19"/>
        <v>272</v>
      </c>
      <c r="B98" s="1">
        <v>47423</v>
      </c>
      <c r="C98" s="16">
        <f t="shared" si="16"/>
        <v>51043469599.697205</v>
      </c>
      <c r="D98" s="16">
        <f t="shared" si="15"/>
        <v>164666232.9286232</v>
      </c>
      <c r="E98" s="16">
        <f t="shared" si="20"/>
        <v>51208135832.625824</v>
      </c>
      <c r="F98" s="16">
        <f>'9496'!X96</f>
        <v>98571694.355559647</v>
      </c>
      <c r="G98" s="29">
        <f>VLOOKUP(B98,'Fluxo dív. garantidas - RRF'!$O$3:$P$122,2,0)</f>
        <v>1885921.635555556</v>
      </c>
      <c r="H98" s="16">
        <f t="shared" si="17"/>
        <v>171028644.82872316</v>
      </c>
      <c r="I98" s="18">
        <f t="shared" si="18"/>
        <v>287190954.80907142</v>
      </c>
      <c r="J98" s="16">
        <f t="shared" si="21"/>
        <v>171028644.82872316</v>
      </c>
      <c r="K98" s="19">
        <f t="shared" si="22"/>
        <v>116162309.98034826</v>
      </c>
      <c r="L98" s="16">
        <f t="shared" si="14"/>
        <v>51192431138.636589</v>
      </c>
      <c r="M98" s="17">
        <f>VLOOKUP(B98,Encargos!$A$8:$B$652,2,0)</f>
        <v>3.2260000000000001E-3</v>
      </c>
    </row>
    <row r="99" spans="1:13" x14ac:dyDescent="0.3">
      <c r="A99">
        <f t="shared" si="19"/>
        <v>271</v>
      </c>
      <c r="B99" s="1">
        <v>47453</v>
      </c>
      <c r="C99" s="16">
        <f t="shared" si="16"/>
        <v>51192431138.636589</v>
      </c>
      <c r="D99" s="16">
        <f t="shared" si="15"/>
        <v>218284526.37514645</v>
      </c>
      <c r="E99" s="16">
        <f t="shared" si="20"/>
        <v>51410715665.011734</v>
      </c>
      <c r="F99" s="16">
        <f>'9496'!X97</f>
        <v>98765547.579547063</v>
      </c>
      <c r="G99" s="29">
        <f>VLOOKUP(B99,'Fluxo dív. garantidas - RRF'!$O$3:$P$122,2,0)</f>
        <v>29109309.935555562</v>
      </c>
      <c r="H99" s="16">
        <f t="shared" si="17"/>
        <v>171795301.74175611</v>
      </c>
      <c r="I99" s="18">
        <f t="shared" si="18"/>
        <v>289132918.52840191</v>
      </c>
      <c r="J99" s="16">
        <f t="shared" si="21"/>
        <v>171795301.74175611</v>
      </c>
      <c r="K99" s="19">
        <f t="shared" si="22"/>
        <v>117337616.7866458</v>
      </c>
      <c r="L99" s="16">
        <f t="shared" si="14"/>
        <v>51421252905.740181</v>
      </c>
      <c r="M99" s="17">
        <f>VLOOKUP(B99,Encargos!$A$8:$B$652,2,0)</f>
        <v>4.2640000000000004E-3</v>
      </c>
    </row>
    <row r="100" spans="1:13" x14ac:dyDescent="0.3">
      <c r="A100">
        <f t="shared" si="19"/>
        <v>270</v>
      </c>
      <c r="B100" s="1">
        <v>47484</v>
      </c>
      <c r="C100" s="16">
        <f t="shared" si="16"/>
        <v>51421252905.740181</v>
      </c>
      <c r="D100" s="16">
        <f t="shared" si="15"/>
        <v>183676715.37930393</v>
      </c>
      <c r="E100" s="16">
        <f t="shared" si="20"/>
        <v>51604929621.119484</v>
      </c>
      <c r="F100" s="16">
        <f>'9496'!X98</f>
        <v>99281470.81407477</v>
      </c>
      <c r="G100" s="29">
        <f>VLOOKUP(B100,'Fluxo dív. garantidas - RRF'!$O$3:$P$122,2,0)</f>
        <v>1935018.4088888885</v>
      </c>
      <c r="H100" s="16">
        <f t="shared" si="17"/>
        <v>172353820.36780816</v>
      </c>
      <c r="I100" s="18">
        <f t="shared" si="18"/>
        <v>290734824.33700901</v>
      </c>
      <c r="J100" s="16">
        <f t="shared" si="21"/>
        <v>172353820.36780816</v>
      </c>
      <c r="K100" s="19">
        <f t="shared" si="22"/>
        <v>118381003.96920085</v>
      </c>
      <c r="L100" s="16">
        <f t="shared" si="14"/>
        <v>51587765106.373245</v>
      </c>
      <c r="M100" s="17">
        <f>VLOOKUP(B100,Encargos!$A$8:$B$652,2,0)</f>
        <v>3.5720000000000001E-3</v>
      </c>
    </row>
    <row r="101" spans="1:13" x14ac:dyDescent="0.3">
      <c r="A101">
        <f t="shared" si="19"/>
        <v>269</v>
      </c>
      <c r="B101" s="1">
        <v>47515</v>
      </c>
      <c r="C101" s="16">
        <f t="shared" si="16"/>
        <v>51587765106.373245</v>
      </c>
      <c r="D101" s="16">
        <f t="shared" si="15"/>
        <v>184271496.95996523</v>
      </c>
      <c r="E101" s="16">
        <f t="shared" si="20"/>
        <v>51772036603.333214</v>
      </c>
      <c r="F101" s="16">
        <f>'9496'!X99</f>
        <v>49785938.372791484</v>
      </c>
      <c r="G101" s="29">
        <f>VLOOKUP(B101,'Fluxo dív. garantidas - RRF'!$O$3:$P$122,2,0)</f>
        <v>958742.56555555575</v>
      </c>
      <c r="H101" s="16">
        <f t="shared" si="17"/>
        <v>172742604.28090522</v>
      </c>
      <c r="I101" s="18">
        <f t="shared" si="18"/>
        <v>292059312.55735999</v>
      </c>
      <c r="J101" s="16">
        <f t="shared" si="21"/>
        <v>172742604.28090522</v>
      </c>
      <c r="K101" s="19">
        <f t="shared" si="22"/>
        <v>119316708.27645478</v>
      </c>
      <c r="L101" s="16">
        <f t="shared" si="14"/>
        <v>51703464575.99511</v>
      </c>
      <c r="M101" s="17">
        <f>VLOOKUP(B101,Encargos!$A$8:$B$652,2,0)</f>
        <v>3.5720000000000001E-3</v>
      </c>
    </row>
    <row r="102" spans="1:13" x14ac:dyDescent="0.3">
      <c r="A102">
        <f t="shared" si="19"/>
        <v>268</v>
      </c>
      <c r="B102" s="1">
        <v>47543</v>
      </c>
      <c r="C102" s="16">
        <f t="shared" si="16"/>
        <v>51703464575.99511</v>
      </c>
      <c r="D102" s="16">
        <f t="shared" si="15"/>
        <v>215810261.14020357</v>
      </c>
      <c r="E102" s="16">
        <f t="shared" si="20"/>
        <v>51919274837.135315</v>
      </c>
      <c r="F102" s="16">
        <f>'9496'!X100</f>
        <v>49964843.832878478</v>
      </c>
      <c r="G102" s="29">
        <f>VLOOKUP(B102,'Fluxo dív. garantidas - RRF'!$O$3:$P$122,2,0)</f>
        <v>975365.25777777843</v>
      </c>
      <c r="H102" s="16">
        <f t="shared" si="17"/>
        <v>173234050.15408656</v>
      </c>
      <c r="I102" s="18">
        <f t="shared" si="18"/>
        <v>293566116.01045293</v>
      </c>
      <c r="J102" s="16">
        <f t="shared" si="21"/>
        <v>173234050.15408656</v>
      </c>
      <c r="K102" s="19">
        <f t="shared" si="22"/>
        <v>120332065.85636637</v>
      </c>
      <c r="L102" s="16">
        <f t="shared" si="14"/>
        <v>51849882980.369598</v>
      </c>
      <c r="M102" s="17">
        <f>VLOOKUP(B102,Encargos!$A$8:$B$652,2,0)</f>
        <v>4.1739999999999998E-3</v>
      </c>
    </row>
    <row r="103" spans="1:13" x14ac:dyDescent="0.3">
      <c r="A103">
        <f t="shared" si="19"/>
        <v>267</v>
      </c>
      <c r="B103" s="1">
        <v>47574</v>
      </c>
      <c r="C103" s="16">
        <f t="shared" si="16"/>
        <v>51849882980.369598</v>
      </c>
      <c r="D103" s="16">
        <f t="shared" si="15"/>
        <v>180956091.60148987</v>
      </c>
      <c r="E103" s="16">
        <f t="shared" si="20"/>
        <v>52030839071.971085</v>
      </c>
      <c r="F103" s="16">
        <f>'9496'!X101</f>
        <v>50200211.891897276</v>
      </c>
      <c r="G103" s="29">
        <f>VLOOKUP(B103,'Fluxo dív. garantidas - RRF'!$O$3:$P$122,2,0)</f>
        <v>16040038.222222224</v>
      </c>
      <c r="H103" s="16">
        <f t="shared" si="17"/>
        <v>173656931.07361737</v>
      </c>
      <c r="I103" s="18">
        <f t="shared" si="18"/>
        <v>294965703.93154663</v>
      </c>
      <c r="J103" s="16">
        <f t="shared" si="21"/>
        <v>173656931.07361737</v>
      </c>
      <c r="K103" s="19">
        <f t="shared" si="22"/>
        <v>121308772.85792926</v>
      </c>
      <c r="L103" s="16">
        <f t="shared" si="14"/>
        <v>51975770549.227272</v>
      </c>
      <c r="M103" s="17">
        <f>VLOOKUP(B103,Encargos!$A$8:$B$652,2,0)</f>
        <v>3.4899999999999996E-3</v>
      </c>
    </row>
    <row r="104" spans="1:13" x14ac:dyDescent="0.3">
      <c r="A104">
        <f t="shared" si="19"/>
        <v>266</v>
      </c>
      <c r="B104" s="1">
        <v>47604</v>
      </c>
      <c r="C104" s="16">
        <f t="shared" si="16"/>
        <v>51975770549.227272</v>
      </c>
      <c r="D104" s="16">
        <f t="shared" si="15"/>
        <v>163671701.4595167</v>
      </c>
      <c r="E104" s="16">
        <f t="shared" si="20"/>
        <v>52139442250.68679</v>
      </c>
      <c r="F104" s="16">
        <f>'9496'!X102</f>
        <v>50342739.808482222</v>
      </c>
      <c r="G104" s="29">
        <f>VLOOKUP(B104,'Fluxo dív. garantidas - RRF'!$O$3:$P$122,2,0)</f>
        <v>971497.30000000075</v>
      </c>
      <c r="H104" s="16">
        <f t="shared" si="17"/>
        <v>173969188.29265091</v>
      </c>
      <c r="I104" s="18">
        <f t="shared" si="18"/>
        <v>296185762.39407641</v>
      </c>
      <c r="J104" s="16">
        <f t="shared" si="21"/>
        <v>173969188.29265091</v>
      </c>
      <c r="K104" s="19">
        <f t="shared" si="22"/>
        <v>122216574.1014255</v>
      </c>
      <c r="L104" s="16">
        <f t="shared" si="14"/>
        <v>52068539913.693848</v>
      </c>
      <c r="M104" s="17">
        <f>VLOOKUP(B104,Encargos!$A$8:$B$652,2,0)</f>
        <v>3.1490000000000003E-3</v>
      </c>
    </row>
    <row r="105" spans="1:13" x14ac:dyDescent="0.3">
      <c r="A105">
        <f t="shared" si="19"/>
        <v>265</v>
      </c>
      <c r="B105" s="1">
        <v>47635</v>
      </c>
      <c r="C105" s="16">
        <f t="shared" si="16"/>
        <v>52068539913.693848</v>
      </c>
      <c r="D105" s="16">
        <f t="shared" si="15"/>
        <v>199526644.94927481</v>
      </c>
      <c r="E105" s="16">
        <f t="shared" si="20"/>
        <v>52268066558.64312</v>
      </c>
      <c r="F105" s="16">
        <f>'9496'!X103</f>
        <v>50486896.889993198</v>
      </c>
      <c r="G105" s="29">
        <f>VLOOKUP(B105,'Fluxo dív. garantidas - RRF'!$O$3:$P$122,2,0)</f>
        <v>14270633.828888893</v>
      </c>
      <c r="H105" s="16">
        <f t="shared" si="17"/>
        <v>174442746.96454</v>
      </c>
      <c r="I105" s="18">
        <f t="shared" si="18"/>
        <v>297689111.82904637</v>
      </c>
      <c r="J105" s="16">
        <f t="shared" si="21"/>
        <v>174442746.96454</v>
      </c>
      <c r="K105" s="19">
        <f t="shared" si="22"/>
        <v>123246364.86450636</v>
      </c>
      <c r="L105" s="16">
        <f t="shared" si="14"/>
        <v>52209577724.49749</v>
      </c>
      <c r="M105" s="17">
        <f>VLOOKUP(B105,Encargos!$A$8:$B$652,2,0)</f>
        <v>3.8319999999999999E-3</v>
      </c>
    </row>
    <row r="106" spans="1:13" x14ac:dyDescent="0.3">
      <c r="A106">
        <f t="shared" si="19"/>
        <v>264</v>
      </c>
      <c r="B106" s="1">
        <v>47665</v>
      </c>
      <c r="C106" s="16">
        <f t="shared" si="16"/>
        <v>52209577724.49749</v>
      </c>
      <c r="D106" s="16">
        <f t="shared" si="15"/>
        <v>217922777.4220525</v>
      </c>
      <c r="E106" s="16">
        <f t="shared" si="20"/>
        <v>52427500501.91954</v>
      </c>
      <c r="F106" s="16">
        <f>'9496'!X104</f>
        <v>50713217.62532644</v>
      </c>
      <c r="G106" s="29">
        <f>VLOOKUP(B106,'Fluxo dív. garantidas - RRF'!$O$3:$P$122,2,0)</f>
        <v>985655.23222222272</v>
      </c>
      <c r="H106" s="16">
        <f t="shared" si="17"/>
        <v>174930664.58259031</v>
      </c>
      <c r="I106" s="18">
        <f t="shared" si="18"/>
        <v>299226443.35134202</v>
      </c>
      <c r="J106" s="16">
        <f t="shared" si="21"/>
        <v>174930664.58259031</v>
      </c>
      <c r="K106" s="19">
        <f t="shared" si="22"/>
        <v>124295778.76875171</v>
      </c>
      <c r="L106" s="16">
        <f t="shared" si="14"/>
        <v>52354903596.008339</v>
      </c>
      <c r="M106" s="17">
        <f>VLOOKUP(B106,Encargos!$A$8:$B$652,2,0)</f>
        <v>4.1739999999999998E-3</v>
      </c>
    </row>
    <row r="107" spans="1:13" x14ac:dyDescent="0.3">
      <c r="A107">
        <f t="shared" si="19"/>
        <v>263</v>
      </c>
      <c r="B107" s="1">
        <v>47696</v>
      </c>
      <c r="C107" s="16">
        <f t="shared" si="16"/>
        <v>52354903596.008339</v>
      </c>
      <c r="D107" s="16">
        <f t="shared" si="15"/>
        <v>164865591.42383027</v>
      </c>
      <c r="E107" s="16">
        <f t="shared" si="20"/>
        <v>52519769187.432167</v>
      </c>
      <c r="F107" s="16">
        <f>'9496'!X105</f>
        <v>50938309.67901843</v>
      </c>
      <c r="G107" s="29">
        <f>VLOOKUP(B107,'Fluxo dív. garantidas - RRF'!$O$3:$P$122,2,0)</f>
        <v>927238.08444444463</v>
      </c>
      <c r="H107" s="16">
        <f t="shared" si="17"/>
        <v>175238782.45065209</v>
      </c>
      <c r="I107" s="18">
        <f t="shared" si="18"/>
        <v>300465137.02639705</v>
      </c>
      <c r="J107" s="16">
        <f t="shared" si="21"/>
        <v>175238782.45065209</v>
      </c>
      <c r="K107" s="19">
        <f t="shared" si="22"/>
        <v>125226354.57574496</v>
      </c>
      <c r="L107" s="16">
        <f t="shared" si="14"/>
        <v>52446408380.619881</v>
      </c>
      <c r="M107" s="17">
        <f>VLOOKUP(B107,Encargos!$A$8:$B$652,2,0)</f>
        <v>3.1490000000000003E-3</v>
      </c>
    </row>
    <row r="108" spans="1:13" x14ac:dyDescent="0.3">
      <c r="A108">
        <f t="shared" si="19"/>
        <v>262</v>
      </c>
      <c r="B108" s="1">
        <v>47727</v>
      </c>
      <c r="C108" s="16">
        <f t="shared" si="16"/>
        <v>52446408380.619881</v>
      </c>
      <c r="D108" s="16">
        <f t="shared" si="15"/>
        <v>236847980.24687937</v>
      </c>
      <c r="E108" s="16">
        <f t="shared" si="20"/>
        <v>52683256360.86676</v>
      </c>
      <c r="F108" s="16">
        <f>'9496'!X106</f>
        <v>51054404.681114025</v>
      </c>
      <c r="G108" s="29">
        <f>VLOOKUP(B108,'Fluxo dív. garantidas - RRF'!$O$3:$P$122,2,0)</f>
        <v>963787.18000000063</v>
      </c>
      <c r="H108" s="16">
        <f t="shared" si="17"/>
        <v>175784248.50909293</v>
      </c>
      <c r="I108" s="18">
        <f t="shared" si="18"/>
        <v>302120049.47254258</v>
      </c>
      <c r="J108" s="16">
        <f t="shared" si="21"/>
        <v>175784248.50909293</v>
      </c>
      <c r="K108" s="19">
        <f t="shared" si="22"/>
        <v>126335800.96344966</v>
      </c>
      <c r="L108" s="16">
        <f t="shared" si="14"/>
        <v>52608938751.764427</v>
      </c>
      <c r="M108" s="17">
        <f>VLOOKUP(B108,Encargos!$A$8:$B$652,2,0)</f>
        <v>4.516E-3</v>
      </c>
    </row>
    <row r="109" spans="1:13" x14ac:dyDescent="0.3">
      <c r="A109">
        <f t="shared" si="19"/>
        <v>261</v>
      </c>
      <c r="B109" s="1">
        <v>47757</v>
      </c>
      <c r="C109" s="16">
        <f t="shared" si="16"/>
        <v>52608938751.764427</v>
      </c>
      <c r="D109" s="16">
        <f t="shared" si="15"/>
        <v>182868671.10113317</v>
      </c>
      <c r="E109" s="16">
        <f t="shared" si="20"/>
        <v>52791807422.865562</v>
      </c>
      <c r="F109" s="16">
        <f>'9496'!X107</f>
        <v>51348568.142167367</v>
      </c>
      <c r="G109" s="29">
        <f>VLOOKUP(B109,'Fluxo dív. garantidas - RRF'!$O$3:$P$122,2,0)</f>
        <v>15916908.205555558</v>
      </c>
      <c r="H109" s="16">
        <f t="shared" si="17"/>
        <v>176196909.66404429</v>
      </c>
      <c r="I109" s="18">
        <f t="shared" si="18"/>
        <v>303556507.66377515</v>
      </c>
      <c r="J109" s="16">
        <f t="shared" si="21"/>
        <v>176196909.66404429</v>
      </c>
      <c r="K109" s="19">
        <f t="shared" si="22"/>
        <v>127359597.99973086</v>
      </c>
      <c r="L109" s="16">
        <f t="shared" si="14"/>
        <v>52731713301.213562</v>
      </c>
      <c r="M109" s="17">
        <f>VLOOKUP(B109,Encargos!$A$8:$B$652,2,0)</f>
        <v>3.4760000000000004E-3</v>
      </c>
    </row>
    <row r="110" spans="1:13" x14ac:dyDescent="0.3">
      <c r="A110">
        <f t="shared" si="19"/>
        <v>260</v>
      </c>
      <c r="B110" s="1">
        <v>47788</v>
      </c>
      <c r="C110" s="16">
        <f t="shared" si="16"/>
        <v>52731713301.213562</v>
      </c>
      <c r="D110" s="16">
        <f t="shared" si="15"/>
        <v>130036405.00079264</v>
      </c>
      <c r="E110" s="16">
        <f t="shared" si="20"/>
        <v>52861749706.214355</v>
      </c>
      <c r="F110" s="16">
        <f>'9496'!X108</f>
        <v>51472141.728764154</v>
      </c>
      <c r="G110" s="29">
        <f>VLOOKUP(B110,'Fluxo dív. garantidas - RRF'!$O$3:$P$122,2,0)</f>
        <v>930912.63444444444</v>
      </c>
      <c r="H110" s="16">
        <f t="shared" si="17"/>
        <v>176380509.20192525</v>
      </c>
      <c r="I110" s="18">
        <f t="shared" si="18"/>
        <v>304606742.55427188</v>
      </c>
      <c r="J110" s="16">
        <f t="shared" si="21"/>
        <v>176380509.20192525</v>
      </c>
      <c r="K110" s="19">
        <f t="shared" si="22"/>
        <v>128226233.35234663</v>
      </c>
      <c r="L110" s="16">
        <f t="shared" si="14"/>
        <v>52785926527.22522</v>
      </c>
      <c r="M110" s="17">
        <f>VLOOKUP(B110,Encargos!$A$8:$B$652,2,0)</f>
        <v>2.4659999999999999E-3</v>
      </c>
    </row>
    <row r="111" spans="1:13" x14ac:dyDescent="0.3">
      <c r="A111">
        <f t="shared" si="19"/>
        <v>259</v>
      </c>
      <c r="B111" s="1">
        <v>47818</v>
      </c>
      <c r="C111" s="16">
        <f t="shared" si="16"/>
        <v>52785926527.22522</v>
      </c>
      <c r="D111" s="16">
        <f t="shared" si="15"/>
        <v>130170094.81613739</v>
      </c>
      <c r="E111" s="16">
        <f t="shared" si="20"/>
        <v>52916096622.041359</v>
      </c>
      <c r="F111" s="16">
        <f>'9496'!X109</f>
        <v>51550486.529369652</v>
      </c>
      <c r="G111" s="29">
        <f>VLOOKUP(B111,'Fluxo dív. garantidas - RRF'!$O$3:$P$122,2,0)</f>
        <v>14136058.210000008</v>
      </c>
      <c r="H111" s="16">
        <f t="shared" si="17"/>
        <v>176605943.88926911</v>
      </c>
      <c r="I111" s="18">
        <f t="shared" si="18"/>
        <v>305736953.8986131</v>
      </c>
      <c r="J111" s="16">
        <f t="shared" si="21"/>
        <v>176605943.88926911</v>
      </c>
      <c r="K111" s="19">
        <f t="shared" si="22"/>
        <v>129131010.00934398</v>
      </c>
      <c r="L111" s="16">
        <f t="shared" si="14"/>
        <v>52852652156.771385</v>
      </c>
      <c r="M111" s="17">
        <f>VLOOKUP(B111,Encargos!$A$8:$B$652,2,0)</f>
        <v>2.4659999999999999E-3</v>
      </c>
    </row>
    <row r="112" spans="1:13" x14ac:dyDescent="0.3">
      <c r="A112">
        <f t="shared" si="19"/>
        <v>258</v>
      </c>
      <c r="B112" s="1">
        <v>47849</v>
      </c>
      <c r="C112" s="16">
        <f t="shared" si="16"/>
        <v>52852652156.771385</v>
      </c>
      <c r="D112" s="16">
        <f t="shared" si="15"/>
        <v>130334640.21859823</v>
      </c>
      <c r="E112" s="16">
        <f t="shared" si="20"/>
        <v>52982986796.989983</v>
      </c>
      <c r="F112" s="16">
        <f>'9496'!X110</f>
        <v>51677610.029151082</v>
      </c>
      <c r="G112" s="29">
        <f>VLOOKUP(B112,'Fluxo dív. garantidas - RRF'!$O$3:$P$122,2,0)</f>
        <v>918880.32333333418</v>
      </c>
      <c r="H112" s="16">
        <f t="shared" si="17"/>
        <v>176785277.62447491</v>
      </c>
      <c r="I112" s="18">
        <f t="shared" si="18"/>
        <v>306795156.36058486</v>
      </c>
      <c r="J112" s="16">
        <f t="shared" si="21"/>
        <v>176785277.62447491</v>
      </c>
      <c r="K112" s="19">
        <f t="shared" si="22"/>
        <v>130009878.73610994</v>
      </c>
      <c r="L112" s="16">
        <f t="shared" si="14"/>
        <v>52905573408.606354</v>
      </c>
      <c r="M112" s="17">
        <f>VLOOKUP(B112,Encargos!$A$8:$B$652,2,0)</f>
        <v>2.4659999999999999E-3</v>
      </c>
    </row>
    <row r="113" spans="1:13" x14ac:dyDescent="0.3">
      <c r="A113">
        <f t="shared" si="19"/>
        <v>257</v>
      </c>
      <c r="B113" s="1">
        <v>47880</v>
      </c>
      <c r="C113" s="16">
        <f t="shared" si="16"/>
        <v>52905573408.606354</v>
      </c>
      <c r="D113" s="16">
        <f t="shared" si="15"/>
        <v>130465144.02562326</v>
      </c>
      <c r="E113" s="16">
        <f t="shared" si="20"/>
        <v>53036038552.631973</v>
      </c>
      <c r="F113" s="16">
        <f>'9496'!X111</f>
        <v>0</v>
      </c>
      <c r="G113" s="29">
        <f>VLOOKUP(B113,'Fluxo dív. garantidas - RRF'!$O$3:$P$122,2,0)</f>
        <v>0</v>
      </c>
      <c r="H113" s="16">
        <f t="shared" si="17"/>
        <v>176786795.17543992</v>
      </c>
      <c r="I113" s="18">
        <f t="shared" si="18"/>
        <v>307551713.21617001</v>
      </c>
      <c r="J113" s="16">
        <f t="shared" si="21"/>
        <v>176786795.17543992</v>
      </c>
      <c r="K113" s="19">
        <f t="shared" si="22"/>
        <v>130764918.04073009</v>
      </c>
      <c r="L113" s="16">
        <f t="shared" si="14"/>
        <v>52905273634.59124</v>
      </c>
      <c r="M113" s="17">
        <f>VLOOKUP(B113,Encargos!$A$8:$B$652,2,0)</f>
        <v>2.4659999999999999E-3</v>
      </c>
    </row>
    <row r="114" spans="1:13" x14ac:dyDescent="0.3">
      <c r="A114">
        <f t="shared" si="19"/>
        <v>256</v>
      </c>
      <c r="B114" s="1">
        <v>47908</v>
      </c>
      <c r="C114" s="16">
        <f t="shared" si="16"/>
        <v>52905273634.59124</v>
      </c>
      <c r="D114" s="16">
        <f t="shared" si="15"/>
        <v>130464404.78290199</v>
      </c>
      <c r="E114" s="16">
        <f t="shared" si="20"/>
        <v>53035738039.374146</v>
      </c>
      <c r="F114" s="16">
        <f>'9496'!X112</f>
        <v>0</v>
      </c>
      <c r="G114" s="29">
        <f>VLOOKUP(B114,'Fluxo dív. garantidas - RRF'!$O$3:$P$122,2,0)</f>
        <v>0</v>
      </c>
      <c r="H114" s="16">
        <f t="shared" si="17"/>
        <v>176785793.46458051</v>
      </c>
      <c r="I114" s="18">
        <f t="shared" si="18"/>
        <v>308310135.74096107</v>
      </c>
      <c r="J114" s="16">
        <f t="shared" si="21"/>
        <v>176785793.46458051</v>
      </c>
      <c r="K114" s="19">
        <f t="shared" si="22"/>
        <v>131524342.27638057</v>
      </c>
      <c r="L114" s="16">
        <f t="shared" si="14"/>
        <v>52904213697.097763</v>
      </c>
      <c r="M114" s="17">
        <f>VLOOKUP(B114,Encargos!$A$8:$B$652,2,0)</f>
        <v>2.4659999999999999E-3</v>
      </c>
    </row>
    <row r="115" spans="1:13" x14ac:dyDescent="0.3">
      <c r="A115">
        <f t="shared" si="19"/>
        <v>255</v>
      </c>
      <c r="B115" s="1">
        <v>47939</v>
      </c>
      <c r="C115" s="16">
        <f t="shared" si="16"/>
        <v>52904213697.097763</v>
      </c>
      <c r="D115" s="16">
        <f t="shared" si="15"/>
        <v>130461790.97704308</v>
      </c>
      <c r="E115" s="16">
        <f t="shared" si="20"/>
        <v>53034675488.074806</v>
      </c>
      <c r="F115" s="16">
        <f>'9496'!X113</f>
        <v>0</v>
      </c>
      <c r="G115" s="29">
        <f>VLOOKUP(B115,'Fluxo dív. garantidas - RRF'!$O$3:$P$122,2,0)</f>
        <v>0</v>
      </c>
      <c r="H115" s="16">
        <f t="shared" si="17"/>
        <v>176782251.62691602</v>
      </c>
      <c r="I115" s="18">
        <f t="shared" si="18"/>
        <v>309070428.53569835</v>
      </c>
      <c r="J115" s="16">
        <f t="shared" si="21"/>
        <v>176782251.62691602</v>
      </c>
      <c r="K115" s="19">
        <f t="shared" si="22"/>
        <v>132288176.90878233</v>
      </c>
      <c r="L115" s="16">
        <f t="shared" si="14"/>
        <v>52902387311.166023</v>
      </c>
      <c r="M115" s="17">
        <f>VLOOKUP(B115,Encargos!$A$8:$B$652,2,0)</f>
        <v>2.4659999999999999E-3</v>
      </c>
    </row>
    <row r="116" spans="1:13" x14ac:dyDescent="0.3">
      <c r="A116">
        <f t="shared" si="19"/>
        <v>254</v>
      </c>
      <c r="B116" s="1">
        <v>47969</v>
      </c>
      <c r="C116" s="16">
        <f t="shared" si="16"/>
        <v>52902387311.166023</v>
      </c>
      <c r="D116" s="16">
        <f t="shared" si="15"/>
        <v>130457287.10933541</v>
      </c>
      <c r="E116" s="16">
        <f t="shared" si="20"/>
        <v>53032844598.27536</v>
      </c>
      <c r="F116" s="16">
        <f>'9496'!X114</f>
        <v>0</v>
      </c>
      <c r="G116" s="29">
        <f>VLOOKUP(B116,'Fluxo dív. garantidas - RRF'!$O$3:$P$122,2,0)</f>
        <v>0</v>
      </c>
      <c r="H116" s="16">
        <f t="shared" si="17"/>
        <v>176776148.66091788</v>
      </c>
      <c r="I116" s="18">
        <f t="shared" si="18"/>
        <v>309832596.21246731</v>
      </c>
      <c r="J116" s="16">
        <f t="shared" si="21"/>
        <v>176776148.66091788</v>
      </c>
      <c r="K116" s="19">
        <f t="shared" si="22"/>
        <v>133056447.55154943</v>
      </c>
      <c r="L116" s="16">
        <f t="shared" si="14"/>
        <v>52899788150.723808</v>
      </c>
      <c r="M116" s="17">
        <f>VLOOKUP(B116,Encargos!$A$8:$B$652,2,0)</f>
        <v>2.4659999999999999E-3</v>
      </c>
    </row>
    <row r="117" spans="1:13" x14ac:dyDescent="0.3">
      <c r="A117">
        <f t="shared" si="19"/>
        <v>253</v>
      </c>
      <c r="B117" s="1">
        <v>48000</v>
      </c>
      <c r="C117" s="16">
        <f t="shared" si="16"/>
        <v>52899788150.723808</v>
      </c>
      <c r="D117" s="16">
        <f t="shared" si="15"/>
        <v>130450877.5796849</v>
      </c>
      <c r="E117" s="16">
        <f t="shared" si="20"/>
        <v>53030239028.30349</v>
      </c>
      <c r="F117" s="16">
        <f>'9496'!X115</f>
        <v>0</v>
      </c>
      <c r="G117" s="29">
        <f>VLOOKUP(B117,'Fluxo dív. garantidas - RRF'!$O$3:$P$122,2,0)</f>
        <v>0</v>
      </c>
      <c r="H117" s="16">
        <f t="shared" si="17"/>
        <v>176767463.42767832</v>
      </c>
      <c r="I117" s="18">
        <f t="shared" si="18"/>
        <v>310596643.39472723</v>
      </c>
      <c r="J117" s="16">
        <f t="shared" si="21"/>
        <v>176767463.42767832</v>
      </c>
      <c r="K117" s="19">
        <f t="shared" si="22"/>
        <v>133829179.96704891</v>
      </c>
      <c r="L117" s="16">
        <f t="shared" si="14"/>
        <v>52896409848.336441</v>
      </c>
      <c r="M117" s="17">
        <f>VLOOKUP(B117,Encargos!$A$8:$B$652,2,0)</f>
        <v>2.4659999999999999E-3</v>
      </c>
    </row>
    <row r="118" spans="1:13" x14ac:dyDescent="0.3">
      <c r="A118">
        <f t="shared" si="19"/>
        <v>252</v>
      </c>
      <c r="B118" s="1">
        <v>48030</v>
      </c>
      <c r="C118" s="16">
        <f t="shared" si="16"/>
        <v>52896409848.336441</v>
      </c>
      <c r="D118" s="16">
        <f t="shared" si="15"/>
        <v>130442546.68599765</v>
      </c>
      <c r="E118" s="16">
        <f t="shared" si="20"/>
        <v>53026852395.022438</v>
      </c>
      <c r="F118" s="16">
        <f>'9496'!X116</f>
        <v>0</v>
      </c>
      <c r="G118" s="29">
        <f>VLOOKUP(B118,'Fluxo dív. garantidas - RRF'!$O$3:$P$122,2,0)</f>
        <v>0</v>
      </c>
      <c r="H118" s="16">
        <f t="shared" si="17"/>
        <v>176756174.65007481</v>
      </c>
      <c r="I118" s="18">
        <f t="shared" si="18"/>
        <v>311362574.71733856</v>
      </c>
      <c r="J118" s="16">
        <f t="shared" si="21"/>
        <v>176756174.65007481</v>
      </c>
      <c r="K118" s="19">
        <f t="shared" si="22"/>
        <v>134606400.06726375</v>
      </c>
      <c r="L118" s="16">
        <f t="shared" si="14"/>
        <v>52892245994.955177</v>
      </c>
      <c r="M118" s="17">
        <f>VLOOKUP(B118,Encargos!$A$8:$B$652,2,0)</f>
        <v>2.4659999999999999E-3</v>
      </c>
    </row>
    <row r="119" spans="1:13" x14ac:dyDescent="0.3">
      <c r="A119">
        <f t="shared" si="19"/>
        <v>251</v>
      </c>
      <c r="B119" s="1">
        <v>48061</v>
      </c>
      <c r="C119" s="16">
        <f t="shared" si="16"/>
        <v>52892245994.955177</v>
      </c>
      <c r="D119" s="16">
        <f t="shared" si="15"/>
        <v>130432278.62355946</v>
      </c>
      <c r="E119" s="16">
        <f t="shared" si="20"/>
        <v>53022678273.578735</v>
      </c>
      <c r="F119" s="16">
        <f>'9496'!X117</f>
        <v>0</v>
      </c>
      <c r="G119" s="29">
        <f>VLOOKUP(B119,'Fluxo dív. garantidas - RRF'!$O$3:$P$122,2,0)</f>
        <v>0</v>
      </c>
      <c r="H119" s="16">
        <f t="shared" si="17"/>
        <v>176742260.91192913</v>
      </c>
      <c r="I119" s="18">
        <f t="shared" si="18"/>
        <v>312130394.82659161</v>
      </c>
      <c r="J119" s="16">
        <f t="shared" si="21"/>
        <v>176742260.91192913</v>
      </c>
      <c r="K119" s="19">
        <f t="shared" si="22"/>
        <v>135388133.91466248</v>
      </c>
      <c r="L119" s="16">
        <f t="shared" si="14"/>
        <v>52887290139.66407</v>
      </c>
      <c r="M119" s="17">
        <f>VLOOKUP(B119,Encargos!$A$8:$B$652,2,0)</f>
        <v>2.4659999999999999E-3</v>
      </c>
    </row>
    <row r="120" spans="1:13" x14ac:dyDescent="0.3">
      <c r="A120">
        <f t="shared" si="19"/>
        <v>250</v>
      </c>
      <c r="B120" s="1">
        <v>48092</v>
      </c>
      <c r="C120" s="16">
        <f t="shared" si="16"/>
        <v>52887290139.66407</v>
      </c>
      <c r="D120" s="16">
        <f t="shared" si="15"/>
        <v>130420057.4844116</v>
      </c>
      <c r="E120" s="16">
        <f t="shared" si="20"/>
        <v>53017710197.148483</v>
      </c>
      <c r="F120" s="16">
        <f>'9496'!X118</f>
        <v>0</v>
      </c>
      <c r="G120" s="29">
        <f>VLOOKUP(B120,'Fluxo dív. garantidas - RRF'!$O$3:$P$122,2,0)</f>
        <v>0</v>
      </c>
      <c r="H120" s="16">
        <f t="shared" si="17"/>
        <v>176725700.65716162</v>
      </c>
      <c r="I120" s="18">
        <f t="shared" si="18"/>
        <v>312900108.38023394</v>
      </c>
      <c r="J120" s="16">
        <f t="shared" si="21"/>
        <v>176725700.65716162</v>
      </c>
      <c r="K120" s="19">
        <f t="shared" si="22"/>
        <v>136174407.72307232</v>
      </c>
      <c r="L120" s="16">
        <f t="shared" si="14"/>
        <v>52881535789.425407</v>
      </c>
      <c r="M120" s="17">
        <f>VLOOKUP(B120,Encargos!$A$8:$B$652,2,0)</f>
        <v>2.4659999999999999E-3</v>
      </c>
    </row>
    <row r="121" spans="1:13" x14ac:dyDescent="0.3">
      <c r="A121">
        <f t="shared" si="19"/>
        <v>249</v>
      </c>
      <c r="B121" s="1">
        <v>48122</v>
      </c>
      <c r="C121" s="16">
        <f t="shared" si="16"/>
        <v>52881535789.425407</v>
      </c>
      <c r="D121" s="16">
        <f t="shared" si="15"/>
        <v>130405867.25672305</v>
      </c>
      <c r="E121" s="16">
        <f t="shared" si="20"/>
        <v>53011941656.682129</v>
      </c>
      <c r="F121" s="16">
        <f>'9496'!X119</f>
        <v>0</v>
      </c>
      <c r="G121" s="29">
        <f>VLOOKUP(B121,'Fluxo dív. garantidas - RRF'!$O$3:$P$122,2,0)</f>
        <v>0</v>
      </c>
      <c r="H121" s="16">
        <f t="shared" si="17"/>
        <v>176706472.18894044</v>
      </c>
      <c r="I121" s="18">
        <f t="shared" si="18"/>
        <v>313671720.0474996</v>
      </c>
      <c r="J121" s="16">
        <f t="shared" si="21"/>
        <v>176706472.18894044</v>
      </c>
      <c r="K121" s="19">
        <f t="shared" si="22"/>
        <v>136965247.85855916</v>
      </c>
      <c r="L121" s="16">
        <f t="shared" si="14"/>
        <v>52874976408.82357</v>
      </c>
      <c r="M121" s="17">
        <f>VLOOKUP(B121,Encargos!$A$8:$B$652,2,0)</f>
        <v>2.4659999999999999E-3</v>
      </c>
    </row>
    <row r="122" spans="1:13" x14ac:dyDescent="0.3">
      <c r="A122">
        <f t="shared" si="19"/>
        <v>248</v>
      </c>
      <c r="B122" s="1">
        <v>48153</v>
      </c>
      <c r="C122" s="16">
        <f t="shared" si="16"/>
        <v>52874976408.82357</v>
      </c>
      <c r="D122" s="16">
        <f t="shared" si="15"/>
        <v>130389691.82415892</v>
      </c>
      <c r="E122" s="16">
        <f t="shared" si="20"/>
        <v>53005366100.647728</v>
      </c>
      <c r="F122" s="16">
        <f>'9496'!X120</f>
        <v>0</v>
      </c>
      <c r="G122" s="29">
        <f>VLOOKUP(B122,'Fluxo dív. garantidas - RRF'!$O$3:$P$122,2,0)</f>
        <v>0</v>
      </c>
      <c r="H122" s="16">
        <f t="shared" si="17"/>
        <v>176684553.66882578</v>
      </c>
      <c r="I122" s="18">
        <f t="shared" si="18"/>
        <v>314445234.50913668</v>
      </c>
      <c r="J122" s="16">
        <f t="shared" si="21"/>
        <v>176684553.66882578</v>
      </c>
      <c r="K122" s="19">
        <f t="shared" si="22"/>
        <v>137760680.8403109</v>
      </c>
      <c r="L122" s="16">
        <f t="shared" si="14"/>
        <v>52867605419.807411</v>
      </c>
      <c r="M122" s="17">
        <f>VLOOKUP(B122,Encargos!$A$8:$B$652,2,0)</f>
        <v>2.4659999999999999E-3</v>
      </c>
    </row>
    <row r="123" spans="1:13" x14ac:dyDescent="0.3">
      <c r="A123">
        <f t="shared" si="19"/>
        <v>247</v>
      </c>
      <c r="B123" s="1">
        <v>48183</v>
      </c>
      <c r="C123" s="16">
        <f t="shared" si="16"/>
        <v>52867605419.807411</v>
      </c>
      <c r="D123" s="16">
        <f t="shared" si="15"/>
        <v>130371514.96524507</v>
      </c>
      <c r="E123" s="16">
        <f t="shared" si="20"/>
        <v>52997976934.772659</v>
      </c>
      <c r="F123" s="16">
        <f>'9496'!X121</f>
        <v>0</v>
      </c>
      <c r="G123" s="29">
        <f>VLOOKUP(B123,'Fluxo dív. garantidas - RRF'!$O$3:$P$122,2,0)</f>
        <v>0</v>
      </c>
      <c r="H123" s="16">
        <f t="shared" si="17"/>
        <v>176659923.11590886</v>
      </c>
      <c r="I123" s="18">
        <f t="shared" si="18"/>
        <v>315220656.4574362</v>
      </c>
      <c r="J123" s="16">
        <f t="shared" si="21"/>
        <v>176659923.11590886</v>
      </c>
      <c r="K123" s="19">
        <f t="shared" si="22"/>
        <v>138560733.34152734</v>
      </c>
      <c r="L123" s="16">
        <f t="shared" si="14"/>
        <v>52859416201.431129</v>
      </c>
      <c r="M123" s="17">
        <f>VLOOKUP(B123,Encargos!$A$8:$B$652,2,0)</f>
        <v>2.4659999999999999E-3</v>
      </c>
    </row>
    <row r="124" spans="1:13" x14ac:dyDescent="0.3">
      <c r="A124">
        <f t="shared" si="19"/>
        <v>246</v>
      </c>
      <c r="B124" s="1">
        <v>48214</v>
      </c>
      <c r="C124" s="16">
        <f t="shared" si="16"/>
        <v>52859416201.431129</v>
      </c>
      <c r="D124" s="16">
        <f t="shared" si="15"/>
        <v>130351320.35272916</v>
      </c>
      <c r="E124" s="16">
        <f t="shared" si="20"/>
        <v>52989767521.783859</v>
      </c>
      <c r="F124" s="16">
        <f>'9496'!X122</f>
        <v>0</v>
      </c>
      <c r="G124" s="29">
        <f>VLOOKUP(B124,'Fluxo dív. garantidas - RRF'!$O$3:$P$122,2,0)</f>
        <v>0</v>
      </c>
      <c r="H124" s="16">
        <f t="shared" si="17"/>
        <v>176632558.4059462</v>
      </c>
      <c r="I124" s="18">
        <f t="shared" si="18"/>
        <v>315997990.59626019</v>
      </c>
      <c r="J124" s="16">
        <f t="shared" si="21"/>
        <v>176632558.4059462</v>
      </c>
      <c r="K124" s="19">
        <f t="shared" si="22"/>
        <v>139365432.19031399</v>
      </c>
      <c r="L124" s="16">
        <f t="shared" si="14"/>
        <v>52850402089.593544</v>
      </c>
      <c r="M124" s="17">
        <f>VLOOKUP(B124,Encargos!$A$8:$B$652,2,0)</f>
        <v>2.4659999999999999E-3</v>
      </c>
    </row>
    <row r="125" spans="1:13" x14ac:dyDescent="0.3">
      <c r="A125">
        <f t="shared" si="19"/>
        <v>245</v>
      </c>
      <c r="B125" s="1">
        <v>48245</v>
      </c>
      <c r="C125" s="16">
        <f t="shared" si="16"/>
        <v>52850402089.593544</v>
      </c>
      <c r="D125" s="16">
        <f t="shared" si="15"/>
        <v>130329091.55293767</v>
      </c>
      <c r="E125" s="16">
        <f t="shared" si="20"/>
        <v>52980731181.146484</v>
      </c>
      <c r="F125" s="16">
        <f>'9496'!X123</f>
        <v>0</v>
      </c>
      <c r="G125" s="29">
        <v>0</v>
      </c>
      <c r="H125" s="16">
        <f t="shared" si="17"/>
        <v>176602437.27048829</v>
      </c>
      <c r="I125" s="18">
        <f t="shared" si="18"/>
        <v>316777241.6410706</v>
      </c>
      <c r="J125" s="16">
        <f t="shared" si="21"/>
        <v>176602437.27048829</v>
      </c>
      <c r="K125" s="19">
        <f t="shared" si="22"/>
        <v>140174804.37058231</v>
      </c>
      <c r="L125" s="16">
        <f t="shared" si="14"/>
        <v>52840556376.775902</v>
      </c>
      <c r="M125" s="17">
        <f>VLOOKUP(B125,Encargos!$A$8:$B$652,2,0)</f>
        <v>2.4659999999999999E-3</v>
      </c>
    </row>
    <row r="126" spans="1:13" x14ac:dyDescent="0.3">
      <c r="A126">
        <f t="shared" si="19"/>
        <v>244</v>
      </c>
      <c r="B126" s="1">
        <v>48274</v>
      </c>
      <c r="C126" s="16">
        <f t="shared" si="16"/>
        <v>52840556376.775902</v>
      </c>
      <c r="D126" s="16">
        <f t="shared" si="15"/>
        <v>130304812.02512936</v>
      </c>
      <c r="E126" s="16">
        <f t="shared" si="20"/>
        <v>52970861188.801033</v>
      </c>
      <c r="F126" s="16">
        <f>'9496'!X124</f>
        <v>0</v>
      </c>
      <c r="G126" s="29">
        <v>0</v>
      </c>
      <c r="H126" s="16">
        <f t="shared" si="17"/>
        <v>176569537.29600346</v>
      </c>
      <c r="I126" s="18">
        <f t="shared" si="18"/>
        <v>317558414.31895751</v>
      </c>
      <c r="J126" s="16">
        <f t="shared" si="21"/>
        <v>176569537.29600346</v>
      </c>
      <c r="K126" s="19">
        <f t="shared" si="22"/>
        <v>140988877.02295405</v>
      </c>
      <c r="L126" s="16">
        <f t="shared" si="14"/>
        <v>52829872311.778084</v>
      </c>
      <c r="M126" s="17">
        <f>VLOOKUP(B126,Encargos!$A$8:$B$652,2,0)</f>
        <v>2.4659999999999999E-3</v>
      </c>
    </row>
    <row r="127" spans="1:13" x14ac:dyDescent="0.3">
      <c r="A127">
        <f t="shared" si="19"/>
        <v>243</v>
      </c>
      <c r="B127" s="1">
        <v>48305</v>
      </c>
      <c r="C127" s="16">
        <f t="shared" si="16"/>
        <v>52829872311.778084</v>
      </c>
      <c r="D127" s="16">
        <f t="shared" si="15"/>
        <v>130278465.12084475</v>
      </c>
      <c r="E127" s="16">
        <f t="shared" si="20"/>
        <v>52960150776.898926</v>
      </c>
      <c r="F127" s="16">
        <f>'9496'!X125</f>
        <v>0</v>
      </c>
      <c r="G127" s="29">
        <v>0</v>
      </c>
      <c r="H127" s="16">
        <f t="shared" si="17"/>
        <v>176533835.92299643</v>
      </c>
      <c r="I127" s="18">
        <f t="shared" si="18"/>
        <v>318341513.36866808</v>
      </c>
      <c r="J127" s="16">
        <f t="shared" si="21"/>
        <v>176533835.92299643</v>
      </c>
      <c r="K127" s="19">
        <f t="shared" si="22"/>
        <v>141807677.44567165</v>
      </c>
      <c r="L127" s="16">
        <f t="shared" si="14"/>
        <v>52818343099.453255</v>
      </c>
      <c r="M127" s="17">
        <f>VLOOKUP(B127,Encargos!$A$8:$B$652,2,0)</f>
        <v>2.4659999999999999E-3</v>
      </c>
    </row>
    <row r="128" spans="1:13" x14ac:dyDescent="0.3">
      <c r="A128">
        <f t="shared" si="19"/>
        <v>242</v>
      </c>
      <c r="B128" s="1">
        <v>48335</v>
      </c>
      <c r="C128" s="16">
        <f t="shared" si="16"/>
        <v>52818343099.453255</v>
      </c>
      <c r="D128" s="16">
        <f t="shared" si="15"/>
        <v>130250034.08325171</v>
      </c>
      <c r="E128" s="16">
        <f t="shared" si="20"/>
        <v>52948593133.536507</v>
      </c>
      <c r="F128" s="16">
        <f>'9496'!X126</f>
        <v>0</v>
      </c>
      <c r="G128" s="29">
        <v>0</v>
      </c>
      <c r="H128" s="16">
        <f t="shared" ref="H128:H191" si="23">SUM(E128:G128)*$N$4</f>
        <v>176495310.44512171</v>
      </c>
      <c r="I128" s="18">
        <f t="shared" si="18"/>
        <v>319126543.54063523</v>
      </c>
      <c r="J128" s="16">
        <f t="shared" si="21"/>
        <v>176495310.44512171</v>
      </c>
      <c r="K128" s="19">
        <f t="shared" si="22"/>
        <v>142631233.09551352</v>
      </c>
      <c r="L128" s="16">
        <f t="shared" ref="L128:L191" si="24">SUM(E128:H128)-I128</f>
        <v>52805961900.440994</v>
      </c>
      <c r="M128" s="17">
        <f>VLOOKUP(B128,Encargos!$A$8:$B$652,2,0)</f>
        <v>2.4659999999999999E-3</v>
      </c>
    </row>
    <row r="129" spans="1:13" x14ac:dyDescent="0.3">
      <c r="A129">
        <f t="shared" si="19"/>
        <v>241</v>
      </c>
      <c r="B129" s="1">
        <v>48366</v>
      </c>
      <c r="C129" s="16">
        <f t="shared" si="16"/>
        <v>52805961900.440994</v>
      </c>
      <c r="D129" s="16">
        <f t="shared" ref="D129:D192" si="25">C129*M129</f>
        <v>130219502.04648748</v>
      </c>
      <c r="E129" s="16">
        <f t="shared" si="20"/>
        <v>52936181402.48748</v>
      </c>
      <c r="F129" s="16">
        <f>'9496'!X127</f>
        <v>0</v>
      </c>
      <c r="G129" s="29">
        <v>0</v>
      </c>
      <c r="H129" s="16">
        <f t="shared" si="23"/>
        <v>176453938.0082916</v>
      </c>
      <c r="I129" s="18">
        <f t="shared" si="18"/>
        <v>319913509.59700638</v>
      </c>
      <c r="J129" s="16">
        <f t="shared" si="21"/>
        <v>176453938.0082916</v>
      </c>
      <c r="K129" s="19">
        <f t="shared" si="22"/>
        <v>143459571.58871478</v>
      </c>
      <c r="L129" s="16">
        <f t="shared" si="24"/>
        <v>52792721830.898766</v>
      </c>
      <c r="M129" s="17">
        <f>VLOOKUP(B129,Encargos!$A$8:$B$652,2,0)</f>
        <v>2.4659999999999999E-3</v>
      </c>
    </row>
    <row r="130" spans="1:13" x14ac:dyDescent="0.3">
      <c r="A130">
        <f t="shared" si="19"/>
        <v>240</v>
      </c>
      <c r="B130" s="1">
        <v>48396</v>
      </c>
      <c r="C130" s="16">
        <f t="shared" si="16"/>
        <v>52792721830.898766</v>
      </c>
      <c r="D130" s="16">
        <f t="shared" si="25"/>
        <v>130186852.03499635</v>
      </c>
      <c r="E130" s="16">
        <f t="shared" si="20"/>
        <v>52922908682.933762</v>
      </c>
      <c r="F130" s="16">
        <f>'9496'!X128</f>
        <v>0</v>
      </c>
      <c r="G130" s="29">
        <v>0</v>
      </c>
      <c r="H130" s="16">
        <f t="shared" si="23"/>
        <v>176409695.60977921</v>
      </c>
      <c r="I130" s="18">
        <f t="shared" si="18"/>
        <v>320702416.31167263</v>
      </c>
      <c r="J130" s="16">
        <f t="shared" si="21"/>
        <v>176409695.60977921</v>
      </c>
      <c r="K130" s="19">
        <f t="shared" si="22"/>
        <v>144292720.70189342</v>
      </c>
      <c r="L130" s="16">
        <f t="shared" si="24"/>
        <v>52778615962.231865</v>
      </c>
      <c r="M130" s="17">
        <f>VLOOKUP(B130,Encargos!$A$8:$B$652,2,0)</f>
        <v>2.4659999999999999E-3</v>
      </c>
    </row>
    <row r="131" spans="1:13" x14ac:dyDescent="0.3">
      <c r="A131">
        <f t="shared" si="19"/>
        <v>239</v>
      </c>
      <c r="B131" s="1">
        <v>48427</v>
      </c>
      <c r="C131" s="16">
        <f t="shared" si="16"/>
        <v>52778615962.231865</v>
      </c>
      <c r="D131" s="16">
        <f t="shared" si="25"/>
        <v>130152066.96286377</v>
      </c>
      <c r="E131" s="16">
        <f t="shared" si="20"/>
        <v>52908768029.194725</v>
      </c>
      <c r="F131" s="16">
        <f>'9496'!X129</f>
        <v>0</v>
      </c>
      <c r="G131" s="29">
        <v>0</v>
      </c>
      <c r="H131" s="16">
        <f t="shared" si="23"/>
        <v>176362560.09731576</v>
      </c>
      <c r="I131" s="18">
        <f t="shared" si="18"/>
        <v>321493268.47029722</v>
      </c>
      <c r="J131" s="16">
        <f t="shared" si="21"/>
        <v>176362560.09731576</v>
      </c>
      <c r="K131" s="19">
        <f t="shared" si="22"/>
        <v>145130708.37298146</v>
      </c>
      <c r="L131" s="16">
        <f t="shared" si="24"/>
        <v>52763637320.821739</v>
      </c>
      <c r="M131" s="17">
        <f>VLOOKUP(B131,Encargos!$A$8:$B$652,2,0)</f>
        <v>2.4659999999999999E-3</v>
      </c>
    </row>
    <row r="132" spans="1:13" x14ac:dyDescent="0.3">
      <c r="A132">
        <f t="shared" si="19"/>
        <v>238</v>
      </c>
      <c r="B132" s="1">
        <v>48458</v>
      </c>
      <c r="C132" s="16">
        <f t="shared" si="16"/>
        <v>52763637320.821739</v>
      </c>
      <c r="D132" s="16">
        <f t="shared" si="25"/>
        <v>130115129.63314641</v>
      </c>
      <c r="E132" s="16">
        <f t="shared" si="20"/>
        <v>52893752450.454887</v>
      </c>
      <c r="F132" s="16">
        <f>'9496'!X130</f>
        <v>0</v>
      </c>
      <c r="G132" s="29">
        <v>0</v>
      </c>
      <c r="H132" s="16">
        <f t="shared" si="23"/>
        <v>176312508.16818297</v>
      </c>
      <c r="I132" s="18">
        <f t="shared" si="18"/>
        <v>322286070.87034482</v>
      </c>
      <c r="J132" s="16">
        <f t="shared" si="21"/>
        <v>176312508.16818297</v>
      </c>
      <c r="K132" s="19">
        <f t="shared" si="22"/>
        <v>145973562.70216185</v>
      </c>
      <c r="L132" s="16">
        <f t="shared" si="24"/>
        <v>52747778887.752724</v>
      </c>
      <c r="M132" s="17">
        <f>VLOOKUP(B132,Encargos!$A$8:$B$652,2,0)</f>
        <v>2.4659999999999999E-3</v>
      </c>
    </row>
    <row r="133" spans="1:13" x14ac:dyDescent="0.3">
      <c r="A133">
        <f t="shared" si="19"/>
        <v>237</v>
      </c>
      <c r="B133" s="1">
        <v>48488</v>
      </c>
      <c r="C133" s="16">
        <f t="shared" ref="C133:C196" si="26">L132</f>
        <v>52747778887.752724</v>
      </c>
      <c r="D133" s="16">
        <f t="shared" si="25"/>
        <v>130076022.7371982</v>
      </c>
      <c r="E133" s="16">
        <f t="shared" si="20"/>
        <v>52877854910.489922</v>
      </c>
      <c r="F133" s="16">
        <f>'9496'!X131</f>
        <v>0</v>
      </c>
      <c r="G133" s="29">
        <v>0</v>
      </c>
      <c r="H133" s="16">
        <f t="shared" si="23"/>
        <v>176259516.36829975</v>
      </c>
      <c r="I133" s="18">
        <f t="shared" si="18"/>
        <v>323080828.32111114</v>
      </c>
      <c r="J133" s="16">
        <f t="shared" si="21"/>
        <v>176259516.36829975</v>
      </c>
      <c r="K133" s="19">
        <f t="shared" si="22"/>
        <v>146821311.95281139</v>
      </c>
      <c r="L133" s="16">
        <f t="shared" si="24"/>
        <v>52731033598.537109</v>
      </c>
      <c r="M133" s="17">
        <f>VLOOKUP(B133,Encargos!$A$8:$B$652,2,0)</f>
        <v>2.4659999999999999E-3</v>
      </c>
    </row>
    <row r="134" spans="1:13" x14ac:dyDescent="0.3">
      <c r="A134">
        <f t="shared" si="19"/>
        <v>236</v>
      </c>
      <c r="B134" s="1">
        <v>48519</v>
      </c>
      <c r="C134" s="16">
        <f t="shared" si="26"/>
        <v>52731033598.537109</v>
      </c>
      <c r="D134" s="16">
        <f t="shared" si="25"/>
        <v>130034728.85399251</v>
      </c>
      <c r="E134" s="16">
        <f t="shared" si="20"/>
        <v>52861068327.391106</v>
      </c>
      <c r="F134" s="16">
        <f>'9496'!X132</f>
        <v>0</v>
      </c>
      <c r="G134" s="29">
        <v>0</v>
      </c>
      <c r="H134" s="16">
        <f t="shared" si="23"/>
        <v>176203561.09130371</v>
      </c>
      <c r="I134" s="18">
        <f t="shared" si="18"/>
        <v>323877545.64375103</v>
      </c>
      <c r="J134" s="16">
        <f t="shared" si="21"/>
        <v>176203561.09130371</v>
      </c>
      <c r="K134" s="19">
        <f t="shared" si="22"/>
        <v>147673984.55244732</v>
      </c>
      <c r="L134" s="16">
        <f t="shared" si="24"/>
        <v>52713394342.838654</v>
      </c>
      <c r="M134" s="17">
        <f>VLOOKUP(B134,Encargos!$A$8:$B$652,2,0)</f>
        <v>2.4659999999999999E-3</v>
      </c>
    </row>
    <row r="135" spans="1:13" x14ac:dyDescent="0.3">
      <c r="A135">
        <f t="shared" si="19"/>
        <v>235</v>
      </c>
      <c r="B135" s="1">
        <v>48549</v>
      </c>
      <c r="C135" s="16">
        <f t="shared" si="26"/>
        <v>52713394342.838654</v>
      </c>
      <c r="D135" s="16">
        <f t="shared" si="25"/>
        <v>129991230.44944011</v>
      </c>
      <c r="E135" s="16">
        <f t="shared" si="20"/>
        <v>52843385573.288094</v>
      </c>
      <c r="F135" s="16">
        <f>'9496'!X133</f>
        <v>0</v>
      </c>
      <c r="G135" s="29">
        <v>0</v>
      </c>
      <c r="H135" s="16">
        <f t="shared" si="23"/>
        <v>176144618.577627</v>
      </c>
      <c r="I135" s="18">
        <f t="shared" si="18"/>
        <v>324676227.67130846</v>
      </c>
      <c r="J135" s="16">
        <f t="shared" si="21"/>
        <v>176144618.577627</v>
      </c>
      <c r="K135" s="19">
        <f t="shared" si="22"/>
        <v>148531609.09368145</v>
      </c>
      <c r="L135" s="16">
        <f t="shared" si="24"/>
        <v>52694853964.194412</v>
      </c>
      <c r="M135" s="17">
        <f>VLOOKUP(B135,Encargos!$A$8:$B$652,2,0)</f>
        <v>2.4659999999999999E-3</v>
      </c>
    </row>
    <row r="136" spans="1:13" x14ac:dyDescent="0.3">
      <c r="A136">
        <f t="shared" si="19"/>
        <v>234</v>
      </c>
      <c r="B136" s="1">
        <v>48580</v>
      </c>
      <c r="C136" s="16">
        <f t="shared" si="26"/>
        <v>52694853964.194412</v>
      </c>
      <c r="D136" s="16">
        <f t="shared" si="25"/>
        <v>129945509.87570341</v>
      </c>
      <c r="E136" s="16">
        <f t="shared" si="20"/>
        <v>52824799474.070114</v>
      </c>
      <c r="F136" s="16">
        <f>'9496'!X134</f>
        <v>0</v>
      </c>
      <c r="G136" s="29">
        <v>0</v>
      </c>
      <c r="H136" s="16">
        <f t="shared" si="23"/>
        <v>176082664.91356707</v>
      </c>
      <c r="I136" s="18">
        <f t="shared" si="18"/>
        <v>325476879.24874592</v>
      </c>
      <c r="J136" s="16">
        <f t="shared" si="21"/>
        <v>176082664.91356707</v>
      </c>
      <c r="K136" s="19">
        <f t="shared" si="22"/>
        <v>149394214.33517885</v>
      </c>
      <c r="L136" s="16">
        <f t="shared" si="24"/>
        <v>52675405259.734932</v>
      </c>
      <c r="M136" s="17">
        <f>VLOOKUP(B136,Encargos!$A$8:$B$652,2,0)</f>
        <v>2.4659999999999999E-3</v>
      </c>
    </row>
    <row r="137" spans="1:13" x14ac:dyDescent="0.3">
      <c r="A137">
        <f t="shared" si="19"/>
        <v>233</v>
      </c>
      <c r="B137" s="1">
        <v>48611</v>
      </c>
      <c r="C137" s="16">
        <f t="shared" si="26"/>
        <v>52675405259.734932</v>
      </c>
      <c r="D137" s="16">
        <f t="shared" si="25"/>
        <v>129897549.37050633</v>
      </c>
      <c r="E137" s="16">
        <f t="shared" si="20"/>
        <v>52805302809.105438</v>
      </c>
      <c r="F137" s="16">
        <f>'9496'!X135</f>
        <v>0</v>
      </c>
      <c r="G137" s="29">
        <v>0</v>
      </c>
      <c r="H137" s="16">
        <f t="shared" si="23"/>
        <v>176017676.03035146</v>
      </c>
      <c r="I137" s="18">
        <f t="shared" si="18"/>
        <v>326279505.23297334</v>
      </c>
      <c r="J137" s="16">
        <f t="shared" si="21"/>
        <v>176017676.03035146</v>
      </c>
      <c r="K137" s="19">
        <f t="shared" si="22"/>
        <v>150261829.20262188</v>
      </c>
      <c r="L137" s="16">
        <f t="shared" si="24"/>
        <v>52655040979.902817</v>
      </c>
      <c r="M137" s="17">
        <f>VLOOKUP(B137,Encargos!$A$8:$B$652,2,0)</f>
        <v>2.4659999999999999E-3</v>
      </c>
    </row>
    <row r="138" spans="1:13" x14ac:dyDescent="0.3">
      <c r="A138">
        <f t="shared" si="19"/>
        <v>232</v>
      </c>
      <c r="B138" s="1">
        <v>48639</v>
      </c>
      <c r="C138" s="16">
        <f t="shared" si="26"/>
        <v>52655040979.902817</v>
      </c>
      <c r="D138" s="16">
        <f t="shared" si="25"/>
        <v>129847331.05644034</v>
      </c>
      <c r="E138" s="16">
        <f t="shared" si="20"/>
        <v>52784888310.959259</v>
      </c>
      <c r="F138" s="16">
        <f>'9496'!X136</f>
        <v>0</v>
      </c>
      <c r="G138" s="29">
        <v>0</v>
      </c>
      <c r="H138" s="16">
        <f t="shared" si="23"/>
        <v>175949627.70319754</v>
      </c>
      <c r="I138" s="18">
        <f t="shared" ref="I138:I201" si="27">PMT($N$4,A138,-SUM(E138:G138))</f>
        <v>327084110.49287784</v>
      </c>
      <c r="J138" s="16">
        <f t="shared" si="21"/>
        <v>175949627.70319754</v>
      </c>
      <c r="K138" s="19">
        <f t="shared" si="22"/>
        <v>151134482.7896803</v>
      </c>
      <c r="L138" s="16">
        <f t="shared" si="24"/>
        <v>52633753828.169586</v>
      </c>
      <c r="M138" s="17">
        <f>VLOOKUP(B138,Encargos!$A$8:$B$652,2,0)</f>
        <v>2.4659999999999999E-3</v>
      </c>
    </row>
    <row r="139" spans="1:13" x14ac:dyDescent="0.3">
      <c r="A139">
        <f t="shared" si="19"/>
        <v>231</v>
      </c>
      <c r="B139" s="1">
        <v>48670</v>
      </c>
      <c r="C139" s="16">
        <f t="shared" si="26"/>
        <v>52633753828.169586</v>
      </c>
      <c r="D139" s="16">
        <f t="shared" si="25"/>
        <v>129794836.94026619</v>
      </c>
      <c r="E139" s="16">
        <f t="shared" si="20"/>
        <v>52763548665.109856</v>
      </c>
      <c r="F139" s="16">
        <f>'9496'!X137</f>
        <v>0</v>
      </c>
      <c r="G139" s="29">
        <v>0</v>
      </c>
      <c r="H139" s="16">
        <f t="shared" si="23"/>
        <v>175878495.55036619</v>
      </c>
      <c r="I139" s="18">
        <f t="shared" si="27"/>
        <v>327890699.90935332</v>
      </c>
      <c r="J139" s="16">
        <f t="shared" si="21"/>
        <v>175878495.55036619</v>
      </c>
      <c r="K139" s="19">
        <f t="shared" si="22"/>
        <v>152012204.35898712</v>
      </c>
      <c r="L139" s="16">
        <f t="shared" si="24"/>
        <v>52611536460.75087</v>
      </c>
      <c r="M139" s="17">
        <f>VLOOKUP(B139,Encargos!$A$8:$B$652,2,0)</f>
        <v>2.4659999999999999E-3</v>
      </c>
    </row>
    <row r="140" spans="1:13" x14ac:dyDescent="0.3">
      <c r="A140">
        <f t="shared" ref="A140:A203" si="28">A139-1</f>
        <v>230</v>
      </c>
      <c r="B140" s="1">
        <v>48700</v>
      </c>
      <c r="C140" s="16">
        <f t="shared" si="26"/>
        <v>52611536460.75087</v>
      </c>
      <c r="D140" s="16">
        <f t="shared" si="25"/>
        <v>129740048.91221164</v>
      </c>
      <c r="E140" s="16">
        <f t="shared" si="20"/>
        <v>52741276509.663078</v>
      </c>
      <c r="F140" s="16">
        <f>'9496'!X138</f>
        <v>0</v>
      </c>
      <c r="G140" s="29">
        <v>0</v>
      </c>
      <c r="H140" s="16">
        <f t="shared" si="23"/>
        <v>175804255.03221026</v>
      </c>
      <c r="I140" s="18">
        <f t="shared" si="27"/>
        <v>328699278.37532979</v>
      </c>
      <c r="J140" s="16">
        <f t="shared" si="21"/>
        <v>175804255.03221026</v>
      </c>
      <c r="K140" s="19">
        <f t="shared" si="22"/>
        <v>152895023.34311953</v>
      </c>
      <c r="L140" s="16">
        <f t="shared" si="24"/>
        <v>52588381486.319962</v>
      </c>
      <c r="M140" s="17">
        <f>VLOOKUP(B140,Encargos!$A$8:$B$652,2,0)</f>
        <v>2.4659999999999999E-3</v>
      </c>
    </row>
    <row r="141" spans="1:13" x14ac:dyDescent="0.3">
      <c r="A141">
        <f t="shared" si="28"/>
        <v>229</v>
      </c>
      <c r="B141" s="1">
        <v>48731</v>
      </c>
      <c r="C141" s="16">
        <f t="shared" si="26"/>
        <v>52588381486.319962</v>
      </c>
      <c r="D141" s="16">
        <f t="shared" si="25"/>
        <v>129682948.74526502</v>
      </c>
      <c r="E141" s="16">
        <f t="shared" ref="E141:E204" si="29">C141+D141</f>
        <v>52718064435.065224</v>
      </c>
      <c r="F141" s="16">
        <f>'9496'!X139</f>
        <v>0</v>
      </c>
      <c r="G141" s="29">
        <v>0</v>
      </c>
      <c r="H141" s="16">
        <f t="shared" si="23"/>
        <v>175726881.45021743</v>
      </c>
      <c r="I141" s="18">
        <f t="shared" si="27"/>
        <v>329509850.79580337</v>
      </c>
      <c r="J141" s="16">
        <f t="shared" ref="J141:J204" si="30">H141</f>
        <v>175726881.45021743</v>
      </c>
      <c r="K141" s="19">
        <f t="shared" ref="K141:K204" si="31">I141-J141</f>
        <v>153782969.34558594</v>
      </c>
      <c r="L141" s="16">
        <f t="shared" si="24"/>
        <v>52564281465.719635</v>
      </c>
      <c r="M141" s="17">
        <f>VLOOKUP(B141,Encargos!$A$8:$B$652,2,0)</f>
        <v>2.4659999999999999E-3</v>
      </c>
    </row>
    <row r="142" spans="1:13" x14ac:dyDescent="0.3">
      <c r="A142">
        <f t="shared" si="28"/>
        <v>228</v>
      </c>
      <c r="B142" s="1">
        <v>48761</v>
      </c>
      <c r="C142" s="16">
        <f t="shared" si="26"/>
        <v>52564281465.719635</v>
      </c>
      <c r="D142" s="16">
        <f t="shared" si="25"/>
        <v>129623518.09446461</v>
      </c>
      <c r="E142" s="16">
        <f t="shared" si="29"/>
        <v>52693904983.814102</v>
      </c>
      <c r="F142" s="16">
        <f>'9496'!X140</f>
        <v>0</v>
      </c>
      <c r="G142" s="29">
        <v>0</v>
      </c>
      <c r="H142" s="16">
        <f t="shared" si="23"/>
        <v>175646349.94604701</v>
      </c>
      <c r="I142" s="18">
        <f t="shared" si="27"/>
        <v>330322422.08786583</v>
      </c>
      <c r="J142" s="16">
        <f t="shared" si="30"/>
        <v>175646349.94604701</v>
      </c>
      <c r="K142" s="19">
        <f t="shared" si="31"/>
        <v>154676072.14181882</v>
      </c>
      <c r="L142" s="16">
        <f t="shared" si="24"/>
        <v>52539228911.672279</v>
      </c>
      <c r="M142" s="17">
        <f>VLOOKUP(B142,Encargos!$A$8:$B$652,2,0)</f>
        <v>2.4659999999999999E-3</v>
      </c>
    </row>
    <row r="143" spans="1:13" x14ac:dyDescent="0.3">
      <c r="A143">
        <f t="shared" si="28"/>
        <v>227</v>
      </c>
      <c r="B143" s="1">
        <v>48792</v>
      </c>
      <c r="C143" s="16">
        <f t="shared" si="26"/>
        <v>52539228911.672279</v>
      </c>
      <c r="D143" s="16">
        <f t="shared" si="25"/>
        <v>129561738.49618383</v>
      </c>
      <c r="E143" s="16">
        <f t="shared" si="29"/>
        <v>52668790650.168465</v>
      </c>
      <c r="F143" s="16">
        <f>'9496'!X141</f>
        <v>0</v>
      </c>
      <c r="G143" s="29">
        <v>0</v>
      </c>
      <c r="H143" s="16">
        <f t="shared" si="23"/>
        <v>175562635.50056157</v>
      </c>
      <c r="I143" s="18">
        <f t="shared" si="27"/>
        <v>331136997.18073446</v>
      </c>
      <c r="J143" s="16">
        <f t="shared" si="30"/>
        <v>175562635.50056157</v>
      </c>
      <c r="K143" s="19">
        <f t="shared" si="31"/>
        <v>155574361.68017289</v>
      </c>
      <c r="L143" s="16">
        <f t="shared" si="24"/>
        <v>52513216288.488297</v>
      </c>
      <c r="M143" s="17">
        <f>VLOOKUP(B143,Encargos!$A$8:$B$652,2,0)</f>
        <v>2.4659999999999999E-3</v>
      </c>
    </row>
    <row r="144" spans="1:13" x14ac:dyDescent="0.3">
      <c r="A144">
        <f t="shared" si="28"/>
        <v>226</v>
      </c>
      <c r="B144" s="1">
        <v>48823</v>
      </c>
      <c r="C144" s="16">
        <f t="shared" si="26"/>
        <v>52513216288.488297</v>
      </c>
      <c r="D144" s="16">
        <f t="shared" si="25"/>
        <v>129497591.36741214</v>
      </c>
      <c r="E144" s="16">
        <f t="shared" si="29"/>
        <v>52642713879.855705</v>
      </c>
      <c r="F144" s="16">
        <f>'9496'!X142</f>
        <v>0</v>
      </c>
      <c r="G144" s="29">
        <v>0</v>
      </c>
      <c r="H144" s="16">
        <f t="shared" si="23"/>
        <v>175475712.93285236</v>
      </c>
      <c r="I144" s="18">
        <f t="shared" si="27"/>
        <v>331953581.01578212</v>
      </c>
      <c r="J144" s="16">
        <f t="shared" si="30"/>
        <v>175475712.93285236</v>
      </c>
      <c r="K144" s="19">
        <f t="shared" si="31"/>
        <v>156477868.08292976</v>
      </c>
      <c r="L144" s="16">
        <f t="shared" si="24"/>
        <v>52486236011.772774</v>
      </c>
      <c r="M144" s="17">
        <f>VLOOKUP(B144,Encargos!$A$8:$B$652,2,0)</f>
        <v>2.4659999999999999E-3</v>
      </c>
    </row>
    <row r="145" spans="1:13" x14ac:dyDescent="0.3">
      <c r="A145">
        <f t="shared" si="28"/>
        <v>225</v>
      </c>
      <c r="B145" s="1">
        <v>48853</v>
      </c>
      <c r="C145" s="16">
        <f t="shared" si="26"/>
        <v>52486236011.772774</v>
      </c>
      <c r="D145" s="16">
        <f t="shared" si="25"/>
        <v>129431058.00503166</v>
      </c>
      <c r="E145" s="16">
        <f t="shared" si="29"/>
        <v>52615667069.777809</v>
      </c>
      <c r="F145" s="16">
        <f>'9496'!X143</f>
        <v>0</v>
      </c>
      <c r="G145" s="29">
        <v>0</v>
      </c>
      <c r="H145" s="16">
        <f t="shared" si="23"/>
        <v>175385556.89925939</v>
      </c>
      <c r="I145" s="18">
        <f t="shared" si="27"/>
        <v>332772178.54656714</v>
      </c>
      <c r="J145" s="16">
        <f t="shared" si="30"/>
        <v>175385556.89925939</v>
      </c>
      <c r="K145" s="19">
        <f t="shared" si="31"/>
        <v>157386621.64730775</v>
      </c>
      <c r="L145" s="16">
        <f t="shared" si="24"/>
        <v>52458280448.130501</v>
      </c>
      <c r="M145" s="17">
        <f>VLOOKUP(B145,Encargos!$A$8:$B$652,2,0)</f>
        <v>2.4659999999999999E-3</v>
      </c>
    </row>
    <row r="146" spans="1:13" x14ac:dyDescent="0.3">
      <c r="A146">
        <f t="shared" si="28"/>
        <v>224</v>
      </c>
      <c r="B146" s="1">
        <v>48884</v>
      </c>
      <c r="C146" s="16">
        <f t="shared" si="26"/>
        <v>52458280448.130501</v>
      </c>
      <c r="D146" s="16">
        <f t="shared" si="25"/>
        <v>129362119.5850898</v>
      </c>
      <c r="E146" s="16">
        <f t="shared" si="29"/>
        <v>52587642567.715591</v>
      </c>
      <c r="F146" s="16">
        <f>'9496'!X144</f>
        <v>0</v>
      </c>
      <c r="G146" s="29">
        <v>0</v>
      </c>
      <c r="H146" s="16">
        <f t="shared" si="23"/>
        <v>175292141.8923853</v>
      </c>
      <c r="I146" s="18">
        <f t="shared" si="27"/>
        <v>333592794.73886299</v>
      </c>
      <c r="J146" s="16">
        <f t="shared" si="30"/>
        <v>175292141.8923853</v>
      </c>
      <c r="K146" s="19">
        <f t="shared" si="31"/>
        <v>158300652.84647769</v>
      </c>
      <c r="L146" s="16">
        <f t="shared" si="24"/>
        <v>52429341914.869118</v>
      </c>
      <c r="M146" s="17">
        <f>VLOOKUP(B146,Encargos!$A$8:$B$652,2,0)</f>
        <v>2.4659999999999999E-3</v>
      </c>
    </row>
    <row r="147" spans="1:13" x14ac:dyDescent="0.3">
      <c r="A147">
        <f t="shared" si="28"/>
        <v>223</v>
      </c>
      <c r="B147" s="1">
        <v>48914</v>
      </c>
      <c r="C147" s="16">
        <f t="shared" si="26"/>
        <v>52429341914.869118</v>
      </c>
      <c r="D147" s="16">
        <f t="shared" si="25"/>
        <v>129290757.16206723</v>
      </c>
      <c r="E147" s="16">
        <f t="shared" si="29"/>
        <v>52558632672.031181</v>
      </c>
      <c r="F147" s="16">
        <f>'9496'!X145</f>
        <v>0</v>
      </c>
      <c r="G147" s="29">
        <v>0</v>
      </c>
      <c r="H147" s="16">
        <f t="shared" si="23"/>
        <v>175195442.24010396</v>
      </c>
      <c r="I147" s="18">
        <f t="shared" si="27"/>
        <v>334415434.57068902</v>
      </c>
      <c r="J147" s="16">
        <f t="shared" si="30"/>
        <v>175195442.24010396</v>
      </c>
      <c r="K147" s="19">
        <f t="shared" si="31"/>
        <v>159219992.33058506</v>
      </c>
      <c r="L147" s="16">
        <f t="shared" si="24"/>
        <v>52399412679.7006</v>
      </c>
      <c r="M147" s="17">
        <f>VLOOKUP(B147,Encargos!$A$8:$B$652,2,0)</f>
        <v>2.4659999999999999E-3</v>
      </c>
    </row>
    <row r="148" spans="1:13" x14ac:dyDescent="0.3">
      <c r="A148">
        <f t="shared" si="28"/>
        <v>222</v>
      </c>
      <c r="B148" s="1">
        <v>48945</v>
      </c>
      <c r="C148" s="16">
        <f t="shared" si="26"/>
        <v>52399412679.7006</v>
      </c>
      <c r="D148" s="16">
        <f t="shared" si="25"/>
        <v>129216951.66814168</v>
      </c>
      <c r="E148" s="16">
        <f t="shared" si="29"/>
        <v>52528629631.368744</v>
      </c>
      <c r="F148" s="16">
        <f>'9496'!X146</f>
        <v>0</v>
      </c>
      <c r="G148" s="29">
        <v>0</v>
      </c>
      <c r="H148" s="16">
        <f t="shared" si="23"/>
        <v>175095432.10456249</v>
      </c>
      <c r="I148" s="18">
        <f t="shared" si="27"/>
        <v>335240103.03234035</v>
      </c>
      <c r="J148" s="16">
        <f t="shared" si="30"/>
        <v>175095432.10456249</v>
      </c>
      <c r="K148" s="19">
        <f t="shared" si="31"/>
        <v>160144670.92777786</v>
      </c>
      <c r="L148" s="16">
        <f t="shared" si="24"/>
        <v>52368484960.440964</v>
      </c>
      <c r="M148" s="17">
        <f>VLOOKUP(B148,Encargos!$A$8:$B$652,2,0)</f>
        <v>2.4659999999999999E-3</v>
      </c>
    </row>
    <row r="149" spans="1:13" x14ac:dyDescent="0.3">
      <c r="A149">
        <f t="shared" si="28"/>
        <v>221</v>
      </c>
      <c r="B149" s="1">
        <v>48976</v>
      </c>
      <c r="C149" s="16">
        <f t="shared" si="26"/>
        <v>52368484960.440964</v>
      </c>
      <c r="D149" s="16">
        <f t="shared" si="25"/>
        <v>129140683.91244741</v>
      </c>
      <c r="E149" s="16">
        <f t="shared" si="29"/>
        <v>52497625644.353409</v>
      </c>
      <c r="F149" s="16">
        <f>'9496'!X147</f>
        <v>0</v>
      </c>
      <c r="G149" s="29">
        <v>0</v>
      </c>
      <c r="H149" s="16">
        <f t="shared" si="23"/>
        <v>174992085.48117805</v>
      </c>
      <c r="I149" s="18">
        <f t="shared" si="27"/>
        <v>336066805.12641805</v>
      </c>
      <c r="J149" s="16">
        <f t="shared" si="30"/>
        <v>174992085.48117805</v>
      </c>
      <c r="K149" s="19">
        <f t="shared" si="31"/>
        <v>161074719.64524001</v>
      </c>
      <c r="L149" s="16">
        <f t="shared" si="24"/>
        <v>52336550924.708168</v>
      </c>
      <c r="M149" s="17">
        <f>VLOOKUP(B149,Encargos!$A$8:$B$652,2,0)</f>
        <v>2.4659999999999999E-3</v>
      </c>
    </row>
    <row r="150" spans="1:13" x14ac:dyDescent="0.3">
      <c r="A150">
        <f t="shared" si="28"/>
        <v>220</v>
      </c>
      <c r="B150" s="1">
        <v>49004</v>
      </c>
      <c r="C150" s="16">
        <f t="shared" si="26"/>
        <v>52336550924.708168</v>
      </c>
      <c r="D150" s="16">
        <f t="shared" si="25"/>
        <v>129061934.58033034</v>
      </c>
      <c r="E150" s="16">
        <f t="shared" si="29"/>
        <v>52465612859.288498</v>
      </c>
      <c r="F150" s="16">
        <f>'9496'!X148</f>
        <v>0</v>
      </c>
      <c r="G150" s="29">
        <v>0</v>
      </c>
      <c r="H150" s="16">
        <f t="shared" si="23"/>
        <v>174885376.19762835</v>
      </c>
      <c r="I150" s="18">
        <f t="shared" si="27"/>
        <v>336895545.86785978</v>
      </c>
      <c r="J150" s="16">
        <f t="shared" si="30"/>
        <v>174885376.19762835</v>
      </c>
      <c r="K150" s="19">
        <f t="shared" si="31"/>
        <v>162010169.67023143</v>
      </c>
      <c r="L150" s="16">
        <f t="shared" si="24"/>
        <v>52303602689.618271</v>
      </c>
      <c r="M150" s="17">
        <f>VLOOKUP(B150,Encargos!$A$8:$B$652,2,0)</f>
        <v>2.4659999999999999E-3</v>
      </c>
    </row>
    <row r="151" spans="1:13" x14ac:dyDescent="0.3">
      <c r="A151">
        <f t="shared" si="28"/>
        <v>219</v>
      </c>
      <c r="B151" s="1">
        <v>49035</v>
      </c>
      <c r="C151" s="16">
        <f t="shared" si="26"/>
        <v>52303602689.618271</v>
      </c>
      <c r="D151" s="16">
        <f t="shared" si="25"/>
        <v>128980684.23259865</v>
      </c>
      <c r="E151" s="16">
        <f t="shared" si="29"/>
        <v>52432583373.850868</v>
      </c>
      <c r="F151" s="16">
        <f>'9496'!X149</f>
        <v>0</v>
      </c>
      <c r="G151" s="29">
        <v>0</v>
      </c>
      <c r="H151" s="16">
        <f t="shared" si="23"/>
        <v>174775277.91283622</v>
      </c>
      <c r="I151" s="18">
        <f t="shared" si="27"/>
        <v>337726330.28396994</v>
      </c>
      <c r="J151" s="16">
        <f t="shared" si="30"/>
        <v>174775277.91283622</v>
      </c>
      <c r="K151" s="19">
        <f t="shared" si="31"/>
        <v>162951052.37113371</v>
      </c>
      <c r="L151" s="16">
        <f t="shared" si="24"/>
        <v>52269632321.479729</v>
      </c>
      <c r="M151" s="17">
        <f>VLOOKUP(B151,Encargos!$A$8:$B$652,2,0)</f>
        <v>2.4659999999999999E-3</v>
      </c>
    </row>
    <row r="152" spans="1:13" x14ac:dyDescent="0.3">
      <c r="A152">
        <f t="shared" si="28"/>
        <v>218</v>
      </c>
      <c r="B152" s="1">
        <v>49065</v>
      </c>
      <c r="C152" s="16">
        <f t="shared" si="26"/>
        <v>52269632321.479729</v>
      </c>
      <c r="D152" s="16">
        <f t="shared" si="25"/>
        <v>128896913.30476901</v>
      </c>
      <c r="E152" s="16">
        <f t="shared" si="29"/>
        <v>52398529234.7845</v>
      </c>
      <c r="F152" s="16">
        <f>'9496'!X150</f>
        <v>0</v>
      </c>
      <c r="G152" s="29">
        <v>0</v>
      </c>
      <c r="H152" s="16">
        <f t="shared" si="23"/>
        <v>174661764.11594835</v>
      </c>
      <c r="I152" s="18">
        <f t="shared" si="27"/>
        <v>338559163.41445017</v>
      </c>
      <c r="J152" s="16">
        <f t="shared" si="30"/>
        <v>174661764.11594835</v>
      </c>
      <c r="K152" s="19">
        <f t="shared" si="31"/>
        <v>163897399.29850182</v>
      </c>
      <c r="L152" s="16">
        <f t="shared" si="24"/>
        <v>52234631835.486</v>
      </c>
      <c r="M152" s="17">
        <f>VLOOKUP(B152,Encargos!$A$8:$B$652,2,0)</f>
        <v>2.4659999999999999E-3</v>
      </c>
    </row>
    <row r="153" spans="1:13" x14ac:dyDescent="0.3">
      <c r="A153">
        <f t="shared" si="28"/>
        <v>217</v>
      </c>
      <c r="B153" s="1">
        <v>49096</v>
      </c>
      <c r="C153" s="16">
        <f t="shared" si="26"/>
        <v>52234631835.486</v>
      </c>
      <c r="D153" s="16">
        <f t="shared" si="25"/>
        <v>128810602.10630848</v>
      </c>
      <c r="E153" s="16">
        <f t="shared" si="29"/>
        <v>52363442437.592308</v>
      </c>
      <c r="F153" s="16">
        <f>'9496'!X151</f>
        <v>0</v>
      </c>
      <c r="G153" s="29">
        <v>0</v>
      </c>
      <c r="H153" s="16">
        <f t="shared" si="23"/>
        <v>174544808.12530771</v>
      </c>
      <c r="I153" s="18">
        <f t="shared" si="27"/>
        <v>339394050.31143028</v>
      </c>
      <c r="J153" s="16">
        <f t="shared" si="30"/>
        <v>174544808.12530771</v>
      </c>
      <c r="K153" s="19">
        <f t="shared" si="31"/>
        <v>164849242.18612257</v>
      </c>
      <c r="L153" s="16">
        <f t="shared" si="24"/>
        <v>52198593195.406181</v>
      </c>
      <c r="M153" s="17">
        <f>VLOOKUP(B153,Encargos!$A$8:$B$652,2,0)</f>
        <v>2.4659999999999999E-3</v>
      </c>
    </row>
    <row r="154" spans="1:13" x14ac:dyDescent="0.3">
      <c r="A154">
        <f t="shared" si="28"/>
        <v>216</v>
      </c>
      <c r="B154" s="1">
        <v>49126</v>
      </c>
      <c r="C154" s="16">
        <f t="shared" si="26"/>
        <v>52198593195.406181</v>
      </c>
      <c r="D154" s="16">
        <f t="shared" si="25"/>
        <v>128721730.81987163</v>
      </c>
      <c r="E154" s="16">
        <f t="shared" si="29"/>
        <v>52327314926.226051</v>
      </c>
      <c r="F154" s="16">
        <f>'9496'!X152</f>
        <v>0</v>
      </c>
      <c r="G154" s="29">
        <v>0</v>
      </c>
      <c r="H154" s="16">
        <f t="shared" si="23"/>
        <v>174424383.0874202</v>
      </c>
      <c r="I154" s="18">
        <f t="shared" si="27"/>
        <v>340230996.03949815</v>
      </c>
      <c r="J154" s="16">
        <f t="shared" si="30"/>
        <v>174424383.0874202</v>
      </c>
      <c r="K154" s="19">
        <f t="shared" si="31"/>
        <v>165806612.95207796</v>
      </c>
      <c r="L154" s="16">
        <f t="shared" si="24"/>
        <v>52161508313.273972</v>
      </c>
      <c r="M154" s="17">
        <f>VLOOKUP(B154,Encargos!$A$8:$B$652,2,0)</f>
        <v>2.4659999999999999E-3</v>
      </c>
    </row>
    <row r="155" spans="1:13" x14ac:dyDescent="0.3">
      <c r="A155">
        <f t="shared" si="28"/>
        <v>215</v>
      </c>
      <c r="B155" s="1">
        <v>49157</v>
      </c>
      <c r="C155" s="16">
        <f t="shared" si="26"/>
        <v>52161508313.273972</v>
      </c>
      <c r="D155" s="16">
        <f t="shared" si="25"/>
        <v>128630279.50053361</v>
      </c>
      <c r="E155" s="16">
        <f t="shared" si="29"/>
        <v>52290138592.774506</v>
      </c>
      <c r="F155" s="16">
        <f>'9496'!X153</f>
        <v>0</v>
      </c>
      <c r="G155" s="29">
        <v>0</v>
      </c>
      <c r="H155" s="16">
        <f t="shared" si="23"/>
        <v>174300461.97591504</v>
      </c>
      <c r="I155" s="18">
        <f t="shared" si="27"/>
        <v>341070005.6757316</v>
      </c>
      <c r="J155" s="16">
        <f t="shared" si="30"/>
        <v>174300461.97591504</v>
      </c>
      <c r="K155" s="19">
        <f t="shared" si="31"/>
        <v>166769543.69981655</v>
      </c>
      <c r="L155" s="16">
        <f t="shared" si="24"/>
        <v>52123369049.074692</v>
      </c>
      <c r="M155" s="17">
        <f>VLOOKUP(B155,Encargos!$A$8:$B$652,2,0)</f>
        <v>2.4659999999999999E-3</v>
      </c>
    </row>
    <row r="156" spans="1:13" x14ac:dyDescent="0.3">
      <c r="A156">
        <f t="shared" si="28"/>
        <v>214</v>
      </c>
      <c r="B156" s="1">
        <v>49188</v>
      </c>
      <c r="C156" s="16">
        <f t="shared" si="26"/>
        <v>52123369049.074692</v>
      </c>
      <c r="D156" s="16">
        <f t="shared" si="25"/>
        <v>128536228.07501818</v>
      </c>
      <c r="E156" s="16">
        <f t="shared" si="29"/>
        <v>52251905277.149712</v>
      </c>
      <c r="F156" s="16">
        <f>'9496'!X154</f>
        <v>0</v>
      </c>
      <c r="G156" s="29">
        <v>0</v>
      </c>
      <c r="H156" s="16">
        <f t="shared" si="23"/>
        <v>174173017.59049904</v>
      </c>
      <c r="I156" s="18">
        <f t="shared" si="27"/>
        <v>341911084.30972803</v>
      </c>
      <c r="J156" s="16">
        <f t="shared" si="30"/>
        <v>174173017.59049904</v>
      </c>
      <c r="K156" s="19">
        <f t="shared" si="31"/>
        <v>167738066.71922898</v>
      </c>
      <c r="L156" s="16">
        <f t="shared" si="24"/>
        <v>52084167210.430481</v>
      </c>
      <c r="M156" s="17">
        <f>VLOOKUP(B156,Encargos!$A$8:$B$652,2,0)</f>
        <v>2.4659999999999999E-3</v>
      </c>
    </row>
    <row r="157" spans="1:13" x14ac:dyDescent="0.3">
      <c r="A157">
        <f t="shared" si="28"/>
        <v>213</v>
      </c>
      <c r="B157" s="1">
        <v>49218</v>
      </c>
      <c r="C157" s="16">
        <f t="shared" si="26"/>
        <v>52084167210.430481</v>
      </c>
      <c r="D157" s="16">
        <f t="shared" si="25"/>
        <v>128439556.34092157</v>
      </c>
      <c r="E157" s="16">
        <f t="shared" si="29"/>
        <v>52212606766.7714</v>
      </c>
      <c r="F157" s="16">
        <f>'9496'!X155</f>
        <v>0</v>
      </c>
      <c r="G157" s="29">
        <v>0</v>
      </c>
      <c r="H157" s="16">
        <f t="shared" si="23"/>
        <v>174042022.55590469</v>
      </c>
      <c r="I157" s="18">
        <f t="shared" si="27"/>
        <v>342754237.04363579</v>
      </c>
      <c r="J157" s="16">
        <f t="shared" si="30"/>
        <v>174042022.55590469</v>
      </c>
      <c r="K157" s="19">
        <f t="shared" si="31"/>
        <v>168712214.4877311</v>
      </c>
      <c r="L157" s="16">
        <f t="shared" si="24"/>
        <v>52043894552.283676</v>
      </c>
      <c r="M157" s="17">
        <f>VLOOKUP(B157,Encargos!$A$8:$B$652,2,0)</f>
        <v>2.4659999999999999E-3</v>
      </c>
    </row>
    <row r="158" spans="1:13" x14ac:dyDescent="0.3">
      <c r="A158">
        <f t="shared" si="28"/>
        <v>212</v>
      </c>
      <c r="B158" s="1">
        <v>49249</v>
      </c>
      <c r="C158" s="16">
        <f t="shared" si="26"/>
        <v>52043894552.283676</v>
      </c>
      <c r="D158" s="16">
        <f t="shared" si="25"/>
        <v>128340243.96593153</v>
      </c>
      <c r="E158" s="16">
        <f t="shared" si="29"/>
        <v>52172234796.249611</v>
      </c>
      <c r="F158" s="16">
        <f>'9496'!X156</f>
        <v>0</v>
      </c>
      <c r="G158" s="29">
        <v>0</v>
      </c>
      <c r="H158" s="16">
        <f t="shared" si="23"/>
        <v>173907449.32083204</v>
      </c>
      <c r="I158" s="18">
        <f t="shared" si="27"/>
        <v>343599468.99218541</v>
      </c>
      <c r="J158" s="16">
        <f t="shared" si="30"/>
        <v>173907449.32083204</v>
      </c>
      <c r="K158" s="19">
        <f t="shared" si="31"/>
        <v>169692019.67135337</v>
      </c>
      <c r="L158" s="16">
        <f t="shared" si="24"/>
        <v>52002542776.578255</v>
      </c>
      <c r="M158" s="17">
        <f>VLOOKUP(B158,Encargos!$A$8:$B$652,2,0)</f>
        <v>2.4659999999999999E-3</v>
      </c>
    </row>
    <row r="159" spans="1:13" x14ac:dyDescent="0.3">
      <c r="A159">
        <f t="shared" si="28"/>
        <v>211</v>
      </c>
      <c r="B159" s="1">
        <v>49279</v>
      </c>
      <c r="C159" s="16">
        <f t="shared" si="26"/>
        <v>52002542776.578255</v>
      </c>
      <c r="D159" s="16">
        <f t="shared" si="25"/>
        <v>128238270.48704197</v>
      </c>
      <c r="E159" s="16">
        <f t="shared" si="29"/>
        <v>52130781047.0653</v>
      </c>
      <c r="F159" s="16">
        <f>'9496'!X157</f>
        <v>0</v>
      </c>
      <c r="G159" s="29">
        <v>0</v>
      </c>
      <c r="H159" s="16">
        <f t="shared" si="23"/>
        <v>173769270.15688434</v>
      </c>
      <c r="I159" s="18">
        <f t="shared" si="27"/>
        <v>344446785.28272015</v>
      </c>
      <c r="J159" s="16">
        <f t="shared" si="30"/>
        <v>173769270.15688434</v>
      </c>
      <c r="K159" s="19">
        <f t="shared" si="31"/>
        <v>170677515.12583581</v>
      </c>
      <c r="L159" s="16">
        <f t="shared" si="24"/>
        <v>51960103531.939461</v>
      </c>
      <c r="M159" s="17">
        <f>VLOOKUP(B159,Encargos!$A$8:$B$652,2,0)</f>
        <v>2.4659999999999999E-3</v>
      </c>
    </row>
    <row r="160" spans="1:13" x14ac:dyDescent="0.3">
      <c r="A160">
        <f t="shared" si="28"/>
        <v>210</v>
      </c>
      <c r="B160" s="1">
        <v>49310</v>
      </c>
      <c r="C160" s="16">
        <f t="shared" si="26"/>
        <v>51960103531.939461</v>
      </c>
      <c r="D160" s="16">
        <f t="shared" si="25"/>
        <v>128133615.3097627</v>
      </c>
      <c r="E160" s="16">
        <f t="shared" si="29"/>
        <v>52088237147.249222</v>
      </c>
      <c r="F160" s="16">
        <f>'9496'!X158</f>
        <v>0</v>
      </c>
      <c r="G160" s="29">
        <v>0</v>
      </c>
      <c r="H160" s="16">
        <f t="shared" si="23"/>
        <v>173627457.15749741</v>
      </c>
      <c r="I160" s="18">
        <f t="shared" si="27"/>
        <v>345296191.05522728</v>
      </c>
      <c r="J160" s="16">
        <f t="shared" si="30"/>
        <v>173627457.15749741</v>
      </c>
      <c r="K160" s="19">
        <f t="shared" si="31"/>
        <v>171668733.89772987</v>
      </c>
      <c r="L160" s="16">
        <f t="shared" si="24"/>
        <v>51916568413.351494</v>
      </c>
      <c r="M160" s="17">
        <f>VLOOKUP(B160,Encargos!$A$8:$B$652,2,0)</f>
        <v>2.4659999999999999E-3</v>
      </c>
    </row>
    <row r="161" spans="1:13" x14ac:dyDescent="0.3">
      <c r="A161">
        <f t="shared" si="28"/>
        <v>209</v>
      </c>
      <c r="B161" s="1">
        <v>49341</v>
      </c>
      <c r="C161" s="16">
        <f t="shared" si="26"/>
        <v>51916568413.351494</v>
      </c>
      <c r="D161" s="16">
        <f t="shared" si="25"/>
        <v>128026257.70732477</v>
      </c>
      <c r="E161" s="16">
        <f t="shared" si="29"/>
        <v>52044594671.058815</v>
      </c>
      <c r="F161" s="16">
        <f>'9496'!X159</f>
        <v>0</v>
      </c>
      <c r="G161" s="29">
        <v>0</v>
      </c>
      <c r="H161" s="16">
        <f t="shared" si="23"/>
        <v>173481982.23686272</v>
      </c>
      <c r="I161" s="18">
        <f t="shared" si="27"/>
        <v>346147691.46236956</v>
      </c>
      <c r="J161" s="16">
        <f t="shared" si="30"/>
        <v>173481982.23686272</v>
      </c>
      <c r="K161" s="19">
        <f t="shared" si="31"/>
        <v>172665709.22550684</v>
      </c>
      <c r="L161" s="16">
        <f t="shared" si="24"/>
        <v>51871928961.833305</v>
      </c>
      <c r="M161" s="17">
        <f>VLOOKUP(B161,Encargos!$A$8:$B$652,2,0)</f>
        <v>2.4659999999999999E-3</v>
      </c>
    </row>
    <row r="162" spans="1:13" x14ac:dyDescent="0.3">
      <c r="A162">
        <f t="shared" si="28"/>
        <v>208</v>
      </c>
      <c r="B162" s="1">
        <v>49369</v>
      </c>
      <c r="C162" s="16">
        <f t="shared" si="26"/>
        <v>51871928961.833305</v>
      </c>
      <c r="D162" s="16">
        <f t="shared" si="25"/>
        <v>127916176.81988092</v>
      </c>
      <c r="E162" s="16">
        <f t="shared" si="29"/>
        <v>51999845138.653183</v>
      </c>
      <c r="F162" s="16">
        <f>'9496'!X160</f>
        <v>0</v>
      </c>
      <c r="G162" s="29">
        <v>0</v>
      </c>
      <c r="H162" s="16">
        <f t="shared" si="23"/>
        <v>173332817.12884396</v>
      </c>
      <c r="I162" s="18">
        <f t="shared" si="27"/>
        <v>347001291.66951561</v>
      </c>
      <c r="J162" s="16">
        <f t="shared" si="30"/>
        <v>173332817.12884396</v>
      </c>
      <c r="K162" s="19">
        <f t="shared" si="31"/>
        <v>173668474.54067165</v>
      </c>
      <c r="L162" s="16">
        <f t="shared" si="24"/>
        <v>51826176664.112511</v>
      </c>
      <c r="M162" s="17">
        <f>VLOOKUP(B162,Encargos!$A$8:$B$652,2,0)</f>
        <v>2.4659999999999999E-3</v>
      </c>
    </row>
    <row r="163" spans="1:13" x14ac:dyDescent="0.3">
      <c r="A163">
        <f t="shared" si="28"/>
        <v>207</v>
      </c>
      <c r="B163" s="1">
        <v>49400</v>
      </c>
      <c r="C163" s="16">
        <f t="shared" si="26"/>
        <v>51826176664.112511</v>
      </c>
      <c r="D163" s="16">
        <f t="shared" si="25"/>
        <v>127803351.65370144</v>
      </c>
      <c r="E163" s="16">
        <f t="shared" si="29"/>
        <v>51953980015.766212</v>
      </c>
      <c r="F163" s="16">
        <f>'9496'!X161</f>
        <v>0</v>
      </c>
      <c r="G163" s="29">
        <v>0</v>
      </c>
      <c r="H163" s="16">
        <f t="shared" si="23"/>
        <v>173179933.38588738</v>
      </c>
      <c r="I163" s="18">
        <f t="shared" si="27"/>
        <v>347856996.85477269</v>
      </c>
      <c r="J163" s="16">
        <f t="shared" si="30"/>
        <v>173179933.38588738</v>
      </c>
      <c r="K163" s="19">
        <f t="shared" si="31"/>
        <v>174677063.4688853</v>
      </c>
      <c r="L163" s="16">
        <f t="shared" si="24"/>
        <v>51779302952.297325</v>
      </c>
      <c r="M163" s="17">
        <f>VLOOKUP(B163,Encargos!$A$8:$B$652,2,0)</f>
        <v>2.4659999999999999E-3</v>
      </c>
    </row>
    <row r="164" spans="1:13" x14ac:dyDescent="0.3">
      <c r="A164">
        <f t="shared" si="28"/>
        <v>206</v>
      </c>
      <c r="B164" s="1">
        <v>49430</v>
      </c>
      <c r="C164" s="16">
        <f t="shared" si="26"/>
        <v>51779302952.297325</v>
      </c>
      <c r="D164" s="16">
        <f t="shared" si="25"/>
        <v>127687761.0803652</v>
      </c>
      <c r="E164" s="16">
        <f t="shared" si="29"/>
        <v>51906990713.377693</v>
      </c>
      <c r="F164" s="16">
        <f>'9496'!X162</f>
        <v>0</v>
      </c>
      <c r="G164" s="29">
        <v>0</v>
      </c>
      <c r="H164" s="16">
        <f t="shared" si="23"/>
        <v>173023302.37792566</v>
      </c>
      <c r="I164" s="18">
        <f t="shared" si="27"/>
        <v>348714812.20901662</v>
      </c>
      <c r="J164" s="16">
        <f t="shared" si="30"/>
        <v>173023302.37792566</v>
      </c>
      <c r="K164" s="19">
        <f t="shared" si="31"/>
        <v>175691509.83109096</v>
      </c>
      <c r="L164" s="16">
        <f t="shared" si="24"/>
        <v>51731299203.5466</v>
      </c>
      <c r="M164" s="17">
        <f>VLOOKUP(B164,Encargos!$A$8:$B$652,2,0)</f>
        <v>2.4659999999999999E-3</v>
      </c>
    </row>
    <row r="165" spans="1:13" x14ac:dyDescent="0.3">
      <c r="A165">
        <f t="shared" si="28"/>
        <v>205</v>
      </c>
      <c r="B165" s="1">
        <v>49461</v>
      </c>
      <c r="C165" s="16">
        <f t="shared" si="26"/>
        <v>51731299203.5466</v>
      </c>
      <c r="D165" s="16">
        <f t="shared" si="25"/>
        <v>127569383.8359459</v>
      </c>
      <c r="E165" s="16">
        <f t="shared" si="29"/>
        <v>51858868587.382545</v>
      </c>
      <c r="F165" s="16">
        <f>'9496'!X163</f>
        <v>0</v>
      </c>
      <c r="G165" s="29">
        <v>0</v>
      </c>
      <c r="H165" s="16">
        <f t="shared" si="23"/>
        <v>172862895.29127517</v>
      </c>
      <c r="I165" s="18">
        <f t="shared" si="27"/>
        <v>349574742.93592393</v>
      </c>
      <c r="J165" s="16">
        <f t="shared" si="30"/>
        <v>172862895.29127517</v>
      </c>
      <c r="K165" s="19">
        <f t="shared" si="31"/>
        <v>176711847.64464876</v>
      </c>
      <c r="L165" s="16">
        <f t="shared" si="24"/>
        <v>51682156739.7379</v>
      </c>
      <c r="M165" s="17">
        <f>VLOOKUP(B165,Encargos!$A$8:$B$652,2,0)</f>
        <v>2.4659999999999999E-3</v>
      </c>
    </row>
    <row r="166" spans="1:13" x14ac:dyDescent="0.3">
      <c r="A166">
        <f t="shared" si="28"/>
        <v>204</v>
      </c>
      <c r="B166" s="1">
        <v>49491</v>
      </c>
      <c r="C166" s="16">
        <f t="shared" si="26"/>
        <v>51682156739.7379</v>
      </c>
      <c r="D166" s="16">
        <f t="shared" si="25"/>
        <v>127448198.52019365</v>
      </c>
      <c r="E166" s="16">
        <f t="shared" si="29"/>
        <v>51809604938.258095</v>
      </c>
      <c r="F166" s="16">
        <f>'9496'!X164</f>
        <v>0</v>
      </c>
      <c r="G166" s="29">
        <v>0</v>
      </c>
      <c r="H166" s="16">
        <f t="shared" si="23"/>
        <v>172698683.127527</v>
      </c>
      <c r="I166" s="18">
        <f t="shared" si="27"/>
        <v>350436794.25200391</v>
      </c>
      <c r="J166" s="16">
        <f t="shared" si="30"/>
        <v>172698683.127527</v>
      </c>
      <c r="K166" s="19">
        <f t="shared" si="31"/>
        <v>177738111.12447691</v>
      </c>
      <c r="L166" s="16">
        <f t="shared" si="24"/>
        <v>51631866827.133614</v>
      </c>
      <c r="M166" s="17">
        <f>VLOOKUP(B166,Encargos!$A$8:$B$652,2,0)</f>
        <v>2.4659999999999999E-3</v>
      </c>
    </row>
    <row r="167" spans="1:13" x14ac:dyDescent="0.3">
      <c r="A167">
        <f t="shared" si="28"/>
        <v>203</v>
      </c>
      <c r="B167" s="1">
        <v>49522</v>
      </c>
      <c r="C167" s="16">
        <f t="shared" si="26"/>
        <v>51631866827.133614</v>
      </c>
      <c r="D167" s="16">
        <f t="shared" si="25"/>
        <v>127324183.59571148</v>
      </c>
      <c r="E167" s="16">
        <f t="shared" si="29"/>
        <v>51759191010.729324</v>
      </c>
      <c r="F167" s="16">
        <f>'9496'!X165</f>
        <v>0</v>
      </c>
      <c r="G167" s="29">
        <v>0</v>
      </c>
      <c r="H167" s="16">
        <f t="shared" si="23"/>
        <v>172530636.70243108</v>
      </c>
      <c r="I167" s="18">
        <f t="shared" si="27"/>
        <v>351300971.38662934</v>
      </c>
      <c r="J167" s="16">
        <f t="shared" si="30"/>
        <v>172530636.70243108</v>
      </c>
      <c r="K167" s="19">
        <f t="shared" si="31"/>
        <v>178770334.68419826</v>
      </c>
      <c r="L167" s="16">
        <f t="shared" si="24"/>
        <v>51580420676.045128</v>
      </c>
      <c r="M167" s="17">
        <f>VLOOKUP(B167,Encargos!$A$8:$B$652,2,0)</f>
        <v>2.4659999999999999E-3</v>
      </c>
    </row>
    <row r="168" spans="1:13" x14ac:dyDescent="0.3">
      <c r="A168">
        <f t="shared" si="28"/>
        <v>202</v>
      </c>
      <c r="B168" s="1">
        <v>49553</v>
      </c>
      <c r="C168" s="16">
        <f t="shared" si="26"/>
        <v>51580420676.045128</v>
      </c>
      <c r="D168" s="16">
        <f t="shared" si="25"/>
        <v>127197317.38712728</v>
      </c>
      <c r="E168" s="16">
        <f t="shared" si="29"/>
        <v>51707617993.432259</v>
      </c>
      <c r="F168" s="16">
        <f>'9496'!X166</f>
        <v>0</v>
      </c>
      <c r="G168" s="29">
        <v>0</v>
      </c>
      <c r="H168" s="16">
        <f t="shared" si="23"/>
        <v>172358726.6447742</v>
      </c>
      <c r="I168" s="18">
        <f t="shared" si="27"/>
        <v>352167279.5820688</v>
      </c>
      <c r="J168" s="16">
        <f t="shared" si="30"/>
        <v>172358726.6447742</v>
      </c>
      <c r="K168" s="19">
        <f t="shared" si="31"/>
        <v>179808552.9372946</v>
      </c>
      <c r="L168" s="16">
        <f t="shared" si="24"/>
        <v>51527809440.494965</v>
      </c>
      <c r="M168" s="17">
        <f>VLOOKUP(B168,Encargos!$A$8:$B$652,2,0)</f>
        <v>2.4659999999999999E-3</v>
      </c>
    </row>
    <row r="169" spans="1:13" x14ac:dyDescent="0.3">
      <c r="A169">
        <f t="shared" si="28"/>
        <v>201</v>
      </c>
      <c r="B169" s="1">
        <v>49583</v>
      </c>
      <c r="C169" s="16">
        <f t="shared" si="26"/>
        <v>51527809440.494965</v>
      </c>
      <c r="D169" s="16">
        <f t="shared" si="25"/>
        <v>127067578.08026057</v>
      </c>
      <c r="E169" s="16">
        <f t="shared" si="29"/>
        <v>51654877018.575226</v>
      </c>
      <c r="F169" s="16">
        <f>'9496'!X167</f>
        <v>0</v>
      </c>
      <c r="G169" s="29">
        <v>0</v>
      </c>
      <c r="H169" s="16">
        <f t="shared" si="23"/>
        <v>172182923.39525077</v>
      </c>
      <c r="I169" s="18">
        <f t="shared" si="27"/>
        <v>353035724.0935182</v>
      </c>
      <c r="J169" s="16">
        <f t="shared" si="30"/>
        <v>172182923.39525077</v>
      </c>
      <c r="K169" s="19">
        <f t="shared" si="31"/>
        <v>180852800.69826743</v>
      </c>
      <c r="L169" s="16">
        <f t="shared" si="24"/>
        <v>51474024217.876953</v>
      </c>
      <c r="M169" s="17">
        <f>VLOOKUP(B169,Encargos!$A$8:$B$652,2,0)</f>
        <v>2.4659999999999999E-3</v>
      </c>
    </row>
    <row r="170" spans="1:13" x14ac:dyDescent="0.3">
      <c r="A170">
        <f t="shared" si="28"/>
        <v>200</v>
      </c>
      <c r="B170" s="1">
        <v>49614</v>
      </c>
      <c r="C170" s="16">
        <f t="shared" si="26"/>
        <v>51474024217.876953</v>
      </c>
      <c r="D170" s="16">
        <f t="shared" si="25"/>
        <v>126934943.72128455</v>
      </c>
      <c r="E170" s="16">
        <f t="shared" si="29"/>
        <v>51600959161.598236</v>
      </c>
      <c r="F170" s="16">
        <f>'9496'!X168</f>
        <v>0</v>
      </c>
      <c r="G170" s="29">
        <v>0</v>
      </c>
      <c r="H170" s="16">
        <f t="shared" si="23"/>
        <v>172003197.20532745</v>
      </c>
      <c r="I170" s="18">
        <f t="shared" si="27"/>
        <v>353906310.18913281</v>
      </c>
      <c r="J170" s="16">
        <f t="shared" si="30"/>
        <v>172003197.20532745</v>
      </c>
      <c r="K170" s="19">
        <f t="shared" si="31"/>
        <v>181903112.98380536</v>
      </c>
      <c r="L170" s="16">
        <f t="shared" si="24"/>
        <v>51419056048.614433</v>
      </c>
      <c r="M170" s="17">
        <f>VLOOKUP(B170,Encargos!$A$8:$B$652,2,0)</f>
        <v>2.4659999999999999E-3</v>
      </c>
    </row>
    <row r="171" spans="1:13" x14ac:dyDescent="0.3">
      <c r="A171">
        <f t="shared" si="28"/>
        <v>199</v>
      </c>
      <c r="B171" s="1">
        <v>49644</v>
      </c>
      <c r="C171" s="16">
        <f t="shared" si="26"/>
        <v>51419056048.614433</v>
      </c>
      <c r="D171" s="16">
        <f t="shared" si="25"/>
        <v>126799392.21588318</v>
      </c>
      <c r="E171" s="16">
        <f t="shared" si="29"/>
        <v>51545855440.830315</v>
      </c>
      <c r="F171" s="16">
        <f>'9496'!X169</f>
        <v>0</v>
      </c>
      <c r="G171" s="29">
        <v>0</v>
      </c>
      <c r="H171" s="16">
        <f>SUM(E171:G171)*$N$4</f>
        <v>171819518.13610107</v>
      </c>
      <c r="I171" s="18">
        <f t="shared" si="27"/>
        <v>354779043.15005916</v>
      </c>
      <c r="J171" s="16">
        <f t="shared" si="30"/>
        <v>171819518.13610107</v>
      </c>
      <c r="K171" s="19">
        <f t="shared" si="31"/>
        <v>182959525.0139581</v>
      </c>
      <c r="L171" s="16">
        <f t="shared" si="24"/>
        <v>51362895915.816353</v>
      </c>
      <c r="M171" s="17">
        <f>VLOOKUP(B171,Encargos!$A$8:$B$652,2,0)</f>
        <v>2.4659999999999999E-3</v>
      </c>
    </row>
    <row r="172" spans="1:13" x14ac:dyDescent="0.3">
      <c r="A172">
        <f t="shared" si="28"/>
        <v>198</v>
      </c>
      <c r="B172" s="1">
        <v>49675</v>
      </c>
      <c r="C172" s="16">
        <f t="shared" si="26"/>
        <v>51362895915.816353</v>
      </c>
      <c r="D172" s="16">
        <f t="shared" si="25"/>
        <v>126660901.32840312</v>
      </c>
      <c r="E172" s="16">
        <f t="shared" si="29"/>
        <v>51489556817.144753</v>
      </c>
      <c r="F172" s="16">
        <f>'9496'!X170</f>
        <v>0</v>
      </c>
      <c r="G172" s="29">
        <v>0</v>
      </c>
      <c r="H172" s="16">
        <f t="shared" si="23"/>
        <v>171631856.05714917</v>
      </c>
      <c r="I172" s="18">
        <f t="shared" si="27"/>
        <v>355653928.27046722</v>
      </c>
      <c r="J172" s="16">
        <f t="shared" si="30"/>
        <v>171631856.05714917</v>
      </c>
      <c r="K172" s="19">
        <f t="shared" si="31"/>
        <v>184022072.21331805</v>
      </c>
      <c r="L172" s="16">
        <f t="shared" si="24"/>
        <v>51305534744.931435</v>
      </c>
      <c r="M172" s="17">
        <f>VLOOKUP(B172,Encargos!$A$8:$B$652,2,0)</f>
        <v>2.4659999999999999E-3</v>
      </c>
    </row>
    <row r="173" spans="1:13" x14ac:dyDescent="0.3">
      <c r="A173">
        <f t="shared" si="28"/>
        <v>197</v>
      </c>
      <c r="B173" s="1">
        <v>49706</v>
      </c>
      <c r="C173" s="16">
        <f t="shared" si="26"/>
        <v>51305534744.931435</v>
      </c>
      <c r="D173" s="16">
        <f t="shared" si="25"/>
        <v>126519448.68100092</v>
      </c>
      <c r="E173" s="16">
        <f t="shared" si="29"/>
        <v>51432054193.612434</v>
      </c>
      <c r="F173" s="16">
        <f>'9496'!X171</f>
        <v>0</v>
      </c>
      <c r="G173" s="29">
        <v>0</v>
      </c>
      <c r="H173" s="16">
        <f t="shared" si="23"/>
        <v>171440180.6453748</v>
      </c>
      <c r="I173" s="18">
        <f t="shared" si="27"/>
        <v>356530970.85758215</v>
      </c>
      <c r="J173" s="16">
        <f t="shared" si="30"/>
        <v>171440180.6453748</v>
      </c>
      <c r="K173" s="19">
        <f t="shared" si="31"/>
        <v>185090790.21220735</v>
      </c>
      <c r="L173" s="16">
        <f t="shared" si="24"/>
        <v>51246963403.40023</v>
      </c>
      <c r="M173" s="17">
        <f>VLOOKUP(B173,Encargos!$A$8:$B$652,2,0)</f>
        <v>2.4659999999999999E-3</v>
      </c>
    </row>
    <row r="174" spans="1:13" x14ac:dyDescent="0.3">
      <c r="A174">
        <f t="shared" si="28"/>
        <v>196</v>
      </c>
      <c r="B174" s="1">
        <v>49735</v>
      </c>
      <c r="C174" s="16">
        <f t="shared" si="26"/>
        <v>51246963403.40023</v>
      </c>
      <c r="D174" s="16">
        <f t="shared" si="25"/>
        <v>126375011.75278497</v>
      </c>
      <c r="E174" s="16">
        <f t="shared" si="29"/>
        <v>51373338415.153015</v>
      </c>
      <c r="F174" s="16">
        <f>'9496'!X172</f>
        <v>0</v>
      </c>
      <c r="G174" s="29">
        <v>0</v>
      </c>
      <c r="H174" s="16">
        <f t="shared" si="23"/>
        <v>171244461.38384339</v>
      </c>
      <c r="I174" s="18">
        <f t="shared" si="27"/>
        <v>357410176.23171693</v>
      </c>
      <c r="J174" s="16">
        <f t="shared" si="30"/>
        <v>171244461.38384339</v>
      </c>
      <c r="K174" s="19">
        <f t="shared" si="31"/>
        <v>186165714.84787354</v>
      </c>
      <c r="L174" s="16">
        <f t="shared" si="24"/>
        <v>51187172700.305138</v>
      </c>
      <c r="M174" s="17">
        <f>VLOOKUP(B174,Encargos!$A$8:$B$652,2,0)</f>
        <v>2.4659999999999999E-3</v>
      </c>
    </row>
    <row r="175" spans="1:13" x14ac:dyDescent="0.3">
      <c r="A175">
        <f t="shared" si="28"/>
        <v>195</v>
      </c>
      <c r="B175" s="1">
        <v>49766</v>
      </c>
      <c r="C175" s="16">
        <f t="shared" si="26"/>
        <v>51187172700.305138</v>
      </c>
      <c r="D175" s="16">
        <f t="shared" si="25"/>
        <v>126227567.87895246</v>
      </c>
      <c r="E175" s="16">
        <f t="shared" si="29"/>
        <v>51313400268.18409</v>
      </c>
      <c r="F175" s="16">
        <f>'9496'!X173</f>
        <v>0</v>
      </c>
      <c r="G175" s="29">
        <v>0</v>
      </c>
      <c r="H175" s="16">
        <f t="shared" si="23"/>
        <v>171044667.56061363</v>
      </c>
      <c r="I175" s="18">
        <f t="shared" si="27"/>
        <v>358291549.72630435</v>
      </c>
      <c r="J175" s="16">
        <f t="shared" si="30"/>
        <v>171044667.56061363</v>
      </c>
      <c r="K175" s="19">
        <f t="shared" si="31"/>
        <v>187246882.16569072</v>
      </c>
      <c r="L175" s="16">
        <f t="shared" si="24"/>
        <v>51126153386.018402</v>
      </c>
      <c r="M175" s="17">
        <f>VLOOKUP(B175,Encargos!$A$8:$B$652,2,0)</f>
        <v>2.4659999999999999E-3</v>
      </c>
    </row>
    <row r="176" spans="1:13" x14ac:dyDescent="0.3">
      <c r="A176">
        <f t="shared" si="28"/>
        <v>194</v>
      </c>
      <c r="B176" s="1">
        <v>49796</v>
      </c>
      <c r="C176" s="16">
        <f t="shared" si="26"/>
        <v>51126153386.018402</v>
      </c>
      <c r="D176" s="16">
        <f t="shared" si="25"/>
        <v>126077094.24992137</v>
      </c>
      <c r="E176" s="16">
        <f t="shared" si="29"/>
        <v>51252230480.268326</v>
      </c>
      <c r="F176" s="16">
        <f>'9496'!X174</f>
        <v>0</v>
      </c>
      <c r="G176" s="29">
        <v>0</v>
      </c>
      <c r="H176" s="16">
        <f t="shared" si="23"/>
        <v>170840768.26756111</v>
      </c>
      <c r="I176" s="18">
        <f t="shared" si="27"/>
        <v>359175096.68792945</v>
      </c>
      <c r="J176" s="16">
        <f t="shared" si="30"/>
        <v>170840768.26756111</v>
      </c>
      <c r="K176" s="19">
        <f t="shared" si="31"/>
        <v>188334328.42036834</v>
      </c>
      <c r="L176" s="16">
        <f t="shared" si="24"/>
        <v>51063896151.847961</v>
      </c>
      <c r="M176" s="17">
        <f>VLOOKUP(B176,Encargos!$A$8:$B$652,2,0)</f>
        <v>2.4659999999999999E-3</v>
      </c>
    </row>
    <row r="177" spans="1:13" x14ac:dyDescent="0.3">
      <c r="A177">
        <f t="shared" si="28"/>
        <v>193</v>
      </c>
      <c r="B177" s="1">
        <v>49827</v>
      </c>
      <c r="C177" s="16">
        <f t="shared" si="26"/>
        <v>51063896151.847961</v>
      </c>
      <c r="D177" s="16">
        <f t="shared" si="25"/>
        <v>125923567.91045706</v>
      </c>
      <c r="E177" s="16">
        <f t="shared" si="29"/>
        <v>51189819719.758415</v>
      </c>
      <c r="F177" s="16">
        <f>'9496'!X175</f>
        <v>0</v>
      </c>
      <c r="G177" s="29">
        <v>0</v>
      </c>
      <c r="H177" s="16">
        <f t="shared" si="23"/>
        <v>170632732.39919472</v>
      </c>
      <c r="I177" s="18">
        <f t="shared" si="27"/>
        <v>360060822.47636199</v>
      </c>
      <c r="J177" s="16">
        <f t="shared" si="30"/>
        <v>170632732.39919472</v>
      </c>
      <c r="K177" s="19">
        <f t="shared" si="31"/>
        <v>189428090.07716727</v>
      </c>
      <c r="L177" s="16">
        <f t="shared" si="24"/>
        <v>51000391629.681244</v>
      </c>
      <c r="M177" s="17">
        <f>VLOOKUP(B177,Encargos!$A$8:$B$652,2,0)</f>
        <v>2.4659999999999999E-3</v>
      </c>
    </row>
    <row r="178" spans="1:13" x14ac:dyDescent="0.3">
      <c r="A178">
        <f t="shared" si="28"/>
        <v>192</v>
      </c>
      <c r="B178" s="1">
        <v>49857</v>
      </c>
      <c r="C178" s="16">
        <f t="shared" si="26"/>
        <v>51000391629.681244</v>
      </c>
      <c r="D178" s="16">
        <f t="shared" si="25"/>
        <v>125766965.75879394</v>
      </c>
      <c r="E178" s="16">
        <f t="shared" si="29"/>
        <v>51126158595.440041</v>
      </c>
      <c r="F178" s="16">
        <f>'9496'!X176</f>
        <v>0</v>
      </c>
      <c r="G178" s="29">
        <v>0</v>
      </c>
      <c r="H178" s="16">
        <f t="shared" si="23"/>
        <v>170420528.65146682</v>
      </c>
      <c r="I178" s="18">
        <f t="shared" si="27"/>
        <v>360948732.46458864</v>
      </c>
      <c r="J178" s="16">
        <f t="shared" si="30"/>
        <v>170420528.65146682</v>
      </c>
      <c r="K178" s="19">
        <f t="shared" si="31"/>
        <v>190528203.81312183</v>
      </c>
      <c r="L178" s="16">
        <f t="shared" si="24"/>
        <v>50935630391.626915</v>
      </c>
      <c r="M178" s="17">
        <f>VLOOKUP(B178,Encargos!$A$8:$B$652,2,0)</f>
        <v>2.4659999999999999E-3</v>
      </c>
    </row>
    <row r="179" spans="1:13" x14ac:dyDescent="0.3">
      <c r="A179">
        <f t="shared" si="28"/>
        <v>191</v>
      </c>
      <c r="B179" s="1">
        <v>49888</v>
      </c>
      <c r="C179" s="16">
        <f t="shared" si="26"/>
        <v>50935630391.626915</v>
      </c>
      <c r="D179" s="16">
        <f t="shared" si="25"/>
        <v>125607264.54575196</v>
      </c>
      <c r="E179" s="16">
        <f t="shared" si="29"/>
        <v>51061237656.172668</v>
      </c>
      <c r="F179" s="16">
        <f>'9496'!X177</f>
        <v>0</v>
      </c>
      <c r="G179" s="29">
        <v>0</v>
      </c>
      <c r="H179" s="16">
        <f t="shared" si="23"/>
        <v>170204125.52057558</v>
      </c>
      <c r="I179" s="18">
        <f t="shared" si="27"/>
        <v>361838832.03884625</v>
      </c>
      <c r="J179" s="16">
        <f t="shared" si="30"/>
        <v>170204125.52057558</v>
      </c>
      <c r="K179" s="19">
        <f t="shared" si="31"/>
        <v>191634706.51827067</v>
      </c>
      <c r="L179" s="16">
        <f t="shared" si="24"/>
        <v>50869602949.654396</v>
      </c>
      <c r="M179" s="17">
        <f>VLOOKUP(B179,Encargos!$A$8:$B$652,2,0)</f>
        <v>2.4659999999999999E-3</v>
      </c>
    </row>
    <row r="180" spans="1:13" x14ac:dyDescent="0.3">
      <c r="A180">
        <f t="shared" si="28"/>
        <v>190</v>
      </c>
      <c r="B180" s="1">
        <v>49919</v>
      </c>
      <c r="C180" s="16">
        <f t="shared" si="26"/>
        <v>50869602949.654396</v>
      </c>
      <c r="D180" s="16">
        <f t="shared" si="25"/>
        <v>125444440.87384774</v>
      </c>
      <c r="E180" s="16">
        <f t="shared" si="29"/>
        <v>50995047390.528244</v>
      </c>
      <c r="F180" s="16">
        <f>'9496'!X178</f>
        <v>0</v>
      </c>
      <c r="G180" s="29">
        <v>0</v>
      </c>
      <c r="H180" s="16">
        <f t="shared" si="23"/>
        <v>169983491.30176082</v>
      </c>
      <c r="I180" s="18">
        <f t="shared" si="27"/>
        <v>362731126.59865403</v>
      </c>
      <c r="J180" s="16">
        <f t="shared" si="30"/>
        <v>169983491.30176082</v>
      </c>
      <c r="K180" s="19">
        <f t="shared" si="31"/>
        <v>192747635.29689321</v>
      </c>
      <c r="L180" s="16">
        <f t="shared" si="24"/>
        <v>50802299755.231346</v>
      </c>
      <c r="M180" s="17">
        <f>VLOOKUP(B180,Encargos!$A$8:$B$652,2,0)</f>
        <v>2.4659999999999999E-3</v>
      </c>
    </row>
    <row r="181" spans="1:13" x14ac:dyDescent="0.3">
      <c r="A181">
        <f t="shared" si="28"/>
        <v>189</v>
      </c>
      <c r="B181" s="1">
        <v>49949</v>
      </c>
      <c r="C181" s="16">
        <f t="shared" si="26"/>
        <v>50802299755.231346</v>
      </c>
      <c r="D181" s="16">
        <f t="shared" si="25"/>
        <v>125278471.19640049</v>
      </c>
      <c r="E181" s="16">
        <f t="shared" si="29"/>
        <v>50927578226.42775</v>
      </c>
      <c r="F181" s="16">
        <f>'9496'!X179</f>
        <v>0</v>
      </c>
      <c r="G181" s="29">
        <v>0</v>
      </c>
      <c r="H181" s="16">
        <f t="shared" si="23"/>
        <v>169758594.08809251</v>
      </c>
      <c r="I181" s="18">
        <f t="shared" si="27"/>
        <v>363625621.55684638</v>
      </c>
      <c r="J181" s="16">
        <f t="shared" si="30"/>
        <v>169758594.08809251</v>
      </c>
      <c r="K181" s="19">
        <f t="shared" si="31"/>
        <v>193867027.46875387</v>
      </c>
      <c r="L181" s="16">
        <f t="shared" si="24"/>
        <v>50733711198.958992</v>
      </c>
      <c r="M181" s="17">
        <f>VLOOKUP(B181,Encargos!$A$8:$B$652,2,0)</f>
        <v>2.4659999999999999E-3</v>
      </c>
    </row>
    <row r="182" spans="1:13" x14ac:dyDescent="0.3">
      <c r="A182">
        <f t="shared" si="28"/>
        <v>188</v>
      </c>
      <c r="B182" s="1">
        <v>49980</v>
      </c>
      <c r="C182" s="16">
        <f t="shared" si="26"/>
        <v>50733711198.958992</v>
      </c>
      <c r="D182" s="16">
        <f t="shared" si="25"/>
        <v>125109331.81663287</v>
      </c>
      <c r="E182" s="16">
        <f t="shared" si="29"/>
        <v>50858820530.775627</v>
      </c>
      <c r="F182" s="16">
        <f>'9496'!X180</f>
        <v>0</v>
      </c>
      <c r="G182" s="29">
        <v>0</v>
      </c>
      <c r="H182" s="16">
        <f t="shared" si="23"/>
        <v>169529401.76925209</v>
      </c>
      <c r="I182" s="18">
        <f t="shared" si="27"/>
        <v>364522322.33960551</v>
      </c>
      <c r="J182" s="16">
        <f t="shared" si="30"/>
        <v>169529401.76925209</v>
      </c>
      <c r="K182" s="19">
        <f t="shared" si="31"/>
        <v>194992920.57035342</v>
      </c>
      <c r="L182" s="16">
        <f t="shared" si="24"/>
        <v>50663827610.205269</v>
      </c>
      <c r="M182" s="17">
        <f>VLOOKUP(B182,Encargos!$A$8:$B$652,2,0)</f>
        <v>2.4659999999999999E-3</v>
      </c>
    </row>
    <row r="183" spans="1:13" x14ac:dyDescent="0.3">
      <c r="A183">
        <f t="shared" si="28"/>
        <v>187</v>
      </c>
      <c r="B183" s="1">
        <v>50010</v>
      </c>
      <c r="C183" s="16">
        <f t="shared" si="26"/>
        <v>50663827610.205269</v>
      </c>
      <c r="D183" s="16">
        <f t="shared" si="25"/>
        <v>124936998.88676618</v>
      </c>
      <c r="E183" s="16">
        <f t="shared" si="29"/>
        <v>50788764609.092033</v>
      </c>
      <c r="F183" s="16">
        <f>'9496'!X181</f>
        <v>0</v>
      </c>
      <c r="G183" s="29">
        <v>0</v>
      </c>
      <c r="H183" s="16">
        <f t="shared" si="23"/>
        <v>169295882.03030679</v>
      </c>
      <c r="I183" s="18">
        <f t="shared" si="27"/>
        <v>365421234.38649499</v>
      </c>
      <c r="J183" s="16">
        <f t="shared" si="30"/>
        <v>169295882.03030679</v>
      </c>
      <c r="K183" s="19">
        <f t="shared" si="31"/>
        <v>196125352.35618821</v>
      </c>
      <c r="L183" s="16">
        <f t="shared" si="24"/>
        <v>50592639256.73584</v>
      </c>
      <c r="M183" s="17">
        <f>VLOOKUP(B183,Encargos!$A$8:$B$652,2,0)</f>
        <v>2.4659999999999999E-3</v>
      </c>
    </row>
    <row r="184" spans="1:13" x14ac:dyDescent="0.3">
      <c r="A184">
        <f t="shared" si="28"/>
        <v>186</v>
      </c>
      <c r="B184" s="1">
        <v>50041</v>
      </c>
      <c r="C184" s="16">
        <f t="shared" si="26"/>
        <v>50592639256.73584</v>
      </c>
      <c r="D184" s="16">
        <f t="shared" si="25"/>
        <v>124761448.40711057</v>
      </c>
      <c r="E184" s="16">
        <f t="shared" si="29"/>
        <v>50717400705.142952</v>
      </c>
      <c r="F184" s="16">
        <f>'9496'!X182</f>
        <v>0</v>
      </c>
      <c r="G184" s="29">
        <v>0</v>
      </c>
      <c r="H184" s="16">
        <f t="shared" si="23"/>
        <v>169058002.3504765</v>
      </c>
      <c r="I184" s="18">
        <f t="shared" si="27"/>
        <v>366322363.15049201</v>
      </c>
      <c r="J184" s="16">
        <f t="shared" si="30"/>
        <v>169058002.3504765</v>
      </c>
      <c r="K184" s="19">
        <f t="shared" si="31"/>
        <v>197264360.80001551</v>
      </c>
      <c r="L184" s="16">
        <f t="shared" si="24"/>
        <v>50520136344.342941</v>
      </c>
      <c r="M184" s="17">
        <f>VLOOKUP(B184,Encargos!$A$8:$B$652,2,0)</f>
        <v>2.4659999999999999E-3</v>
      </c>
    </row>
    <row r="185" spans="1:13" x14ac:dyDescent="0.3">
      <c r="A185">
        <f t="shared" si="28"/>
        <v>185</v>
      </c>
      <c r="B185" s="1">
        <v>50072</v>
      </c>
      <c r="C185" s="16">
        <f t="shared" si="26"/>
        <v>50520136344.342941</v>
      </c>
      <c r="D185" s="16">
        <f t="shared" si="25"/>
        <v>124582656.22514969</v>
      </c>
      <c r="E185" s="16">
        <f t="shared" si="29"/>
        <v>50644719000.568092</v>
      </c>
      <c r="F185" s="16">
        <f>'9496'!X183</f>
        <v>0</v>
      </c>
      <c r="G185" s="29">
        <v>0</v>
      </c>
      <c r="H185" s="16">
        <f t="shared" si="23"/>
        <v>168815730.00189364</v>
      </c>
      <c r="I185" s="18">
        <f t="shared" si="27"/>
        <v>367225714.09802109</v>
      </c>
      <c r="J185" s="16">
        <f t="shared" si="30"/>
        <v>168815730.00189364</v>
      </c>
      <c r="K185" s="19">
        <f t="shared" si="31"/>
        <v>198409984.09612745</v>
      </c>
      <c r="L185" s="16">
        <f t="shared" si="24"/>
        <v>50446309016.471962</v>
      </c>
      <c r="M185" s="17">
        <f>VLOOKUP(B185,Encargos!$A$8:$B$652,2,0)</f>
        <v>2.4659999999999999E-3</v>
      </c>
    </row>
    <row r="186" spans="1:13" x14ac:dyDescent="0.3">
      <c r="A186">
        <f t="shared" si="28"/>
        <v>184</v>
      </c>
      <c r="B186" s="1">
        <v>50100</v>
      </c>
      <c r="C186" s="16">
        <f t="shared" si="26"/>
        <v>50446309016.471962</v>
      </c>
      <c r="D186" s="16">
        <f t="shared" si="25"/>
        <v>124400598.03461985</v>
      </c>
      <c r="E186" s="16">
        <f t="shared" si="29"/>
        <v>50570709614.506584</v>
      </c>
      <c r="F186" s="16">
        <f>'9496'!X184</f>
        <v>0</v>
      </c>
      <c r="G186" s="29">
        <v>0</v>
      </c>
      <c r="H186" s="16">
        <f t="shared" si="23"/>
        <v>168569032.04835528</v>
      </c>
      <c r="I186" s="18">
        <f t="shared" si="27"/>
        <v>368131292.70898682</v>
      </c>
      <c r="J186" s="16">
        <f t="shared" si="30"/>
        <v>168569032.04835528</v>
      </c>
      <c r="K186" s="19">
        <f t="shared" si="31"/>
        <v>199562260.66063154</v>
      </c>
      <c r="L186" s="16">
        <f t="shared" si="24"/>
        <v>50371147353.845955</v>
      </c>
      <c r="M186" s="17">
        <f>VLOOKUP(B186,Encargos!$A$8:$B$652,2,0)</f>
        <v>2.4659999999999999E-3</v>
      </c>
    </row>
    <row r="187" spans="1:13" x14ac:dyDescent="0.3">
      <c r="A187">
        <f t="shared" si="28"/>
        <v>183</v>
      </c>
      <c r="B187" s="1">
        <v>50131</v>
      </c>
      <c r="C187" s="16">
        <f t="shared" si="26"/>
        <v>50371147353.845955</v>
      </c>
      <c r="D187" s="16">
        <f t="shared" si="25"/>
        <v>124215249.37458412</v>
      </c>
      <c r="E187" s="16">
        <f t="shared" si="29"/>
        <v>50495362603.220535</v>
      </c>
      <c r="F187" s="16">
        <f>'9496'!X185</f>
        <v>0</v>
      </c>
      <c r="G187" s="29">
        <v>0</v>
      </c>
      <c r="H187" s="16">
        <f t="shared" si="23"/>
        <v>168317875.34406847</v>
      </c>
      <c r="I187" s="18">
        <f t="shared" si="27"/>
        <v>369039104.4768073</v>
      </c>
      <c r="J187" s="16">
        <f t="shared" si="30"/>
        <v>168317875.34406847</v>
      </c>
      <c r="K187" s="19">
        <f t="shared" si="31"/>
        <v>200721229.13273883</v>
      </c>
      <c r="L187" s="16">
        <f t="shared" si="24"/>
        <v>50294641374.087799</v>
      </c>
      <c r="M187" s="17">
        <f>VLOOKUP(B187,Encargos!$A$8:$B$652,2,0)</f>
        <v>2.4659999999999999E-3</v>
      </c>
    </row>
    <row r="188" spans="1:13" x14ac:dyDescent="0.3">
      <c r="A188">
        <f t="shared" si="28"/>
        <v>182</v>
      </c>
      <c r="B188" s="1">
        <v>50161</v>
      </c>
      <c r="C188" s="16">
        <f t="shared" si="26"/>
        <v>50294641374.087799</v>
      </c>
      <c r="D188" s="16">
        <f t="shared" si="25"/>
        <v>124026585.62850051</v>
      </c>
      <c r="E188" s="16">
        <f t="shared" si="29"/>
        <v>50418667959.716301</v>
      </c>
      <c r="F188" s="16">
        <f>'9496'!X186</f>
        <v>0</v>
      </c>
      <c r="G188" s="29">
        <v>0</v>
      </c>
      <c r="H188" s="16">
        <f t="shared" si="23"/>
        <v>168062226.53238767</v>
      </c>
      <c r="I188" s="18">
        <f t="shared" si="27"/>
        <v>369949154.90844709</v>
      </c>
      <c r="J188" s="16">
        <f t="shared" si="30"/>
        <v>168062226.53238767</v>
      </c>
      <c r="K188" s="19">
        <f t="shared" si="31"/>
        <v>201886928.37605941</v>
      </c>
      <c r="L188" s="16">
        <f t="shared" si="24"/>
        <v>50216781031.34024</v>
      </c>
      <c r="M188" s="17">
        <f>VLOOKUP(B188,Encargos!$A$8:$B$652,2,0)</f>
        <v>2.4659999999999999E-3</v>
      </c>
    </row>
    <row r="189" spans="1:13" x14ac:dyDescent="0.3">
      <c r="A189">
        <f t="shared" si="28"/>
        <v>181</v>
      </c>
      <c r="B189" s="1">
        <v>50192</v>
      </c>
      <c r="C189" s="16">
        <f t="shared" si="26"/>
        <v>50216781031.34024</v>
      </c>
      <c r="D189" s="16">
        <f t="shared" si="25"/>
        <v>123834582.02328503</v>
      </c>
      <c r="E189" s="16">
        <f t="shared" si="29"/>
        <v>50340615613.363525</v>
      </c>
      <c r="F189" s="16">
        <f>'9496'!X187</f>
        <v>0</v>
      </c>
      <c r="G189" s="29">
        <v>0</v>
      </c>
      <c r="H189" s="16">
        <f t="shared" si="23"/>
        <v>167802052.04454508</v>
      </c>
      <c r="I189" s="18">
        <f t="shared" si="27"/>
        <v>370861449.52445126</v>
      </c>
      <c r="J189" s="16">
        <f t="shared" si="30"/>
        <v>167802052.04454508</v>
      </c>
      <c r="K189" s="19">
        <f t="shared" si="31"/>
        <v>203059397.47990617</v>
      </c>
      <c r="L189" s="16">
        <f t="shared" si="24"/>
        <v>50137556215.883621</v>
      </c>
      <c r="M189" s="17">
        <f>VLOOKUP(B189,Encargos!$A$8:$B$652,2,0)</f>
        <v>2.4659999999999999E-3</v>
      </c>
    </row>
    <row r="190" spans="1:13" x14ac:dyDescent="0.3">
      <c r="A190">
        <f t="shared" si="28"/>
        <v>180</v>
      </c>
      <c r="B190" s="1">
        <v>50222</v>
      </c>
      <c r="C190" s="16">
        <f t="shared" si="26"/>
        <v>50137556215.883621</v>
      </c>
      <c r="D190" s="16">
        <f t="shared" si="25"/>
        <v>123639213.628369</v>
      </c>
      <c r="E190" s="16">
        <f t="shared" si="29"/>
        <v>50261195429.511993</v>
      </c>
      <c r="F190" s="16">
        <f>'9496'!X188</f>
        <v>0</v>
      </c>
      <c r="G190" s="29">
        <v>0</v>
      </c>
      <c r="H190" s="16">
        <f t="shared" si="23"/>
        <v>167537318.09837332</v>
      </c>
      <c r="I190" s="18">
        <f t="shared" si="27"/>
        <v>371775993.85897857</v>
      </c>
      <c r="J190" s="16">
        <f t="shared" si="30"/>
        <v>167537318.09837332</v>
      </c>
      <c r="K190" s="19">
        <f t="shared" si="31"/>
        <v>204238675.76060525</v>
      </c>
      <c r="L190" s="16">
        <f t="shared" si="24"/>
        <v>50056956753.751389</v>
      </c>
      <c r="M190" s="17">
        <f>VLOOKUP(B190,Encargos!$A$8:$B$652,2,0)</f>
        <v>2.4659999999999999E-3</v>
      </c>
    </row>
    <row r="191" spans="1:13" x14ac:dyDescent="0.3">
      <c r="A191">
        <f t="shared" si="28"/>
        <v>179</v>
      </c>
      <c r="B191" s="1">
        <v>50253</v>
      </c>
      <c r="C191" s="16">
        <f t="shared" si="26"/>
        <v>50056956753.751389</v>
      </c>
      <c r="D191" s="16">
        <f t="shared" si="25"/>
        <v>123440455.35475092</v>
      </c>
      <c r="E191" s="16">
        <f t="shared" si="29"/>
        <v>50180397209.10614</v>
      </c>
      <c r="F191" s="16">
        <f>'9496'!X189</f>
        <v>0</v>
      </c>
      <c r="G191" s="29">
        <v>0</v>
      </c>
      <c r="H191" s="16">
        <f t="shared" si="23"/>
        <v>167267990.69702047</v>
      </c>
      <c r="I191" s="18">
        <f t="shared" si="27"/>
        <v>372692793.45983493</v>
      </c>
      <c r="J191" s="16">
        <f t="shared" si="30"/>
        <v>167267990.69702047</v>
      </c>
      <c r="K191" s="19">
        <f t="shared" si="31"/>
        <v>205424802.76281446</v>
      </c>
      <c r="L191" s="16">
        <f t="shared" si="24"/>
        <v>49974972406.34333</v>
      </c>
      <c r="M191" s="17">
        <f>VLOOKUP(B191,Encargos!$A$8:$B$652,2,0)</f>
        <v>2.4659999999999999E-3</v>
      </c>
    </row>
    <row r="192" spans="1:13" x14ac:dyDescent="0.3">
      <c r="A192">
        <f t="shared" si="28"/>
        <v>178</v>
      </c>
      <c r="B192" s="1">
        <v>50284</v>
      </c>
      <c r="C192" s="16">
        <f t="shared" si="26"/>
        <v>49974972406.34333</v>
      </c>
      <c r="D192" s="16">
        <f t="shared" si="25"/>
        <v>123238281.95404264</v>
      </c>
      <c r="E192" s="16">
        <f t="shared" si="29"/>
        <v>50098210688.297371</v>
      </c>
      <c r="F192" s="16">
        <f>'9496'!X190</f>
        <v>0</v>
      </c>
      <c r="G192" s="29">
        <v>0</v>
      </c>
      <c r="H192" s="16">
        <f t="shared" ref="H192:H255" si="32">SUM(E192:G192)*$N$4</f>
        <v>166994035.62765792</v>
      </c>
      <c r="I192" s="18">
        <f t="shared" si="27"/>
        <v>373611853.88850689</v>
      </c>
      <c r="J192" s="16">
        <f t="shared" si="30"/>
        <v>166994035.62765792</v>
      </c>
      <c r="K192" s="19">
        <f t="shared" si="31"/>
        <v>206617818.26084897</v>
      </c>
      <c r="L192" s="16">
        <f t="shared" ref="L192:L255" si="33">SUM(E192:H192)-I192</f>
        <v>49891592870.036522</v>
      </c>
      <c r="M192" s="17">
        <f>VLOOKUP(B192,Encargos!$A$8:$B$652,2,0)</f>
        <v>2.4659999999999999E-3</v>
      </c>
    </row>
    <row r="193" spans="1:13" x14ac:dyDescent="0.3">
      <c r="A193">
        <f t="shared" si="28"/>
        <v>177</v>
      </c>
      <c r="B193" s="1">
        <v>50314</v>
      </c>
      <c r="C193" s="16">
        <f t="shared" si="26"/>
        <v>49891592870.036522</v>
      </c>
      <c r="D193" s="16">
        <f t="shared" ref="D193:D256" si="34">C193*M193</f>
        <v>123032668.01751006</v>
      </c>
      <c r="E193" s="16">
        <f t="shared" si="29"/>
        <v>50014625538.054031</v>
      </c>
      <c r="F193" s="16">
        <f>'9496'!X191</f>
        <v>0</v>
      </c>
      <c r="G193" s="29">
        <v>0</v>
      </c>
      <c r="H193" s="16">
        <f t="shared" si="32"/>
        <v>166715418.4601801</v>
      </c>
      <c r="I193" s="18">
        <f t="shared" si="27"/>
        <v>374533180.72019589</v>
      </c>
      <c r="J193" s="16">
        <f t="shared" si="30"/>
        <v>166715418.4601801</v>
      </c>
      <c r="K193" s="19">
        <f t="shared" si="31"/>
        <v>207817762.26001579</v>
      </c>
      <c r="L193" s="16">
        <f t="shared" si="33"/>
        <v>49806807775.794014</v>
      </c>
      <c r="M193" s="17">
        <f>VLOOKUP(B193,Encargos!$A$8:$B$652,2,0)</f>
        <v>2.4659999999999999E-3</v>
      </c>
    </row>
    <row r="194" spans="1:13" x14ac:dyDescent="0.3">
      <c r="A194">
        <f t="shared" si="28"/>
        <v>176</v>
      </c>
      <c r="B194" s="1">
        <v>50345</v>
      </c>
      <c r="C194" s="16">
        <f t="shared" si="26"/>
        <v>49806807775.794014</v>
      </c>
      <c r="D194" s="16">
        <f t="shared" si="34"/>
        <v>122823587.97510803</v>
      </c>
      <c r="E194" s="16">
        <f t="shared" si="29"/>
        <v>49929631363.769119</v>
      </c>
      <c r="F194" s="16">
        <f>'9496'!X192</f>
        <v>0</v>
      </c>
      <c r="G194" s="29">
        <v>0</v>
      </c>
      <c r="H194" s="16">
        <f t="shared" si="32"/>
        <v>166432104.54589707</v>
      </c>
      <c r="I194" s="18">
        <f t="shared" si="27"/>
        <v>375456779.54385197</v>
      </c>
      <c r="J194" s="16">
        <f t="shared" si="30"/>
        <v>166432104.54589707</v>
      </c>
      <c r="K194" s="19">
        <f t="shared" si="31"/>
        <v>209024674.99795491</v>
      </c>
      <c r="L194" s="16">
        <f t="shared" si="33"/>
        <v>49720606688.771164</v>
      </c>
      <c r="M194" s="17">
        <f>VLOOKUP(B194,Encargos!$A$8:$B$652,2,0)</f>
        <v>2.4659999999999999E-3</v>
      </c>
    </row>
    <row r="195" spans="1:13" x14ac:dyDescent="0.3">
      <c r="A195">
        <f t="shared" si="28"/>
        <v>175</v>
      </c>
      <c r="B195" s="1">
        <v>50375</v>
      </c>
      <c r="C195" s="16">
        <f t="shared" si="26"/>
        <v>49720606688.771164</v>
      </c>
      <c r="D195" s="16">
        <f t="shared" si="34"/>
        <v>122611016.09450969</v>
      </c>
      <c r="E195" s="16">
        <f t="shared" si="29"/>
        <v>49843217704.865677</v>
      </c>
      <c r="F195" s="16">
        <f>'9496'!X193</f>
        <v>0</v>
      </c>
      <c r="G195" s="29">
        <v>0</v>
      </c>
      <c r="H195" s="16">
        <f t="shared" si="32"/>
        <v>166144059.01621893</v>
      </c>
      <c r="I195" s="18">
        <f t="shared" si="27"/>
        <v>376382655.96220702</v>
      </c>
      <c r="J195" s="16">
        <f t="shared" si="30"/>
        <v>166144059.01621893</v>
      </c>
      <c r="K195" s="19">
        <f t="shared" si="31"/>
        <v>210238596.94598809</v>
      </c>
      <c r="L195" s="16">
        <f t="shared" si="33"/>
        <v>49632979107.919693</v>
      </c>
      <c r="M195" s="17">
        <f>VLOOKUP(B195,Encargos!$A$8:$B$652,2,0)</f>
        <v>2.4659999999999999E-3</v>
      </c>
    </row>
    <row r="196" spans="1:13" x14ac:dyDescent="0.3">
      <c r="A196">
        <f t="shared" si="28"/>
        <v>174</v>
      </c>
      <c r="B196" s="1">
        <v>50406</v>
      </c>
      <c r="C196" s="16">
        <f t="shared" si="26"/>
        <v>49632979107.919693</v>
      </c>
      <c r="D196" s="16">
        <f t="shared" si="34"/>
        <v>122394926.48012996</v>
      </c>
      <c r="E196" s="16">
        <f t="shared" si="29"/>
        <v>49755374034.399826</v>
      </c>
      <c r="F196" s="16">
        <f>'9496'!X194</f>
        <v>0</v>
      </c>
      <c r="G196" s="29">
        <v>0</v>
      </c>
      <c r="H196" s="16">
        <f t="shared" si="32"/>
        <v>165851246.78133276</v>
      </c>
      <c r="I196" s="18">
        <f t="shared" si="27"/>
        <v>377310815.59180987</v>
      </c>
      <c r="J196" s="16">
        <f t="shared" si="30"/>
        <v>165851246.78133276</v>
      </c>
      <c r="K196" s="19">
        <f t="shared" si="31"/>
        <v>211459568.81047711</v>
      </c>
      <c r="L196" s="16">
        <f t="shared" si="33"/>
        <v>49543914465.589348</v>
      </c>
      <c r="M196" s="17">
        <f>VLOOKUP(B196,Encargos!$A$8:$B$652,2,0)</f>
        <v>2.4659999999999999E-3</v>
      </c>
    </row>
    <row r="197" spans="1:13" x14ac:dyDescent="0.3">
      <c r="A197">
        <f t="shared" si="28"/>
        <v>173</v>
      </c>
      <c r="B197" s="1">
        <v>50437</v>
      </c>
      <c r="C197" s="16">
        <f t="shared" ref="C197:C260" si="35">L196</f>
        <v>49543914465.589348</v>
      </c>
      <c r="D197" s="16">
        <f t="shared" si="34"/>
        <v>122175293.07214333</v>
      </c>
      <c r="E197" s="16">
        <f t="shared" si="29"/>
        <v>49666089758.661491</v>
      </c>
      <c r="F197" s="16">
        <f>'9496'!X195</f>
        <v>0</v>
      </c>
      <c r="G197" s="29">
        <v>0</v>
      </c>
      <c r="H197" s="16">
        <f t="shared" si="32"/>
        <v>165553632.52887166</v>
      </c>
      <c r="I197" s="18">
        <f t="shared" si="27"/>
        <v>378241264.06305921</v>
      </c>
      <c r="J197" s="16">
        <f t="shared" si="30"/>
        <v>165553632.52887166</v>
      </c>
      <c r="K197" s="19">
        <f t="shared" si="31"/>
        <v>212687631.53418756</v>
      </c>
      <c r="L197" s="16">
        <f t="shared" si="33"/>
        <v>49453402127.127304</v>
      </c>
      <c r="M197" s="17">
        <f>VLOOKUP(B197,Encargos!$A$8:$B$652,2,0)</f>
        <v>2.4659999999999999E-3</v>
      </c>
    </row>
    <row r="198" spans="1:13" x14ac:dyDescent="0.3">
      <c r="A198">
        <f t="shared" si="28"/>
        <v>172</v>
      </c>
      <c r="B198" s="1">
        <v>50465</v>
      </c>
      <c r="C198" s="16">
        <f t="shared" si="35"/>
        <v>49453402127.127304</v>
      </c>
      <c r="D198" s="16">
        <f t="shared" si="34"/>
        <v>121952089.64549592</v>
      </c>
      <c r="E198" s="16">
        <f t="shared" si="29"/>
        <v>49575354216.772797</v>
      </c>
      <c r="F198" s="16">
        <f>'9496'!X196</f>
        <v>0</v>
      </c>
      <c r="G198" s="29">
        <v>0</v>
      </c>
      <c r="H198" s="16">
        <f t="shared" si="32"/>
        <v>165251180.72257599</v>
      </c>
      <c r="I198" s="18">
        <f t="shared" si="27"/>
        <v>379174007.02023882</v>
      </c>
      <c r="J198" s="16">
        <f t="shared" si="30"/>
        <v>165251180.72257599</v>
      </c>
      <c r="K198" s="19">
        <f t="shared" si="31"/>
        <v>213922826.29766282</v>
      </c>
      <c r="L198" s="16">
        <f t="shared" si="33"/>
        <v>49361431390.475128</v>
      </c>
      <c r="M198" s="17">
        <f>VLOOKUP(B198,Encargos!$A$8:$B$652,2,0)</f>
        <v>2.4659999999999999E-3</v>
      </c>
    </row>
    <row r="199" spans="1:13" x14ac:dyDescent="0.3">
      <c r="A199">
        <f t="shared" si="28"/>
        <v>171</v>
      </c>
      <c r="B199" s="1">
        <v>50496</v>
      </c>
      <c r="C199" s="16">
        <f t="shared" si="35"/>
        <v>49361431390.475128</v>
      </c>
      <c r="D199" s="16">
        <f t="shared" si="34"/>
        <v>121725289.80891167</v>
      </c>
      <c r="E199" s="16">
        <f t="shared" si="29"/>
        <v>49483156680.284042</v>
      </c>
      <c r="F199" s="16">
        <f>'9496'!X197</f>
        <v>0</v>
      </c>
      <c r="G199" s="29">
        <v>0</v>
      </c>
      <c r="H199" s="16">
        <f t="shared" si="32"/>
        <v>164943855.60094681</v>
      </c>
      <c r="I199" s="18">
        <f t="shared" si="27"/>
        <v>380109050.12155068</v>
      </c>
      <c r="J199" s="16">
        <f t="shared" si="30"/>
        <v>164943855.60094681</v>
      </c>
      <c r="K199" s="19">
        <f t="shared" si="31"/>
        <v>215165194.52060387</v>
      </c>
      <c r="L199" s="16">
        <f t="shared" si="33"/>
        <v>49267991485.763435</v>
      </c>
      <c r="M199" s="17">
        <f>VLOOKUP(B199,Encargos!$A$8:$B$652,2,0)</f>
        <v>2.4659999999999999E-3</v>
      </c>
    </row>
    <row r="200" spans="1:13" x14ac:dyDescent="0.3">
      <c r="A200">
        <f t="shared" si="28"/>
        <v>170</v>
      </c>
      <c r="B200" s="1">
        <v>50526</v>
      </c>
      <c r="C200" s="16">
        <f t="shared" si="35"/>
        <v>49267991485.763435</v>
      </c>
      <c r="D200" s="16">
        <f t="shared" si="34"/>
        <v>121494867.00389263</v>
      </c>
      <c r="E200" s="16">
        <f t="shared" si="29"/>
        <v>49389486352.767326</v>
      </c>
      <c r="F200" s="16">
        <f>'9496'!X198</f>
        <v>0</v>
      </c>
      <c r="G200" s="29">
        <v>0</v>
      </c>
      <c r="H200" s="16">
        <f t="shared" si="32"/>
        <v>164631621.1758911</v>
      </c>
      <c r="I200" s="18">
        <f t="shared" si="27"/>
        <v>381046399.03915036</v>
      </c>
      <c r="J200" s="16">
        <f t="shared" si="30"/>
        <v>164631621.1758911</v>
      </c>
      <c r="K200" s="19">
        <f t="shared" si="31"/>
        <v>216414777.86325926</v>
      </c>
      <c r="L200" s="16">
        <f t="shared" si="33"/>
        <v>49173071574.90406</v>
      </c>
      <c r="M200" s="17">
        <f>VLOOKUP(B200,Encargos!$A$8:$B$652,2,0)</f>
        <v>2.4659999999999999E-3</v>
      </c>
    </row>
    <row r="201" spans="1:13" x14ac:dyDescent="0.3">
      <c r="A201">
        <f t="shared" si="28"/>
        <v>169</v>
      </c>
      <c r="B201" s="1">
        <v>50557</v>
      </c>
      <c r="C201" s="16">
        <f t="shared" si="35"/>
        <v>49173071574.90406</v>
      </c>
      <c r="D201" s="16">
        <f t="shared" si="34"/>
        <v>121260794.50371341</v>
      </c>
      <c r="E201" s="16">
        <f t="shared" si="29"/>
        <v>49294332369.407776</v>
      </c>
      <c r="F201" s="16">
        <f>'9496'!X199</f>
        <v>0</v>
      </c>
      <c r="G201" s="29">
        <v>0</v>
      </c>
      <c r="H201" s="16">
        <f t="shared" si="32"/>
        <v>164314441.23135927</v>
      </c>
      <c r="I201" s="18">
        <f t="shared" si="27"/>
        <v>381986059.45918089</v>
      </c>
      <c r="J201" s="16">
        <f t="shared" si="30"/>
        <v>164314441.23135927</v>
      </c>
      <c r="K201" s="19">
        <f t="shared" si="31"/>
        <v>217671618.22782162</v>
      </c>
      <c r="L201" s="16">
        <f t="shared" si="33"/>
        <v>49076660751.179955</v>
      </c>
      <c r="M201" s="17">
        <f>VLOOKUP(B201,Encargos!$A$8:$B$652,2,0)</f>
        <v>2.4659999999999999E-3</v>
      </c>
    </row>
    <row r="202" spans="1:13" x14ac:dyDescent="0.3">
      <c r="A202">
        <f t="shared" si="28"/>
        <v>168</v>
      </c>
      <c r="B202" s="1">
        <v>50587</v>
      </c>
      <c r="C202" s="16">
        <f t="shared" si="35"/>
        <v>49076660751.179955</v>
      </c>
      <c r="D202" s="16">
        <f t="shared" si="34"/>
        <v>121023045.41240977</v>
      </c>
      <c r="E202" s="16">
        <f t="shared" si="29"/>
        <v>49197683796.592361</v>
      </c>
      <c r="F202" s="16">
        <f>'9496'!X200</f>
        <v>0</v>
      </c>
      <c r="G202" s="29">
        <v>0</v>
      </c>
      <c r="H202" s="16">
        <f t="shared" si="32"/>
        <v>163992279.32197455</v>
      </c>
      <c r="I202" s="18">
        <f t="shared" ref="I202:I265" si="36">PMT($N$4,A202,-SUM(E202:G202))</f>
        <v>382928037.0818072</v>
      </c>
      <c r="J202" s="16">
        <f t="shared" si="30"/>
        <v>163992279.32197455</v>
      </c>
      <c r="K202" s="19">
        <f t="shared" si="31"/>
        <v>218935757.75983265</v>
      </c>
      <c r="L202" s="16">
        <f t="shared" si="33"/>
        <v>48978748038.832527</v>
      </c>
      <c r="M202" s="17">
        <f>VLOOKUP(B202,Encargos!$A$8:$B$652,2,0)</f>
        <v>2.4659999999999999E-3</v>
      </c>
    </row>
    <row r="203" spans="1:13" x14ac:dyDescent="0.3">
      <c r="A203">
        <f t="shared" si="28"/>
        <v>167</v>
      </c>
      <c r="B203" s="1">
        <v>50618</v>
      </c>
      <c r="C203" s="16">
        <f t="shared" si="35"/>
        <v>48978748038.832527</v>
      </c>
      <c r="D203" s="16">
        <f t="shared" si="34"/>
        <v>120781592.663761</v>
      </c>
      <c r="E203" s="16">
        <f t="shared" si="29"/>
        <v>49099529631.496284</v>
      </c>
      <c r="F203" s="16">
        <f>'9496'!X201</f>
        <v>0</v>
      </c>
      <c r="G203" s="29">
        <v>0</v>
      </c>
      <c r="H203" s="16">
        <f t="shared" si="32"/>
        <v>163665098.77165428</v>
      </c>
      <c r="I203" s="18">
        <f t="shared" si="36"/>
        <v>383872337.62125087</v>
      </c>
      <c r="J203" s="16">
        <f t="shared" si="30"/>
        <v>163665098.77165428</v>
      </c>
      <c r="K203" s="19">
        <f t="shared" si="31"/>
        <v>220207238.84959659</v>
      </c>
      <c r="L203" s="16">
        <f t="shared" si="33"/>
        <v>48879322392.646683</v>
      </c>
      <c r="M203" s="17">
        <f>VLOOKUP(B203,Encargos!$A$8:$B$652,2,0)</f>
        <v>2.4659999999999999E-3</v>
      </c>
    </row>
    <row r="204" spans="1:13" x14ac:dyDescent="0.3">
      <c r="A204">
        <f t="shared" ref="A204:A267" si="37">A203-1</f>
        <v>166</v>
      </c>
      <c r="B204" s="1">
        <v>50649</v>
      </c>
      <c r="C204" s="16">
        <f t="shared" si="35"/>
        <v>48879322392.646683</v>
      </c>
      <c r="D204" s="16">
        <f t="shared" si="34"/>
        <v>120536409.02026671</v>
      </c>
      <c r="E204" s="16">
        <f t="shared" si="29"/>
        <v>48999858801.666946</v>
      </c>
      <c r="F204" s="16">
        <f>'9496'!X202</f>
        <v>0</v>
      </c>
      <c r="G204" s="29">
        <v>0</v>
      </c>
      <c r="H204" s="16">
        <f t="shared" si="32"/>
        <v>163332862.67222315</v>
      </c>
      <c r="I204" s="18">
        <f t="shared" si="36"/>
        <v>384818966.80582482</v>
      </c>
      <c r="J204" s="16">
        <f t="shared" si="30"/>
        <v>163332862.67222315</v>
      </c>
      <c r="K204" s="19">
        <f t="shared" si="31"/>
        <v>221486104.13360167</v>
      </c>
      <c r="L204" s="16">
        <f t="shared" si="33"/>
        <v>48778372697.533348</v>
      </c>
      <c r="M204" s="17">
        <f>VLOOKUP(B204,Encargos!$A$8:$B$652,2,0)</f>
        <v>2.4659999999999999E-3</v>
      </c>
    </row>
    <row r="205" spans="1:13" x14ac:dyDescent="0.3">
      <c r="A205">
        <f t="shared" si="37"/>
        <v>165</v>
      </c>
      <c r="B205" s="1">
        <v>50679</v>
      </c>
      <c r="C205" s="16">
        <f t="shared" si="35"/>
        <v>48778372697.533348</v>
      </c>
      <c r="D205" s="16">
        <f t="shared" si="34"/>
        <v>120287467.07211722</v>
      </c>
      <c r="E205" s="16">
        <f t="shared" ref="E205:E268" si="38">C205+D205</f>
        <v>48898660164.605469</v>
      </c>
      <c r="F205" s="16">
        <f>'9496'!X203</f>
        <v>0</v>
      </c>
      <c r="G205" s="29">
        <v>0</v>
      </c>
      <c r="H205" s="16">
        <f t="shared" si="32"/>
        <v>162995533.88201824</v>
      </c>
      <c r="I205" s="18">
        <f t="shared" si="36"/>
        <v>385767930.37796801</v>
      </c>
      <c r="J205" s="16">
        <f t="shared" ref="J205:J268" si="39">H205</f>
        <v>162995533.88201824</v>
      </c>
      <c r="K205" s="19">
        <f t="shared" ref="K205:K268" si="40">I205-J205</f>
        <v>222772396.49594977</v>
      </c>
      <c r="L205" s="16">
        <f t="shared" si="33"/>
        <v>48675887768.10952</v>
      </c>
      <c r="M205" s="17">
        <f>VLOOKUP(B205,Encargos!$A$8:$B$652,2,0)</f>
        <v>2.4659999999999999E-3</v>
      </c>
    </row>
    <row r="206" spans="1:13" x14ac:dyDescent="0.3">
      <c r="A206">
        <f t="shared" si="37"/>
        <v>164</v>
      </c>
      <c r="B206" s="1">
        <v>50710</v>
      </c>
      <c r="C206" s="16">
        <f t="shared" si="35"/>
        <v>48675887768.10952</v>
      </c>
      <c r="D206" s="16">
        <f t="shared" si="34"/>
        <v>120034739.23615807</v>
      </c>
      <c r="E206" s="16">
        <f t="shared" si="38"/>
        <v>48795922507.34568</v>
      </c>
      <c r="F206" s="16">
        <f>'9496'!X204</f>
        <v>0</v>
      </c>
      <c r="G206" s="29">
        <v>0</v>
      </c>
      <c r="H206" s="16">
        <f t="shared" si="32"/>
        <v>162653075.02448562</v>
      </c>
      <c r="I206" s="18">
        <f t="shared" si="36"/>
        <v>386719234.09428012</v>
      </c>
      <c r="J206" s="16">
        <f t="shared" si="39"/>
        <v>162653075.02448562</v>
      </c>
      <c r="K206" s="19">
        <f t="shared" si="40"/>
        <v>224066159.06979451</v>
      </c>
      <c r="L206" s="16">
        <f t="shared" si="33"/>
        <v>48571856348.275887</v>
      </c>
      <c r="M206" s="17">
        <f>VLOOKUP(B206,Encargos!$A$8:$B$652,2,0)</f>
        <v>2.4659999999999999E-3</v>
      </c>
    </row>
    <row r="207" spans="1:13" x14ac:dyDescent="0.3">
      <c r="A207">
        <f t="shared" si="37"/>
        <v>163</v>
      </c>
      <c r="B207" s="1">
        <v>50740</v>
      </c>
      <c r="C207" s="16">
        <f t="shared" si="35"/>
        <v>48571856348.275887</v>
      </c>
      <c r="D207" s="16">
        <f t="shared" si="34"/>
        <v>119778197.75484833</v>
      </c>
      <c r="E207" s="16">
        <f t="shared" si="38"/>
        <v>48691634546.030731</v>
      </c>
      <c r="F207" s="16">
        <f>'9496'!X205</f>
        <v>0</v>
      </c>
      <c r="G207" s="29">
        <v>0</v>
      </c>
      <c r="H207" s="16">
        <f t="shared" si="32"/>
        <v>162305448.48676911</v>
      </c>
      <c r="I207" s="18">
        <f t="shared" si="36"/>
        <v>387672883.72555661</v>
      </c>
      <c r="J207" s="16">
        <f t="shared" si="39"/>
        <v>162305448.48676911</v>
      </c>
      <c r="K207" s="19">
        <f t="shared" si="40"/>
        <v>225367435.2387875</v>
      </c>
      <c r="L207" s="16">
        <f t="shared" si="33"/>
        <v>48466267110.791946</v>
      </c>
      <c r="M207" s="17">
        <f>VLOOKUP(B207,Encargos!$A$8:$B$652,2,0)</f>
        <v>2.4659999999999999E-3</v>
      </c>
    </row>
    <row r="208" spans="1:13" x14ac:dyDescent="0.3">
      <c r="A208">
        <f t="shared" si="37"/>
        <v>162</v>
      </c>
      <c r="B208" s="1">
        <v>50771</v>
      </c>
      <c r="C208" s="16">
        <f t="shared" si="35"/>
        <v>48466267110.791946</v>
      </c>
      <c r="D208" s="16">
        <f t="shared" si="34"/>
        <v>119517814.69521293</v>
      </c>
      <c r="E208" s="16">
        <f t="shared" si="38"/>
        <v>48585784925.48716</v>
      </c>
      <c r="F208" s="16">
        <f>'9496'!X206</f>
        <v>0</v>
      </c>
      <c r="G208" s="29">
        <v>0</v>
      </c>
      <c r="H208" s="16">
        <f t="shared" si="32"/>
        <v>161952616.41829056</v>
      </c>
      <c r="I208" s="18">
        <f t="shared" si="36"/>
        <v>388628885.05682385</v>
      </c>
      <c r="J208" s="16">
        <f t="shared" si="39"/>
        <v>161952616.41829056</v>
      </c>
      <c r="K208" s="19">
        <f t="shared" si="40"/>
        <v>226676268.63853329</v>
      </c>
      <c r="L208" s="16">
        <f t="shared" si="33"/>
        <v>48359108656.848625</v>
      </c>
      <c r="M208" s="17">
        <f>VLOOKUP(B208,Encargos!$A$8:$B$652,2,0)</f>
        <v>2.4659999999999999E-3</v>
      </c>
    </row>
    <row r="209" spans="1:13" x14ac:dyDescent="0.3">
      <c r="A209">
        <f t="shared" si="37"/>
        <v>161</v>
      </c>
      <c r="B209" s="1">
        <v>50802</v>
      </c>
      <c r="C209" s="16">
        <f t="shared" si="35"/>
        <v>48359108656.848625</v>
      </c>
      <c r="D209" s="16">
        <f t="shared" si="34"/>
        <v>119253561.9477887</v>
      </c>
      <c r="E209" s="16">
        <f t="shared" si="38"/>
        <v>48478362218.796417</v>
      </c>
      <c r="F209" s="16">
        <f>'9496'!X207</f>
        <v>0</v>
      </c>
      <c r="G209" s="29">
        <v>0</v>
      </c>
      <c r="H209" s="16">
        <f t="shared" si="32"/>
        <v>161594540.72932139</v>
      </c>
      <c r="I209" s="18">
        <f t="shared" si="36"/>
        <v>389587243.88737392</v>
      </c>
      <c r="J209" s="16">
        <f t="shared" si="39"/>
        <v>161594540.72932139</v>
      </c>
      <c r="K209" s="19">
        <f t="shared" si="40"/>
        <v>227992703.15805253</v>
      </c>
      <c r="L209" s="16">
        <f t="shared" si="33"/>
        <v>48250369515.638367</v>
      </c>
      <c r="M209" s="17">
        <f>VLOOKUP(B209,Encargos!$A$8:$B$652,2,0)</f>
        <v>2.4659999999999999E-3</v>
      </c>
    </row>
    <row r="210" spans="1:13" x14ac:dyDescent="0.3">
      <c r="A210">
        <f t="shared" si="37"/>
        <v>160</v>
      </c>
      <c r="B210" s="1">
        <v>50830</v>
      </c>
      <c r="C210" s="16">
        <f t="shared" si="35"/>
        <v>48250369515.638367</v>
      </c>
      <c r="D210" s="16">
        <f t="shared" si="34"/>
        <v>118985411.22556421</v>
      </c>
      <c r="E210" s="16">
        <f t="shared" si="38"/>
        <v>48369354926.86393</v>
      </c>
      <c r="F210" s="16">
        <f>'9496'!X208</f>
        <v>0</v>
      </c>
      <c r="G210" s="29">
        <v>0</v>
      </c>
      <c r="H210" s="16">
        <f t="shared" si="32"/>
        <v>161231183.08954644</v>
      </c>
      <c r="I210" s="18">
        <f t="shared" si="36"/>
        <v>390547966.03080028</v>
      </c>
      <c r="J210" s="16">
        <f t="shared" si="39"/>
        <v>161231183.08954644</v>
      </c>
      <c r="K210" s="19">
        <f t="shared" si="40"/>
        <v>229316782.94125384</v>
      </c>
      <c r="L210" s="16">
        <f t="shared" si="33"/>
        <v>48140038143.922676</v>
      </c>
      <c r="M210" s="17">
        <f>VLOOKUP(B210,Encargos!$A$8:$B$652,2,0)</f>
        <v>2.4659999999999999E-3</v>
      </c>
    </row>
    <row r="211" spans="1:13" x14ac:dyDescent="0.3">
      <c r="A211">
        <f t="shared" si="37"/>
        <v>159</v>
      </c>
      <c r="B211" s="1">
        <v>50861</v>
      </c>
      <c r="C211" s="16">
        <f t="shared" si="35"/>
        <v>48140038143.922676</v>
      </c>
      <c r="D211" s="16">
        <f t="shared" si="34"/>
        <v>118713334.06291331</v>
      </c>
      <c r="E211" s="16">
        <f t="shared" si="38"/>
        <v>48258751477.985588</v>
      </c>
      <c r="F211" s="16">
        <f>'9496'!X209</f>
        <v>0</v>
      </c>
      <c r="G211" s="29">
        <v>0</v>
      </c>
      <c r="H211" s="16">
        <f t="shared" si="32"/>
        <v>160862504.92661864</v>
      </c>
      <c r="I211" s="18">
        <f t="shared" si="36"/>
        <v>391511057.31503218</v>
      </c>
      <c r="J211" s="16">
        <f t="shared" si="39"/>
        <v>160862504.92661864</v>
      </c>
      <c r="K211" s="19">
        <f t="shared" si="40"/>
        <v>230648552.38841355</v>
      </c>
      <c r="L211" s="16">
        <f t="shared" si="33"/>
        <v>48028102925.597176</v>
      </c>
      <c r="M211" s="17">
        <f>VLOOKUP(B211,Encargos!$A$8:$B$652,2,0)</f>
        <v>2.4659999999999999E-3</v>
      </c>
    </row>
    <row r="212" spans="1:13" x14ac:dyDescent="0.3">
      <c r="A212">
        <f t="shared" si="37"/>
        <v>158</v>
      </c>
      <c r="B212" s="1">
        <v>50891</v>
      </c>
      <c r="C212" s="16">
        <f t="shared" si="35"/>
        <v>48028102925.597176</v>
      </c>
      <c r="D212" s="16">
        <f t="shared" si="34"/>
        <v>118437301.81452262</v>
      </c>
      <c r="E212" s="16">
        <f t="shared" si="38"/>
        <v>48146540227.411697</v>
      </c>
      <c r="F212" s="16">
        <f>'9496'!X210</f>
        <v>0</v>
      </c>
      <c r="G212" s="29">
        <v>0</v>
      </c>
      <c r="H212" s="16">
        <f t="shared" si="32"/>
        <v>160488467.42470565</v>
      </c>
      <c r="I212" s="18">
        <f t="shared" si="36"/>
        <v>392476523.582371</v>
      </c>
      <c r="J212" s="16">
        <f t="shared" si="39"/>
        <v>160488467.42470565</v>
      </c>
      <c r="K212" s="19">
        <f t="shared" si="40"/>
        <v>231988056.15766534</v>
      </c>
      <c r="L212" s="16">
        <f t="shared" si="33"/>
        <v>47914552171.254028</v>
      </c>
      <c r="M212" s="17">
        <f>VLOOKUP(B212,Encargos!$A$8:$B$652,2,0)</f>
        <v>2.4659999999999999E-3</v>
      </c>
    </row>
    <row r="213" spans="1:13" x14ac:dyDescent="0.3">
      <c r="A213">
        <f t="shared" si="37"/>
        <v>157</v>
      </c>
      <c r="B213" s="1">
        <v>50922</v>
      </c>
      <c r="C213" s="16">
        <f t="shared" si="35"/>
        <v>47914552171.254028</v>
      </c>
      <c r="D213" s="16">
        <f t="shared" si="34"/>
        <v>118157285.65431243</v>
      </c>
      <c r="E213" s="16">
        <f t="shared" si="38"/>
        <v>48032709456.90834</v>
      </c>
      <c r="F213" s="16">
        <f>'9496'!X211</f>
        <v>0</v>
      </c>
      <c r="G213" s="29">
        <v>0</v>
      </c>
      <c r="H213" s="16">
        <f t="shared" si="32"/>
        <v>160109031.52302781</v>
      </c>
      <c r="I213" s="18">
        <f t="shared" si="36"/>
        <v>393444370.68952519</v>
      </c>
      <c r="J213" s="16">
        <f t="shared" si="39"/>
        <v>160109031.52302781</v>
      </c>
      <c r="K213" s="19">
        <f t="shared" si="40"/>
        <v>233335339.16649738</v>
      </c>
      <c r="L213" s="16">
        <f t="shared" si="33"/>
        <v>47799374117.741844</v>
      </c>
      <c r="M213" s="17">
        <f>VLOOKUP(B213,Encargos!$A$8:$B$652,2,0)</f>
        <v>2.4659999999999999E-3</v>
      </c>
    </row>
    <row r="214" spans="1:13" x14ac:dyDescent="0.3">
      <c r="A214">
        <f t="shared" si="37"/>
        <v>156</v>
      </c>
      <c r="B214" s="1">
        <v>50952</v>
      </c>
      <c r="C214" s="16">
        <f t="shared" si="35"/>
        <v>47799374117.741844</v>
      </c>
      <c r="D214" s="16">
        <f t="shared" si="34"/>
        <v>117873256.57435139</v>
      </c>
      <c r="E214" s="16">
        <f t="shared" si="38"/>
        <v>47917247374.316193</v>
      </c>
      <c r="F214" s="16">
        <f>'9496'!X212</f>
        <v>0</v>
      </c>
      <c r="G214" s="29">
        <v>0</v>
      </c>
      <c r="H214" s="16">
        <f t="shared" si="32"/>
        <v>159724157.91438732</v>
      </c>
      <c r="I214" s="18">
        <f t="shared" si="36"/>
        <v>394414604.50764555</v>
      </c>
      <c r="J214" s="16">
        <f t="shared" si="39"/>
        <v>159724157.91438732</v>
      </c>
      <c r="K214" s="19">
        <f t="shared" si="40"/>
        <v>234690446.59325823</v>
      </c>
      <c r="L214" s="16">
        <f t="shared" si="33"/>
        <v>47682556927.722939</v>
      </c>
      <c r="M214" s="17">
        <f>VLOOKUP(B214,Encargos!$A$8:$B$652,2,0)</f>
        <v>2.4659999999999999E-3</v>
      </c>
    </row>
    <row r="215" spans="1:13" x14ac:dyDescent="0.3">
      <c r="A215">
        <f t="shared" si="37"/>
        <v>155</v>
      </c>
      <c r="B215" s="1">
        <v>50983</v>
      </c>
      <c r="C215" s="16">
        <f t="shared" si="35"/>
        <v>47682556927.722939</v>
      </c>
      <c r="D215" s="16">
        <f t="shared" si="34"/>
        <v>117585185.38376476</v>
      </c>
      <c r="E215" s="16">
        <f t="shared" si="38"/>
        <v>47800142113.106705</v>
      </c>
      <c r="F215" s="16">
        <f>'9496'!X213</f>
        <v>0</v>
      </c>
      <c r="G215" s="29">
        <v>0</v>
      </c>
      <c r="H215" s="16">
        <f t="shared" si="32"/>
        <v>159333807.04368901</v>
      </c>
      <c r="I215" s="18">
        <f t="shared" si="36"/>
        <v>395387230.92236149</v>
      </c>
      <c r="J215" s="16">
        <f t="shared" si="39"/>
        <v>159333807.04368901</v>
      </c>
      <c r="K215" s="19">
        <f t="shared" si="40"/>
        <v>236053423.87867248</v>
      </c>
      <c r="L215" s="16">
        <f t="shared" si="33"/>
        <v>47564088689.228027</v>
      </c>
      <c r="M215" s="17">
        <f>VLOOKUP(B215,Encargos!$A$8:$B$652,2,0)</f>
        <v>2.4659999999999999E-3</v>
      </c>
    </row>
    <row r="216" spans="1:13" x14ac:dyDescent="0.3">
      <c r="A216">
        <f t="shared" si="37"/>
        <v>154</v>
      </c>
      <c r="B216" s="1">
        <v>51014</v>
      </c>
      <c r="C216" s="16">
        <f t="shared" si="35"/>
        <v>47564088689.228027</v>
      </c>
      <c r="D216" s="16">
        <f t="shared" si="34"/>
        <v>117293042.70763631</v>
      </c>
      <c r="E216" s="16">
        <f t="shared" si="38"/>
        <v>47681381731.935661</v>
      </c>
      <c r="F216" s="16">
        <f>'9496'!X214</f>
        <v>0</v>
      </c>
      <c r="G216" s="29">
        <v>0</v>
      </c>
      <c r="H216" s="16">
        <f t="shared" si="32"/>
        <v>158937939.10645223</v>
      </c>
      <c r="I216" s="18">
        <f t="shared" si="36"/>
        <v>396362255.83381587</v>
      </c>
      <c r="J216" s="16">
        <f t="shared" si="39"/>
        <v>158937939.10645223</v>
      </c>
      <c r="K216" s="19">
        <f t="shared" si="40"/>
        <v>237424316.72736365</v>
      </c>
      <c r="L216" s="16">
        <f t="shared" si="33"/>
        <v>47443957415.208298</v>
      </c>
      <c r="M216" s="17">
        <f>VLOOKUP(B216,Encargos!$A$8:$B$652,2,0)</f>
        <v>2.4659999999999999E-3</v>
      </c>
    </row>
    <row r="217" spans="1:13" x14ac:dyDescent="0.3">
      <c r="A217">
        <f t="shared" si="37"/>
        <v>153</v>
      </c>
      <c r="B217" s="1">
        <v>51044</v>
      </c>
      <c r="C217" s="16">
        <f t="shared" si="35"/>
        <v>47443957415.208298</v>
      </c>
      <c r="D217" s="16">
        <f t="shared" si="34"/>
        <v>116996798.98590365</v>
      </c>
      <c r="E217" s="16">
        <f t="shared" si="38"/>
        <v>47560954214.194199</v>
      </c>
      <c r="F217" s="16">
        <f>'9496'!X215</f>
        <v>0</v>
      </c>
      <c r="G217" s="29">
        <v>0</v>
      </c>
      <c r="H217" s="16">
        <f t="shared" si="32"/>
        <v>158536514.04731402</v>
      </c>
      <c r="I217" s="18">
        <f t="shared" si="36"/>
        <v>397339685.1567021</v>
      </c>
      <c r="J217" s="16">
        <f t="shared" si="39"/>
        <v>158536514.04731402</v>
      </c>
      <c r="K217" s="19">
        <f t="shared" si="40"/>
        <v>238803171.10938808</v>
      </c>
      <c r="L217" s="16">
        <f t="shared" si="33"/>
        <v>47322151043.084816</v>
      </c>
      <c r="M217" s="17">
        <f>VLOOKUP(B217,Encargos!$A$8:$B$652,2,0)</f>
        <v>2.4659999999999999E-3</v>
      </c>
    </row>
    <row r="218" spans="1:13" x14ac:dyDescent="0.3">
      <c r="A218">
        <f t="shared" si="37"/>
        <v>152</v>
      </c>
      <c r="B218" s="1">
        <v>51075</v>
      </c>
      <c r="C218" s="16">
        <f t="shared" si="35"/>
        <v>47322151043.084816</v>
      </c>
      <c r="D218" s="16">
        <f t="shared" si="34"/>
        <v>116696424.47224715</v>
      </c>
      <c r="E218" s="16">
        <f t="shared" si="38"/>
        <v>47438847467.55706</v>
      </c>
      <c r="F218" s="16">
        <f>'9496'!X216</f>
        <v>0</v>
      </c>
      <c r="G218" s="29">
        <v>0</v>
      </c>
      <c r="H218" s="16">
        <f t="shared" si="32"/>
        <v>158129491.55852354</v>
      </c>
      <c r="I218" s="18">
        <f t="shared" si="36"/>
        <v>398319524.82029849</v>
      </c>
      <c r="J218" s="16">
        <f t="shared" si="39"/>
        <v>158129491.55852354</v>
      </c>
      <c r="K218" s="19">
        <f t="shared" si="40"/>
        <v>240190033.26177496</v>
      </c>
      <c r="L218" s="16">
        <f t="shared" si="33"/>
        <v>47198657434.295288</v>
      </c>
      <c r="M218" s="17">
        <f>VLOOKUP(B218,Encargos!$A$8:$B$652,2,0)</f>
        <v>2.4659999999999999E-3</v>
      </c>
    </row>
    <row r="219" spans="1:13" x14ac:dyDescent="0.3">
      <c r="A219">
        <f t="shared" si="37"/>
        <v>151</v>
      </c>
      <c r="B219" s="1">
        <v>51105</v>
      </c>
      <c r="C219" s="16">
        <f t="shared" si="35"/>
        <v>47198657434.295288</v>
      </c>
      <c r="D219" s="16">
        <f t="shared" si="34"/>
        <v>116391889.23297217</v>
      </c>
      <c r="E219" s="16">
        <f t="shared" si="38"/>
        <v>47315049323.528259</v>
      </c>
      <c r="F219" s="16">
        <f>'9496'!X217</f>
        <v>0</v>
      </c>
      <c r="G219" s="29">
        <v>0</v>
      </c>
      <c r="H219" s="16">
        <f t="shared" si="32"/>
        <v>157716831.07842755</v>
      </c>
      <c r="I219" s="18">
        <f t="shared" si="36"/>
        <v>399301780.76850545</v>
      </c>
      <c r="J219" s="16">
        <f t="shared" si="39"/>
        <v>157716831.07842755</v>
      </c>
      <c r="K219" s="19">
        <f t="shared" si="40"/>
        <v>241584949.6900779</v>
      </c>
      <c r="L219" s="16">
        <f t="shared" si="33"/>
        <v>47073464373.838181</v>
      </c>
      <c r="M219" s="17">
        <f>VLOOKUP(B219,Encargos!$A$8:$B$652,2,0)</f>
        <v>2.4659999999999999E-3</v>
      </c>
    </row>
    <row r="220" spans="1:13" x14ac:dyDescent="0.3">
      <c r="A220">
        <f t="shared" si="37"/>
        <v>150</v>
      </c>
      <c r="B220" s="1">
        <v>51136</v>
      </c>
      <c r="C220" s="16">
        <f t="shared" si="35"/>
        <v>47073464373.838181</v>
      </c>
      <c r="D220" s="16">
        <f t="shared" si="34"/>
        <v>116083163.14588495</v>
      </c>
      <c r="E220" s="16">
        <f t="shared" si="38"/>
        <v>47189547536.984062</v>
      </c>
      <c r="F220" s="16">
        <f>'9496'!X218</f>
        <v>0</v>
      </c>
      <c r="G220" s="29">
        <v>0</v>
      </c>
      <c r="H220" s="16">
        <f t="shared" si="32"/>
        <v>157298491.78994688</v>
      </c>
      <c r="I220" s="18">
        <f t="shared" si="36"/>
        <v>400286458.95988053</v>
      </c>
      <c r="J220" s="16">
        <f t="shared" si="39"/>
        <v>157298491.78994688</v>
      </c>
      <c r="K220" s="19">
        <f t="shared" si="40"/>
        <v>242987967.16993365</v>
      </c>
      <c r="L220" s="16">
        <f t="shared" si="33"/>
        <v>46946559569.814133</v>
      </c>
      <c r="M220" s="17">
        <f>VLOOKUP(B220,Encargos!$A$8:$B$652,2,0)</f>
        <v>2.4659999999999999E-3</v>
      </c>
    </row>
    <row r="221" spans="1:13" x14ac:dyDescent="0.3">
      <c r="A221">
        <f t="shared" si="37"/>
        <v>149</v>
      </c>
      <c r="B221" s="1">
        <v>51167</v>
      </c>
      <c r="C221" s="16">
        <f t="shared" si="35"/>
        <v>46946559569.814133</v>
      </c>
      <c r="D221" s="16">
        <f t="shared" si="34"/>
        <v>115770215.89916165</v>
      </c>
      <c r="E221" s="16">
        <f t="shared" si="38"/>
        <v>47062329785.713295</v>
      </c>
      <c r="F221" s="16">
        <f>'9496'!X219</f>
        <v>0</v>
      </c>
      <c r="G221" s="29">
        <v>0</v>
      </c>
      <c r="H221" s="16">
        <f t="shared" si="32"/>
        <v>156874432.61904433</v>
      </c>
      <c r="I221" s="18">
        <f t="shared" si="36"/>
        <v>401273565.3676756</v>
      </c>
      <c r="J221" s="16">
        <f t="shared" si="39"/>
        <v>156874432.61904433</v>
      </c>
      <c r="K221" s="19">
        <f t="shared" si="40"/>
        <v>244399132.74863127</v>
      </c>
      <c r="L221" s="16">
        <f t="shared" si="33"/>
        <v>46817930652.964661</v>
      </c>
      <c r="M221" s="17">
        <f>VLOOKUP(B221,Encargos!$A$8:$B$652,2,0)</f>
        <v>2.4659999999999999E-3</v>
      </c>
    </row>
    <row r="222" spans="1:13" x14ac:dyDescent="0.3">
      <c r="A222">
        <f t="shared" si="37"/>
        <v>148</v>
      </c>
      <c r="B222" s="1">
        <v>51196</v>
      </c>
      <c r="C222" s="16">
        <f t="shared" si="35"/>
        <v>46817930652.964661</v>
      </c>
      <c r="D222" s="16">
        <f t="shared" si="34"/>
        <v>115453016.99021085</v>
      </c>
      <c r="E222" s="16">
        <f t="shared" si="38"/>
        <v>46933383669.954872</v>
      </c>
      <c r="F222" s="16">
        <f>'9496'!X220</f>
        <v>0</v>
      </c>
      <c r="G222" s="29">
        <v>0</v>
      </c>
      <c r="H222" s="16">
        <f t="shared" si="32"/>
        <v>156444612.23318291</v>
      </c>
      <c r="I222" s="18">
        <f t="shared" si="36"/>
        <v>402263105.97987229</v>
      </c>
      <c r="J222" s="16">
        <f t="shared" si="39"/>
        <v>156444612.23318291</v>
      </c>
      <c r="K222" s="19">
        <f t="shared" si="40"/>
        <v>245818493.74668938</v>
      </c>
      <c r="L222" s="16">
        <f t="shared" si="33"/>
        <v>46687565176.208183</v>
      </c>
      <c r="M222" s="17">
        <f>VLOOKUP(B222,Encargos!$A$8:$B$652,2,0)</f>
        <v>2.4659999999999999E-3</v>
      </c>
    </row>
    <row r="223" spans="1:13" x14ac:dyDescent="0.3">
      <c r="A223">
        <f t="shared" si="37"/>
        <v>147</v>
      </c>
      <c r="B223" s="1">
        <v>51227</v>
      </c>
      <c r="C223" s="16">
        <f t="shared" si="35"/>
        <v>46687565176.208183</v>
      </c>
      <c r="D223" s="16">
        <f t="shared" si="34"/>
        <v>115131535.72452937</v>
      </c>
      <c r="E223" s="16">
        <f t="shared" si="38"/>
        <v>46802696711.932716</v>
      </c>
      <c r="F223" s="16">
        <f>'9496'!X221</f>
        <v>0</v>
      </c>
      <c r="G223" s="29">
        <v>0</v>
      </c>
      <c r="H223" s="16">
        <f t="shared" si="32"/>
        <v>156008989.03977573</v>
      </c>
      <c r="I223" s="18">
        <f t="shared" si="36"/>
        <v>403255086.79921865</v>
      </c>
      <c r="J223" s="16">
        <f t="shared" si="39"/>
        <v>156008989.03977573</v>
      </c>
      <c r="K223" s="19">
        <f t="shared" si="40"/>
        <v>247246097.75944293</v>
      </c>
      <c r="L223" s="16">
        <f t="shared" si="33"/>
        <v>46555450614.173271</v>
      </c>
      <c r="M223" s="17">
        <f>VLOOKUP(B223,Encargos!$A$8:$B$652,2,0)</f>
        <v>2.4659999999999999E-3</v>
      </c>
    </row>
    <row r="224" spans="1:13" x14ac:dyDescent="0.3">
      <c r="A224">
        <f t="shared" si="37"/>
        <v>146</v>
      </c>
      <c r="B224" s="1">
        <v>51257</v>
      </c>
      <c r="C224" s="16">
        <f t="shared" si="35"/>
        <v>46555450614.173271</v>
      </c>
      <c r="D224" s="16">
        <f t="shared" si="34"/>
        <v>114805741.21455128</v>
      </c>
      <c r="E224" s="16">
        <f t="shared" si="38"/>
        <v>46670256355.387825</v>
      </c>
      <c r="F224" s="16">
        <f>'9496'!X222</f>
        <v>0</v>
      </c>
      <c r="G224" s="29">
        <v>0</v>
      </c>
      <c r="H224" s="16">
        <f t="shared" si="32"/>
        <v>155567521.1846261</v>
      </c>
      <c r="I224" s="18">
        <f t="shared" si="36"/>
        <v>404249513.84326553</v>
      </c>
      <c r="J224" s="16">
        <f t="shared" si="39"/>
        <v>155567521.1846261</v>
      </c>
      <c r="K224" s="19">
        <f t="shared" si="40"/>
        <v>248681992.65863943</v>
      </c>
      <c r="L224" s="16">
        <f t="shared" si="33"/>
        <v>46421574362.729187</v>
      </c>
      <c r="M224" s="17">
        <f>VLOOKUP(B224,Encargos!$A$8:$B$652,2,0)</f>
        <v>2.4659999999999999E-3</v>
      </c>
    </row>
    <row r="225" spans="1:13" x14ac:dyDescent="0.3">
      <c r="A225">
        <f t="shared" si="37"/>
        <v>145</v>
      </c>
      <c r="B225" s="1">
        <v>51288</v>
      </c>
      <c r="C225" s="16">
        <f t="shared" si="35"/>
        <v>46421574362.729187</v>
      </c>
      <c r="D225" s="16">
        <f t="shared" si="34"/>
        <v>114475602.37849016</v>
      </c>
      <c r="E225" s="16">
        <f t="shared" si="38"/>
        <v>46536049965.107674</v>
      </c>
      <c r="F225" s="16">
        <f>'9496'!X223</f>
        <v>0</v>
      </c>
      <c r="G225" s="29">
        <v>0</v>
      </c>
      <c r="H225" s="16">
        <f t="shared" si="32"/>
        <v>155120166.55035892</v>
      </c>
      <c r="I225" s="18">
        <f t="shared" si="36"/>
        <v>405246393.14440298</v>
      </c>
      <c r="J225" s="16">
        <f t="shared" si="39"/>
        <v>155120166.55035892</v>
      </c>
      <c r="K225" s="19">
        <f t="shared" si="40"/>
        <v>250126226.59404406</v>
      </c>
      <c r="L225" s="16">
        <f t="shared" si="33"/>
        <v>46285923738.513634</v>
      </c>
      <c r="M225" s="17">
        <f>VLOOKUP(B225,Encargos!$A$8:$B$652,2,0)</f>
        <v>2.4659999999999999E-3</v>
      </c>
    </row>
    <row r="226" spans="1:13" x14ac:dyDescent="0.3">
      <c r="A226">
        <f t="shared" si="37"/>
        <v>144</v>
      </c>
      <c r="B226" s="1">
        <v>51318</v>
      </c>
      <c r="C226" s="16">
        <f t="shared" si="35"/>
        <v>46285923738.513634</v>
      </c>
      <c r="D226" s="16">
        <f t="shared" si="34"/>
        <v>114141087.93917462</v>
      </c>
      <c r="E226" s="16">
        <f t="shared" si="38"/>
        <v>46400064826.452805</v>
      </c>
      <c r="F226" s="16">
        <f>'9496'!X224</f>
        <v>0</v>
      </c>
      <c r="G226" s="29">
        <v>0</v>
      </c>
      <c r="H226" s="16">
        <f t="shared" si="32"/>
        <v>154666882.7548427</v>
      </c>
      <c r="I226" s="18">
        <f t="shared" si="36"/>
        <v>406245730.74989712</v>
      </c>
      <c r="J226" s="16">
        <f t="shared" si="39"/>
        <v>154666882.7548427</v>
      </c>
      <c r="K226" s="19">
        <f t="shared" si="40"/>
        <v>251578847.99505442</v>
      </c>
      <c r="L226" s="16">
        <f t="shared" si="33"/>
        <v>46148485978.457748</v>
      </c>
      <c r="M226" s="17">
        <f>VLOOKUP(B226,Encargos!$A$8:$B$652,2,0)</f>
        <v>2.4659999999999999E-3</v>
      </c>
    </row>
    <row r="227" spans="1:13" x14ac:dyDescent="0.3">
      <c r="A227">
        <f t="shared" si="37"/>
        <v>143</v>
      </c>
      <c r="B227" s="1">
        <v>51349</v>
      </c>
      <c r="C227" s="16">
        <f t="shared" si="35"/>
        <v>46148485978.457748</v>
      </c>
      <c r="D227" s="16">
        <f t="shared" si="34"/>
        <v>113802166.42287681</v>
      </c>
      <c r="E227" s="16">
        <f t="shared" si="38"/>
        <v>46262288144.880623</v>
      </c>
      <c r="F227" s="16">
        <f>'9496'!X225</f>
        <v>0</v>
      </c>
      <c r="G227" s="29">
        <v>0</v>
      </c>
      <c r="H227" s="16">
        <f t="shared" si="32"/>
        <v>154207627.14960209</v>
      </c>
      <c r="I227" s="18">
        <f t="shared" si="36"/>
        <v>407247532.72192627</v>
      </c>
      <c r="J227" s="16">
        <f t="shared" si="39"/>
        <v>154207627.14960209</v>
      </c>
      <c r="K227" s="19">
        <f t="shared" si="40"/>
        <v>253039905.57232419</v>
      </c>
      <c r="L227" s="16">
        <f t="shared" si="33"/>
        <v>46009248239.308304</v>
      </c>
      <c r="M227" s="17">
        <f>VLOOKUP(B227,Encargos!$A$8:$B$652,2,0)</f>
        <v>2.4659999999999999E-3</v>
      </c>
    </row>
    <row r="228" spans="1:13" x14ac:dyDescent="0.3">
      <c r="A228">
        <f t="shared" si="37"/>
        <v>142</v>
      </c>
      <c r="B228" s="1">
        <v>51380</v>
      </c>
      <c r="C228" s="16">
        <f t="shared" si="35"/>
        <v>46009248239.308304</v>
      </c>
      <c r="D228" s="16">
        <f t="shared" si="34"/>
        <v>113458806.15813427</v>
      </c>
      <c r="E228" s="16">
        <f t="shared" si="38"/>
        <v>46122707045.466438</v>
      </c>
      <c r="F228" s="16">
        <f>'9496'!X226</f>
        <v>0</v>
      </c>
      <c r="G228" s="29">
        <v>0</v>
      </c>
      <c r="H228" s="16">
        <f t="shared" si="32"/>
        <v>153742356.81822148</v>
      </c>
      <c r="I228" s="18">
        <f t="shared" si="36"/>
        <v>408251805.13761866</v>
      </c>
      <c r="J228" s="16">
        <f t="shared" si="39"/>
        <v>153742356.81822148</v>
      </c>
      <c r="K228" s="19">
        <f t="shared" si="40"/>
        <v>254509448.31939718</v>
      </c>
      <c r="L228" s="16">
        <f t="shared" si="33"/>
        <v>45868197597.147041</v>
      </c>
      <c r="M228" s="17">
        <f>VLOOKUP(B228,Encargos!$A$8:$B$652,2,0)</f>
        <v>2.4659999999999999E-3</v>
      </c>
    </row>
    <row r="229" spans="1:13" x14ac:dyDescent="0.3">
      <c r="A229">
        <f t="shared" si="37"/>
        <v>141</v>
      </c>
      <c r="B229" s="1">
        <v>51410</v>
      </c>
      <c r="C229" s="16">
        <f t="shared" si="35"/>
        <v>45868197597.147041</v>
      </c>
      <c r="D229" s="16">
        <f t="shared" si="34"/>
        <v>113110975.27456459</v>
      </c>
      <c r="E229" s="16">
        <f t="shared" si="38"/>
        <v>45981308572.421608</v>
      </c>
      <c r="F229" s="16">
        <f>'9496'!X227</f>
        <v>0</v>
      </c>
      <c r="G229" s="29">
        <v>0</v>
      </c>
      <c r="H229" s="16">
        <f t="shared" si="32"/>
        <v>153271028.57473871</v>
      </c>
      <c r="I229" s="18">
        <f t="shared" si="36"/>
        <v>409258554.08908808</v>
      </c>
      <c r="J229" s="16">
        <f t="shared" si="39"/>
        <v>153271028.57473871</v>
      </c>
      <c r="K229" s="19">
        <f t="shared" si="40"/>
        <v>255987525.51434937</v>
      </c>
      <c r="L229" s="16">
        <f t="shared" si="33"/>
        <v>45725321046.907257</v>
      </c>
      <c r="M229" s="17">
        <f>VLOOKUP(B229,Encargos!$A$8:$B$652,2,0)</f>
        <v>2.4659999999999999E-3</v>
      </c>
    </row>
    <row r="230" spans="1:13" x14ac:dyDescent="0.3">
      <c r="A230">
        <f t="shared" si="37"/>
        <v>140</v>
      </c>
      <c r="B230" s="1">
        <v>51441</v>
      </c>
      <c r="C230" s="16">
        <f t="shared" si="35"/>
        <v>45725321046.907257</v>
      </c>
      <c r="D230" s="16">
        <f t="shared" si="34"/>
        <v>112758641.70167328</v>
      </c>
      <c r="E230" s="16">
        <f t="shared" si="38"/>
        <v>45838079688.608932</v>
      </c>
      <c r="F230" s="16">
        <f>'9496'!X228</f>
        <v>0</v>
      </c>
      <c r="G230" s="29">
        <v>0</v>
      </c>
      <c r="H230" s="16">
        <f t="shared" si="32"/>
        <v>152793598.96202978</v>
      </c>
      <c r="I230" s="18">
        <f t="shared" si="36"/>
        <v>410267785.68347174</v>
      </c>
      <c r="J230" s="16">
        <f t="shared" si="39"/>
        <v>152793598.96202978</v>
      </c>
      <c r="K230" s="19">
        <f t="shared" si="40"/>
        <v>257474186.72144195</v>
      </c>
      <c r="L230" s="16">
        <f t="shared" si="33"/>
        <v>45580605501.887489</v>
      </c>
      <c r="M230" s="17">
        <f>VLOOKUP(B230,Encargos!$A$8:$B$652,2,0)</f>
        <v>2.4659999999999999E-3</v>
      </c>
    </row>
    <row r="231" spans="1:13" x14ac:dyDescent="0.3">
      <c r="A231">
        <f t="shared" si="37"/>
        <v>139</v>
      </c>
      <c r="B231" s="1">
        <v>51471</v>
      </c>
      <c r="C231" s="16">
        <f t="shared" si="35"/>
        <v>45580605501.887489</v>
      </c>
      <c r="D231" s="16">
        <f t="shared" si="34"/>
        <v>112401773.16765454</v>
      </c>
      <c r="E231" s="16">
        <f t="shared" si="38"/>
        <v>45693007275.055145</v>
      </c>
      <c r="F231" s="16">
        <f>'9496'!X229</f>
        <v>0</v>
      </c>
      <c r="G231" s="29">
        <v>0</v>
      </c>
      <c r="H231" s="16">
        <f t="shared" si="32"/>
        <v>152310024.25018382</v>
      </c>
      <c r="I231" s="18">
        <f t="shared" si="36"/>
        <v>411279506.04296714</v>
      </c>
      <c r="J231" s="16">
        <f t="shared" si="39"/>
        <v>152310024.25018382</v>
      </c>
      <c r="K231" s="19">
        <f t="shared" si="40"/>
        <v>258969481.79278332</v>
      </c>
      <c r="L231" s="16">
        <f t="shared" si="33"/>
        <v>45434037793.26236</v>
      </c>
      <c r="M231" s="17">
        <f>VLOOKUP(B231,Encargos!$A$8:$B$652,2,0)</f>
        <v>2.4659999999999999E-3</v>
      </c>
    </row>
    <row r="232" spans="1:13" x14ac:dyDescent="0.3">
      <c r="A232">
        <f t="shared" si="37"/>
        <v>138</v>
      </c>
      <c r="B232" s="1">
        <v>51502</v>
      </c>
      <c r="C232" s="16">
        <f t="shared" si="35"/>
        <v>45434037793.26236</v>
      </c>
      <c r="D232" s="16">
        <f t="shared" si="34"/>
        <v>112040337.19818497</v>
      </c>
      <c r="E232" s="16">
        <f t="shared" si="38"/>
        <v>45546078130.460541</v>
      </c>
      <c r="F232" s="16">
        <f>'9496'!X230</f>
        <v>0</v>
      </c>
      <c r="G232" s="29">
        <v>0</v>
      </c>
      <c r="H232" s="16">
        <f t="shared" si="32"/>
        <v>151820260.43486848</v>
      </c>
      <c r="I232" s="18">
        <f t="shared" si="36"/>
        <v>412293721.30486912</v>
      </c>
      <c r="J232" s="16">
        <f t="shared" si="39"/>
        <v>151820260.43486848</v>
      </c>
      <c r="K232" s="19">
        <f t="shared" si="40"/>
        <v>260473460.87000063</v>
      </c>
      <c r="L232" s="16">
        <f t="shared" si="33"/>
        <v>45285604669.590538</v>
      </c>
      <c r="M232" s="17">
        <f>VLOOKUP(B232,Encargos!$A$8:$B$652,2,0)</f>
        <v>2.4659999999999999E-3</v>
      </c>
    </row>
    <row r="233" spans="1:13" x14ac:dyDescent="0.3">
      <c r="A233">
        <f t="shared" si="37"/>
        <v>137</v>
      </c>
      <c r="B233" s="1">
        <v>51533</v>
      </c>
      <c r="C233" s="16">
        <f t="shared" si="35"/>
        <v>45285604669.590538</v>
      </c>
      <c r="D233" s="16">
        <f t="shared" si="34"/>
        <v>111674301.11521026</v>
      </c>
      <c r="E233" s="16">
        <f t="shared" si="38"/>
        <v>45397278970.70575</v>
      </c>
      <c r="F233" s="16">
        <f>'9496'!X231</f>
        <v>0</v>
      </c>
      <c r="G233" s="29">
        <v>0</v>
      </c>
      <c r="H233" s="16">
        <f t="shared" si="32"/>
        <v>151324263.23568586</v>
      </c>
      <c r="I233" s="18">
        <f t="shared" si="36"/>
        <v>413310437.62160695</v>
      </c>
      <c r="J233" s="16">
        <f t="shared" si="39"/>
        <v>151324263.23568586</v>
      </c>
      <c r="K233" s="19">
        <f t="shared" si="40"/>
        <v>261986174.38592109</v>
      </c>
      <c r="L233" s="16">
        <f t="shared" si="33"/>
        <v>45135292796.319832</v>
      </c>
      <c r="M233" s="17">
        <f>VLOOKUP(B233,Encargos!$A$8:$B$652,2,0)</f>
        <v>2.4659999999999999E-3</v>
      </c>
    </row>
    <row r="234" spans="1:13" x14ac:dyDescent="0.3">
      <c r="A234">
        <f t="shared" si="37"/>
        <v>136</v>
      </c>
      <c r="B234" s="1">
        <v>51561</v>
      </c>
      <c r="C234" s="16">
        <f t="shared" si="35"/>
        <v>45135292796.319832</v>
      </c>
      <c r="D234" s="16">
        <f t="shared" si="34"/>
        <v>111303632.0357247</v>
      </c>
      <c r="E234" s="16">
        <f t="shared" si="38"/>
        <v>45246596428.35556</v>
      </c>
      <c r="F234" s="16">
        <f>'9496'!X232</f>
        <v>0</v>
      </c>
      <c r="G234" s="29">
        <v>0</v>
      </c>
      <c r="H234" s="16">
        <f t="shared" si="32"/>
        <v>150821988.09451854</v>
      </c>
      <c r="I234" s="18">
        <f t="shared" si="36"/>
        <v>414329661.16078186</v>
      </c>
      <c r="J234" s="16">
        <f t="shared" si="39"/>
        <v>150821988.09451854</v>
      </c>
      <c r="K234" s="19">
        <f t="shared" si="40"/>
        <v>263507673.06626332</v>
      </c>
      <c r="L234" s="16">
        <f t="shared" si="33"/>
        <v>44983088755.289299</v>
      </c>
      <c r="M234" s="17">
        <f>VLOOKUP(B234,Encargos!$A$8:$B$652,2,0)</f>
        <v>2.4659999999999999E-3</v>
      </c>
    </row>
    <row r="235" spans="1:13" x14ac:dyDescent="0.3">
      <c r="A235">
        <f t="shared" si="37"/>
        <v>135</v>
      </c>
      <c r="B235" s="1">
        <v>51592</v>
      </c>
      <c r="C235" s="16">
        <f t="shared" si="35"/>
        <v>44983088755.289299</v>
      </c>
      <c r="D235" s="16">
        <f t="shared" si="34"/>
        <v>110928296.87054341</v>
      </c>
      <c r="E235" s="16">
        <f t="shared" si="38"/>
        <v>45094017052.159843</v>
      </c>
      <c r="F235" s="16">
        <f>'9496'!X233</f>
        <v>0</v>
      </c>
      <c r="G235" s="29">
        <v>0</v>
      </c>
      <c r="H235" s="16">
        <f t="shared" si="32"/>
        <v>150313390.17386615</v>
      </c>
      <c r="I235" s="18">
        <f t="shared" si="36"/>
        <v>415351398.10520434</v>
      </c>
      <c r="J235" s="16">
        <f t="shared" si="39"/>
        <v>150313390.17386615</v>
      </c>
      <c r="K235" s="19">
        <f t="shared" si="40"/>
        <v>265038007.93133819</v>
      </c>
      <c r="L235" s="16">
        <f t="shared" si="33"/>
        <v>44828979044.228508</v>
      </c>
      <c r="M235" s="17">
        <f>VLOOKUP(B235,Encargos!$A$8:$B$652,2,0)</f>
        <v>2.4659999999999999E-3</v>
      </c>
    </row>
    <row r="236" spans="1:13" x14ac:dyDescent="0.3">
      <c r="A236">
        <f t="shared" si="37"/>
        <v>134</v>
      </c>
      <c r="B236" s="1">
        <v>51622</v>
      </c>
      <c r="C236" s="16">
        <f t="shared" si="35"/>
        <v>44828979044.228508</v>
      </c>
      <c r="D236" s="16">
        <f t="shared" si="34"/>
        <v>110548262.3230675</v>
      </c>
      <c r="E236" s="16">
        <f t="shared" si="38"/>
        <v>44939527306.551575</v>
      </c>
      <c r="F236" s="16">
        <f>'9496'!X234</f>
        <v>0</v>
      </c>
      <c r="G236" s="29">
        <v>0</v>
      </c>
      <c r="H236" s="16">
        <f t="shared" si="32"/>
        <v>149798424.35517192</v>
      </c>
      <c r="I236" s="18">
        <f t="shared" si="36"/>
        <v>416375654.65293175</v>
      </c>
      <c r="J236" s="16">
        <f t="shared" si="39"/>
        <v>149798424.35517192</v>
      </c>
      <c r="K236" s="19">
        <f t="shared" si="40"/>
        <v>266577230.29775983</v>
      </c>
      <c r="L236" s="16">
        <f t="shared" si="33"/>
        <v>44672950076.253815</v>
      </c>
      <c r="M236" s="17">
        <f>VLOOKUP(B236,Encargos!$A$8:$B$652,2,0)</f>
        <v>2.4659999999999999E-3</v>
      </c>
    </row>
    <row r="237" spans="1:13" x14ac:dyDescent="0.3">
      <c r="A237">
        <f t="shared" si="37"/>
        <v>133</v>
      </c>
      <c r="B237" s="1">
        <v>51653</v>
      </c>
      <c r="C237" s="16">
        <f t="shared" si="35"/>
        <v>44672950076.253815</v>
      </c>
      <c r="D237" s="16">
        <f t="shared" si="34"/>
        <v>110163494.8880419</v>
      </c>
      <c r="E237" s="16">
        <f t="shared" si="38"/>
        <v>44783113571.141853</v>
      </c>
      <c r="F237" s="16">
        <f>'9496'!X235</f>
        <v>0</v>
      </c>
      <c r="G237" s="29">
        <v>0</v>
      </c>
      <c r="H237" s="16">
        <f t="shared" si="32"/>
        <v>149277045.23713952</v>
      </c>
      <c r="I237" s="18">
        <f t="shared" si="36"/>
        <v>417402437.01730591</v>
      </c>
      <c r="J237" s="16">
        <f t="shared" si="39"/>
        <v>149277045.23713952</v>
      </c>
      <c r="K237" s="19">
        <f t="shared" si="40"/>
        <v>268125391.78016639</v>
      </c>
      <c r="L237" s="16">
        <f t="shared" si="33"/>
        <v>44514988179.361687</v>
      </c>
      <c r="M237" s="17">
        <f>VLOOKUP(B237,Encargos!$A$8:$B$652,2,0)</f>
        <v>2.4659999999999999E-3</v>
      </c>
    </row>
    <row r="238" spans="1:13" x14ac:dyDescent="0.3">
      <c r="A238">
        <f t="shared" si="37"/>
        <v>132</v>
      </c>
      <c r="B238" s="1">
        <v>51683</v>
      </c>
      <c r="C238" s="16">
        <f t="shared" si="35"/>
        <v>44514988179.361687</v>
      </c>
      <c r="D238" s="16">
        <f t="shared" si="34"/>
        <v>109773960.85030591</v>
      </c>
      <c r="E238" s="16">
        <f t="shared" si="38"/>
        <v>44624762140.21199</v>
      </c>
      <c r="F238" s="16">
        <f>'9496'!X236</f>
        <v>0</v>
      </c>
      <c r="G238" s="29">
        <v>0</v>
      </c>
      <c r="H238" s="16">
        <f t="shared" si="32"/>
        <v>148749207.13403997</v>
      </c>
      <c r="I238" s="18">
        <f t="shared" si="36"/>
        <v>418431751.42699051</v>
      </c>
      <c r="J238" s="16">
        <f t="shared" si="39"/>
        <v>148749207.13403997</v>
      </c>
      <c r="K238" s="19">
        <f t="shared" si="40"/>
        <v>269682544.29295051</v>
      </c>
      <c r="L238" s="16">
        <f t="shared" si="33"/>
        <v>44355079595.919037</v>
      </c>
      <c r="M238" s="17">
        <f>VLOOKUP(B238,Encargos!$A$8:$B$652,2,0)</f>
        <v>2.4659999999999999E-3</v>
      </c>
    </row>
    <row r="239" spans="1:13" x14ac:dyDescent="0.3">
      <c r="A239">
        <f t="shared" si="37"/>
        <v>131</v>
      </c>
      <c r="B239" s="1">
        <v>51714</v>
      </c>
      <c r="C239" s="16">
        <f t="shared" si="35"/>
        <v>44355079595.919037</v>
      </c>
      <c r="D239" s="16">
        <f t="shared" si="34"/>
        <v>109379626.28353634</v>
      </c>
      <c r="E239" s="16">
        <f t="shared" si="38"/>
        <v>44464459222.202576</v>
      </c>
      <c r="F239" s="16">
        <f>'9496'!X237</f>
        <v>0</v>
      </c>
      <c r="G239" s="29">
        <v>0</v>
      </c>
      <c r="H239" s="16">
        <f t="shared" si="32"/>
        <v>148214864.07400858</v>
      </c>
      <c r="I239" s="18">
        <f t="shared" si="36"/>
        <v>419463604.12600952</v>
      </c>
      <c r="J239" s="16">
        <f t="shared" si="39"/>
        <v>148214864.07400858</v>
      </c>
      <c r="K239" s="19">
        <f t="shared" si="40"/>
        <v>271248740.05200094</v>
      </c>
      <c r="L239" s="16">
        <f t="shared" si="33"/>
        <v>44193210482.150574</v>
      </c>
      <c r="M239" s="17">
        <f>VLOOKUP(B239,Encargos!$A$8:$B$652,2,0)</f>
        <v>2.4659999999999999E-3</v>
      </c>
    </row>
    <row r="240" spans="1:13" x14ac:dyDescent="0.3">
      <c r="A240">
        <f t="shared" si="37"/>
        <v>130</v>
      </c>
      <c r="B240" s="1">
        <v>51745</v>
      </c>
      <c r="C240" s="16">
        <f t="shared" si="35"/>
        <v>44193210482.150574</v>
      </c>
      <c r="D240" s="16">
        <f t="shared" si="34"/>
        <v>108980457.04898331</v>
      </c>
      <c r="E240" s="16">
        <f t="shared" si="38"/>
        <v>44302190939.199554</v>
      </c>
      <c r="F240" s="16">
        <f>'9496'!X238</f>
        <v>0</v>
      </c>
      <c r="G240" s="29">
        <v>0</v>
      </c>
      <c r="H240" s="16">
        <f t="shared" si="32"/>
        <v>147673969.79733187</v>
      </c>
      <c r="I240" s="18">
        <f t="shared" si="36"/>
        <v>420498001.37378418</v>
      </c>
      <c r="J240" s="16">
        <f t="shared" si="39"/>
        <v>147673969.79733187</v>
      </c>
      <c r="K240" s="19">
        <f t="shared" si="40"/>
        <v>272824031.57645231</v>
      </c>
      <c r="L240" s="16">
        <f t="shared" si="33"/>
        <v>44029366907.6231</v>
      </c>
      <c r="M240" s="17">
        <f>VLOOKUP(B240,Encargos!$A$8:$B$652,2,0)</f>
        <v>2.4659999999999999E-3</v>
      </c>
    </row>
    <row r="241" spans="1:13" x14ac:dyDescent="0.3">
      <c r="A241">
        <f t="shared" si="37"/>
        <v>129</v>
      </c>
      <c r="B241" s="1">
        <v>51775</v>
      </c>
      <c r="C241" s="16">
        <f t="shared" si="35"/>
        <v>44029366907.6231</v>
      </c>
      <c r="D241" s="16">
        <f t="shared" si="34"/>
        <v>108576418.79419856</v>
      </c>
      <c r="E241" s="16">
        <f t="shared" si="38"/>
        <v>44137943326.417297</v>
      </c>
      <c r="F241" s="16">
        <f>'9496'!X239</f>
        <v>0</v>
      </c>
      <c r="G241" s="29">
        <v>0</v>
      </c>
      <c r="H241" s="16">
        <f t="shared" si="32"/>
        <v>147126477.75472432</v>
      </c>
      <c r="I241" s="18">
        <f t="shared" si="36"/>
        <v>421534949.44517189</v>
      </c>
      <c r="J241" s="16">
        <f t="shared" si="39"/>
        <v>147126477.75472432</v>
      </c>
      <c r="K241" s="19">
        <f t="shared" si="40"/>
        <v>274408471.69044757</v>
      </c>
      <c r="L241" s="16">
        <f t="shared" si="33"/>
        <v>43863534854.726845</v>
      </c>
      <c r="M241" s="17">
        <f>VLOOKUP(B241,Encargos!$A$8:$B$652,2,0)</f>
        <v>2.4659999999999999E-3</v>
      </c>
    </row>
    <row r="242" spans="1:13" x14ac:dyDescent="0.3">
      <c r="A242">
        <f t="shared" si="37"/>
        <v>128</v>
      </c>
      <c r="B242" s="1">
        <v>51806</v>
      </c>
      <c r="C242" s="16">
        <f t="shared" si="35"/>
        <v>43863534854.726845</v>
      </c>
      <c r="D242" s="16">
        <f t="shared" si="34"/>
        <v>108167476.95175639</v>
      </c>
      <c r="E242" s="16">
        <f t="shared" si="38"/>
        <v>43971702331.678604</v>
      </c>
      <c r="F242" s="16">
        <f>'9496'!X240</f>
        <v>0</v>
      </c>
      <c r="G242" s="29">
        <v>0</v>
      </c>
      <c r="H242" s="16">
        <f t="shared" si="32"/>
        <v>146572341.10559535</v>
      </c>
      <c r="I242" s="18">
        <f t="shared" si="36"/>
        <v>422574454.63050365</v>
      </c>
      <c r="J242" s="16">
        <f t="shared" si="39"/>
        <v>146572341.10559535</v>
      </c>
      <c r="K242" s="19">
        <f t="shared" si="40"/>
        <v>276002113.5249083</v>
      </c>
      <c r="L242" s="16">
        <f t="shared" si="33"/>
        <v>43695700218.153702</v>
      </c>
      <c r="M242" s="17">
        <f>VLOOKUP(B242,Encargos!$A$8:$B$652,2,0)</f>
        <v>2.4659999999999999E-3</v>
      </c>
    </row>
    <row r="243" spans="1:13" x14ac:dyDescent="0.3">
      <c r="A243">
        <f t="shared" si="37"/>
        <v>127</v>
      </c>
      <c r="B243" s="1">
        <v>51836</v>
      </c>
      <c r="C243" s="16">
        <f t="shared" si="35"/>
        <v>43695700218.153702</v>
      </c>
      <c r="D243" s="16">
        <f t="shared" si="34"/>
        <v>107753596.73796703</v>
      </c>
      <c r="E243" s="16">
        <f t="shared" si="38"/>
        <v>43803453814.89167</v>
      </c>
      <c r="F243" s="16">
        <f>'9496'!X241</f>
        <v>0</v>
      </c>
      <c r="G243" s="29">
        <v>0</v>
      </c>
      <c r="H243" s="16">
        <f t="shared" si="32"/>
        <v>146011512.71630558</v>
      </c>
      <c r="I243" s="18">
        <f t="shared" si="36"/>
        <v>423616523.23562253</v>
      </c>
      <c r="J243" s="16">
        <f t="shared" si="39"/>
        <v>146011512.71630558</v>
      </c>
      <c r="K243" s="19">
        <f t="shared" si="40"/>
        <v>277605010.51931691</v>
      </c>
      <c r="L243" s="16">
        <f t="shared" si="33"/>
        <v>43525848804.372353</v>
      </c>
      <c r="M243" s="17">
        <f>VLOOKUP(B243,Encargos!$A$8:$B$652,2,0)</f>
        <v>2.4659999999999999E-3</v>
      </c>
    </row>
    <row r="244" spans="1:13" x14ac:dyDescent="0.3">
      <c r="A244">
        <f t="shared" si="37"/>
        <v>126</v>
      </c>
      <c r="B244" s="1">
        <v>51867</v>
      </c>
      <c r="C244" s="16">
        <f t="shared" si="35"/>
        <v>43525848804.372353</v>
      </c>
      <c r="D244" s="16">
        <f t="shared" si="34"/>
        <v>107334743.15158221</v>
      </c>
      <c r="E244" s="16">
        <f t="shared" si="38"/>
        <v>43633183547.523933</v>
      </c>
      <c r="F244" s="16">
        <f>'9496'!X242</f>
        <v>0</v>
      </c>
      <c r="G244" s="29">
        <v>0</v>
      </c>
      <c r="H244" s="16">
        <f t="shared" si="32"/>
        <v>145443945.15841311</v>
      </c>
      <c r="I244" s="18">
        <f t="shared" si="36"/>
        <v>424661161.5819217</v>
      </c>
      <c r="J244" s="16">
        <f t="shared" si="39"/>
        <v>145443945.15841311</v>
      </c>
      <c r="K244" s="19">
        <f t="shared" si="40"/>
        <v>279217216.42350858</v>
      </c>
      <c r="L244" s="16">
        <f t="shared" si="33"/>
        <v>43353966331.100426</v>
      </c>
      <c r="M244" s="17">
        <f>VLOOKUP(B244,Encargos!$A$8:$B$652,2,0)</f>
        <v>2.4659999999999999E-3</v>
      </c>
    </row>
    <row r="245" spans="1:13" x14ac:dyDescent="0.3">
      <c r="A245">
        <f t="shared" si="37"/>
        <v>125</v>
      </c>
      <c r="B245" s="1">
        <v>51898</v>
      </c>
      <c r="C245" s="16">
        <f t="shared" si="35"/>
        <v>43353966331.100426</v>
      </c>
      <c r="D245" s="16">
        <f t="shared" si="34"/>
        <v>106910880.97249365</v>
      </c>
      <c r="E245" s="16">
        <f t="shared" si="38"/>
        <v>43460877212.072922</v>
      </c>
      <c r="F245" s="16">
        <f>'9496'!X243</f>
        <v>0</v>
      </c>
      <c r="G245" s="29">
        <v>0</v>
      </c>
      <c r="H245" s="16">
        <f t="shared" si="32"/>
        <v>144869590.70690975</v>
      </c>
      <c r="I245" s="18">
        <f t="shared" si="36"/>
        <v>425708376.00638264</v>
      </c>
      <c r="J245" s="16">
        <f t="shared" si="39"/>
        <v>144869590.70690975</v>
      </c>
      <c r="K245" s="19">
        <f t="shared" si="40"/>
        <v>280838785.29947293</v>
      </c>
      <c r="L245" s="16">
        <f t="shared" si="33"/>
        <v>43180038426.773445</v>
      </c>
      <c r="M245" s="17">
        <f>VLOOKUP(B245,Encargos!$A$8:$B$652,2,0)</f>
        <v>2.4659999999999999E-3</v>
      </c>
    </row>
    <row r="246" spans="1:13" x14ac:dyDescent="0.3">
      <c r="A246">
        <f t="shared" si="37"/>
        <v>124</v>
      </c>
      <c r="B246" s="1">
        <v>51926</v>
      </c>
      <c r="C246" s="16">
        <f t="shared" si="35"/>
        <v>43180038426.773445</v>
      </c>
      <c r="D246" s="16">
        <f t="shared" si="34"/>
        <v>106481974.76042332</v>
      </c>
      <c r="E246" s="16">
        <f t="shared" si="38"/>
        <v>43286520401.533867</v>
      </c>
      <c r="F246" s="16">
        <f>'9496'!X244</f>
        <v>0</v>
      </c>
      <c r="G246" s="29">
        <v>0</v>
      </c>
      <c r="H246" s="16">
        <f t="shared" si="32"/>
        <v>144288401.33844623</v>
      </c>
      <c r="I246" s="18">
        <f t="shared" si="36"/>
        <v>426758172.86161435</v>
      </c>
      <c r="J246" s="16">
        <f t="shared" si="39"/>
        <v>144288401.33844623</v>
      </c>
      <c r="K246" s="19">
        <f t="shared" si="40"/>
        <v>282469771.52316809</v>
      </c>
      <c r="L246" s="16">
        <f t="shared" si="33"/>
        <v>43004050630.010696</v>
      </c>
      <c r="M246" s="17">
        <f>VLOOKUP(B246,Encargos!$A$8:$B$652,2,0)</f>
        <v>2.4659999999999999E-3</v>
      </c>
    </row>
    <row r="247" spans="1:13" x14ac:dyDescent="0.3">
      <c r="A247">
        <f t="shared" si="37"/>
        <v>123</v>
      </c>
      <c r="B247" s="1">
        <v>51957</v>
      </c>
      <c r="C247" s="16">
        <f t="shared" si="35"/>
        <v>43004050630.010696</v>
      </c>
      <c r="D247" s="16">
        <f t="shared" si="34"/>
        <v>106047988.85360637</v>
      </c>
      <c r="E247" s="16">
        <f t="shared" si="38"/>
        <v>43110098618.864304</v>
      </c>
      <c r="F247" s="16">
        <f>'9496'!X245</f>
        <v>0</v>
      </c>
      <c r="G247" s="29">
        <v>0</v>
      </c>
      <c r="H247" s="16">
        <f t="shared" si="32"/>
        <v>143700328.72954768</v>
      </c>
      <c r="I247" s="18">
        <f t="shared" si="36"/>
        <v>427810558.51589108</v>
      </c>
      <c r="J247" s="16">
        <f t="shared" si="39"/>
        <v>143700328.72954768</v>
      </c>
      <c r="K247" s="19">
        <f t="shared" si="40"/>
        <v>284110229.7863434</v>
      </c>
      <c r="L247" s="16">
        <f t="shared" si="33"/>
        <v>42825988389.077957</v>
      </c>
      <c r="M247" s="17">
        <f>VLOOKUP(B247,Encargos!$A$8:$B$652,2,0)</f>
        <v>2.4659999999999999E-3</v>
      </c>
    </row>
    <row r="248" spans="1:13" x14ac:dyDescent="0.3">
      <c r="A248">
        <f t="shared" si="37"/>
        <v>122</v>
      </c>
      <c r="B248" s="1">
        <v>51987</v>
      </c>
      <c r="C248" s="16">
        <f t="shared" si="35"/>
        <v>42825988389.077957</v>
      </c>
      <c r="D248" s="16">
        <f t="shared" si="34"/>
        <v>105608887.36746624</v>
      </c>
      <c r="E248" s="16">
        <f t="shared" si="38"/>
        <v>42931597276.445427</v>
      </c>
      <c r="F248" s="16">
        <f>'9496'!X246</f>
        <v>0</v>
      </c>
      <c r="G248" s="29">
        <v>0</v>
      </c>
      <c r="H248" s="16">
        <f t="shared" si="32"/>
        <v>143105324.25481811</v>
      </c>
      <c r="I248" s="18">
        <f t="shared" si="36"/>
        <v>428865539.35319126</v>
      </c>
      <c r="J248" s="16">
        <f t="shared" si="39"/>
        <v>143105324.25481811</v>
      </c>
      <c r="K248" s="19">
        <f t="shared" si="40"/>
        <v>285760215.09837317</v>
      </c>
      <c r="L248" s="16">
        <f t="shared" si="33"/>
        <v>42645837061.347061</v>
      </c>
      <c r="M248" s="17">
        <f>VLOOKUP(B248,Encargos!$A$8:$B$652,2,0)</f>
        <v>2.4659999999999999E-3</v>
      </c>
    </row>
    <row r="249" spans="1:13" x14ac:dyDescent="0.3">
      <c r="A249">
        <f t="shared" si="37"/>
        <v>121</v>
      </c>
      <c r="B249" s="1">
        <v>52018</v>
      </c>
      <c r="C249" s="16">
        <f t="shared" si="35"/>
        <v>42645837061.347061</v>
      </c>
      <c r="D249" s="16">
        <f t="shared" si="34"/>
        <v>105164634.19328184</v>
      </c>
      <c r="E249" s="16">
        <f t="shared" si="38"/>
        <v>42751001695.540344</v>
      </c>
      <c r="F249" s="16">
        <f>'9496'!X247</f>
        <v>0</v>
      </c>
      <c r="G249" s="29">
        <v>0</v>
      </c>
      <c r="H249" s="16">
        <f t="shared" si="32"/>
        <v>142503338.98513448</v>
      </c>
      <c r="I249" s="18">
        <f t="shared" si="36"/>
        <v>429923121.77323633</v>
      </c>
      <c r="J249" s="16">
        <f t="shared" si="39"/>
        <v>142503338.98513448</v>
      </c>
      <c r="K249" s="19">
        <f t="shared" si="40"/>
        <v>287419782.78810185</v>
      </c>
      <c r="L249" s="16">
        <f t="shared" si="33"/>
        <v>42463581912.752243</v>
      </c>
      <c r="M249" s="17">
        <f>VLOOKUP(B249,Encargos!$A$8:$B$652,2,0)</f>
        <v>2.4659999999999999E-3</v>
      </c>
    </row>
    <row r="250" spans="1:13" x14ac:dyDescent="0.3">
      <c r="A250">
        <f t="shared" si="37"/>
        <v>120</v>
      </c>
      <c r="B250" s="1">
        <v>52048</v>
      </c>
      <c r="C250" s="16">
        <f t="shared" si="35"/>
        <v>42463581912.752243</v>
      </c>
      <c r="D250" s="16">
        <f t="shared" si="34"/>
        <v>104715192.99684703</v>
      </c>
      <c r="E250" s="16">
        <f t="shared" si="38"/>
        <v>42568297105.749092</v>
      </c>
      <c r="F250" s="16">
        <f>'9496'!X248</f>
        <v>0</v>
      </c>
      <c r="G250" s="29">
        <v>0</v>
      </c>
      <c r="H250" s="16">
        <f t="shared" si="32"/>
        <v>141894323.68583032</v>
      </c>
      <c r="I250" s="18">
        <f t="shared" si="36"/>
        <v>430983312.19152915</v>
      </c>
      <c r="J250" s="16">
        <f t="shared" si="39"/>
        <v>141894323.68583032</v>
      </c>
      <c r="K250" s="19">
        <f t="shared" si="40"/>
        <v>289088988.5056988</v>
      </c>
      <c r="L250" s="16">
        <f t="shared" si="33"/>
        <v>42279208117.243393</v>
      </c>
      <c r="M250" s="17">
        <f>VLOOKUP(B250,Encargos!$A$8:$B$652,2,0)</f>
        <v>2.4659999999999999E-3</v>
      </c>
    </row>
    <row r="251" spans="1:13" x14ac:dyDescent="0.3">
      <c r="A251">
        <f t="shared" si="37"/>
        <v>119</v>
      </c>
      <c r="B251" s="1">
        <v>52079</v>
      </c>
      <c r="C251" s="16">
        <f t="shared" si="35"/>
        <v>42279208117.243393</v>
      </c>
      <c r="D251" s="16">
        <f t="shared" si="34"/>
        <v>104260527.2171222</v>
      </c>
      <c r="E251" s="16">
        <f t="shared" si="38"/>
        <v>42383468644.460518</v>
      </c>
      <c r="F251" s="16">
        <f>'9496'!X249</f>
        <v>0</v>
      </c>
      <c r="G251" s="29">
        <v>0</v>
      </c>
      <c r="H251" s="16">
        <f t="shared" si="32"/>
        <v>141278228.81486839</v>
      </c>
      <c r="I251" s="18">
        <f t="shared" si="36"/>
        <v>432046117.03939348</v>
      </c>
      <c r="J251" s="16">
        <f t="shared" si="39"/>
        <v>141278228.81486839</v>
      </c>
      <c r="K251" s="19">
        <f t="shared" si="40"/>
        <v>290767888.22452509</v>
      </c>
      <c r="L251" s="16">
        <f t="shared" si="33"/>
        <v>42092700756.235992</v>
      </c>
      <c r="M251" s="17">
        <f>VLOOKUP(B251,Encargos!$A$8:$B$652,2,0)</f>
        <v>2.4659999999999999E-3</v>
      </c>
    </row>
    <row r="252" spans="1:13" x14ac:dyDescent="0.3">
      <c r="A252">
        <f t="shared" si="37"/>
        <v>118</v>
      </c>
      <c r="B252" s="1">
        <v>52110</v>
      </c>
      <c r="C252" s="16">
        <f t="shared" si="35"/>
        <v>42092700756.235992</v>
      </c>
      <c r="D252" s="16">
        <f t="shared" si="34"/>
        <v>103800600.06487796</v>
      </c>
      <c r="E252" s="16">
        <f t="shared" si="38"/>
        <v>42196501356.300873</v>
      </c>
      <c r="F252" s="16">
        <f>'9496'!X250</f>
        <v>0</v>
      </c>
      <c r="G252" s="29">
        <v>0</v>
      </c>
      <c r="H252" s="16">
        <f t="shared" si="32"/>
        <v>140655004.52100292</v>
      </c>
      <c r="I252" s="18">
        <f t="shared" si="36"/>
        <v>433111542.76401269</v>
      </c>
      <c r="J252" s="16">
        <f t="shared" si="39"/>
        <v>140655004.52100292</v>
      </c>
      <c r="K252" s="19">
        <f t="shared" si="40"/>
        <v>292456538.24300981</v>
      </c>
      <c r="L252" s="16">
        <f t="shared" si="33"/>
        <v>41904044818.057861</v>
      </c>
      <c r="M252" s="17">
        <f>VLOOKUP(B252,Encargos!$A$8:$B$652,2,0)</f>
        <v>2.4659999999999999E-3</v>
      </c>
    </row>
    <row r="253" spans="1:13" x14ac:dyDescent="0.3">
      <c r="A253">
        <f t="shared" si="37"/>
        <v>117</v>
      </c>
      <c r="B253" s="1">
        <v>52140</v>
      </c>
      <c r="C253" s="16">
        <f t="shared" si="35"/>
        <v>41904044818.057861</v>
      </c>
      <c r="D253" s="16">
        <f t="shared" si="34"/>
        <v>103335374.52133068</v>
      </c>
      <c r="E253" s="16">
        <f t="shared" si="38"/>
        <v>42007380192.579193</v>
      </c>
      <c r="F253" s="16">
        <f>'9496'!X251</f>
        <v>0</v>
      </c>
      <c r="G253" s="29">
        <v>0</v>
      </c>
      <c r="H253" s="16">
        <f t="shared" si="32"/>
        <v>140024600.64193064</v>
      </c>
      <c r="I253" s="18">
        <f t="shared" si="36"/>
        <v>434179595.82846868</v>
      </c>
      <c r="J253" s="16">
        <f t="shared" si="39"/>
        <v>140024600.64193064</v>
      </c>
      <c r="K253" s="19">
        <f t="shared" si="40"/>
        <v>294154995.18653804</v>
      </c>
      <c r="L253" s="16">
        <f t="shared" si="33"/>
        <v>41713225197.392654</v>
      </c>
      <c r="M253" s="17">
        <f>VLOOKUP(B253,Encargos!$A$8:$B$652,2,0)</f>
        <v>2.4659999999999999E-3</v>
      </c>
    </row>
    <row r="254" spans="1:13" x14ac:dyDescent="0.3">
      <c r="A254">
        <f t="shared" si="37"/>
        <v>116</v>
      </c>
      <c r="B254" s="1">
        <v>52171</v>
      </c>
      <c r="C254" s="16">
        <f t="shared" si="35"/>
        <v>41713225197.392654</v>
      </c>
      <c r="D254" s="16">
        <f t="shared" si="34"/>
        <v>102864813.33677028</v>
      </c>
      <c r="E254" s="16">
        <f t="shared" si="38"/>
        <v>41816090010.729424</v>
      </c>
      <c r="F254" s="16">
        <f>'9496'!X252</f>
        <v>0</v>
      </c>
      <c r="G254" s="29">
        <v>0</v>
      </c>
      <c r="H254" s="16">
        <f t="shared" si="32"/>
        <v>139386966.70243141</v>
      </c>
      <c r="I254" s="18">
        <f t="shared" si="36"/>
        <v>435250282.71178168</v>
      </c>
      <c r="J254" s="16">
        <f t="shared" si="39"/>
        <v>139386966.70243141</v>
      </c>
      <c r="K254" s="19">
        <f t="shared" si="40"/>
        <v>295863316.0093503</v>
      </c>
      <c r="L254" s="16">
        <f t="shared" si="33"/>
        <v>41520226694.72007</v>
      </c>
      <c r="M254" s="17">
        <f>VLOOKUP(B254,Encargos!$A$8:$B$652,2,0)</f>
        <v>2.4659999999999999E-3</v>
      </c>
    </row>
    <row r="255" spans="1:13" x14ac:dyDescent="0.3">
      <c r="A255">
        <f t="shared" si="37"/>
        <v>115</v>
      </c>
      <c r="B255" s="1">
        <v>52201</v>
      </c>
      <c r="C255" s="16">
        <f t="shared" si="35"/>
        <v>41520226694.72007</v>
      </c>
      <c r="D255" s="16">
        <f t="shared" si="34"/>
        <v>102388879.02917969</v>
      </c>
      <c r="E255" s="16">
        <f t="shared" si="38"/>
        <v>41622615573.749252</v>
      </c>
      <c r="F255" s="16">
        <f>'9496'!X253</f>
        <v>0</v>
      </c>
      <c r="G255" s="29">
        <v>0</v>
      </c>
      <c r="H255" s="16">
        <f t="shared" si="32"/>
        <v>138742051.91249752</v>
      </c>
      <c r="I255" s="18">
        <f t="shared" si="36"/>
        <v>436323609.90894896</v>
      </c>
      <c r="J255" s="16">
        <f t="shared" si="39"/>
        <v>138742051.91249752</v>
      </c>
      <c r="K255" s="19">
        <f t="shared" si="40"/>
        <v>297581557.99645144</v>
      </c>
      <c r="L255" s="16">
        <f t="shared" si="33"/>
        <v>41325034015.7528</v>
      </c>
      <c r="M255" s="17">
        <f>VLOOKUP(B255,Encargos!$A$8:$B$652,2,0)</f>
        <v>2.4659999999999999E-3</v>
      </c>
    </row>
    <row r="256" spans="1:13" x14ac:dyDescent="0.3">
      <c r="A256">
        <f t="shared" si="37"/>
        <v>114</v>
      </c>
      <c r="B256" s="1">
        <v>52232</v>
      </c>
      <c r="C256" s="16">
        <f t="shared" si="35"/>
        <v>41325034015.7528</v>
      </c>
      <c r="D256" s="16">
        <f t="shared" si="34"/>
        <v>101907533.8828464</v>
      </c>
      <c r="E256" s="16">
        <f t="shared" si="38"/>
        <v>41426941549.635643</v>
      </c>
      <c r="F256" s="16">
        <f>'9496'!X254</f>
        <v>0</v>
      </c>
      <c r="G256" s="29">
        <v>0</v>
      </c>
      <c r="H256" s="16">
        <f t="shared" ref="H256:H319" si="41">SUM(E256:G256)*$N$4</f>
        <v>138089805.16545215</v>
      </c>
      <c r="I256" s="18">
        <f t="shared" si="36"/>
        <v>437399583.93098438</v>
      </c>
      <c r="J256" s="16">
        <f t="shared" si="39"/>
        <v>138089805.16545215</v>
      </c>
      <c r="K256" s="19">
        <f t="shared" si="40"/>
        <v>299309778.76553226</v>
      </c>
      <c r="L256" s="16">
        <f t="shared" ref="L256:L319" si="42">SUM(E256:H256)-I256</f>
        <v>41127631770.87011</v>
      </c>
      <c r="M256" s="17">
        <f>VLOOKUP(B256,Encargos!$A$8:$B$652,2,0)</f>
        <v>2.4659999999999999E-3</v>
      </c>
    </row>
    <row r="257" spans="1:13" x14ac:dyDescent="0.3">
      <c r="A257">
        <f t="shared" si="37"/>
        <v>113</v>
      </c>
      <c r="B257" s="1">
        <v>52263</v>
      </c>
      <c r="C257" s="16">
        <f t="shared" si="35"/>
        <v>41127631770.87011</v>
      </c>
      <c r="D257" s="16">
        <f t="shared" ref="D257:D320" si="43">C257*M257</f>
        <v>101420739.94696568</v>
      </c>
      <c r="E257" s="16">
        <f t="shared" si="38"/>
        <v>41229052510.817078</v>
      </c>
      <c r="F257" s="16">
        <f>'9496'!X255</f>
        <v>0</v>
      </c>
      <c r="G257" s="29">
        <v>0</v>
      </c>
      <c r="H257" s="16">
        <f t="shared" si="41"/>
        <v>137430175.03605694</v>
      </c>
      <c r="I257" s="18">
        <f t="shared" si="36"/>
        <v>438478211.30495816</v>
      </c>
      <c r="J257" s="16">
        <f t="shared" si="39"/>
        <v>137430175.03605694</v>
      </c>
      <c r="K257" s="19">
        <f t="shared" si="40"/>
        <v>301048036.26890123</v>
      </c>
      <c r="L257" s="16">
        <f t="shared" si="42"/>
        <v>40928004474.54818</v>
      </c>
      <c r="M257" s="17">
        <f>VLOOKUP(B257,Encargos!$A$8:$B$652,2,0)</f>
        <v>2.4659999999999999E-3</v>
      </c>
    </row>
    <row r="258" spans="1:13" x14ac:dyDescent="0.3">
      <c r="A258">
        <f t="shared" si="37"/>
        <v>112</v>
      </c>
      <c r="B258" s="1">
        <v>52291</v>
      </c>
      <c r="C258" s="16">
        <f t="shared" si="35"/>
        <v>40928004474.54818</v>
      </c>
      <c r="D258" s="16">
        <f t="shared" si="43"/>
        <v>100928459.03423581</v>
      </c>
      <c r="E258" s="16">
        <f t="shared" si="38"/>
        <v>41028932933.582413</v>
      </c>
      <c r="F258" s="16">
        <f>'9496'!X256</f>
        <v>0</v>
      </c>
      <c r="G258" s="29">
        <v>0</v>
      </c>
      <c r="H258" s="16">
        <f t="shared" si="41"/>
        <v>136763109.77860805</v>
      </c>
      <c r="I258" s="18">
        <f t="shared" si="36"/>
        <v>439559498.57403618</v>
      </c>
      <c r="J258" s="16">
        <f t="shared" si="39"/>
        <v>136763109.77860805</v>
      </c>
      <c r="K258" s="19">
        <f t="shared" si="40"/>
        <v>302796388.79542816</v>
      </c>
      <c r="L258" s="16">
        <f t="shared" si="42"/>
        <v>40726136544.786987</v>
      </c>
      <c r="M258" s="17">
        <f>VLOOKUP(B258,Encargos!$A$8:$B$652,2,0)</f>
        <v>2.4659999999999999E-3</v>
      </c>
    </row>
    <row r="259" spans="1:13" x14ac:dyDescent="0.3">
      <c r="A259">
        <f t="shared" si="37"/>
        <v>111</v>
      </c>
      <c r="B259" s="1">
        <v>52322</v>
      </c>
      <c r="C259" s="16">
        <f t="shared" si="35"/>
        <v>40726136544.786987</v>
      </c>
      <c r="D259" s="16">
        <f t="shared" si="43"/>
        <v>100430652.71944471</v>
      </c>
      <c r="E259" s="16">
        <f t="shared" si="38"/>
        <v>40826567197.506432</v>
      </c>
      <c r="F259" s="16">
        <f>'9496'!X257</f>
        <v>0</v>
      </c>
      <c r="G259" s="29">
        <v>0</v>
      </c>
      <c r="H259" s="16">
        <f t="shared" si="41"/>
        <v>136088557.32502145</v>
      </c>
      <c r="I259" s="18">
        <f t="shared" si="36"/>
        <v>440643452.2975198</v>
      </c>
      <c r="J259" s="16">
        <f t="shared" si="39"/>
        <v>136088557.32502145</v>
      </c>
      <c r="K259" s="19">
        <f t="shared" si="40"/>
        <v>304554894.97249836</v>
      </c>
      <c r="L259" s="16">
        <f t="shared" si="42"/>
        <v>40522012302.533928</v>
      </c>
      <c r="M259" s="17">
        <f>VLOOKUP(B259,Encargos!$A$8:$B$652,2,0)</f>
        <v>2.4659999999999999E-3</v>
      </c>
    </row>
    <row r="260" spans="1:13" x14ac:dyDescent="0.3">
      <c r="A260">
        <f t="shared" si="37"/>
        <v>110</v>
      </c>
      <c r="B260" s="1">
        <v>52352</v>
      </c>
      <c r="C260" s="16">
        <f t="shared" si="35"/>
        <v>40522012302.533928</v>
      </c>
      <c r="D260" s="16">
        <f t="shared" si="43"/>
        <v>99927282.338048667</v>
      </c>
      <c r="E260" s="16">
        <f t="shared" si="38"/>
        <v>40621939584.871979</v>
      </c>
      <c r="F260" s="16">
        <f>'9496'!X258</f>
        <v>0</v>
      </c>
      <c r="G260" s="29">
        <v>0</v>
      </c>
      <c r="H260" s="16">
        <f t="shared" si="41"/>
        <v>135406465.28290659</v>
      </c>
      <c r="I260" s="18">
        <f t="shared" si="36"/>
        <v>441730079.05088544</v>
      </c>
      <c r="J260" s="16">
        <f t="shared" si="39"/>
        <v>135406465.28290659</v>
      </c>
      <c r="K260" s="19">
        <f t="shared" si="40"/>
        <v>306323613.76797885</v>
      </c>
      <c r="L260" s="16">
        <f t="shared" si="42"/>
        <v>40315615971.103996</v>
      </c>
      <c r="M260" s="17">
        <f>VLOOKUP(B260,Encargos!$A$8:$B$652,2,0)</f>
        <v>2.4659999999999999E-3</v>
      </c>
    </row>
    <row r="261" spans="1:13" x14ac:dyDescent="0.3">
      <c r="A261">
        <f t="shared" si="37"/>
        <v>109</v>
      </c>
      <c r="B261" s="1">
        <v>52383</v>
      </c>
      <c r="C261" s="16">
        <f t="shared" ref="C261:C324" si="44">L260</f>
        <v>40315615971.103996</v>
      </c>
      <c r="D261" s="16">
        <f t="shared" si="43"/>
        <v>99418308.984742448</v>
      </c>
      <c r="E261" s="16">
        <f t="shared" si="38"/>
        <v>40415034280.088737</v>
      </c>
      <c r="F261" s="16">
        <f>'9496'!X259</f>
        <v>0</v>
      </c>
      <c r="G261" s="29">
        <v>0</v>
      </c>
      <c r="H261" s="16">
        <f t="shared" si="41"/>
        <v>134716780.93362913</v>
      </c>
      <c r="I261" s="18">
        <f t="shared" si="36"/>
        <v>442819385.42582488</v>
      </c>
      <c r="J261" s="16">
        <f t="shared" si="39"/>
        <v>134716780.93362913</v>
      </c>
      <c r="K261" s="19">
        <f t="shared" si="40"/>
        <v>308102604.49219573</v>
      </c>
      <c r="L261" s="16">
        <f t="shared" si="42"/>
        <v>40106931675.596542</v>
      </c>
      <c r="M261" s="17">
        <f>VLOOKUP(B261,Encargos!$A$8:$B$652,2,0)</f>
        <v>2.4659999999999999E-3</v>
      </c>
    </row>
    <row r="262" spans="1:13" x14ac:dyDescent="0.3">
      <c r="A262">
        <f t="shared" si="37"/>
        <v>108</v>
      </c>
      <c r="B262" s="1">
        <v>52413</v>
      </c>
      <c r="C262" s="16">
        <f t="shared" si="44"/>
        <v>40106931675.596542</v>
      </c>
      <c r="D262" s="16">
        <f t="shared" si="43"/>
        <v>98903693.512021065</v>
      </c>
      <c r="E262" s="16">
        <f t="shared" si="38"/>
        <v>40205835369.108566</v>
      </c>
      <c r="F262" s="16">
        <f>'9496'!X260</f>
        <v>0</v>
      </c>
      <c r="G262" s="29">
        <v>0</v>
      </c>
      <c r="H262" s="16">
        <f t="shared" si="41"/>
        <v>134019451.23036189</v>
      </c>
      <c r="I262" s="18">
        <f t="shared" si="36"/>
        <v>443911378.03028506</v>
      </c>
      <c r="J262" s="16">
        <f t="shared" si="39"/>
        <v>134019451.23036189</v>
      </c>
      <c r="K262" s="19">
        <f t="shared" si="40"/>
        <v>309891926.79992318</v>
      </c>
      <c r="L262" s="16">
        <f t="shared" si="42"/>
        <v>39895943442.30864</v>
      </c>
      <c r="M262" s="17">
        <f>VLOOKUP(B262,Encargos!$A$8:$B$652,2,0)</f>
        <v>2.4659999999999999E-3</v>
      </c>
    </row>
    <row r="263" spans="1:13" x14ac:dyDescent="0.3">
      <c r="A263">
        <f t="shared" si="37"/>
        <v>107</v>
      </c>
      <c r="B263" s="1">
        <v>52444</v>
      </c>
      <c r="C263" s="16">
        <f t="shared" si="44"/>
        <v>39895943442.30864</v>
      </c>
      <c r="D263" s="16">
        <f t="shared" si="43"/>
        <v>98383396.528733104</v>
      </c>
      <c r="E263" s="16">
        <f t="shared" si="38"/>
        <v>39994326838.837372</v>
      </c>
      <c r="F263" s="16">
        <f>'9496'!X261</f>
        <v>0</v>
      </c>
      <c r="G263" s="29">
        <v>0</v>
      </c>
      <c r="H263" s="16">
        <f t="shared" si="41"/>
        <v>133314422.79612458</v>
      </c>
      <c r="I263" s="18">
        <f t="shared" si="36"/>
        <v>445006063.48850769</v>
      </c>
      <c r="J263" s="16">
        <f t="shared" si="39"/>
        <v>133314422.79612458</v>
      </c>
      <c r="K263" s="19">
        <f t="shared" si="40"/>
        <v>311691640.69238311</v>
      </c>
      <c r="L263" s="16">
        <f t="shared" si="42"/>
        <v>39682635198.144989</v>
      </c>
      <c r="M263" s="17">
        <f>VLOOKUP(B263,Encargos!$A$8:$B$652,2,0)</f>
        <v>2.4659999999999999E-3</v>
      </c>
    </row>
    <row r="264" spans="1:13" x14ac:dyDescent="0.3">
      <c r="A264">
        <f t="shared" si="37"/>
        <v>106</v>
      </c>
      <c r="B264" s="1">
        <v>52475</v>
      </c>
      <c r="C264" s="16">
        <f t="shared" si="44"/>
        <v>39682635198.144989</v>
      </c>
      <c r="D264" s="16">
        <f t="shared" si="43"/>
        <v>97857378.398625538</v>
      </c>
      <c r="E264" s="16">
        <f t="shared" si="38"/>
        <v>39780492576.543617</v>
      </c>
      <c r="F264" s="16">
        <f>'9496'!X262</f>
        <v>0</v>
      </c>
      <c r="G264" s="29">
        <v>0</v>
      </c>
      <c r="H264" s="16">
        <f t="shared" si="41"/>
        <v>132601641.92181207</v>
      </c>
      <c r="I264" s="18">
        <f t="shared" si="36"/>
        <v>446103448.44107032</v>
      </c>
      <c r="J264" s="16">
        <f t="shared" si="39"/>
        <v>132601641.92181207</v>
      </c>
      <c r="K264" s="19">
        <f t="shared" si="40"/>
        <v>313501806.51925826</v>
      </c>
      <c r="L264" s="16">
        <f t="shared" si="42"/>
        <v>39466990770.024361</v>
      </c>
      <c r="M264" s="17">
        <f>VLOOKUP(B264,Encargos!$A$8:$B$652,2,0)</f>
        <v>2.4659999999999999E-3</v>
      </c>
    </row>
    <row r="265" spans="1:13" x14ac:dyDescent="0.3">
      <c r="A265">
        <f t="shared" si="37"/>
        <v>105</v>
      </c>
      <c r="B265" s="1">
        <v>52505</v>
      </c>
      <c r="C265" s="16">
        <f t="shared" si="44"/>
        <v>39466990770.024361</v>
      </c>
      <c r="D265" s="16">
        <f t="shared" si="43"/>
        <v>97325599.238880068</v>
      </c>
      <c r="E265" s="16">
        <f t="shared" si="38"/>
        <v>39564316369.263237</v>
      </c>
      <c r="F265" s="16">
        <f>'9496'!X263</f>
        <v>0</v>
      </c>
      <c r="G265" s="29">
        <v>0</v>
      </c>
      <c r="H265" s="16">
        <f t="shared" si="41"/>
        <v>131881054.5642108</v>
      </c>
      <c r="I265" s="18">
        <f t="shared" si="36"/>
        <v>447203539.54492599</v>
      </c>
      <c r="J265" s="16">
        <f t="shared" si="39"/>
        <v>131881054.5642108</v>
      </c>
      <c r="K265" s="19">
        <f t="shared" si="40"/>
        <v>315322484.98071516</v>
      </c>
      <c r="L265" s="16">
        <f t="shared" si="42"/>
        <v>39248993884.282516</v>
      </c>
      <c r="M265" s="17">
        <f>VLOOKUP(B265,Encargos!$A$8:$B$652,2,0)</f>
        <v>2.4659999999999999E-3</v>
      </c>
    </row>
    <row r="266" spans="1:13" x14ac:dyDescent="0.3">
      <c r="A266">
        <f t="shared" si="37"/>
        <v>104</v>
      </c>
      <c r="B266" s="1">
        <v>52536</v>
      </c>
      <c r="C266" s="16">
        <f t="shared" si="44"/>
        <v>39248993884.282516</v>
      </c>
      <c r="D266" s="16">
        <f t="shared" si="43"/>
        <v>96788018.918640688</v>
      </c>
      <c r="E266" s="16">
        <f t="shared" si="38"/>
        <v>39345781903.201157</v>
      </c>
      <c r="F266" s="16">
        <f>'9496'!X264</f>
        <v>0</v>
      </c>
      <c r="G266" s="29">
        <v>0</v>
      </c>
      <c r="H266" s="16">
        <f t="shared" si="41"/>
        <v>131152606.34400387</v>
      </c>
      <c r="I266" s="18">
        <f t="shared" ref="I266:I329" si="45">PMT($N$4,A266,-SUM(E266:G266))</f>
        <v>448306343.47344369</v>
      </c>
      <c r="J266" s="16">
        <f t="shared" si="39"/>
        <v>131152606.34400387</v>
      </c>
      <c r="K266" s="19">
        <f t="shared" si="40"/>
        <v>317153737.12943983</v>
      </c>
      <c r="L266" s="16">
        <f t="shared" si="42"/>
        <v>39028628166.071716</v>
      </c>
      <c r="M266" s="17">
        <f>VLOOKUP(B266,Encargos!$A$8:$B$652,2,0)</f>
        <v>2.4659999999999999E-3</v>
      </c>
    </row>
    <row r="267" spans="1:13" x14ac:dyDescent="0.3">
      <c r="A267">
        <f t="shared" si="37"/>
        <v>103</v>
      </c>
      <c r="B267" s="1">
        <v>52566</v>
      </c>
      <c r="C267" s="16">
        <f t="shared" si="44"/>
        <v>39028628166.071716</v>
      </c>
      <c r="D267" s="16">
        <f t="shared" si="43"/>
        <v>96244597.057532847</v>
      </c>
      <c r="E267" s="16">
        <f t="shared" si="38"/>
        <v>39124872763.12925</v>
      </c>
      <c r="F267" s="16">
        <f>'9496'!X265</f>
        <v>0</v>
      </c>
      <c r="G267" s="29">
        <v>0</v>
      </c>
      <c r="H267" s="16">
        <f t="shared" si="41"/>
        <v>130416242.54376417</v>
      </c>
      <c r="I267" s="18">
        <f t="shared" si="45"/>
        <v>449411866.91644925</v>
      </c>
      <c r="J267" s="16">
        <f t="shared" si="39"/>
        <v>130416242.54376417</v>
      </c>
      <c r="K267" s="19">
        <f t="shared" si="40"/>
        <v>318995624.37268507</v>
      </c>
      <c r="L267" s="16">
        <f t="shared" si="42"/>
        <v>38805877138.756561</v>
      </c>
      <c r="M267" s="17">
        <f>VLOOKUP(B267,Encargos!$A$8:$B$652,2,0)</f>
        <v>2.4659999999999999E-3</v>
      </c>
    </row>
    <row r="268" spans="1:13" x14ac:dyDescent="0.3">
      <c r="A268">
        <f t="shared" ref="A268:A331" si="46">A267-1</f>
        <v>102</v>
      </c>
      <c r="B268" s="1">
        <v>52597</v>
      </c>
      <c r="C268" s="16">
        <f t="shared" si="44"/>
        <v>38805877138.756561</v>
      </c>
      <c r="D268" s="16">
        <f t="shared" si="43"/>
        <v>95695293.024173677</v>
      </c>
      <c r="E268" s="16">
        <f t="shared" si="38"/>
        <v>38901572431.780731</v>
      </c>
      <c r="F268" s="16">
        <f>'9496'!X266</f>
        <v>0</v>
      </c>
      <c r="G268" s="29">
        <v>0</v>
      </c>
      <c r="H268" s="16">
        <f t="shared" si="41"/>
        <v>129671908.10593578</v>
      </c>
      <c r="I268" s="18">
        <f t="shared" si="45"/>
        <v>450520116.58026505</v>
      </c>
      <c r="J268" s="16">
        <f t="shared" si="39"/>
        <v>129671908.10593578</v>
      </c>
      <c r="K268" s="19">
        <f t="shared" si="40"/>
        <v>320848208.47432923</v>
      </c>
      <c r="L268" s="16">
        <f t="shared" si="42"/>
        <v>38580724223.306396</v>
      </c>
      <c r="M268" s="17">
        <f>VLOOKUP(B268,Encargos!$A$8:$B$652,2,0)</f>
        <v>2.4659999999999999E-3</v>
      </c>
    </row>
    <row r="269" spans="1:13" x14ac:dyDescent="0.3">
      <c r="A269">
        <f t="shared" si="46"/>
        <v>101</v>
      </c>
      <c r="B269" s="1">
        <v>52628</v>
      </c>
      <c r="C269" s="16">
        <f t="shared" si="44"/>
        <v>38580724223.306396</v>
      </c>
      <c r="D269" s="16">
        <f t="shared" si="43"/>
        <v>95140065.934673563</v>
      </c>
      <c r="E269" s="16">
        <f t="shared" ref="E269:E332" si="47">C269+D269</f>
        <v>38675864289.241074</v>
      </c>
      <c r="F269" s="16">
        <f>'9496'!X267</f>
        <v>0</v>
      </c>
      <c r="G269" s="29">
        <v>0</v>
      </c>
      <c r="H269" s="16">
        <f t="shared" si="41"/>
        <v>128919547.63080359</v>
      </c>
      <c r="I269" s="18">
        <f t="shared" si="45"/>
        <v>451631099.18775207</v>
      </c>
      <c r="J269" s="16">
        <f t="shared" ref="J269:J332" si="48">H269</f>
        <v>128919547.63080359</v>
      </c>
      <c r="K269" s="19">
        <f t="shared" ref="K269:K332" si="49">I269-J269</f>
        <v>322711551.55694848</v>
      </c>
      <c r="L269" s="16">
        <f t="shared" si="42"/>
        <v>38353152737.684128</v>
      </c>
      <c r="M269" s="17">
        <f>VLOOKUP(B269,Encargos!$A$8:$B$652,2,0)</f>
        <v>2.4659999999999999E-3</v>
      </c>
    </row>
    <row r="270" spans="1:13" x14ac:dyDescent="0.3">
      <c r="A270">
        <f t="shared" si="46"/>
        <v>100</v>
      </c>
      <c r="B270" s="1">
        <v>52657</v>
      </c>
      <c r="C270" s="16">
        <f t="shared" si="44"/>
        <v>38353152737.684128</v>
      </c>
      <c r="D270" s="16">
        <f t="shared" si="43"/>
        <v>94578874.651129052</v>
      </c>
      <c r="E270" s="16">
        <f t="shared" si="47"/>
        <v>38447731612.335258</v>
      </c>
      <c r="F270" s="16">
        <f>'9496'!X268</f>
        <v>0</v>
      </c>
      <c r="G270" s="29">
        <v>0</v>
      </c>
      <c r="H270" s="16">
        <f t="shared" si="41"/>
        <v>128159105.37445086</v>
      </c>
      <c r="I270" s="18">
        <f t="shared" si="45"/>
        <v>452744821.47834909</v>
      </c>
      <c r="J270" s="16">
        <f t="shared" si="48"/>
        <v>128159105.37445086</v>
      </c>
      <c r="K270" s="19">
        <f t="shared" si="49"/>
        <v>324585716.10389823</v>
      </c>
      <c r="L270" s="16">
        <f t="shared" si="42"/>
        <v>38123145896.231361</v>
      </c>
      <c r="M270" s="17">
        <f>VLOOKUP(B270,Encargos!$A$8:$B$652,2,0)</f>
        <v>2.4659999999999999E-3</v>
      </c>
    </row>
    <row r="271" spans="1:13" x14ac:dyDescent="0.3">
      <c r="A271">
        <f t="shared" si="46"/>
        <v>99</v>
      </c>
      <c r="B271" s="1">
        <v>52688</v>
      </c>
      <c r="C271" s="16">
        <f t="shared" si="44"/>
        <v>38123145896.231361</v>
      </c>
      <c r="D271" s="16">
        <f t="shared" si="43"/>
        <v>94011677.78010653</v>
      </c>
      <c r="E271" s="16">
        <f t="shared" si="47"/>
        <v>38217157574.011467</v>
      </c>
      <c r="F271" s="16">
        <f>'9496'!X269</f>
        <v>0</v>
      </c>
      <c r="G271" s="29">
        <v>0</v>
      </c>
      <c r="H271" s="16">
        <f t="shared" si="41"/>
        <v>127390525.24670489</v>
      </c>
      <c r="I271" s="18">
        <f t="shared" si="45"/>
        <v>453861290.20811462</v>
      </c>
      <c r="J271" s="16">
        <f t="shared" si="48"/>
        <v>127390525.24670489</v>
      </c>
      <c r="K271" s="19">
        <f t="shared" si="49"/>
        <v>326470764.96140975</v>
      </c>
      <c r="L271" s="16">
        <f t="shared" si="42"/>
        <v>37890686809.050056</v>
      </c>
      <c r="M271" s="17">
        <f>VLOOKUP(B271,Encargos!$A$8:$B$652,2,0)</f>
        <v>2.4659999999999999E-3</v>
      </c>
    </row>
    <row r="272" spans="1:13" x14ac:dyDescent="0.3">
      <c r="A272">
        <f t="shared" si="46"/>
        <v>98</v>
      </c>
      <c r="B272" s="1">
        <v>52718</v>
      </c>
      <c r="C272" s="16">
        <f t="shared" si="44"/>
        <v>37890686809.050056</v>
      </c>
      <c r="D272" s="16">
        <f t="shared" si="43"/>
        <v>93438433.67111744</v>
      </c>
      <c r="E272" s="16">
        <f t="shared" si="47"/>
        <v>37984125242.721176</v>
      </c>
      <c r="F272" s="16">
        <f>'9496'!X270</f>
        <v>0</v>
      </c>
      <c r="G272" s="29">
        <v>0</v>
      </c>
      <c r="H272" s="16">
        <f t="shared" si="41"/>
        <v>126613750.8090706</v>
      </c>
      <c r="I272" s="18">
        <f t="shared" si="45"/>
        <v>454980512.14976782</v>
      </c>
      <c r="J272" s="16">
        <f t="shared" si="48"/>
        <v>126613750.8090706</v>
      </c>
      <c r="K272" s="19">
        <f t="shared" si="49"/>
        <v>328366761.34069723</v>
      </c>
      <c r="L272" s="16">
        <f t="shared" si="42"/>
        <v>37655758481.380486</v>
      </c>
      <c r="M272" s="17">
        <f>VLOOKUP(B272,Encargos!$A$8:$B$652,2,0)</f>
        <v>2.4659999999999999E-3</v>
      </c>
    </row>
    <row r="273" spans="1:13" x14ac:dyDescent="0.3">
      <c r="A273">
        <f t="shared" si="46"/>
        <v>97</v>
      </c>
      <c r="B273" s="1">
        <v>52749</v>
      </c>
      <c r="C273" s="16">
        <f t="shared" si="44"/>
        <v>37655758481.380486</v>
      </c>
      <c r="D273" s="16">
        <f t="shared" si="43"/>
        <v>92859100.415084273</v>
      </c>
      <c r="E273" s="16">
        <f t="shared" si="47"/>
        <v>37748617581.79557</v>
      </c>
      <c r="F273" s="16">
        <f>'9496'!X271</f>
        <v>0</v>
      </c>
      <c r="G273" s="29">
        <v>0</v>
      </c>
      <c r="H273" s="16">
        <f t="shared" si="41"/>
        <v>125828725.27265191</v>
      </c>
      <c r="I273" s="18">
        <f t="shared" si="45"/>
        <v>456102494.09272945</v>
      </c>
      <c r="J273" s="16">
        <f t="shared" si="48"/>
        <v>125828725.27265191</v>
      </c>
      <c r="K273" s="19">
        <f t="shared" si="49"/>
        <v>330273768.82007754</v>
      </c>
      <c r="L273" s="16">
        <f t="shared" si="42"/>
        <v>37418343812.975494</v>
      </c>
      <c r="M273" s="17">
        <f>VLOOKUP(B273,Encargos!$A$8:$B$652,2,0)</f>
        <v>2.4659999999999999E-3</v>
      </c>
    </row>
    <row r="274" spans="1:13" x14ac:dyDescent="0.3">
      <c r="A274">
        <f t="shared" si="46"/>
        <v>96</v>
      </c>
      <c r="B274" s="1">
        <v>52779</v>
      </c>
      <c r="C274" s="16">
        <f t="shared" si="44"/>
        <v>37418343812.975494</v>
      </c>
      <c r="D274" s="16">
        <f t="shared" si="43"/>
        <v>92273635.842797562</v>
      </c>
      <c r="E274" s="16">
        <f t="shared" si="47"/>
        <v>37510617448.818291</v>
      </c>
      <c r="F274" s="16">
        <f>'9496'!X272</f>
        <v>0</v>
      </c>
      <c r="G274" s="29">
        <v>0</v>
      </c>
      <c r="H274" s="16">
        <f t="shared" si="41"/>
        <v>125035391.49606098</v>
      </c>
      <c r="I274" s="18">
        <f t="shared" si="45"/>
        <v>457227242.843162</v>
      </c>
      <c r="J274" s="16">
        <f t="shared" si="48"/>
        <v>125035391.49606098</v>
      </c>
      <c r="K274" s="19">
        <f t="shared" si="49"/>
        <v>332191851.34710103</v>
      </c>
      <c r="L274" s="16">
        <f t="shared" si="42"/>
        <v>37178425597.471191</v>
      </c>
      <c r="M274" s="17">
        <f>VLOOKUP(B274,Encargos!$A$8:$B$652,2,0)</f>
        <v>2.4659999999999999E-3</v>
      </c>
    </row>
    <row r="275" spans="1:13" x14ac:dyDescent="0.3">
      <c r="A275">
        <f t="shared" si="46"/>
        <v>95</v>
      </c>
      <c r="B275" s="1">
        <v>52810</v>
      </c>
      <c r="C275" s="16">
        <f t="shared" si="44"/>
        <v>37178425597.471191</v>
      </c>
      <c r="D275" s="16">
        <f t="shared" si="43"/>
        <v>91681997.523363948</v>
      </c>
      <c r="E275" s="16">
        <f t="shared" si="47"/>
        <v>37270107594.994553</v>
      </c>
      <c r="F275" s="16">
        <f>'9496'!X273</f>
        <v>0</v>
      </c>
      <c r="G275" s="29">
        <v>0</v>
      </c>
      <c r="H275" s="16">
        <f t="shared" si="41"/>
        <v>124233691.98331518</v>
      </c>
      <c r="I275" s="18">
        <f t="shared" si="45"/>
        <v>458354765.22401321</v>
      </c>
      <c r="J275" s="16">
        <f t="shared" si="48"/>
        <v>124233691.98331518</v>
      </c>
      <c r="K275" s="19">
        <f t="shared" si="49"/>
        <v>334121073.24069804</v>
      </c>
      <c r="L275" s="16">
        <f t="shared" si="42"/>
        <v>36935986521.753853</v>
      </c>
      <c r="M275" s="17">
        <f>VLOOKUP(B275,Encargos!$A$8:$B$652,2,0)</f>
        <v>2.4659999999999999E-3</v>
      </c>
    </row>
    <row r="276" spans="1:13" x14ac:dyDescent="0.3">
      <c r="A276">
        <f t="shared" si="46"/>
        <v>94</v>
      </c>
      <c r="B276" s="1">
        <v>52841</v>
      </c>
      <c r="C276" s="16">
        <f t="shared" si="44"/>
        <v>36935986521.753853</v>
      </c>
      <c r="D276" s="16">
        <f t="shared" si="43"/>
        <v>91084142.762644991</v>
      </c>
      <c r="E276" s="16">
        <f t="shared" si="47"/>
        <v>37027070664.516495</v>
      </c>
      <c r="F276" s="16">
        <f>'9496'!X274</f>
        <v>0</v>
      </c>
      <c r="G276" s="29">
        <v>0</v>
      </c>
      <c r="H276" s="16">
        <f t="shared" si="41"/>
        <v>123423568.88172166</v>
      </c>
      <c r="I276" s="18">
        <f t="shared" si="45"/>
        <v>459485068.0750556</v>
      </c>
      <c r="J276" s="16">
        <f t="shared" si="48"/>
        <v>123423568.88172166</v>
      </c>
      <c r="K276" s="19">
        <f t="shared" si="49"/>
        <v>336061499.19333392</v>
      </c>
      <c r="L276" s="16">
        <f t="shared" si="42"/>
        <v>36691009165.323158</v>
      </c>
      <c r="M276" s="17">
        <f>VLOOKUP(B276,Encargos!$A$8:$B$652,2,0)</f>
        <v>2.4659999999999999E-3</v>
      </c>
    </row>
    <row r="277" spans="1:13" x14ac:dyDescent="0.3">
      <c r="A277">
        <f t="shared" si="46"/>
        <v>93</v>
      </c>
      <c r="B277" s="1">
        <v>52871</v>
      </c>
      <c r="C277" s="16">
        <f t="shared" si="44"/>
        <v>36691009165.323158</v>
      </c>
      <c r="D277" s="16">
        <f t="shared" si="43"/>
        <v>90480028.60168691</v>
      </c>
      <c r="E277" s="16">
        <f t="shared" si="47"/>
        <v>36781489193.924843</v>
      </c>
      <c r="F277" s="16">
        <f>'9496'!X275</f>
        <v>0</v>
      </c>
      <c r="G277" s="29">
        <v>0</v>
      </c>
      <c r="H277" s="16">
        <f t="shared" si="41"/>
        <v>122604963.97974949</v>
      </c>
      <c r="I277" s="18">
        <f t="shared" si="45"/>
        <v>460618158.25292867</v>
      </c>
      <c r="J277" s="16">
        <f t="shared" si="48"/>
        <v>122604963.97974949</v>
      </c>
      <c r="K277" s="19">
        <f t="shared" si="49"/>
        <v>338013194.27317917</v>
      </c>
      <c r="L277" s="16">
        <f t="shared" si="42"/>
        <v>36443475999.651665</v>
      </c>
      <c r="M277" s="17">
        <f>VLOOKUP(B277,Encargos!$A$8:$B$652,2,0)</f>
        <v>2.4659999999999999E-3</v>
      </c>
    </row>
    <row r="278" spans="1:13" x14ac:dyDescent="0.3">
      <c r="A278">
        <f t="shared" si="46"/>
        <v>92</v>
      </c>
      <c r="B278" s="1">
        <v>52902</v>
      </c>
      <c r="C278" s="16">
        <f t="shared" si="44"/>
        <v>36443475999.651665</v>
      </c>
      <c r="D278" s="16">
        <f t="shared" si="43"/>
        <v>89869611.815141007</v>
      </c>
      <c r="E278" s="16">
        <f t="shared" si="47"/>
        <v>36533345611.466805</v>
      </c>
      <c r="F278" s="16">
        <f>'9496'!X276</f>
        <v>0</v>
      </c>
      <c r="G278" s="29">
        <v>0</v>
      </c>
      <c r="H278" s="16">
        <f t="shared" si="41"/>
        <v>121777818.70488936</v>
      </c>
      <c r="I278" s="18">
        <f t="shared" si="45"/>
        <v>461754042.63118035</v>
      </c>
      <c r="J278" s="16">
        <f t="shared" si="48"/>
        <v>121777818.70488936</v>
      </c>
      <c r="K278" s="19">
        <f t="shared" si="49"/>
        <v>339976223.92629099</v>
      </c>
      <c r="L278" s="16">
        <f t="shared" si="42"/>
        <v>36193369387.540512</v>
      </c>
      <c r="M278" s="17">
        <f>VLOOKUP(B278,Encargos!$A$8:$B$652,2,0)</f>
        <v>2.4659999999999999E-3</v>
      </c>
    </row>
    <row r="279" spans="1:13" x14ac:dyDescent="0.3">
      <c r="A279">
        <f t="shared" si="46"/>
        <v>91</v>
      </c>
      <c r="B279" s="1">
        <v>52932</v>
      </c>
      <c r="C279" s="16">
        <f t="shared" si="44"/>
        <v>36193369387.540512</v>
      </c>
      <c r="D279" s="16">
        <f t="shared" si="43"/>
        <v>89252848.909674898</v>
      </c>
      <c r="E279" s="16">
        <f t="shared" si="47"/>
        <v>36282622236.450188</v>
      </c>
      <c r="F279" s="16">
        <f>'9496'!X277</f>
        <v>0</v>
      </c>
      <c r="G279" s="29">
        <v>0</v>
      </c>
      <c r="H279" s="16">
        <f t="shared" si="41"/>
        <v>120942074.12150063</v>
      </c>
      <c r="I279" s="18">
        <f t="shared" si="45"/>
        <v>462892728.1003089</v>
      </c>
      <c r="J279" s="16">
        <f t="shared" si="48"/>
        <v>120942074.12150063</v>
      </c>
      <c r="K279" s="19">
        <f t="shared" si="49"/>
        <v>341950653.97880828</v>
      </c>
      <c r="L279" s="16">
        <f t="shared" si="42"/>
        <v>35940671582.471375</v>
      </c>
      <c r="M279" s="17">
        <f>VLOOKUP(B279,Encargos!$A$8:$B$652,2,0)</f>
        <v>2.4659999999999999E-3</v>
      </c>
    </row>
    <row r="280" spans="1:13" x14ac:dyDescent="0.3">
      <c r="A280">
        <f t="shared" si="46"/>
        <v>90</v>
      </c>
      <c r="B280" s="1">
        <v>52963</v>
      </c>
      <c r="C280" s="16">
        <f t="shared" si="44"/>
        <v>35940671582.471375</v>
      </c>
      <c r="D280" s="16">
        <f t="shared" si="43"/>
        <v>88629696.1223744</v>
      </c>
      <c r="E280" s="16">
        <f t="shared" si="47"/>
        <v>36029301278.59375</v>
      </c>
      <c r="F280" s="16">
        <f>'9496'!X278</f>
        <v>0</v>
      </c>
      <c r="G280" s="29">
        <v>0</v>
      </c>
      <c r="H280" s="16">
        <f t="shared" si="41"/>
        <v>120097670.92864583</v>
      </c>
      <c r="I280" s="18">
        <f t="shared" si="45"/>
        <v>464034221.56780422</v>
      </c>
      <c r="J280" s="16">
        <f t="shared" si="48"/>
        <v>120097670.92864583</v>
      </c>
      <c r="K280" s="19">
        <f t="shared" si="49"/>
        <v>343936550.63915837</v>
      </c>
      <c r="L280" s="16">
        <f t="shared" si="42"/>
        <v>35685364727.95459</v>
      </c>
      <c r="M280" s="17">
        <f>VLOOKUP(B280,Encargos!$A$8:$B$652,2,0)</f>
        <v>2.4659999999999999E-3</v>
      </c>
    </row>
    <row r="281" spans="1:13" x14ac:dyDescent="0.3">
      <c r="A281">
        <f t="shared" si="46"/>
        <v>89</v>
      </c>
      <c r="B281" s="1">
        <v>52994</v>
      </c>
      <c r="C281" s="16">
        <f t="shared" si="44"/>
        <v>35685364727.95459</v>
      </c>
      <c r="D281" s="16">
        <f t="shared" si="43"/>
        <v>88000109.419136018</v>
      </c>
      <c r="E281" s="16">
        <f t="shared" si="47"/>
        <v>35773364837.373726</v>
      </c>
      <c r="F281" s="16">
        <f>'9496'!X279</f>
        <v>0</v>
      </c>
      <c r="G281" s="29">
        <v>0</v>
      </c>
      <c r="H281" s="16">
        <f t="shared" si="41"/>
        <v>119244549.45791243</v>
      </c>
      <c r="I281" s="18">
        <f t="shared" si="45"/>
        <v>465178529.95819032</v>
      </c>
      <c r="J281" s="16">
        <f t="shared" si="48"/>
        <v>119244549.45791243</v>
      </c>
      <c r="K281" s="19">
        <f t="shared" si="49"/>
        <v>345933980.50027788</v>
      </c>
      <c r="L281" s="16">
        <f t="shared" si="42"/>
        <v>35427430856.873444</v>
      </c>
      <c r="M281" s="17">
        <f>VLOOKUP(B281,Encargos!$A$8:$B$652,2,0)</f>
        <v>2.4659999999999999E-3</v>
      </c>
    </row>
    <row r="282" spans="1:13" x14ac:dyDescent="0.3">
      <c r="A282">
        <f t="shared" si="46"/>
        <v>88</v>
      </c>
      <c r="B282" s="1">
        <v>53022</v>
      </c>
      <c r="C282" s="16">
        <f t="shared" si="44"/>
        <v>35427430856.873444</v>
      </c>
      <c r="D282" s="16">
        <f t="shared" si="43"/>
        <v>87364044.493049905</v>
      </c>
      <c r="E282" s="16">
        <f t="shared" si="47"/>
        <v>35514794901.366493</v>
      </c>
      <c r="F282" s="16">
        <f>'9496'!X280</f>
        <v>0</v>
      </c>
      <c r="G282" s="29">
        <v>0</v>
      </c>
      <c r="H282" s="16">
        <f t="shared" si="41"/>
        <v>118382649.67122166</v>
      </c>
      <c r="I282" s="18">
        <f t="shared" si="45"/>
        <v>466325660.21306717</v>
      </c>
      <c r="J282" s="16">
        <f t="shared" si="48"/>
        <v>118382649.67122166</v>
      </c>
      <c r="K282" s="19">
        <f t="shared" si="49"/>
        <v>347943010.5418455</v>
      </c>
      <c r="L282" s="16">
        <f t="shared" si="42"/>
        <v>35166851890.824646</v>
      </c>
      <c r="M282" s="17">
        <f>VLOOKUP(B282,Encargos!$A$8:$B$652,2,0)</f>
        <v>2.4659999999999999E-3</v>
      </c>
    </row>
    <row r="283" spans="1:13" x14ac:dyDescent="0.3">
      <c r="A283">
        <f t="shared" si="46"/>
        <v>87</v>
      </c>
      <c r="B283" s="1">
        <v>53053</v>
      </c>
      <c r="C283" s="16">
        <f t="shared" si="44"/>
        <v>35166851890.824646</v>
      </c>
      <c r="D283" s="16">
        <f t="shared" si="43"/>
        <v>86721456.762773573</v>
      </c>
      <c r="E283" s="16">
        <f t="shared" si="47"/>
        <v>35253573347.587418</v>
      </c>
      <c r="F283" s="16">
        <f>'9496'!X281</f>
        <v>0</v>
      </c>
      <c r="G283" s="29">
        <v>0</v>
      </c>
      <c r="H283" s="16">
        <f t="shared" si="41"/>
        <v>117511911.15862474</v>
      </c>
      <c r="I283" s="18">
        <f t="shared" si="45"/>
        <v>467475619.2911526</v>
      </c>
      <c r="J283" s="16">
        <f t="shared" si="48"/>
        <v>117511911.15862474</v>
      </c>
      <c r="K283" s="19">
        <f t="shared" si="49"/>
        <v>349963708.13252783</v>
      </c>
      <c r="L283" s="16">
        <f t="shared" si="42"/>
        <v>34903609639.454887</v>
      </c>
      <c r="M283" s="17">
        <f>VLOOKUP(B283,Encargos!$A$8:$B$652,2,0)</f>
        <v>2.4659999999999999E-3</v>
      </c>
    </row>
    <row r="284" spans="1:13" x14ac:dyDescent="0.3">
      <c r="A284">
        <f t="shared" si="46"/>
        <v>86</v>
      </c>
      <c r="B284" s="1">
        <v>53083</v>
      </c>
      <c r="C284" s="16">
        <f t="shared" si="44"/>
        <v>34903609639.454887</v>
      </c>
      <c r="D284" s="16">
        <f t="shared" si="43"/>
        <v>86072301.370895743</v>
      </c>
      <c r="E284" s="16">
        <f t="shared" si="47"/>
        <v>34989681940.825783</v>
      </c>
      <c r="F284" s="16">
        <f>'9496'!X282</f>
        <v>0</v>
      </c>
      <c r="G284" s="29">
        <v>0</v>
      </c>
      <c r="H284" s="16">
        <f t="shared" si="41"/>
        <v>116632273.13608596</v>
      </c>
      <c r="I284" s="18">
        <f t="shared" si="45"/>
        <v>468628414.16832453</v>
      </c>
      <c r="J284" s="16">
        <f t="shared" si="48"/>
        <v>116632273.13608596</v>
      </c>
      <c r="K284" s="19">
        <f t="shared" si="49"/>
        <v>351996141.0322386</v>
      </c>
      <c r="L284" s="16">
        <f t="shared" si="42"/>
        <v>34637685799.793541</v>
      </c>
      <c r="M284" s="17">
        <f>VLOOKUP(B284,Encargos!$A$8:$B$652,2,0)</f>
        <v>2.4659999999999999E-3</v>
      </c>
    </row>
    <row r="285" spans="1:13" x14ac:dyDescent="0.3">
      <c r="A285">
        <f t="shared" si="46"/>
        <v>85</v>
      </c>
      <c r="B285" s="1">
        <v>53114</v>
      </c>
      <c r="C285" s="16">
        <f t="shared" si="44"/>
        <v>34637685799.793541</v>
      </c>
      <c r="D285" s="16">
        <f t="shared" si="43"/>
        <v>85416533.182290867</v>
      </c>
      <c r="E285" s="16">
        <f t="shared" si="47"/>
        <v>34723102332.97583</v>
      </c>
      <c r="F285" s="16">
        <f>'9496'!X283</f>
        <v>0</v>
      </c>
      <c r="G285" s="29">
        <v>0</v>
      </c>
      <c r="H285" s="16">
        <f t="shared" si="41"/>
        <v>115743674.44325277</v>
      </c>
      <c r="I285" s="18">
        <f t="shared" si="45"/>
        <v>469784051.83766341</v>
      </c>
      <c r="J285" s="16">
        <f t="shared" si="48"/>
        <v>115743674.44325277</v>
      </c>
      <c r="K285" s="19">
        <f t="shared" si="49"/>
        <v>354040377.39441061</v>
      </c>
      <c r="L285" s="16">
        <f t="shared" si="42"/>
        <v>34369061955.581421</v>
      </c>
      <c r="M285" s="17">
        <f>VLOOKUP(B285,Encargos!$A$8:$B$652,2,0)</f>
        <v>2.4659999999999999E-3</v>
      </c>
    </row>
    <row r="286" spans="1:13" x14ac:dyDescent="0.3">
      <c r="A286">
        <f t="shared" si="46"/>
        <v>84</v>
      </c>
      <c r="B286" s="1">
        <v>53144</v>
      </c>
      <c r="C286" s="16">
        <f t="shared" si="44"/>
        <v>34369061955.581421</v>
      </c>
      <c r="D286" s="16">
        <f t="shared" si="43"/>
        <v>84754106.782463774</v>
      </c>
      <c r="E286" s="16">
        <f t="shared" si="47"/>
        <v>34453816062.363884</v>
      </c>
      <c r="F286" s="16">
        <f>'9496'!X284</f>
        <v>0</v>
      </c>
      <c r="G286" s="29">
        <v>0</v>
      </c>
      <c r="H286" s="16">
        <f t="shared" si="41"/>
        <v>114846053.54121296</v>
      </c>
      <c r="I286" s="18">
        <f t="shared" si="45"/>
        <v>470942539.30949515</v>
      </c>
      <c r="J286" s="16">
        <f t="shared" si="48"/>
        <v>114846053.54121296</v>
      </c>
      <c r="K286" s="19">
        <f t="shared" si="49"/>
        <v>356096485.76828218</v>
      </c>
      <c r="L286" s="16">
        <f t="shared" si="42"/>
        <v>34097719576.595604</v>
      </c>
      <c r="M286" s="17">
        <f>VLOOKUP(B286,Encargos!$A$8:$B$652,2,0)</f>
        <v>2.4659999999999999E-3</v>
      </c>
    </row>
    <row r="287" spans="1:13" x14ac:dyDescent="0.3">
      <c r="A287">
        <f t="shared" si="46"/>
        <v>83</v>
      </c>
      <c r="B287" s="1">
        <v>53175</v>
      </c>
      <c r="C287" s="16">
        <f t="shared" si="44"/>
        <v>34097719576.595604</v>
      </c>
      <c r="D287" s="16">
        <f t="shared" si="43"/>
        <v>84084976.47588475</v>
      </c>
      <c r="E287" s="16">
        <f t="shared" si="47"/>
        <v>34181804553.071487</v>
      </c>
      <c r="F287" s="16">
        <f>'9496'!X285</f>
        <v>0</v>
      </c>
      <c r="G287" s="29">
        <v>0</v>
      </c>
      <c r="H287" s="16">
        <f t="shared" si="41"/>
        <v>113939348.5102383</v>
      </c>
      <c r="I287" s="18">
        <f t="shared" si="45"/>
        <v>472103883.61143231</v>
      </c>
      <c r="J287" s="16">
        <f t="shared" si="48"/>
        <v>113939348.5102383</v>
      </c>
      <c r="K287" s="19">
        <f t="shared" si="49"/>
        <v>358164535.10119402</v>
      </c>
      <c r="L287" s="16">
        <f t="shared" si="42"/>
        <v>33823640017.970295</v>
      </c>
      <c r="M287" s="17">
        <f>VLOOKUP(B287,Encargos!$A$8:$B$652,2,0)</f>
        <v>2.4659999999999999E-3</v>
      </c>
    </row>
    <row r="288" spans="1:13" x14ac:dyDescent="0.3">
      <c r="A288">
        <f t="shared" si="46"/>
        <v>82</v>
      </c>
      <c r="B288" s="1">
        <v>53206</v>
      </c>
      <c r="C288" s="16">
        <f t="shared" si="44"/>
        <v>33823640017.970295</v>
      </c>
      <c r="D288" s="16">
        <f t="shared" si="43"/>
        <v>83409096.284314737</v>
      </c>
      <c r="E288" s="16">
        <f t="shared" si="47"/>
        <v>33907049114.254608</v>
      </c>
      <c r="F288" s="16">
        <f>'9496'!X286</f>
        <v>0</v>
      </c>
      <c r="G288" s="29">
        <v>0</v>
      </c>
      <c r="H288" s="16">
        <f t="shared" si="41"/>
        <v>113023497.04751536</v>
      </c>
      <c r="I288" s="18">
        <f t="shared" si="45"/>
        <v>473268091.78841817</v>
      </c>
      <c r="J288" s="16">
        <f t="shared" si="48"/>
        <v>113023497.04751536</v>
      </c>
      <c r="K288" s="19">
        <f t="shared" si="49"/>
        <v>360244594.74090278</v>
      </c>
      <c r="L288" s="16">
        <f t="shared" si="42"/>
        <v>33546804519.513706</v>
      </c>
      <c r="M288" s="17">
        <f>VLOOKUP(B288,Encargos!$A$8:$B$652,2,0)</f>
        <v>2.4659999999999999E-3</v>
      </c>
    </row>
    <row r="289" spans="1:13" x14ac:dyDescent="0.3">
      <c r="A289">
        <f t="shared" si="46"/>
        <v>81</v>
      </c>
      <c r="B289" s="1">
        <v>53236</v>
      </c>
      <c r="C289" s="16">
        <f t="shared" si="44"/>
        <v>33546804519.513706</v>
      </c>
      <c r="D289" s="16">
        <f t="shared" si="43"/>
        <v>82726419.945120797</v>
      </c>
      <c r="E289" s="16">
        <f t="shared" si="47"/>
        <v>33629530939.458828</v>
      </c>
      <c r="F289" s="16">
        <f>'9496'!X287</f>
        <v>0</v>
      </c>
      <c r="G289" s="29">
        <v>0</v>
      </c>
      <c r="H289" s="16">
        <f t="shared" si="41"/>
        <v>112098436.46486276</v>
      </c>
      <c r="I289" s="18">
        <f t="shared" si="45"/>
        <v>474435170.90276837</v>
      </c>
      <c r="J289" s="16">
        <f t="shared" si="48"/>
        <v>112098436.46486276</v>
      </c>
      <c r="K289" s="19">
        <f t="shared" si="49"/>
        <v>362336734.43790561</v>
      </c>
      <c r="L289" s="16">
        <f t="shared" si="42"/>
        <v>33267194205.020924</v>
      </c>
      <c r="M289" s="17">
        <f>VLOOKUP(B289,Encargos!$A$8:$B$652,2,0)</f>
        <v>2.4659999999999999E-3</v>
      </c>
    </row>
    <row r="290" spans="1:13" x14ac:dyDescent="0.3">
      <c r="A290">
        <f t="shared" si="46"/>
        <v>80</v>
      </c>
      <c r="B290" s="1">
        <v>53267</v>
      </c>
      <c r="C290" s="16">
        <f t="shared" si="44"/>
        <v>33267194205.020924</v>
      </c>
      <c r="D290" s="16">
        <f t="shared" si="43"/>
        <v>82036900.909581587</v>
      </c>
      <c r="E290" s="16">
        <f t="shared" si="47"/>
        <v>33349231105.930504</v>
      </c>
      <c r="F290" s="16">
        <f>'9496'!X288</f>
        <v>0</v>
      </c>
      <c r="G290" s="29">
        <v>0</v>
      </c>
      <c r="H290" s="16">
        <f t="shared" si="41"/>
        <v>111164103.68643501</v>
      </c>
      <c r="I290" s="18">
        <f t="shared" si="45"/>
        <v>475605128.03421474</v>
      </c>
      <c r="J290" s="16">
        <f t="shared" si="48"/>
        <v>111164103.68643501</v>
      </c>
      <c r="K290" s="19">
        <f t="shared" si="49"/>
        <v>364441024.34777975</v>
      </c>
      <c r="L290" s="16">
        <f t="shared" si="42"/>
        <v>32984790081.582726</v>
      </c>
      <c r="M290" s="17">
        <f>VLOOKUP(B290,Encargos!$A$8:$B$652,2,0)</f>
        <v>2.4659999999999999E-3</v>
      </c>
    </row>
    <row r="291" spans="1:13" x14ac:dyDescent="0.3">
      <c r="A291">
        <f t="shared" si="46"/>
        <v>79</v>
      </c>
      <c r="B291" s="1">
        <v>53297</v>
      </c>
      <c r="C291" s="16">
        <f t="shared" si="44"/>
        <v>32984790081.582726</v>
      </c>
      <c r="D291" s="16">
        <f t="shared" si="43"/>
        <v>81340492.341182992</v>
      </c>
      <c r="E291" s="16">
        <f t="shared" si="47"/>
        <v>33066130573.923908</v>
      </c>
      <c r="F291" s="16">
        <f>'9496'!X289</f>
        <v>0</v>
      </c>
      <c r="G291" s="29">
        <v>0</v>
      </c>
      <c r="H291" s="16">
        <f t="shared" si="41"/>
        <v>110220435.24641304</v>
      </c>
      <c r="I291" s="18">
        <f t="shared" si="45"/>
        <v>476777970.27994704</v>
      </c>
      <c r="J291" s="16">
        <f t="shared" si="48"/>
        <v>110220435.24641304</v>
      </c>
      <c r="K291" s="19">
        <f t="shared" si="49"/>
        <v>366557535.03353399</v>
      </c>
      <c r="L291" s="16">
        <f t="shared" si="42"/>
        <v>32699573038.890377</v>
      </c>
      <c r="M291" s="17">
        <f>VLOOKUP(B291,Encargos!$A$8:$B$652,2,0)</f>
        <v>2.4659999999999999E-3</v>
      </c>
    </row>
    <row r="292" spans="1:13" x14ac:dyDescent="0.3">
      <c r="A292">
        <f t="shared" si="46"/>
        <v>78</v>
      </c>
      <c r="B292" s="1">
        <v>53328</v>
      </c>
      <c r="C292" s="16">
        <f t="shared" si="44"/>
        <v>32699573038.890377</v>
      </c>
      <c r="D292" s="16">
        <f t="shared" si="43"/>
        <v>80637147.113903672</v>
      </c>
      <c r="E292" s="16">
        <f t="shared" si="47"/>
        <v>32780210186.00428</v>
      </c>
      <c r="F292" s="16">
        <f>'9496'!X290</f>
        <v>0</v>
      </c>
      <c r="G292" s="29">
        <v>0</v>
      </c>
      <c r="H292" s="16">
        <f t="shared" si="41"/>
        <v>109267367.28668094</v>
      </c>
      <c r="I292" s="18">
        <f t="shared" si="45"/>
        <v>477953704.75465751</v>
      </c>
      <c r="J292" s="16">
        <f t="shared" si="48"/>
        <v>109267367.28668094</v>
      </c>
      <c r="K292" s="19">
        <f t="shared" si="49"/>
        <v>368686337.46797657</v>
      </c>
      <c r="L292" s="16">
        <f t="shared" si="42"/>
        <v>32411523848.536304</v>
      </c>
      <c r="M292" s="17">
        <f>VLOOKUP(B292,Encargos!$A$8:$B$652,2,0)</f>
        <v>2.4659999999999999E-3</v>
      </c>
    </row>
    <row r="293" spans="1:13" x14ac:dyDescent="0.3">
      <c r="A293">
        <f t="shared" si="46"/>
        <v>77</v>
      </c>
      <c r="B293" s="1">
        <v>53359</v>
      </c>
      <c r="C293" s="16">
        <f t="shared" si="44"/>
        <v>32411523848.536304</v>
      </c>
      <c r="D293" s="16">
        <f t="shared" si="43"/>
        <v>79926817.810490519</v>
      </c>
      <c r="E293" s="16">
        <f t="shared" si="47"/>
        <v>32491450666.346794</v>
      </c>
      <c r="F293" s="16">
        <f>'9496'!X291</f>
        <v>0</v>
      </c>
      <c r="G293" s="29">
        <v>0</v>
      </c>
      <c r="H293" s="16">
        <f t="shared" si="41"/>
        <v>108304835.55448931</v>
      </c>
      <c r="I293" s="18">
        <f t="shared" si="45"/>
        <v>479132338.59058243</v>
      </c>
      <c r="J293" s="16">
        <f t="shared" si="48"/>
        <v>108304835.55448931</v>
      </c>
      <c r="K293" s="19">
        <f t="shared" si="49"/>
        <v>370827503.03609312</v>
      </c>
      <c r="L293" s="16">
        <f t="shared" si="42"/>
        <v>32120623163.310699</v>
      </c>
      <c r="M293" s="17">
        <f>VLOOKUP(B293,Encargos!$A$8:$B$652,2,0)</f>
        <v>2.4659999999999999E-3</v>
      </c>
    </row>
    <row r="294" spans="1:13" x14ac:dyDescent="0.3">
      <c r="A294">
        <f t="shared" si="46"/>
        <v>76</v>
      </c>
      <c r="B294" s="1">
        <v>53387</v>
      </c>
      <c r="C294" s="16">
        <f t="shared" si="44"/>
        <v>32120623163.310699</v>
      </c>
      <c r="D294" s="16">
        <f t="shared" si="43"/>
        <v>79209456.72072418</v>
      </c>
      <c r="E294" s="16">
        <f t="shared" si="47"/>
        <v>32199832620.031425</v>
      </c>
      <c r="F294" s="16">
        <f>'9496'!X292</f>
        <v>0</v>
      </c>
      <c r="G294" s="29">
        <v>0</v>
      </c>
      <c r="H294" s="16">
        <f t="shared" si="41"/>
        <v>107332775.40010476</v>
      </c>
      <c r="I294" s="18">
        <f t="shared" si="45"/>
        <v>480313878.93754685</v>
      </c>
      <c r="J294" s="16">
        <f t="shared" si="48"/>
        <v>107332775.40010476</v>
      </c>
      <c r="K294" s="19">
        <f t="shared" si="49"/>
        <v>372981103.53744209</v>
      </c>
      <c r="L294" s="16">
        <f t="shared" si="42"/>
        <v>31826851516.493984</v>
      </c>
      <c r="M294" s="17">
        <f>VLOOKUP(B294,Encargos!$A$8:$B$652,2,0)</f>
        <v>2.4659999999999999E-3</v>
      </c>
    </row>
    <row r="295" spans="1:13" x14ac:dyDescent="0.3">
      <c r="A295">
        <f t="shared" si="46"/>
        <v>75</v>
      </c>
      <c r="B295" s="1">
        <v>53418</v>
      </c>
      <c r="C295" s="16">
        <f t="shared" si="44"/>
        <v>31826851516.493984</v>
      </c>
      <c r="D295" s="16">
        <f t="shared" si="43"/>
        <v>78485015.83967416</v>
      </c>
      <c r="E295" s="16">
        <f t="shared" si="47"/>
        <v>31905336532.33366</v>
      </c>
      <c r="F295" s="16">
        <f>'9496'!X293</f>
        <v>0</v>
      </c>
      <c r="G295" s="29">
        <v>0</v>
      </c>
      <c r="H295" s="16">
        <f t="shared" si="41"/>
        <v>106351121.77444553</v>
      </c>
      <c r="I295" s="18">
        <f t="shared" si="45"/>
        <v>481498332.96300685</v>
      </c>
      <c r="J295" s="16">
        <f t="shared" si="48"/>
        <v>106351121.77444553</v>
      </c>
      <c r="K295" s="19">
        <f t="shared" si="49"/>
        <v>375147211.18856132</v>
      </c>
      <c r="L295" s="16">
        <f t="shared" si="42"/>
        <v>31530189321.1451</v>
      </c>
      <c r="M295" s="17">
        <f>VLOOKUP(B295,Encargos!$A$8:$B$652,2,0)</f>
        <v>2.4659999999999999E-3</v>
      </c>
    </row>
    <row r="296" spans="1:13" x14ac:dyDescent="0.3">
      <c r="A296">
        <f t="shared" si="46"/>
        <v>74</v>
      </c>
      <c r="B296" s="1">
        <v>53448</v>
      </c>
      <c r="C296" s="16">
        <f t="shared" si="44"/>
        <v>31530189321.1451</v>
      </c>
      <c r="D296" s="16">
        <f t="shared" si="43"/>
        <v>77753446.865943804</v>
      </c>
      <c r="E296" s="16">
        <f t="shared" si="47"/>
        <v>31607942768.011044</v>
      </c>
      <c r="F296" s="16">
        <f>'9496'!X294</f>
        <v>0</v>
      </c>
      <c r="G296" s="29">
        <v>0</v>
      </c>
      <c r="H296" s="16">
        <f t="shared" si="41"/>
        <v>105359809.22670348</v>
      </c>
      <c r="I296" s="18">
        <f t="shared" si="45"/>
        <v>482685707.85209364</v>
      </c>
      <c r="J296" s="16">
        <f t="shared" si="48"/>
        <v>105359809.22670348</v>
      </c>
      <c r="K296" s="19">
        <f t="shared" si="49"/>
        <v>377325898.62539017</v>
      </c>
      <c r="L296" s="16">
        <f t="shared" si="42"/>
        <v>31230616869.385654</v>
      </c>
      <c r="M296" s="17">
        <f>VLOOKUP(B296,Encargos!$A$8:$B$652,2,0)</f>
        <v>2.4659999999999999E-3</v>
      </c>
    </row>
    <row r="297" spans="1:13" x14ac:dyDescent="0.3">
      <c r="A297">
        <f t="shared" si="46"/>
        <v>73</v>
      </c>
      <c r="B297" s="1">
        <v>53479</v>
      </c>
      <c r="C297" s="16">
        <f t="shared" si="44"/>
        <v>31230616869.385654</v>
      </c>
      <c r="D297" s="16">
        <f t="shared" si="43"/>
        <v>77014701.199905023</v>
      </c>
      <c r="E297" s="16">
        <f t="shared" si="47"/>
        <v>31307631570.58556</v>
      </c>
      <c r="F297" s="16">
        <f>'9496'!X295</f>
        <v>0</v>
      </c>
      <c r="G297" s="29">
        <v>0</v>
      </c>
      <c r="H297" s="16">
        <f t="shared" si="41"/>
        <v>104358771.90195188</v>
      </c>
      <c r="I297" s="18">
        <f t="shared" si="45"/>
        <v>483876010.80765688</v>
      </c>
      <c r="J297" s="16">
        <f t="shared" si="48"/>
        <v>104358771.90195188</v>
      </c>
      <c r="K297" s="19">
        <f t="shared" si="49"/>
        <v>379517238.90570498</v>
      </c>
      <c r="L297" s="16">
        <f t="shared" si="42"/>
        <v>30928114331.679855</v>
      </c>
      <c r="M297" s="17">
        <f>VLOOKUP(B297,Encargos!$A$8:$B$652,2,0)</f>
        <v>2.4659999999999999E-3</v>
      </c>
    </row>
    <row r="298" spans="1:13" x14ac:dyDescent="0.3">
      <c r="A298">
        <f t="shared" si="46"/>
        <v>72</v>
      </c>
      <c r="B298" s="1">
        <v>53509</v>
      </c>
      <c r="C298" s="16">
        <f t="shared" si="44"/>
        <v>30928114331.679855</v>
      </c>
      <c r="D298" s="16">
        <f t="shared" si="43"/>
        <v>76268729.941922516</v>
      </c>
      <c r="E298" s="16">
        <f t="shared" si="47"/>
        <v>31004383061.621777</v>
      </c>
      <c r="F298" s="16">
        <f>'9496'!X296</f>
        <v>0</v>
      </c>
      <c r="G298" s="29">
        <v>0</v>
      </c>
      <c r="H298" s="16">
        <f t="shared" si="41"/>
        <v>103347943.53873926</v>
      </c>
      <c r="I298" s="18">
        <f t="shared" si="45"/>
        <v>485069249.05030859</v>
      </c>
      <c r="J298" s="16">
        <f t="shared" si="48"/>
        <v>103347943.53873926</v>
      </c>
      <c r="K298" s="19">
        <f t="shared" si="49"/>
        <v>381721305.51156932</v>
      </c>
      <c r="L298" s="16">
        <f t="shared" si="42"/>
        <v>30622661756.110207</v>
      </c>
      <c r="M298" s="17">
        <f>VLOOKUP(B298,Encargos!$A$8:$B$652,2,0)</f>
        <v>2.4659999999999999E-3</v>
      </c>
    </row>
    <row r="299" spans="1:13" x14ac:dyDescent="0.3">
      <c r="A299">
        <f t="shared" si="46"/>
        <v>71</v>
      </c>
      <c r="B299" s="1">
        <v>53540</v>
      </c>
      <c r="C299" s="16">
        <f t="shared" si="44"/>
        <v>30622661756.110207</v>
      </c>
      <c r="D299" s="16">
        <f t="shared" si="43"/>
        <v>75515483.890567765</v>
      </c>
      <c r="E299" s="16">
        <f t="shared" si="47"/>
        <v>30698177240.000774</v>
      </c>
      <c r="F299" s="16">
        <f>'9496'!X297</f>
        <v>0</v>
      </c>
      <c r="G299" s="29">
        <v>0</v>
      </c>
      <c r="H299" s="16">
        <f t="shared" si="41"/>
        <v>102327257.46666926</v>
      </c>
      <c r="I299" s="18">
        <f t="shared" si="45"/>
        <v>486265429.8184666</v>
      </c>
      <c r="J299" s="16">
        <f t="shared" si="48"/>
        <v>102327257.46666926</v>
      </c>
      <c r="K299" s="19">
        <f t="shared" si="49"/>
        <v>383938172.35179734</v>
      </c>
      <c r="L299" s="16">
        <f t="shared" si="42"/>
        <v>30314239067.648979</v>
      </c>
      <c r="M299" s="17">
        <f>VLOOKUP(B299,Encargos!$A$8:$B$652,2,0)</f>
        <v>2.4659999999999999E-3</v>
      </c>
    </row>
    <row r="300" spans="1:13" x14ac:dyDescent="0.3">
      <c r="A300">
        <f t="shared" si="46"/>
        <v>70</v>
      </c>
      <c r="B300" s="1">
        <v>53571</v>
      </c>
      <c r="C300" s="16">
        <f t="shared" si="44"/>
        <v>30314239067.648979</v>
      </c>
      <c r="D300" s="16">
        <f t="shared" si="43"/>
        <v>74754913.540822372</v>
      </c>
      <c r="E300" s="16">
        <f t="shared" si="47"/>
        <v>30388993981.1898</v>
      </c>
      <c r="F300" s="16">
        <f>'9496'!X298</f>
        <v>0</v>
      </c>
      <c r="G300" s="29">
        <v>0</v>
      </c>
      <c r="H300" s="16">
        <f t="shared" si="41"/>
        <v>101296646.60396601</v>
      </c>
      <c r="I300" s="18">
        <f t="shared" si="45"/>
        <v>487464560.36839896</v>
      </c>
      <c r="J300" s="16">
        <f t="shared" si="48"/>
        <v>101296646.60396601</v>
      </c>
      <c r="K300" s="19">
        <f t="shared" si="49"/>
        <v>386167913.76443297</v>
      </c>
      <c r="L300" s="16">
        <f t="shared" si="42"/>
        <v>30002826067.425365</v>
      </c>
      <c r="M300" s="17">
        <f>VLOOKUP(B300,Encargos!$A$8:$B$652,2,0)</f>
        <v>2.4659999999999999E-3</v>
      </c>
    </row>
    <row r="301" spans="1:13" x14ac:dyDescent="0.3">
      <c r="A301">
        <f t="shared" si="46"/>
        <v>69</v>
      </c>
      <c r="B301" s="1">
        <v>53601</v>
      </c>
      <c r="C301" s="16">
        <f t="shared" si="44"/>
        <v>30002826067.425365</v>
      </c>
      <c r="D301" s="16">
        <f t="shared" si="43"/>
        <v>73986969.08227095</v>
      </c>
      <c r="E301" s="16">
        <f t="shared" si="47"/>
        <v>30076813036.507637</v>
      </c>
      <c r="F301" s="16">
        <f>'9496'!X299</f>
        <v>0</v>
      </c>
      <c r="G301" s="29">
        <v>0</v>
      </c>
      <c r="H301" s="16">
        <f t="shared" si="41"/>
        <v>100256043.45502546</v>
      </c>
      <c r="I301" s="18">
        <f t="shared" si="45"/>
        <v>488666647.97426748</v>
      </c>
      <c r="J301" s="16">
        <f t="shared" si="48"/>
        <v>100256043.45502546</v>
      </c>
      <c r="K301" s="19">
        <f t="shared" si="49"/>
        <v>388410604.51924205</v>
      </c>
      <c r="L301" s="16">
        <f t="shared" si="42"/>
        <v>29688402431.988396</v>
      </c>
      <c r="M301" s="17">
        <f>VLOOKUP(B301,Encargos!$A$8:$B$652,2,0)</f>
        <v>2.4659999999999999E-3</v>
      </c>
    </row>
    <row r="302" spans="1:13" x14ac:dyDescent="0.3">
      <c r="A302">
        <f t="shared" si="46"/>
        <v>68</v>
      </c>
      <c r="B302" s="1">
        <v>53632</v>
      </c>
      <c r="C302" s="16">
        <f t="shared" si="44"/>
        <v>29688402431.988396</v>
      </c>
      <c r="D302" s="16">
        <f t="shared" si="43"/>
        <v>73211600.397283375</v>
      </c>
      <c r="E302" s="16">
        <f t="shared" si="47"/>
        <v>29761614032.385677</v>
      </c>
      <c r="F302" s="16">
        <f>'9496'!X300</f>
        <v>0</v>
      </c>
      <c r="G302" s="29">
        <v>0</v>
      </c>
      <c r="H302" s="16">
        <f t="shared" si="41"/>
        <v>99205380.107952267</v>
      </c>
      <c r="I302" s="18">
        <f t="shared" si="45"/>
        <v>489871699.92817193</v>
      </c>
      <c r="J302" s="16">
        <f t="shared" si="48"/>
        <v>99205380.107952267</v>
      </c>
      <c r="K302" s="19">
        <f t="shared" si="49"/>
        <v>390666319.82021964</v>
      </c>
      <c r="L302" s="16">
        <f t="shared" si="42"/>
        <v>29370947712.565456</v>
      </c>
      <c r="M302" s="17">
        <f>VLOOKUP(B302,Encargos!$A$8:$B$652,2,0)</f>
        <v>2.4659999999999999E-3</v>
      </c>
    </row>
    <row r="303" spans="1:13" x14ac:dyDescent="0.3">
      <c r="A303">
        <f t="shared" si="46"/>
        <v>67</v>
      </c>
      <c r="B303" s="1">
        <v>53662</v>
      </c>
      <c r="C303" s="16">
        <f t="shared" si="44"/>
        <v>29370947712.565456</v>
      </c>
      <c r="D303" s="16">
        <f t="shared" si="43"/>
        <v>72428757.059186414</v>
      </c>
      <c r="E303" s="16">
        <f t="shared" si="47"/>
        <v>29443376469.624641</v>
      </c>
      <c r="F303" s="16">
        <f>'9496'!X301</f>
        <v>0</v>
      </c>
      <c r="G303" s="29">
        <v>0</v>
      </c>
      <c r="H303" s="16">
        <f t="shared" si="41"/>
        <v>98144588.232082143</v>
      </c>
      <c r="I303" s="18">
        <f t="shared" si="45"/>
        <v>491079723.54019475</v>
      </c>
      <c r="J303" s="16">
        <f t="shared" si="48"/>
        <v>98144588.232082143</v>
      </c>
      <c r="K303" s="19">
        <f t="shared" si="49"/>
        <v>392935135.30811262</v>
      </c>
      <c r="L303" s="16">
        <f t="shared" si="42"/>
        <v>29050441334.316528</v>
      </c>
      <c r="M303" s="17">
        <f>VLOOKUP(B303,Encargos!$A$8:$B$652,2,0)</f>
        <v>2.4659999999999999E-3</v>
      </c>
    </row>
    <row r="304" spans="1:13" x14ac:dyDescent="0.3">
      <c r="A304">
        <f t="shared" si="46"/>
        <v>66</v>
      </c>
      <c r="B304" s="1">
        <v>53693</v>
      </c>
      <c r="C304" s="16">
        <f t="shared" si="44"/>
        <v>29050441334.316528</v>
      </c>
      <c r="D304" s="16">
        <f t="shared" si="43"/>
        <v>71638388.330424562</v>
      </c>
      <c r="E304" s="16">
        <f t="shared" si="47"/>
        <v>29122079722.646954</v>
      </c>
      <c r="F304" s="16">
        <f>'9496'!X302</f>
        <v>0</v>
      </c>
      <c r="G304" s="29">
        <v>0</v>
      </c>
      <c r="H304" s="16">
        <f t="shared" si="41"/>
        <v>97073599.075489849</v>
      </c>
      <c r="I304" s="18">
        <f t="shared" si="45"/>
        <v>492290726.13844484</v>
      </c>
      <c r="J304" s="16">
        <f t="shared" si="48"/>
        <v>97073599.075489849</v>
      </c>
      <c r="K304" s="19">
        <f t="shared" si="49"/>
        <v>395217127.06295502</v>
      </c>
      <c r="L304" s="16">
        <f t="shared" si="42"/>
        <v>28726862595.584</v>
      </c>
      <c r="M304" s="17">
        <f>VLOOKUP(B304,Encargos!$A$8:$B$652,2,0)</f>
        <v>2.4659999999999999E-3</v>
      </c>
    </row>
    <row r="305" spans="1:13" x14ac:dyDescent="0.3">
      <c r="A305">
        <f t="shared" si="46"/>
        <v>65</v>
      </c>
      <c r="B305" s="1">
        <v>53724</v>
      </c>
      <c r="C305" s="16">
        <f t="shared" si="44"/>
        <v>28726862595.584</v>
      </c>
      <c r="D305" s="16">
        <f t="shared" si="43"/>
        <v>70840443.160710141</v>
      </c>
      <c r="E305" s="16">
        <f t="shared" si="47"/>
        <v>28797703038.744709</v>
      </c>
      <c r="F305" s="16">
        <f>'9496'!X303</f>
        <v>0</v>
      </c>
      <c r="G305" s="29">
        <v>0</v>
      </c>
      <c r="H305" s="16">
        <f t="shared" si="41"/>
        <v>95992343.462482363</v>
      </c>
      <c r="I305" s="18">
        <f t="shared" si="45"/>
        <v>493504715.06910229</v>
      </c>
      <c r="J305" s="16">
        <f t="shared" si="48"/>
        <v>95992343.462482363</v>
      </c>
      <c r="K305" s="19">
        <f t="shared" si="49"/>
        <v>397512371.60661995</v>
      </c>
      <c r="L305" s="16">
        <f t="shared" si="42"/>
        <v>28400190667.138088</v>
      </c>
      <c r="M305" s="17">
        <f>VLOOKUP(B305,Encargos!$A$8:$B$652,2,0)</f>
        <v>2.4659999999999999E-3</v>
      </c>
    </row>
    <row r="306" spans="1:13" x14ac:dyDescent="0.3">
      <c r="A306">
        <f t="shared" si="46"/>
        <v>64</v>
      </c>
      <c r="B306" s="1">
        <v>53752</v>
      </c>
      <c r="C306" s="16">
        <f t="shared" si="44"/>
        <v>28400190667.138088</v>
      </c>
      <c r="D306" s="16">
        <f t="shared" si="43"/>
        <v>70034870.185162529</v>
      </c>
      <c r="E306" s="16">
        <f t="shared" si="47"/>
        <v>28470225537.32325</v>
      </c>
      <c r="F306" s="16">
        <f>'9496'!X304</f>
        <v>0</v>
      </c>
      <c r="G306" s="29">
        <v>0</v>
      </c>
      <c r="H306" s="16">
        <f t="shared" si="41"/>
        <v>94900751.79107751</v>
      </c>
      <c r="I306" s="18">
        <f t="shared" si="45"/>
        <v>494721697.69646275</v>
      </c>
      <c r="J306" s="16">
        <f t="shared" si="48"/>
        <v>94900751.79107751</v>
      </c>
      <c r="K306" s="19">
        <f t="shared" si="49"/>
        <v>399820945.90538526</v>
      </c>
      <c r="L306" s="16">
        <f t="shared" si="42"/>
        <v>28070404591.417862</v>
      </c>
      <c r="M306" s="17">
        <f>VLOOKUP(B306,Encargos!$A$8:$B$652,2,0)</f>
        <v>2.4659999999999999E-3</v>
      </c>
    </row>
    <row r="307" spans="1:13" x14ac:dyDescent="0.3">
      <c r="A307">
        <f t="shared" si="46"/>
        <v>63</v>
      </c>
      <c r="B307" s="1">
        <v>53783</v>
      </c>
      <c r="C307" s="16">
        <f t="shared" si="44"/>
        <v>28070404591.417862</v>
      </c>
      <c r="D307" s="16">
        <f t="shared" si="43"/>
        <v>69221617.722436443</v>
      </c>
      <c r="E307" s="16">
        <f t="shared" si="47"/>
        <v>28139626209.140297</v>
      </c>
      <c r="F307" s="16">
        <f>'9496'!X305</f>
        <v>0</v>
      </c>
      <c r="G307" s="29">
        <v>0</v>
      </c>
      <c r="H307" s="16">
        <f t="shared" si="41"/>
        <v>93798754.030467659</v>
      </c>
      <c r="I307" s="18">
        <f t="shared" si="45"/>
        <v>495941681.40298212</v>
      </c>
      <c r="J307" s="16">
        <f t="shared" si="48"/>
        <v>93798754.030467659</v>
      </c>
      <c r="K307" s="19">
        <f t="shared" si="49"/>
        <v>402142927.37251449</v>
      </c>
      <c r="L307" s="16">
        <f t="shared" si="42"/>
        <v>27737483281.767784</v>
      </c>
      <c r="M307" s="17">
        <f>VLOOKUP(B307,Encargos!$A$8:$B$652,2,0)</f>
        <v>2.4659999999999999E-3</v>
      </c>
    </row>
    <row r="308" spans="1:13" x14ac:dyDescent="0.3">
      <c r="A308">
        <f t="shared" si="46"/>
        <v>62</v>
      </c>
      <c r="B308" s="1">
        <v>53813</v>
      </c>
      <c r="C308" s="16">
        <f t="shared" si="44"/>
        <v>27737483281.767784</v>
      </c>
      <c r="D308" s="16">
        <f t="shared" si="43"/>
        <v>68400633.772839352</v>
      </c>
      <c r="E308" s="16">
        <f t="shared" si="47"/>
        <v>27805883915.540623</v>
      </c>
      <c r="F308" s="16">
        <f>'9496'!X306</f>
        <v>0</v>
      </c>
      <c r="G308" s="29">
        <v>0</v>
      </c>
      <c r="H308" s="16">
        <f t="shared" si="41"/>
        <v>92686279.718468755</v>
      </c>
      <c r="I308" s="18">
        <f t="shared" si="45"/>
        <v>497164673.58932191</v>
      </c>
      <c r="J308" s="16">
        <f t="shared" si="48"/>
        <v>92686279.718468755</v>
      </c>
      <c r="K308" s="19">
        <f t="shared" si="49"/>
        <v>404478393.87085319</v>
      </c>
      <c r="L308" s="16">
        <f t="shared" si="42"/>
        <v>27401405521.669769</v>
      </c>
      <c r="M308" s="17">
        <f>VLOOKUP(B308,Encargos!$A$8:$B$652,2,0)</f>
        <v>2.4659999999999999E-3</v>
      </c>
    </row>
    <row r="309" spans="1:13" x14ac:dyDescent="0.3">
      <c r="A309">
        <f t="shared" si="46"/>
        <v>61</v>
      </c>
      <c r="B309" s="1">
        <v>53844</v>
      </c>
      <c r="C309" s="16">
        <f t="shared" si="44"/>
        <v>27401405521.669769</v>
      </c>
      <c r="D309" s="16">
        <f t="shared" si="43"/>
        <v>67571866.01643765</v>
      </c>
      <c r="E309" s="16">
        <f t="shared" si="47"/>
        <v>27468977387.686207</v>
      </c>
      <c r="F309" s="16">
        <f>'9496'!X307</f>
        <v>0</v>
      </c>
      <c r="G309" s="29">
        <v>0</v>
      </c>
      <c r="H309" s="16">
        <f t="shared" si="41"/>
        <v>91563257.958954021</v>
      </c>
      <c r="I309" s="18">
        <f t="shared" si="45"/>
        <v>498390681.67439312</v>
      </c>
      <c r="J309" s="16">
        <f t="shared" si="48"/>
        <v>91563257.958954021</v>
      </c>
      <c r="K309" s="19">
        <f t="shared" si="49"/>
        <v>406827423.71543908</v>
      </c>
      <c r="L309" s="16">
        <f t="shared" si="42"/>
        <v>27062149963.970768</v>
      </c>
      <c r="M309" s="17">
        <f>VLOOKUP(B309,Encargos!$A$8:$B$652,2,0)</f>
        <v>2.4659999999999999E-3</v>
      </c>
    </row>
    <row r="310" spans="1:13" x14ac:dyDescent="0.3">
      <c r="A310">
        <f t="shared" si="46"/>
        <v>60</v>
      </c>
      <c r="B310" s="1">
        <v>53874</v>
      </c>
      <c r="C310" s="16">
        <f t="shared" si="44"/>
        <v>27062149963.970768</v>
      </c>
      <c r="D310" s="16">
        <f t="shared" si="43"/>
        <v>66735261.811151907</v>
      </c>
      <c r="E310" s="16">
        <f t="shared" si="47"/>
        <v>27128885225.781921</v>
      </c>
      <c r="F310" s="16">
        <f>'9496'!X308</f>
        <v>0</v>
      </c>
      <c r="G310" s="29">
        <v>0</v>
      </c>
      <c r="H310" s="16">
        <f t="shared" si="41"/>
        <v>90429617.419273078</v>
      </c>
      <c r="I310" s="18">
        <f t="shared" si="45"/>
        <v>499619713.09540224</v>
      </c>
      <c r="J310" s="16">
        <f t="shared" si="48"/>
        <v>90429617.419273078</v>
      </c>
      <c r="K310" s="19">
        <f t="shared" si="49"/>
        <v>409190095.67612916</v>
      </c>
      <c r="L310" s="16">
        <f t="shared" si="42"/>
        <v>26719695130.105793</v>
      </c>
      <c r="M310" s="17">
        <f>VLOOKUP(B310,Encargos!$A$8:$B$652,2,0)</f>
        <v>2.4659999999999999E-3</v>
      </c>
    </row>
    <row r="311" spans="1:13" x14ac:dyDescent="0.3">
      <c r="A311">
        <f t="shared" si="46"/>
        <v>59</v>
      </c>
      <c r="B311" s="1">
        <v>53905</v>
      </c>
      <c r="C311" s="16">
        <f t="shared" si="44"/>
        <v>26719695130.105793</v>
      </c>
      <c r="D311" s="16">
        <f t="shared" si="43"/>
        <v>65890768.190840885</v>
      </c>
      <c r="E311" s="16">
        <f t="shared" si="47"/>
        <v>26785585898.296635</v>
      </c>
      <c r="F311" s="16">
        <f>'9496'!X309</f>
        <v>0</v>
      </c>
      <c r="G311" s="29">
        <v>0</v>
      </c>
      <c r="H311" s="16">
        <f t="shared" si="41"/>
        <v>89285286.32765545</v>
      </c>
      <c r="I311" s="18">
        <f t="shared" si="45"/>
        <v>500851775.30789566</v>
      </c>
      <c r="J311" s="16">
        <f t="shared" si="48"/>
        <v>89285286.32765545</v>
      </c>
      <c r="K311" s="19">
        <f t="shared" si="49"/>
        <v>411566488.98024023</v>
      </c>
      <c r="L311" s="16">
        <f t="shared" si="42"/>
        <v>26374019409.316395</v>
      </c>
      <c r="M311" s="17">
        <f>VLOOKUP(B311,Encargos!$A$8:$B$652,2,0)</f>
        <v>2.4659999999999999E-3</v>
      </c>
    </row>
    <row r="312" spans="1:13" x14ac:dyDescent="0.3">
      <c r="A312">
        <f t="shared" si="46"/>
        <v>58</v>
      </c>
      <c r="B312" s="1">
        <v>53936</v>
      </c>
      <c r="C312" s="16">
        <f t="shared" si="44"/>
        <v>26374019409.316395</v>
      </c>
      <c r="D312" s="16">
        <f t="shared" si="43"/>
        <v>65038331.863374226</v>
      </c>
      <c r="E312" s="16">
        <f t="shared" si="47"/>
        <v>26439057741.179768</v>
      </c>
      <c r="F312" s="16">
        <f>'9496'!X310</f>
        <v>0</v>
      </c>
      <c r="G312" s="29">
        <v>0</v>
      </c>
      <c r="H312" s="16">
        <f t="shared" si="41"/>
        <v>88130192.470599234</v>
      </c>
      <c r="I312" s="18">
        <f t="shared" si="45"/>
        <v>502086875.78580481</v>
      </c>
      <c r="J312" s="16">
        <f t="shared" si="48"/>
        <v>88130192.470599234</v>
      </c>
      <c r="K312" s="19">
        <f t="shared" si="49"/>
        <v>413956683.31520557</v>
      </c>
      <c r="L312" s="16">
        <f t="shared" si="42"/>
        <v>26025101057.864563</v>
      </c>
      <c r="M312" s="17">
        <f>VLOOKUP(B312,Encargos!$A$8:$B$652,2,0)</f>
        <v>2.4659999999999999E-3</v>
      </c>
    </row>
    <row r="313" spans="1:13" x14ac:dyDescent="0.3">
      <c r="A313">
        <f t="shared" si="46"/>
        <v>57</v>
      </c>
      <c r="B313" s="1">
        <v>53966</v>
      </c>
      <c r="C313" s="16">
        <f t="shared" si="44"/>
        <v>26025101057.864563</v>
      </c>
      <c r="D313" s="16">
        <f t="shared" si="43"/>
        <v>64177899.208694011</v>
      </c>
      <c r="E313" s="16">
        <f t="shared" si="47"/>
        <v>26089278957.073257</v>
      </c>
      <c r="F313" s="16">
        <f>'9496'!X311</f>
        <v>0</v>
      </c>
      <c r="G313" s="29">
        <v>0</v>
      </c>
      <c r="H313" s="16">
        <f t="shared" si="41"/>
        <v>86964263.190244198</v>
      </c>
      <c r="I313" s="18">
        <f t="shared" si="45"/>
        <v>503325022.02149266</v>
      </c>
      <c r="J313" s="16">
        <f t="shared" si="48"/>
        <v>86964263.190244198</v>
      </c>
      <c r="K313" s="19">
        <f t="shared" si="49"/>
        <v>416360758.83124846</v>
      </c>
      <c r="L313" s="16">
        <f t="shared" si="42"/>
        <v>25672918198.242008</v>
      </c>
      <c r="M313" s="17">
        <f>VLOOKUP(B313,Encargos!$A$8:$B$652,2,0)</f>
        <v>2.4659999999999999E-3</v>
      </c>
    </row>
    <row r="314" spans="1:13" x14ac:dyDescent="0.3">
      <c r="A314">
        <f t="shared" si="46"/>
        <v>56</v>
      </c>
      <c r="B314" s="1">
        <v>53997</v>
      </c>
      <c r="C314" s="16">
        <f t="shared" si="44"/>
        <v>25672918198.242008</v>
      </c>
      <c r="D314" s="16">
        <f t="shared" si="43"/>
        <v>63309416.276864789</v>
      </c>
      <c r="E314" s="16">
        <f t="shared" si="47"/>
        <v>25736227614.518871</v>
      </c>
      <c r="F314" s="16">
        <f>'9496'!X312</f>
        <v>0</v>
      </c>
      <c r="G314" s="29">
        <v>0</v>
      </c>
      <c r="H314" s="16">
        <f t="shared" si="41"/>
        <v>85787425.381729573</v>
      </c>
      <c r="I314" s="18">
        <f t="shared" si="45"/>
        <v>504566221.52579767</v>
      </c>
      <c r="J314" s="16">
        <f t="shared" si="48"/>
        <v>85787425.381729573</v>
      </c>
      <c r="K314" s="19">
        <f t="shared" si="49"/>
        <v>418778796.14406812</v>
      </c>
      <c r="L314" s="16">
        <f t="shared" si="42"/>
        <v>25317448818.374802</v>
      </c>
      <c r="M314" s="17">
        <f>VLOOKUP(B314,Encargos!$A$8:$B$652,2,0)</f>
        <v>2.4659999999999999E-3</v>
      </c>
    </row>
    <row r="315" spans="1:13" x14ac:dyDescent="0.3">
      <c r="A315">
        <f t="shared" si="46"/>
        <v>55</v>
      </c>
      <c r="B315" s="1">
        <v>54027</v>
      </c>
      <c r="C315" s="16">
        <f t="shared" si="44"/>
        <v>25317448818.374802</v>
      </c>
      <c r="D315" s="16">
        <f t="shared" si="43"/>
        <v>62432828.786112256</v>
      </c>
      <c r="E315" s="16">
        <f t="shared" si="47"/>
        <v>25379881647.160915</v>
      </c>
      <c r="F315" s="16">
        <f>'9496'!X313</f>
        <v>0</v>
      </c>
      <c r="G315" s="29">
        <v>0</v>
      </c>
      <c r="H315" s="16">
        <f t="shared" si="41"/>
        <v>84599605.490536392</v>
      </c>
      <c r="I315" s="18">
        <f t="shared" si="45"/>
        <v>505810481.82808006</v>
      </c>
      <c r="J315" s="16">
        <f t="shared" si="48"/>
        <v>84599605.490536392</v>
      </c>
      <c r="K315" s="19">
        <f t="shared" si="49"/>
        <v>421210876.33754367</v>
      </c>
      <c r="L315" s="16">
        <f t="shared" si="42"/>
        <v>24958670770.823372</v>
      </c>
      <c r="M315" s="17">
        <f>VLOOKUP(B315,Encargos!$A$8:$B$652,2,0)</f>
        <v>2.4659999999999999E-3</v>
      </c>
    </row>
    <row r="316" spans="1:13" x14ac:dyDescent="0.3">
      <c r="A316">
        <f t="shared" si="46"/>
        <v>54</v>
      </c>
      <c r="B316" s="1">
        <v>54058</v>
      </c>
      <c r="C316" s="16">
        <f t="shared" si="44"/>
        <v>24958670770.823372</v>
      </c>
      <c r="D316" s="16">
        <f t="shared" si="43"/>
        <v>61548082.120850429</v>
      </c>
      <c r="E316" s="16">
        <f t="shared" si="47"/>
        <v>25020218852.944221</v>
      </c>
      <c r="F316" s="16">
        <f>'9496'!X314</f>
        <v>0</v>
      </c>
      <c r="G316" s="29">
        <v>0</v>
      </c>
      <c r="H316" s="16">
        <f t="shared" si="41"/>
        <v>83400729.509814084</v>
      </c>
      <c r="I316" s="18">
        <f t="shared" si="45"/>
        <v>507057810.47626823</v>
      </c>
      <c r="J316" s="16">
        <f t="shared" si="48"/>
        <v>83400729.509814084</v>
      </c>
      <c r="K316" s="19">
        <f t="shared" si="49"/>
        <v>423657080.96645415</v>
      </c>
      <c r="L316" s="16">
        <f t="shared" si="42"/>
        <v>24596561771.977768</v>
      </c>
      <c r="M316" s="17">
        <f>VLOOKUP(B316,Encargos!$A$8:$B$652,2,0)</f>
        <v>2.4659999999999999E-3</v>
      </c>
    </row>
    <row r="317" spans="1:13" x14ac:dyDescent="0.3">
      <c r="A317">
        <f t="shared" si="46"/>
        <v>53</v>
      </c>
      <c r="B317" s="1">
        <v>54089</v>
      </c>
      <c r="C317" s="16">
        <f t="shared" si="44"/>
        <v>24596561771.977768</v>
      </c>
      <c r="D317" s="16">
        <f t="shared" si="43"/>
        <v>60655121.329697169</v>
      </c>
      <c r="E317" s="16">
        <f t="shared" si="47"/>
        <v>24657216893.307465</v>
      </c>
      <c r="F317" s="16">
        <f>'9496'!X315</f>
        <v>0</v>
      </c>
      <c r="G317" s="29">
        <v>0</v>
      </c>
      <c r="H317" s="16">
        <f t="shared" si="41"/>
        <v>82190722.977691561</v>
      </c>
      <c r="I317" s="18">
        <f t="shared" si="45"/>
        <v>508308215.03690261</v>
      </c>
      <c r="J317" s="16">
        <f t="shared" si="48"/>
        <v>82190722.977691561</v>
      </c>
      <c r="K317" s="19">
        <f t="shared" si="49"/>
        <v>426117492.05921102</v>
      </c>
      <c r="L317" s="16">
        <f t="shared" si="42"/>
        <v>24231099401.248253</v>
      </c>
      <c r="M317" s="17">
        <f>VLOOKUP(B317,Encargos!$A$8:$B$652,2,0)</f>
        <v>2.4659999999999999E-3</v>
      </c>
    </row>
    <row r="318" spans="1:13" x14ac:dyDescent="0.3">
      <c r="A318">
        <f t="shared" si="46"/>
        <v>52</v>
      </c>
      <c r="B318" s="1">
        <v>54118</v>
      </c>
      <c r="C318" s="16">
        <f t="shared" si="44"/>
        <v>24231099401.248253</v>
      </c>
      <c r="D318" s="16">
        <f t="shared" si="43"/>
        <v>59753891.123478189</v>
      </c>
      <c r="E318" s="16">
        <f t="shared" si="47"/>
        <v>24290853292.371731</v>
      </c>
      <c r="F318" s="16">
        <f>'9496'!X316</f>
        <v>0</v>
      </c>
      <c r="G318" s="29">
        <v>0</v>
      </c>
      <c r="H318" s="16">
        <f t="shared" si="41"/>
        <v>80969510.974572435</v>
      </c>
      <c r="I318" s="18">
        <f t="shared" si="45"/>
        <v>509561703.09518367</v>
      </c>
      <c r="J318" s="16">
        <f t="shared" si="48"/>
        <v>80969510.974572435</v>
      </c>
      <c r="K318" s="19">
        <f t="shared" si="49"/>
        <v>428592192.12061125</v>
      </c>
      <c r="L318" s="16">
        <f t="shared" si="42"/>
        <v>23862261100.251118</v>
      </c>
      <c r="M318" s="17">
        <f>VLOOKUP(B318,Encargos!$A$8:$B$652,2,0)</f>
        <v>2.4659999999999999E-3</v>
      </c>
    </row>
    <row r="319" spans="1:13" x14ac:dyDescent="0.3">
      <c r="A319">
        <f t="shared" si="46"/>
        <v>51</v>
      </c>
      <c r="B319" s="1">
        <v>54149</v>
      </c>
      <c r="C319" s="16">
        <f t="shared" si="44"/>
        <v>23862261100.251118</v>
      </c>
      <c r="D319" s="16">
        <f t="shared" si="43"/>
        <v>58844335.873219252</v>
      </c>
      <c r="E319" s="16">
        <f t="shared" si="47"/>
        <v>23921105436.124336</v>
      </c>
      <c r="F319" s="16">
        <f>'9496'!X317</f>
        <v>0</v>
      </c>
      <c r="G319" s="29">
        <v>0</v>
      </c>
      <c r="H319" s="16">
        <f t="shared" si="41"/>
        <v>79737018.120414466</v>
      </c>
      <c r="I319" s="18">
        <f t="shared" si="45"/>
        <v>510818282.25501633</v>
      </c>
      <c r="J319" s="16">
        <f t="shared" si="48"/>
        <v>79737018.120414466</v>
      </c>
      <c r="K319" s="19">
        <f t="shared" si="49"/>
        <v>431081264.13460183</v>
      </c>
      <c r="L319" s="16">
        <f t="shared" si="42"/>
        <v>23490024171.989735</v>
      </c>
      <c r="M319" s="17">
        <f>VLOOKUP(B319,Encargos!$A$8:$B$652,2,0)</f>
        <v>2.4659999999999999E-3</v>
      </c>
    </row>
    <row r="320" spans="1:13" x14ac:dyDescent="0.3">
      <c r="A320">
        <f t="shared" si="46"/>
        <v>50</v>
      </c>
      <c r="B320" s="1">
        <v>54179</v>
      </c>
      <c r="C320" s="16">
        <f t="shared" si="44"/>
        <v>23490024171.989735</v>
      </c>
      <c r="D320" s="16">
        <f t="shared" si="43"/>
        <v>57926399.608126685</v>
      </c>
      <c r="E320" s="16">
        <f t="shared" si="47"/>
        <v>23547950571.597862</v>
      </c>
      <c r="F320" s="16">
        <f>'9496'!X318</f>
        <v>0</v>
      </c>
      <c r="G320" s="29">
        <v>0</v>
      </c>
      <c r="H320" s="16">
        <f t="shared" ref="H320:H366" si="50">SUM(E320:G320)*$N$4</f>
        <v>78493168.571992874</v>
      </c>
      <c r="I320" s="18">
        <f t="shared" si="45"/>
        <v>512077960.13905722</v>
      </c>
      <c r="J320" s="16">
        <f t="shared" si="48"/>
        <v>78493168.571992874</v>
      </c>
      <c r="K320" s="19">
        <f t="shared" si="49"/>
        <v>433584791.56706434</v>
      </c>
      <c r="L320" s="16">
        <f t="shared" ref="L320:L366" si="51">SUM(E320:H320)-I320</f>
        <v>23114365780.030796</v>
      </c>
      <c r="M320" s="17">
        <f>VLOOKUP(B320,Encargos!$A$8:$B$652,2,0)</f>
        <v>2.4659999999999999E-3</v>
      </c>
    </row>
    <row r="321" spans="1:13" x14ac:dyDescent="0.3">
      <c r="A321">
        <f t="shared" si="46"/>
        <v>49</v>
      </c>
      <c r="B321" s="1">
        <v>54210</v>
      </c>
      <c r="C321" s="16">
        <f t="shared" si="44"/>
        <v>23114365780.030796</v>
      </c>
      <c r="D321" s="16">
        <f t="shared" ref="D321:D366" si="52">C321*M321</f>
        <v>57000026.013555937</v>
      </c>
      <c r="E321" s="16">
        <f t="shared" si="47"/>
        <v>23171365806.044353</v>
      </c>
      <c r="F321" s="16">
        <f>'9496'!X319</f>
        <v>0</v>
      </c>
      <c r="G321" s="29">
        <v>0</v>
      </c>
      <c r="H321" s="16">
        <f t="shared" si="50"/>
        <v>77237886.020147845</v>
      </c>
      <c r="I321" s="18">
        <f t="shared" si="45"/>
        <v>513340744.38876009</v>
      </c>
      <c r="J321" s="16">
        <f t="shared" si="48"/>
        <v>77237886.020147845</v>
      </c>
      <c r="K321" s="19">
        <f t="shared" si="49"/>
        <v>436102858.36861223</v>
      </c>
      <c r="L321" s="16">
        <f t="shared" si="51"/>
        <v>22735262947.675743</v>
      </c>
      <c r="M321" s="17">
        <f>VLOOKUP(B321,Encargos!$A$8:$B$652,2,0)</f>
        <v>2.4659999999999999E-3</v>
      </c>
    </row>
    <row r="322" spans="1:13" x14ac:dyDescent="0.3">
      <c r="A322">
        <f t="shared" si="46"/>
        <v>48</v>
      </c>
      <c r="B322" s="1">
        <v>54240</v>
      </c>
      <c r="C322" s="16">
        <f t="shared" si="44"/>
        <v>22735262947.675743</v>
      </c>
      <c r="D322" s="16">
        <f t="shared" si="52"/>
        <v>56065158.428968377</v>
      </c>
      <c r="E322" s="16">
        <f t="shared" si="47"/>
        <v>22791328106.10471</v>
      </c>
      <c r="F322" s="16">
        <f>'9496'!X320</f>
        <v>0</v>
      </c>
      <c r="G322" s="29">
        <v>0</v>
      </c>
      <c r="H322" s="16">
        <f t="shared" si="50"/>
        <v>75971093.687015697</v>
      </c>
      <c r="I322" s="18">
        <f t="shared" si="45"/>
        <v>514606642.66442287</v>
      </c>
      <c r="J322" s="16">
        <f t="shared" si="48"/>
        <v>75971093.687015697</v>
      </c>
      <c r="K322" s="19">
        <f t="shared" si="49"/>
        <v>438635548.97740716</v>
      </c>
      <c r="L322" s="16">
        <f t="shared" si="51"/>
        <v>22352692557.127304</v>
      </c>
      <c r="M322" s="17">
        <f>VLOOKUP(B322,Encargos!$A$8:$B$652,2,0)</f>
        <v>2.4659999999999999E-3</v>
      </c>
    </row>
    <row r="323" spans="1:13" x14ac:dyDescent="0.3">
      <c r="A323">
        <f t="shared" si="46"/>
        <v>47</v>
      </c>
      <c r="B323" s="1">
        <v>54271</v>
      </c>
      <c r="C323" s="16">
        <f t="shared" si="44"/>
        <v>22352692557.127304</v>
      </c>
      <c r="D323" s="16">
        <f t="shared" si="52"/>
        <v>55121739.845875926</v>
      </c>
      <c r="E323" s="16">
        <f t="shared" si="47"/>
        <v>22407814296.973179</v>
      </c>
      <c r="F323" s="16">
        <f>'9496'!X321</f>
        <v>0</v>
      </c>
      <c r="G323" s="29">
        <v>0</v>
      </c>
      <c r="H323" s="16">
        <f t="shared" si="50"/>
        <v>74692714.323243931</v>
      </c>
      <c r="I323" s="18">
        <f t="shared" si="45"/>
        <v>515875662.64523327</v>
      </c>
      <c r="J323" s="16">
        <f t="shared" si="48"/>
        <v>74692714.323243931</v>
      </c>
      <c r="K323" s="19">
        <f t="shared" si="49"/>
        <v>441182948.32198936</v>
      </c>
      <c r="L323" s="16">
        <f t="shared" si="51"/>
        <v>21966631348.651188</v>
      </c>
      <c r="M323" s="17">
        <f>VLOOKUP(B323,Encargos!$A$8:$B$652,2,0)</f>
        <v>2.4659999999999999E-3</v>
      </c>
    </row>
    <row r="324" spans="1:13" x14ac:dyDescent="0.3">
      <c r="A324">
        <f t="shared" si="46"/>
        <v>46</v>
      </c>
      <c r="B324" s="1">
        <v>54302</v>
      </c>
      <c r="C324" s="16">
        <f t="shared" si="44"/>
        <v>21966631348.651188</v>
      </c>
      <c r="D324" s="16">
        <f t="shared" si="52"/>
        <v>54169712.905773826</v>
      </c>
      <c r="E324" s="16">
        <f t="shared" si="47"/>
        <v>22020801061.556961</v>
      </c>
      <c r="F324" s="16">
        <f>'9496'!X322</f>
        <v>0</v>
      </c>
      <c r="G324" s="29">
        <v>0</v>
      </c>
      <c r="H324" s="16">
        <f t="shared" si="50"/>
        <v>73402670.205189869</v>
      </c>
      <c r="I324" s="18">
        <f t="shared" si="45"/>
        <v>517147812.02931643</v>
      </c>
      <c r="J324" s="16">
        <f t="shared" si="48"/>
        <v>73402670.205189869</v>
      </c>
      <c r="K324" s="19">
        <f t="shared" si="49"/>
        <v>443745141.82412654</v>
      </c>
      <c r="L324" s="16">
        <f t="shared" si="51"/>
        <v>21577055919.732834</v>
      </c>
      <c r="M324" s="17">
        <f>VLOOKUP(B324,Encargos!$A$8:$B$652,2,0)</f>
        <v>2.4659999999999999E-3</v>
      </c>
    </row>
    <row r="325" spans="1:13" x14ac:dyDescent="0.3">
      <c r="A325">
        <f t="shared" si="46"/>
        <v>45</v>
      </c>
      <c r="B325" s="1">
        <v>54332</v>
      </c>
      <c r="C325" s="16">
        <f t="shared" ref="C325:C366" si="53">L324</f>
        <v>21577055919.732834</v>
      </c>
      <c r="D325" s="16">
        <f t="shared" si="52"/>
        <v>53209019.898061164</v>
      </c>
      <c r="E325" s="16">
        <f t="shared" si="47"/>
        <v>21630264939.630894</v>
      </c>
      <c r="F325" s="16">
        <f>'9496'!X323</f>
        <v>0</v>
      </c>
      <c r="G325" s="29">
        <v>0</v>
      </c>
      <c r="H325" s="16">
        <f t="shared" si="50"/>
        <v>72100883.132102981</v>
      </c>
      <c r="I325" s="18">
        <f t="shared" si="45"/>
        <v>518423098.53378063</v>
      </c>
      <c r="J325" s="16">
        <f t="shared" si="48"/>
        <v>72100883.132102981</v>
      </c>
      <c r="K325" s="19">
        <f t="shared" si="49"/>
        <v>446322215.40167767</v>
      </c>
      <c r="L325" s="16">
        <f t="shared" si="51"/>
        <v>21183942724.229218</v>
      </c>
      <c r="M325" s="17">
        <f>VLOOKUP(B325,Encargos!$A$8:$B$652,2,0)</f>
        <v>2.4659999999999999E-3</v>
      </c>
    </row>
    <row r="326" spans="1:13" x14ac:dyDescent="0.3">
      <c r="A326">
        <f t="shared" si="46"/>
        <v>44</v>
      </c>
      <c r="B326" s="1">
        <v>54363</v>
      </c>
      <c r="C326" s="16">
        <f t="shared" si="53"/>
        <v>21183942724.229218</v>
      </c>
      <c r="D326" s="16">
        <f t="shared" si="52"/>
        <v>52239602.757949248</v>
      </c>
      <c r="E326" s="16">
        <f t="shared" si="47"/>
        <v>21236182326.987167</v>
      </c>
      <c r="F326" s="16">
        <f>'9496'!X324</f>
        <v>0</v>
      </c>
      <c r="G326" s="29">
        <v>0</v>
      </c>
      <c r="H326" s="16">
        <f t="shared" si="50"/>
        <v>70787274.423290566</v>
      </c>
      <c r="I326" s="18">
        <f t="shared" si="45"/>
        <v>519701529.89476496</v>
      </c>
      <c r="J326" s="16">
        <f t="shared" si="48"/>
        <v>70787274.423290566</v>
      </c>
      <c r="K326" s="19">
        <f t="shared" si="49"/>
        <v>448914255.47147441</v>
      </c>
      <c r="L326" s="16">
        <f t="shared" si="51"/>
        <v>20787268071.515694</v>
      </c>
      <c r="M326" s="17">
        <f>VLOOKUP(B326,Encargos!$A$8:$B$652,2,0)</f>
        <v>2.4659999999999999E-3</v>
      </c>
    </row>
    <row r="327" spans="1:13" x14ac:dyDescent="0.3">
      <c r="A327">
        <f t="shared" si="46"/>
        <v>43</v>
      </c>
      <c r="B327" s="1">
        <v>54393</v>
      </c>
      <c r="C327" s="16">
        <f t="shared" si="53"/>
        <v>20787268071.515694</v>
      </c>
      <c r="D327" s="16">
        <f t="shared" si="52"/>
        <v>51261403.064357698</v>
      </c>
      <c r="E327" s="16">
        <f t="shared" si="47"/>
        <v>20838529474.580051</v>
      </c>
      <c r="F327" s="16">
        <f>'9496'!X325</f>
        <v>0</v>
      </c>
      <c r="G327" s="29">
        <v>0</v>
      </c>
      <c r="H327" s="16">
        <f t="shared" si="50"/>
        <v>69461764.915266842</v>
      </c>
      <c r="I327" s="18">
        <f t="shared" si="45"/>
        <v>520983113.86748546</v>
      </c>
      <c r="J327" s="16">
        <f t="shared" si="48"/>
        <v>69461764.915266842</v>
      </c>
      <c r="K327" s="19">
        <f t="shared" si="49"/>
        <v>451521348.95221865</v>
      </c>
      <c r="L327" s="16">
        <f t="shared" si="51"/>
        <v>20387008125.627834</v>
      </c>
      <c r="M327" s="17">
        <f>VLOOKUP(B327,Encargos!$A$8:$B$652,2,0)</f>
        <v>2.4659999999999999E-3</v>
      </c>
    </row>
    <row r="328" spans="1:13" x14ac:dyDescent="0.3">
      <c r="A328">
        <f t="shared" si="46"/>
        <v>42</v>
      </c>
      <c r="B328" s="1">
        <v>54424</v>
      </c>
      <c r="C328" s="16">
        <f t="shared" si="53"/>
        <v>20387008125.627834</v>
      </c>
      <c r="D328" s="16">
        <f t="shared" si="52"/>
        <v>50274362.037798233</v>
      </c>
      <c r="E328" s="16">
        <f t="shared" si="47"/>
        <v>20437282487.665634</v>
      </c>
      <c r="F328" s="16">
        <f>'9496'!X326</f>
        <v>0</v>
      </c>
      <c r="G328" s="29">
        <v>0</v>
      </c>
      <c r="H328" s="16">
        <f t="shared" si="50"/>
        <v>68124274.958885446</v>
      </c>
      <c r="I328" s="18">
        <f t="shared" si="45"/>
        <v>522267858.22628278</v>
      </c>
      <c r="J328" s="16">
        <f t="shared" si="48"/>
        <v>68124274.958885446</v>
      </c>
      <c r="K328" s="19">
        <f t="shared" si="49"/>
        <v>454143583.26739734</v>
      </c>
      <c r="L328" s="16">
        <f t="shared" si="51"/>
        <v>19983138904.398235</v>
      </c>
      <c r="M328" s="17">
        <f>VLOOKUP(B328,Encargos!$A$8:$B$652,2,0)</f>
        <v>2.4659999999999999E-3</v>
      </c>
    </row>
    <row r="329" spans="1:13" x14ac:dyDescent="0.3">
      <c r="A329">
        <f t="shared" si="46"/>
        <v>41</v>
      </c>
      <c r="B329" s="1">
        <v>54455</v>
      </c>
      <c r="C329" s="16">
        <f t="shared" si="53"/>
        <v>19983138904.398235</v>
      </c>
      <c r="D329" s="16">
        <f t="shared" si="52"/>
        <v>49278420.538246043</v>
      </c>
      <c r="E329" s="16">
        <f t="shared" si="47"/>
        <v>20032417324.936481</v>
      </c>
      <c r="F329" s="16">
        <f>'9496'!X327</f>
        <v>0</v>
      </c>
      <c r="G329" s="29">
        <v>0</v>
      </c>
      <c r="H329" s="16">
        <f t="shared" si="50"/>
        <v>66774724.416454941</v>
      </c>
      <c r="I329" s="18">
        <f t="shared" si="45"/>
        <v>523555770.76466882</v>
      </c>
      <c r="J329" s="16">
        <f t="shared" si="48"/>
        <v>66774724.416454941</v>
      </c>
      <c r="K329" s="19">
        <f t="shared" si="49"/>
        <v>456781046.34821391</v>
      </c>
      <c r="L329" s="16">
        <f t="shared" si="51"/>
        <v>19575636278.588268</v>
      </c>
      <c r="M329" s="17">
        <f>VLOOKUP(B329,Encargos!$A$8:$B$652,2,0)</f>
        <v>2.4659999999999999E-3</v>
      </c>
    </row>
    <row r="330" spans="1:13" x14ac:dyDescent="0.3">
      <c r="A330">
        <f t="shared" si="46"/>
        <v>40</v>
      </c>
      <c r="B330" s="1">
        <v>54483</v>
      </c>
      <c r="C330" s="16">
        <f t="shared" si="53"/>
        <v>19575636278.588268</v>
      </c>
      <c r="D330" s="16">
        <f t="shared" si="52"/>
        <v>48273519.062998667</v>
      </c>
      <c r="E330" s="16">
        <f t="shared" si="47"/>
        <v>19623909797.651268</v>
      </c>
      <c r="F330" s="16">
        <f>'9496'!X328</f>
        <v>0</v>
      </c>
      <c r="G330" s="29">
        <v>0</v>
      </c>
      <c r="H330" s="16">
        <f t="shared" si="50"/>
        <v>65413032.658837564</v>
      </c>
      <c r="I330" s="18">
        <f t="shared" ref="I330:I366" si="54">PMT($N$4,A330,-SUM(E330:G330))</f>
        <v>524846859.29537451</v>
      </c>
      <c r="J330" s="16">
        <f t="shared" si="48"/>
        <v>65413032.658837564</v>
      </c>
      <c r="K330" s="19">
        <f t="shared" si="49"/>
        <v>459433826.63653696</v>
      </c>
      <c r="L330" s="16">
        <f t="shared" si="51"/>
        <v>19164475971.014729</v>
      </c>
      <c r="M330" s="17">
        <f>VLOOKUP(B330,Encargos!$A$8:$B$652,2,0)</f>
        <v>2.4659999999999999E-3</v>
      </c>
    </row>
    <row r="331" spans="1:13" x14ac:dyDescent="0.3">
      <c r="A331">
        <f t="shared" si="46"/>
        <v>39</v>
      </c>
      <c r="B331" s="1">
        <v>54514</v>
      </c>
      <c r="C331" s="16">
        <f t="shared" si="53"/>
        <v>19164475971.014729</v>
      </c>
      <c r="D331" s="16">
        <f t="shared" si="52"/>
        <v>47259597.744522318</v>
      </c>
      <c r="E331" s="16">
        <f t="shared" si="47"/>
        <v>19211735568.759251</v>
      </c>
      <c r="F331" s="16">
        <f>'9496'!X329</f>
        <v>0</v>
      </c>
      <c r="G331" s="29">
        <v>0</v>
      </c>
      <c r="H331" s="16">
        <f t="shared" si="50"/>
        <v>64039118.562530838</v>
      </c>
      <c r="I331" s="18">
        <f t="shared" si="54"/>
        <v>526141131.65039688</v>
      </c>
      <c r="J331" s="16">
        <f t="shared" si="48"/>
        <v>64039118.562530838</v>
      </c>
      <c r="K331" s="19">
        <f t="shared" si="49"/>
        <v>462102013.08786607</v>
      </c>
      <c r="L331" s="16">
        <f t="shared" si="51"/>
        <v>18749633555.671383</v>
      </c>
      <c r="M331" s="17">
        <f>VLOOKUP(B331,Encargos!$A$8:$B$652,2,0)</f>
        <v>2.4659999999999999E-3</v>
      </c>
    </row>
    <row r="332" spans="1:13" x14ac:dyDescent="0.3">
      <c r="A332">
        <f t="shared" ref="A332:A369" si="55">A331-1</f>
        <v>38</v>
      </c>
      <c r="B332" s="1">
        <v>54544</v>
      </c>
      <c r="C332" s="16">
        <f t="shared" si="53"/>
        <v>18749633555.671383</v>
      </c>
      <c r="D332" s="16">
        <f t="shared" si="52"/>
        <v>46236596.34828563</v>
      </c>
      <c r="E332" s="16">
        <f t="shared" si="47"/>
        <v>18795870152.019669</v>
      </c>
      <c r="F332" s="16">
        <f>'9496'!X330</f>
        <v>0</v>
      </c>
      <c r="G332" s="29">
        <v>0</v>
      </c>
      <c r="H332" s="16">
        <f t="shared" si="50"/>
        <v>62652900.506732233</v>
      </c>
      <c r="I332" s="18">
        <f t="shared" si="54"/>
        <v>527438595.68104661</v>
      </c>
      <c r="J332" s="16">
        <f t="shared" si="48"/>
        <v>62652900.506732233</v>
      </c>
      <c r="K332" s="19">
        <f t="shared" si="49"/>
        <v>464785695.17431438</v>
      </c>
      <c r="L332" s="16">
        <f t="shared" si="51"/>
        <v>18331084456.845356</v>
      </c>
      <c r="M332" s="17">
        <f>VLOOKUP(B332,Encargos!$A$8:$B$652,2,0)</f>
        <v>2.4659999999999999E-3</v>
      </c>
    </row>
    <row r="333" spans="1:13" x14ac:dyDescent="0.3">
      <c r="A333">
        <f t="shared" si="55"/>
        <v>37</v>
      </c>
      <c r="B333" s="1">
        <v>54575</v>
      </c>
      <c r="C333" s="16">
        <f t="shared" si="53"/>
        <v>18331084456.845356</v>
      </c>
      <c r="D333" s="16">
        <f t="shared" si="52"/>
        <v>45204454.270580642</v>
      </c>
      <c r="E333" s="16">
        <f t="shared" ref="E333:E366" si="56">C333+D333</f>
        <v>18376288911.115936</v>
      </c>
      <c r="F333" s="16">
        <f>'9496'!X331</f>
        <v>0</v>
      </c>
      <c r="G333" s="29">
        <v>0</v>
      </c>
      <c r="H333" s="16">
        <f t="shared" si="50"/>
        <v>61254296.370386459</v>
      </c>
      <c r="I333" s="18">
        <f t="shared" si="54"/>
        <v>528739259.25799614</v>
      </c>
      <c r="J333" s="16">
        <f t="shared" ref="J333:J366" si="57">H333</f>
        <v>61254296.370386459</v>
      </c>
      <c r="K333" s="19">
        <f t="shared" ref="K333:K366" si="58">I333-J333</f>
        <v>467484962.88760966</v>
      </c>
      <c r="L333" s="16">
        <f t="shared" si="51"/>
        <v>17908803948.228329</v>
      </c>
      <c r="M333" s="17">
        <f>VLOOKUP(B333,Encargos!$A$8:$B$652,2,0)</f>
        <v>2.4659999999999999E-3</v>
      </c>
    </row>
    <row r="334" spans="1:13" x14ac:dyDescent="0.3">
      <c r="A334">
        <f t="shared" si="55"/>
        <v>36</v>
      </c>
      <c r="B334" s="1">
        <v>54605</v>
      </c>
      <c r="C334" s="16">
        <f t="shared" si="53"/>
        <v>17908803948.228329</v>
      </c>
      <c r="D334" s="16">
        <f t="shared" si="52"/>
        <v>44163110.536331058</v>
      </c>
      <c r="E334" s="16">
        <f t="shared" si="56"/>
        <v>17952967058.76466</v>
      </c>
      <c r="F334" s="16">
        <f>'9496'!X332</f>
        <v>0</v>
      </c>
      <c r="G334" s="29">
        <v>0</v>
      </c>
      <c r="H334" s="16">
        <f t="shared" si="50"/>
        <v>59843223.529215537</v>
      </c>
      <c r="I334" s="18">
        <f t="shared" si="54"/>
        <v>530043130.2713263</v>
      </c>
      <c r="J334" s="16">
        <f t="shared" si="57"/>
        <v>59843223.529215537</v>
      </c>
      <c r="K334" s="19">
        <f t="shared" si="58"/>
        <v>470199906.74211079</v>
      </c>
      <c r="L334" s="16">
        <f t="shared" si="51"/>
        <v>17482767152.022549</v>
      </c>
      <c r="M334" s="17">
        <f>VLOOKUP(B334,Encargos!$A$8:$B$652,2,0)</f>
        <v>2.4659999999999999E-3</v>
      </c>
    </row>
    <row r="335" spans="1:13" x14ac:dyDescent="0.3">
      <c r="A335">
        <f t="shared" si="55"/>
        <v>35</v>
      </c>
      <c r="B335" s="1">
        <v>54636</v>
      </c>
      <c r="C335" s="16">
        <f t="shared" si="53"/>
        <v>17482767152.022549</v>
      </c>
      <c r="D335" s="16">
        <f t="shared" si="52"/>
        <v>43112503.796887606</v>
      </c>
      <c r="E335" s="16">
        <f t="shared" si="56"/>
        <v>17525879655.819435</v>
      </c>
      <c r="F335" s="16">
        <f>'9496'!X333</f>
        <v>0</v>
      </c>
      <c r="G335" s="29">
        <v>0</v>
      </c>
      <c r="H335" s="16">
        <f t="shared" si="50"/>
        <v>58419598.852731451</v>
      </c>
      <c r="I335" s="18">
        <f t="shared" si="54"/>
        <v>531350216.63057542</v>
      </c>
      <c r="J335" s="16">
        <f t="shared" si="57"/>
        <v>58419598.852731451</v>
      </c>
      <c r="K335" s="19">
        <f t="shared" si="58"/>
        <v>472930617.77784395</v>
      </c>
      <c r="L335" s="16">
        <f t="shared" si="51"/>
        <v>17052949038.04159</v>
      </c>
      <c r="M335" s="17">
        <f>VLOOKUP(B335,Encargos!$A$8:$B$652,2,0)</f>
        <v>2.4659999999999999E-3</v>
      </c>
    </row>
    <row r="336" spans="1:13" x14ac:dyDescent="0.3">
      <c r="A336">
        <f t="shared" si="55"/>
        <v>34</v>
      </c>
      <c r="B336" s="1">
        <v>54667</v>
      </c>
      <c r="C336" s="16">
        <f t="shared" si="53"/>
        <v>17052949038.04159</v>
      </c>
      <c r="D336" s="16">
        <f t="shared" si="52"/>
        <v>42052572.327810556</v>
      </c>
      <c r="E336" s="16">
        <f t="shared" si="56"/>
        <v>17095001610.3694</v>
      </c>
      <c r="F336" s="16">
        <f>'9496'!X334</f>
        <v>0</v>
      </c>
      <c r="G336" s="29">
        <v>0</v>
      </c>
      <c r="H336" s="16">
        <f t="shared" si="50"/>
        <v>56983338.701231338</v>
      </c>
      <c r="I336" s="18">
        <f t="shared" si="54"/>
        <v>532660526.26478642</v>
      </c>
      <c r="J336" s="16">
        <f t="shared" si="57"/>
        <v>56983338.701231338</v>
      </c>
      <c r="K336" s="19">
        <f t="shared" si="58"/>
        <v>475677187.56355506</v>
      </c>
      <c r="L336" s="16">
        <f t="shared" si="51"/>
        <v>16619324422.805845</v>
      </c>
      <c r="M336" s="17">
        <f>VLOOKUP(B336,Encargos!$A$8:$B$652,2,0)</f>
        <v>2.4659999999999999E-3</v>
      </c>
    </row>
    <row r="337" spans="1:13" x14ac:dyDescent="0.3">
      <c r="A337">
        <f t="shared" si="55"/>
        <v>33</v>
      </c>
      <c r="B337" s="1">
        <v>54697</v>
      </c>
      <c r="C337" s="16">
        <f t="shared" si="53"/>
        <v>16619324422.805845</v>
      </c>
      <c r="D337" s="16">
        <f t="shared" si="52"/>
        <v>40983254.026639216</v>
      </c>
      <c r="E337" s="16">
        <f t="shared" si="56"/>
        <v>16660307676.832485</v>
      </c>
      <c r="F337" s="16">
        <f>'9496'!X335</f>
        <v>0</v>
      </c>
      <c r="G337" s="29">
        <v>0</v>
      </c>
      <c r="H337" s="16">
        <f t="shared" si="50"/>
        <v>55534358.922774956</v>
      </c>
      <c r="I337" s="18">
        <f t="shared" si="54"/>
        <v>533974067.12255538</v>
      </c>
      <c r="J337" s="16">
        <f t="shared" si="57"/>
        <v>55534358.922774956</v>
      </c>
      <c r="K337" s="19">
        <f t="shared" si="58"/>
        <v>478439708.1997804</v>
      </c>
      <c r="L337" s="16">
        <f t="shared" si="51"/>
        <v>16181867968.632706</v>
      </c>
      <c r="M337" s="17">
        <f>VLOOKUP(B337,Encargos!$A$8:$B$652,2,0)</f>
        <v>2.4659999999999999E-3</v>
      </c>
    </row>
    <row r="338" spans="1:13" x14ac:dyDescent="0.3">
      <c r="A338">
        <f t="shared" si="55"/>
        <v>32</v>
      </c>
      <c r="B338" s="1">
        <v>54728</v>
      </c>
      <c r="C338" s="16">
        <f t="shared" si="53"/>
        <v>16181867968.632706</v>
      </c>
      <c r="D338" s="16">
        <f t="shared" si="52"/>
        <v>39904486.410648249</v>
      </c>
      <c r="E338" s="16">
        <f t="shared" si="56"/>
        <v>16221772455.043354</v>
      </c>
      <c r="F338" s="16">
        <f>'9496'!X336</f>
        <v>0</v>
      </c>
      <c r="G338" s="29">
        <v>0</v>
      </c>
      <c r="H338" s="16">
        <f t="shared" si="50"/>
        <v>54072574.85014452</v>
      </c>
      <c r="I338" s="18">
        <f t="shared" si="54"/>
        <v>535290847.17207968</v>
      </c>
      <c r="J338" s="16">
        <f t="shared" si="57"/>
        <v>54072574.85014452</v>
      </c>
      <c r="K338" s="19">
        <f t="shared" si="58"/>
        <v>481218272.32193518</v>
      </c>
      <c r="L338" s="16">
        <f t="shared" si="51"/>
        <v>15740554182.72142</v>
      </c>
      <c r="M338" s="17">
        <f>VLOOKUP(B338,Encargos!$A$8:$B$652,2,0)</f>
        <v>2.4659999999999999E-3</v>
      </c>
    </row>
    <row r="339" spans="1:13" x14ac:dyDescent="0.3">
      <c r="A339">
        <f t="shared" si="55"/>
        <v>31</v>
      </c>
      <c r="B339" s="1">
        <v>54758</v>
      </c>
      <c r="C339" s="16">
        <f t="shared" si="53"/>
        <v>15740554182.72142</v>
      </c>
      <c r="D339" s="16">
        <f t="shared" si="52"/>
        <v>38816206.614591017</v>
      </c>
      <c r="E339" s="16">
        <f t="shared" si="56"/>
        <v>15779370389.336012</v>
      </c>
      <c r="F339" s="16">
        <f>'9496'!X337</f>
        <v>0</v>
      </c>
      <c r="G339" s="29">
        <v>0</v>
      </c>
      <c r="H339" s="16">
        <f t="shared" si="50"/>
        <v>52597901.297786713</v>
      </c>
      <c r="I339" s="18">
        <f t="shared" si="54"/>
        <v>536610874.40120608</v>
      </c>
      <c r="J339" s="16">
        <f t="shared" si="57"/>
        <v>52597901.297786713</v>
      </c>
      <c r="K339" s="19">
        <f t="shared" si="58"/>
        <v>484012973.10341936</v>
      </c>
      <c r="L339" s="16">
        <f t="shared" si="51"/>
        <v>15295357416.232592</v>
      </c>
      <c r="M339" s="17">
        <f>VLOOKUP(B339,Encargos!$A$8:$B$652,2,0)</f>
        <v>2.4659999999999999E-3</v>
      </c>
    </row>
    <row r="340" spans="1:13" x14ac:dyDescent="0.3">
      <c r="A340">
        <f t="shared" si="55"/>
        <v>30</v>
      </c>
      <c r="B340" s="1">
        <v>54789</v>
      </c>
      <c r="C340" s="16">
        <f t="shared" si="53"/>
        <v>15295357416.232592</v>
      </c>
      <c r="D340" s="16">
        <f t="shared" si="52"/>
        <v>37718351.388429567</v>
      </c>
      <c r="E340" s="16">
        <f t="shared" si="56"/>
        <v>15333075767.621021</v>
      </c>
      <c r="F340" s="16">
        <f>'9496'!X338</f>
        <v>0</v>
      </c>
      <c r="G340" s="29">
        <v>0</v>
      </c>
      <c r="H340" s="16">
        <f t="shared" si="50"/>
        <v>51110252.558736742</v>
      </c>
      <c r="I340" s="18">
        <f t="shared" si="54"/>
        <v>537934156.81747937</v>
      </c>
      <c r="J340" s="16">
        <f t="shared" si="57"/>
        <v>51110252.558736742</v>
      </c>
      <c r="K340" s="19">
        <f t="shared" si="58"/>
        <v>486823904.25874263</v>
      </c>
      <c r="L340" s="16">
        <f t="shared" si="51"/>
        <v>14846251863.362278</v>
      </c>
      <c r="M340" s="17">
        <f>VLOOKUP(B340,Encargos!$A$8:$B$652,2,0)</f>
        <v>2.4659999999999999E-3</v>
      </c>
    </row>
    <row r="341" spans="1:13" x14ac:dyDescent="0.3">
      <c r="A341">
        <f t="shared" si="55"/>
        <v>29</v>
      </c>
      <c r="B341" s="1">
        <v>54820</v>
      </c>
      <c r="C341" s="16">
        <f t="shared" si="53"/>
        <v>14846251863.362278</v>
      </c>
      <c r="D341" s="16">
        <f t="shared" si="52"/>
        <v>36610857.095051378</v>
      </c>
      <c r="E341" s="16">
        <f t="shared" si="56"/>
        <v>14882862720.457329</v>
      </c>
      <c r="F341" s="16">
        <f>'9496'!X339</f>
        <v>0</v>
      </c>
      <c r="G341" s="29">
        <v>0</v>
      </c>
      <c r="H341" s="16">
        <f t="shared" si="50"/>
        <v>49609542.401524432</v>
      </c>
      <c r="I341" s="18">
        <f t="shared" si="54"/>
        <v>539260702.44819129</v>
      </c>
      <c r="J341" s="16">
        <f t="shared" si="57"/>
        <v>49609542.401524432</v>
      </c>
      <c r="K341" s="19">
        <f t="shared" si="58"/>
        <v>489651160.04666686</v>
      </c>
      <c r="L341" s="16">
        <f t="shared" si="51"/>
        <v>14393211560.410662</v>
      </c>
      <c r="M341" s="17">
        <f>VLOOKUP(B341,Encargos!$A$8:$B$652,2,0)</f>
        <v>2.4659999999999999E-3</v>
      </c>
    </row>
    <row r="342" spans="1:13" x14ac:dyDescent="0.3">
      <c r="A342">
        <f t="shared" si="55"/>
        <v>28</v>
      </c>
      <c r="B342" s="1">
        <v>54848</v>
      </c>
      <c r="C342" s="16">
        <f t="shared" si="53"/>
        <v>14393211560.410662</v>
      </c>
      <c r="D342" s="16">
        <f t="shared" si="52"/>
        <v>35493659.70797269</v>
      </c>
      <c r="E342" s="16">
        <f t="shared" si="56"/>
        <v>14428705220.118635</v>
      </c>
      <c r="F342" s="16">
        <f>'9496'!X340</f>
        <v>0</v>
      </c>
      <c r="G342" s="29">
        <v>0</v>
      </c>
      <c r="H342" s="16">
        <f t="shared" si="50"/>
        <v>48095684.067062117</v>
      </c>
      <c r="I342" s="18">
        <f t="shared" si="54"/>
        <v>540590519.34042859</v>
      </c>
      <c r="J342" s="16">
        <f t="shared" si="57"/>
        <v>48095684.067062117</v>
      </c>
      <c r="K342" s="19">
        <f t="shared" si="58"/>
        <v>492494835.27336645</v>
      </c>
      <c r="L342" s="16">
        <f t="shared" si="51"/>
        <v>13936210384.845268</v>
      </c>
      <c r="M342" s="17">
        <f>VLOOKUP(B342,Encargos!$A$8:$B$652,2,0)</f>
        <v>2.4659999999999999E-3</v>
      </c>
    </row>
    <row r="343" spans="1:13" x14ac:dyDescent="0.3">
      <c r="A343">
        <f t="shared" si="55"/>
        <v>27</v>
      </c>
      <c r="B343" s="1">
        <v>54879</v>
      </c>
      <c r="C343" s="16">
        <f t="shared" si="53"/>
        <v>13936210384.845268</v>
      </c>
      <c r="D343" s="16">
        <f t="shared" si="52"/>
        <v>34366694.809028432</v>
      </c>
      <c r="E343" s="16">
        <f t="shared" si="56"/>
        <v>13970577079.654297</v>
      </c>
      <c r="F343" s="16">
        <f>'9496'!X341</f>
        <v>0</v>
      </c>
      <c r="G343" s="29">
        <v>0</v>
      </c>
      <c r="H343" s="16">
        <f t="shared" si="50"/>
        <v>46568590.265514329</v>
      </c>
      <c r="I343" s="18">
        <f t="shared" si="54"/>
        <v>541923615.56112194</v>
      </c>
      <c r="J343" s="16">
        <f t="shared" si="57"/>
        <v>46568590.265514329</v>
      </c>
      <c r="K343" s="19">
        <f t="shared" si="58"/>
        <v>495355025.29560763</v>
      </c>
      <c r="L343" s="16">
        <f t="shared" si="51"/>
        <v>13475222054.358688</v>
      </c>
      <c r="M343" s="17">
        <f>VLOOKUP(B343,Encargos!$A$8:$B$652,2,0)</f>
        <v>2.4659999999999999E-3</v>
      </c>
    </row>
    <row r="344" spans="1:13" x14ac:dyDescent="0.3">
      <c r="A344">
        <f t="shared" si="55"/>
        <v>26</v>
      </c>
      <c r="B344" s="1">
        <v>54909</v>
      </c>
      <c r="C344" s="16">
        <f t="shared" si="53"/>
        <v>13475222054.358688</v>
      </c>
      <c r="D344" s="16">
        <f t="shared" si="52"/>
        <v>33229897.586048525</v>
      </c>
      <c r="E344" s="16">
        <f t="shared" si="56"/>
        <v>13508451951.944736</v>
      </c>
      <c r="F344" s="16">
        <f>'9496'!X342</f>
        <v>0</v>
      </c>
      <c r="G344" s="29">
        <v>0</v>
      </c>
      <c r="H344" s="16">
        <f t="shared" si="50"/>
        <v>45028173.173149124</v>
      </c>
      <c r="I344" s="18">
        <f t="shared" si="54"/>
        <v>543259999.19709563</v>
      </c>
      <c r="J344" s="16">
        <f t="shared" si="57"/>
        <v>45028173.173149124</v>
      </c>
      <c r="K344" s="19">
        <f t="shared" si="58"/>
        <v>498231826.02394652</v>
      </c>
      <c r="L344" s="16">
        <f t="shared" si="51"/>
        <v>13010220125.92079</v>
      </c>
      <c r="M344" s="17">
        <f>VLOOKUP(B344,Encargos!$A$8:$B$652,2,0)</f>
        <v>2.4659999999999999E-3</v>
      </c>
    </row>
    <row r="345" spans="1:13" x14ac:dyDescent="0.3">
      <c r="A345">
        <f t="shared" si="55"/>
        <v>25</v>
      </c>
      <c r="B345" s="1">
        <v>54940</v>
      </c>
      <c r="C345" s="16">
        <f t="shared" si="53"/>
        <v>13010220125.92079</v>
      </c>
      <c r="D345" s="16">
        <f t="shared" si="52"/>
        <v>32083202.830520667</v>
      </c>
      <c r="E345" s="16">
        <f t="shared" si="56"/>
        <v>13042303328.75131</v>
      </c>
      <c r="F345" s="16">
        <f>'9496'!X343</f>
        <v>0</v>
      </c>
      <c r="G345" s="29">
        <v>0</v>
      </c>
      <c r="H345" s="16">
        <f t="shared" si="50"/>
        <v>43474344.429171041</v>
      </c>
      <c r="I345" s="18">
        <f t="shared" si="54"/>
        <v>544599678.35511565</v>
      </c>
      <c r="J345" s="16">
        <f t="shared" si="57"/>
        <v>43474344.429171041</v>
      </c>
      <c r="K345" s="19">
        <f t="shared" si="58"/>
        <v>501125333.92594463</v>
      </c>
      <c r="L345" s="16">
        <f t="shared" si="51"/>
        <v>12541177994.825365</v>
      </c>
      <c r="M345" s="17">
        <f>VLOOKUP(B345,Encargos!$A$8:$B$652,2,0)</f>
        <v>2.4659999999999999E-3</v>
      </c>
    </row>
    <row r="346" spans="1:13" x14ac:dyDescent="0.3">
      <c r="A346">
        <f t="shared" si="55"/>
        <v>24</v>
      </c>
      <c r="B346" s="1">
        <v>54970</v>
      </c>
      <c r="C346" s="16">
        <f t="shared" si="53"/>
        <v>12541177994.825365</v>
      </c>
      <c r="D346" s="16">
        <f t="shared" si="52"/>
        <v>30926544.935239349</v>
      </c>
      <c r="E346" s="16">
        <f t="shared" si="56"/>
        <v>12572104539.760605</v>
      </c>
      <c r="F346" s="16">
        <f>'9496'!X344</f>
        <v>0</v>
      </c>
      <c r="G346" s="29">
        <v>0</v>
      </c>
      <c r="H346" s="16">
        <f t="shared" si="50"/>
        <v>41907015.132535353</v>
      </c>
      <c r="I346" s="18">
        <f t="shared" si="54"/>
        <v>545942661.16193938</v>
      </c>
      <c r="J346" s="16">
        <f t="shared" si="57"/>
        <v>41907015.132535353</v>
      </c>
      <c r="K346" s="19">
        <f t="shared" si="58"/>
        <v>504035646.02940404</v>
      </c>
      <c r="L346" s="16">
        <f t="shared" si="51"/>
        <v>12068068893.731201</v>
      </c>
      <c r="M346" s="17">
        <f>VLOOKUP(B346,Encargos!$A$8:$B$652,2,0)</f>
        <v>2.4659999999999999E-3</v>
      </c>
    </row>
    <row r="347" spans="1:13" x14ac:dyDescent="0.3">
      <c r="A347">
        <f t="shared" si="55"/>
        <v>23</v>
      </c>
      <c r="B347" s="1">
        <v>55001</v>
      </c>
      <c r="C347" s="16">
        <f t="shared" si="53"/>
        <v>12068068893.731201</v>
      </c>
      <c r="D347" s="16">
        <f t="shared" si="52"/>
        <v>29759857.891941141</v>
      </c>
      <c r="E347" s="16">
        <f t="shared" si="56"/>
        <v>12097828751.623142</v>
      </c>
      <c r="F347" s="16">
        <f>'9496'!X345</f>
        <v>0</v>
      </c>
      <c r="G347" s="29">
        <v>0</v>
      </c>
      <c r="H347" s="16">
        <f t="shared" si="50"/>
        <v>40326095.838743813</v>
      </c>
      <c r="I347" s="18">
        <f t="shared" si="54"/>
        <v>547288955.76436472</v>
      </c>
      <c r="J347" s="16">
        <f t="shared" si="57"/>
        <v>40326095.838743813</v>
      </c>
      <c r="K347" s="19">
        <f t="shared" si="58"/>
        <v>506962859.92562091</v>
      </c>
      <c r="L347" s="16">
        <f t="shared" si="51"/>
        <v>11590865891.697521</v>
      </c>
      <c r="M347" s="17">
        <f>VLOOKUP(B347,Encargos!$A$8:$B$652,2,0)</f>
        <v>2.4659999999999999E-3</v>
      </c>
    </row>
    <row r="348" spans="1:13" x14ac:dyDescent="0.3">
      <c r="A348">
        <f t="shared" si="55"/>
        <v>22</v>
      </c>
      <c r="B348" s="1">
        <v>55032</v>
      </c>
      <c r="C348" s="16">
        <f t="shared" si="53"/>
        <v>11590865891.697521</v>
      </c>
      <c r="D348" s="16">
        <f t="shared" si="52"/>
        <v>28583075.288926087</v>
      </c>
      <c r="E348" s="16">
        <f t="shared" si="56"/>
        <v>11619448966.986446</v>
      </c>
      <c r="F348" s="16">
        <f>'9496'!X346</f>
        <v>0</v>
      </c>
      <c r="G348" s="29">
        <v>0</v>
      </c>
      <c r="H348" s="16">
        <f t="shared" si="50"/>
        <v>38731496.556621492</v>
      </c>
      <c r="I348" s="18">
        <f t="shared" si="54"/>
        <v>548638570.32927966</v>
      </c>
      <c r="J348" s="16">
        <f t="shared" si="57"/>
        <v>38731496.556621492</v>
      </c>
      <c r="K348" s="19">
        <f t="shared" si="58"/>
        <v>509907073.77265817</v>
      </c>
      <c r="L348" s="16">
        <f t="shared" si="51"/>
        <v>11109541893.213789</v>
      </c>
      <c r="M348" s="17">
        <f>VLOOKUP(B348,Encargos!$A$8:$B$652,2,0)</f>
        <v>2.4659999999999999E-3</v>
      </c>
    </row>
    <row r="349" spans="1:13" x14ac:dyDescent="0.3">
      <c r="A349">
        <f t="shared" si="55"/>
        <v>21</v>
      </c>
      <c r="B349" s="1">
        <v>55062</v>
      </c>
      <c r="C349" s="16">
        <f t="shared" si="53"/>
        <v>11109541893.213789</v>
      </c>
      <c r="D349" s="16">
        <f t="shared" si="52"/>
        <v>27396130.308665201</v>
      </c>
      <c r="E349" s="16">
        <f t="shared" si="56"/>
        <v>11136938023.522453</v>
      </c>
      <c r="F349" s="16">
        <f>'9496'!X347</f>
        <v>0</v>
      </c>
      <c r="G349" s="29">
        <v>0</v>
      </c>
      <c r="H349" s="16">
        <f t="shared" si="50"/>
        <v>37123126.745074846</v>
      </c>
      <c r="I349" s="18">
        <f t="shared" si="54"/>
        <v>549991513.04371166</v>
      </c>
      <c r="J349" s="16">
        <f t="shared" si="57"/>
        <v>37123126.745074846</v>
      </c>
      <c r="K349" s="19">
        <f t="shared" si="58"/>
        <v>512868386.29863679</v>
      </c>
      <c r="L349" s="16">
        <f t="shared" si="51"/>
        <v>10624069637.223816</v>
      </c>
      <c r="M349" s="17">
        <f>VLOOKUP(B349,Encargos!$A$8:$B$652,2,0)</f>
        <v>2.4659999999999999E-3</v>
      </c>
    </row>
    <row r="350" spans="1:13" x14ac:dyDescent="0.3">
      <c r="A350">
        <f t="shared" si="55"/>
        <v>20</v>
      </c>
      <c r="B350" s="1">
        <v>55093</v>
      </c>
      <c r="C350" s="16">
        <f t="shared" si="53"/>
        <v>10624069637.223816</v>
      </c>
      <c r="D350" s="16">
        <f t="shared" si="52"/>
        <v>26198955.725393929</v>
      </c>
      <c r="E350" s="16">
        <f t="shared" si="56"/>
        <v>10650268592.949209</v>
      </c>
      <c r="F350" s="16">
        <f>'9496'!X348</f>
        <v>0</v>
      </c>
      <c r="G350" s="29">
        <v>0</v>
      </c>
      <c r="H350" s="16">
        <f t="shared" si="50"/>
        <v>35500895.309830703</v>
      </c>
      <c r="I350" s="18">
        <f t="shared" si="54"/>
        <v>551347792.11487734</v>
      </c>
      <c r="J350" s="16">
        <f t="shared" si="57"/>
        <v>35500895.309830703</v>
      </c>
      <c r="K350" s="19">
        <f t="shared" si="58"/>
        <v>515846896.80504662</v>
      </c>
      <c r="L350" s="16">
        <f t="shared" si="51"/>
        <v>10134421696.144163</v>
      </c>
      <c r="M350" s="17">
        <f>VLOOKUP(B350,Encargos!$A$8:$B$652,2,0)</f>
        <v>2.4659999999999999E-3</v>
      </c>
    </row>
    <row r="351" spans="1:13" x14ac:dyDescent="0.3">
      <c r="A351">
        <f t="shared" si="55"/>
        <v>19</v>
      </c>
      <c r="B351" s="1">
        <v>55123</v>
      </c>
      <c r="C351" s="16">
        <f t="shared" si="53"/>
        <v>10134421696.144163</v>
      </c>
      <c r="D351" s="16">
        <f t="shared" si="52"/>
        <v>24991483.902691506</v>
      </c>
      <c r="E351" s="16">
        <f t="shared" si="56"/>
        <v>10159413180.046854</v>
      </c>
      <c r="F351" s="16">
        <f>'9496'!X349</f>
        <v>0</v>
      </c>
      <c r="G351" s="29">
        <v>0</v>
      </c>
      <c r="H351" s="16">
        <f t="shared" si="50"/>
        <v>33864710.600156181</v>
      </c>
      <c r="I351" s="18">
        <f t="shared" si="54"/>
        <v>552707415.77023268</v>
      </c>
      <c r="J351" s="16">
        <f t="shared" si="57"/>
        <v>33864710.600156181</v>
      </c>
      <c r="K351" s="19">
        <f t="shared" si="58"/>
        <v>518842705.17007649</v>
      </c>
      <c r="L351" s="16">
        <f t="shared" si="51"/>
        <v>9640570474.8767776</v>
      </c>
      <c r="M351" s="17">
        <f>VLOOKUP(B351,Encargos!$A$8:$B$652,2,0)</f>
        <v>2.4659999999999999E-3</v>
      </c>
    </row>
    <row r="352" spans="1:13" x14ac:dyDescent="0.3">
      <c r="A352">
        <f t="shared" si="55"/>
        <v>18</v>
      </c>
      <c r="B352" s="1">
        <v>55154</v>
      </c>
      <c r="C352" s="16">
        <f t="shared" si="53"/>
        <v>9640570474.8767776</v>
      </c>
      <c r="D352" s="16">
        <f t="shared" si="52"/>
        <v>23773646.791046131</v>
      </c>
      <c r="E352" s="16">
        <f t="shared" si="56"/>
        <v>9664344121.6678238</v>
      </c>
      <c r="F352" s="16">
        <f>'9496'!X350</f>
        <v>0</v>
      </c>
      <c r="G352" s="29">
        <v>0</v>
      </c>
      <c r="H352" s="16">
        <f t="shared" si="50"/>
        <v>32214480.405559413</v>
      </c>
      <c r="I352" s="18">
        <f t="shared" si="54"/>
        <v>554070392.25752211</v>
      </c>
      <c r="J352" s="16">
        <f t="shared" si="57"/>
        <v>32214480.405559413</v>
      </c>
      <c r="K352" s="19">
        <f t="shared" si="58"/>
        <v>521855911.85196269</v>
      </c>
      <c r="L352" s="16">
        <f t="shared" si="51"/>
        <v>9142488209.8158607</v>
      </c>
      <c r="M352" s="17">
        <f>VLOOKUP(B352,Encargos!$A$8:$B$652,2,0)</f>
        <v>2.4659999999999999E-3</v>
      </c>
    </row>
    <row r="353" spans="1:13" x14ac:dyDescent="0.3">
      <c r="A353">
        <f t="shared" si="55"/>
        <v>17</v>
      </c>
      <c r="B353" s="1">
        <v>55185</v>
      </c>
      <c r="C353" s="16">
        <f t="shared" si="53"/>
        <v>9142488209.8158607</v>
      </c>
      <c r="D353" s="16">
        <f t="shared" si="52"/>
        <v>22545375.925405912</v>
      </c>
      <c r="E353" s="16">
        <f t="shared" si="56"/>
        <v>9165033585.7412663</v>
      </c>
      <c r="F353" s="16">
        <f>'9496'!X351</f>
        <v>0</v>
      </c>
      <c r="G353" s="29">
        <v>0</v>
      </c>
      <c r="H353" s="16">
        <f t="shared" si="50"/>
        <v>30550111.952470891</v>
      </c>
      <c r="I353" s="18">
        <f t="shared" si="54"/>
        <v>555436729.84482908</v>
      </c>
      <c r="J353" s="16">
        <f t="shared" si="57"/>
        <v>30550111.952470891</v>
      </c>
      <c r="K353" s="19">
        <f t="shared" si="58"/>
        <v>524886617.89235818</v>
      </c>
      <c r="L353" s="16">
        <f t="shared" si="51"/>
        <v>8640146967.8489075</v>
      </c>
      <c r="M353" s="17">
        <f>VLOOKUP(B353,Encargos!$A$8:$B$652,2,0)</f>
        <v>2.4659999999999999E-3</v>
      </c>
    </row>
    <row r="354" spans="1:13" x14ac:dyDescent="0.3">
      <c r="A354">
        <f t="shared" si="55"/>
        <v>16</v>
      </c>
      <c r="B354" s="1">
        <v>55213</v>
      </c>
      <c r="C354" s="16">
        <f t="shared" si="53"/>
        <v>8640146967.8489075</v>
      </c>
      <c r="D354" s="16">
        <f t="shared" si="52"/>
        <v>21306602.422715403</v>
      </c>
      <c r="E354" s="16">
        <f t="shared" si="56"/>
        <v>8661453570.2716236</v>
      </c>
      <c r="F354" s="16">
        <f>'9496'!X352</f>
        <v>0</v>
      </c>
      <c r="G354" s="29">
        <v>0</v>
      </c>
      <c r="H354" s="16">
        <f t="shared" si="50"/>
        <v>28871511.900905415</v>
      </c>
      <c r="I354" s="18">
        <f t="shared" si="54"/>
        <v>556806436.8206265</v>
      </c>
      <c r="J354" s="16">
        <f t="shared" si="57"/>
        <v>28871511.900905415</v>
      </c>
      <c r="K354" s="19">
        <f t="shared" si="58"/>
        <v>527934924.91972107</v>
      </c>
      <c r="L354" s="16">
        <f t="shared" si="51"/>
        <v>8133518645.351903</v>
      </c>
      <c r="M354" s="17">
        <f>VLOOKUP(B354,Encargos!$A$8:$B$652,2,0)</f>
        <v>2.4659999999999999E-3</v>
      </c>
    </row>
    <row r="355" spans="1:13" x14ac:dyDescent="0.3">
      <c r="A355">
        <f t="shared" si="55"/>
        <v>15</v>
      </c>
      <c r="B355" s="1">
        <v>55244</v>
      </c>
      <c r="C355" s="16">
        <f t="shared" si="53"/>
        <v>8133518645.351903</v>
      </c>
      <c r="D355" s="16">
        <f t="shared" si="52"/>
        <v>20057256.979437791</v>
      </c>
      <c r="E355" s="16">
        <f t="shared" si="56"/>
        <v>8153575902.3313408</v>
      </c>
      <c r="F355" s="16">
        <f>'9496'!X353</f>
        <v>0</v>
      </c>
      <c r="G355" s="29">
        <v>0</v>
      </c>
      <c r="H355" s="16">
        <f t="shared" si="50"/>
        <v>27178586.34110447</v>
      </c>
      <c r="I355" s="18">
        <f t="shared" si="54"/>
        <v>558179521.49382603</v>
      </c>
      <c r="J355" s="16">
        <f t="shared" si="57"/>
        <v>27178586.34110447</v>
      </c>
      <c r="K355" s="19">
        <f t="shared" si="58"/>
        <v>531000935.15272158</v>
      </c>
      <c r="L355" s="16">
        <f t="shared" si="51"/>
        <v>7622574967.1786194</v>
      </c>
      <c r="M355" s="17">
        <f>VLOOKUP(B355,Encargos!$A$8:$B$652,2,0)</f>
        <v>2.4659999999999999E-3</v>
      </c>
    </row>
    <row r="356" spans="1:13" x14ac:dyDescent="0.3">
      <c r="A356">
        <f t="shared" si="55"/>
        <v>14</v>
      </c>
      <c r="B356" s="1">
        <v>55274</v>
      </c>
      <c r="C356" s="16">
        <f t="shared" si="53"/>
        <v>7622574967.1786194</v>
      </c>
      <c r="D356" s="16">
        <f t="shared" si="52"/>
        <v>18797269.869062476</v>
      </c>
      <c r="E356" s="16">
        <f t="shared" si="56"/>
        <v>7641372237.0476818</v>
      </c>
      <c r="F356" s="16">
        <f>'9496'!X354</f>
        <v>0</v>
      </c>
      <c r="G356" s="29">
        <v>0</v>
      </c>
      <c r="H356" s="16">
        <f t="shared" si="50"/>
        <v>25471240.790158942</v>
      </c>
      <c r="I356" s="18">
        <f t="shared" si="54"/>
        <v>559555992.19382989</v>
      </c>
      <c r="J356" s="16">
        <f t="shared" si="57"/>
        <v>25471240.790158942</v>
      </c>
      <c r="K356" s="19">
        <f t="shared" si="58"/>
        <v>534084751.40367097</v>
      </c>
      <c r="L356" s="16">
        <f t="shared" si="51"/>
        <v>7107287485.6440115</v>
      </c>
      <c r="M356" s="17">
        <f>VLOOKUP(B356,Encargos!$A$8:$B$652,2,0)</f>
        <v>2.4659999999999999E-3</v>
      </c>
    </row>
    <row r="357" spans="1:13" x14ac:dyDescent="0.3">
      <c r="A357">
        <f t="shared" si="55"/>
        <v>13</v>
      </c>
      <c r="B357" s="1">
        <v>55305</v>
      </c>
      <c r="C357" s="16">
        <f t="shared" si="53"/>
        <v>7107287485.6440115</v>
      </c>
      <c r="D357" s="16">
        <f t="shared" si="52"/>
        <v>17526570.939598132</v>
      </c>
      <c r="E357" s="16">
        <f t="shared" si="56"/>
        <v>7124814056.5836096</v>
      </c>
      <c r="F357" s="16">
        <f>'9496'!X355</f>
        <v>0</v>
      </c>
      <c r="G357" s="29">
        <v>0</v>
      </c>
      <c r="H357" s="16">
        <f t="shared" si="50"/>
        <v>23749380.188612033</v>
      </c>
      <c r="I357" s="18">
        <f t="shared" si="54"/>
        <v>560935857.27057981</v>
      </c>
      <c r="J357" s="16">
        <f t="shared" si="57"/>
        <v>23749380.188612033</v>
      </c>
      <c r="K357" s="19">
        <f t="shared" si="58"/>
        <v>537186477.08196783</v>
      </c>
      <c r="L357" s="16">
        <f t="shared" si="51"/>
        <v>6587627579.5016422</v>
      </c>
      <c r="M357" s="17">
        <f>VLOOKUP(B357,Encargos!$A$8:$B$652,2,0)</f>
        <v>2.4659999999999999E-3</v>
      </c>
    </row>
    <row r="358" spans="1:13" x14ac:dyDescent="0.3">
      <c r="A358">
        <f t="shared" si="55"/>
        <v>12</v>
      </c>
      <c r="B358" s="1">
        <v>55335</v>
      </c>
      <c r="C358" s="16">
        <f t="shared" si="53"/>
        <v>6587627579.5016422</v>
      </c>
      <c r="D358" s="16">
        <f t="shared" si="52"/>
        <v>16245089.611051049</v>
      </c>
      <c r="E358" s="16">
        <f t="shared" si="56"/>
        <v>6603872669.1126928</v>
      </c>
      <c r="F358" s="16">
        <f>'9496'!X356</f>
        <v>0</v>
      </c>
      <c r="G358" s="29">
        <v>0</v>
      </c>
      <c r="H358" s="16">
        <f t="shared" si="50"/>
        <v>22012908.897042312</v>
      </c>
      <c r="I358" s="18">
        <f t="shared" si="54"/>
        <v>562319125.09460926</v>
      </c>
      <c r="J358" s="16">
        <f t="shared" si="57"/>
        <v>22012908.897042312</v>
      </c>
      <c r="K358" s="19">
        <f t="shared" si="58"/>
        <v>540306216.19756699</v>
      </c>
      <c r="L358" s="16">
        <f t="shared" si="51"/>
        <v>6063566452.9151258</v>
      </c>
      <c r="M358" s="17">
        <f>VLOOKUP(B358,Encargos!$A$8:$B$652,2,0)</f>
        <v>2.4659999999999999E-3</v>
      </c>
    </row>
    <row r="359" spans="1:13" x14ac:dyDescent="0.3">
      <c r="A359">
        <f t="shared" si="55"/>
        <v>11</v>
      </c>
      <c r="B359" s="1">
        <v>55366</v>
      </c>
      <c r="C359" s="16">
        <f t="shared" si="53"/>
        <v>6063566452.9151258</v>
      </c>
      <c r="D359" s="16">
        <f t="shared" si="52"/>
        <v>14952754.872888699</v>
      </c>
      <c r="E359" s="16">
        <f t="shared" si="56"/>
        <v>6078519207.7880144</v>
      </c>
      <c r="F359" s="16">
        <f>'9496'!X357</f>
        <v>0</v>
      </c>
      <c r="G359" s="29">
        <v>0</v>
      </c>
      <c r="H359" s="16">
        <f t="shared" si="50"/>
        <v>20261730.692626715</v>
      </c>
      <c r="I359" s="18">
        <f t="shared" si="54"/>
        <v>563705804.05709243</v>
      </c>
      <c r="J359" s="16">
        <f t="shared" si="57"/>
        <v>20261730.692626715</v>
      </c>
      <c r="K359" s="19">
        <f t="shared" si="58"/>
        <v>543444073.36446571</v>
      </c>
      <c r="L359" s="16">
        <f t="shared" si="51"/>
        <v>5535075134.4235487</v>
      </c>
      <c r="M359" s="17">
        <f>VLOOKUP(B359,Encargos!$A$8:$B$652,2,0)</f>
        <v>2.4659999999999999E-3</v>
      </c>
    </row>
    <row r="360" spans="1:13" x14ac:dyDescent="0.3">
      <c r="A360">
        <f t="shared" si="55"/>
        <v>10</v>
      </c>
      <c r="B360" s="1">
        <v>55397</v>
      </c>
      <c r="C360" s="16">
        <f t="shared" si="53"/>
        <v>5535075134.4235487</v>
      </c>
      <c r="D360" s="16">
        <f t="shared" si="52"/>
        <v>13649495.281488471</v>
      </c>
      <c r="E360" s="16">
        <f t="shared" si="56"/>
        <v>5548724629.7050371</v>
      </c>
      <c r="F360" s="16">
        <f>'9496'!X358</f>
        <v>0</v>
      </c>
      <c r="G360" s="29">
        <v>0</v>
      </c>
      <c r="H360" s="16">
        <f t="shared" si="50"/>
        <v>18495748.765683457</v>
      </c>
      <c r="I360" s="18">
        <f t="shared" si="54"/>
        <v>565095902.56989729</v>
      </c>
      <c r="J360" s="16">
        <f t="shared" si="57"/>
        <v>18495748.765683457</v>
      </c>
      <c r="K360" s="19">
        <f t="shared" si="58"/>
        <v>546600153.80421388</v>
      </c>
      <c r="L360" s="16">
        <f t="shared" si="51"/>
        <v>5002124475.9008226</v>
      </c>
      <c r="M360" s="17">
        <f>VLOOKUP(B360,Encargos!$A$8:$B$652,2,0)</f>
        <v>2.4659999999999999E-3</v>
      </c>
    </row>
    <row r="361" spans="1:13" x14ac:dyDescent="0.3">
      <c r="A361">
        <f t="shared" si="55"/>
        <v>9</v>
      </c>
      <c r="B361" s="1">
        <v>55427</v>
      </c>
      <c r="C361" s="16">
        <f t="shared" si="53"/>
        <v>5002124475.9008226</v>
      </c>
      <c r="D361" s="16">
        <f t="shared" si="52"/>
        <v>12335238.957571428</v>
      </c>
      <c r="E361" s="16">
        <f t="shared" si="56"/>
        <v>5014459714.8583937</v>
      </c>
      <c r="F361" s="16">
        <f>'9496'!X359</f>
        <v>0</v>
      </c>
      <c r="G361" s="29">
        <v>0</v>
      </c>
      <c r="H361" s="16">
        <f t="shared" si="50"/>
        <v>16714865.716194646</v>
      </c>
      <c r="I361" s="18">
        <f t="shared" si="54"/>
        <v>566489429.06563449</v>
      </c>
      <c r="J361" s="16">
        <f t="shared" si="57"/>
        <v>16714865.716194646</v>
      </c>
      <c r="K361" s="19">
        <f t="shared" si="58"/>
        <v>549774563.34943986</v>
      </c>
      <c r="L361" s="16">
        <f t="shared" si="51"/>
        <v>4464685151.508954</v>
      </c>
      <c r="M361" s="17">
        <f>VLOOKUP(B361,Encargos!$A$8:$B$652,2,0)</f>
        <v>2.4659999999999999E-3</v>
      </c>
    </row>
    <row r="362" spans="1:13" x14ac:dyDescent="0.3">
      <c r="A362">
        <f t="shared" si="55"/>
        <v>8</v>
      </c>
      <c r="B362" s="1">
        <v>55458</v>
      </c>
      <c r="C362" s="16">
        <f t="shared" si="53"/>
        <v>4464685151.508954</v>
      </c>
      <c r="D362" s="16">
        <f t="shared" si="52"/>
        <v>11009913.583621081</v>
      </c>
      <c r="E362" s="16">
        <f t="shared" si="56"/>
        <v>4475695065.0925751</v>
      </c>
      <c r="F362" s="16">
        <f>'9496'!X360</f>
        <v>0</v>
      </c>
      <c r="G362" s="29">
        <v>0</v>
      </c>
      <c r="H362" s="16">
        <f t="shared" si="50"/>
        <v>14918983.550308585</v>
      </c>
      <c r="I362" s="18">
        <f t="shared" si="54"/>
        <v>567886391.99771035</v>
      </c>
      <c r="J362" s="16">
        <f t="shared" si="57"/>
        <v>14918983.550308585</v>
      </c>
      <c r="K362" s="19">
        <f t="shared" si="58"/>
        <v>552967408.44740176</v>
      </c>
      <c r="L362" s="16">
        <f t="shared" si="51"/>
        <v>3922727656.6451731</v>
      </c>
      <c r="M362" s="17">
        <f>VLOOKUP(B362,Encargos!$A$8:$B$652,2,0)</f>
        <v>2.4659999999999999E-3</v>
      </c>
    </row>
    <row r="363" spans="1:13" x14ac:dyDescent="0.3">
      <c r="A363">
        <f t="shared" si="55"/>
        <v>7</v>
      </c>
      <c r="B363" s="1">
        <v>55488</v>
      </c>
      <c r="C363" s="16">
        <f t="shared" si="53"/>
        <v>3922727656.6451731</v>
      </c>
      <c r="D363" s="16">
        <f t="shared" si="52"/>
        <v>9673446.4012869969</v>
      </c>
      <c r="E363" s="16">
        <f t="shared" si="56"/>
        <v>3932401103.0464602</v>
      </c>
      <c r="F363" s="16">
        <f>'9496'!X361</f>
        <v>0</v>
      </c>
      <c r="G363" s="29">
        <v>0</v>
      </c>
      <c r="H363" s="16">
        <f t="shared" si="50"/>
        <v>13108003.676821535</v>
      </c>
      <c r="I363" s="18">
        <f t="shared" si="54"/>
        <v>569286799.84037662</v>
      </c>
      <c r="J363" s="16">
        <f t="shared" si="57"/>
        <v>13108003.676821535</v>
      </c>
      <c r="K363" s="19">
        <f t="shared" si="58"/>
        <v>556178796.16355503</v>
      </c>
      <c r="L363" s="16">
        <f t="shared" si="51"/>
        <v>3376222306.882905</v>
      </c>
      <c r="M363" s="17">
        <f>VLOOKUP(B363,Encargos!$A$8:$B$652,2,0)</f>
        <v>2.4659999999999999E-3</v>
      </c>
    </row>
    <row r="364" spans="1:13" x14ac:dyDescent="0.3">
      <c r="A364">
        <f t="shared" si="55"/>
        <v>6</v>
      </c>
      <c r="B364" s="1">
        <v>55519</v>
      </c>
      <c r="C364" s="16">
        <f t="shared" si="53"/>
        <v>3376222306.882905</v>
      </c>
      <c r="D364" s="16">
        <f t="shared" si="52"/>
        <v>8325764.2087732432</v>
      </c>
      <c r="E364" s="16">
        <f t="shared" si="56"/>
        <v>3384548071.0916781</v>
      </c>
      <c r="F364" s="16">
        <f>'9496'!X362</f>
        <v>0</v>
      </c>
      <c r="G364" s="29">
        <v>0</v>
      </c>
      <c r="H364" s="16">
        <f t="shared" si="50"/>
        <v>11281826.903638927</v>
      </c>
      <c r="I364" s="18">
        <f t="shared" si="54"/>
        <v>570690661.08878303</v>
      </c>
      <c r="J364" s="16">
        <f t="shared" si="57"/>
        <v>11281826.903638927</v>
      </c>
      <c r="K364" s="19">
        <f t="shared" si="58"/>
        <v>559408834.18514407</v>
      </c>
      <c r="L364" s="16">
        <f t="shared" si="51"/>
        <v>2825139236.9065342</v>
      </c>
      <c r="M364" s="17">
        <f>VLOOKUP(B364,Encargos!$A$8:$B$652,2,0)</f>
        <v>2.4659999999999999E-3</v>
      </c>
    </row>
    <row r="365" spans="1:13" x14ac:dyDescent="0.3">
      <c r="A365">
        <f t="shared" si="55"/>
        <v>5</v>
      </c>
      <c r="B365" s="1">
        <v>55550</v>
      </c>
      <c r="C365" s="16">
        <f t="shared" si="53"/>
        <v>2825139236.9065342</v>
      </c>
      <c r="D365" s="16">
        <f t="shared" si="52"/>
        <v>6966793.3582115127</v>
      </c>
      <c r="E365" s="16">
        <f t="shared" si="56"/>
        <v>2832106030.2647457</v>
      </c>
      <c r="F365" s="16">
        <f>'9496'!X363</f>
        <v>0</v>
      </c>
      <c r="G365" s="29">
        <v>0</v>
      </c>
      <c r="H365" s="16">
        <f t="shared" si="50"/>
        <v>9440353.4342158195</v>
      </c>
      <c r="I365" s="18">
        <f t="shared" si="54"/>
        <v>572097984.25902808</v>
      </c>
      <c r="J365" s="16">
        <f t="shared" si="57"/>
        <v>9440353.4342158195</v>
      </c>
      <c r="K365" s="19">
        <f t="shared" si="58"/>
        <v>562657630.82481229</v>
      </c>
      <c r="L365" s="16">
        <f t="shared" si="51"/>
        <v>2269448399.4399338</v>
      </c>
      <c r="M365" s="17">
        <f>VLOOKUP(B365,Encargos!$A$8:$B$652,2,0)</f>
        <v>2.4659999999999999E-3</v>
      </c>
    </row>
    <row r="366" spans="1:13" x14ac:dyDescent="0.3">
      <c r="A366">
        <f t="shared" si="55"/>
        <v>4</v>
      </c>
      <c r="B366" s="1">
        <v>55579</v>
      </c>
      <c r="C366" s="16">
        <f t="shared" si="53"/>
        <v>2269448399.4399338</v>
      </c>
      <c r="D366" s="16">
        <f t="shared" si="52"/>
        <v>5596459.7530188765</v>
      </c>
      <c r="E366" s="16">
        <f t="shared" si="56"/>
        <v>2275044859.1929526</v>
      </c>
      <c r="F366" s="16">
        <f>'9496'!X364</f>
        <v>0</v>
      </c>
      <c r="G366" s="29">
        <v>0</v>
      </c>
      <c r="H366" s="16">
        <f t="shared" si="50"/>
        <v>7583482.8639765093</v>
      </c>
      <c r="I366" s="18">
        <f t="shared" si="54"/>
        <v>573508777.88821077</v>
      </c>
      <c r="J366" s="16">
        <f t="shared" si="57"/>
        <v>7583482.8639765093</v>
      </c>
      <c r="K366" s="19">
        <f t="shared" si="58"/>
        <v>565925295.02423429</v>
      </c>
      <c r="L366" s="16">
        <f t="shared" si="51"/>
        <v>1709119564.1687183</v>
      </c>
      <c r="M366" s="17">
        <f>VLOOKUP(B366,Encargos!$A$8:$B$652,2,0)</f>
        <v>2.4659999999999999E-3</v>
      </c>
    </row>
    <row r="367" spans="1:13" x14ac:dyDescent="0.3">
      <c r="A367">
        <f t="shared" si="55"/>
        <v>3</v>
      </c>
      <c r="B367" s="1">
        <v>55610</v>
      </c>
      <c r="C367" s="16">
        <f t="shared" ref="C367:C369" si="59">L366</f>
        <v>1709119564.1687183</v>
      </c>
      <c r="D367" s="16">
        <f t="shared" ref="D367:D369" si="60">C367*M367</f>
        <v>4214688.8452400593</v>
      </c>
      <c r="E367" s="16">
        <f t="shared" ref="E367:E369" si="61">C367+D367</f>
        <v>1713334253.0139585</v>
      </c>
      <c r="F367" s="16">
        <f>'9496'!X365</f>
        <v>0</v>
      </c>
      <c r="G367" s="29">
        <v>0</v>
      </c>
      <c r="H367" s="16">
        <f t="shared" ref="H367:H369" si="62">SUM(E367:G367)*$N$4</f>
        <v>5711114.1767131956</v>
      </c>
      <c r="I367" s="18">
        <f t="shared" ref="I367:I369" si="63">PMT($N$4,A367,-SUM(E367:G367))</f>
        <v>574923050.53448319</v>
      </c>
      <c r="J367" s="16">
        <f t="shared" ref="J367:J369" si="64">H367</f>
        <v>5711114.1767131956</v>
      </c>
      <c r="K367" s="19">
        <f t="shared" ref="K367:K369" si="65">I367-J367</f>
        <v>569211936.35776997</v>
      </c>
      <c r="L367" s="16">
        <f t="shared" ref="L367:L369" si="66">SUM(E367:H367)-I367</f>
        <v>1144122316.6561885</v>
      </c>
      <c r="M367" s="17">
        <f>VLOOKUP(B367,Encargos!$A$8:$B$652,2,0)</f>
        <v>2.4659999999999999E-3</v>
      </c>
    </row>
    <row r="368" spans="1:13" x14ac:dyDescent="0.3">
      <c r="A368">
        <f t="shared" si="55"/>
        <v>2</v>
      </c>
      <c r="B368" s="1">
        <v>55640</v>
      </c>
      <c r="C368" s="16">
        <f t="shared" si="59"/>
        <v>1144122316.6561885</v>
      </c>
      <c r="D368" s="16">
        <f t="shared" si="60"/>
        <v>2821405.6328741605</v>
      </c>
      <c r="E368" s="16">
        <f t="shared" si="61"/>
        <v>1146943722.2890627</v>
      </c>
      <c r="F368" s="16">
        <f>'9496'!X366</f>
        <v>0</v>
      </c>
      <c r="G368" s="29">
        <v>0</v>
      </c>
      <c r="H368" s="16">
        <f t="shared" si="62"/>
        <v>3823145.7409635428</v>
      </c>
      <c r="I368" s="18">
        <f t="shared" si="63"/>
        <v>576340810.77710128</v>
      </c>
      <c r="J368" s="16">
        <f t="shared" si="64"/>
        <v>3823145.7409635428</v>
      </c>
      <c r="K368" s="19">
        <f t="shared" si="65"/>
        <v>572517665.0361377</v>
      </c>
      <c r="L368" s="16">
        <f t="shared" si="66"/>
        <v>574426057.25292492</v>
      </c>
      <c r="M368" s="17">
        <f>VLOOKUP(B368,Encargos!$A$8:$B$652,2,0)</f>
        <v>2.4659999999999999E-3</v>
      </c>
    </row>
    <row r="369" spans="1:13" x14ac:dyDescent="0.3">
      <c r="A369">
        <f t="shared" si="55"/>
        <v>1</v>
      </c>
      <c r="B369" s="1">
        <v>55671</v>
      </c>
      <c r="C369" s="16">
        <f t="shared" si="59"/>
        <v>574426057.25292492</v>
      </c>
      <c r="D369" s="16">
        <f t="shared" si="60"/>
        <v>1416534.6571857128</v>
      </c>
      <c r="E369" s="16">
        <f t="shared" si="61"/>
        <v>575842591.91011059</v>
      </c>
      <c r="F369" s="16">
        <f>'9496'!X367</f>
        <v>0</v>
      </c>
      <c r="G369" s="29">
        <v>0</v>
      </c>
      <c r="H369" s="16">
        <f t="shared" si="62"/>
        <v>1919475.3063670355</v>
      </c>
      <c r="I369" s="18">
        <f t="shared" si="63"/>
        <v>577762067.21647763</v>
      </c>
      <c r="J369" s="16">
        <f t="shared" si="64"/>
        <v>1919475.3063670355</v>
      </c>
      <c r="K369" s="19">
        <f t="shared" si="65"/>
        <v>575842591.91011059</v>
      </c>
      <c r="L369" s="16">
        <f t="shared" si="66"/>
        <v>0</v>
      </c>
      <c r="M369" s="17">
        <f>VLOOKUP(B369,Encargos!$A$8:$B$652,2,0)</f>
        <v>2.4659999999999999E-3</v>
      </c>
    </row>
    <row r="370" spans="1:13" x14ac:dyDescent="0.3">
      <c r="B370" s="1"/>
      <c r="C370" s="16"/>
      <c r="D370" s="16"/>
      <c r="E370" s="16"/>
      <c r="F370" s="16"/>
      <c r="G370" s="29"/>
      <c r="H370" s="16"/>
      <c r="I370" s="18"/>
      <c r="J370" s="16"/>
      <c r="K370" s="19"/>
      <c r="L370" s="16"/>
      <c r="M370" s="17" t="e">
        <f>VLOOKUP(B370,Encargos!$A$8:$B$652,2,0)</f>
        <v>#N/A</v>
      </c>
    </row>
    <row r="371" spans="1:13" x14ac:dyDescent="0.3">
      <c r="B371" s="1"/>
      <c r="M371" s="17" t="e">
        <f>VLOOKUP(B371,Encargos!$A$8:$B$652,2,0)</f>
        <v>#N/A</v>
      </c>
    </row>
    <row r="372" spans="1:13" x14ac:dyDescent="0.3">
      <c r="B372" s="1"/>
      <c r="M372" s="17" t="e">
        <f>VLOOKUP(B372,Encargos!$A$8:$B$652,2,0)</f>
        <v>#N/A</v>
      </c>
    </row>
    <row r="373" spans="1:13" x14ac:dyDescent="0.3">
      <c r="B373" s="1"/>
      <c r="M373" s="17" t="e">
        <f>VLOOKUP(B373,Encargos!$A$8:$B$652,2,0)</f>
        <v>#N/A</v>
      </c>
    </row>
    <row r="374" spans="1:13" x14ac:dyDescent="0.3">
      <c r="B374" s="1"/>
      <c r="M374" s="17" t="e">
        <f>VLOOKUP(B374,Encargos!$A$8:$B$652,2,0)</f>
        <v>#N/A</v>
      </c>
    </row>
    <row r="375" spans="1:13" x14ac:dyDescent="0.3">
      <c r="B375" s="1"/>
      <c r="M375" s="17" t="e">
        <f>VLOOKUP(B375,Encargos!$A$8:$B$652,2,0)</f>
        <v>#N/A</v>
      </c>
    </row>
    <row r="376" spans="1:13" x14ac:dyDescent="0.3">
      <c r="B376" s="1"/>
      <c r="M376" s="17" t="e">
        <f>VLOOKUP(B376,Encargos!$A$8:$B$652,2,0)</f>
        <v>#N/A</v>
      </c>
    </row>
    <row r="377" spans="1:13" x14ac:dyDescent="0.3">
      <c r="B377" s="1"/>
      <c r="M377" s="17" t="e">
        <f>VLOOKUP(B377,Encargos!$A$8:$B$652,2,0)</f>
        <v>#N/A</v>
      </c>
    </row>
    <row r="378" spans="1:13" x14ac:dyDescent="0.3">
      <c r="B378" s="1"/>
      <c r="M378" s="17" t="e">
        <f>VLOOKUP(B378,Encargos!$A$8:$B$652,2,0)</f>
        <v>#N/A</v>
      </c>
    </row>
    <row r="379" spans="1:13" x14ac:dyDescent="0.3">
      <c r="B379" s="1"/>
      <c r="M379" s="17" t="e">
        <f>VLOOKUP(B379,Encargos!$A$8:$B$652,2,0)</f>
        <v>#N/A</v>
      </c>
    </row>
    <row r="380" spans="1:13" x14ac:dyDescent="0.3">
      <c r="B380" s="1"/>
      <c r="M380" s="17" t="e">
        <f>VLOOKUP(B380,Encargos!$A$8:$B$652,2,0)</f>
        <v>#N/A</v>
      </c>
    </row>
    <row r="381" spans="1:13" x14ac:dyDescent="0.3">
      <c r="B381" s="1"/>
      <c r="M381" s="17" t="e">
        <f>VLOOKUP(B381,Encargos!$A$8:$B$652,2,0)</f>
        <v>#N/A</v>
      </c>
    </row>
    <row r="382" spans="1:13" x14ac:dyDescent="0.3">
      <c r="B382" s="1"/>
      <c r="M382" s="17" t="e">
        <f>VLOOKUP(B382,Encargos!$A$8:$B$652,2,0)</f>
        <v>#N/A</v>
      </c>
    </row>
    <row r="383" spans="1:13" x14ac:dyDescent="0.3">
      <c r="B383" s="1"/>
      <c r="M383" s="17" t="e">
        <f>VLOOKUP(B383,Encargos!$A$8:$B$652,2,0)</f>
        <v>#N/A</v>
      </c>
    </row>
    <row r="384" spans="1:13" x14ac:dyDescent="0.3">
      <c r="B384" s="1"/>
      <c r="M384" s="17" t="e">
        <f>VLOOKUP(B384,Encargos!$A$8:$B$652,2,0)</f>
        <v>#N/A</v>
      </c>
    </row>
    <row r="385" spans="2:13" x14ac:dyDescent="0.3">
      <c r="B385" s="1"/>
      <c r="M385" s="17" t="e">
        <f>VLOOKUP(B385,Encargos!$A$8:$B$652,2,0)</f>
        <v>#N/A</v>
      </c>
    </row>
    <row r="386" spans="2:13" x14ac:dyDescent="0.3">
      <c r="B386" s="1"/>
      <c r="M386" s="17" t="e">
        <f>VLOOKUP(B386,Encargos!$A$8:$B$652,2,0)</f>
        <v>#N/A</v>
      </c>
    </row>
    <row r="387" spans="2:13" x14ac:dyDescent="0.3">
      <c r="B387" s="1"/>
      <c r="M387" s="17" t="e">
        <f>VLOOKUP(B387,Encargos!$A$8:$B$652,2,0)</f>
        <v>#N/A</v>
      </c>
    </row>
    <row r="388" spans="2:13" x14ac:dyDescent="0.3">
      <c r="B388" s="1"/>
      <c r="M388" s="17" t="e">
        <f>VLOOKUP(B388,Encargos!$A$8:$B$652,2,0)</f>
        <v>#N/A</v>
      </c>
    </row>
    <row r="389" spans="2:13" x14ac:dyDescent="0.3">
      <c r="B389" s="1"/>
      <c r="M389" s="17" t="e">
        <f>VLOOKUP(B389,Encargos!$A$8:$B$652,2,0)</f>
        <v>#N/A</v>
      </c>
    </row>
    <row r="390" spans="2:13" x14ac:dyDescent="0.3">
      <c r="B390" s="1"/>
      <c r="M390" s="17" t="e">
        <f>VLOOKUP(B390,Encargos!$A$8:$B$652,2,0)</f>
        <v>#N/A</v>
      </c>
    </row>
    <row r="391" spans="2:13" x14ac:dyDescent="0.3">
      <c r="B391" s="1"/>
      <c r="M391" s="17" t="e">
        <f>VLOOKUP(B391,Encargos!$A$8:$B$652,2,0)</f>
        <v>#N/A</v>
      </c>
    </row>
    <row r="392" spans="2:13" x14ac:dyDescent="0.3">
      <c r="B392" s="1"/>
      <c r="M392" s="17" t="e">
        <f>VLOOKUP(B392,Encargos!$A$8:$B$652,2,0)</f>
        <v>#N/A</v>
      </c>
    </row>
    <row r="393" spans="2:13" x14ac:dyDescent="0.3">
      <c r="B393" s="1"/>
      <c r="M393" s="17" t="e">
        <f>VLOOKUP(B393,Encargos!$A$8:$B$652,2,0)</f>
        <v>#N/A</v>
      </c>
    </row>
    <row r="394" spans="2:13" x14ac:dyDescent="0.3">
      <c r="B394" s="1"/>
      <c r="M394" s="17" t="e">
        <f>VLOOKUP(B394,Encargos!$A$8:$B$652,2,0)</f>
        <v>#N/A</v>
      </c>
    </row>
    <row r="395" spans="2:13" x14ac:dyDescent="0.3">
      <c r="B395" s="1"/>
      <c r="M395" s="17" t="e">
        <f>VLOOKUP(B395,Encargos!$A$8:$B$652,2,0)</f>
        <v>#N/A</v>
      </c>
    </row>
    <row r="396" spans="2:13" x14ac:dyDescent="0.3">
      <c r="B396" s="1"/>
      <c r="M396" s="17" t="e">
        <f>VLOOKUP(B396,Encargos!$A$8:$B$652,2,0)</f>
        <v>#N/A</v>
      </c>
    </row>
    <row r="397" spans="2:13" x14ac:dyDescent="0.3">
      <c r="B397" s="1"/>
      <c r="M397" s="17" t="e">
        <f>VLOOKUP(B397,Encargos!$A$8:$B$652,2,0)</f>
        <v>#N/A</v>
      </c>
    </row>
    <row r="398" spans="2:13" x14ac:dyDescent="0.3">
      <c r="B398" s="1"/>
      <c r="M398" s="17" t="e">
        <f>VLOOKUP(B398,Encargos!$A$8:$B$652,2,0)</f>
        <v>#N/A</v>
      </c>
    </row>
    <row r="399" spans="2:13" x14ac:dyDescent="0.3">
      <c r="B399" s="1"/>
      <c r="M399" s="17" t="e">
        <f>VLOOKUP(B399,Encargos!$A$8:$B$652,2,0)</f>
        <v>#N/A</v>
      </c>
    </row>
    <row r="400" spans="2:13" x14ac:dyDescent="0.3">
      <c r="B400" s="1"/>
      <c r="M400" s="17" t="e">
        <f>VLOOKUP(B400,Encargos!$A$8:$B$652,2,0)</f>
        <v>#N/A</v>
      </c>
    </row>
    <row r="401" spans="2:13" x14ac:dyDescent="0.3">
      <c r="B401" s="1"/>
      <c r="M401" s="17" t="e">
        <f>VLOOKUP(B401,Encargos!$A$8:$B$652,2,0)</f>
        <v>#N/A</v>
      </c>
    </row>
    <row r="402" spans="2:13" x14ac:dyDescent="0.3">
      <c r="B402" s="1"/>
    </row>
    <row r="403" spans="2:13" x14ac:dyDescent="0.3">
      <c r="B403" s="1"/>
    </row>
    <row r="404" spans="2:13" x14ac:dyDescent="0.3">
      <c r="B404" s="1"/>
    </row>
    <row r="405" spans="2:13" x14ac:dyDescent="0.3">
      <c r="B405" s="1"/>
    </row>
    <row r="406" spans="2:13" x14ac:dyDescent="0.3">
      <c r="B406" s="1"/>
    </row>
    <row r="407" spans="2:13" x14ac:dyDescent="0.3">
      <c r="B407" s="1"/>
    </row>
    <row r="408" spans="2:13" x14ac:dyDescent="0.3">
      <c r="B408" s="1"/>
    </row>
    <row r="409" spans="2:13" x14ac:dyDescent="0.3">
      <c r="B409" s="1"/>
    </row>
    <row r="410" spans="2:13" x14ac:dyDescent="0.3">
      <c r="B410" s="1"/>
    </row>
    <row r="411" spans="2:13" x14ac:dyDescent="0.3">
      <c r="B411" s="1"/>
    </row>
    <row r="412" spans="2:13" x14ac:dyDescent="0.3">
      <c r="B412" s="1"/>
    </row>
    <row r="413" spans="2:13" x14ac:dyDescent="0.3">
      <c r="B413" s="1"/>
    </row>
    <row r="414" spans="2:13" x14ac:dyDescent="0.3">
      <c r="B414" s="1"/>
    </row>
    <row r="415" spans="2:13" x14ac:dyDescent="0.3">
      <c r="B415" s="1"/>
    </row>
    <row r="416" spans="2:13" x14ac:dyDescent="0.3">
      <c r="B416" s="1"/>
    </row>
    <row r="417" spans="2:2" x14ac:dyDescent="0.3">
      <c r="B417" s="1"/>
    </row>
    <row r="418" spans="2:2" x14ac:dyDescent="0.3">
      <c r="B418" s="1"/>
    </row>
    <row r="419" spans="2:2" x14ac:dyDescent="0.3">
      <c r="B419" s="1"/>
    </row>
    <row r="420" spans="2:2" x14ac:dyDescent="0.3">
      <c r="B420" s="1"/>
    </row>
    <row r="421" spans="2:2" x14ac:dyDescent="0.3">
      <c r="B421" s="1"/>
    </row>
    <row r="422" spans="2:2" x14ac:dyDescent="0.3">
      <c r="B422" s="1"/>
    </row>
    <row r="423" spans="2:2" x14ac:dyDescent="0.3">
      <c r="B423" s="1"/>
    </row>
    <row r="424" spans="2:2" x14ac:dyDescent="0.3">
      <c r="B424" s="1"/>
    </row>
    <row r="425" spans="2:2" x14ac:dyDescent="0.3">
      <c r="B425" s="1"/>
    </row>
    <row r="426" spans="2:2" x14ac:dyDescent="0.3">
      <c r="B426" s="1"/>
    </row>
    <row r="427" spans="2:2" x14ac:dyDescent="0.3">
      <c r="B427" s="1"/>
    </row>
    <row r="428" spans="2:2" x14ac:dyDescent="0.3">
      <c r="B428" s="1"/>
    </row>
    <row r="429" spans="2:2" x14ac:dyDescent="0.3">
      <c r="B429" s="1"/>
    </row>
    <row r="430" spans="2:2" x14ac:dyDescent="0.3">
      <c r="B430" s="1"/>
    </row>
    <row r="431" spans="2:2" x14ac:dyDescent="0.3">
      <c r="B431" s="1"/>
    </row>
    <row r="432" spans="2:2" x14ac:dyDescent="0.3">
      <c r="B432" s="1"/>
    </row>
    <row r="433" spans="2:2" x14ac:dyDescent="0.3">
      <c r="B433" s="1"/>
    </row>
    <row r="434" spans="2:2" x14ac:dyDescent="0.3">
      <c r="B434" s="1"/>
    </row>
    <row r="435" spans="2:2" x14ac:dyDescent="0.3">
      <c r="B435" s="1"/>
    </row>
    <row r="436" spans="2:2" x14ac:dyDescent="0.3">
      <c r="B436" s="1"/>
    </row>
    <row r="437" spans="2:2" x14ac:dyDescent="0.3">
      <c r="B437" s="1"/>
    </row>
    <row r="438" spans="2:2" x14ac:dyDescent="0.3">
      <c r="B438" s="1"/>
    </row>
    <row r="439" spans="2:2" x14ac:dyDescent="0.3">
      <c r="B439" s="1"/>
    </row>
    <row r="440" spans="2:2" x14ac:dyDescent="0.3">
      <c r="B440" s="1"/>
    </row>
    <row r="441" spans="2:2" x14ac:dyDescent="0.3">
      <c r="B441" s="1"/>
    </row>
    <row r="442" spans="2:2" x14ac:dyDescent="0.3">
      <c r="B442" s="1"/>
    </row>
    <row r="443" spans="2:2" x14ac:dyDescent="0.3">
      <c r="B443" s="1"/>
    </row>
    <row r="444" spans="2:2" x14ac:dyDescent="0.3">
      <c r="B444" s="1"/>
    </row>
    <row r="445" spans="2:2" x14ac:dyDescent="0.3">
      <c r="B445" s="1"/>
    </row>
    <row r="446" spans="2:2" x14ac:dyDescent="0.3">
      <c r="B446" s="1"/>
    </row>
    <row r="447" spans="2:2" x14ac:dyDescent="0.3">
      <c r="B447" s="1"/>
    </row>
    <row r="448" spans="2:2" x14ac:dyDescent="0.3">
      <c r="B448" s="1"/>
    </row>
    <row r="449" spans="2:2" x14ac:dyDescent="0.3">
      <c r="B449" s="1"/>
    </row>
    <row r="450" spans="2:2" x14ac:dyDescent="0.3">
      <c r="B450" s="1"/>
    </row>
    <row r="451" spans="2:2" x14ac:dyDescent="0.3">
      <c r="B451" s="1"/>
    </row>
    <row r="452" spans="2:2" x14ac:dyDescent="0.3">
      <c r="B452" s="1"/>
    </row>
    <row r="453" spans="2:2" x14ac:dyDescent="0.3">
      <c r="B453" s="1"/>
    </row>
    <row r="454" spans="2:2" x14ac:dyDescent="0.3">
      <c r="B454" s="1"/>
    </row>
    <row r="455" spans="2:2" x14ac:dyDescent="0.3">
      <c r="B455" s="1"/>
    </row>
    <row r="456" spans="2:2" x14ac:dyDescent="0.3">
      <c r="B456" s="1"/>
    </row>
    <row r="457" spans="2:2" x14ac:dyDescent="0.3">
      <c r="B457" s="1"/>
    </row>
    <row r="458" spans="2:2" x14ac:dyDescent="0.3">
      <c r="B458" s="1"/>
    </row>
    <row r="459" spans="2:2" x14ac:dyDescent="0.3">
      <c r="B459" s="1"/>
    </row>
    <row r="460" spans="2:2" x14ac:dyDescent="0.3">
      <c r="B460" s="1"/>
    </row>
    <row r="461" spans="2:2" x14ac:dyDescent="0.3">
      <c r="B461" s="1"/>
    </row>
    <row r="462" spans="2:2" x14ac:dyDescent="0.3">
      <c r="B462" s="1"/>
    </row>
    <row r="463" spans="2:2" x14ac:dyDescent="0.3">
      <c r="B463" s="1"/>
    </row>
    <row r="464" spans="2:2" x14ac:dyDescent="0.3">
      <c r="B464" s="1"/>
    </row>
    <row r="465" spans="2:2" x14ac:dyDescent="0.3">
      <c r="B465" s="1"/>
    </row>
    <row r="466" spans="2:2" x14ac:dyDescent="0.3">
      <c r="B466" s="1"/>
    </row>
    <row r="467" spans="2:2" x14ac:dyDescent="0.3">
      <c r="B467" s="1"/>
    </row>
    <row r="468" spans="2:2" x14ac:dyDescent="0.3">
      <c r="B468" s="1"/>
    </row>
    <row r="469" spans="2:2" x14ac:dyDescent="0.3">
      <c r="B469" s="1"/>
    </row>
    <row r="470" spans="2:2" x14ac:dyDescent="0.3">
      <c r="B470" s="1"/>
    </row>
    <row r="471" spans="2:2" x14ac:dyDescent="0.3">
      <c r="B471" s="1"/>
    </row>
    <row r="472" spans="2:2" x14ac:dyDescent="0.3">
      <c r="B472" s="1"/>
    </row>
    <row r="473" spans="2:2" x14ac:dyDescent="0.3">
      <c r="B473" s="1"/>
    </row>
    <row r="474" spans="2:2" x14ac:dyDescent="0.3">
      <c r="B474" s="1"/>
    </row>
    <row r="475" spans="2:2" x14ac:dyDescent="0.3">
      <c r="B475" s="1"/>
    </row>
    <row r="476" spans="2:2" x14ac:dyDescent="0.3">
      <c r="B476" s="1"/>
    </row>
    <row r="477" spans="2:2" x14ac:dyDescent="0.3">
      <c r="B477" s="1"/>
    </row>
    <row r="478" spans="2:2" x14ac:dyDescent="0.3">
      <c r="B478" s="1"/>
    </row>
    <row r="479" spans="2:2" x14ac:dyDescent="0.3">
      <c r="B479" s="1"/>
    </row>
    <row r="480" spans="2:2" x14ac:dyDescent="0.3">
      <c r="B480" s="1"/>
    </row>
    <row r="481" spans="2:2" x14ac:dyDescent="0.3">
      <c r="B481" s="1"/>
    </row>
    <row r="482" spans="2:2" x14ac:dyDescent="0.3">
      <c r="B482" s="1"/>
    </row>
    <row r="483" spans="2:2" x14ac:dyDescent="0.3">
      <c r="B483" s="1"/>
    </row>
    <row r="484" spans="2:2" x14ac:dyDescent="0.3">
      <c r="B484" s="1"/>
    </row>
    <row r="485" spans="2:2" x14ac:dyDescent="0.3">
      <c r="B485" s="1"/>
    </row>
    <row r="486" spans="2:2" x14ac:dyDescent="0.3">
      <c r="B486" s="1"/>
    </row>
    <row r="487" spans="2:2" x14ac:dyDescent="0.3">
      <c r="B487" s="1"/>
    </row>
    <row r="488" spans="2:2" x14ac:dyDescent="0.3">
      <c r="B488" s="1"/>
    </row>
    <row r="489" spans="2:2" x14ac:dyDescent="0.3">
      <c r="B489" s="1"/>
    </row>
    <row r="490" spans="2:2" x14ac:dyDescent="0.3">
      <c r="B490" s="1"/>
    </row>
    <row r="491" spans="2:2" x14ac:dyDescent="0.3">
      <c r="B491" s="1"/>
    </row>
    <row r="492" spans="2:2" x14ac:dyDescent="0.3">
      <c r="B492" s="1"/>
    </row>
    <row r="493" spans="2:2" x14ac:dyDescent="0.3">
      <c r="B493" s="1"/>
    </row>
    <row r="494" spans="2:2" x14ac:dyDescent="0.3">
      <c r="B494" s="1"/>
    </row>
    <row r="495" spans="2:2" x14ac:dyDescent="0.3">
      <c r="B495" s="1"/>
    </row>
    <row r="496" spans="2:2" x14ac:dyDescent="0.3">
      <c r="B496" s="1"/>
    </row>
    <row r="497" spans="2:2" x14ac:dyDescent="0.3">
      <c r="B497" s="1"/>
    </row>
    <row r="498" spans="2:2" x14ac:dyDescent="0.3">
      <c r="B498" s="1"/>
    </row>
    <row r="499" spans="2:2" x14ac:dyDescent="0.3">
      <c r="B499" s="1"/>
    </row>
    <row r="500" spans="2:2" x14ac:dyDescent="0.3">
      <c r="B500" s="1"/>
    </row>
    <row r="501" spans="2:2" x14ac:dyDescent="0.3">
      <c r="B501" s="1"/>
    </row>
    <row r="502" spans="2:2" x14ac:dyDescent="0.3">
      <c r="B502" s="1"/>
    </row>
    <row r="503" spans="2:2" x14ac:dyDescent="0.3">
      <c r="B503" s="1"/>
    </row>
    <row r="504" spans="2:2" x14ac:dyDescent="0.3">
      <c r="B504" s="1"/>
    </row>
    <row r="505" spans="2:2" x14ac:dyDescent="0.3">
      <c r="B505" s="1"/>
    </row>
    <row r="506" spans="2:2" x14ac:dyDescent="0.3">
      <c r="B506" s="1"/>
    </row>
    <row r="507" spans="2:2" x14ac:dyDescent="0.3">
      <c r="B507" s="1"/>
    </row>
    <row r="508" spans="2:2" x14ac:dyDescent="0.3">
      <c r="B508" s="1"/>
    </row>
    <row r="509" spans="2:2" x14ac:dyDescent="0.3">
      <c r="B509" s="1"/>
    </row>
    <row r="510" spans="2:2" x14ac:dyDescent="0.3">
      <c r="B510" s="1"/>
    </row>
    <row r="511" spans="2:2" x14ac:dyDescent="0.3">
      <c r="B511" s="1"/>
    </row>
    <row r="512" spans="2:2" x14ac:dyDescent="0.3">
      <c r="B512" s="1"/>
    </row>
    <row r="513" spans="2:2" x14ac:dyDescent="0.3">
      <c r="B513" s="1"/>
    </row>
    <row r="514" spans="2:2" x14ac:dyDescent="0.3">
      <c r="B514" s="1"/>
    </row>
    <row r="515" spans="2:2" x14ac:dyDescent="0.3">
      <c r="B515" s="1"/>
    </row>
    <row r="516" spans="2:2" x14ac:dyDescent="0.3">
      <c r="B516" s="1"/>
    </row>
    <row r="517" spans="2:2" x14ac:dyDescent="0.3">
      <c r="B517" s="1"/>
    </row>
    <row r="518" spans="2:2" x14ac:dyDescent="0.3">
      <c r="B518" s="1"/>
    </row>
    <row r="519" spans="2:2" x14ac:dyDescent="0.3">
      <c r="B519" s="1"/>
    </row>
    <row r="520" spans="2:2" x14ac:dyDescent="0.3">
      <c r="B520" s="1"/>
    </row>
    <row r="521" spans="2:2" x14ac:dyDescent="0.3">
      <c r="B521" s="1"/>
    </row>
    <row r="522" spans="2:2" x14ac:dyDescent="0.3">
      <c r="B522" s="1"/>
    </row>
    <row r="523" spans="2:2" x14ac:dyDescent="0.3">
      <c r="B523" s="1"/>
    </row>
    <row r="524" spans="2:2" x14ac:dyDescent="0.3">
      <c r="B524" s="1"/>
    </row>
    <row r="525" spans="2:2" x14ac:dyDescent="0.3">
      <c r="B525" s="1"/>
    </row>
    <row r="526" spans="2:2" x14ac:dyDescent="0.3">
      <c r="B526" s="1"/>
    </row>
    <row r="527" spans="2:2" x14ac:dyDescent="0.3">
      <c r="B527" s="1"/>
    </row>
    <row r="528" spans="2:2" x14ac:dyDescent="0.3">
      <c r="B528" s="1"/>
    </row>
    <row r="529" spans="2:2" x14ac:dyDescent="0.3">
      <c r="B529" s="1"/>
    </row>
    <row r="530" spans="2:2" x14ac:dyDescent="0.3">
      <c r="B530" s="1"/>
    </row>
    <row r="531" spans="2:2" x14ac:dyDescent="0.3">
      <c r="B531" s="1"/>
    </row>
    <row r="532" spans="2:2" x14ac:dyDescent="0.3">
      <c r="B532" s="1"/>
    </row>
    <row r="533" spans="2:2" x14ac:dyDescent="0.3">
      <c r="B533" s="1"/>
    </row>
    <row r="534" spans="2:2" x14ac:dyDescent="0.3">
      <c r="B534" s="1"/>
    </row>
    <row r="535" spans="2:2" x14ac:dyDescent="0.3">
      <c r="B535" s="1"/>
    </row>
    <row r="536" spans="2:2" x14ac:dyDescent="0.3">
      <c r="B536" s="1"/>
    </row>
    <row r="537" spans="2:2" x14ac:dyDescent="0.3">
      <c r="B537" s="1"/>
    </row>
    <row r="538" spans="2:2" x14ac:dyDescent="0.3">
      <c r="B538" s="1"/>
    </row>
    <row r="539" spans="2:2" x14ac:dyDescent="0.3">
      <c r="B539" s="1"/>
    </row>
    <row r="540" spans="2:2" x14ac:dyDescent="0.3">
      <c r="B540" s="1"/>
    </row>
    <row r="541" spans="2:2" x14ac:dyDescent="0.3">
      <c r="B541" s="1"/>
    </row>
    <row r="542" spans="2:2" x14ac:dyDescent="0.3">
      <c r="B542" s="1"/>
    </row>
    <row r="543" spans="2:2" x14ac:dyDescent="0.3">
      <c r="B543" s="1"/>
    </row>
    <row r="544" spans="2:2" x14ac:dyDescent="0.3">
      <c r="B544" s="1"/>
    </row>
    <row r="545" spans="2:2" x14ac:dyDescent="0.3">
      <c r="B545" s="1"/>
    </row>
    <row r="546" spans="2:2" x14ac:dyDescent="0.3">
      <c r="B546" s="1"/>
    </row>
    <row r="547" spans="2:2" x14ac:dyDescent="0.3">
      <c r="B547" s="1"/>
    </row>
    <row r="548" spans="2:2" x14ac:dyDescent="0.3">
      <c r="B548" s="1"/>
    </row>
    <row r="549" spans="2:2" x14ac:dyDescent="0.3">
      <c r="B549" s="1"/>
    </row>
    <row r="550" spans="2:2" x14ac:dyDescent="0.3">
      <c r="B550" s="1"/>
    </row>
    <row r="551" spans="2:2" x14ac:dyDescent="0.3">
      <c r="B551" s="1"/>
    </row>
    <row r="552" spans="2:2" x14ac:dyDescent="0.3">
      <c r="B552" s="1"/>
    </row>
    <row r="553" spans="2:2" x14ac:dyDescent="0.3">
      <c r="B553" s="1"/>
    </row>
    <row r="554" spans="2:2" x14ac:dyDescent="0.3">
      <c r="B554" s="1"/>
    </row>
    <row r="555" spans="2:2" x14ac:dyDescent="0.3">
      <c r="B555" s="1"/>
    </row>
    <row r="556" spans="2:2" x14ac:dyDescent="0.3">
      <c r="B556" s="1"/>
    </row>
    <row r="557" spans="2:2" x14ac:dyDescent="0.3">
      <c r="B557" s="1"/>
    </row>
    <row r="558" spans="2:2" x14ac:dyDescent="0.3">
      <c r="B558" s="1"/>
    </row>
    <row r="559" spans="2:2" x14ac:dyDescent="0.3">
      <c r="B559" s="1"/>
    </row>
    <row r="560" spans="2:2" x14ac:dyDescent="0.3">
      <c r="B560" s="1"/>
    </row>
    <row r="561" spans="2:2" x14ac:dyDescent="0.3">
      <c r="B561" s="1"/>
    </row>
    <row r="562" spans="2:2" x14ac:dyDescent="0.3">
      <c r="B562" s="1"/>
    </row>
    <row r="563" spans="2:2" x14ac:dyDescent="0.3">
      <c r="B563" s="1"/>
    </row>
    <row r="564" spans="2:2" x14ac:dyDescent="0.3">
      <c r="B564" s="1"/>
    </row>
    <row r="565" spans="2:2" x14ac:dyDescent="0.3">
      <c r="B565" s="1"/>
    </row>
    <row r="566" spans="2:2" x14ac:dyDescent="0.3">
      <c r="B566" s="1"/>
    </row>
    <row r="567" spans="2:2" x14ac:dyDescent="0.3">
      <c r="B567" s="1"/>
    </row>
    <row r="568" spans="2:2" x14ac:dyDescent="0.3">
      <c r="B568" s="1"/>
    </row>
    <row r="569" spans="2:2" x14ac:dyDescent="0.3">
      <c r="B569" s="1"/>
    </row>
    <row r="570" spans="2:2" x14ac:dyDescent="0.3">
      <c r="B570" s="1"/>
    </row>
    <row r="571" spans="2:2" x14ac:dyDescent="0.3">
      <c r="B571" s="1"/>
    </row>
    <row r="572" spans="2:2" x14ac:dyDescent="0.3">
      <c r="B572" s="1"/>
    </row>
    <row r="573" spans="2:2" x14ac:dyDescent="0.3">
      <c r="B573" s="1"/>
    </row>
    <row r="574" spans="2:2" x14ac:dyDescent="0.3">
      <c r="B574" s="1"/>
    </row>
    <row r="575" spans="2:2" x14ac:dyDescent="0.3">
      <c r="B575" s="1"/>
    </row>
    <row r="576" spans="2:2" x14ac:dyDescent="0.3">
      <c r="B576" s="1"/>
    </row>
    <row r="577" spans="2:2" x14ac:dyDescent="0.3">
      <c r="B577" s="1"/>
    </row>
    <row r="578" spans="2:2" x14ac:dyDescent="0.3">
      <c r="B578" s="1"/>
    </row>
    <row r="579" spans="2:2" x14ac:dyDescent="0.3">
      <c r="B579" s="1"/>
    </row>
    <row r="580" spans="2:2" x14ac:dyDescent="0.3">
      <c r="B580" s="1"/>
    </row>
    <row r="581" spans="2:2" x14ac:dyDescent="0.3">
      <c r="B581" s="1"/>
    </row>
    <row r="582" spans="2:2" x14ac:dyDescent="0.3">
      <c r="B582" s="1"/>
    </row>
    <row r="583" spans="2:2" x14ac:dyDescent="0.3">
      <c r="B583" s="1"/>
    </row>
    <row r="584" spans="2:2" x14ac:dyDescent="0.3">
      <c r="B584" s="1"/>
    </row>
    <row r="585" spans="2:2" x14ac:dyDescent="0.3">
      <c r="B585" s="1"/>
    </row>
    <row r="586" spans="2:2" x14ac:dyDescent="0.3">
      <c r="B586" s="1"/>
    </row>
    <row r="587" spans="2:2" x14ac:dyDescent="0.3">
      <c r="B587" s="1"/>
    </row>
    <row r="588" spans="2:2" x14ac:dyDescent="0.3">
      <c r="B588" s="1"/>
    </row>
    <row r="589" spans="2:2" x14ac:dyDescent="0.3">
      <c r="B589" s="1"/>
    </row>
    <row r="590" spans="2:2" x14ac:dyDescent="0.3">
      <c r="B590" s="1"/>
    </row>
    <row r="591" spans="2:2" x14ac:dyDescent="0.3">
      <c r="B591" s="1"/>
    </row>
    <row r="592" spans="2:2" x14ac:dyDescent="0.3">
      <c r="B592" s="1"/>
    </row>
    <row r="593" spans="2:2" x14ac:dyDescent="0.3">
      <c r="B593" s="1"/>
    </row>
    <row r="594" spans="2:2" x14ac:dyDescent="0.3">
      <c r="B594" s="1"/>
    </row>
    <row r="595" spans="2:2" x14ac:dyDescent="0.3">
      <c r="B595" s="1"/>
    </row>
    <row r="596" spans="2:2" x14ac:dyDescent="0.3">
      <c r="B596" s="1"/>
    </row>
    <row r="597" spans="2:2" x14ac:dyDescent="0.3">
      <c r="B597" s="1"/>
    </row>
    <row r="598" spans="2:2" x14ac:dyDescent="0.3">
      <c r="B598" s="1"/>
    </row>
    <row r="599" spans="2:2" x14ac:dyDescent="0.3">
      <c r="B599" s="1"/>
    </row>
    <row r="600" spans="2:2" x14ac:dyDescent="0.3">
      <c r="B600" s="1"/>
    </row>
    <row r="601" spans="2:2" x14ac:dyDescent="0.3">
      <c r="B601" s="1"/>
    </row>
    <row r="602" spans="2:2" x14ac:dyDescent="0.3">
      <c r="B602" s="1"/>
    </row>
    <row r="603" spans="2:2" x14ac:dyDescent="0.3">
      <c r="B603" s="1"/>
    </row>
    <row r="604" spans="2:2" x14ac:dyDescent="0.3">
      <c r="B604" s="1"/>
    </row>
    <row r="605" spans="2:2" x14ac:dyDescent="0.3">
      <c r="B605" s="1"/>
    </row>
    <row r="606" spans="2:2" x14ac:dyDescent="0.3">
      <c r="B606" s="1"/>
    </row>
    <row r="607" spans="2:2" x14ac:dyDescent="0.3">
      <c r="B607" s="1"/>
    </row>
    <row r="608" spans="2:2" x14ac:dyDescent="0.3">
      <c r="B608" s="1"/>
    </row>
    <row r="609" spans="2:2" x14ac:dyDescent="0.3">
      <c r="B609" s="1"/>
    </row>
    <row r="610" spans="2:2" x14ac:dyDescent="0.3">
      <c r="B610" s="1"/>
    </row>
    <row r="611" spans="2:2" x14ac:dyDescent="0.3">
      <c r="B611" s="1"/>
    </row>
    <row r="612" spans="2:2" x14ac:dyDescent="0.3">
      <c r="B612" s="1"/>
    </row>
    <row r="613" spans="2:2" x14ac:dyDescent="0.3">
      <c r="B613" s="1"/>
    </row>
    <row r="614" spans="2:2" x14ac:dyDescent="0.3">
      <c r="B614" s="1"/>
    </row>
    <row r="615" spans="2:2" x14ac:dyDescent="0.3">
      <c r="B615" s="1"/>
    </row>
    <row r="616" spans="2:2" x14ac:dyDescent="0.3">
      <c r="B616" s="1"/>
    </row>
    <row r="617" spans="2:2" x14ac:dyDescent="0.3">
      <c r="B617" s="1"/>
    </row>
    <row r="618" spans="2:2" x14ac:dyDescent="0.3">
      <c r="B618" s="1"/>
    </row>
    <row r="619" spans="2:2" x14ac:dyDescent="0.3">
      <c r="B619" s="1"/>
    </row>
    <row r="620" spans="2:2" x14ac:dyDescent="0.3">
      <c r="B620" s="1"/>
    </row>
    <row r="621" spans="2:2" x14ac:dyDescent="0.3">
      <c r="B621" s="1"/>
    </row>
    <row r="622" spans="2:2" x14ac:dyDescent="0.3">
      <c r="B622" s="1"/>
    </row>
    <row r="623" spans="2:2" x14ac:dyDescent="0.3">
      <c r="B623" s="1"/>
    </row>
    <row r="624" spans="2:2" x14ac:dyDescent="0.3">
      <c r="B624" s="1"/>
    </row>
    <row r="625" spans="2:2" x14ac:dyDescent="0.3">
      <c r="B625" s="1"/>
    </row>
    <row r="626" spans="2:2" x14ac:dyDescent="0.3">
      <c r="B626" s="1"/>
    </row>
    <row r="627" spans="2:2" x14ac:dyDescent="0.3">
      <c r="B627" s="1"/>
    </row>
    <row r="628" spans="2:2" x14ac:dyDescent="0.3">
      <c r="B628" s="1"/>
    </row>
    <row r="629" spans="2:2" x14ac:dyDescent="0.3">
      <c r="B629" s="1"/>
    </row>
    <row r="630" spans="2:2" x14ac:dyDescent="0.3">
      <c r="B630" s="1"/>
    </row>
    <row r="631" spans="2:2" x14ac:dyDescent="0.3">
      <c r="B631" s="1"/>
    </row>
    <row r="632" spans="2:2" x14ac:dyDescent="0.3">
      <c r="B632" s="1"/>
    </row>
    <row r="633" spans="2:2" x14ac:dyDescent="0.3">
      <c r="B633" s="1"/>
    </row>
    <row r="634" spans="2:2" x14ac:dyDescent="0.3">
      <c r="B634" s="1"/>
    </row>
    <row r="635" spans="2:2" x14ac:dyDescent="0.3">
      <c r="B635" s="1"/>
    </row>
    <row r="636" spans="2:2" x14ac:dyDescent="0.3">
      <c r="B636" s="1"/>
    </row>
    <row r="637" spans="2:2" x14ac:dyDescent="0.3">
      <c r="B637" s="1"/>
    </row>
    <row r="638" spans="2:2" x14ac:dyDescent="0.3">
      <c r="B638" s="1"/>
    </row>
    <row r="639" spans="2:2" x14ac:dyDescent="0.3">
      <c r="B639" s="1"/>
    </row>
    <row r="640" spans="2:2" x14ac:dyDescent="0.3">
      <c r="B640" s="1"/>
    </row>
    <row r="641" spans="2:2" x14ac:dyDescent="0.3">
      <c r="B641" s="1"/>
    </row>
    <row r="642" spans="2:2" x14ac:dyDescent="0.3">
      <c r="B642" s="1"/>
    </row>
    <row r="643" spans="2:2" x14ac:dyDescent="0.3">
      <c r="B643" s="1"/>
    </row>
    <row r="644" spans="2:2" x14ac:dyDescent="0.3">
      <c r="B644" s="1"/>
    </row>
    <row r="645" spans="2:2" x14ac:dyDescent="0.3">
      <c r="B645" s="1"/>
    </row>
    <row r="646" spans="2:2" x14ac:dyDescent="0.3">
      <c r="B646" s="1"/>
    </row>
    <row r="647" spans="2:2" x14ac:dyDescent="0.3">
      <c r="B647" s="1"/>
    </row>
    <row r="648" spans="2:2" x14ac:dyDescent="0.3">
      <c r="B648" s="1"/>
    </row>
    <row r="649" spans="2:2" x14ac:dyDescent="0.3">
      <c r="B649" s="1"/>
    </row>
    <row r="650" spans="2:2" x14ac:dyDescent="0.3">
      <c r="B650" s="1"/>
    </row>
    <row r="651" spans="2:2" x14ac:dyDescent="0.3">
      <c r="B651" s="1"/>
    </row>
  </sheetData>
  <pageMargins left="0.511811024" right="0.511811024" top="0.78740157499999996" bottom="0.78740157499999996" header="0.31496062000000002" footer="0.31496062000000002"/>
  <pageSetup paperSize="9" orientation="portrait" horizontalDpi="360" verticalDpi="36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650"/>
  <sheetViews>
    <sheetView zoomScaleNormal="100" workbookViewId="0">
      <selection activeCell="F14" sqref="F14"/>
    </sheetView>
  </sheetViews>
  <sheetFormatPr defaultRowHeight="14.4" x14ac:dyDescent="0.3"/>
  <cols>
    <col min="2" max="2" width="10.88671875" bestFit="1" customWidth="1"/>
    <col min="3" max="5" width="20" bestFit="1" customWidth="1"/>
    <col min="6" max="6" width="17.88671875" customWidth="1"/>
    <col min="7" max="7" width="19.77734375" customWidth="1"/>
    <col min="8" max="8" width="17.44140625" bestFit="1" customWidth="1"/>
    <col min="9" max="9" width="18.5546875" bestFit="1" customWidth="1"/>
    <col min="10" max="10" width="20" bestFit="1" customWidth="1"/>
    <col min="14" max="14" width="10.44140625" bestFit="1" customWidth="1"/>
    <col min="15" max="15" width="19.5546875" bestFit="1" customWidth="1"/>
  </cols>
  <sheetData>
    <row r="1" spans="1:12" x14ac:dyDescent="0.3">
      <c r="B1" s="2" t="s">
        <v>348</v>
      </c>
    </row>
    <row r="2" spans="1:12" ht="28.8" x14ac:dyDescent="0.3">
      <c r="C2" s="3" t="s">
        <v>349</v>
      </c>
      <c r="D2" s="3" t="s">
        <v>350</v>
      </c>
      <c r="E2" s="3" t="s">
        <v>351</v>
      </c>
      <c r="F2" s="4" t="s">
        <v>38</v>
      </c>
      <c r="G2" s="4" t="s">
        <v>40</v>
      </c>
      <c r="H2" s="4" t="s">
        <v>354</v>
      </c>
      <c r="I2" s="4" t="s">
        <v>39</v>
      </c>
      <c r="J2" s="4" t="s">
        <v>355</v>
      </c>
      <c r="K2" t="s">
        <v>26</v>
      </c>
    </row>
    <row r="3" spans="1:12" x14ac:dyDescent="0.3">
      <c r="L3" t="s">
        <v>356</v>
      </c>
    </row>
    <row r="4" spans="1:12" x14ac:dyDescent="0.3">
      <c r="B4" s="1"/>
      <c r="K4" s="5"/>
      <c r="L4">
        <f>4%/12</f>
        <v>3.3333333333333335E-3</v>
      </c>
    </row>
    <row r="5" spans="1:12" x14ac:dyDescent="0.3">
      <c r="B5" s="1">
        <v>44593</v>
      </c>
      <c r="C5" s="16">
        <v>0</v>
      </c>
      <c r="D5" s="16">
        <f>C5*K5</f>
        <v>0</v>
      </c>
      <c r="E5" s="16">
        <v>16357970209.790001</v>
      </c>
      <c r="F5" s="16">
        <f>SUM(E5:E5)*$L$4</f>
        <v>54526567.36596667</v>
      </c>
      <c r="G5" s="18">
        <v>0</v>
      </c>
      <c r="H5" s="16">
        <v>0</v>
      </c>
      <c r="I5" s="19">
        <v>0</v>
      </c>
      <c r="J5" s="16">
        <v>16357970209.790001</v>
      </c>
      <c r="K5" s="17">
        <f>VLOOKUP(B5,Encargos!$A$8:$C$652,2,0)</f>
        <v>4.3430000000000005E-3</v>
      </c>
    </row>
    <row r="6" spans="1:12" x14ac:dyDescent="0.3">
      <c r="B6" s="1">
        <v>44621</v>
      </c>
      <c r="C6" s="16">
        <f t="shared" ref="C6:C8" si="0">J5</f>
        <v>16357970209.790001</v>
      </c>
      <c r="D6" s="16">
        <f>C6*K6</f>
        <v>65039289.554125048</v>
      </c>
      <c r="E6" s="16">
        <f t="shared" ref="E6:E8" si="1">C6+D6</f>
        <v>16423009499.344126</v>
      </c>
      <c r="F6" s="16">
        <f>SUM(E6:E6)*$L$4</f>
        <v>54743364.997813754</v>
      </c>
      <c r="G6" s="18">
        <v>0</v>
      </c>
      <c r="H6" s="16">
        <v>0</v>
      </c>
      <c r="I6" s="19">
        <v>0</v>
      </c>
      <c r="J6" s="16">
        <f>SUM(E6:F6)-G6</f>
        <v>16477752864.34194</v>
      </c>
      <c r="K6" s="17">
        <f>VLOOKUP(B6,Encargos!$A$8:$C$652,2,0)</f>
        <v>3.9760000000000004E-3</v>
      </c>
    </row>
    <row r="7" spans="1:12" x14ac:dyDescent="0.3">
      <c r="A7">
        <v>360</v>
      </c>
      <c r="B7" s="1">
        <v>44652</v>
      </c>
      <c r="C7" s="16">
        <f t="shared" si="0"/>
        <v>16477752864.34194</v>
      </c>
      <c r="D7" s="16">
        <f>C7*K7</f>
        <v>69255995.288829178</v>
      </c>
      <c r="E7" s="16">
        <f t="shared" si="1"/>
        <v>16547008859.63077</v>
      </c>
      <c r="F7" s="16">
        <f>ROUND(SUM(E7:E7)*$L$4,2)</f>
        <v>55156696.200000003</v>
      </c>
      <c r="G7" s="18">
        <f>ROUND(PMT(4/1200,A7,-(E7+F7),0,1),2)</f>
        <v>78997951.239999995</v>
      </c>
      <c r="H7" s="16">
        <f>F7</f>
        <v>55156696.200000003</v>
      </c>
      <c r="I7" s="18">
        <f>G7-ROUND(H7,2)</f>
        <v>23841255.039999992</v>
      </c>
      <c r="J7" s="16">
        <f>SUM(E7:F7)-G7</f>
        <v>16523167604.590771</v>
      </c>
      <c r="K7" s="17">
        <f>VLOOKUP(B7,Encargos!$A$8:$C$652,2,0)</f>
        <v>4.2030000000000001E-3</v>
      </c>
    </row>
    <row r="8" spans="1:12" x14ac:dyDescent="0.3">
      <c r="A8">
        <f>A7-1</f>
        <v>359</v>
      </c>
      <c r="B8" s="1">
        <v>44682</v>
      </c>
      <c r="C8" s="16">
        <f t="shared" si="0"/>
        <v>16523167604.590771</v>
      </c>
      <c r="D8" s="16">
        <f t="shared" ref="D8" si="2">C8*K8</f>
        <v>97767582.716363594</v>
      </c>
      <c r="E8" s="16">
        <f t="shared" si="1"/>
        <v>16620935187.307135</v>
      </c>
      <c r="F8" s="16">
        <f t="shared" ref="F8:F9" si="3">ROUND(SUM(E8:E8)*$L$4,2)</f>
        <v>55403117.289999999</v>
      </c>
      <c r="G8" s="18">
        <f t="shared" ref="G8:G9" si="4">ROUND(PMT(4/1200,A8,-(E8+F8),0,1),2)</f>
        <v>79465382.120000005</v>
      </c>
      <c r="H8" s="16">
        <f>F8</f>
        <v>55403117.289999999</v>
      </c>
      <c r="I8" s="18">
        <f>G8-ROUND(H8,2)</f>
        <v>24062264.830000006</v>
      </c>
      <c r="J8" s="16">
        <f>SUM(E8:F8)-G8</f>
        <v>16596872922.477135</v>
      </c>
      <c r="K8" s="17">
        <f>VLOOKUP(B8,Encargos!$A$8:$C$652,2,0)</f>
        <v>5.9170000000000004E-3</v>
      </c>
    </row>
    <row r="9" spans="1:12" x14ac:dyDescent="0.3">
      <c r="A9">
        <f t="shared" ref="A9" si="5">A8-1</f>
        <v>358</v>
      </c>
      <c r="B9" s="1">
        <v>44713</v>
      </c>
      <c r="C9" s="16">
        <f t="shared" ref="C9" si="6">J8</f>
        <v>16596872922.477135</v>
      </c>
      <c r="D9" s="16">
        <f t="shared" ref="D9" si="7">C9*K9</f>
        <v>82868186.501928329</v>
      </c>
      <c r="E9" s="16">
        <f t="shared" ref="E9" si="8">C9+D9</f>
        <v>16679741108.979063</v>
      </c>
      <c r="F9" s="16">
        <f t="shared" si="3"/>
        <v>55599137.030000001</v>
      </c>
      <c r="G9" s="18">
        <f t="shared" si="4"/>
        <v>79862152.769999996</v>
      </c>
      <c r="H9" s="16">
        <f t="shared" ref="H9" si="9">F9</f>
        <v>55599137.030000001</v>
      </c>
      <c r="I9" s="18">
        <f>G9-ROUND(H9,2)</f>
        <v>24263015.739999995</v>
      </c>
      <c r="J9" s="16">
        <v>0</v>
      </c>
      <c r="K9" s="17">
        <f>VLOOKUP(B9,Encargos!$A$8:$C$652,2,0)</f>
        <v>4.993E-3</v>
      </c>
    </row>
    <row r="10" spans="1:12" x14ac:dyDescent="0.3">
      <c r="B10" s="1"/>
      <c r="C10" s="16"/>
      <c r="D10" s="16"/>
      <c r="E10" s="16"/>
      <c r="F10" s="16"/>
      <c r="G10" s="18"/>
      <c r="H10" s="16"/>
      <c r="I10" s="19"/>
      <c r="J10" s="16"/>
      <c r="K10" s="17"/>
    </row>
    <row r="11" spans="1:12" x14ac:dyDescent="0.3">
      <c r="B11" s="1"/>
      <c r="C11" s="16"/>
      <c r="D11" s="16"/>
      <c r="E11" s="16"/>
      <c r="F11" s="16"/>
      <c r="G11" s="18"/>
      <c r="H11" s="16"/>
      <c r="I11" s="19"/>
      <c r="J11" s="16"/>
      <c r="K11" s="17"/>
    </row>
    <row r="12" spans="1:12" x14ac:dyDescent="0.3">
      <c r="B12" s="1"/>
      <c r="C12" s="16"/>
      <c r="D12" s="16"/>
      <c r="E12" s="16"/>
      <c r="F12" s="16"/>
      <c r="G12" s="18"/>
      <c r="H12" s="16"/>
      <c r="I12" s="19"/>
      <c r="J12" s="16"/>
      <c r="K12" s="17"/>
    </row>
    <row r="13" spans="1:12" x14ac:dyDescent="0.3">
      <c r="B13" s="1"/>
      <c r="C13" s="16"/>
      <c r="D13" s="16"/>
      <c r="E13" s="16"/>
      <c r="F13" s="16"/>
      <c r="G13" s="18"/>
      <c r="H13" s="16"/>
      <c r="I13" s="19"/>
      <c r="J13" s="16"/>
      <c r="K13" s="17"/>
    </row>
    <row r="14" spans="1:12" x14ac:dyDescent="0.3">
      <c r="B14" s="1"/>
      <c r="C14" s="16"/>
      <c r="D14" s="16"/>
      <c r="E14" s="16"/>
      <c r="F14" s="16"/>
      <c r="G14" s="18"/>
      <c r="H14" s="16"/>
      <c r="I14" s="19"/>
      <c r="J14" s="16"/>
      <c r="K14" s="17"/>
    </row>
    <row r="15" spans="1:12" x14ac:dyDescent="0.3">
      <c r="B15" s="1"/>
      <c r="C15" s="16"/>
      <c r="D15" s="16"/>
      <c r="E15" s="16"/>
      <c r="F15" s="16"/>
      <c r="G15" s="18"/>
      <c r="H15" s="16"/>
      <c r="I15" s="19"/>
      <c r="J15" s="16"/>
      <c r="K15" s="17"/>
    </row>
    <row r="16" spans="1:12" x14ac:dyDescent="0.3">
      <c r="B16" s="1"/>
      <c r="C16" s="16"/>
      <c r="D16" s="16"/>
      <c r="E16" s="16"/>
      <c r="F16" s="16"/>
      <c r="G16" s="18"/>
      <c r="H16" s="16"/>
      <c r="I16" s="19"/>
      <c r="J16" s="16"/>
      <c r="K16" s="17"/>
    </row>
    <row r="17" spans="2:11" x14ac:dyDescent="0.3">
      <c r="B17" s="1"/>
      <c r="C17" s="16"/>
      <c r="D17" s="16"/>
      <c r="E17" s="16"/>
      <c r="F17" s="16"/>
      <c r="G17" s="18"/>
      <c r="H17" s="16"/>
      <c r="I17" s="19"/>
      <c r="J17" s="16"/>
      <c r="K17" s="17"/>
    </row>
    <row r="18" spans="2:11" x14ac:dyDescent="0.3">
      <c r="B18" s="1"/>
      <c r="C18" s="16"/>
      <c r="D18" s="16"/>
      <c r="E18" s="16"/>
      <c r="F18" s="16"/>
      <c r="G18" s="18"/>
      <c r="H18" s="16"/>
      <c r="I18" s="19"/>
      <c r="J18" s="16"/>
      <c r="K18" s="17"/>
    </row>
    <row r="19" spans="2:11" x14ac:dyDescent="0.3">
      <c r="B19" s="1"/>
      <c r="C19" s="16"/>
      <c r="D19" s="16"/>
      <c r="E19" s="16"/>
      <c r="F19" s="16"/>
      <c r="G19" s="18"/>
      <c r="H19" s="16"/>
      <c r="I19" s="19"/>
      <c r="J19" s="16"/>
      <c r="K19" s="17"/>
    </row>
    <row r="20" spans="2:11" x14ac:dyDescent="0.3">
      <c r="B20" s="1"/>
      <c r="C20" s="16"/>
      <c r="D20" s="16"/>
      <c r="E20" s="16"/>
      <c r="F20" s="16"/>
      <c r="G20" s="18"/>
      <c r="H20" s="16"/>
      <c r="I20" s="19"/>
      <c r="J20" s="16"/>
      <c r="K20" s="17"/>
    </row>
    <row r="21" spans="2:11" x14ac:dyDescent="0.3">
      <c r="B21" s="1"/>
      <c r="C21" s="16"/>
      <c r="D21" s="16"/>
      <c r="E21" s="16"/>
      <c r="F21" s="16"/>
      <c r="G21" s="18"/>
      <c r="H21" s="16"/>
      <c r="I21" s="19"/>
      <c r="J21" s="16"/>
      <c r="K21" s="17"/>
    </row>
    <row r="22" spans="2:11" x14ac:dyDescent="0.3">
      <c r="B22" s="1"/>
      <c r="C22" s="16"/>
      <c r="D22" s="16"/>
      <c r="E22" s="16"/>
      <c r="F22" s="16"/>
      <c r="G22" s="18"/>
      <c r="H22" s="16"/>
      <c r="I22" s="19"/>
      <c r="J22" s="16"/>
      <c r="K22" s="17"/>
    </row>
    <row r="23" spans="2:11" x14ac:dyDescent="0.3">
      <c r="B23" s="1"/>
      <c r="C23" s="16"/>
      <c r="D23" s="16"/>
      <c r="E23" s="16"/>
      <c r="F23" s="16"/>
      <c r="G23" s="18"/>
      <c r="H23" s="16"/>
      <c r="I23" s="19"/>
      <c r="J23" s="16"/>
      <c r="K23" s="17"/>
    </row>
    <row r="24" spans="2:11" x14ac:dyDescent="0.3">
      <c r="B24" s="1"/>
      <c r="C24" s="16"/>
      <c r="D24" s="16"/>
      <c r="E24" s="16"/>
      <c r="F24" s="16"/>
      <c r="G24" s="18"/>
      <c r="H24" s="16"/>
      <c r="I24" s="19"/>
      <c r="J24" s="16"/>
      <c r="K24" s="17"/>
    </row>
    <row r="25" spans="2:11" x14ac:dyDescent="0.3">
      <c r="B25" s="1"/>
      <c r="C25" s="16"/>
      <c r="D25" s="16"/>
      <c r="E25" s="16"/>
      <c r="F25" s="16"/>
      <c r="G25" s="18"/>
      <c r="H25" s="16"/>
      <c r="I25" s="19"/>
      <c r="J25" s="16"/>
      <c r="K25" s="17"/>
    </row>
    <row r="26" spans="2:11" x14ac:dyDescent="0.3">
      <c r="B26" s="1"/>
      <c r="C26" s="16"/>
      <c r="D26" s="16"/>
      <c r="E26" s="16"/>
      <c r="F26" s="16"/>
      <c r="G26" s="18"/>
      <c r="H26" s="16"/>
      <c r="I26" s="19"/>
      <c r="J26" s="16"/>
      <c r="K26" s="17"/>
    </row>
    <row r="27" spans="2:11" x14ac:dyDescent="0.3">
      <c r="B27" s="1"/>
      <c r="C27" s="16"/>
      <c r="D27" s="16"/>
      <c r="E27" s="16"/>
      <c r="F27" s="16"/>
      <c r="G27" s="18"/>
      <c r="H27" s="16"/>
      <c r="I27" s="19"/>
      <c r="J27" s="16"/>
      <c r="K27" s="17"/>
    </row>
    <row r="28" spans="2:11" x14ac:dyDescent="0.3">
      <c r="B28" s="1"/>
      <c r="C28" s="16"/>
      <c r="D28" s="16"/>
      <c r="E28" s="16"/>
      <c r="F28" s="16"/>
      <c r="G28" s="18"/>
      <c r="H28" s="16"/>
      <c r="I28" s="19"/>
      <c r="J28" s="16"/>
      <c r="K28" s="17"/>
    </row>
    <row r="29" spans="2:11" x14ac:dyDescent="0.3">
      <c r="B29" s="1"/>
      <c r="C29" s="16"/>
      <c r="D29" s="16"/>
      <c r="E29" s="16"/>
      <c r="F29" s="16"/>
      <c r="G29" s="18"/>
      <c r="H29" s="16"/>
      <c r="I29" s="19"/>
      <c r="J29" s="16"/>
      <c r="K29" s="17"/>
    </row>
    <row r="30" spans="2:11" x14ac:dyDescent="0.3">
      <c r="B30" s="1"/>
      <c r="C30" s="16"/>
      <c r="D30" s="16"/>
      <c r="E30" s="16"/>
      <c r="F30" s="16"/>
      <c r="G30" s="18"/>
      <c r="H30" s="16"/>
      <c r="I30" s="19"/>
      <c r="J30" s="16"/>
      <c r="K30" s="17"/>
    </row>
    <row r="31" spans="2:11" x14ac:dyDescent="0.3">
      <c r="B31" s="1"/>
      <c r="C31" s="16"/>
      <c r="D31" s="16"/>
      <c r="E31" s="16"/>
      <c r="F31" s="16"/>
      <c r="G31" s="18"/>
      <c r="H31" s="16"/>
      <c r="I31" s="19"/>
      <c r="J31" s="16"/>
      <c r="K31" s="17"/>
    </row>
    <row r="32" spans="2:11" x14ac:dyDescent="0.3">
      <c r="B32" s="1"/>
      <c r="C32" s="16"/>
      <c r="D32" s="16"/>
      <c r="E32" s="16"/>
      <c r="F32" s="16"/>
      <c r="G32" s="18"/>
      <c r="H32" s="16"/>
      <c r="I32" s="19"/>
      <c r="J32" s="16"/>
      <c r="K32" s="17"/>
    </row>
    <row r="33" spans="2:11" x14ac:dyDescent="0.3">
      <c r="B33" s="1"/>
      <c r="C33" s="16"/>
      <c r="D33" s="16"/>
      <c r="E33" s="16"/>
      <c r="F33" s="16"/>
      <c r="G33" s="18"/>
      <c r="H33" s="16"/>
      <c r="I33" s="19"/>
      <c r="J33" s="16"/>
      <c r="K33" s="17"/>
    </row>
    <row r="34" spans="2:11" x14ac:dyDescent="0.3">
      <c r="B34" s="1"/>
      <c r="C34" s="16"/>
      <c r="D34" s="16"/>
      <c r="E34" s="16"/>
      <c r="F34" s="16"/>
      <c r="G34" s="18"/>
      <c r="H34" s="16"/>
      <c r="I34" s="19"/>
      <c r="J34" s="16"/>
      <c r="K34" s="17"/>
    </row>
    <row r="35" spans="2:11" x14ac:dyDescent="0.3">
      <c r="B35" s="1"/>
      <c r="C35" s="16"/>
      <c r="D35" s="16"/>
      <c r="E35" s="16"/>
      <c r="F35" s="16"/>
      <c r="G35" s="18"/>
      <c r="H35" s="16"/>
      <c r="I35" s="19"/>
      <c r="J35" s="16"/>
      <c r="K35" s="17"/>
    </row>
    <row r="36" spans="2:11" x14ac:dyDescent="0.3">
      <c r="B36" s="1"/>
      <c r="C36" s="16"/>
      <c r="D36" s="16"/>
      <c r="E36" s="16"/>
      <c r="F36" s="16"/>
      <c r="G36" s="18"/>
      <c r="H36" s="16"/>
      <c r="I36" s="19"/>
      <c r="J36" s="16"/>
      <c r="K36" s="17"/>
    </row>
    <row r="37" spans="2:11" x14ac:dyDescent="0.3">
      <c r="B37" s="1"/>
      <c r="C37" s="16"/>
      <c r="D37" s="16"/>
      <c r="E37" s="16"/>
      <c r="F37" s="16"/>
      <c r="G37" s="18"/>
      <c r="H37" s="16"/>
      <c r="I37" s="19"/>
      <c r="J37" s="16"/>
      <c r="K37" s="17"/>
    </row>
    <row r="38" spans="2:11" x14ac:dyDescent="0.3">
      <c r="B38" s="1"/>
      <c r="C38" s="16"/>
      <c r="D38" s="16"/>
      <c r="E38" s="16"/>
      <c r="F38" s="16"/>
      <c r="G38" s="18"/>
      <c r="H38" s="16"/>
      <c r="I38" s="19"/>
      <c r="J38" s="16"/>
      <c r="K38" s="17"/>
    </row>
    <row r="39" spans="2:11" x14ac:dyDescent="0.3">
      <c r="B39" s="1"/>
      <c r="C39" s="16"/>
      <c r="D39" s="16"/>
      <c r="E39" s="16"/>
      <c r="F39" s="16"/>
      <c r="G39" s="18"/>
      <c r="H39" s="16"/>
      <c r="I39" s="19"/>
      <c r="J39" s="16"/>
      <c r="K39" s="17"/>
    </row>
    <row r="40" spans="2:11" x14ac:dyDescent="0.3">
      <c r="B40" s="1"/>
      <c r="C40" s="16"/>
      <c r="D40" s="16"/>
      <c r="E40" s="16"/>
      <c r="F40" s="16"/>
      <c r="G40" s="18"/>
      <c r="H40" s="16"/>
      <c r="I40" s="19"/>
      <c r="J40" s="16"/>
      <c r="K40" s="17"/>
    </row>
    <row r="41" spans="2:11" x14ac:dyDescent="0.3">
      <c r="B41" s="1"/>
      <c r="C41" s="16"/>
      <c r="D41" s="16"/>
      <c r="E41" s="16"/>
      <c r="F41" s="16"/>
      <c r="G41" s="18"/>
      <c r="H41" s="16"/>
      <c r="I41" s="19"/>
      <c r="J41" s="16"/>
      <c r="K41" s="17"/>
    </row>
    <row r="42" spans="2:11" x14ac:dyDescent="0.3">
      <c r="B42" s="1"/>
      <c r="C42" s="16"/>
      <c r="D42" s="16"/>
      <c r="E42" s="16"/>
      <c r="F42" s="16"/>
      <c r="G42" s="18"/>
      <c r="H42" s="16"/>
      <c r="I42" s="19"/>
      <c r="J42" s="16"/>
      <c r="K42" s="17"/>
    </row>
    <row r="43" spans="2:11" x14ac:dyDescent="0.3">
      <c r="B43" s="1"/>
      <c r="C43" s="16"/>
      <c r="D43" s="16"/>
      <c r="E43" s="16"/>
      <c r="F43" s="16"/>
      <c r="G43" s="18"/>
      <c r="H43" s="16"/>
      <c r="I43" s="19"/>
      <c r="J43" s="16"/>
      <c r="K43" s="17"/>
    </row>
    <row r="44" spans="2:11" x14ac:dyDescent="0.3">
      <c r="B44" s="1"/>
      <c r="C44" s="16"/>
      <c r="D44" s="16"/>
      <c r="E44" s="16"/>
      <c r="F44" s="16"/>
      <c r="G44" s="18"/>
      <c r="H44" s="16"/>
      <c r="I44" s="19"/>
      <c r="J44" s="16"/>
      <c r="K44" s="17"/>
    </row>
    <row r="45" spans="2:11" x14ac:dyDescent="0.3">
      <c r="B45" s="1"/>
      <c r="C45" s="16"/>
      <c r="D45" s="16"/>
      <c r="E45" s="16"/>
      <c r="F45" s="16"/>
      <c r="G45" s="18"/>
      <c r="H45" s="16"/>
      <c r="I45" s="19"/>
      <c r="J45" s="16"/>
      <c r="K45" s="17"/>
    </row>
    <row r="46" spans="2:11" x14ac:dyDescent="0.3">
      <c r="B46" s="1"/>
      <c r="C46" s="16"/>
      <c r="D46" s="16"/>
      <c r="E46" s="16"/>
      <c r="F46" s="16"/>
      <c r="G46" s="18"/>
      <c r="H46" s="16"/>
      <c r="I46" s="19"/>
      <c r="J46" s="16"/>
      <c r="K46" s="17"/>
    </row>
    <row r="47" spans="2:11" x14ac:dyDescent="0.3">
      <c r="B47" s="1"/>
      <c r="C47" s="16"/>
      <c r="D47" s="16"/>
      <c r="E47" s="16"/>
      <c r="F47" s="16"/>
      <c r="G47" s="18"/>
      <c r="H47" s="16"/>
      <c r="I47" s="19"/>
      <c r="J47" s="16"/>
      <c r="K47" s="17"/>
    </row>
    <row r="48" spans="2:11" x14ac:dyDescent="0.3">
      <c r="B48" s="1"/>
      <c r="C48" s="16"/>
      <c r="D48" s="16"/>
      <c r="E48" s="16"/>
      <c r="F48" s="16"/>
      <c r="G48" s="18"/>
      <c r="H48" s="16"/>
      <c r="I48" s="19"/>
      <c r="J48" s="16"/>
      <c r="K48" s="17"/>
    </row>
    <row r="49" spans="2:11" x14ac:dyDescent="0.3">
      <c r="B49" s="1"/>
      <c r="C49" s="16"/>
      <c r="D49" s="16"/>
      <c r="E49" s="16"/>
      <c r="F49" s="16"/>
      <c r="G49" s="18"/>
      <c r="H49" s="16"/>
      <c r="I49" s="19"/>
      <c r="J49" s="16"/>
      <c r="K49" s="17"/>
    </row>
    <row r="50" spans="2:11" x14ac:dyDescent="0.3">
      <c r="B50" s="1"/>
      <c r="C50" s="16"/>
      <c r="D50" s="16"/>
      <c r="E50" s="16"/>
      <c r="F50" s="16"/>
      <c r="G50" s="18"/>
      <c r="H50" s="16"/>
      <c r="I50" s="19"/>
      <c r="J50" s="16"/>
      <c r="K50" s="17"/>
    </row>
    <row r="51" spans="2:11" x14ac:dyDescent="0.3">
      <c r="B51" s="1"/>
      <c r="C51" s="16"/>
      <c r="D51" s="16"/>
      <c r="E51" s="16"/>
      <c r="F51" s="16"/>
      <c r="G51" s="18"/>
      <c r="H51" s="16"/>
      <c r="I51" s="19"/>
      <c r="J51" s="16"/>
      <c r="K51" s="17"/>
    </row>
    <row r="52" spans="2:11" x14ac:dyDescent="0.3">
      <c r="B52" s="1"/>
      <c r="C52" s="16"/>
      <c r="D52" s="16"/>
      <c r="E52" s="16"/>
      <c r="F52" s="16"/>
      <c r="G52" s="18"/>
      <c r="H52" s="16"/>
      <c r="I52" s="19"/>
      <c r="J52" s="16"/>
      <c r="K52" s="17"/>
    </row>
    <row r="53" spans="2:11" x14ac:dyDescent="0.3">
      <c r="B53" s="1"/>
      <c r="C53" s="16"/>
      <c r="D53" s="16"/>
      <c r="E53" s="16"/>
      <c r="F53" s="16"/>
      <c r="G53" s="18"/>
      <c r="H53" s="16"/>
      <c r="I53" s="19"/>
      <c r="J53" s="16"/>
      <c r="K53" s="17"/>
    </row>
    <row r="54" spans="2:11" x14ac:dyDescent="0.3">
      <c r="B54" s="1"/>
      <c r="C54" s="16"/>
      <c r="D54" s="16"/>
      <c r="E54" s="16"/>
      <c r="F54" s="16"/>
      <c r="G54" s="18"/>
      <c r="H54" s="16"/>
      <c r="I54" s="19"/>
      <c r="J54" s="16"/>
      <c r="K54" s="17"/>
    </row>
    <row r="55" spans="2:11" x14ac:dyDescent="0.3">
      <c r="B55" s="1"/>
      <c r="C55" s="16"/>
      <c r="D55" s="16"/>
      <c r="E55" s="16"/>
      <c r="F55" s="16"/>
      <c r="G55" s="18"/>
      <c r="H55" s="16"/>
      <c r="I55" s="19"/>
      <c r="J55" s="16"/>
      <c r="K55" s="17"/>
    </row>
    <row r="56" spans="2:11" x14ac:dyDescent="0.3">
      <c r="B56" s="1"/>
      <c r="C56" s="16"/>
      <c r="D56" s="16"/>
      <c r="E56" s="16"/>
      <c r="F56" s="16"/>
      <c r="G56" s="18"/>
      <c r="H56" s="16"/>
      <c r="I56" s="19"/>
      <c r="J56" s="16"/>
      <c r="K56" s="17"/>
    </row>
    <row r="57" spans="2:11" x14ac:dyDescent="0.3">
      <c r="B57" s="1"/>
      <c r="C57" s="16"/>
      <c r="D57" s="16"/>
      <c r="E57" s="16"/>
      <c r="F57" s="16"/>
      <c r="G57" s="18"/>
      <c r="H57" s="16"/>
      <c r="I57" s="19"/>
      <c r="J57" s="16"/>
      <c r="K57" s="17"/>
    </row>
    <row r="58" spans="2:11" x14ac:dyDescent="0.3">
      <c r="B58" s="1"/>
      <c r="C58" s="16"/>
      <c r="D58" s="16"/>
      <c r="E58" s="16"/>
      <c r="F58" s="16"/>
      <c r="G58" s="18"/>
      <c r="H58" s="16"/>
      <c r="I58" s="19"/>
      <c r="J58" s="16"/>
      <c r="K58" s="17"/>
    </row>
    <row r="59" spans="2:11" x14ac:dyDescent="0.3">
      <c r="B59" s="1"/>
      <c r="C59" s="16"/>
      <c r="D59" s="16"/>
      <c r="E59" s="16"/>
      <c r="F59" s="16"/>
      <c r="G59" s="18"/>
      <c r="H59" s="16"/>
      <c r="I59" s="19"/>
      <c r="J59" s="16"/>
      <c r="K59" s="17"/>
    </row>
    <row r="60" spans="2:11" x14ac:dyDescent="0.3">
      <c r="B60" s="1"/>
      <c r="C60" s="16"/>
      <c r="D60" s="16"/>
      <c r="E60" s="16"/>
      <c r="F60" s="16"/>
      <c r="G60" s="18"/>
      <c r="H60" s="16"/>
      <c r="I60" s="19"/>
      <c r="J60" s="16"/>
      <c r="K60" s="17"/>
    </row>
    <row r="61" spans="2:11" x14ac:dyDescent="0.3">
      <c r="B61" s="1"/>
      <c r="C61" s="16"/>
      <c r="D61" s="16"/>
      <c r="E61" s="16"/>
      <c r="F61" s="16"/>
      <c r="G61" s="18"/>
      <c r="H61" s="16"/>
      <c r="I61" s="19"/>
      <c r="J61" s="16"/>
      <c r="K61" s="17"/>
    </row>
    <row r="62" spans="2:11" x14ac:dyDescent="0.3">
      <c r="B62" s="1"/>
      <c r="C62" s="16"/>
      <c r="D62" s="16"/>
      <c r="E62" s="16"/>
      <c r="F62" s="16"/>
      <c r="G62" s="18"/>
      <c r="H62" s="16"/>
      <c r="I62" s="19"/>
      <c r="J62" s="16"/>
      <c r="K62" s="17"/>
    </row>
    <row r="63" spans="2:11" x14ac:dyDescent="0.3">
      <c r="B63" s="1"/>
      <c r="C63" s="16"/>
      <c r="D63" s="16"/>
      <c r="E63" s="16"/>
      <c r="F63" s="16"/>
      <c r="G63" s="18"/>
      <c r="H63" s="16"/>
      <c r="I63" s="19"/>
      <c r="J63" s="16"/>
      <c r="K63" s="17"/>
    </row>
    <row r="64" spans="2:11" x14ac:dyDescent="0.3">
      <c r="B64" s="1"/>
      <c r="C64" s="16"/>
      <c r="D64" s="16"/>
      <c r="E64" s="16"/>
      <c r="F64" s="16"/>
      <c r="G64" s="18"/>
      <c r="H64" s="16"/>
      <c r="I64" s="19"/>
      <c r="J64" s="16"/>
      <c r="K64" s="17"/>
    </row>
    <row r="65" spans="2:11" x14ac:dyDescent="0.3">
      <c r="B65" s="1"/>
      <c r="C65" s="16"/>
      <c r="D65" s="16"/>
      <c r="E65" s="16"/>
      <c r="F65" s="16"/>
      <c r="G65" s="18"/>
      <c r="H65" s="16"/>
      <c r="I65" s="19"/>
      <c r="J65" s="16"/>
      <c r="K65" s="17"/>
    </row>
    <row r="66" spans="2:11" x14ac:dyDescent="0.3">
      <c r="B66" s="1"/>
      <c r="C66" s="16"/>
      <c r="D66" s="16"/>
      <c r="E66" s="16"/>
      <c r="F66" s="16"/>
      <c r="G66" s="18"/>
      <c r="H66" s="16"/>
      <c r="I66" s="19"/>
      <c r="J66" s="16"/>
      <c r="K66" s="17"/>
    </row>
    <row r="67" spans="2:11" x14ac:dyDescent="0.3">
      <c r="B67" s="1"/>
      <c r="C67" s="16"/>
      <c r="D67" s="16"/>
      <c r="E67" s="16"/>
      <c r="F67" s="16"/>
      <c r="G67" s="18"/>
      <c r="H67" s="16"/>
      <c r="I67" s="19"/>
      <c r="J67" s="16"/>
      <c r="K67" s="17"/>
    </row>
    <row r="68" spans="2:11" x14ac:dyDescent="0.3">
      <c r="B68" s="1"/>
      <c r="C68" s="16"/>
      <c r="D68" s="16"/>
      <c r="E68" s="16"/>
      <c r="F68" s="16"/>
      <c r="G68" s="18"/>
      <c r="H68" s="16"/>
      <c r="I68" s="19"/>
      <c r="J68" s="16"/>
      <c r="K68" s="17"/>
    </row>
    <row r="69" spans="2:11" x14ac:dyDescent="0.3">
      <c r="B69" s="1"/>
      <c r="C69" s="16"/>
      <c r="D69" s="16"/>
      <c r="E69" s="16"/>
      <c r="F69" s="16"/>
      <c r="G69" s="18"/>
      <c r="H69" s="16"/>
      <c r="I69" s="19"/>
      <c r="J69" s="16"/>
      <c r="K69" s="17"/>
    </row>
    <row r="70" spans="2:11" x14ac:dyDescent="0.3">
      <c r="B70" s="1"/>
      <c r="C70" s="16"/>
      <c r="D70" s="16"/>
      <c r="E70" s="16"/>
      <c r="F70" s="16"/>
      <c r="G70" s="18"/>
      <c r="H70" s="16"/>
      <c r="I70" s="19"/>
      <c r="J70" s="16"/>
      <c r="K70" s="17"/>
    </row>
    <row r="71" spans="2:11" x14ac:dyDescent="0.3">
      <c r="B71" s="1"/>
      <c r="C71" s="16"/>
      <c r="D71" s="16"/>
      <c r="E71" s="16"/>
      <c r="F71" s="16"/>
      <c r="G71" s="18"/>
      <c r="H71" s="16"/>
      <c r="I71" s="19"/>
      <c r="J71" s="16"/>
      <c r="K71" s="17"/>
    </row>
    <row r="72" spans="2:11" x14ac:dyDescent="0.3">
      <c r="B72" s="1"/>
      <c r="C72" s="16"/>
      <c r="D72" s="16"/>
      <c r="E72" s="16"/>
      <c r="F72" s="16"/>
      <c r="G72" s="18"/>
      <c r="H72" s="16"/>
      <c r="I72" s="19"/>
      <c r="J72" s="16"/>
      <c r="K72" s="17"/>
    </row>
    <row r="73" spans="2:11" x14ac:dyDescent="0.3">
      <c r="B73" s="1"/>
      <c r="C73" s="16"/>
      <c r="D73" s="16"/>
      <c r="E73" s="16"/>
      <c r="F73" s="16"/>
      <c r="G73" s="18"/>
      <c r="H73" s="16"/>
      <c r="I73" s="19"/>
      <c r="J73" s="16"/>
      <c r="K73" s="17"/>
    </row>
    <row r="74" spans="2:11" x14ac:dyDescent="0.3">
      <c r="B74" s="1"/>
      <c r="C74" s="16"/>
      <c r="D74" s="16"/>
      <c r="E74" s="16"/>
      <c r="F74" s="16"/>
      <c r="G74" s="18"/>
      <c r="H74" s="16"/>
      <c r="I74" s="19"/>
      <c r="J74" s="16"/>
      <c r="K74" s="17"/>
    </row>
    <row r="75" spans="2:11" x14ac:dyDescent="0.3">
      <c r="B75" s="1"/>
      <c r="C75" s="16"/>
      <c r="D75" s="16"/>
      <c r="E75" s="16"/>
      <c r="F75" s="16"/>
      <c r="G75" s="18"/>
      <c r="H75" s="16"/>
      <c r="I75" s="19"/>
      <c r="J75" s="16"/>
      <c r="K75" s="17"/>
    </row>
    <row r="76" spans="2:11" x14ac:dyDescent="0.3">
      <c r="B76" s="1"/>
      <c r="C76" s="16"/>
      <c r="D76" s="16"/>
      <c r="E76" s="16"/>
      <c r="F76" s="16"/>
      <c r="G76" s="18"/>
      <c r="H76" s="16"/>
      <c r="I76" s="19"/>
      <c r="J76" s="16"/>
      <c r="K76" s="17"/>
    </row>
    <row r="77" spans="2:11" x14ac:dyDescent="0.3">
      <c r="B77" s="1"/>
      <c r="C77" s="16"/>
      <c r="D77" s="16"/>
      <c r="E77" s="16"/>
      <c r="F77" s="16"/>
      <c r="G77" s="18"/>
      <c r="H77" s="16"/>
      <c r="I77" s="19"/>
      <c r="J77" s="16"/>
      <c r="K77" s="17"/>
    </row>
    <row r="78" spans="2:11" x14ac:dyDescent="0.3">
      <c r="B78" s="1"/>
      <c r="C78" s="16"/>
      <c r="D78" s="16"/>
      <c r="E78" s="16"/>
      <c r="F78" s="16"/>
      <c r="G78" s="18"/>
      <c r="H78" s="16"/>
      <c r="I78" s="19"/>
      <c r="J78" s="16"/>
      <c r="K78" s="17"/>
    </row>
    <row r="79" spans="2:11" x14ac:dyDescent="0.3">
      <c r="B79" s="1"/>
      <c r="C79" s="16"/>
      <c r="D79" s="16"/>
      <c r="E79" s="16"/>
      <c r="F79" s="16"/>
      <c r="G79" s="18"/>
      <c r="H79" s="16"/>
      <c r="I79" s="19"/>
      <c r="J79" s="16"/>
      <c r="K79" s="17"/>
    </row>
    <row r="80" spans="2:11" x14ac:dyDescent="0.3">
      <c r="B80" s="1"/>
      <c r="C80" s="16"/>
      <c r="D80" s="16"/>
      <c r="E80" s="16"/>
      <c r="F80" s="16"/>
      <c r="G80" s="18"/>
      <c r="H80" s="16"/>
      <c r="I80" s="19"/>
      <c r="J80" s="16"/>
      <c r="K80" s="17"/>
    </row>
    <row r="81" spans="2:11" x14ac:dyDescent="0.3">
      <c r="B81" s="1"/>
      <c r="C81" s="16"/>
      <c r="D81" s="16"/>
      <c r="E81" s="16"/>
      <c r="F81" s="16"/>
      <c r="G81" s="18"/>
      <c r="H81" s="16"/>
      <c r="I81" s="19"/>
      <c r="J81" s="16"/>
      <c r="K81" s="17"/>
    </row>
    <row r="82" spans="2:11" x14ac:dyDescent="0.3">
      <c r="B82" s="1"/>
      <c r="C82" s="16"/>
      <c r="D82" s="16"/>
      <c r="E82" s="16"/>
      <c r="F82" s="16"/>
      <c r="G82" s="18"/>
      <c r="H82" s="16"/>
      <c r="I82" s="19"/>
      <c r="J82" s="16"/>
      <c r="K82" s="17"/>
    </row>
    <row r="83" spans="2:11" x14ac:dyDescent="0.3">
      <c r="B83" s="1"/>
      <c r="C83" s="16"/>
      <c r="D83" s="16"/>
      <c r="E83" s="16"/>
      <c r="F83" s="16"/>
      <c r="G83" s="18"/>
      <c r="H83" s="16"/>
      <c r="I83" s="19"/>
      <c r="J83" s="16"/>
      <c r="K83" s="17"/>
    </row>
    <row r="84" spans="2:11" x14ac:dyDescent="0.3">
      <c r="B84" s="1"/>
      <c r="C84" s="16"/>
      <c r="D84" s="16"/>
      <c r="E84" s="16"/>
      <c r="F84" s="16"/>
      <c r="G84" s="18"/>
      <c r="H84" s="16"/>
      <c r="I84" s="19"/>
      <c r="J84" s="16"/>
      <c r="K84" s="17"/>
    </row>
    <row r="85" spans="2:11" x14ac:dyDescent="0.3">
      <c r="B85" s="1"/>
      <c r="C85" s="16"/>
      <c r="D85" s="16"/>
      <c r="E85" s="16"/>
      <c r="F85" s="16"/>
      <c r="G85" s="18"/>
      <c r="H85" s="16"/>
      <c r="I85" s="19"/>
      <c r="J85" s="16"/>
      <c r="K85" s="17"/>
    </row>
    <row r="86" spans="2:11" x14ac:dyDescent="0.3">
      <c r="B86" s="1"/>
      <c r="C86" s="16"/>
      <c r="D86" s="16"/>
      <c r="E86" s="16"/>
      <c r="F86" s="16"/>
      <c r="G86" s="18"/>
      <c r="H86" s="16"/>
      <c r="I86" s="19"/>
      <c r="J86" s="16"/>
      <c r="K86" s="17"/>
    </row>
    <row r="87" spans="2:11" x14ac:dyDescent="0.3">
      <c r="B87" s="1"/>
      <c r="C87" s="16"/>
      <c r="D87" s="16"/>
      <c r="E87" s="16"/>
      <c r="F87" s="16"/>
      <c r="G87" s="18"/>
      <c r="H87" s="16"/>
      <c r="I87" s="19"/>
      <c r="J87" s="16"/>
      <c r="K87" s="17"/>
    </row>
    <row r="88" spans="2:11" x14ac:dyDescent="0.3">
      <c r="B88" s="1"/>
      <c r="C88" s="16"/>
      <c r="D88" s="16"/>
      <c r="E88" s="16"/>
      <c r="F88" s="16"/>
      <c r="G88" s="18"/>
      <c r="H88" s="16"/>
      <c r="I88" s="19"/>
      <c r="J88" s="16"/>
      <c r="K88" s="17"/>
    </row>
    <row r="89" spans="2:11" x14ac:dyDescent="0.3">
      <c r="B89" s="1"/>
      <c r="C89" s="16"/>
      <c r="D89" s="16"/>
      <c r="E89" s="16"/>
      <c r="F89" s="16"/>
      <c r="G89" s="18"/>
      <c r="H89" s="16"/>
      <c r="I89" s="19"/>
      <c r="J89" s="16"/>
      <c r="K89" s="17"/>
    </row>
    <row r="90" spans="2:11" x14ac:dyDescent="0.3">
      <c r="B90" s="1"/>
      <c r="C90" s="16"/>
      <c r="D90" s="16"/>
      <c r="E90" s="16"/>
      <c r="F90" s="16"/>
      <c r="G90" s="18"/>
      <c r="H90" s="16"/>
      <c r="I90" s="19"/>
      <c r="J90" s="16"/>
      <c r="K90" s="17"/>
    </row>
    <row r="91" spans="2:11" x14ac:dyDescent="0.3">
      <c r="B91" s="1"/>
      <c r="C91" s="16"/>
      <c r="D91" s="16"/>
      <c r="E91" s="16"/>
      <c r="F91" s="16"/>
      <c r="G91" s="18"/>
      <c r="H91" s="16"/>
      <c r="I91" s="19"/>
      <c r="J91" s="16"/>
      <c r="K91" s="17"/>
    </row>
    <row r="92" spans="2:11" x14ac:dyDescent="0.3">
      <c r="B92" s="1"/>
      <c r="C92" s="16"/>
      <c r="D92" s="16"/>
      <c r="E92" s="16"/>
      <c r="F92" s="16"/>
      <c r="G92" s="18"/>
      <c r="H92" s="16"/>
      <c r="I92" s="19"/>
      <c r="J92" s="16"/>
      <c r="K92" s="17"/>
    </row>
    <row r="93" spans="2:11" x14ac:dyDescent="0.3">
      <c r="B93" s="1"/>
      <c r="C93" s="16"/>
      <c r="D93" s="16"/>
      <c r="E93" s="16"/>
      <c r="F93" s="16"/>
      <c r="G93" s="18"/>
      <c r="H93" s="16"/>
      <c r="I93" s="19"/>
      <c r="J93" s="16"/>
      <c r="K93" s="17"/>
    </row>
    <row r="94" spans="2:11" x14ac:dyDescent="0.3">
      <c r="B94" s="1"/>
      <c r="C94" s="16"/>
      <c r="D94" s="16"/>
      <c r="E94" s="16"/>
      <c r="F94" s="16"/>
      <c r="G94" s="18"/>
      <c r="H94" s="16"/>
      <c r="I94" s="19"/>
      <c r="J94" s="16"/>
      <c r="K94" s="17"/>
    </row>
    <row r="95" spans="2:11" x14ac:dyDescent="0.3">
      <c r="B95" s="1"/>
      <c r="C95" s="16"/>
      <c r="D95" s="16"/>
      <c r="E95" s="16"/>
      <c r="F95" s="16"/>
      <c r="G95" s="18"/>
      <c r="H95" s="16"/>
      <c r="I95" s="19"/>
      <c r="J95" s="16"/>
      <c r="K95" s="17"/>
    </row>
    <row r="96" spans="2:11" x14ac:dyDescent="0.3">
      <c r="B96" s="1"/>
      <c r="C96" s="16"/>
      <c r="D96" s="16"/>
      <c r="E96" s="16"/>
      <c r="F96" s="16"/>
      <c r="G96" s="18"/>
      <c r="H96" s="16"/>
      <c r="I96" s="19"/>
      <c r="J96" s="16"/>
      <c r="K96" s="17"/>
    </row>
    <row r="97" spans="2:11" x14ac:dyDescent="0.3">
      <c r="B97" s="1"/>
      <c r="C97" s="16"/>
      <c r="D97" s="16"/>
      <c r="E97" s="16"/>
      <c r="F97" s="16"/>
      <c r="G97" s="18"/>
      <c r="H97" s="16"/>
      <c r="I97" s="19"/>
      <c r="J97" s="16"/>
      <c r="K97" s="17"/>
    </row>
    <row r="98" spans="2:11" x14ac:dyDescent="0.3">
      <c r="B98" s="1"/>
      <c r="C98" s="16"/>
      <c r="D98" s="16"/>
      <c r="E98" s="16"/>
      <c r="F98" s="16"/>
      <c r="G98" s="18"/>
      <c r="H98" s="16"/>
      <c r="I98" s="19"/>
      <c r="J98" s="16"/>
      <c r="K98" s="17"/>
    </row>
    <row r="99" spans="2:11" x14ac:dyDescent="0.3">
      <c r="B99" s="1"/>
      <c r="C99" s="16"/>
      <c r="D99" s="16"/>
      <c r="E99" s="16"/>
      <c r="F99" s="16"/>
      <c r="G99" s="18"/>
      <c r="H99" s="16"/>
      <c r="I99" s="19"/>
      <c r="J99" s="16"/>
      <c r="K99" s="17"/>
    </row>
    <row r="100" spans="2:11" x14ac:dyDescent="0.3">
      <c r="B100" s="1"/>
      <c r="C100" s="16"/>
      <c r="D100" s="16"/>
      <c r="E100" s="16"/>
      <c r="F100" s="16"/>
      <c r="G100" s="18"/>
      <c r="H100" s="16"/>
      <c r="I100" s="19"/>
      <c r="J100" s="16"/>
      <c r="K100" s="17"/>
    </row>
    <row r="101" spans="2:11" x14ac:dyDescent="0.3">
      <c r="B101" s="1"/>
      <c r="C101" s="16"/>
      <c r="D101" s="16"/>
      <c r="E101" s="16"/>
      <c r="F101" s="16"/>
      <c r="G101" s="18"/>
      <c r="H101" s="16"/>
      <c r="I101" s="19"/>
      <c r="J101" s="16"/>
      <c r="K101" s="17"/>
    </row>
    <row r="102" spans="2:11" x14ac:dyDescent="0.3">
      <c r="B102" s="1"/>
      <c r="C102" s="16"/>
      <c r="D102" s="16"/>
      <c r="E102" s="16"/>
      <c r="F102" s="16"/>
      <c r="G102" s="18"/>
      <c r="H102" s="16"/>
      <c r="I102" s="19"/>
      <c r="J102" s="16"/>
      <c r="K102" s="17"/>
    </row>
    <row r="103" spans="2:11" x14ac:dyDescent="0.3">
      <c r="B103" s="1"/>
      <c r="C103" s="16"/>
      <c r="D103" s="16"/>
      <c r="E103" s="16"/>
      <c r="F103" s="16"/>
      <c r="G103" s="18"/>
      <c r="H103" s="16"/>
      <c r="I103" s="19"/>
      <c r="J103" s="16"/>
      <c r="K103" s="17"/>
    </row>
    <row r="104" spans="2:11" x14ac:dyDescent="0.3">
      <c r="B104" s="1"/>
      <c r="C104" s="16"/>
      <c r="D104" s="16"/>
      <c r="E104" s="16"/>
      <c r="F104" s="16"/>
      <c r="G104" s="18"/>
      <c r="H104" s="16"/>
      <c r="I104" s="19"/>
      <c r="J104" s="16"/>
      <c r="K104" s="17"/>
    </row>
    <row r="105" spans="2:11" x14ac:dyDescent="0.3">
      <c r="B105" s="1"/>
      <c r="C105" s="16"/>
      <c r="D105" s="16"/>
      <c r="E105" s="16"/>
      <c r="F105" s="16"/>
      <c r="G105" s="18"/>
      <c r="H105" s="16"/>
      <c r="I105" s="19"/>
      <c r="J105" s="16"/>
      <c r="K105" s="17"/>
    </row>
    <row r="106" spans="2:11" x14ac:dyDescent="0.3">
      <c r="B106" s="1"/>
      <c r="C106" s="16"/>
      <c r="D106" s="16"/>
      <c r="E106" s="16"/>
      <c r="F106" s="16"/>
      <c r="G106" s="18"/>
      <c r="H106" s="16"/>
      <c r="I106" s="19"/>
      <c r="J106" s="16"/>
      <c r="K106" s="17"/>
    </row>
    <row r="107" spans="2:11" x14ac:dyDescent="0.3">
      <c r="B107" s="1"/>
      <c r="C107" s="16"/>
      <c r="D107" s="16"/>
      <c r="E107" s="16"/>
      <c r="F107" s="16"/>
      <c r="G107" s="18"/>
      <c r="H107" s="16"/>
      <c r="I107" s="19"/>
      <c r="J107" s="16"/>
      <c r="K107" s="17"/>
    </row>
    <row r="108" spans="2:11" x14ac:dyDescent="0.3">
      <c r="B108" s="1"/>
      <c r="C108" s="16"/>
      <c r="D108" s="16"/>
      <c r="E108" s="16"/>
      <c r="F108" s="16"/>
      <c r="G108" s="18"/>
      <c r="H108" s="16"/>
      <c r="I108" s="19"/>
      <c r="J108" s="16"/>
      <c r="K108" s="17"/>
    </row>
    <row r="109" spans="2:11" x14ac:dyDescent="0.3">
      <c r="B109" s="1"/>
      <c r="C109" s="16"/>
      <c r="D109" s="16"/>
      <c r="E109" s="16"/>
      <c r="F109" s="16"/>
      <c r="G109" s="18"/>
      <c r="H109" s="16"/>
      <c r="I109" s="19"/>
      <c r="J109" s="16"/>
      <c r="K109" s="17"/>
    </row>
    <row r="110" spans="2:11" x14ac:dyDescent="0.3">
      <c r="B110" s="1"/>
      <c r="C110" s="16"/>
      <c r="D110" s="16"/>
      <c r="E110" s="16"/>
      <c r="F110" s="16"/>
      <c r="G110" s="18"/>
      <c r="H110" s="16"/>
      <c r="I110" s="19"/>
      <c r="J110" s="16"/>
      <c r="K110" s="17"/>
    </row>
    <row r="111" spans="2:11" x14ac:dyDescent="0.3">
      <c r="B111" s="1"/>
      <c r="C111" s="16"/>
      <c r="D111" s="16"/>
      <c r="E111" s="16"/>
      <c r="F111" s="16"/>
      <c r="G111" s="18"/>
      <c r="H111" s="16"/>
      <c r="I111" s="19"/>
      <c r="J111" s="16"/>
      <c r="K111" s="17"/>
    </row>
    <row r="112" spans="2:11" x14ac:dyDescent="0.3">
      <c r="B112" s="1"/>
      <c r="C112" s="16"/>
      <c r="D112" s="16"/>
      <c r="E112" s="16"/>
      <c r="F112" s="16"/>
      <c r="G112" s="18"/>
      <c r="H112" s="16"/>
      <c r="I112" s="19"/>
      <c r="J112" s="16"/>
      <c r="K112" s="17"/>
    </row>
    <row r="113" spans="2:11" x14ac:dyDescent="0.3">
      <c r="B113" s="1"/>
      <c r="C113" s="16"/>
      <c r="D113" s="16"/>
      <c r="E113" s="16"/>
      <c r="F113" s="16"/>
      <c r="G113" s="18"/>
      <c r="H113" s="16"/>
      <c r="I113" s="19"/>
      <c r="J113" s="16"/>
      <c r="K113" s="17"/>
    </row>
    <row r="114" spans="2:11" x14ac:dyDescent="0.3">
      <c r="B114" s="1"/>
      <c r="C114" s="16"/>
      <c r="D114" s="16"/>
      <c r="E114" s="16"/>
      <c r="F114" s="16"/>
      <c r="G114" s="18"/>
      <c r="H114" s="16"/>
      <c r="I114" s="19"/>
      <c r="J114" s="16"/>
      <c r="K114" s="17"/>
    </row>
    <row r="115" spans="2:11" x14ac:dyDescent="0.3">
      <c r="B115" s="1"/>
      <c r="C115" s="16"/>
      <c r="D115" s="16"/>
      <c r="E115" s="16"/>
      <c r="F115" s="16"/>
      <c r="G115" s="18"/>
      <c r="H115" s="16"/>
      <c r="I115" s="19"/>
      <c r="J115" s="16"/>
      <c r="K115" s="17"/>
    </row>
    <row r="116" spans="2:11" x14ac:dyDescent="0.3">
      <c r="B116" s="1"/>
      <c r="C116" s="16"/>
      <c r="D116" s="16"/>
      <c r="E116" s="16"/>
      <c r="F116" s="16"/>
      <c r="G116" s="18"/>
      <c r="H116" s="16"/>
      <c r="I116" s="19"/>
      <c r="J116" s="16"/>
      <c r="K116" s="17"/>
    </row>
    <row r="117" spans="2:11" x14ac:dyDescent="0.3">
      <c r="B117" s="1"/>
      <c r="C117" s="16"/>
      <c r="D117" s="16"/>
      <c r="E117" s="16"/>
      <c r="F117" s="16"/>
      <c r="G117" s="18"/>
      <c r="H117" s="16"/>
      <c r="I117" s="19"/>
      <c r="J117" s="16"/>
      <c r="K117" s="17"/>
    </row>
    <row r="118" spans="2:11" x14ac:dyDescent="0.3">
      <c r="B118" s="1"/>
      <c r="C118" s="16"/>
      <c r="D118" s="16"/>
      <c r="E118" s="16"/>
      <c r="F118" s="16"/>
      <c r="G118" s="18"/>
      <c r="H118" s="16"/>
      <c r="I118" s="19"/>
      <c r="J118" s="16"/>
      <c r="K118" s="17"/>
    </row>
    <row r="119" spans="2:11" x14ac:dyDescent="0.3">
      <c r="B119" s="1"/>
      <c r="C119" s="16"/>
      <c r="D119" s="16"/>
      <c r="E119" s="16"/>
      <c r="F119" s="16"/>
      <c r="G119" s="18"/>
      <c r="H119" s="16"/>
      <c r="I119" s="19"/>
      <c r="J119" s="16"/>
      <c r="K119" s="17"/>
    </row>
    <row r="120" spans="2:11" x14ac:dyDescent="0.3">
      <c r="B120" s="1"/>
      <c r="C120" s="16"/>
      <c r="D120" s="16"/>
      <c r="E120" s="16"/>
      <c r="F120" s="16"/>
      <c r="G120" s="18"/>
      <c r="H120" s="16"/>
      <c r="I120" s="19"/>
      <c r="J120" s="16"/>
      <c r="K120" s="17"/>
    </row>
    <row r="121" spans="2:11" x14ac:dyDescent="0.3">
      <c r="B121" s="1"/>
      <c r="C121" s="16"/>
      <c r="D121" s="16"/>
      <c r="E121" s="16"/>
      <c r="F121" s="16"/>
      <c r="G121" s="18"/>
      <c r="H121" s="16"/>
      <c r="I121" s="19"/>
      <c r="J121" s="16"/>
      <c r="K121" s="17"/>
    </row>
    <row r="122" spans="2:11" x14ac:dyDescent="0.3">
      <c r="B122" s="1"/>
      <c r="C122" s="16"/>
      <c r="D122" s="16"/>
      <c r="E122" s="16"/>
      <c r="F122" s="16"/>
      <c r="G122" s="18"/>
      <c r="H122" s="16"/>
      <c r="I122" s="19"/>
      <c r="J122" s="16"/>
      <c r="K122" s="17"/>
    </row>
    <row r="123" spans="2:11" x14ac:dyDescent="0.3">
      <c r="B123" s="1"/>
      <c r="C123" s="16"/>
      <c r="D123" s="16"/>
      <c r="E123" s="16"/>
      <c r="F123" s="16"/>
      <c r="G123" s="18"/>
      <c r="H123" s="16"/>
      <c r="I123" s="19"/>
      <c r="J123" s="16"/>
      <c r="K123" s="17"/>
    </row>
    <row r="124" spans="2:11" x14ac:dyDescent="0.3">
      <c r="B124" s="1"/>
      <c r="C124" s="16"/>
      <c r="D124" s="16"/>
      <c r="E124" s="16"/>
      <c r="F124" s="16"/>
      <c r="G124" s="18"/>
      <c r="H124" s="16"/>
      <c r="I124" s="19"/>
      <c r="J124" s="16"/>
      <c r="K124" s="17"/>
    </row>
    <row r="125" spans="2:11" x14ac:dyDescent="0.3">
      <c r="B125" s="1"/>
      <c r="C125" s="16"/>
      <c r="D125" s="16"/>
      <c r="E125" s="16"/>
      <c r="F125" s="16"/>
      <c r="G125" s="18"/>
      <c r="H125" s="16"/>
      <c r="I125" s="19"/>
      <c r="J125" s="16"/>
      <c r="K125" s="17"/>
    </row>
    <row r="126" spans="2:11" x14ac:dyDescent="0.3">
      <c r="B126" s="1"/>
      <c r="C126" s="16"/>
      <c r="D126" s="16"/>
      <c r="E126" s="16"/>
      <c r="F126" s="16"/>
      <c r="G126" s="18"/>
      <c r="H126" s="16"/>
      <c r="I126" s="19"/>
      <c r="J126" s="16"/>
      <c r="K126" s="17"/>
    </row>
    <row r="127" spans="2:11" x14ac:dyDescent="0.3">
      <c r="B127" s="1"/>
      <c r="C127" s="16"/>
      <c r="D127" s="16"/>
      <c r="E127" s="16"/>
      <c r="F127" s="16"/>
      <c r="G127" s="18"/>
      <c r="H127" s="16"/>
      <c r="I127" s="19"/>
      <c r="J127" s="16"/>
      <c r="K127" s="17"/>
    </row>
    <row r="128" spans="2:11" x14ac:dyDescent="0.3">
      <c r="B128" s="1"/>
      <c r="C128" s="16"/>
      <c r="D128" s="16"/>
      <c r="E128" s="16"/>
      <c r="F128" s="16"/>
      <c r="G128" s="18"/>
      <c r="H128" s="16"/>
      <c r="I128" s="19"/>
      <c r="J128" s="16"/>
      <c r="K128" s="17"/>
    </row>
    <row r="129" spans="2:11" x14ac:dyDescent="0.3">
      <c r="B129" s="1"/>
      <c r="C129" s="16"/>
      <c r="D129" s="16"/>
      <c r="E129" s="16"/>
      <c r="F129" s="16"/>
      <c r="G129" s="18"/>
      <c r="H129" s="16"/>
      <c r="I129" s="19"/>
      <c r="J129" s="16"/>
      <c r="K129" s="17"/>
    </row>
    <row r="130" spans="2:11" x14ac:dyDescent="0.3">
      <c r="B130" s="1"/>
      <c r="C130" s="16"/>
      <c r="D130" s="16"/>
      <c r="E130" s="16"/>
      <c r="F130" s="16"/>
      <c r="G130" s="18"/>
      <c r="H130" s="16"/>
      <c r="I130" s="19"/>
      <c r="J130" s="16"/>
      <c r="K130" s="17"/>
    </row>
    <row r="131" spans="2:11" x14ac:dyDescent="0.3">
      <c r="B131" s="1"/>
      <c r="C131" s="16"/>
      <c r="D131" s="16"/>
      <c r="E131" s="16"/>
      <c r="F131" s="16"/>
      <c r="G131" s="18"/>
      <c r="H131" s="16"/>
      <c r="I131" s="19"/>
      <c r="J131" s="16"/>
      <c r="K131" s="17"/>
    </row>
    <row r="132" spans="2:11" x14ac:dyDescent="0.3">
      <c r="B132" s="1"/>
      <c r="C132" s="16"/>
      <c r="D132" s="16"/>
      <c r="E132" s="16"/>
      <c r="F132" s="16"/>
      <c r="G132" s="18"/>
      <c r="H132" s="16"/>
      <c r="I132" s="19"/>
      <c r="J132" s="16"/>
      <c r="K132" s="17"/>
    </row>
    <row r="133" spans="2:11" x14ac:dyDescent="0.3">
      <c r="B133" s="1"/>
      <c r="C133" s="16"/>
      <c r="D133" s="16"/>
      <c r="E133" s="16"/>
      <c r="F133" s="16"/>
      <c r="G133" s="18"/>
      <c r="H133" s="16"/>
      <c r="I133" s="19"/>
      <c r="J133" s="16"/>
      <c r="K133" s="17"/>
    </row>
    <row r="134" spans="2:11" x14ac:dyDescent="0.3">
      <c r="B134" s="1"/>
      <c r="C134" s="16"/>
      <c r="D134" s="16"/>
      <c r="E134" s="16"/>
      <c r="F134" s="16"/>
      <c r="G134" s="18"/>
      <c r="H134" s="16"/>
      <c r="I134" s="19"/>
      <c r="J134" s="16"/>
      <c r="K134" s="17"/>
    </row>
    <row r="135" spans="2:11" x14ac:dyDescent="0.3">
      <c r="B135" s="1"/>
      <c r="C135" s="16"/>
      <c r="D135" s="16"/>
      <c r="E135" s="16"/>
      <c r="F135" s="16"/>
      <c r="G135" s="18"/>
      <c r="H135" s="16"/>
      <c r="I135" s="19"/>
      <c r="J135" s="16"/>
      <c r="K135" s="17"/>
    </row>
    <row r="136" spans="2:11" x14ac:dyDescent="0.3">
      <c r="B136" s="1"/>
      <c r="C136" s="16"/>
      <c r="D136" s="16"/>
      <c r="E136" s="16"/>
      <c r="F136" s="16"/>
      <c r="G136" s="18"/>
      <c r="H136" s="16"/>
      <c r="I136" s="19"/>
      <c r="J136" s="16"/>
      <c r="K136" s="17"/>
    </row>
    <row r="137" spans="2:11" x14ac:dyDescent="0.3">
      <c r="B137" s="1"/>
      <c r="C137" s="16"/>
      <c r="D137" s="16"/>
      <c r="E137" s="16"/>
      <c r="F137" s="16"/>
      <c r="G137" s="18"/>
      <c r="H137" s="16"/>
      <c r="I137" s="19"/>
      <c r="J137" s="16"/>
      <c r="K137" s="17"/>
    </row>
    <row r="138" spans="2:11" x14ac:dyDescent="0.3">
      <c r="B138" s="1"/>
      <c r="C138" s="16"/>
      <c r="D138" s="16"/>
      <c r="E138" s="16"/>
      <c r="F138" s="16"/>
      <c r="G138" s="18"/>
      <c r="H138" s="16"/>
      <c r="I138" s="19"/>
      <c r="J138" s="16"/>
      <c r="K138" s="17"/>
    </row>
    <row r="139" spans="2:11" x14ac:dyDescent="0.3">
      <c r="B139" s="1"/>
      <c r="C139" s="16"/>
      <c r="D139" s="16"/>
      <c r="E139" s="16"/>
      <c r="F139" s="16"/>
      <c r="G139" s="18"/>
      <c r="H139" s="16"/>
      <c r="I139" s="19"/>
      <c r="J139" s="16"/>
      <c r="K139" s="17"/>
    </row>
    <row r="140" spans="2:11" x14ac:dyDescent="0.3">
      <c r="B140" s="1"/>
      <c r="C140" s="16"/>
      <c r="D140" s="16"/>
      <c r="E140" s="16"/>
      <c r="F140" s="16"/>
      <c r="G140" s="18"/>
      <c r="H140" s="16"/>
      <c r="I140" s="19"/>
      <c r="J140" s="16"/>
      <c r="K140" s="17"/>
    </row>
    <row r="141" spans="2:11" x14ac:dyDescent="0.3">
      <c r="B141" s="1"/>
      <c r="C141" s="16"/>
      <c r="D141" s="16"/>
      <c r="E141" s="16"/>
      <c r="F141" s="16"/>
      <c r="G141" s="18"/>
      <c r="H141" s="16"/>
      <c r="I141" s="19"/>
      <c r="J141" s="16"/>
      <c r="K141" s="17"/>
    </row>
    <row r="142" spans="2:11" x14ac:dyDescent="0.3">
      <c r="B142" s="1"/>
      <c r="C142" s="16"/>
      <c r="D142" s="16"/>
      <c r="E142" s="16"/>
      <c r="F142" s="16"/>
      <c r="G142" s="18"/>
      <c r="H142" s="16"/>
      <c r="I142" s="19"/>
      <c r="J142" s="16"/>
      <c r="K142" s="17"/>
    </row>
    <row r="143" spans="2:11" x14ac:dyDescent="0.3">
      <c r="B143" s="1"/>
      <c r="C143" s="16"/>
      <c r="D143" s="16"/>
      <c r="E143" s="16"/>
      <c r="F143" s="16"/>
      <c r="G143" s="18"/>
      <c r="H143" s="16"/>
      <c r="I143" s="19"/>
      <c r="J143" s="16"/>
      <c r="K143" s="17"/>
    </row>
    <row r="144" spans="2:11" x14ac:dyDescent="0.3">
      <c r="B144" s="1"/>
      <c r="C144" s="16"/>
      <c r="D144" s="16"/>
      <c r="E144" s="16"/>
      <c r="F144" s="16"/>
      <c r="G144" s="18"/>
      <c r="H144" s="16"/>
      <c r="I144" s="19"/>
      <c r="J144" s="16"/>
      <c r="K144" s="17"/>
    </row>
    <row r="145" spans="2:11" x14ac:dyDescent="0.3">
      <c r="B145" s="1"/>
      <c r="C145" s="16"/>
      <c r="D145" s="16"/>
      <c r="E145" s="16"/>
      <c r="F145" s="16"/>
      <c r="G145" s="18"/>
      <c r="H145" s="16"/>
      <c r="I145" s="19"/>
      <c r="J145" s="16"/>
      <c r="K145" s="17"/>
    </row>
    <row r="146" spans="2:11" x14ac:dyDescent="0.3">
      <c r="B146" s="1"/>
      <c r="C146" s="16"/>
      <c r="D146" s="16"/>
      <c r="E146" s="16"/>
      <c r="F146" s="16"/>
      <c r="G146" s="18"/>
      <c r="H146" s="16"/>
      <c r="I146" s="19"/>
      <c r="J146" s="16"/>
      <c r="K146" s="17"/>
    </row>
    <row r="147" spans="2:11" x14ac:dyDescent="0.3">
      <c r="B147" s="1"/>
      <c r="C147" s="16"/>
      <c r="D147" s="16"/>
      <c r="E147" s="16"/>
      <c r="F147" s="16"/>
      <c r="G147" s="18"/>
      <c r="H147" s="16"/>
      <c r="I147" s="19"/>
      <c r="J147" s="16"/>
      <c r="K147" s="17"/>
    </row>
    <row r="148" spans="2:11" x14ac:dyDescent="0.3">
      <c r="B148" s="1"/>
      <c r="C148" s="16"/>
      <c r="D148" s="16"/>
      <c r="E148" s="16"/>
      <c r="F148" s="16"/>
      <c r="G148" s="18"/>
      <c r="H148" s="16"/>
      <c r="I148" s="19"/>
      <c r="J148" s="16"/>
      <c r="K148" s="17"/>
    </row>
    <row r="149" spans="2:11" x14ac:dyDescent="0.3">
      <c r="B149" s="1"/>
      <c r="C149" s="16"/>
      <c r="D149" s="16"/>
      <c r="E149" s="16"/>
      <c r="F149" s="16"/>
      <c r="G149" s="18"/>
      <c r="H149" s="16"/>
      <c r="I149" s="19"/>
      <c r="J149" s="16"/>
      <c r="K149" s="17"/>
    </row>
    <row r="150" spans="2:11" x14ac:dyDescent="0.3">
      <c r="B150" s="1"/>
      <c r="C150" s="16"/>
      <c r="D150" s="16"/>
      <c r="E150" s="16"/>
      <c r="F150" s="16"/>
      <c r="G150" s="18"/>
      <c r="H150" s="16"/>
      <c r="I150" s="19"/>
      <c r="J150" s="16"/>
      <c r="K150" s="17"/>
    </row>
    <row r="151" spans="2:11" x14ac:dyDescent="0.3">
      <c r="B151" s="1"/>
      <c r="C151" s="16"/>
      <c r="D151" s="16"/>
      <c r="E151" s="16"/>
      <c r="F151" s="16"/>
      <c r="G151" s="18"/>
      <c r="H151" s="16"/>
      <c r="I151" s="19"/>
      <c r="J151" s="16"/>
      <c r="K151" s="17"/>
    </row>
    <row r="152" spans="2:11" x14ac:dyDescent="0.3">
      <c r="B152" s="1"/>
      <c r="C152" s="16"/>
      <c r="D152" s="16"/>
      <c r="E152" s="16"/>
      <c r="F152" s="16"/>
      <c r="G152" s="18"/>
      <c r="H152" s="16"/>
      <c r="I152" s="19"/>
      <c r="J152" s="16"/>
      <c r="K152" s="17"/>
    </row>
    <row r="153" spans="2:11" x14ac:dyDescent="0.3">
      <c r="B153" s="1"/>
      <c r="C153" s="16"/>
      <c r="D153" s="16"/>
      <c r="E153" s="16"/>
      <c r="F153" s="16"/>
      <c r="G153" s="18"/>
      <c r="H153" s="16"/>
      <c r="I153" s="19"/>
      <c r="J153" s="16"/>
      <c r="K153" s="17"/>
    </row>
    <row r="154" spans="2:11" x14ac:dyDescent="0.3">
      <c r="B154" s="1"/>
      <c r="C154" s="16"/>
      <c r="D154" s="16"/>
      <c r="E154" s="16"/>
      <c r="F154" s="16"/>
      <c r="G154" s="18"/>
      <c r="H154" s="16"/>
      <c r="I154" s="19"/>
      <c r="J154" s="16"/>
      <c r="K154" s="17"/>
    </row>
    <row r="155" spans="2:11" x14ac:dyDescent="0.3">
      <c r="B155" s="1"/>
      <c r="C155" s="16"/>
      <c r="D155" s="16"/>
      <c r="E155" s="16"/>
      <c r="F155" s="16"/>
      <c r="G155" s="18"/>
      <c r="H155" s="16"/>
      <c r="I155" s="19"/>
      <c r="J155" s="16"/>
      <c r="K155" s="17"/>
    </row>
    <row r="156" spans="2:11" x14ac:dyDescent="0.3">
      <c r="B156" s="1"/>
      <c r="C156" s="16"/>
      <c r="D156" s="16"/>
      <c r="E156" s="16"/>
      <c r="F156" s="16"/>
      <c r="G156" s="18"/>
      <c r="H156" s="16"/>
      <c r="I156" s="19"/>
      <c r="J156" s="16"/>
      <c r="K156" s="17"/>
    </row>
    <row r="157" spans="2:11" x14ac:dyDescent="0.3">
      <c r="B157" s="1"/>
      <c r="C157" s="16"/>
      <c r="D157" s="16"/>
      <c r="E157" s="16"/>
      <c r="F157" s="16"/>
      <c r="G157" s="18"/>
      <c r="H157" s="16"/>
      <c r="I157" s="19"/>
      <c r="J157" s="16"/>
      <c r="K157" s="17"/>
    </row>
    <row r="158" spans="2:11" x14ac:dyDescent="0.3">
      <c r="B158" s="1"/>
      <c r="C158" s="16"/>
      <c r="D158" s="16"/>
      <c r="E158" s="16"/>
      <c r="F158" s="16"/>
      <c r="G158" s="18"/>
      <c r="H158" s="16"/>
      <c r="I158" s="19"/>
      <c r="J158" s="16"/>
      <c r="K158" s="17"/>
    </row>
    <row r="159" spans="2:11" x14ac:dyDescent="0.3">
      <c r="B159" s="1"/>
      <c r="C159" s="16"/>
      <c r="D159" s="16"/>
      <c r="E159" s="16"/>
      <c r="F159" s="16"/>
      <c r="G159" s="18"/>
      <c r="H159" s="16"/>
      <c r="I159" s="19"/>
      <c r="J159" s="16"/>
      <c r="K159" s="17"/>
    </row>
    <row r="160" spans="2:11" x14ac:dyDescent="0.3">
      <c r="B160" s="1"/>
      <c r="C160" s="16"/>
      <c r="D160" s="16"/>
      <c r="E160" s="16"/>
      <c r="F160" s="16"/>
      <c r="G160" s="18"/>
      <c r="H160" s="16"/>
      <c r="I160" s="19"/>
      <c r="J160" s="16"/>
      <c r="K160" s="17"/>
    </row>
    <row r="161" spans="2:11" x14ac:dyDescent="0.3">
      <c r="B161" s="1"/>
      <c r="C161" s="16"/>
      <c r="D161" s="16"/>
      <c r="E161" s="16"/>
      <c r="F161" s="16"/>
      <c r="G161" s="18"/>
      <c r="H161" s="16"/>
      <c r="I161" s="19"/>
      <c r="J161" s="16"/>
      <c r="K161" s="17"/>
    </row>
    <row r="162" spans="2:11" x14ac:dyDescent="0.3">
      <c r="B162" s="1"/>
      <c r="C162" s="16"/>
      <c r="D162" s="16"/>
      <c r="E162" s="16"/>
      <c r="F162" s="16"/>
      <c r="G162" s="18"/>
      <c r="H162" s="16"/>
      <c r="I162" s="19"/>
      <c r="J162" s="16"/>
      <c r="K162" s="17"/>
    </row>
    <row r="163" spans="2:11" x14ac:dyDescent="0.3">
      <c r="B163" s="1"/>
      <c r="C163" s="16"/>
      <c r="D163" s="16"/>
      <c r="E163" s="16"/>
      <c r="F163" s="16"/>
      <c r="G163" s="18"/>
      <c r="H163" s="16"/>
      <c r="I163" s="19"/>
      <c r="J163" s="16"/>
      <c r="K163" s="17"/>
    </row>
    <row r="164" spans="2:11" x14ac:dyDescent="0.3">
      <c r="B164" s="1"/>
      <c r="C164" s="16"/>
      <c r="D164" s="16"/>
      <c r="E164" s="16"/>
      <c r="F164" s="16"/>
      <c r="G164" s="18"/>
      <c r="H164" s="16"/>
      <c r="I164" s="19"/>
      <c r="J164" s="16"/>
      <c r="K164" s="17"/>
    </row>
    <row r="165" spans="2:11" x14ac:dyDescent="0.3">
      <c r="B165" s="1"/>
      <c r="C165" s="16"/>
      <c r="D165" s="16"/>
      <c r="E165" s="16"/>
      <c r="F165" s="16"/>
      <c r="G165" s="18"/>
      <c r="H165" s="16"/>
      <c r="I165" s="19"/>
      <c r="J165" s="16"/>
      <c r="K165" s="17"/>
    </row>
    <row r="166" spans="2:11" x14ac:dyDescent="0.3">
      <c r="B166" s="1"/>
      <c r="C166" s="16"/>
      <c r="D166" s="16"/>
      <c r="E166" s="16"/>
      <c r="F166" s="16"/>
      <c r="G166" s="18"/>
      <c r="H166" s="16"/>
      <c r="I166" s="19"/>
      <c r="J166" s="16"/>
      <c r="K166" s="17"/>
    </row>
    <row r="167" spans="2:11" x14ac:dyDescent="0.3">
      <c r="B167" s="1"/>
      <c r="C167" s="16"/>
      <c r="D167" s="16"/>
      <c r="E167" s="16"/>
      <c r="F167" s="16"/>
      <c r="G167" s="18"/>
      <c r="H167" s="16"/>
      <c r="I167" s="19"/>
      <c r="J167" s="16"/>
      <c r="K167" s="17"/>
    </row>
    <row r="168" spans="2:11" x14ac:dyDescent="0.3">
      <c r="B168" s="1"/>
      <c r="C168" s="16"/>
      <c r="D168" s="16"/>
      <c r="E168" s="16"/>
      <c r="F168" s="16"/>
      <c r="G168" s="18"/>
      <c r="H168" s="16"/>
      <c r="I168" s="19"/>
      <c r="J168" s="16"/>
      <c r="K168" s="17"/>
    </row>
    <row r="169" spans="2:11" x14ac:dyDescent="0.3">
      <c r="B169" s="1"/>
      <c r="C169" s="16"/>
      <c r="D169" s="16"/>
      <c r="E169" s="16"/>
      <c r="F169" s="16"/>
      <c r="G169" s="18"/>
      <c r="H169" s="16"/>
      <c r="I169" s="19"/>
      <c r="J169" s="16"/>
      <c r="K169" s="17"/>
    </row>
    <row r="170" spans="2:11" x14ac:dyDescent="0.3">
      <c r="B170" s="1"/>
      <c r="C170" s="16"/>
      <c r="D170" s="16"/>
      <c r="E170" s="16"/>
      <c r="F170" s="16"/>
      <c r="G170" s="18"/>
      <c r="H170" s="16"/>
      <c r="I170" s="19"/>
      <c r="J170" s="16"/>
      <c r="K170" s="17"/>
    </row>
    <row r="171" spans="2:11" x14ac:dyDescent="0.3">
      <c r="B171" s="1"/>
      <c r="C171" s="16"/>
      <c r="D171" s="16"/>
      <c r="E171" s="16"/>
      <c r="F171" s="16"/>
      <c r="G171" s="18"/>
      <c r="H171" s="16"/>
      <c r="I171" s="19"/>
      <c r="J171" s="16"/>
      <c r="K171" s="17"/>
    </row>
    <row r="172" spans="2:11" x14ac:dyDescent="0.3">
      <c r="B172" s="1"/>
      <c r="C172" s="16"/>
      <c r="D172" s="16"/>
      <c r="E172" s="16"/>
      <c r="F172" s="16"/>
      <c r="G172" s="18"/>
      <c r="H172" s="16"/>
      <c r="I172" s="19"/>
      <c r="J172" s="16"/>
      <c r="K172" s="17"/>
    </row>
    <row r="173" spans="2:11" x14ac:dyDescent="0.3">
      <c r="B173" s="1"/>
      <c r="C173" s="16"/>
      <c r="D173" s="16"/>
      <c r="E173" s="16"/>
      <c r="F173" s="16"/>
      <c r="G173" s="18"/>
      <c r="H173" s="16"/>
      <c r="I173" s="19"/>
      <c r="J173" s="16"/>
      <c r="K173" s="17"/>
    </row>
    <row r="174" spans="2:11" x14ac:dyDescent="0.3">
      <c r="B174" s="1"/>
      <c r="C174" s="16"/>
      <c r="D174" s="16"/>
      <c r="E174" s="16"/>
      <c r="F174" s="16"/>
      <c r="G174" s="18"/>
      <c r="H174" s="16"/>
      <c r="I174" s="19"/>
      <c r="J174" s="16"/>
      <c r="K174" s="17"/>
    </row>
    <row r="175" spans="2:11" x14ac:dyDescent="0.3">
      <c r="B175" s="1"/>
      <c r="C175" s="16"/>
      <c r="D175" s="16"/>
      <c r="E175" s="16"/>
      <c r="F175" s="16"/>
      <c r="G175" s="18"/>
      <c r="H175" s="16"/>
      <c r="I175" s="19"/>
      <c r="J175" s="16"/>
      <c r="K175" s="17"/>
    </row>
    <row r="176" spans="2:11" x14ac:dyDescent="0.3">
      <c r="B176" s="1"/>
      <c r="C176" s="16"/>
      <c r="D176" s="16"/>
      <c r="E176" s="16"/>
      <c r="F176" s="16"/>
      <c r="G176" s="18"/>
      <c r="H176" s="16"/>
      <c r="I176" s="19"/>
      <c r="J176" s="16"/>
      <c r="K176" s="17"/>
    </row>
    <row r="177" spans="2:11" x14ac:dyDescent="0.3">
      <c r="B177" s="1"/>
      <c r="C177" s="16"/>
      <c r="D177" s="16"/>
      <c r="E177" s="16"/>
      <c r="F177" s="16"/>
      <c r="G177" s="18"/>
      <c r="H177" s="16"/>
      <c r="I177" s="19"/>
      <c r="J177" s="16"/>
      <c r="K177" s="17"/>
    </row>
    <row r="178" spans="2:11" x14ac:dyDescent="0.3">
      <c r="B178" s="1"/>
      <c r="C178" s="16"/>
      <c r="D178" s="16"/>
      <c r="E178" s="16"/>
      <c r="F178" s="16"/>
      <c r="G178" s="18"/>
      <c r="H178" s="16"/>
      <c r="I178" s="19"/>
      <c r="J178" s="16"/>
      <c r="K178" s="17"/>
    </row>
    <row r="179" spans="2:11" x14ac:dyDescent="0.3">
      <c r="B179" s="1"/>
      <c r="C179" s="16"/>
      <c r="D179" s="16"/>
      <c r="E179" s="16"/>
      <c r="F179" s="16"/>
      <c r="G179" s="18"/>
      <c r="H179" s="16"/>
      <c r="I179" s="19"/>
      <c r="J179" s="16"/>
      <c r="K179" s="17"/>
    </row>
    <row r="180" spans="2:11" x14ac:dyDescent="0.3">
      <c r="B180" s="1"/>
      <c r="C180" s="16"/>
      <c r="D180" s="16"/>
      <c r="E180" s="16"/>
      <c r="F180" s="16"/>
      <c r="G180" s="18"/>
      <c r="H180" s="16"/>
      <c r="I180" s="19"/>
      <c r="J180" s="16"/>
      <c r="K180" s="17"/>
    </row>
    <row r="181" spans="2:11" x14ac:dyDescent="0.3">
      <c r="B181" s="1"/>
      <c r="C181" s="16"/>
      <c r="D181" s="16"/>
      <c r="E181" s="16"/>
      <c r="F181" s="16"/>
      <c r="G181" s="18"/>
      <c r="H181" s="16"/>
      <c r="I181" s="19"/>
      <c r="J181" s="16"/>
      <c r="K181" s="17"/>
    </row>
    <row r="182" spans="2:11" x14ac:dyDescent="0.3">
      <c r="B182" s="1"/>
      <c r="C182" s="16"/>
      <c r="D182" s="16"/>
      <c r="E182" s="16"/>
      <c r="F182" s="16"/>
      <c r="G182" s="18"/>
      <c r="H182" s="16"/>
      <c r="I182" s="19"/>
      <c r="J182" s="16"/>
      <c r="K182" s="17"/>
    </row>
    <row r="183" spans="2:11" x14ac:dyDescent="0.3">
      <c r="B183" s="1"/>
      <c r="C183" s="16"/>
      <c r="D183" s="16"/>
      <c r="E183" s="16"/>
      <c r="F183" s="16"/>
      <c r="G183" s="18"/>
      <c r="H183" s="16"/>
      <c r="I183" s="19"/>
      <c r="J183" s="16"/>
      <c r="K183" s="17"/>
    </row>
    <row r="184" spans="2:11" x14ac:dyDescent="0.3">
      <c r="B184" s="1"/>
      <c r="C184" s="16"/>
      <c r="D184" s="16"/>
      <c r="E184" s="16"/>
      <c r="F184" s="16"/>
      <c r="G184" s="18"/>
      <c r="H184" s="16"/>
      <c r="I184" s="19"/>
      <c r="J184" s="16"/>
      <c r="K184" s="17"/>
    </row>
    <row r="185" spans="2:11" x14ac:dyDescent="0.3">
      <c r="B185" s="1"/>
      <c r="C185" s="16"/>
      <c r="D185" s="16"/>
      <c r="E185" s="16"/>
      <c r="F185" s="16"/>
      <c r="G185" s="18"/>
      <c r="H185" s="16"/>
      <c r="I185" s="19"/>
      <c r="J185" s="16"/>
      <c r="K185" s="17"/>
    </row>
    <row r="186" spans="2:11" x14ac:dyDescent="0.3">
      <c r="B186" s="1"/>
      <c r="C186" s="16"/>
      <c r="D186" s="16"/>
      <c r="E186" s="16"/>
      <c r="F186" s="16"/>
      <c r="G186" s="18"/>
      <c r="H186" s="16"/>
      <c r="I186" s="19"/>
      <c r="J186" s="16"/>
      <c r="K186" s="17"/>
    </row>
    <row r="187" spans="2:11" x14ac:dyDescent="0.3">
      <c r="B187" s="1"/>
      <c r="C187" s="16"/>
      <c r="D187" s="16"/>
      <c r="E187" s="16"/>
      <c r="F187" s="16"/>
      <c r="G187" s="18"/>
      <c r="H187" s="16"/>
      <c r="I187" s="19"/>
      <c r="J187" s="16"/>
      <c r="K187" s="17"/>
    </row>
    <row r="188" spans="2:11" x14ac:dyDescent="0.3">
      <c r="B188" s="1"/>
      <c r="C188" s="16"/>
      <c r="D188" s="16"/>
      <c r="E188" s="16"/>
      <c r="F188" s="16"/>
      <c r="G188" s="18"/>
      <c r="H188" s="16"/>
      <c r="I188" s="19"/>
      <c r="J188" s="16"/>
      <c r="K188" s="17"/>
    </row>
    <row r="189" spans="2:11" x14ac:dyDescent="0.3">
      <c r="B189" s="1"/>
      <c r="C189" s="16"/>
      <c r="D189" s="16"/>
      <c r="E189" s="16"/>
      <c r="F189" s="16"/>
      <c r="G189" s="18"/>
      <c r="H189" s="16"/>
      <c r="I189" s="19"/>
      <c r="J189" s="16"/>
      <c r="K189" s="17"/>
    </row>
    <row r="190" spans="2:11" x14ac:dyDescent="0.3">
      <c r="B190" s="1"/>
      <c r="C190" s="16"/>
      <c r="D190" s="16"/>
      <c r="E190" s="16"/>
      <c r="F190" s="16"/>
      <c r="G190" s="18"/>
      <c r="H190" s="16"/>
      <c r="I190" s="19"/>
      <c r="J190" s="16"/>
      <c r="K190" s="17"/>
    </row>
    <row r="191" spans="2:11" x14ac:dyDescent="0.3">
      <c r="B191" s="1"/>
      <c r="C191" s="16"/>
      <c r="D191" s="16"/>
      <c r="E191" s="16"/>
      <c r="F191" s="16"/>
      <c r="G191" s="18"/>
      <c r="H191" s="16"/>
      <c r="I191" s="19"/>
      <c r="J191" s="16"/>
      <c r="K191" s="17"/>
    </row>
    <row r="192" spans="2:11" x14ac:dyDescent="0.3">
      <c r="B192" s="1"/>
      <c r="C192" s="16"/>
      <c r="D192" s="16"/>
      <c r="E192" s="16"/>
      <c r="F192" s="16"/>
      <c r="G192" s="18"/>
      <c r="H192" s="16"/>
      <c r="I192" s="19"/>
      <c r="J192" s="16"/>
      <c r="K192" s="17"/>
    </row>
    <row r="193" spans="2:11" x14ac:dyDescent="0.3">
      <c r="B193" s="1"/>
      <c r="C193" s="16"/>
      <c r="D193" s="16"/>
      <c r="E193" s="16"/>
      <c r="F193" s="16"/>
      <c r="G193" s="18"/>
      <c r="H193" s="16"/>
      <c r="I193" s="19"/>
      <c r="J193" s="16"/>
      <c r="K193" s="17"/>
    </row>
    <row r="194" spans="2:11" x14ac:dyDescent="0.3">
      <c r="B194" s="1"/>
      <c r="C194" s="16"/>
      <c r="D194" s="16"/>
      <c r="E194" s="16"/>
      <c r="F194" s="16"/>
      <c r="G194" s="18"/>
      <c r="H194" s="16"/>
      <c r="I194" s="19"/>
      <c r="J194" s="16"/>
      <c r="K194" s="17"/>
    </row>
    <row r="195" spans="2:11" x14ac:dyDescent="0.3">
      <c r="B195" s="1"/>
      <c r="C195" s="16"/>
      <c r="D195" s="16"/>
      <c r="E195" s="16"/>
      <c r="F195" s="16"/>
      <c r="G195" s="18"/>
      <c r="H195" s="16"/>
      <c r="I195" s="19"/>
      <c r="J195" s="16"/>
      <c r="K195" s="17"/>
    </row>
    <row r="196" spans="2:11" x14ac:dyDescent="0.3">
      <c r="B196" s="1"/>
      <c r="C196" s="16"/>
      <c r="D196" s="16"/>
      <c r="E196" s="16"/>
      <c r="F196" s="16"/>
      <c r="G196" s="18"/>
      <c r="H196" s="16"/>
      <c r="I196" s="19"/>
      <c r="J196" s="16"/>
      <c r="K196" s="17"/>
    </row>
    <row r="197" spans="2:11" x14ac:dyDescent="0.3">
      <c r="B197" s="1"/>
      <c r="C197" s="16"/>
      <c r="D197" s="16"/>
      <c r="E197" s="16"/>
      <c r="F197" s="16"/>
      <c r="G197" s="18"/>
      <c r="H197" s="16"/>
      <c r="I197" s="19"/>
      <c r="J197" s="16"/>
      <c r="K197" s="17"/>
    </row>
    <row r="198" spans="2:11" x14ac:dyDescent="0.3">
      <c r="B198" s="1"/>
      <c r="C198" s="16"/>
      <c r="D198" s="16"/>
      <c r="E198" s="16"/>
      <c r="F198" s="16"/>
      <c r="G198" s="18"/>
      <c r="H198" s="16"/>
      <c r="I198" s="19"/>
      <c r="J198" s="16"/>
      <c r="K198" s="17"/>
    </row>
    <row r="199" spans="2:11" x14ac:dyDescent="0.3">
      <c r="B199" s="1"/>
      <c r="C199" s="16"/>
      <c r="D199" s="16"/>
      <c r="E199" s="16"/>
      <c r="F199" s="16"/>
      <c r="G199" s="18"/>
      <c r="H199" s="16"/>
      <c r="I199" s="19"/>
      <c r="J199" s="16"/>
      <c r="K199" s="17"/>
    </row>
    <row r="200" spans="2:11" x14ac:dyDescent="0.3">
      <c r="B200" s="1"/>
      <c r="C200" s="16"/>
      <c r="D200" s="16"/>
      <c r="E200" s="16"/>
      <c r="F200" s="16"/>
      <c r="G200" s="18"/>
      <c r="H200" s="16"/>
      <c r="I200" s="19"/>
      <c r="J200" s="16"/>
      <c r="K200" s="17"/>
    </row>
    <row r="201" spans="2:11" x14ac:dyDescent="0.3">
      <c r="B201" s="1"/>
      <c r="C201" s="16"/>
      <c r="D201" s="16"/>
      <c r="E201" s="16"/>
      <c r="F201" s="16"/>
      <c r="G201" s="18"/>
      <c r="H201" s="16"/>
      <c r="I201" s="19"/>
      <c r="J201" s="16"/>
      <c r="K201" s="17"/>
    </row>
    <row r="202" spans="2:11" x14ac:dyDescent="0.3">
      <c r="B202" s="1"/>
      <c r="C202" s="16"/>
      <c r="D202" s="16"/>
      <c r="E202" s="16"/>
      <c r="F202" s="16"/>
      <c r="G202" s="18"/>
      <c r="H202" s="16"/>
      <c r="I202" s="19"/>
      <c r="J202" s="16"/>
      <c r="K202" s="17"/>
    </row>
    <row r="203" spans="2:11" x14ac:dyDescent="0.3">
      <c r="B203" s="1"/>
      <c r="C203" s="16"/>
      <c r="D203" s="16"/>
      <c r="E203" s="16"/>
      <c r="F203" s="16"/>
      <c r="G203" s="18"/>
      <c r="H203" s="16"/>
      <c r="I203" s="19"/>
      <c r="J203" s="16"/>
      <c r="K203" s="17"/>
    </row>
    <row r="204" spans="2:11" x14ac:dyDescent="0.3">
      <c r="B204" s="1"/>
      <c r="C204" s="16"/>
      <c r="D204" s="16"/>
      <c r="E204" s="16"/>
      <c r="F204" s="16"/>
      <c r="G204" s="18"/>
      <c r="H204" s="16"/>
      <c r="I204" s="19"/>
      <c r="J204" s="16"/>
      <c r="K204" s="17"/>
    </row>
    <row r="205" spans="2:11" x14ac:dyDescent="0.3">
      <c r="B205" s="1"/>
      <c r="C205" s="16"/>
      <c r="D205" s="16"/>
      <c r="E205" s="16"/>
      <c r="F205" s="16"/>
      <c r="G205" s="18"/>
      <c r="H205" s="16"/>
      <c r="I205" s="19"/>
      <c r="J205" s="16"/>
      <c r="K205" s="17"/>
    </row>
    <row r="206" spans="2:11" x14ac:dyDescent="0.3">
      <c r="B206" s="1"/>
      <c r="C206" s="16"/>
      <c r="D206" s="16"/>
      <c r="E206" s="16"/>
      <c r="F206" s="16"/>
      <c r="G206" s="18"/>
      <c r="H206" s="16"/>
      <c r="I206" s="19"/>
      <c r="J206" s="16"/>
      <c r="K206" s="17"/>
    </row>
    <row r="207" spans="2:11" x14ac:dyDescent="0.3">
      <c r="B207" s="1"/>
      <c r="C207" s="16"/>
      <c r="D207" s="16"/>
      <c r="E207" s="16"/>
      <c r="F207" s="16"/>
      <c r="G207" s="18"/>
      <c r="H207" s="16"/>
      <c r="I207" s="19"/>
      <c r="J207" s="16"/>
      <c r="K207" s="17"/>
    </row>
    <row r="208" spans="2:11" x14ac:dyDescent="0.3">
      <c r="B208" s="1"/>
      <c r="C208" s="16"/>
      <c r="D208" s="16"/>
      <c r="E208" s="16"/>
      <c r="F208" s="16"/>
      <c r="G208" s="18"/>
      <c r="H208" s="16"/>
      <c r="I208" s="19"/>
      <c r="J208" s="16"/>
      <c r="K208" s="17"/>
    </row>
    <row r="209" spans="2:11" x14ac:dyDescent="0.3">
      <c r="B209" s="1"/>
      <c r="C209" s="16"/>
      <c r="D209" s="16"/>
      <c r="E209" s="16"/>
      <c r="F209" s="16"/>
      <c r="G209" s="18"/>
      <c r="H209" s="16"/>
      <c r="I209" s="19"/>
      <c r="J209" s="16"/>
      <c r="K209" s="17"/>
    </row>
    <row r="210" spans="2:11" x14ac:dyDescent="0.3">
      <c r="B210" s="1"/>
      <c r="C210" s="16"/>
      <c r="D210" s="16"/>
      <c r="E210" s="16"/>
      <c r="F210" s="16"/>
      <c r="G210" s="18"/>
      <c r="H210" s="16"/>
      <c r="I210" s="19"/>
      <c r="J210" s="16"/>
      <c r="K210" s="17"/>
    </row>
    <row r="211" spans="2:11" x14ac:dyDescent="0.3">
      <c r="B211" s="1"/>
      <c r="C211" s="16"/>
      <c r="D211" s="16"/>
      <c r="E211" s="16"/>
      <c r="F211" s="16"/>
      <c r="G211" s="18"/>
      <c r="H211" s="16"/>
      <c r="I211" s="19"/>
      <c r="J211" s="16"/>
      <c r="K211" s="17"/>
    </row>
    <row r="212" spans="2:11" x14ac:dyDescent="0.3">
      <c r="B212" s="1"/>
      <c r="C212" s="16"/>
      <c r="D212" s="16"/>
      <c r="E212" s="16"/>
      <c r="F212" s="16"/>
      <c r="G212" s="18"/>
      <c r="H212" s="16"/>
      <c r="I212" s="19"/>
      <c r="J212" s="16"/>
      <c r="K212" s="17"/>
    </row>
    <row r="213" spans="2:11" x14ac:dyDescent="0.3">
      <c r="B213" s="1"/>
      <c r="C213" s="16"/>
      <c r="D213" s="16"/>
      <c r="E213" s="16"/>
      <c r="F213" s="16"/>
      <c r="G213" s="18"/>
      <c r="H213" s="16"/>
      <c r="I213" s="19"/>
      <c r="J213" s="16"/>
      <c r="K213" s="17"/>
    </row>
    <row r="214" spans="2:11" x14ac:dyDescent="0.3">
      <c r="B214" s="1"/>
      <c r="C214" s="16"/>
      <c r="D214" s="16"/>
      <c r="E214" s="16"/>
      <c r="F214" s="16"/>
      <c r="G214" s="18"/>
      <c r="H214" s="16"/>
      <c r="I214" s="19"/>
      <c r="J214" s="16"/>
      <c r="K214" s="17"/>
    </row>
    <row r="215" spans="2:11" x14ac:dyDescent="0.3">
      <c r="B215" s="1"/>
      <c r="C215" s="16"/>
      <c r="D215" s="16"/>
      <c r="E215" s="16"/>
      <c r="F215" s="16"/>
      <c r="G215" s="18"/>
      <c r="H215" s="16"/>
      <c r="I215" s="19"/>
      <c r="J215" s="16"/>
      <c r="K215" s="17"/>
    </row>
    <row r="216" spans="2:11" x14ac:dyDescent="0.3">
      <c r="B216" s="1"/>
      <c r="C216" s="16"/>
      <c r="D216" s="16"/>
      <c r="E216" s="16"/>
      <c r="F216" s="16"/>
      <c r="G216" s="18"/>
      <c r="H216" s="16"/>
      <c r="I216" s="19"/>
      <c r="J216" s="16"/>
      <c r="K216" s="17"/>
    </row>
    <row r="217" spans="2:11" x14ac:dyDescent="0.3">
      <c r="B217" s="1"/>
      <c r="C217" s="16"/>
      <c r="D217" s="16"/>
      <c r="E217" s="16"/>
      <c r="F217" s="16"/>
      <c r="G217" s="18"/>
      <c r="H217" s="16"/>
      <c r="I217" s="19"/>
      <c r="J217" s="16"/>
      <c r="K217" s="17"/>
    </row>
    <row r="218" spans="2:11" x14ac:dyDescent="0.3">
      <c r="B218" s="1"/>
      <c r="C218" s="16"/>
      <c r="D218" s="16"/>
      <c r="E218" s="16"/>
      <c r="F218" s="16"/>
      <c r="G218" s="18"/>
      <c r="H218" s="16"/>
      <c r="I218" s="19"/>
      <c r="J218" s="16"/>
      <c r="K218" s="17"/>
    </row>
    <row r="219" spans="2:11" x14ac:dyDescent="0.3">
      <c r="B219" s="1"/>
      <c r="C219" s="16"/>
      <c r="D219" s="16"/>
      <c r="E219" s="16"/>
      <c r="F219" s="16"/>
      <c r="G219" s="18"/>
      <c r="H219" s="16"/>
      <c r="I219" s="19"/>
      <c r="J219" s="16"/>
      <c r="K219" s="17"/>
    </row>
    <row r="220" spans="2:11" x14ac:dyDescent="0.3">
      <c r="B220" s="1"/>
      <c r="C220" s="16"/>
      <c r="D220" s="16"/>
      <c r="E220" s="16"/>
      <c r="F220" s="16"/>
      <c r="G220" s="18"/>
      <c r="H220" s="16"/>
      <c r="I220" s="19"/>
      <c r="J220" s="16"/>
      <c r="K220" s="17"/>
    </row>
    <row r="221" spans="2:11" x14ac:dyDescent="0.3">
      <c r="B221" s="1"/>
      <c r="C221" s="16"/>
      <c r="D221" s="16"/>
      <c r="E221" s="16"/>
      <c r="F221" s="16"/>
      <c r="G221" s="18"/>
      <c r="H221" s="16"/>
      <c r="I221" s="19"/>
      <c r="J221" s="16"/>
      <c r="K221" s="17"/>
    </row>
    <row r="222" spans="2:11" x14ac:dyDescent="0.3">
      <c r="B222" s="1"/>
      <c r="C222" s="16"/>
      <c r="D222" s="16"/>
      <c r="E222" s="16"/>
      <c r="F222" s="16"/>
      <c r="G222" s="18"/>
      <c r="H222" s="16"/>
      <c r="I222" s="19"/>
      <c r="J222" s="16"/>
      <c r="K222" s="17"/>
    </row>
    <row r="223" spans="2:11" x14ac:dyDescent="0.3">
      <c r="B223" s="1"/>
      <c r="C223" s="16"/>
      <c r="D223" s="16"/>
      <c r="E223" s="16"/>
      <c r="F223" s="16"/>
      <c r="G223" s="18"/>
      <c r="H223" s="16"/>
      <c r="I223" s="19"/>
      <c r="J223" s="16"/>
      <c r="K223" s="17"/>
    </row>
    <row r="224" spans="2:11" x14ac:dyDescent="0.3">
      <c r="B224" s="1"/>
      <c r="C224" s="16"/>
      <c r="D224" s="16"/>
      <c r="E224" s="16"/>
      <c r="F224" s="16"/>
      <c r="G224" s="18"/>
      <c r="H224" s="16"/>
      <c r="I224" s="19"/>
      <c r="J224" s="16"/>
      <c r="K224" s="17"/>
    </row>
    <row r="225" spans="2:11" x14ac:dyDescent="0.3">
      <c r="B225" s="1"/>
      <c r="C225" s="16"/>
      <c r="D225" s="16"/>
      <c r="E225" s="16"/>
      <c r="F225" s="16"/>
      <c r="G225" s="18"/>
      <c r="H225" s="16"/>
      <c r="I225" s="19"/>
      <c r="J225" s="16"/>
      <c r="K225" s="17"/>
    </row>
    <row r="226" spans="2:11" x14ac:dyDescent="0.3">
      <c r="B226" s="1"/>
      <c r="C226" s="16"/>
      <c r="D226" s="16"/>
      <c r="E226" s="16"/>
      <c r="F226" s="16"/>
      <c r="G226" s="18"/>
      <c r="H226" s="16"/>
      <c r="I226" s="19"/>
      <c r="J226" s="16"/>
      <c r="K226" s="17"/>
    </row>
    <row r="227" spans="2:11" x14ac:dyDescent="0.3">
      <c r="B227" s="1"/>
      <c r="C227" s="16"/>
      <c r="D227" s="16"/>
      <c r="E227" s="16"/>
      <c r="F227" s="16"/>
      <c r="G227" s="18"/>
      <c r="H227" s="16"/>
      <c r="I227" s="19"/>
      <c r="J227" s="16"/>
      <c r="K227" s="17"/>
    </row>
    <row r="228" spans="2:11" x14ac:dyDescent="0.3">
      <c r="B228" s="1"/>
      <c r="C228" s="16"/>
      <c r="D228" s="16"/>
      <c r="E228" s="16"/>
      <c r="F228" s="16"/>
      <c r="G228" s="18"/>
      <c r="H228" s="16"/>
      <c r="I228" s="19"/>
      <c r="J228" s="16"/>
      <c r="K228" s="17"/>
    </row>
    <row r="229" spans="2:11" x14ac:dyDescent="0.3">
      <c r="B229" s="1"/>
      <c r="C229" s="16"/>
      <c r="D229" s="16"/>
      <c r="E229" s="16"/>
      <c r="F229" s="16"/>
      <c r="G229" s="18"/>
      <c r="H229" s="16"/>
      <c r="I229" s="19"/>
      <c r="J229" s="16"/>
      <c r="K229" s="17"/>
    </row>
    <row r="230" spans="2:11" x14ac:dyDescent="0.3">
      <c r="B230" s="1"/>
      <c r="C230" s="16"/>
      <c r="D230" s="16"/>
      <c r="E230" s="16"/>
      <c r="F230" s="16"/>
      <c r="G230" s="18"/>
      <c r="H230" s="16"/>
      <c r="I230" s="19"/>
      <c r="J230" s="16"/>
      <c r="K230" s="17"/>
    </row>
    <row r="231" spans="2:11" x14ac:dyDescent="0.3">
      <c r="B231" s="1"/>
      <c r="C231" s="16"/>
      <c r="D231" s="16"/>
      <c r="E231" s="16"/>
      <c r="F231" s="16"/>
      <c r="G231" s="18"/>
      <c r="H231" s="16"/>
      <c r="I231" s="19"/>
      <c r="J231" s="16"/>
      <c r="K231" s="17"/>
    </row>
    <row r="232" spans="2:11" x14ac:dyDescent="0.3">
      <c r="B232" s="1"/>
      <c r="C232" s="16"/>
      <c r="D232" s="16"/>
      <c r="E232" s="16"/>
      <c r="F232" s="16"/>
      <c r="G232" s="18"/>
      <c r="H232" s="16"/>
      <c r="I232" s="19"/>
      <c r="J232" s="16"/>
      <c r="K232" s="17"/>
    </row>
    <row r="233" spans="2:11" x14ac:dyDescent="0.3">
      <c r="B233" s="1"/>
      <c r="C233" s="16"/>
      <c r="D233" s="16"/>
      <c r="E233" s="16"/>
      <c r="F233" s="16"/>
      <c r="G233" s="18"/>
      <c r="H233" s="16"/>
      <c r="I233" s="19"/>
      <c r="J233" s="16"/>
      <c r="K233" s="17"/>
    </row>
    <row r="234" spans="2:11" x14ac:dyDescent="0.3">
      <c r="B234" s="1"/>
      <c r="C234" s="16"/>
      <c r="D234" s="16"/>
      <c r="E234" s="16"/>
      <c r="F234" s="16"/>
      <c r="G234" s="18"/>
      <c r="H234" s="16"/>
      <c r="I234" s="19"/>
      <c r="J234" s="16"/>
      <c r="K234" s="17"/>
    </row>
    <row r="235" spans="2:11" x14ac:dyDescent="0.3">
      <c r="B235" s="1"/>
      <c r="C235" s="16"/>
      <c r="D235" s="16"/>
      <c r="E235" s="16"/>
      <c r="F235" s="16"/>
      <c r="G235" s="18"/>
      <c r="H235" s="16"/>
      <c r="I235" s="19"/>
      <c r="J235" s="16"/>
      <c r="K235" s="17"/>
    </row>
    <row r="236" spans="2:11" x14ac:dyDescent="0.3">
      <c r="B236" s="1"/>
      <c r="C236" s="16"/>
      <c r="D236" s="16"/>
      <c r="E236" s="16"/>
      <c r="F236" s="16"/>
      <c r="G236" s="18"/>
      <c r="H236" s="16"/>
      <c r="I236" s="19"/>
      <c r="J236" s="16"/>
      <c r="K236" s="17"/>
    </row>
    <row r="237" spans="2:11" x14ac:dyDescent="0.3">
      <c r="B237" s="1"/>
      <c r="C237" s="16"/>
      <c r="D237" s="16"/>
      <c r="E237" s="16"/>
      <c r="F237" s="16"/>
      <c r="G237" s="18"/>
      <c r="H237" s="16"/>
      <c r="I237" s="19"/>
      <c r="J237" s="16"/>
      <c r="K237" s="17"/>
    </row>
    <row r="238" spans="2:11" x14ac:dyDescent="0.3">
      <c r="B238" s="1"/>
      <c r="C238" s="16"/>
      <c r="D238" s="16"/>
      <c r="E238" s="16"/>
      <c r="F238" s="16"/>
      <c r="G238" s="18"/>
      <c r="H238" s="16"/>
      <c r="I238" s="19"/>
      <c r="J238" s="16"/>
      <c r="K238" s="17"/>
    </row>
    <row r="239" spans="2:11" x14ac:dyDescent="0.3">
      <c r="B239" s="1"/>
      <c r="C239" s="16"/>
      <c r="D239" s="16"/>
      <c r="E239" s="16"/>
      <c r="F239" s="16"/>
      <c r="G239" s="18"/>
      <c r="H239" s="16"/>
      <c r="I239" s="19"/>
      <c r="J239" s="16"/>
      <c r="K239" s="17"/>
    </row>
    <row r="240" spans="2:11" x14ac:dyDescent="0.3">
      <c r="B240" s="1"/>
      <c r="C240" s="16"/>
      <c r="D240" s="16"/>
      <c r="E240" s="16"/>
      <c r="F240" s="16"/>
      <c r="G240" s="18"/>
      <c r="H240" s="16"/>
      <c r="I240" s="19"/>
      <c r="J240" s="16"/>
      <c r="K240" s="17"/>
    </row>
    <row r="241" spans="2:11" x14ac:dyDescent="0.3">
      <c r="B241" s="1"/>
      <c r="C241" s="16"/>
      <c r="D241" s="16"/>
      <c r="E241" s="16"/>
      <c r="F241" s="16"/>
      <c r="G241" s="18"/>
      <c r="H241" s="16"/>
      <c r="I241" s="19"/>
      <c r="J241" s="16"/>
      <c r="K241" s="17"/>
    </row>
    <row r="242" spans="2:11" x14ac:dyDescent="0.3">
      <c r="B242" s="1"/>
      <c r="C242" s="16"/>
      <c r="D242" s="16"/>
      <c r="E242" s="16"/>
      <c r="F242" s="16"/>
      <c r="G242" s="18"/>
      <c r="H242" s="16"/>
      <c r="I242" s="19"/>
      <c r="J242" s="16"/>
      <c r="K242" s="17"/>
    </row>
    <row r="243" spans="2:11" x14ac:dyDescent="0.3">
      <c r="B243" s="1"/>
      <c r="C243" s="16"/>
      <c r="D243" s="16"/>
      <c r="E243" s="16"/>
      <c r="F243" s="16"/>
      <c r="G243" s="18"/>
      <c r="H243" s="16"/>
      <c r="I243" s="19"/>
      <c r="J243" s="16"/>
      <c r="K243" s="17"/>
    </row>
    <row r="244" spans="2:11" x14ac:dyDescent="0.3">
      <c r="B244" s="1"/>
      <c r="C244" s="16"/>
      <c r="D244" s="16"/>
      <c r="E244" s="16"/>
      <c r="F244" s="16"/>
      <c r="G244" s="18"/>
      <c r="H244" s="16"/>
      <c r="I244" s="19"/>
      <c r="J244" s="16"/>
      <c r="K244" s="17"/>
    </row>
    <row r="245" spans="2:11" x14ac:dyDescent="0.3">
      <c r="B245" s="1"/>
      <c r="C245" s="16"/>
      <c r="D245" s="16"/>
      <c r="E245" s="16"/>
      <c r="F245" s="16"/>
      <c r="G245" s="18"/>
      <c r="H245" s="16"/>
      <c r="I245" s="19"/>
      <c r="J245" s="16"/>
      <c r="K245" s="17"/>
    </row>
    <row r="246" spans="2:11" x14ac:dyDescent="0.3">
      <c r="B246" s="1"/>
      <c r="C246" s="16"/>
      <c r="D246" s="16"/>
      <c r="E246" s="16"/>
      <c r="F246" s="16"/>
      <c r="G246" s="18"/>
      <c r="H246" s="16"/>
      <c r="I246" s="19"/>
      <c r="J246" s="16"/>
      <c r="K246" s="17"/>
    </row>
    <row r="247" spans="2:11" x14ac:dyDescent="0.3">
      <c r="B247" s="1"/>
      <c r="C247" s="16"/>
      <c r="D247" s="16"/>
      <c r="E247" s="16"/>
      <c r="F247" s="16"/>
      <c r="G247" s="18"/>
      <c r="H247" s="16"/>
      <c r="I247" s="19"/>
      <c r="J247" s="16"/>
      <c r="K247" s="17"/>
    </row>
    <row r="248" spans="2:11" x14ac:dyDescent="0.3">
      <c r="B248" s="1"/>
      <c r="C248" s="16"/>
      <c r="D248" s="16"/>
      <c r="E248" s="16"/>
      <c r="F248" s="16"/>
      <c r="G248" s="18"/>
      <c r="H248" s="16"/>
      <c r="I248" s="19"/>
      <c r="J248" s="16"/>
      <c r="K248" s="17"/>
    </row>
    <row r="249" spans="2:11" x14ac:dyDescent="0.3">
      <c r="B249" s="1"/>
      <c r="C249" s="16"/>
      <c r="D249" s="16"/>
      <c r="E249" s="16"/>
      <c r="F249" s="16"/>
      <c r="G249" s="18"/>
      <c r="H249" s="16"/>
      <c r="I249" s="19"/>
      <c r="J249" s="16"/>
      <c r="K249" s="17"/>
    </row>
    <row r="250" spans="2:11" x14ac:dyDescent="0.3">
      <c r="B250" s="1"/>
      <c r="C250" s="16"/>
      <c r="D250" s="16"/>
      <c r="E250" s="16"/>
      <c r="F250" s="16"/>
      <c r="G250" s="18"/>
      <c r="H250" s="16"/>
      <c r="I250" s="19"/>
      <c r="J250" s="16"/>
      <c r="K250" s="17"/>
    </row>
    <row r="251" spans="2:11" x14ac:dyDescent="0.3">
      <c r="B251" s="1"/>
      <c r="C251" s="16"/>
      <c r="D251" s="16"/>
      <c r="E251" s="16"/>
      <c r="F251" s="16"/>
      <c r="G251" s="18"/>
      <c r="H251" s="16"/>
      <c r="I251" s="19"/>
      <c r="J251" s="16"/>
      <c r="K251" s="17"/>
    </row>
    <row r="252" spans="2:11" x14ac:dyDescent="0.3">
      <c r="B252" s="1"/>
      <c r="C252" s="16"/>
      <c r="D252" s="16"/>
      <c r="E252" s="16"/>
      <c r="F252" s="16"/>
      <c r="G252" s="18"/>
      <c r="H252" s="16"/>
      <c r="I252" s="19"/>
      <c r="J252" s="16"/>
      <c r="K252" s="17"/>
    </row>
    <row r="253" spans="2:11" x14ac:dyDescent="0.3">
      <c r="B253" s="1"/>
      <c r="C253" s="16"/>
      <c r="D253" s="16"/>
      <c r="E253" s="16"/>
      <c r="F253" s="16"/>
      <c r="G253" s="18"/>
      <c r="H253" s="16"/>
      <c r="I253" s="19"/>
      <c r="J253" s="16"/>
      <c r="K253" s="17"/>
    </row>
    <row r="254" spans="2:11" x14ac:dyDescent="0.3">
      <c r="B254" s="1"/>
      <c r="C254" s="16"/>
      <c r="D254" s="16"/>
      <c r="E254" s="16"/>
      <c r="F254" s="16"/>
      <c r="G254" s="18"/>
      <c r="H254" s="16"/>
      <c r="I254" s="19"/>
      <c r="J254" s="16"/>
      <c r="K254" s="17"/>
    </row>
    <row r="255" spans="2:11" x14ac:dyDescent="0.3">
      <c r="B255" s="1"/>
      <c r="C255" s="16"/>
      <c r="D255" s="16"/>
      <c r="E255" s="16"/>
      <c r="F255" s="16"/>
      <c r="G255" s="18"/>
      <c r="H255" s="16"/>
      <c r="I255" s="19"/>
      <c r="J255" s="16"/>
      <c r="K255" s="17"/>
    </row>
    <row r="256" spans="2:11" x14ac:dyDescent="0.3">
      <c r="B256" s="1"/>
      <c r="C256" s="16"/>
      <c r="D256" s="16"/>
      <c r="E256" s="16"/>
      <c r="F256" s="16"/>
      <c r="G256" s="18"/>
      <c r="H256" s="16"/>
      <c r="I256" s="19"/>
      <c r="J256" s="16"/>
      <c r="K256" s="17"/>
    </row>
    <row r="257" spans="2:11" x14ac:dyDescent="0.3">
      <c r="B257" s="1"/>
      <c r="C257" s="16"/>
      <c r="D257" s="16"/>
      <c r="E257" s="16"/>
      <c r="F257" s="16"/>
      <c r="G257" s="18"/>
      <c r="H257" s="16"/>
      <c r="I257" s="19"/>
      <c r="J257" s="16"/>
      <c r="K257" s="17"/>
    </row>
    <row r="258" spans="2:11" x14ac:dyDescent="0.3">
      <c r="B258" s="1"/>
      <c r="C258" s="16"/>
      <c r="D258" s="16"/>
      <c r="E258" s="16"/>
      <c r="F258" s="16"/>
      <c r="G258" s="18"/>
      <c r="H258" s="16"/>
      <c r="I258" s="19"/>
      <c r="J258" s="16"/>
      <c r="K258" s="17"/>
    </row>
    <row r="259" spans="2:11" x14ac:dyDescent="0.3">
      <c r="B259" s="1"/>
      <c r="C259" s="16"/>
      <c r="D259" s="16"/>
      <c r="E259" s="16"/>
      <c r="F259" s="16"/>
      <c r="G259" s="18"/>
      <c r="H259" s="16"/>
      <c r="I259" s="19"/>
      <c r="J259" s="16"/>
      <c r="K259" s="17"/>
    </row>
    <row r="260" spans="2:11" x14ac:dyDescent="0.3">
      <c r="B260" s="1"/>
      <c r="C260" s="16"/>
      <c r="D260" s="16"/>
      <c r="E260" s="16"/>
      <c r="F260" s="16"/>
      <c r="G260" s="18"/>
      <c r="H260" s="16"/>
      <c r="I260" s="19"/>
      <c r="J260" s="16"/>
      <c r="K260" s="17"/>
    </row>
    <row r="261" spans="2:11" x14ac:dyDescent="0.3">
      <c r="B261" s="1"/>
      <c r="C261" s="16"/>
      <c r="D261" s="16"/>
      <c r="E261" s="16"/>
      <c r="F261" s="16"/>
      <c r="G261" s="18"/>
      <c r="H261" s="16"/>
      <c r="I261" s="19"/>
      <c r="J261" s="16"/>
      <c r="K261" s="17"/>
    </row>
    <row r="262" spans="2:11" x14ac:dyDescent="0.3">
      <c r="B262" s="1"/>
      <c r="C262" s="16"/>
      <c r="D262" s="16"/>
      <c r="E262" s="16"/>
      <c r="F262" s="16"/>
      <c r="G262" s="18"/>
      <c r="H262" s="16"/>
      <c r="I262" s="19"/>
      <c r="J262" s="16"/>
      <c r="K262" s="17"/>
    </row>
    <row r="263" spans="2:11" x14ac:dyDescent="0.3">
      <c r="B263" s="1"/>
      <c r="C263" s="16"/>
      <c r="D263" s="16"/>
      <c r="E263" s="16"/>
      <c r="F263" s="16"/>
      <c r="G263" s="18"/>
      <c r="H263" s="16"/>
      <c r="I263" s="19"/>
      <c r="J263" s="16"/>
      <c r="K263" s="17"/>
    </row>
    <row r="264" spans="2:11" x14ac:dyDescent="0.3">
      <c r="B264" s="1"/>
      <c r="C264" s="16"/>
      <c r="D264" s="16"/>
      <c r="E264" s="16"/>
      <c r="F264" s="16"/>
      <c r="G264" s="18"/>
      <c r="H264" s="16"/>
      <c r="I264" s="19"/>
      <c r="J264" s="16"/>
      <c r="K264" s="17"/>
    </row>
    <row r="265" spans="2:11" x14ac:dyDescent="0.3">
      <c r="B265" s="1"/>
      <c r="C265" s="16"/>
      <c r="D265" s="16"/>
      <c r="E265" s="16"/>
      <c r="F265" s="16"/>
      <c r="G265" s="18"/>
      <c r="H265" s="16"/>
      <c r="I265" s="19"/>
      <c r="J265" s="16"/>
      <c r="K265" s="17"/>
    </row>
    <row r="266" spans="2:11" x14ac:dyDescent="0.3">
      <c r="B266" s="1"/>
      <c r="C266" s="16"/>
      <c r="D266" s="16"/>
      <c r="E266" s="16"/>
      <c r="F266" s="16"/>
      <c r="G266" s="18"/>
      <c r="H266" s="16"/>
      <c r="I266" s="19"/>
      <c r="J266" s="16"/>
      <c r="K266" s="17"/>
    </row>
    <row r="267" spans="2:11" x14ac:dyDescent="0.3">
      <c r="B267" s="1"/>
      <c r="C267" s="16"/>
      <c r="D267" s="16"/>
      <c r="E267" s="16"/>
      <c r="F267" s="16"/>
      <c r="G267" s="18"/>
      <c r="H267" s="16"/>
      <c r="I267" s="19"/>
      <c r="J267" s="16"/>
      <c r="K267" s="17"/>
    </row>
    <row r="268" spans="2:11" x14ac:dyDescent="0.3">
      <c r="B268" s="1"/>
      <c r="C268" s="16"/>
      <c r="D268" s="16"/>
      <c r="E268" s="16"/>
      <c r="F268" s="16"/>
      <c r="G268" s="18"/>
      <c r="H268" s="16"/>
      <c r="I268" s="19"/>
      <c r="J268" s="16"/>
      <c r="K268" s="17"/>
    </row>
    <row r="269" spans="2:11" x14ac:dyDescent="0.3">
      <c r="B269" s="1"/>
      <c r="C269" s="16"/>
      <c r="D269" s="16"/>
      <c r="E269" s="16"/>
      <c r="F269" s="16"/>
      <c r="G269" s="18"/>
      <c r="H269" s="16"/>
      <c r="I269" s="19"/>
      <c r="J269" s="16"/>
      <c r="K269" s="17"/>
    </row>
    <row r="270" spans="2:11" x14ac:dyDescent="0.3">
      <c r="B270" s="1"/>
      <c r="C270" s="16"/>
      <c r="D270" s="16"/>
      <c r="E270" s="16"/>
      <c r="F270" s="16"/>
      <c r="G270" s="18"/>
      <c r="H270" s="16"/>
      <c r="I270" s="19"/>
      <c r="J270" s="16"/>
      <c r="K270" s="17"/>
    </row>
    <row r="271" spans="2:11" x14ac:dyDescent="0.3">
      <c r="B271" s="1"/>
      <c r="C271" s="16"/>
      <c r="D271" s="16"/>
      <c r="E271" s="16"/>
      <c r="F271" s="16"/>
      <c r="G271" s="18"/>
      <c r="H271" s="16"/>
      <c r="I271" s="19"/>
      <c r="J271" s="16"/>
      <c r="K271" s="17"/>
    </row>
    <row r="272" spans="2:11" x14ac:dyDescent="0.3">
      <c r="B272" s="1"/>
      <c r="C272" s="16"/>
      <c r="D272" s="16"/>
      <c r="E272" s="16"/>
      <c r="F272" s="16"/>
      <c r="G272" s="18"/>
      <c r="H272" s="16"/>
      <c r="I272" s="19"/>
      <c r="J272" s="16"/>
      <c r="K272" s="17"/>
    </row>
    <row r="273" spans="2:11" x14ac:dyDescent="0.3">
      <c r="B273" s="1"/>
      <c r="C273" s="16"/>
      <c r="D273" s="16"/>
      <c r="E273" s="16"/>
      <c r="F273" s="16"/>
      <c r="G273" s="18"/>
      <c r="H273" s="16"/>
      <c r="I273" s="19"/>
      <c r="J273" s="16"/>
      <c r="K273" s="17"/>
    </row>
    <row r="274" spans="2:11" x14ac:dyDescent="0.3">
      <c r="B274" s="1"/>
      <c r="C274" s="16"/>
      <c r="D274" s="16"/>
      <c r="E274" s="16"/>
      <c r="F274" s="16"/>
      <c r="G274" s="18"/>
      <c r="H274" s="16"/>
      <c r="I274" s="19"/>
      <c r="J274" s="16"/>
      <c r="K274" s="17"/>
    </row>
    <row r="275" spans="2:11" x14ac:dyDescent="0.3">
      <c r="B275" s="1"/>
      <c r="C275" s="16"/>
      <c r="D275" s="16"/>
      <c r="E275" s="16"/>
      <c r="F275" s="16"/>
      <c r="G275" s="18"/>
      <c r="H275" s="16"/>
      <c r="I275" s="19"/>
      <c r="J275" s="16"/>
      <c r="K275" s="17"/>
    </row>
    <row r="276" spans="2:11" x14ac:dyDescent="0.3">
      <c r="B276" s="1"/>
      <c r="C276" s="16"/>
      <c r="D276" s="16"/>
      <c r="E276" s="16"/>
      <c r="F276" s="16"/>
      <c r="G276" s="18"/>
      <c r="H276" s="16"/>
      <c r="I276" s="19"/>
      <c r="J276" s="16"/>
      <c r="K276" s="17"/>
    </row>
    <row r="277" spans="2:11" x14ac:dyDescent="0.3">
      <c r="B277" s="1"/>
      <c r="C277" s="16"/>
      <c r="D277" s="16"/>
      <c r="E277" s="16"/>
      <c r="F277" s="16"/>
      <c r="G277" s="18"/>
      <c r="H277" s="16"/>
      <c r="I277" s="19"/>
      <c r="J277" s="16"/>
      <c r="K277" s="17"/>
    </row>
    <row r="278" spans="2:11" x14ac:dyDescent="0.3">
      <c r="B278" s="1"/>
      <c r="C278" s="16"/>
      <c r="D278" s="16"/>
      <c r="E278" s="16"/>
      <c r="F278" s="16"/>
      <c r="G278" s="18"/>
      <c r="H278" s="16"/>
      <c r="I278" s="19"/>
      <c r="J278" s="16"/>
      <c r="K278" s="17"/>
    </row>
    <row r="279" spans="2:11" x14ac:dyDescent="0.3">
      <c r="B279" s="1"/>
      <c r="C279" s="16"/>
      <c r="D279" s="16"/>
      <c r="E279" s="16"/>
      <c r="F279" s="16"/>
      <c r="G279" s="18"/>
      <c r="H279" s="16"/>
      <c r="I279" s="19"/>
      <c r="J279" s="16"/>
      <c r="K279" s="17"/>
    </row>
    <row r="280" spans="2:11" x14ac:dyDescent="0.3">
      <c r="B280" s="1"/>
      <c r="C280" s="16"/>
      <c r="D280" s="16"/>
      <c r="E280" s="16"/>
      <c r="F280" s="16"/>
      <c r="G280" s="18"/>
      <c r="H280" s="16"/>
      <c r="I280" s="19"/>
      <c r="J280" s="16"/>
      <c r="K280" s="17"/>
    </row>
    <row r="281" spans="2:11" x14ac:dyDescent="0.3">
      <c r="B281" s="1"/>
      <c r="C281" s="16"/>
      <c r="D281" s="16"/>
      <c r="E281" s="16"/>
      <c r="F281" s="16"/>
      <c r="G281" s="18"/>
      <c r="H281" s="16"/>
      <c r="I281" s="19"/>
      <c r="J281" s="16"/>
      <c r="K281" s="17"/>
    </row>
    <row r="282" spans="2:11" x14ac:dyDescent="0.3">
      <c r="B282" s="1"/>
      <c r="C282" s="16"/>
      <c r="D282" s="16"/>
      <c r="E282" s="16"/>
      <c r="F282" s="16"/>
      <c r="G282" s="18"/>
      <c r="H282" s="16"/>
      <c r="I282" s="19"/>
      <c r="J282" s="16"/>
      <c r="K282" s="17"/>
    </row>
    <row r="283" spans="2:11" x14ac:dyDescent="0.3">
      <c r="B283" s="1"/>
      <c r="C283" s="16"/>
      <c r="D283" s="16"/>
      <c r="E283" s="16"/>
      <c r="F283" s="16"/>
      <c r="G283" s="18"/>
      <c r="H283" s="16"/>
      <c r="I283" s="19"/>
      <c r="J283" s="16"/>
      <c r="K283" s="17"/>
    </row>
    <row r="284" spans="2:11" x14ac:dyDescent="0.3">
      <c r="B284" s="1"/>
      <c r="C284" s="16"/>
      <c r="D284" s="16"/>
      <c r="E284" s="16"/>
      <c r="F284" s="16"/>
      <c r="G284" s="18"/>
      <c r="H284" s="16"/>
      <c r="I284" s="19"/>
      <c r="J284" s="16"/>
      <c r="K284" s="17"/>
    </row>
    <row r="285" spans="2:11" x14ac:dyDescent="0.3">
      <c r="B285" s="1"/>
      <c r="C285" s="16"/>
      <c r="D285" s="16"/>
      <c r="E285" s="16"/>
      <c r="F285" s="16"/>
      <c r="G285" s="18"/>
      <c r="H285" s="16"/>
      <c r="I285" s="19"/>
      <c r="J285" s="16"/>
      <c r="K285" s="17"/>
    </row>
    <row r="286" spans="2:11" x14ac:dyDescent="0.3">
      <c r="B286" s="1"/>
      <c r="C286" s="16"/>
      <c r="D286" s="16"/>
      <c r="E286" s="16"/>
      <c r="F286" s="16"/>
      <c r="G286" s="18"/>
      <c r="H286" s="16"/>
      <c r="I286" s="19"/>
      <c r="J286" s="16"/>
      <c r="K286" s="17"/>
    </row>
    <row r="287" spans="2:11" x14ac:dyDescent="0.3">
      <c r="B287" s="1"/>
      <c r="C287" s="16"/>
      <c r="D287" s="16"/>
      <c r="E287" s="16"/>
      <c r="F287" s="16"/>
      <c r="G287" s="18"/>
      <c r="H287" s="16"/>
      <c r="I287" s="19"/>
      <c r="J287" s="16"/>
      <c r="K287" s="17"/>
    </row>
    <row r="288" spans="2:11" x14ac:dyDescent="0.3">
      <c r="B288" s="1"/>
      <c r="C288" s="16"/>
      <c r="D288" s="16"/>
      <c r="E288" s="16"/>
      <c r="F288" s="16"/>
      <c r="G288" s="18"/>
      <c r="H288" s="16"/>
      <c r="I288" s="19"/>
      <c r="J288" s="16"/>
      <c r="K288" s="17"/>
    </row>
    <row r="289" spans="2:11" x14ac:dyDescent="0.3">
      <c r="B289" s="1"/>
      <c r="C289" s="16"/>
      <c r="D289" s="16"/>
      <c r="E289" s="16"/>
      <c r="F289" s="16"/>
      <c r="G289" s="18"/>
      <c r="H289" s="16"/>
      <c r="I289" s="19"/>
      <c r="J289" s="16"/>
      <c r="K289" s="17"/>
    </row>
    <row r="290" spans="2:11" x14ac:dyDescent="0.3">
      <c r="B290" s="1"/>
      <c r="C290" s="16"/>
      <c r="D290" s="16"/>
      <c r="E290" s="16"/>
      <c r="F290" s="16"/>
      <c r="G290" s="18"/>
      <c r="H290" s="16"/>
      <c r="I290" s="19"/>
      <c r="J290" s="16"/>
      <c r="K290" s="17"/>
    </row>
    <row r="291" spans="2:11" x14ac:dyDescent="0.3">
      <c r="B291" s="1"/>
      <c r="C291" s="16"/>
      <c r="D291" s="16"/>
      <c r="E291" s="16"/>
      <c r="F291" s="16"/>
      <c r="G291" s="18"/>
      <c r="H291" s="16"/>
      <c r="I291" s="19"/>
      <c r="J291" s="16"/>
      <c r="K291" s="17"/>
    </row>
    <row r="292" spans="2:11" x14ac:dyDescent="0.3">
      <c r="B292" s="1"/>
      <c r="C292" s="16"/>
      <c r="D292" s="16"/>
      <c r="E292" s="16"/>
      <c r="F292" s="16"/>
      <c r="G292" s="18"/>
      <c r="H292" s="16"/>
      <c r="I292" s="19"/>
      <c r="J292" s="16"/>
      <c r="K292" s="17"/>
    </row>
    <row r="293" spans="2:11" x14ac:dyDescent="0.3">
      <c r="B293" s="1"/>
      <c r="C293" s="16"/>
      <c r="D293" s="16"/>
      <c r="E293" s="16"/>
      <c r="F293" s="16"/>
      <c r="G293" s="18"/>
      <c r="H293" s="16"/>
      <c r="I293" s="19"/>
      <c r="J293" s="16"/>
      <c r="K293" s="17"/>
    </row>
    <row r="294" spans="2:11" x14ac:dyDescent="0.3">
      <c r="B294" s="1"/>
      <c r="C294" s="16"/>
      <c r="D294" s="16"/>
      <c r="E294" s="16"/>
      <c r="F294" s="16"/>
      <c r="G294" s="18"/>
      <c r="H294" s="16"/>
      <c r="I294" s="19"/>
      <c r="J294" s="16"/>
      <c r="K294" s="17"/>
    </row>
    <row r="295" spans="2:11" x14ac:dyDescent="0.3">
      <c r="B295" s="1"/>
      <c r="C295" s="16"/>
      <c r="D295" s="16"/>
      <c r="E295" s="16"/>
      <c r="F295" s="16"/>
      <c r="G295" s="18"/>
      <c r="H295" s="16"/>
      <c r="I295" s="19"/>
      <c r="J295" s="16"/>
      <c r="K295" s="17"/>
    </row>
    <row r="296" spans="2:11" x14ac:dyDescent="0.3">
      <c r="B296" s="1"/>
      <c r="C296" s="16"/>
      <c r="D296" s="16"/>
      <c r="E296" s="16"/>
      <c r="F296" s="16"/>
      <c r="G296" s="18"/>
      <c r="H296" s="16"/>
      <c r="I296" s="19"/>
      <c r="J296" s="16"/>
      <c r="K296" s="17"/>
    </row>
    <row r="297" spans="2:11" x14ac:dyDescent="0.3">
      <c r="B297" s="1"/>
      <c r="C297" s="16"/>
      <c r="D297" s="16"/>
      <c r="E297" s="16"/>
      <c r="F297" s="16"/>
      <c r="G297" s="18"/>
      <c r="H297" s="16"/>
      <c r="I297" s="19"/>
      <c r="J297" s="16"/>
      <c r="K297" s="17"/>
    </row>
    <row r="298" spans="2:11" x14ac:dyDescent="0.3">
      <c r="B298" s="1"/>
      <c r="C298" s="16"/>
      <c r="D298" s="16"/>
      <c r="E298" s="16"/>
      <c r="F298" s="16"/>
      <c r="G298" s="18"/>
      <c r="H298" s="16"/>
      <c r="I298" s="19"/>
      <c r="J298" s="16"/>
      <c r="K298" s="17"/>
    </row>
    <row r="299" spans="2:11" x14ac:dyDescent="0.3">
      <c r="B299" s="1"/>
      <c r="C299" s="16"/>
      <c r="D299" s="16"/>
      <c r="E299" s="16"/>
      <c r="F299" s="16"/>
      <c r="G299" s="18"/>
      <c r="H299" s="16"/>
      <c r="I299" s="19"/>
      <c r="J299" s="16"/>
      <c r="K299" s="17"/>
    </row>
    <row r="300" spans="2:11" x14ac:dyDescent="0.3">
      <c r="B300" s="1"/>
      <c r="C300" s="16"/>
      <c r="D300" s="16"/>
      <c r="E300" s="16"/>
      <c r="F300" s="16"/>
      <c r="G300" s="18"/>
      <c r="H300" s="16"/>
      <c r="I300" s="19"/>
      <c r="J300" s="16"/>
      <c r="K300" s="17"/>
    </row>
    <row r="301" spans="2:11" x14ac:dyDescent="0.3">
      <c r="B301" s="1"/>
      <c r="C301" s="16"/>
      <c r="D301" s="16"/>
      <c r="E301" s="16"/>
      <c r="F301" s="16"/>
      <c r="G301" s="18"/>
      <c r="H301" s="16"/>
      <c r="I301" s="19"/>
      <c r="J301" s="16"/>
      <c r="K301" s="17"/>
    </row>
    <row r="302" spans="2:11" x14ac:dyDescent="0.3">
      <c r="B302" s="1"/>
      <c r="C302" s="16"/>
      <c r="D302" s="16"/>
      <c r="E302" s="16"/>
      <c r="F302" s="16"/>
      <c r="G302" s="18"/>
      <c r="H302" s="16"/>
      <c r="I302" s="19"/>
      <c r="J302" s="16"/>
      <c r="K302" s="17"/>
    </row>
    <row r="303" spans="2:11" x14ac:dyDescent="0.3">
      <c r="B303" s="1"/>
      <c r="C303" s="16"/>
      <c r="D303" s="16"/>
      <c r="E303" s="16"/>
      <c r="F303" s="16"/>
      <c r="G303" s="18"/>
      <c r="H303" s="16"/>
      <c r="I303" s="19"/>
      <c r="J303" s="16"/>
      <c r="K303" s="17"/>
    </row>
    <row r="304" spans="2:11" x14ac:dyDescent="0.3">
      <c r="B304" s="1"/>
      <c r="C304" s="16"/>
      <c r="D304" s="16"/>
      <c r="E304" s="16"/>
      <c r="F304" s="16"/>
      <c r="G304" s="18"/>
      <c r="H304" s="16"/>
      <c r="I304" s="19"/>
      <c r="J304" s="16"/>
      <c r="K304" s="17"/>
    </row>
    <row r="305" spans="2:11" x14ac:dyDescent="0.3">
      <c r="B305" s="1"/>
      <c r="C305" s="16"/>
      <c r="D305" s="16"/>
      <c r="E305" s="16"/>
      <c r="F305" s="16"/>
      <c r="G305" s="18"/>
      <c r="H305" s="16"/>
      <c r="I305" s="19"/>
      <c r="J305" s="16"/>
      <c r="K305" s="17"/>
    </row>
    <row r="306" spans="2:11" x14ac:dyDescent="0.3">
      <c r="B306" s="1"/>
      <c r="C306" s="16"/>
      <c r="D306" s="16"/>
      <c r="E306" s="16"/>
      <c r="F306" s="16"/>
      <c r="G306" s="18"/>
      <c r="H306" s="16"/>
      <c r="I306" s="19"/>
      <c r="J306" s="16"/>
      <c r="K306" s="17"/>
    </row>
    <row r="307" spans="2:11" x14ac:dyDescent="0.3">
      <c r="B307" s="1"/>
      <c r="C307" s="16"/>
      <c r="D307" s="16"/>
      <c r="E307" s="16"/>
      <c r="F307" s="16"/>
      <c r="G307" s="18"/>
      <c r="H307" s="16"/>
      <c r="I307" s="19"/>
      <c r="J307" s="16"/>
      <c r="K307" s="17"/>
    </row>
    <row r="308" spans="2:11" x14ac:dyDescent="0.3">
      <c r="B308" s="1"/>
      <c r="C308" s="16"/>
      <c r="D308" s="16"/>
      <c r="E308" s="16"/>
      <c r="F308" s="16"/>
      <c r="G308" s="18"/>
      <c r="H308" s="16"/>
      <c r="I308" s="19"/>
      <c r="J308" s="16"/>
      <c r="K308" s="17"/>
    </row>
    <row r="309" spans="2:11" x14ac:dyDescent="0.3">
      <c r="B309" s="1"/>
      <c r="C309" s="16"/>
      <c r="D309" s="16"/>
      <c r="E309" s="16"/>
      <c r="F309" s="16"/>
      <c r="G309" s="18"/>
      <c r="H309" s="16"/>
      <c r="I309" s="19"/>
      <c r="J309" s="16"/>
      <c r="K309" s="17"/>
    </row>
    <row r="310" spans="2:11" x14ac:dyDescent="0.3">
      <c r="B310" s="1"/>
      <c r="C310" s="16"/>
      <c r="D310" s="16"/>
      <c r="E310" s="16"/>
      <c r="F310" s="16"/>
      <c r="G310" s="18"/>
      <c r="H310" s="16"/>
      <c r="I310" s="19"/>
      <c r="J310" s="16"/>
      <c r="K310" s="17"/>
    </row>
    <row r="311" spans="2:11" x14ac:dyDescent="0.3">
      <c r="B311" s="1"/>
      <c r="C311" s="16"/>
      <c r="D311" s="16"/>
      <c r="E311" s="16"/>
      <c r="F311" s="16"/>
      <c r="G311" s="18"/>
      <c r="H311" s="16"/>
      <c r="I311" s="19"/>
      <c r="J311" s="16"/>
      <c r="K311" s="17"/>
    </row>
    <row r="312" spans="2:11" x14ac:dyDescent="0.3">
      <c r="B312" s="1"/>
      <c r="C312" s="16"/>
      <c r="D312" s="16"/>
      <c r="E312" s="16"/>
      <c r="F312" s="16"/>
      <c r="G312" s="18"/>
      <c r="H312" s="16"/>
      <c r="I312" s="19"/>
      <c r="J312" s="16"/>
      <c r="K312" s="17"/>
    </row>
    <row r="313" spans="2:11" x14ac:dyDescent="0.3">
      <c r="B313" s="1"/>
      <c r="C313" s="16"/>
      <c r="D313" s="16"/>
      <c r="E313" s="16"/>
      <c r="F313" s="16"/>
      <c r="G313" s="18"/>
      <c r="H313" s="16"/>
      <c r="I313" s="19"/>
      <c r="J313" s="16"/>
      <c r="K313" s="17"/>
    </row>
    <row r="314" spans="2:11" x14ac:dyDescent="0.3">
      <c r="B314" s="1"/>
      <c r="C314" s="16"/>
      <c r="D314" s="16"/>
      <c r="E314" s="16"/>
      <c r="F314" s="16"/>
      <c r="G314" s="18"/>
      <c r="H314" s="16"/>
      <c r="I314" s="19"/>
      <c r="J314" s="16"/>
      <c r="K314" s="17"/>
    </row>
    <row r="315" spans="2:11" x14ac:dyDescent="0.3">
      <c r="B315" s="1"/>
      <c r="C315" s="16"/>
      <c r="D315" s="16"/>
      <c r="E315" s="16"/>
      <c r="F315" s="16"/>
      <c r="G315" s="18"/>
      <c r="H315" s="16"/>
      <c r="I315" s="19"/>
      <c r="J315" s="16"/>
      <c r="K315" s="17"/>
    </row>
    <row r="316" spans="2:11" x14ac:dyDescent="0.3">
      <c r="B316" s="1"/>
      <c r="C316" s="16"/>
      <c r="D316" s="16"/>
      <c r="E316" s="16"/>
      <c r="F316" s="16"/>
      <c r="G316" s="18"/>
      <c r="H316" s="16"/>
      <c r="I316" s="19"/>
      <c r="J316" s="16"/>
      <c r="K316" s="17"/>
    </row>
    <row r="317" spans="2:11" x14ac:dyDescent="0.3">
      <c r="B317" s="1"/>
      <c r="C317" s="16"/>
      <c r="D317" s="16"/>
      <c r="E317" s="16"/>
      <c r="F317" s="16"/>
      <c r="G317" s="18"/>
      <c r="H317" s="16"/>
      <c r="I317" s="19"/>
      <c r="J317" s="16"/>
      <c r="K317" s="17"/>
    </row>
    <row r="318" spans="2:11" x14ac:dyDescent="0.3">
      <c r="B318" s="1"/>
      <c r="C318" s="16"/>
      <c r="D318" s="16"/>
      <c r="E318" s="16"/>
      <c r="F318" s="16"/>
      <c r="G318" s="18"/>
      <c r="H318" s="16"/>
      <c r="I318" s="19"/>
      <c r="J318" s="16"/>
      <c r="K318" s="17"/>
    </row>
    <row r="319" spans="2:11" x14ac:dyDescent="0.3">
      <c r="B319" s="1"/>
      <c r="C319" s="16"/>
      <c r="D319" s="16"/>
      <c r="E319" s="16"/>
      <c r="F319" s="16"/>
      <c r="G319" s="18"/>
      <c r="H319" s="16"/>
      <c r="I319" s="19"/>
      <c r="J319" s="16"/>
      <c r="K319" s="17"/>
    </row>
    <row r="320" spans="2:11" x14ac:dyDescent="0.3">
      <c r="B320" s="1"/>
      <c r="C320" s="16"/>
      <c r="D320" s="16"/>
      <c r="E320" s="16"/>
      <c r="F320" s="16"/>
      <c r="G320" s="18"/>
      <c r="H320" s="16"/>
      <c r="I320" s="19"/>
      <c r="J320" s="16"/>
      <c r="K320" s="17"/>
    </row>
    <row r="321" spans="2:11" x14ac:dyDescent="0.3">
      <c r="B321" s="1"/>
      <c r="C321" s="16"/>
      <c r="D321" s="16"/>
      <c r="E321" s="16"/>
      <c r="F321" s="16"/>
      <c r="G321" s="18"/>
      <c r="H321" s="16"/>
      <c r="I321" s="19"/>
      <c r="J321" s="16"/>
      <c r="K321" s="17"/>
    </row>
    <row r="322" spans="2:11" x14ac:dyDescent="0.3">
      <c r="B322" s="1"/>
      <c r="C322" s="16"/>
      <c r="D322" s="16"/>
      <c r="E322" s="16"/>
      <c r="F322" s="16"/>
      <c r="G322" s="18"/>
      <c r="H322" s="16"/>
      <c r="I322" s="19"/>
      <c r="J322" s="16"/>
      <c r="K322" s="17"/>
    </row>
    <row r="323" spans="2:11" x14ac:dyDescent="0.3">
      <c r="B323" s="1"/>
      <c r="C323" s="16"/>
      <c r="D323" s="16"/>
      <c r="E323" s="16"/>
      <c r="F323" s="16"/>
      <c r="G323" s="18"/>
      <c r="H323" s="16"/>
      <c r="I323" s="19"/>
      <c r="J323" s="16"/>
      <c r="K323" s="17"/>
    </row>
    <row r="324" spans="2:11" x14ac:dyDescent="0.3">
      <c r="B324" s="1"/>
      <c r="C324" s="16"/>
      <c r="D324" s="16"/>
      <c r="E324" s="16"/>
      <c r="F324" s="16"/>
      <c r="G324" s="18"/>
      <c r="H324" s="16"/>
      <c r="I324" s="19"/>
      <c r="J324" s="16"/>
      <c r="K324" s="17"/>
    </row>
    <row r="325" spans="2:11" x14ac:dyDescent="0.3">
      <c r="B325" s="1"/>
      <c r="C325" s="16"/>
      <c r="D325" s="16"/>
      <c r="E325" s="16"/>
      <c r="F325" s="16"/>
      <c r="G325" s="18"/>
      <c r="H325" s="16"/>
      <c r="I325" s="19"/>
      <c r="J325" s="16"/>
      <c r="K325" s="17"/>
    </row>
    <row r="326" spans="2:11" x14ac:dyDescent="0.3">
      <c r="B326" s="1"/>
      <c r="C326" s="16"/>
      <c r="D326" s="16"/>
      <c r="E326" s="16"/>
      <c r="F326" s="16"/>
      <c r="G326" s="18"/>
      <c r="H326" s="16"/>
      <c r="I326" s="19"/>
      <c r="J326" s="16"/>
      <c r="K326" s="17"/>
    </row>
    <row r="327" spans="2:11" x14ac:dyDescent="0.3">
      <c r="B327" s="1"/>
      <c r="C327" s="16"/>
      <c r="D327" s="16"/>
      <c r="E327" s="16"/>
      <c r="F327" s="16"/>
      <c r="G327" s="18"/>
      <c r="H327" s="16"/>
      <c r="I327" s="19"/>
      <c r="J327" s="16"/>
      <c r="K327" s="17"/>
    </row>
    <row r="328" spans="2:11" x14ac:dyDescent="0.3">
      <c r="B328" s="1"/>
      <c r="C328" s="16"/>
      <c r="D328" s="16"/>
      <c r="E328" s="16"/>
      <c r="F328" s="16"/>
      <c r="G328" s="18"/>
      <c r="H328" s="16"/>
      <c r="I328" s="19"/>
      <c r="J328" s="16"/>
      <c r="K328" s="17"/>
    </row>
    <row r="329" spans="2:11" x14ac:dyDescent="0.3">
      <c r="B329" s="1"/>
      <c r="C329" s="16"/>
      <c r="D329" s="16"/>
      <c r="E329" s="16"/>
      <c r="F329" s="16"/>
      <c r="G329" s="18"/>
      <c r="H329" s="16"/>
      <c r="I329" s="19"/>
      <c r="J329" s="16"/>
      <c r="K329" s="17"/>
    </row>
    <row r="330" spans="2:11" x14ac:dyDescent="0.3">
      <c r="B330" s="1"/>
      <c r="C330" s="16"/>
      <c r="D330" s="16"/>
      <c r="E330" s="16"/>
      <c r="F330" s="16"/>
      <c r="G330" s="18"/>
      <c r="H330" s="16"/>
      <c r="I330" s="19"/>
      <c r="J330" s="16"/>
      <c r="K330" s="17"/>
    </row>
    <row r="331" spans="2:11" x14ac:dyDescent="0.3">
      <c r="B331" s="1"/>
      <c r="C331" s="16"/>
      <c r="D331" s="16"/>
      <c r="E331" s="16"/>
      <c r="F331" s="16"/>
      <c r="G331" s="18"/>
      <c r="H331" s="16"/>
      <c r="I331" s="19"/>
      <c r="J331" s="16"/>
      <c r="K331" s="17"/>
    </row>
    <row r="332" spans="2:11" x14ac:dyDescent="0.3">
      <c r="B332" s="1"/>
      <c r="C332" s="16"/>
      <c r="D332" s="16"/>
      <c r="E332" s="16"/>
      <c r="F332" s="16"/>
      <c r="G332" s="18"/>
      <c r="H332" s="16"/>
      <c r="I332" s="19"/>
      <c r="J332" s="16"/>
      <c r="K332" s="17"/>
    </row>
    <row r="333" spans="2:11" x14ac:dyDescent="0.3">
      <c r="B333" s="1"/>
      <c r="C333" s="16"/>
      <c r="D333" s="16"/>
      <c r="E333" s="16"/>
      <c r="F333" s="16"/>
      <c r="G333" s="18"/>
      <c r="H333" s="16"/>
      <c r="I333" s="19"/>
      <c r="J333" s="16"/>
      <c r="K333" s="17"/>
    </row>
    <row r="334" spans="2:11" x14ac:dyDescent="0.3">
      <c r="B334" s="1"/>
      <c r="C334" s="16"/>
      <c r="D334" s="16"/>
      <c r="E334" s="16"/>
      <c r="F334" s="16"/>
      <c r="G334" s="18"/>
      <c r="H334" s="16"/>
      <c r="I334" s="19"/>
      <c r="J334" s="16"/>
      <c r="K334" s="17"/>
    </row>
    <row r="335" spans="2:11" x14ac:dyDescent="0.3">
      <c r="B335" s="1"/>
      <c r="C335" s="16"/>
      <c r="D335" s="16"/>
      <c r="E335" s="16"/>
      <c r="F335" s="16"/>
      <c r="G335" s="18"/>
      <c r="H335" s="16"/>
      <c r="I335" s="19"/>
      <c r="J335" s="16"/>
      <c r="K335" s="17"/>
    </row>
    <row r="336" spans="2:11" x14ac:dyDescent="0.3">
      <c r="B336" s="1"/>
      <c r="C336" s="16"/>
      <c r="D336" s="16"/>
      <c r="E336" s="16"/>
      <c r="F336" s="16"/>
      <c r="G336" s="18"/>
      <c r="H336" s="16"/>
      <c r="I336" s="19"/>
      <c r="J336" s="16"/>
      <c r="K336" s="17"/>
    </row>
    <row r="337" spans="2:11" x14ac:dyDescent="0.3">
      <c r="B337" s="1"/>
      <c r="C337" s="16"/>
      <c r="D337" s="16"/>
      <c r="E337" s="16"/>
      <c r="F337" s="16"/>
      <c r="G337" s="18"/>
      <c r="H337" s="16"/>
      <c r="I337" s="19"/>
      <c r="J337" s="16"/>
      <c r="K337" s="17"/>
    </row>
    <row r="338" spans="2:11" x14ac:dyDescent="0.3">
      <c r="B338" s="1"/>
      <c r="C338" s="16"/>
      <c r="D338" s="16"/>
      <c r="E338" s="16"/>
      <c r="F338" s="16"/>
      <c r="G338" s="18"/>
      <c r="H338" s="16"/>
      <c r="I338" s="19"/>
      <c r="J338" s="16"/>
      <c r="K338" s="17"/>
    </row>
    <row r="339" spans="2:11" x14ac:dyDescent="0.3">
      <c r="B339" s="1"/>
      <c r="C339" s="16"/>
      <c r="D339" s="16"/>
      <c r="E339" s="16"/>
      <c r="F339" s="16"/>
      <c r="G339" s="18"/>
      <c r="H339" s="16"/>
      <c r="I339" s="19"/>
      <c r="J339" s="16"/>
      <c r="K339" s="17"/>
    </row>
    <row r="340" spans="2:11" x14ac:dyDescent="0.3">
      <c r="B340" s="1"/>
      <c r="C340" s="16"/>
      <c r="D340" s="16"/>
      <c r="E340" s="16"/>
      <c r="F340" s="16"/>
      <c r="G340" s="18"/>
      <c r="H340" s="16"/>
      <c r="I340" s="19"/>
      <c r="J340" s="16"/>
      <c r="K340" s="17"/>
    </row>
    <row r="341" spans="2:11" x14ac:dyDescent="0.3">
      <c r="B341" s="1"/>
      <c r="C341" s="16"/>
      <c r="D341" s="16"/>
      <c r="E341" s="16"/>
      <c r="F341" s="16"/>
      <c r="G341" s="18"/>
      <c r="H341" s="16"/>
      <c r="I341" s="19"/>
      <c r="J341" s="16"/>
      <c r="K341" s="17"/>
    </row>
    <row r="342" spans="2:11" x14ac:dyDescent="0.3">
      <c r="B342" s="1"/>
      <c r="C342" s="16"/>
      <c r="D342" s="16"/>
      <c r="E342" s="16"/>
      <c r="F342" s="16"/>
      <c r="G342" s="18"/>
      <c r="H342" s="16"/>
      <c r="I342" s="19"/>
      <c r="J342" s="16"/>
      <c r="K342" s="17"/>
    </row>
    <row r="343" spans="2:11" x14ac:dyDescent="0.3">
      <c r="B343" s="1"/>
      <c r="C343" s="16"/>
      <c r="D343" s="16"/>
      <c r="E343" s="16"/>
      <c r="F343" s="16"/>
      <c r="G343" s="18"/>
      <c r="H343" s="16"/>
      <c r="I343" s="19"/>
      <c r="J343" s="16"/>
      <c r="K343" s="17"/>
    </row>
    <row r="344" spans="2:11" x14ac:dyDescent="0.3">
      <c r="B344" s="1"/>
      <c r="C344" s="16"/>
      <c r="D344" s="16"/>
      <c r="E344" s="16"/>
      <c r="F344" s="16"/>
      <c r="G344" s="18"/>
      <c r="H344" s="16"/>
      <c r="I344" s="19"/>
      <c r="J344" s="16"/>
      <c r="K344" s="17"/>
    </row>
    <row r="345" spans="2:11" x14ac:dyDescent="0.3">
      <c r="B345" s="1"/>
      <c r="C345" s="16"/>
      <c r="D345" s="16"/>
      <c r="E345" s="16"/>
      <c r="F345" s="16"/>
      <c r="G345" s="18"/>
      <c r="H345" s="16"/>
      <c r="I345" s="19"/>
      <c r="J345" s="16"/>
      <c r="K345" s="17"/>
    </row>
    <row r="346" spans="2:11" x14ac:dyDescent="0.3">
      <c r="B346" s="1"/>
      <c r="C346" s="16"/>
      <c r="D346" s="16"/>
      <c r="E346" s="16"/>
      <c r="F346" s="16"/>
      <c r="G346" s="18"/>
      <c r="H346" s="16"/>
      <c r="I346" s="19"/>
      <c r="J346" s="16"/>
      <c r="K346" s="17"/>
    </row>
    <row r="347" spans="2:11" x14ac:dyDescent="0.3">
      <c r="B347" s="1"/>
      <c r="C347" s="16"/>
      <c r="D347" s="16"/>
      <c r="E347" s="16"/>
      <c r="F347" s="16"/>
      <c r="G347" s="18"/>
      <c r="H347" s="16"/>
      <c r="I347" s="19"/>
      <c r="J347" s="16"/>
      <c r="K347" s="17"/>
    </row>
    <row r="348" spans="2:11" x14ac:dyDescent="0.3">
      <c r="B348" s="1"/>
      <c r="C348" s="16"/>
      <c r="D348" s="16"/>
      <c r="E348" s="16"/>
      <c r="F348" s="16"/>
      <c r="G348" s="18"/>
      <c r="H348" s="16"/>
      <c r="I348" s="19"/>
      <c r="J348" s="16"/>
      <c r="K348" s="17"/>
    </row>
    <row r="349" spans="2:11" x14ac:dyDescent="0.3">
      <c r="B349" s="1"/>
      <c r="C349" s="16"/>
      <c r="D349" s="16"/>
      <c r="E349" s="16"/>
      <c r="F349" s="16"/>
      <c r="G349" s="18"/>
      <c r="H349" s="16"/>
      <c r="I349" s="19"/>
      <c r="J349" s="16"/>
      <c r="K349" s="17"/>
    </row>
    <row r="350" spans="2:11" x14ac:dyDescent="0.3">
      <c r="B350" s="1"/>
      <c r="C350" s="16"/>
      <c r="D350" s="16"/>
      <c r="E350" s="16"/>
      <c r="F350" s="16"/>
      <c r="G350" s="18"/>
      <c r="H350" s="16"/>
      <c r="I350" s="19"/>
      <c r="J350" s="16"/>
      <c r="K350" s="17"/>
    </row>
    <row r="351" spans="2:11" x14ac:dyDescent="0.3">
      <c r="B351" s="1"/>
      <c r="C351" s="16"/>
      <c r="D351" s="16"/>
      <c r="E351" s="16"/>
      <c r="F351" s="16"/>
      <c r="G351" s="18"/>
      <c r="H351" s="16"/>
      <c r="I351" s="19"/>
      <c r="J351" s="16"/>
      <c r="K351" s="17"/>
    </row>
    <row r="352" spans="2:11" x14ac:dyDescent="0.3">
      <c r="B352" s="1"/>
      <c r="C352" s="16"/>
      <c r="D352" s="16"/>
      <c r="E352" s="16"/>
      <c r="F352" s="16"/>
      <c r="G352" s="18"/>
      <c r="H352" s="16"/>
      <c r="I352" s="19"/>
      <c r="J352" s="16"/>
      <c r="K352" s="17"/>
    </row>
    <row r="353" spans="2:11" x14ac:dyDescent="0.3">
      <c r="B353" s="1"/>
      <c r="C353" s="16"/>
      <c r="D353" s="16"/>
      <c r="E353" s="16"/>
      <c r="F353" s="16"/>
      <c r="G353" s="18"/>
      <c r="H353" s="16"/>
      <c r="I353" s="19"/>
      <c r="J353" s="16"/>
      <c r="K353" s="17"/>
    </row>
    <row r="354" spans="2:11" x14ac:dyDescent="0.3">
      <c r="B354" s="1"/>
      <c r="C354" s="16"/>
      <c r="D354" s="16"/>
      <c r="E354" s="16"/>
      <c r="F354" s="16"/>
      <c r="G354" s="18"/>
      <c r="H354" s="16"/>
      <c r="I354" s="19"/>
      <c r="J354" s="16"/>
      <c r="K354" s="17"/>
    </row>
    <row r="355" spans="2:11" x14ac:dyDescent="0.3">
      <c r="B355" s="1"/>
      <c r="C355" s="16"/>
      <c r="D355" s="16"/>
      <c r="E355" s="16"/>
      <c r="F355" s="16"/>
      <c r="G355" s="18"/>
      <c r="H355" s="16"/>
      <c r="I355" s="19"/>
      <c r="J355" s="16"/>
      <c r="K355" s="17"/>
    </row>
    <row r="356" spans="2:11" x14ac:dyDescent="0.3">
      <c r="B356" s="1"/>
      <c r="C356" s="16"/>
      <c r="D356" s="16"/>
      <c r="E356" s="16"/>
      <c r="F356" s="16"/>
      <c r="G356" s="18"/>
      <c r="H356" s="16"/>
      <c r="I356" s="19"/>
      <c r="J356" s="16"/>
      <c r="K356" s="17"/>
    </row>
    <row r="357" spans="2:11" x14ac:dyDescent="0.3">
      <c r="B357" s="1"/>
      <c r="C357" s="16"/>
      <c r="D357" s="16"/>
      <c r="E357" s="16"/>
      <c r="F357" s="16"/>
      <c r="G357" s="18"/>
      <c r="H357" s="16"/>
      <c r="I357" s="19"/>
      <c r="J357" s="16"/>
      <c r="K357" s="17"/>
    </row>
    <row r="358" spans="2:11" x14ac:dyDescent="0.3">
      <c r="B358" s="1"/>
      <c r="C358" s="16"/>
      <c r="D358" s="16"/>
      <c r="E358" s="16"/>
      <c r="F358" s="16"/>
      <c r="G358" s="18"/>
      <c r="H358" s="16"/>
      <c r="I358" s="19"/>
      <c r="J358" s="16"/>
      <c r="K358" s="17"/>
    </row>
    <row r="359" spans="2:11" x14ac:dyDescent="0.3">
      <c r="B359" s="1"/>
      <c r="C359" s="16"/>
      <c r="D359" s="16"/>
      <c r="E359" s="16"/>
      <c r="F359" s="16"/>
      <c r="G359" s="18"/>
      <c r="H359" s="16"/>
      <c r="I359" s="19"/>
      <c r="J359" s="16"/>
      <c r="K359" s="17"/>
    </row>
    <row r="360" spans="2:11" x14ac:dyDescent="0.3">
      <c r="B360" s="1"/>
      <c r="C360" s="16"/>
      <c r="D360" s="16"/>
      <c r="E360" s="16"/>
      <c r="F360" s="16"/>
      <c r="G360" s="18"/>
      <c r="H360" s="16"/>
      <c r="I360" s="19"/>
      <c r="J360" s="16"/>
      <c r="K360" s="17"/>
    </row>
    <row r="361" spans="2:11" x14ac:dyDescent="0.3">
      <c r="B361" s="1"/>
      <c r="C361" s="16"/>
      <c r="D361" s="16"/>
      <c r="E361" s="16"/>
      <c r="F361" s="16"/>
      <c r="G361" s="18"/>
      <c r="H361" s="16"/>
      <c r="I361" s="19"/>
      <c r="J361" s="16"/>
      <c r="K361" s="17"/>
    </row>
    <row r="362" spans="2:11" x14ac:dyDescent="0.3">
      <c r="B362" s="1"/>
      <c r="C362" s="16"/>
      <c r="D362" s="16"/>
      <c r="E362" s="16"/>
      <c r="F362" s="16"/>
      <c r="G362" s="18"/>
      <c r="H362" s="16"/>
      <c r="I362" s="19"/>
      <c r="J362" s="16"/>
      <c r="K362" s="17"/>
    </row>
    <row r="363" spans="2:11" x14ac:dyDescent="0.3">
      <c r="B363" s="1"/>
      <c r="C363" s="16"/>
      <c r="D363" s="16"/>
      <c r="E363" s="16"/>
      <c r="F363" s="16"/>
      <c r="G363" s="18"/>
      <c r="H363" s="16"/>
      <c r="I363" s="19"/>
      <c r="J363" s="16"/>
      <c r="K363" s="17"/>
    </row>
    <row r="364" spans="2:11" x14ac:dyDescent="0.3">
      <c r="B364" s="1"/>
      <c r="C364" s="16"/>
      <c r="D364" s="16"/>
      <c r="E364" s="16"/>
      <c r="F364" s="16"/>
      <c r="G364" s="18"/>
      <c r="H364" s="16"/>
      <c r="I364" s="19"/>
      <c r="J364" s="16"/>
      <c r="K364" s="17"/>
    </row>
    <row r="365" spans="2:11" x14ac:dyDescent="0.3">
      <c r="B365" s="1"/>
      <c r="C365" s="16"/>
      <c r="D365" s="16"/>
      <c r="E365" s="16"/>
      <c r="F365" s="16"/>
      <c r="G365" s="18"/>
      <c r="H365" s="16"/>
      <c r="I365" s="19"/>
      <c r="J365" s="16"/>
      <c r="K365" s="17"/>
    </row>
    <row r="366" spans="2:11" x14ac:dyDescent="0.3">
      <c r="B366" s="1"/>
      <c r="C366" s="16"/>
      <c r="D366" s="16"/>
      <c r="E366" s="16"/>
      <c r="F366" s="16"/>
      <c r="G366" s="18"/>
      <c r="H366" s="16"/>
      <c r="I366" s="19"/>
      <c r="J366" s="16"/>
      <c r="K366" s="17"/>
    </row>
    <row r="367" spans="2:11" x14ac:dyDescent="0.3">
      <c r="B367" s="1"/>
      <c r="C367" s="16"/>
      <c r="D367" s="16"/>
      <c r="E367" s="16"/>
      <c r="F367" s="16"/>
      <c r="G367" s="18"/>
      <c r="H367" s="16"/>
      <c r="I367" s="19"/>
      <c r="J367" s="16"/>
      <c r="K367" s="17"/>
    </row>
    <row r="368" spans="2:11" x14ac:dyDescent="0.3">
      <c r="B368" s="1"/>
      <c r="C368" s="16"/>
      <c r="D368" s="16"/>
      <c r="E368" s="16"/>
      <c r="F368" s="16"/>
      <c r="G368" s="18"/>
      <c r="H368" s="16"/>
      <c r="I368" s="19"/>
      <c r="J368" s="16"/>
      <c r="K368" s="17"/>
    </row>
    <row r="369" spans="2:11" x14ac:dyDescent="0.3">
      <c r="B369" s="1"/>
      <c r="C369" s="16"/>
      <c r="D369" s="16"/>
      <c r="E369" s="16"/>
      <c r="F369" s="16"/>
      <c r="G369" s="18"/>
      <c r="H369" s="16"/>
      <c r="I369" s="19"/>
      <c r="J369" s="16"/>
      <c r="K369" s="17"/>
    </row>
    <row r="370" spans="2:11" x14ac:dyDescent="0.3">
      <c r="B370" s="1"/>
      <c r="C370" s="16"/>
      <c r="D370" s="16"/>
      <c r="E370" s="16"/>
      <c r="F370" s="16"/>
      <c r="G370" s="18"/>
      <c r="H370" s="16"/>
      <c r="I370" s="19"/>
      <c r="J370" s="16"/>
      <c r="K370" s="17"/>
    </row>
    <row r="371" spans="2:11" x14ac:dyDescent="0.3">
      <c r="B371" s="1"/>
      <c r="C371" s="16"/>
      <c r="D371" s="16"/>
      <c r="E371" s="16"/>
      <c r="F371" s="16"/>
      <c r="G371" s="18"/>
      <c r="H371" s="16"/>
      <c r="I371" s="19"/>
      <c r="J371" s="16"/>
      <c r="K371" s="17"/>
    </row>
    <row r="372" spans="2:11" x14ac:dyDescent="0.3">
      <c r="B372" s="1"/>
      <c r="C372" s="16"/>
      <c r="D372" s="16"/>
      <c r="E372" s="16"/>
      <c r="F372" s="16"/>
      <c r="G372" s="18"/>
      <c r="H372" s="16"/>
      <c r="I372" s="19"/>
      <c r="J372" s="16"/>
      <c r="K372" s="17"/>
    </row>
    <row r="373" spans="2:11" x14ac:dyDescent="0.3">
      <c r="B373" s="1"/>
      <c r="C373" s="16"/>
      <c r="D373" s="16"/>
      <c r="E373" s="16"/>
      <c r="F373" s="16"/>
      <c r="G373" s="18"/>
      <c r="H373" s="16"/>
      <c r="I373" s="19"/>
      <c r="J373" s="16"/>
      <c r="K373" s="17"/>
    </row>
    <row r="374" spans="2:11" x14ac:dyDescent="0.3">
      <c r="B374" s="1"/>
      <c r="C374" s="16"/>
      <c r="D374" s="16"/>
      <c r="E374" s="16"/>
      <c r="F374" s="16"/>
      <c r="G374" s="18"/>
      <c r="H374" s="16"/>
      <c r="I374" s="19"/>
      <c r="J374" s="16"/>
      <c r="K374" s="17"/>
    </row>
    <row r="375" spans="2:11" x14ac:dyDescent="0.3">
      <c r="B375" s="1"/>
      <c r="C375" s="16"/>
      <c r="D375" s="16"/>
      <c r="E375" s="16"/>
      <c r="F375" s="16"/>
      <c r="G375" s="18"/>
      <c r="H375" s="16"/>
      <c r="I375" s="19"/>
      <c r="J375" s="16"/>
      <c r="K375" s="17"/>
    </row>
    <row r="376" spans="2:11" x14ac:dyDescent="0.3">
      <c r="B376" s="1"/>
      <c r="C376" s="16"/>
      <c r="D376" s="16"/>
      <c r="E376" s="16"/>
      <c r="F376" s="16"/>
      <c r="G376" s="18"/>
      <c r="H376" s="16"/>
      <c r="I376" s="19"/>
      <c r="J376" s="16"/>
      <c r="K376" s="17"/>
    </row>
    <row r="377" spans="2:11" x14ac:dyDescent="0.3">
      <c r="B377" s="1"/>
      <c r="C377" s="16"/>
      <c r="D377" s="16"/>
      <c r="E377" s="16"/>
      <c r="F377" s="16"/>
      <c r="G377" s="18"/>
      <c r="H377" s="16"/>
      <c r="I377" s="19"/>
      <c r="J377" s="16"/>
      <c r="K377" s="17"/>
    </row>
    <row r="378" spans="2:11" x14ac:dyDescent="0.3">
      <c r="B378" s="1"/>
      <c r="C378" s="16"/>
      <c r="D378" s="16"/>
      <c r="E378" s="16"/>
      <c r="F378" s="16"/>
      <c r="G378" s="18"/>
      <c r="H378" s="16"/>
      <c r="I378" s="19"/>
      <c r="J378" s="16"/>
      <c r="K378" s="17"/>
    </row>
    <row r="379" spans="2:11" x14ac:dyDescent="0.3">
      <c r="B379" s="1"/>
      <c r="C379" s="16"/>
      <c r="D379" s="16"/>
      <c r="E379" s="16"/>
      <c r="F379" s="16"/>
      <c r="G379" s="18"/>
      <c r="H379" s="16"/>
      <c r="I379" s="19"/>
      <c r="J379" s="16"/>
      <c r="K379" s="17"/>
    </row>
    <row r="380" spans="2:11" x14ac:dyDescent="0.3">
      <c r="B380" s="1"/>
      <c r="C380" s="16"/>
      <c r="D380" s="16"/>
      <c r="E380" s="16"/>
      <c r="F380" s="16"/>
      <c r="G380" s="18"/>
      <c r="H380" s="16"/>
      <c r="I380" s="19"/>
      <c r="J380" s="16"/>
      <c r="K380" s="17"/>
    </row>
    <row r="381" spans="2:11" x14ac:dyDescent="0.3">
      <c r="B381" s="1"/>
      <c r="C381" s="16"/>
      <c r="D381" s="16"/>
      <c r="E381" s="16"/>
      <c r="F381" s="16"/>
      <c r="G381" s="18"/>
      <c r="H381" s="16"/>
      <c r="I381" s="19"/>
      <c r="J381" s="16"/>
      <c r="K381" s="17"/>
    </row>
    <row r="382" spans="2:11" x14ac:dyDescent="0.3">
      <c r="B382" s="1"/>
      <c r="C382" s="16"/>
      <c r="D382" s="16"/>
      <c r="E382" s="16"/>
      <c r="F382" s="16"/>
      <c r="G382" s="18"/>
      <c r="H382" s="16"/>
      <c r="I382" s="19"/>
      <c r="J382" s="16"/>
      <c r="K382" s="17"/>
    </row>
    <row r="383" spans="2:11" x14ac:dyDescent="0.3">
      <c r="B383" s="1"/>
      <c r="C383" s="16"/>
      <c r="D383" s="16"/>
      <c r="E383" s="16"/>
      <c r="F383" s="16"/>
      <c r="G383" s="18"/>
      <c r="H383" s="16"/>
      <c r="I383" s="19"/>
      <c r="J383" s="16"/>
      <c r="K383" s="17"/>
    </row>
    <row r="384" spans="2:11" x14ac:dyDescent="0.3">
      <c r="B384" s="1"/>
      <c r="C384" s="16"/>
      <c r="D384" s="16"/>
      <c r="E384" s="16"/>
      <c r="F384" s="16"/>
      <c r="G384" s="18"/>
      <c r="H384" s="16"/>
      <c r="I384" s="19"/>
      <c r="J384" s="16"/>
      <c r="K384" s="17"/>
    </row>
    <row r="385" spans="2:11" x14ac:dyDescent="0.3">
      <c r="B385" s="1"/>
      <c r="C385" s="16"/>
      <c r="D385" s="16"/>
      <c r="E385" s="16"/>
      <c r="F385" s="16"/>
      <c r="G385" s="18"/>
      <c r="H385" s="16"/>
      <c r="I385" s="19"/>
      <c r="J385" s="16"/>
      <c r="K385" s="17"/>
    </row>
    <row r="386" spans="2:11" x14ac:dyDescent="0.3">
      <c r="B386" s="1"/>
      <c r="C386" s="16"/>
      <c r="D386" s="16"/>
      <c r="E386" s="16"/>
      <c r="F386" s="16"/>
      <c r="G386" s="18"/>
      <c r="H386" s="16"/>
      <c r="I386" s="19"/>
      <c r="J386" s="16"/>
      <c r="K386" s="17"/>
    </row>
    <row r="387" spans="2:11" x14ac:dyDescent="0.3">
      <c r="B387" s="1"/>
      <c r="C387" s="16"/>
      <c r="D387" s="16"/>
      <c r="E387" s="16"/>
      <c r="F387" s="16"/>
      <c r="G387" s="18"/>
      <c r="H387" s="16"/>
      <c r="I387" s="19"/>
      <c r="J387" s="16"/>
      <c r="K387" s="17"/>
    </row>
    <row r="388" spans="2:11" x14ac:dyDescent="0.3">
      <c r="B388" s="1"/>
      <c r="C388" s="16"/>
      <c r="D388" s="16"/>
      <c r="E388" s="16"/>
      <c r="F388" s="16"/>
      <c r="G388" s="18"/>
      <c r="H388" s="16"/>
      <c r="I388" s="19"/>
      <c r="J388" s="16"/>
      <c r="K388" s="17"/>
    </row>
    <row r="389" spans="2:11" x14ac:dyDescent="0.3">
      <c r="B389" s="1"/>
      <c r="C389" s="16"/>
      <c r="D389" s="16"/>
      <c r="E389" s="16"/>
      <c r="F389" s="16"/>
      <c r="G389" s="18"/>
      <c r="H389" s="16"/>
      <c r="I389" s="19"/>
      <c r="J389" s="16"/>
      <c r="K389" s="17"/>
    </row>
    <row r="390" spans="2:11" x14ac:dyDescent="0.3">
      <c r="B390" s="1"/>
      <c r="C390" s="16"/>
      <c r="D390" s="16"/>
      <c r="E390" s="16"/>
      <c r="F390" s="16"/>
      <c r="G390" s="18"/>
      <c r="H390" s="16"/>
      <c r="I390" s="19"/>
      <c r="J390" s="16"/>
      <c r="K390" s="17"/>
    </row>
    <row r="391" spans="2:11" x14ac:dyDescent="0.3">
      <c r="B391" s="1"/>
      <c r="C391" s="16"/>
      <c r="D391" s="16"/>
      <c r="E391" s="16"/>
      <c r="F391" s="16"/>
      <c r="G391" s="18"/>
      <c r="H391" s="16"/>
      <c r="I391" s="19"/>
      <c r="J391" s="16"/>
      <c r="K391" s="17"/>
    </row>
    <row r="392" spans="2:11" x14ac:dyDescent="0.3">
      <c r="B392" s="1"/>
      <c r="C392" s="16"/>
      <c r="D392" s="16"/>
      <c r="E392" s="16"/>
      <c r="F392" s="16"/>
      <c r="G392" s="18"/>
      <c r="H392" s="16"/>
      <c r="I392" s="19"/>
      <c r="J392" s="16"/>
      <c r="K392" s="17"/>
    </row>
    <row r="393" spans="2:11" x14ac:dyDescent="0.3">
      <c r="B393" s="1"/>
      <c r="C393" s="16"/>
      <c r="D393" s="16"/>
      <c r="E393" s="16"/>
      <c r="F393" s="16"/>
      <c r="G393" s="18"/>
      <c r="H393" s="16"/>
      <c r="I393" s="19"/>
      <c r="J393" s="16"/>
      <c r="K393" s="17"/>
    </row>
    <row r="394" spans="2:11" x14ac:dyDescent="0.3">
      <c r="B394" s="1"/>
      <c r="C394" s="16"/>
      <c r="D394" s="16"/>
      <c r="E394" s="16"/>
      <c r="F394" s="16"/>
      <c r="G394" s="18"/>
      <c r="H394" s="16"/>
      <c r="I394" s="19"/>
      <c r="J394" s="16"/>
      <c r="K394" s="17"/>
    </row>
    <row r="395" spans="2:11" x14ac:dyDescent="0.3">
      <c r="B395" s="1"/>
      <c r="C395" s="16"/>
      <c r="D395" s="16"/>
      <c r="E395" s="16"/>
      <c r="F395" s="16"/>
      <c r="G395" s="18"/>
      <c r="H395" s="16"/>
      <c r="I395" s="19"/>
      <c r="J395" s="16"/>
      <c r="K395" s="17"/>
    </row>
    <row r="396" spans="2:11" x14ac:dyDescent="0.3">
      <c r="B396" s="1"/>
      <c r="C396" s="16"/>
      <c r="D396" s="16"/>
      <c r="E396" s="16"/>
      <c r="F396" s="16"/>
      <c r="G396" s="18"/>
      <c r="H396" s="16"/>
      <c r="I396" s="19"/>
      <c r="J396" s="16"/>
      <c r="K396" s="17"/>
    </row>
    <row r="397" spans="2:11" x14ac:dyDescent="0.3">
      <c r="B397" s="1"/>
      <c r="C397" s="16"/>
      <c r="D397" s="16"/>
      <c r="E397" s="16"/>
      <c r="F397" s="16"/>
      <c r="G397" s="18"/>
      <c r="H397" s="16"/>
      <c r="I397" s="19"/>
      <c r="J397" s="16"/>
      <c r="K397" s="17"/>
    </row>
    <row r="398" spans="2:11" x14ac:dyDescent="0.3">
      <c r="B398" s="1"/>
      <c r="C398" s="16"/>
      <c r="D398" s="16"/>
      <c r="E398" s="16"/>
      <c r="F398" s="16"/>
      <c r="G398" s="18"/>
      <c r="H398" s="16"/>
      <c r="I398" s="19"/>
      <c r="J398" s="16"/>
      <c r="K398" s="17"/>
    </row>
    <row r="399" spans="2:11" x14ac:dyDescent="0.3">
      <c r="B399" s="1"/>
      <c r="C399" s="16"/>
      <c r="D399" s="16"/>
      <c r="E399" s="16"/>
      <c r="F399" s="16"/>
      <c r="G399" s="18"/>
      <c r="H399" s="16"/>
      <c r="I399" s="19"/>
      <c r="J399" s="16"/>
      <c r="K399" s="17"/>
    </row>
    <row r="400" spans="2:11" x14ac:dyDescent="0.3">
      <c r="B400" s="1"/>
      <c r="C400" s="16"/>
      <c r="D400" s="16"/>
      <c r="E400" s="16"/>
      <c r="F400" s="16"/>
      <c r="G400" s="18"/>
      <c r="H400" s="16"/>
      <c r="I400" s="19"/>
      <c r="J400" s="16"/>
      <c r="K400" s="17"/>
    </row>
    <row r="401" spans="2:11" x14ac:dyDescent="0.3">
      <c r="B401" s="1"/>
      <c r="C401" s="16"/>
      <c r="D401" s="16"/>
      <c r="E401" s="16"/>
      <c r="F401" s="16"/>
      <c r="G401" s="18"/>
      <c r="H401" s="16"/>
      <c r="I401" s="19"/>
      <c r="J401" s="16"/>
      <c r="K401" s="17"/>
    </row>
    <row r="402" spans="2:11" x14ac:dyDescent="0.3">
      <c r="B402" s="1"/>
      <c r="C402" s="16"/>
      <c r="D402" s="16"/>
      <c r="E402" s="16"/>
      <c r="F402" s="16"/>
      <c r="G402" s="18"/>
      <c r="H402" s="16"/>
      <c r="I402" s="19"/>
      <c r="J402" s="16"/>
      <c r="K402" s="17"/>
    </row>
    <row r="403" spans="2:11" x14ac:dyDescent="0.3">
      <c r="B403" s="1"/>
      <c r="C403" s="16"/>
      <c r="D403" s="16"/>
      <c r="E403" s="16"/>
      <c r="F403" s="16"/>
      <c r="G403" s="18"/>
      <c r="H403" s="16"/>
      <c r="I403" s="19"/>
      <c r="J403" s="16"/>
      <c r="K403" s="17"/>
    </row>
    <row r="404" spans="2:11" x14ac:dyDescent="0.3">
      <c r="B404" s="1"/>
      <c r="C404" s="16"/>
      <c r="D404" s="16"/>
      <c r="E404" s="16"/>
      <c r="F404" s="16"/>
      <c r="G404" s="18"/>
      <c r="H404" s="16"/>
      <c r="I404" s="19"/>
      <c r="J404" s="16"/>
      <c r="K404" s="17"/>
    </row>
    <row r="405" spans="2:11" x14ac:dyDescent="0.3">
      <c r="B405" s="1"/>
      <c r="C405" s="16"/>
      <c r="D405" s="16"/>
      <c r="E405" s="16"/>
      <c r="F405" s="16"/>
      <c r="G405" s="18"/>
      <c r="H405" s="16"/>
      <c r="I405" s="19"/>
      <c r="J405" s="16"/>
      <c r="K405" s="17"/>
    </row>
    <row r="406" spans="2:11" x14ac:dyDescent="0.3">
      <c r="B406" s="1"/>
      <c r="C406" s="16"/>
      <c r="D406" s="16"/>
      <c r="E406" s="16"/>
      <c r="F406" s="16"/>
      <c r="G406" s="18"/>
      <c r="H406" s="16"/>
      <c r="I406" s="19"/>
      <c r="J406" s="16"/>
      <c r="K406" s="17"/>
    </row>
    <row r="407" spans="2:11" x14ac:dyDescent="0.3">
      <c r="B407" s="1"/>
      <c r="C407" s="16"/>
      <c r="D407" s="16"/>
      <c r="E407" s="16"/>
      <c r="F407" s="16"/>
      <c r="G407" s="18"/>
      <c r="H407" s="16"/>
      <c r="I407" s="19"/>
      <c r="J407" s="16"/>
      <c r="K407" s="17"/>
    </row>
    <row r="408" spans="2:11" x14ac:dyDescent="0.3">
      <c r="B408" s="1"/>
      <c r="C408" s="16"/>
      <c r="D408" s="16"/>
      <c r="E408" s="16"/>
      <c r="F408" s="16"/>
      <c r="G408" s="18"/>
      <c r="H408" s="16"/>
      <c r="I408" s="19"/>
      <c r="J408" s="16"/>
      <c r="K408" s="17"/>
    </row>
    <row r="409" spans="2:11" x14ac:dyDescent="0.3">
      <c r="B409" s="1"/>
      <c r="C409" s="16"/>
      <c r="D409" s="16"/>
      <c r="E409" s="16"/>
      <c r="F409" s="16"/>
      <c r="G409" s="18"/>
      <c r="H409" s="16"/>
      <c r="I409" s="19"/>
      <c r="J409" s="16"/>
      <c r="K409" s="17"/>
    </row>
    <row r="410" spans="2:11" x14ac:dyDescent="0.3">
      <c r="B410" s="1"/>
      <c r="C410" s="16"/>
      <c r="D410" s="16"/>
      <c r="E410" s="16"/>
      <c r="F410" s="16"/>
      <c r="G410" s="18"/>
      <c r="H410" s="16"/>
      <c r="I410" s="19"/>
      <c r="J410" s="16"/>
      <c r="K410" s="17"/>
    </row>
    <row r="411" spans="2:11" x14ac:dyDescent="0.3">
      <c r="B411" s="1"/>
      <c r="C411" s="16"/>
      <c r="D411" s="16"/>
      <c r="E411" s="16"/>
      <c r="F411" s="16"/>
      <c r="G411" s="18"/>
      <c r="H411" s="16"/>
      <c r="I411" s="19"/>
      <c r="J411" s="16"/>
      <c r="K411" s="17"/>
    </row>
    <row r="412" spans="2:11" x14ac:dyDescent="0.3">
      <c r="B412" s="1"/>
      <c r="C412" s="16"/>
      <c r="D412" s="16"/>
      <c r="E412" s="16"/>
      <c r="F412" s="16"/>
      <c r="G412" s="18"/>
      <c r="H412" s="16"/>
      <c r="I412" s="19"/>
      <c r="J412" s="16"/>
      <c r="K412" s="17"/>
    </row>
    <row r="413" spans="2:11" x14ac:dyDescent="0.3">
      <c r="B413" s="1"/>
      <c r="C413" s="16"/>
      <c r="D413" s="16"/>
      <c r="E413" s="16"/>
      <c r="F413" s="16"/>
      <c r="G413" s="18"/>
      <c r="H413" s="16"/>
      <c r="I413" s="19"/>
      <c r="J413" s="16"/>
      <c r="K413" s="17"/>
    </row>
    <row r="414" spans="2:11" x14ac:dyDescent="0.3">
      <c r="B414" s="1"/>
      <c r="C414" s="16"/>
      <c r="D414" s="16"/>
      <c r="E414" s="16"/>
      <c r="F414" s="16"/>
      <c r="G414" s="18"/>
      <c r="H414" s="16"/>
      <c r="I414" s="19"/>
      <c r="J414" s="16"/>
      <c r="K414" s="17"/>
    </row>
    <row r="415" spans="2:11" x14ac:dyDescent="0.3">
      <c r="B415" s="1"/>
      <c r="C415" s="16"/>
      <c r="D415" s="16"/>
      <c r="E415" s="16"/>
      <c r="F415" s="16"/>
      <c r="G415" s="18"/>
      <c r="H415" s="16"/>
      <c r="I415" s="19"/>
      <c r="J415" s="16"/>
      <c r="K415" s="17"/>
    </row>
    <row r="416" spans="2:11" x14ac:dyDescent="0.3">
      <c r="B416" s="1"/>
      <c r="C416" s="16"/>
      <c r="D416" s="16"/>
      <c r="E416" s="16"/>
      <c r="F416" s="16"/>
      <c r="G416" s="18"/>
      <c r="H416" s="16"/>
      <c r="I416" s="19"/>
      <c r="J416" s="16"/>
      <c r="K416" s="17"/>
    </row>
    <row r="417" spans="2:11" x14ac:dyDescent="0.3">
      <c r="B417" s="1"/>
      <c r="C417" s="16"/>
      <c r="D417" s="16"/>
      <c r="E417" s="16"/>
      <c r="F417" s="16"/>
      <c r="G417" s="18"/>
      <c r="H417" s="16"/>
      <c r="I417" s="19"/>
      <c r="J417" s="16"/>
      <c r="K417" s="17"/>
    </row>
    <row r="418" spans="2:11" x14ac:dyDescent="0.3">
      <c r="B418" s="1"/>
      <c r="C418" s="16"/>
      <c r="D418" s="16"/>
      <c r="E418" s="16"/>
      <c r="F418" s="16"/>
      <c r="G418" s="18"/>
      <c r="H418" s="16"/>
      <c r="I418" s="19"/>
      <c r="J418" s="16"/>
      <c r="K418" s="17"/>
    </row>
    <row r="419" spans="2:11" x14ac:dyDescent="0.3">
      <c r="B419" s="1"/>
      <c r="C419" s="16"/>
      <c r="D419" s="16"/>
      <c r="E419" s="16"/>
      <c r="F419" s="16"/>
      <c r="G419" s="18"/>
      <c r="H419" s="16"/>
      <c r="I419" s="19"/>
      <c r="J419" s="16"/>
      <c r="K419" s="17"/>
    </row>
    <row r="420" spans="2:11" x14ac:dyDescent="0.3">
      <c r="B420" s="1"/>
      <c r="C420" s="16"/>
      <c r="D420" s="16"/>
      <c r="E420" s="16"/>
      <c r="F420" s="16"/>
      <c r="G420" s="18"/>
      <c r="H420" s="16"/>
      <c r="I420" s="19"/>
      <c r="J420" s="16"/>
      <c r="K420" s="17"/>
    </row>
    <row r="421" spans="2:11" x14ac:dyDescent="0.3">
      <c r="B421" s="1"/>
      <c r="C421" s="16"/>
      <c r="D421" s="16"/>
      <c r="E421" s="16"/>
      <c r="F421" s="16"/>
      <c r="G421" s="18"/>
      <c r="H421" s="16"/>
      <c r="I421" s="19"/>
      <c r="J421" s="16"/>
      <c r="K421" s="17"/>
    </row>
    <row r="422" spans="2:11" x14ac:dyDescent="0.3">
      <c r="B422" s="1"/>
      <c r="C422" s="16"/>
      <c r="D422" s="16"/>
      <c r="E422" s="16"/>
      <c r="F422" s="16"/>
      <c r="G422" s="18"/>
      <c r="H422" s="16"/>
      <c r="I422" s="19"/>
      <c r="J422" s="16"/>
      <c r="K422" s="17"/>
    </row>
    <row r="423" spans="2:11" x14ac:dyDescent="0.3">
      <c r="B423" s="1"/>
      <c r="C423" s="16"/>
      <c r="D423" s="16"/>
      <c r="E423" s="16"/>
      <c r="F423" s="16"/>
      <c r="G423" s="18"/>
      <c r="H423" s="16"/>
      <c r="I423" s="19"/>
      <c r="J423" s="16"/>
      <c r="K423" s="17"/>
    </row>
    <row r="424" spans="2:11" x14ac:dyDescent="0.3">
      <c r="B424" s="1"/>
      <c r="C424" s="16"/>
      <c r="D424" s="16"/>
      <c r="E424" s="16"/>
      <c r="F424" s="16"/>
      <c r="G424" s="18"/>
      <c r="H424" s="16"/>
      <c r="I424" s="19"/>
      <c r="J424" s="16"/>
      <c r="K424" s="17"/>
    </row>
    <row r="425" spans="2:11" x14ac:dyDescent="0.3">
      <c r="B425" s="1"/>
      <c r="C425" s="16"/>
      <c r="D425" s="16"/>
      <c r="E425" s="16"/>
      <c r="F425" s="16"/>
      <c r="G425" s="18"/>
      <c r="H425" s="16"/>
      <c r="I425" s="19"/>
      <c r="J425" s="16"/>
      <c r="K425" s="17"/>
    </row>
    <row r="426" spans="2:11" x14ac:dyDescent="0.3">
      <c r="B426" s="1"/>
      <c r="C426" s="16"/>
      <c r="D426" s="16"/>
      <c r="E426" s="16"/>
      <c r="F426" s="16"/>
      <c r="G426" s="18"/>
      <c r="H426" s="16"/>
      <c r="I426" s="19"/>
      <c r="J426" s="16"/>
      <c r="K426" s="17"/>
    </row>
    <row r="427" spans="2:11" x14ac:dyDescent="0.3">
      <c r="B427" s="1"/>
      <c r="C427" s="16"/>
      <c r="D427" s="16"/>
      <c r="E427" s="16"/>
      <c r="F427" s="16"/>
      <c r="G427" s="18"/>
      <c r="H427" s="16"/>
      <c r="I427" s="19"/>
      <c r="J427" s="16"/>
      <c r="K427" s="17"/>
    </row>
    <row r="428" spans="2:11" x14ac:dyDescent="0.3">
      <c r="B428" s="1"/>
      <c r="C428" s="16"/>
      <c r="D428" s="16"/>
      <c r="E428" s="16"/>
      <c r="F428" s="16"/>
      <c r="G428" s="18"/>
      <c r="H428" s="16"/>
      <c r="I428" s="19"/>
      <c r="J428" s="16"/>
      <c r="K428" s="17"/>
    </row>
    <row r="429" spans="2:11" x14ac:dyDescent="0.3">
      <c r="B429" s="1"/>
      <c r="C429" s="16"/>
      <c r="D429" s="16"/>
      <c r="E429" s="16"/>
      <c r="F429" s="16"/>
      <c r="G429" s="18"/>
      <c r="H429" s="16"/>
      <c r="I429" s="19"/>
      <c r="J429" s="16"/>
      <c r="K429" s="17"/>
    </row>
    <row r="430" spans="2:11" x14ac:dyDescent="0.3">
      <c r="B430" s="1"/>
      <c r="C430" s="16"/>
      <c r="D430" s="16"/>
      <c r="E430" s="16"/>
      <c r="F430" s="16"/>
      <c r="G430" s="18"/>
      <c r="H430" s="16"/>
      <c r="I430" s="19"/>
      <c r="J430" s="16"/>
      <c r="K430" s="17"/>
    </row>
    <row r="431" spans="2:11" x14ac:dyDescent="0.3">
      <c r="B431" s="1"/>
      <c r="C431" s="16"/>
      <c r="D431" s="16"/>
      <c r="E431" s="16"/>
      <c r="F431" s="16"/>
      <c r="G431" s="18"/>
      <c r="H431" s="16"/>
      <c r="I431" s="19"/>
      <c r="J431" s="16"/>
      <c r="K431" s="17"/>
    </row>
    <row r="432" spans="2:11" x14ac:dyDescent="0.3">
      <c r="B432" s="1"/>
      <c r="C432" s="16"/>
      <c r="D432" s="16"/>
      <c r="E432" s="16"/>
      <c r="F432" s="16"/>
      <c r="G432" s="18"/>
      <c r="H432" s="16"/>
      <c r="I432" s="19"/>
      <c r="J432" s="16"/>
      <c r="K432" s="17"/>
    </row>
    <row r="433" spans="2:11" x14ac:dyDescent="0.3">
      <c r="B433" s="1"/>
      <c r="C433" s="16"/>
      <c r="D433" s="16"/>
      <c r="E433" s="16"/>
      <c r="F433" s="16"/>
      <c r="G433" s="18"/>
      <c r="H433" s="16"/>
      <c r="I433" s="19"/>
      <c r="J433" s="16"/>
      <c r="K433" s="17"/>
    </row>
    <row r="434" spans="2:11" x14ac:dyDescent="0.3">
      <c r="B434" s="1"/>
      <c r="C434" s="16"/>
      <c r="D434" s="16"/>
      <c r="E434" s="16"/>
      <c r="F434" s="16"/>
      <c r="G434" s="18"/>
      <c r="H434" s="16"/>
      <c r="I434" s="19"/>
      <c r="J434" s="16"/>
      <c r="K434" s="17"/>
    </row>
    <row r="435" spans="2:11" x14ac:dyDescent="0.3">
      <c r="B435" s="1"/>
      <c r="C435" s="16"/>
      <c r="D435" s="16"/>
      <c r="E435" s="16"/>
      <c r="F435" s="16"/>
      <c r="G435" s="18"/>
      <c r="H435" s="16"/>
      <c r="I435" s="19"/>
      <c r="J435" s="16"/>
      <c r="K435" s="17"/>
    </row>
    <row r="436" spans="2:11" x14ac:dyDescent="0.3">
      <c r="B436" s="1"/>
      <c r="C436" s="16"/>
      <c r="D436" s="16"/>
      <c r="E436" s="16"/>
      <c r="F436" s="16"/>
      <c r="G436" s="18"/>
      <c r="H436" s="16"/>
      <c r="I436" s="19"/>
      <c r="J436" s="16"/>
      <c r="K436" s="17"/>
    </row>
    <row r="437" spans="2:11" x14ac:dyDescent="0.3">
      <c r="B437" s="1"/>
      <c r="C437" s="16"/>
      <c r="D437" s="16"/>
      <c r="E437" s="16"/>
      <c r="F437" s="16"/>
      <c r="G437" s="18"/>
      <c r="H437" s="16"/>
      <c r="I437" s="19"/>
      <c r="J437" s="16"/>
      <c r="K437" s="17"/>
    </row>
    <row r="438" spans="2:11" x14ac:dyDescent="0.3">
      <c r="B438" s="1"/>
      <c r="C438" s="16"/>
      <c r="D438" s="16"/>
      <c r="E438" s="16"/>
      <c r="F438" s="16"/>
      <c r="G438" s="18"/>
      <c r="H438" s="16"/>
      <c r="I438" s="19"/>
      <c r="J438" s="16"/>
      <c r="K438" s="17"/>
    </row>
    <row r="439" spans="2:11" x14ac:dyDescent="0.3">
      <c r="B439" s="1"/>
      <c r="C439" s="16"/>
      <c r="D439" s="16"/>
      <c r="E439" s="16"/>
      <c r="F439" s="16"/>
      <c r="G439" s="18"/>
      <c r="H439" s="16"/>
      <c r="I439" s="19"/>
      <c r="J439" s="16"/>
      <c r="K439" s="17"/>
    </row>
    <row r="440" spans="2:11" x14ac:dyDescent="0.3">
      <c r="B440" s="1"/>
      <c r="C440" s="16"/>
      <c r="D440" s="16"/>
      <c r="E440" s="16"/>
      <c r="F440" s="16"/>
      <c r="G440" s="18"/>
      <c r="H440" s="16"/>
      <c r="I440" s="19"/>
      <c r="J440" s="16"/>
      <c r="K440" s="17"/>
    </row>
    <row r="441" spans="2:11" x14ac:dyDescent="0.3">
      <c r="B441" s="1"/>
      <c r="C441" s="16"/>
      <c r="D441" s="16"/>
      <c r="E441" s="16"/>
      <c r="F441" s="16"/>
      <c r="G441" s="18"/>
      <c r="H441" s="16"/>
      <c r="I441" s="19"/>
      <c r="J441" s="16"/>
      <c r="K441" s="17"/>
    </row>
    <row r="442" spans="2:11" x14ac:dyDescent="0.3">
      <c r="B442" s="1"/>
      <c r="C442" s="16"/>
      <c r="D442" s="16"/>
      <c r="E442" s="16"/>
      <c r="F442" s="16"/>
      <c r="G442" s="18"/>
      <c r="H442" s="16"/>
      <c r="I442" s="19"/>
      <c r="J442" s="16"/>
      <c r="K442" s="17"/>
    </row>
    <row r="443" spans="2:11" x14ac:dyDescent="0.3">
      <c r="B443" s="1"/>
      <c r="C443" s="16"/>
      <c r="D443" s="16"/>
      <c r="E443" s="16"/>
      <c r="F443" s="16"/>
      <c r="G443" s="18"/>
      <c r="H443" s="16"/>
      <c r="I443" s="19"/>
      <c r="J443" s="16"/>
      <c r="K443" s="17"/>
    </row>
    <row r="444" spans="2:11" x14ac:dyDescent="0.3">
      <c r="B444" s="1"/>
      <c r="C444" s="16"/>
      <c r="D444" s="16"/>
      <c r="E444" s="16"/>
      <c r="F444" s="16"/>
      <c r="G444" s="18"/>
      <c r="H444" s="16"/>
      <c r="I444" s="19"/>
      <c r="J444" s="16"/>
      <c r="K444" s="17"/>
    </row>
    <row r="445" spans="2:11" x14ac:dyDescent="0.3">
      <c r="B445" s="1"/>
      <c r="C445" s="16"/>
      <c r="D445" s="16"/>
      <c r="E445" s="16"/>
      <c r="F445" s="16"/>
      <c r="G445" s="18"/>
      <c r="H445" s="16"/>
      <c r="I445" s="19"/>
      <c r="J445" s="16"/>
      <c r="K445" s="17"/>
    </row>
    <row r="446" spans="2:11" x14ac:dyDescent="0.3">
      <c r="B446" s="1"/>
      <c r="C446" s="16"/>
      <c r="D446" s="16"/>
      <c r="E446" s="16"/>
      <c r="F446" s="16"/>
      <c r="G446" s="18"/>
      <c r="H446" s="16"/>
      <c r="I446" s="19"/>
      <c r="J446" s="16"/>
      <c r="K446" s="17"/>
    </row>
    <row r="447" spans="2:11" x14ac:dyDescent="0.3">
      <c r="B447" s="1"/>
      <c r="C447" s="16"/>
      <c r="D447" s="16"/>
      <c r="E447" s="16"/>
      <c r="F447" s="16"/>
      <c r="G447" s="18"/>
      <c r="H447" s="16"/>
      <c r="I447" s="19"/>
      <c r="J447" s="16"/>
      <c r="K447" s="17"/>
    </row>
    <row r="448" spans="2:11" x14ac:dyDescent="0.3">
      <c r="B448" s="1"/>
      <c r="C448" s="16"/>
      <c r="D448" s="16"/>
      <c r="E448" s="16"/>
      <c r="F448" s="16"/>
      <c r="G448" s="18"/>
      <c r="H448" s="16"/>
      <c r="I448" s="19"/>
      <c r="J448" s="16"/>
      <c r="K448" s="17"/>
    </row>
    <row r="449" spans="2:11" x14ac:dyDescent="0.3">
      <c r="B449" s="1"/>
      <c r="C449" s="16"/>
      <c r="D449" s="16"/>
      <c r="E449" s="16"/>
      <c r="F449" s="16"/>
      <c r="G449" s="18"/>
      <c r="H449" s="16"/>
      <c r="I449" s="19"/>
      <c r="J449" s="16"/>
      <c r="K449" s="17"/>
    </row>
    <row r="450" spans="2:11" x14ac:dyDescent="0.3">
      <c r="B450" s="1"/>
      <c r="C450" s="16"/>
      <c r="D450" s="16"/>
      <c r="E450" s="16"/>
      <c r="F450" s="16"/>
      <c r="G450" s="18"/>
      <c r="H450" s="16"/>
      <c r="I450" s="19"/>
      <c r="J450" s="16"/>
      <c r="K450" s="17"/>
    </row>
    <row r="451" spans="2:11" x14ac:dyDescent="0.3">
      <c r="B451" s="1"/>
      <c r="C451" s="16"/>
      <c r="D451" s="16"/>
      <c r="E451" s="16"/>
      <c r="F451" s="16"/>
      <c r="G451" s="18"/>
      <c r="H451" s="16"/>
      <c r="I451" s="19"/>
      <c r="J451" s="16"/>
      <c r="K451" s="17"/>
    </row>
    <row r="452" spans="2:11" x14ac:dyDescent="0.3">
      <c r="B452" s="1"/>
      <c r="C452" s="16"/>
      <c r="D452" s="16"/>
      <c r="E452" s="16"/>
      <c r="F452" s="16"/>
      <c r="G452" s="18"/>
      <c r="H452" s="16"/>
      <c r="I452" s="19"/>
      <c r="J452" s="16"/>
      <c r="K452" s="17"/>
    </row>
    <row r="453" spans="2:11" x14ac:dyDescent="0.3">
      <c r="B453" s="1"/>
      <c r="C453" s="16"/>
      <c r="D453" s="16"/>
      <c r="E453" s="16"/>
      <c r="F453" s="16"/>
      <c r="G453" s="18"/>
      <c r="H453" s="16"/>
      <c r="I453" s="19"/>
      <c r="J453" s="16"/>
      <c r="K453" s="17"/>
    </row>
    <row r="454" spans="2:11" x14ac:dyDescent="0.3">
      <c r="B454" s="1"/>
      <c r="C454" s="16"/>
      <c r="D454" s="16"/>
      <c r="E454" s="16"/>
      <c r="F454" s="16"/>
      <c r="G454" s="18"/>
      <c r="H454" s="16"/>
      <c r="I454" s="19"/>
      <c r="J454" s="16"/>
      <c r="K454" s="17"/>
    </row>
    <row r="455" spans="2:11" x14ac:dyDescent="0.3">
      <c r="B455" s="1"/>
      <c r="C455" s="16"/>
      <c r="D455" s="16"/>
      <c r="E455" s="16"/>
      <c r="F455" s="16"/>
      <c r="G455" s="18"/>
      <c r="H455" s="16"/>
      <c r="I455" s="19"/>
      <c r="J455" s="16"/>
      <c r="K455" s="17"/>
    </row>
    <row r="456" spans="2:11" x14ac:dyDescent="0.3">
      <c r="B456" s="1"/>
      <c r="C456" s="16"/>
      <c r="D456" s="16"/>
      <c r="E456" s="16"/>
      <c r="F456" s="16"/>
      <c r="G456" s="18"/>
      <c r="H456" s="16"/>
      <c r="I456" s="19"/>
      <c r="J456" s="16"/>
      <c r="K456" s="17"/>
    </row>
    <row r="457" spans="2:11" x14ac:dyDescent="0.3">
      <c r="B457" s="1"/>
      <c r="C457" s="16"/>
      <c r="D457" s="16"/>
      <c r="E457" s="16"/>
      <c r="F457" s="16"/>
      <c r="G457" s="18"/>
      <c r="H457" s="16"/>
      <c r="I457" s="19"/>
      <c r="J457" s="16"/>
      <c r="K457" s="17"/>
    </row>
    <row r="458" spans="2:11" x14ac:dyDescent="0.3">
      <c r="B458" s="1"/>
      <c r="C458" s="16"/>
      <c r="D458" s="16"/>
      <c r="E458" s="16"/>
      <c r="F458" s="16"/>
      <c r="G458" s="18"/>
      <c r="H458" s="16"/>
      <c r="I458" s="19"/>
      <c r="J458" s="16"/>
      <c r="K458" s="17"/>
    </row>
    <row r="459" spans="2:11" x14ac:dyDescent="0.3">
      <c r="B459" s="1"/>
    </row>
    <row r="460" spans="2:11" x14ac:dyDescent="0.3">
      <c r="B460" s="1"/>
    </row>
    <row r="461" spans="2:11" x14ac:dyDescent="0.3">
      <c r="B461" s="1"/>
    </row>
    <row r="462" spans="2:11" x14ac:dyDescent="0.3">
      <c r="B462" s="1"/>
    </row>
    <row r="463" spans="2:11" x14ac:dyDescent="0.3">
      <c r="B463" s="1"/>
    </row>
    <row r="464" spans="2:11" x14ac:dyDescent="0.3">
      <c r="B464" s="1"/>
    </row>
    <row r="465" spans="2:2" x14ac:dyDescent="0.3">
      <c r="B465" s="1"/>
    </row>
    <row r="466" spans="2:2" x14ac:dyDescent="0.3">
      <c r="B466" s="1"/>
    </row>
    <row r="467" spans="2:2" x14ac:dyDescent="0.3">
      <c r="B467" s="1"/>
    </row>
    <row r="468" spans="2:2" x14ac:dyDescent="0.3">
      <c r="B468" s="1"/>
    </row>
    <row r="469" spans="2:2" x14ac:dyDescent="0.3">
      <c r="B469" s="1"/>
    </row>
    <row r="470" spans="2:2" x14ac:dyDescent="0.3">
      <c r="B470" s="1"/>
    </row>
    <row r="471" spans="2:2" x14ac:dyDescent="0.3">
      <c r="B471" s="1"/>
    </row>
    <row r="472" spans="2:2" x14ac:dyDescent="0.3">
      <c r="B472" s="1"/>
    </row>
    <row r="473" spans="2:2" x14ac:dyDescent="0.3">
      <c r="B473" s="1"/>
    </row>
    <row r="474" spans="2:2" x14ac:dyDescent="0.3">
      <c r="B474" s="1"/>
    </row>
    <row r="475" spans="2:2" x14ac:dyDescent="0.3">
      <c r="B475" s="1"/>
    </row>
    <row r="476" spans="2:2" x14ac:dyDescent="0.3">
      <c r="B476" s="1"/>
    </row>
    <row r="477" spans="2:2" x14ac:dyDescent="0.3">
      <c r="B477" s="1"/>
    </row>
    <row r="478" spans="2:2" x14ac:dyDescent="0.3">
      <c r="B478" s="1"/>
    </row>
    <row r="479" spans="2:2" x14ac:dyDescent="0.3">
      <c r="B479" s="1"/>
    </row>
    <row r="480" spans="2:2" x14ac:dyDescent="0.3">
      <c r="B480" s="1"/>
    </row>
    <row r="481" spans="2:2" x14ac:dyDescent="0.3">
      <c r="B481" s="1"/>
    </row>
    <row r="482" spans="2:2" x14ac:dyDescent="0.3">
      <c r="B482" s="1"/>
    </row>
    <row r="483" spans="2:2" x14ac:dyDescent="0.3">
      <c r="B483" s="1"/>
    </row>
    <row r="484" spans="2:2" x14ac:dyDescent="0.3">
      <c r="B484" s="1"/>
    </row>
    <row r="485" spans="2:2" x14ac:dyDescent="0.3">
      <c r="B485" s="1"/>
    </row>
    <row r="486" spans="2:2" x14ac:dyDescent="0.3">
      <c r="B486" s="1"/>
    </row>
    <row r="487" spans="2:2" x14ac:dyDescent="0.3">
      <c r="B487" s="1"/>
    </row>
    <row r="488" spans="2:2" x14ac:dyDescent="0.3">
      <c r="B488" s="1"/>
    </row>
    <row r="489" spans="2:2" x14ac:dyDescent="0.3">
      <c r="B489" s="1"/>
    </row>
    <row r="490" spans="2:2" x14ac:dyDescent="0.3">
      <c r="B490" s="1"/>
    </row>
    <row r="491" spans="2:2" x14ac:dyDescent="0.3">
      <c r="B491" s="1"/>
    </row>
    <row r="492" spans="2:2" x14ac:dyDescent="0.3">
      <c r="B492" s="1"/>
    </row>
    <row r="493" spans="2:2" x14ac:dyDescent="0.3">
      <c r="B493" s="1"/>
    </row>
    <row r="494" spans="2:2" x14ac:dyDescent="0.3">
      <c r="B494" s="1"/>
    </row>
    <row r="495" spans="2:2" x14ac:dyDescent="0.3">
      <c r="B495" s="1"/>
    </row>
    <row r="496" spans="2:2" x14ac:dyDescent="0.3">
      <c r="B496" s="1"/>
    </row>
    <row r="497" spans="2:2" x14ac:dyDescent="0.3">
      <c r="B497" s="1"/>
    </row>
    <row r="498" spans="2:2" x14ac:dyDescent="0.3">
      <c r="B498" s="1"/>
    </row>
    <row r="499" spans="2:2" x14ac:dyDescent="0.3">
      <c r="B499" s="1"/>
    </row>
    <row r="500" spans="2:2" x14ac:dyDescent="0.3">
      <c r="B500" s="1"/>
    </row>
    <row r="501" spans="2:2" x14ac:dyDescent="0.3">
      <c r="B501" s="1"/>
    </row>
    <row r="502" spans="2:2" x14ac:dyDescent="0.3">
      <c r="B502" s="1"/>
    </row>
    <row r="503" spans="2:2" x14ac:dyDescent="0.3">
      <c r="B503" s="1"/>
    </row>
    <row r="504" spans="2:2" x14ac:dyDescent="0.3">
      <c r="B504" s="1"/>
    </row>
    <row r="505" spans="2:2" x14ac:dyDescent="0.3">
      <c r="B505" s="1"/>
    </row>
    <row r="506" spans="2:2" x14ac:dyDescent="0.3">
      <c r="B506" s="1"/>
    </row>
    <row r="507" spans="2:2" x14ac:dyDescent="0.3">
      <c r="B507" s="1"/>
    </row>
    <row r="508" spans="2:2" x14ac:dyDescent="0.3">
      <c r="B508" s="1"/>
    </row>
    <row r="509" spans="2:2" x14ac:dyDescent="0.3">
      <c r="B509" s="1"/>
    </row>
    <row r="510" spans="2:2" x14ac:dyDescent="0.3">
      <c r="B510" s="1"/>
    </row>
    <row r="511" spans="2:2" x14ac:dyDescent="0.3">
      <c r="B511" s="1"/>
    </row>
    <row r="512" spans="2:2" x14ac:dyDescent="0.3">
      <c r="B512" s="1"/>
    </row>
    <row r="513" spans="2:2" x14ac:dyDescent="0.3">
      <c r="B513" s="1"/>
    </row>
    <row r="514" spans="2:2" x14ac:dyDescent="0.3">
      <c r="B514" s="1"/>
    </row>
    <row r="515" spans="2:2" x14ac:dyDescent="0.3">
      <c r="B515" s="1"/>
    </row>
    <row r="516" spans="2:2" x14ac:dyDescent="0.3">
      <c r="B516" s="1"/>
    </row>
    <row r="517" spans="2:2" x14ac:dyDescent="0.3">
      <c r="B517" s="1"/>
    </row>
    <row r="518" spans="2:2" x14ac:dyDescent="0.3">
      <c r="B518" s="1"/>
    </row>
    <row r="519" spans="2:2" x14ac:dyDescent="0.3">
      <c r="B519" s="1"/>
    </row>
    <row r="520" spans="2:2" x14ac:dyDescent="0.3">
      <c r="B520" s="1"/>
    </row>
    <row r="521" spans="2:2" x14ac:dyDescent="0.3">
      <c r="B521" s="1"/>
    </row>
    <row r="522" spans="2:2" x14ac:dyDescent="0.3">
      <c r="B522" s="1"/>
    </row>
    <row r="523" spans="2:2" x14ac:dyDescent="0.3">
      <c r="B523" s="1"/>
    </row>
    <row r="524" spans="2:2" x14ac:dyDescent="0.3">
      <c r="B524" s="1"/>
    </row>
    <row r="525" spans="2:2" x14ac:dyDescent="0.3">
      <c r="B525" s="1"/>
    </row>
    <row r="526" spans="2:2" x14ac:dyDescent="0.3">
      <c r="B526" s="1"/>
    </row>
    <row r="527" spans="2:2" x14ac:dyDescent="0.3">
      <c r="B527" s="1"/>
    </row>
    <row r="528" spans="2:2" x14ac:dyDescent="0.3">
      <c r="B528" s="1"/>
    </row>
    <row r="529" spans="2:2" x14ac:dyDescent="0.3">
      <c r="B529" s="1"/>
    </row>
    <row r="530" spans="2:2" x14ac:dyDescent="0.3">
      <c r="B530" s="1"/>
    </row>
    <row r="531" spans="2:2" x14ac:dyDescent="0.3">
      <c r="B531" s="1"/>
    </row>
    <row r="532" spans="2:2" x14ac:dyDescent="0.3">
      <c r="B532" s="1"/>
    </row>
    <row r="533" spans="2:2" x14ac:dyDescent="0.3">
      <c r="B533" s="1"/>
    </row>
    <row r="534" spans="2:2" x14ac:dyDescent="0.3">
      <c r="B534" s="1"/>
    </row>
    <row r="535" spans="2:2" x14ac:dyDescent="0.3">
      <c r="B535" s="1"/>
    </row>
    <row r="536" spans="2:2" x14ac:dyDescent="0.3">
      <c r="B536" s="1"/>
    </row>
    <row r="537" spans="2:2" x14ac:dyDescent="0.3">
      <c r="B537" s="1"/>
    </row>
    <row r="538" spans="2:2" x14ac:dyDescent="0.3">
      <c r="B538" s="1"/>
    </row>
    <row r="539" spans="2:2" x14ac:dyDescent="0.3">
      <c r="B539" s="1"/>
    </row>
    <row r="540" spans="2:2" x14ac:dyDescent="0.3">
      <c r="B540" s="1"/>
    </row>
    <row r="541" spans="2:2" x14ac:dyDescent="0.3">
      <c r="B541" s="1"/>
    </row>
    <row r="542" spans="2:2" x14ac:dyDescent="0.3">
      <c r="B542" s="1"/>
    </row>
    <row r="543" spans="2:2" x14ac:dyDescent="0.3">
      <c r="B543" s="1"/>
    </row>
    <row r="544" spans="2:2" x14ac:dyDescent="0.3">
      <c r="B544" s="1"/>
    </row>
    <row r="545" spans="2:2" x14ac:dyDescent="0.3">
      <c r="B545" s="1"/>
    </row>
    <row r="546" spans="2:2" x14ac:dyDescent="0.3">
      <c r="B546" s="1"/>
    </row>
    <row r="547" spans="2:2" x14ac:dyDescent="0.3">
      <c r="B547" s="1"/>
    </row>
    <row r="548" spans="2:2" x14ac:dyDescent="0.3">
      <c r="B548" s="1"/>
    </row>
    <row r="549" spans="2:2" x14ac:dyDescent="0.3">
      <c r="B549" s="1"/>
    </row>
    <row r="550" spans="2:2" x14ac:dyDescent="0.3">
      <c r="B550" s="1"/>
    </row>
    <row r="551" spans="2:2" x14ac:dyDescent="0.3">
      <c r="B551" s="1"/>
    </row>
    <row r="552" spans="2:2" x14ac:dyDescent="0.3">
      <c r="B552" s="1"/>
    </row>
    <row r="553" spans="2:2" x14ac:dyDescent="0.3">
      <c r="B553" s="1"/>
    </row>
    <row r="554" spans="2:2" x14ac:dyDescent="0.3">
      <c r="B554" s="1"/>
    </row>
    <row r="555" spans="2:2" x14ac:dyDescent="0.3">
      <c r="B555" s="1"/>
    </row>
    <row r="556" spans="2:2" x14ac:dyDescent="0.3">
      <c r="B556" s="1"/>
    </row>
    <row r="557" spans="2:2" x14ac:dyDescent="0.3">
      <c r="B557" s="1"/>
    </row>
    <row r="558" spans="2:2" x14ac:dyDescent="0.3">
      <c r="B558" s="1"/>
    </row>
    <row r="559" spans="2:2" x14ac:dyDescent="0.3">
      <c r="B559" s="1"/>
    </row>
    <row r="560" spans="2:2" x14ac:dyDescent="0.3">
      <c r="B560" s="1"/>
    </row>
    <row r="561" spans="2:2" x14ac:dyDescent="0.3">
      <c r="B561" s="1"/>
    </row>
    <row r="562" spans="2:2" x14ac:dyDescent="0.3">
      <c r="B562" s="1"/>
    </row>
    <row r="563" spans="2:2" x14ac:dyDescent="0.3">
      <c r="B563" s="1"/>
    </row>
    <row r="564" spans="2:2" x14ac:dyDescent="0.3">
      <c r="B564" s="1"/>
    </row>
    <row r="565" spans="2:2" x14ac:dyDescent="0.3">
      <c r="B565" s="1"/>
    </row>
    <row r="566" spans="2:2" x14ac:dyDescent="0.3">
      <c r="B566" s="1"/>
    </row>
    <row r="567" spans="2:2" x14ac:dyDescent="0.3">
      <c r="B567" s="1"/>
    </row>
    <row r="568" spans="2:2" x14ac:dyDescent="0.3">
      <c r="B568" s="1"/>
    </row>
    <row r="569" spans="2:2" x14ac:dyDescent="0.3">
      <c r="B569" s="1"/>
    </row>
    <row r="570" spans="2:2" x14ac:dyDescent="0.3">
      <c r="B570" s="1"/>
    </row>
    <row r="571" spans="2:2" x14ac:dyDescent="0.3">
      <c r="B571" s="1"/>
    </row>
    <row r="572" spans="2:2" x14ac:dyDescent="0.3">
      <c r="B572" s="1"/>
    </row>
    <row r="573" spans="2:2" x14ac:dyDescent="0.3">
      <c r="B573" s="1"/>
    </row>
    <row r="574" spans="2:2" x14ac:dyDescent="0.3">
      <c r="B574" s="1"/>
    </row>
    <row r="575" spans="2:2" x14ac:dyDescent="0.3">
      <c r="B575" s="1"/>
    </row>
    <row r="576" spans="2:2" x14ac:dyDescent="0.3">
      <c r="B576" s="1"/>
    </row>
    <row r="577" spans="2:2" x14ac:dyDescent="0.3">
      <c r="B577" s="1"/>
    </row>
    <row r="578" spans="2:2" x14ac:dyDescent="0.3">
      <c r="B578" s="1"/>
    </row>
    <row r="579" spans="2:2" x14ac:dyDescent="0.3">
      <c r="B579" s="1"/>
    </row>
    <row r="580" spans="2:2" x14ac:dyDescent="0.3">
      <c r="B580" s="1"/>
    </row>
    <row r="581" spans="2:2" x14ac:dyDescent="0.3">
      <c r="B581" s="1"/>
    </row>
    <row r="582" spans="2:2" x14ac:dyDescent="0.3">
      <c r="B582" s="1"/>
    </row>
    <row r="583" spans="2:2" x14ac:dyDescent="0.3">
      <c r="B583" s="1"/>
    </row>
    <row r="584" spans="2:2" x14ac:dyDescent="0.3">
      <c r="B584" s="1"/>
    </row>
    <row r="585" spans="2:2" x14ac:dyDescent="0.3">
      <c r="B585" s="1"/>
    </row>
    <row r="586" spans="2:2" x14ac:dyDescent="0.3">
      <c r="B586" s="1"/>
    </row>
    <row r="587" spans="2:2" x14ac:dyDescent="0.3">
      <c r="B587" s="1"/>
    </row>
    <row r="588" spans="2:2" x14ac:dyDescent="0.3">
      <c r="B588" s="1"/>
    </row>
    <row r="589" spans="2:2" x14ac:dyDescent="0.3">
      <c r="B589" s="1"/>
    </row>
    <row r="590" spans="2:2" x14ac:dyDescent="0.3">
      <c r="B590" s="1"/>
    </row>
    <row r="591" spans="2:2" x14ac:dyDescent="0.3">
      <c r="B591" s="1"/>
    </row>
    <row r="592" spans="2:2" x14ac:dyDescent="0.3">
      <c r="B592" s="1"/>
    </row>
    <row r="593" spans="2:2" x14ac:dyDescent="0.3">
      <c r="B593" s="1"/>
    </row>
    <row r="594" spans="2:2" x14ac:dyDescent="0.3">
      <c r="B594" s="1"/>
    </row>
    <row r="595" spans="2:2" x14ac:dyDescent="0.3">
      <c r="B595" s="1"/>
    </row>
    <row r="596" spans="2:2" x14ac:dyDescent="0.3">
      <c r="B596" s="1"/>
    </row>
    <row r="597" spans="2:2" x14ac:dyDescent="0.3">
      <c r="B597" s="1"/>
    </row>
    <row r="598" spans="2:2" x14ac:dyDescent="0.3">
      <c r="B598" s="1"/>
    </row>
    <row r="599" spans="2:2" x14ac:dyDescent="0.3">
      <c r="B599" s="1"/>
    </row>
    <row r="600" spans="2:2" x14ac:dyDescent="0.3">
      <c r="B600" s="1"/>
    </row>
    <row r="601" spans="2:2" x14ac:dyDescent="0.3">
      <c r="B601" s="1"/>
    </row>
    <row r="602" spans="2:2" x14ac:dyDescent="0.3">
      <c r="B602" s="1"/>
    </row>
    <row r="603" spans="2:2" x14ac:dyDescent="0.3">
      <c r="B603" s="1"/>
    </row>
    <row r="604" spans="2:2" x14ac:dyDescent="0.3">
      <c r="B604" s="1"/>
    </row>
    <row r="605" spans="2:2" x14ac:dyDescent="0.3">
      <c r="B605" s="1"/>
    </row>
    <row r="606" spans="2:2" x14ac:dyDescent="0.3">
      <c r="B606" s="1"/>
    </row>
    <row r="607" spans="2:2" x14ac:dyDescent="0.3">
      <c r="B607" s="1"/>
    </row>
    <row r="608" spans="2:2" x14ac:dyDescent="0.3">
      <c r="B608" s="1"/>
    </row>
    <row r="609" spans="2:2" x14ac:dyDescent="0.3">
      <c r="B609" s="1"/>
    </row>
    <row r="610" spans="2:2" x14ac:dyDescent="0.3">
      <c r="B610" s="1"/>
    </row>
    <row r="611" spans="2:2" x14ac:dyDescent="0.3">
      <c r="B611" s="1"/>
    </row>
    <row r="612" spans="2:2" x14ac:dyDescent="0.3">
      <c r="B612" s="1"/>
    </row>
    <row r="613" spans="2:2" x14ac:dyDescent="0.3">
      <c r="B613" s="1"/>
    </row>
    <row r="614" spans="2:2" x14ac:dyDescent="0.3">
      <c r="B614" s="1"/>
    </row>
    <row r="615" spans="2:2" x14ac:dyDescent="0.3">
      <c r="B615" s="1"/>
    </row>
    <row r="616" spans="2:2" x14ac:dyDescent="0.3">
      <c r="B616" s="1"/>
    </row>
    <row r="617" spans="2:2" x14ac:dyDescent="0.3">
      <c r="B617" s="1"/>
    </row>
    <row r="618" spans="2:2" x14ac:dyDescent="0.3">
      <c r="B618" s="1"/>
    </row>
    <row r="619" spans="2:2" x14ac:dyDescent="0.3">
      <c r="B619" s="1"/>
    </row>
    <row r="620" spans="2:2" x14ac:dyDescent="0.3">
      <c r="B620" s="1"/>
    </row>
    <row r="621" spans="2:2" x14ac:dyDescent="0.3">
      <c r="B621" s="1"/>
    </row>
    <row r="622" spans="2:2" x14ac:dyDescent="0.3">
      <c r="B622" s="1"/>
    </row>
    <row r="623" spans="2:2" x14ac:dyDescent="0.3">
      <c r="B623" s="1"/>
    </row>
    <row r="624" spans="2:2" x14ac:dyDescent="0.3">
      <c r="B624" s="1"/>
    </row>
    <row r="625" spans="2:2" x14ac:dyDescent="0.3">
      <c r="B625" s="1"/>
    </row>
    <row r="626" spans="2:2" x14ac:dyDescent="0.3">
      <c r="B626" s="1"/>
    </row>
    <row r="627" spans="2:2" x14ac:dyDescent="0.3">
      <c r="B627" s="1"/>
    </row>
    <row r="628" spans="2:2" x14ac:dyDescent="0.3">
      <c r="B628" s="1"/>
    </row>
    <row r="629" spans="2:2" x14ac:dyDescent="0.3">
      <c r="B629" s="1"/>
    </row>
    <row r="630" spans="2:2" x14ac:dyDescent="0.3">
      <c r="B630" s="1"/>
    </row>
    <row r="631" spans="2:2" x14ac:dyDescent="0.3">
      <c r="B631" s="1"/>
    </row>
    <row r="632" spans="2:2" x14ac:dyDescent="0.3">
      <c r="B632" s="1"/>
    </row>
    <row r="633" spans="2:2" x14ac:dyDescent="0.3">
      <c r="B633" s="1"/>
    </row>
    <row r="634" spans="2:2" x14ac:dyDescent="0.3">
      <c r="B634" s="1"/>
    </row>
    <row r="635" spans="2:2" x14ac:dyDescent="0.3">
      <c r="B635" s="1"/>
    </row>
    <row r="636" spans="2:2" x14ac:dyDescent="0.3">
      <c r="B636" s="1"/>
    </row>
    <row r="637" spans="2:2" x14ac:dyDescent="0.3">
      <c r="B637" s="1"/>
    </row>
    <row r="638" spans="2:2" x14ac:dyDescent="0.3">
      <c r="B638" s="1"/>
    </row>
    <row r="639" spans="2:2" x14ac:dyDescent="0.3">
      <c r="B639" s="1"/>
    </row>
    <row r="640" spans="2:2" x14ac:dyDescent="0.3">
      <c r="B640" s="1"/>
    </row>
    <row r="641" spans="2:2" x14ac:dyDescent="0.3">
      <c r="B641" s="1"/>
    </row>
    <row r="642" spans="2:2" x14ac:dyDescent="0.3">
      <c r="B642" s="1"/>
    </row>
    <row r="643" spans="2:2" x14ac:dyDescent="0.3">
      <c r="B643" s="1"/>
    </row>
    <row r="644" spans="2:2" x14ac:dyDescent="0.3">
      <c r="B644" s="1"/>
    </row>
    <row r="645" spans="2:2" x14ac:dyDescent="0.3">
      <c r="B645" s="1"/>
    </row>
    <row r="646" spans="2:2" x14ac:dyDescent="0.3">
      <c r="B646" s="1"/>
    </row>
    <row r="647" spans="2:2" x14ac:dyDescent="0.3">
      <c r="B647" s="1"/>
    </row>
    <row r="648" spans="2:2" x14ac:dyDescent="0.3">
      <c r="B648" s="1"/>
    </row>
    <row r="649" spans="2:2" x14ac:dyDescent="0.3">
      <c r="B649" s="1"/>
    </row>
    <row r="650" spans="2:2" x14ac:dyDescent="0.3">
      <c r="B650" s="1"/>
    </row>
  </sheetData>
  <pageMargins left="0.511811024" right="0.511811024" top="0.78740157499999996" bottom="0.78740157499999996" header="0.31496062000000002" footer="0.31496062000000002"/>
  <pageSetup paperSize="9" orientation="portrait" horizontalDpi="360" verticalDpi="36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6"/>
  <dimension ref="A1:Y651"/>
  <sheetViews>
    <sheetView workbookViewId="0">
      <pane xSplit="4" ySplit="2" topLeftCell="E3" activePane="bottomRight" state="frozen"/>
      <selection pane="topRight" activeCell="E1" sqref="E1"/>
      <selection pane="bottomLeft" activeCell="A3" sqref="A3"/>
      <selection pane="bottomRight" activeCell="A68" sqref="A68"/>
    </sheetView>
  </sheetViews>
  <sheetFormatPr defaultRowHeight="14.4" x14ac:dyDescent="0.3"/>
  <cols>
    <col min="1" max="1" width="10.88671875" bestFit="1" customWidth="1"/>
    <col min="2" max="2" width="11.5546875" bestFit="1" customWidth="1"/>
    <col min="4" max="4" width="13.109375" bestFit="1" customWidth="1"/>
    <col min="5" max="5" width="20.44140625" customWidth="1"/>
    <col min="6" max="6" width="18.109375" customWidth="1"/>
    <col min="7" max="7" width="18" customWidth="1"/>
    <col min="8" max="8" width="15.88671875" customWidth="1"/>
    <col min="9" max="9" width="20.109375" bestFit="1" customWidth="1"/>
    <col min="10" max="10" width="25.88671875" bestFit="1" customWidth="1"/>
    <col min="11" max="11" width="25.109375" bestFit="1" customWidth="1"/>
    <col min="12" max="12" width="16.5546875" bestFit="1" customWidth="1"/>
    <col min="13" max="13" width="18.5546875" customWidth="1"/>
    <col min="14" max="14" width="16.88671875" customWidth="1"/>
    <col min="15" max="15" width="20.88671875" bestFit="1" customWidth="1"/>
    <col min="16" max="16" width="21" bestFit="1" customWidth="1"/>
    <col min="17" max="17" width="27.88671875" bestFit="1" customWidth="1"/>
    <col min="18" max="18" width="25.109375" bestFit="1" customWidth="1"/>
    <col min="19" max="19" width="25.109375" style="56" customWidth="1"/>
    <col min="20" max="22" width="25.109375" customWidth="1"/>
    <col min="23" max="23" width="22.109375" bestFit="1" customWidth="1"/>
    <col min="24" max="24" width="50.44140625" bestFit="1" customWidth="1"/>
    <col min="25" max="25" width="10.88671875" bestFit="1" customWidth="1"/>
  </cols>
  <sheetData>
    <row r="1" spans="1:25" x14ac:dyDescent="0.3">
      <c r="B1" t="s">
        <v>357</v>
      </c>
      <c r="C1">
        <f>4/1200</f>
        <v>3.3333333333333335E-3</v>
      </c>
      <c r="E1" s="227" t="s">
        <v>358</v>
      </c>
      <c r="F1" s="227"/>
      <c r="G1" s="227"/>
      <c r="H1" s="227"/>
      <c r="I1" s="227"/>
      <c r="J1" s="227"/>
      <c r="K1" s="227"/>
      <c r="L1" s="227"/>
      <c r="M1" s="227"/>
      <c r="N1" s="228" t="s">
        <v>359</v>
      </c>
      <c r="O1" s="228"/>
      <c r="P1" s="228"/>
      <c r="Q1" s="228"/>
      <c r="R1" s="228"/>
      <c r="S1" s="229" t="s">
        <v>360</v>
      </c>
      <c r="T1" s="229"/>
      <c r="U1" s="229"/>
      <c r="V1" s="229"/>
      <c r="W1" s="230" t="s">
        <v>361</v>
      </c>
      <c r="X1" s="230"/>
    </row>
    <row r="2" spans="1:25" ht="28.8" x14ac:dyDescent="0.3">
      <c r="A2" t="s">
        <v>28</v>
      </c>
      <c r="B2" t="s">
        <v>362</v>
      </c>
      <c r="C2" t="s">
        <v>26</v>
      </c>
      <c r="D2" t="s">
        <v>363</v>
      </c>
      <c r="E2" s="3" t="s">
        <v>349</v>
      </c>
      <c r="F2" s="3" t="s">
        <v>350</v>
      </c>
      <c r="G2" s="3" t="s">
        <v>351</v>
      </c>
      <c r="H2" s="4" t="s">
        <v>38</v>
      </c>
      <c r="I2" s="4" t="s">
        <v>364</v>
      </c>
      <c r="J2" s="4" t="s">
        <v>365</v>
      </c>
      <c r="K2" s="4" t="s">
        <v>366</v>
      </c>
      <c r="L2" s="3" t="s">
        <v>367</v>
      </c>
      <c r="M2" s="4" t="s">
        <v>355</v>
      </c>
      <c r="N2" s="4" t="s">
        <v>368</v>
      </c>
      <c r="O2" s="4" t="s">
        <v>369</v>
      </c>
      <c r="P2" s="4" t="s">
        <v>370</v>
      </c>
      <c r="Q2" s="4" t="s">
        <v>371</v>
      </c>
      <c r="R2" s="4" t="s">
        <v>372</v>
      </c>
      <c r="S2" s="40" t="s">
        <v>373</v>
      </c>
      <c r="T2" s="4" t="s">
        <v>374</v>
      </c>
      <c r="U2" s="4" t="s">
        <v>375</v>
      </c>
      <c r="V2" s="4" t="s">
        <v>376</v>
      </c>
      <c r="W2" s="4" t="s">
        <v>377</v>
      </c>
      <c r="X2" s="4" t="s">
        <v>378</v>
      </c>
    </row>
    <row r="3" spans="1:25" x14ac:dyDescent="0.3">
      <c r="A3" s="1"/>
      <c r="B3" s="9"/>
      <c r="C3" s="5"/>
      <c r="E3" s="7"/>
      <c r="F3" s="7"/>
      <c r="G3" s="7"/>
      <c r="H3" s="7"/>
      <c r="I3" s="8"/>
      <c r="J3" s="7"/>
      <c r="K3" s="8"/>
      <c r="L3" s="7"/>
      <c r="M3" s="7"/>
      <c r="N3" s="35"/>
      <c r="O3" s="10"/>
      <c r="P3" s="11"/>
      <c r="Q3" s="11"/>
      <c r="R3" s="37"/>
      <c r="S3" s="39"/>
      <c r="T3" s="38"/>
      <c r="U3" s="15"/>
      <c r="V3" s="36"/>
      <c r="W3" s="6"/>
      <c r="X3" s="14"/>
    </row>
    <row r="4" spans="1:25" x14ac:dyDescent="0.3">
      <c r="A4" s="1">
        <v>44593</v>
      </c>
      <c r="B4" s="9">
        <f t="shared" ref="B4:B28" si="0">DAY(EDATE(A4,1)-1)</f>
        <v>28</v>
      </c>
      <c r="C4" s="5">
        <f>VLOOKUP(A4,Encargos!$A$8:$B$652,2,0)</f>
        <v>4.3430000000000005E-3</v>
      </c>
      <c r="D4">
        <v>315</v>
      </c>
      <c r="E4" s="41">
        <v>57907722936.309975</v>
      </c>
      <c r="F4" s="7">
        <f t="shared" ref="F4:F68" si="1">E4*C4</f>
        <v>251493240.71239424</v>
      </c>
      <c r="G4" s="7">
        <f t="shared" ref="G4:G67" si="2">E4+F4</f>
        <v>58159216177.022369</v>
      </c>
      <c r="H4" s="7">
        <f t="shared" ref="H4:H31" si="3">G4*$C$1</f>
        <v>193864053.92340791</v>
      </c>
      <c r="I4" s="8">
        <f t="shared" ref="I4:I31" si="4">PMT($C$1,D4,-G4)</f>
        <v>298504657.61541277</v>
      </c>
      <c r="J4" s="7">
        <f t="shared" ref="J4:J31" si="5">$C$1*G4</f>
        <v>193864053.92340791</v>
      </c>
      <c r="K4" s="8">
        <f t="shared" ref="K4:K66" si="6">I4-J4</f>
        <v>104640603.69200486</v>
      </c>
      <c r="L4" s="7">
        <v>0</v>
      </c>
      <c r="M4" s="7">
        <f t="shared" ref="M4:M66" si="7">G4+H4-I4</f>
        <v>58054575573.330368</v>
      </c>
      <c r="N4" s="35">
        <v>44620</v>
      </c>
      <c r="O4" s="10">
        <f>N4-A4</f>
        <v>27</v>
      </c>
      <c r="P4" s="11">
        <f>Q4*((1+$C$1)^(O4/B4)-1)+H4*((1+C4)^(O4/B4))*((1+$C$1)^(O4/B4))</f>
        <v>195639312.7966035</v>
      </c>
      <c r="Q4" s="11">
        <f t="shared" ref="Q4:Q67" si="8">K4*((1+C4)^((N4-A4)/B4))</f>
        <v>105078793.39381054</v>
      </c>
      <c r="R4" s="37">
        <f>P4+Q4</f>
        <v>300718106.19041407</v>
      </c>
      <c r="S4" s="39">
        <f>(YEAR(A4)-2022)*100%/9</f>
        <v>0</v>
      </c>
      <c r="T4" s="38">
        <f t="shared" ref="T4:T16" si="9">IF(V4&lt;P4,V4,P4)</f>
        <v>0</v>
      </c>
      <c r="U4" s="15">
        <f t="shared" ref="U4:U16" si="10">V4-T4</f>
        <v>0</v>
      </c>
      <c r="V4" s="15">
        <f>R4*S4</f>
        <v>0</v>
      </c>
      <c r="W4" s="13">
        <f>A5-N4</f>
        <v>1</v>
      </c>
      <c r="X4" s="14">
        <f>(R4-V4)*((1+C5)^(W4/B4))*((1+$C$1)^(W4/B4))</f>
        <v>300796473.94446635</v>
      </c>
      <c r="Y4" s="1"/>
    </row>
    <row r="5" spans="1:25" x14ac:dyDescent="0.3">
      <c r="A5" s="1">
        <v>44621</v>
      </c>
      <c r="B5" s="9">
        <f t="shared" si="0"/>
        <v>31</v>
      </c>
      <c r="C5" s="5">
        <f>VLOOKUP(A5,Encargos!$A$8:$B$652,2,0)</f>
        <v>3.9760000000000004E-3</v>
      </c>
      <c r="D5">
        <f>D4-1</f>
        <v>314</v>
      </c>
      <c r="E5" s="7">
        <f t="shared" ref="E5:E68" si="11">M4</f>
        <v>58054575573.330368</v>
      </c>
      <c r="F5" s="7">
        <f t="shared" si="1"/>
        <v>230824992.47956157</v>
      </c>
      <c r="G5" s="7">
        <f t="shared" si="2"/>
        <v>58285400565.809929</v>
      </c>
      <c r="H5" s="7">
        <f t="shared" si="3"/>
        <v>194284668.55269977</v>
      </c>
      <c r="I5" s="8">
        <f t="shared" si="4"/>
        <v>299691512.13409168</v>
      </c>
      <c r="J5" s="7">
        <f t="shared" si="5"/>
        <v>194284668.55269977</v>
      </c>
      <c r="K5" s="8">
        <f t="shared" si="6"/>
        <v>105406843.5813919</v>
      </c>
      <c r="L5" s="7">
        <v>0</v>
      </c>
      <c r="M5" s="7">
        <f t="shared" si="7"/>
        <v>58179993722.228531</v>
      </c>
      <c r="N5" s="139" t="s">
        <v>379</v>
      </c>
      <c r="O5" s="10">
        <f t="shared" ref="O5:O67" si="12">N5-A5</f>
        <v>29</v>
      </c>
      <c r="P5" s="11">
        <f t="shared" ref="P5:P68" si="13">Q5*((1+$C$1)^(O5/B5)-1)+H5*((1+C5)^(O5/B5))*((1+$C$1)^(O5/B5))</f>
        <v>195945111.36274296</v>
      </c>
      <c r="Q5" s="11">
        <f t="shared" si="8"/>
        <v>105798852.42204541</v>
      </c>
      <c r="R5" s="37">
        <f t="shared" ref="R5:R68" si="14">P5+Q5</f>
        <v>301743963.78478837</v>
      </c>
      <c r="S5" s="39">
        <f t="shared" ref="S5:S68" si="15">(YEAR(A5)-2022)*100%/9</f>
        <v>0</v>
      </c>
      <c r="T5" s="38">
        <f t="shared" si="9"/>
        <v>0</v>
      </c>
      <c r="U5" s="15">
        <f t="shared" si="10"/>
        <v>0</v>
      </c>
      <c r="V5" s="15">
        <f t="shared" ref="V5:V68" si="16">R5*S5</f>
        <v>0</v>
      </c>
      <c r="W5" s="13">
        <f t="shared" ref="W5:W68" si="17">A6-N5</f>
        <v>2</v>
      </c>
      <c r="X5" s="14">
        <f t="shared" ref="X5:X68" si="18">(R5-V5)*((1+C6)^(W5/B5))*((1+$C$1)^(W5/B5))</f>
        <v>301890432.39994252</v>
      </c>
      <c r="Y5" s="138"/>
    </row>
    <row r="6" spans="1:25" x14ac:dyDescent="0.3">
      <c r="A6" s="1">
        <v>44652</v>
      </c>
      <c r="B6" s="9">
        <f t="shared" si="0"/>
        <v>30</v>
      </c>
      <c r="C6" s="5">
        <f>VLOOKUP(A6,Encargos!$A$8:$B$652,2,0)</f>
        <v>4.2030000000000001E-3</v>
      </c>
      <c r="D6">
        <f t="shared" ref="D6:D69" si="19">D5-1</f>
        <v>313</v>
      </c>
      <c r="E6" s="7">
        <f t="shared" si="11"/>
        <v>58179993722.228531</v>
      </c>
      <c r="F6" s="7">
        <f t="shared" si="1"/>
        <v>244530513.61452651</v>
      </c>
      <c r="G6" s="7">
        <f t="shared" si="2"/>
        <v>58424524235.843056</v>
      </c>
      <c r="H6" s="7">
        <f t="shared" si="3"/>
        <v>194748414.11947685</v>
      </c>
      <c r="I6" s="8">
        <f t="shared" si="4"/>
        <v>300951115.55959123</v>
      </c>
      <c r="J6" s="7">
        <f t="shared" si="5"/>
        <v>194748414.11947685</v>
      </c>
      <c r="K6" s="8">
        <f t="shared" si="6"/>
        <v>106202701.44011438</v>
      </c>
      <c r="L6" s="7">
        <v>0</v>
      </c>
      <c r="M6" s="7">
        <f t="shared" si="7"/>
        <v>58318321534.402939</v>
      </c>
      <c r="N6" s="139" t="s">
        <v>52</v>
      </c>
      <c r="O6" s="10">
        <f t="shared" si="12"/>
        <v>29</v>
      </c>
      <c r="P6" s="11">
        <f t="shared" si="13"/>
        <v>196513219.09220344</v>
      </c>
      <c r="Q6" s="11">
        <f t="shared" si="8"/>
        <v>106634162.21351881</v>
      </c>
      <c r="R6" s="37">
        <f t="shared" si="14"/>
        <v>303147381.30572224</v>
      </c>
      <c r="S6" s="39">
        <f t="shared" si="15"/>
        <v>0</v>
      </c>
      <c r="T6" s="38">
        <f t="shared" si="9"/>
        <v>0</v>
      </c>
      <c r="U6" s="15">
        <f t="shared" si="10"/>
        <v>0</v>
      </c>
      <c r="V6" s="15">
        <f t="shared" si="16"/>
        <v>0</v>
      </c>
      <c r="W6" s="13">
        <f t="shared" si="17"/>
        <v>1</v>
      </c>
      <c r="X6" s="14">
        <f t="shared" si="18"/>
        <v>303240637.24736178</v>
      </c>
      <c r="Y6" s="138"/>
    </row>
    <row r="7" spans="1:25" x14ac:dyDescent="0.3">
      <c r="A7" s="1">
        <v>44682</v>
      </c>
      <c r="B7" s="9">
        <f t="shared" si="0"/>
        <v>31</v>
      </c>
      <c r="C7" s="5">
        <f>VLOOKUP(A7,Encargos!$A$8:$B$652,2,0)</f>
        <v>5.9170000000000004E-3</v>
      </c>
      <c r="D7">
        <f t="shared" si="19"/>
        <v>312</v>
      </c>
      <c r="E7" s="7">
        <f t="shared" si="11"/>
        <v>58318321534.402939</v>
      </c>
      <c r="F7" s="7">
        <f t="shared" si="1"/>
        <v>345069508.51906222</v>
      </c>
      <c r="G7" s="7">
        <f t="shared" si="2"/>
        <v>58663391042.922005</v>
      </c>
      <c r="H7" s="7">
        <f t="shared" si="3"/>
        <v>195544636.80974004</v>
      </c>
      <c r="I7" s="8">
        <f t="shared" si="4"/>
        <v>302731843.31035733</v>
      </c>
      <c r="J7" s="7">
        <f t="shared" si="5"/>
        <v>195544636.80974004</v>
      </c>
      <c r="K7" s="8">
        <f t="shared" si="6"/>
        <v>107187206.5006173</v>
      </c>
      <c r="L7" s="7">
        <v>0</v>
      </c>
      <c r="M7" s="7">
        <f t="shared" si="7"/>
        <v>58556203836.421387</v>
      </c>
      <c r="N7" s="139" t="s">
        <v>380</v>
      </c>
      <c r="O7" s="10">
        <f t="shared" si="12"/>
        <v>29</v>
      </c>
      <c r="P7" s="11">
        <f t="shared" si="13"/>
        <v>197575945.55080017</v>
      </c>
      <c r="Q7" s="11">
        <f t="shared" si="8"/>
        <v>107780402.34142299</v>
      </c>
      <c r="R7" s="37">
        <f t="shared" si="14"/>
        <v>305356347.89222318</v>
      </c>
      <c r="S7" s="39">
        <f t="shared" si="15"/>
        <v>0</v>
      </c>
      <c r="T7" s="38">
        <f t="shared" si="9"/>
        <v>0</v>
      </c>
      <c r="U7" s="15">
        <f t="shared" si="10"/>
        <v>0</v>
      </c>
      <c r="V7" s="15">
        <f t="shared" si="16"/>
        <v>0</v>
      </c>
      <c r="W7" s="13">
        <f t="shared" si="17"/>
        <v>2</v>
      </c>
      <c r="X7" s="14">
        <f t="shared" si="18"/>
        <v>305520069.98856527</v>
      </c>
      <c r="Y7" s="138"/>
    </row>
    <row r="8" spans="1:25" x14ac:dyDescent="0.3">
      <c r="A8" s="1">
        <v>44713</v>
      </c>
      <c r="B8" s="9">
        <f t="shared" si="0"/>
        <v>30</v>
      </c>
      <c r="C8" s="5">
        <f>VLOOKUP(A8,Encargos!$A$8:$B$652,2,0)</f>
        <v>4.993E-3</v>
      </c>
      <c r="D8">
        <f t="shared" si="19"/>
        <v>311</v>
      </c>
      <c r="E8" s="7">
        <f t="shared" si="11"/>
        <v>58556203836.421387</v>
      </c>
      <c r="F8" s="7">
        <f t="shared" si="1"/>
        <v>292371125.755252</v>
      </c>
      <c r="G8" s="7">
        <f t="shared" si="2"/>
        <v>58848574962.176636</v>
      </c>
      <c r="H8" s="7">
        <f t="shared" si="3"/>
        <v>196161916.5405888</v>
      </c>
      <c r="I8" s="8">
        <f t="shared" si="4"/>
        <v>304243383.40400594</v>
      </c>
      <c r="J8" s="7">
        <f t="shared" si="5"/>
        <v>196161916.5405888</v>
      </c>
      <c r="K8" s="8">
        <f t="shared" si="6"/>
        <v>108081466.86341715</v>
      </c>
      <c r="L8" s="7">
        <v>0</v>
      </c>
      <c r="M8" s="7">
        <f t="shared" si="7"/>
        <v>58740493495.313217</v>
      </c>
      <c r="N8" s="139" t="s">
        <v>54</v>
      </c>
      <c r="O8" s="10">
        <f t="shared" si="12"/>
        <v>29</v>
      </c>
      <c r="P8" s="11">
        <f t="shared" si="13"/>
        <v>198093642.86460662</v>
      </c>
      <c r="Q8" s="11">
        <f t="shared" si="8"/>
        <v>108603085.93212786</v>
      </c>
      <c r="R8" s="37">
        <f t="shared" si="14"/>
        <v>306696728.79673445</v>
      </c>
      <c r="S8" s="39">
        <f t="shared" si="15"/>
        <v>0</v>
      </c>
      <c r="T8" s="38">
        <f t="shared" si="9"/>
        <v>0</v>
      </c>
      <c r="U8" s="15">
        <f t="shared" si="10"/>
        <v>0</v>
      </c>
      <c r="V8" s="15">
        <f t="shared" si="16"/>
        <v>0</v>
      </c>
      <c r="W8" s="13">
        <f t="shared" si="17"/>
        <v>1</v>
      </c>
      <c r="X8" s="14">
        <f t="shared" si="18"/>
        <v>306801969.18274635</v>
      </c>
      <c r="Y8" s="138"/>
    </row>
    <row r="9" spans="1:25" x14ac:dyDescent="0.3">
      <c r="A9" s="1">
        <v>44743</v>
      </c>
      <c r="B9" s="9">
        <f t="shared" si="0"/>
        <v>31</v>
      </c>
      <c r="C9" s="5">
        <f>VLOOKUP(A9,Encargos!$A$8:$B$652,2,0)</f>
        <v>6.9889999999999996E-3</v>
      </c>
      <c r="D9">
        <f t="shared" si="19"/>
        <v>310</v>
      </c>
      <c r="E9" s="7">
        <f t="shared" si="11"/>
        <v>58740493495.313217</v>
      </c>
      <c r="F9" s="7">
        <f t="shared" si="1"/>
        <v>410537309.03874403</v>
      </c>
      <c r="G9" s="7">
        <f t="shared" si="2"/>
        <v>59151030804.351959</v>
      </c>
      <c r="H9" s="7">
        <f t="shared" si="3"/>
        <v>197170102.68117321</v>
      </c>
      <c r="I9" s="8">
        <f t="shared" si="4"/>
        <v>306369740.41061652</v>
      </c>
      <c r="J9" s="7">
        <f t="shared" si="5"/>
        <v>197170102.68117321</v>
      </c>
      <c r="K9" s="8">
        <f t="shared" si="6"/>
        <v>109199637.72944331</v>
      </c>
      <c r="L9" s="7">
        <v>0</v>
      </c>
      <c r="M9" s="7">
        <f t="shared" si="7"/>
        <v>59041831166.62252</v>
      </c>
      <c r="N9" s="139" t="s">
        <v>381</v>
      </c>
      <c r="O9" s="10">
        <f t="shared" si="12"/>
        <v>29</v>
      </c>
      <c r="P9" s="11">
        <f t="shared" si="13"/>
        <v>199420417.94879454</v>
      </c>
      <c r="Q9" s="11">
        <f t="shared" si="8"/>
        <v>109913434.96343699</v>
      </c>
      <c r="R9" s="37">
        <f t="shared" si="14"/>
        <v>309333852.91223156</v>
      </c>
      <c r="S9" s="39">
        <f t="shared" si="15"/>
        <v>0</v>
      </c>
      <c r="T9" s="38">
        <f t="shared" si="9"/>
        <v>0</v>
      </c>
      <c r="U9" s="15">
        <f t="shared" si="10"/>
        <v>0</v>
      </c>
      <c r="V9" s="15">
        <f t="shared" si="16"/>
        <v>0</v>
      </c>
      <c r="W9" s="13">
        <f t="shared" si="17"/>
        <v>2</v>
      </c>
      <c r="X9" s="14">
        <f t="shared" si="18"/>
        <v>309535520.36674941</v>
      </c>
      <c r="Y9" s="138"/>
    </row>
    <row r="10" spans="1:25" x14ac:dyDescent="0.3">
      <c r="A10" s="1">
        <v>44774</v>
      </c>
      <c r="B10" s="9">
        <f t="shared" si="0"/>
        <v>31</v>
      </c>
      <c r="C10" s="5">
        <f>VLOOKUP(A10,Encargos!$A$8:$B$652,2,0)</f>
        <v>6.7970000000000001E-3</v>
      </c>
      <c r="D10">
        <f t="shared" si="19"/>
        <v>309</v>
      </c>
      <c r="E10" s="7">
        <f t="shared" si="11"/>
        <v>59041831166.62252</v>
      </c>
      <c r="F10" s="7">
        <f t="shared" si="1"/>
        <v>401307326.43953329</v>
      </c>
      <c r="G10" s="7">
        <f t="shared" si="2"/>
        <v>59443138493.062057</v>
      </c>
      <c r="H10" s="7">
        <f t="shared" si="3"/>
        <v>198143794.97687355</v>
      </c>
      <c r="I10" s="8">
        <f t="shared" si="4"/>
        <v>308452135.53618747</v>
      </c>
      <c r="J10" s="7">
        <f t="shared" si="5"/>
        <v>198143794.97687355</v>
      </c>
      <c r="K10" s="8">
        <f t="shared" si="6"/>
        <v>110308340.55931392</v>
      </c>
      <c r="L10" s="7">
        <v>0</v>
      </c>
      <c r="M10" s="7">
        <f t="shared" si="7"/>
        <v>59332830152.502747</v>
      </c>
      <c r="N10" s="139" t="s">
        <v>382</v>
      </c>
      <c r="O10" s="10">
        <f t="shared" si="12"/>
        <v>29</v>
      </c>
      <c r="P10" s="11">
        <f t="shared" si="13"/>
        <v>200371264.06399482</v>
      </c>
      <c r="Q10" s="11">
        <f t="shared" si="8"/>
        <v>111009580.94695738</v>
      </c>
      <c r="R10" s="37">
        <f t="shared" si="14"/>
        <v>311380845.01095223</v>
      </c>
      <c r="S10" s="39">
        <f t="shared" si="15"/>
        <v>0</v>
      </c>
      <c r="T10" s="38">
        <f t="shared" si="9"/>
        <v>0</v>
      </c>
      <c r="U10" s="15">
        <f t="shared" si="10"/>
        <v>0</v>
      </c>
      <c r="V10" s="15">
        <f t="shared" si="16"/>
        <v>0</v>
      </c>
      <c r="W10" s="13">
        <f t="shared" si="17"/>
        <v>2</v>
      </c>
      <c r="X10" s="14">
        <f t="shared" si="18"/>
        <v>311587720.13017732</v>
      </c>
      <c r="Y10" s="138"/>
    </row>
    <row r="11" spans="1:25" x14ac:dyDescent="0.3">
      <c r="A11" s="1">
        <v>44805</v>
      </c>
      <c r="B11" s="9">
        <f t="shared" si="0"/>
        <v>30</v>
      </c>
      <c r="C11" s="5">
        <f>VLOOKUP(A11,Encargos!$A$8:$B$652,2,0)</f>
        <v>6.9909999999999998E-3</v>
      </c>
      <c r="D11">
        <f t="shared" si="19"/>
        <v>308</v>
      </c>
      <c r="E11" s="7">
        <f t="shared" si="11"/>
        <v>59332830152.502747</v>
      </c>
      <c r="F11" s="7">
        <f t="shared" si="1"/>
        <v>414795815.5961467</v>
      </c>
      <c r="G11" s="7">
        <f t="shared" si="2"/>
        <v>59747625968.098892</v>
      </c>
      <c r="H11" s="7">
        <f t="shared" si="3"/>
        <v>199158753.22699633</v>
      </c>
      <c r="I11" s="8">
        <f t="shared" si="4"/>
        <v>310608524.415721</v>
      </c>
      <c r="J11" s="7">
        <f t="shared" si="5"/>
        <v>199158753.22699633</v>
      </c>
      <c r="K11" s="8">
        <f t="shared" si="6"/>
        <v>111449771.18872467</v>
      </c>
      <c r="L11" s="7">
        <v>0</v>
      </c>
      <c r="M11" s="7">
        <f t="shared" si="7"/>
        <v>59636176196.910172</v>
      </c>
      <c r="N11" s="139" t="s">
        <v>57</v>
      </c>
      <c r="O11" s="10">
        <f t="shared" si="12"/>
        <v>29</v>
      </c>
      <c r="P11" s="11">
        <f t="shared" si="13"/>
        <v>201512061.69634667</v>
      </c>
      <c r="Q11" s="11">
        <f t="shared" si="8"/>
        <v>112202857.48069336</v>
      </c>
      <c r="R11" s="37">
        <f t="shared" si="14"/>
        <v>313714919.17704004</v>
      </c>
      <c r="S11" s="39">
        <f t="shared" si="15"/>
        <v>0</v>
      </c>
      <c r="T11" s="38">
        <f t="shared" si="9"/>
        <v>0</v>
      </c>
      <c r="U11" s="15">
        <f t="shared" si="10"/>
        <v>0</v>
      </c>
      <c r="V11" s="15">
        <f t="shared" si="16"/>
        <v>0</v>
      </c>
      <c r="W11" s="13">
        <f t="shared" si="17"/>
        <v>1</v>
      </c>
      <c r="X11" s="14">
        <f t="shared" si="18"/>
        <v>313836510.09511793</v>
      </c>
      <c r="Y11" s="138"/>
    </row>
    <row r="12" spans="1:25" x14ac:dyDescent="0.3">
      <c r="A12" s="1">
        <v>44835</v>
      </c>
      <c r="B12" s="9">
        <f t="shared" si="0"/>
        <v>31</v>
      </c>
      <c r="C12" s="5">
        <f>VLOOKUP(A12,Encargos!$A$8:$B$652,2,0)</f>
        <v>8.3320000000000009E-3</v>
      </c>
      <c r="D12">
        <f t="shared" si="19"/>
        <v>307</v>
      </c>
      <c r="E12" s="7">
        <f t="shared" si="11"/>
        <v>59636176196.910172</v>
      </c>
      <c r="F12" s="7">
        <f t="shared" si="1"/>
        <v>496888620.07265562</v>
      </c>
      <c r="G12" s="7">
        <f t="shared" si="2"/>
        <v>60133064816.982826</v>
      </c>
      <c r="H12" s="7">
        <f t="shared" si="3"/>
        <v>200443549.38994277</v>
      </c>
      <c r="I12" s="8">
        <f t="shared" si="4"/>
        <v>313196514.6411528</v>
      </c>
      <c r="J12" s="7">
        <f t="shared" si="5"/>
        <v>200443549.38994277</v>
      </c>
      <c r="K12" s="8">
        <f t="shared" si="6"/>
        <v>112752965.25121003</v>
      </c>
      <c r="L12" s="7">
        <v>0</v>
      </c>
      <c r="M12" s="7">
        <f t="shared" si="7"/>
        <v>60020311851.731621</v>
      </c>
      <c r="N12" s="139" t="s">
        <v>383</v>
      </c>
      <c r="O12" s="10">
        <f t="shared" si="12"/>
        <v>29</v>
      </c>
      <c r="P12" s="11">
        <f t="shared" si="13"/>
        <v>202989617.1282095</v>
      </c>
      <c r="Q12" s="11">
        <f t="shared" si="8"/>
        <v>113631577.26691057</v>
      </c>
      <c r="R12" s="37">
        <f t="shared" si="14"/>
        <v>316621194.39512008</v>
      </c>
      <c r="S12" s="39">
        <f t="shared" si="15"/>
        <v>0</v>
      </c>
      <c r="T12" s="38">
        <f t="shared" si="9"/>
        <v>0</v>
      </c>
      <c r="U12" s="15">
        <f t="shared" si="10"/>
        <v>0</v>
      </c>
      <c r="V12" s="15">
        <f t="shared" si="16"/>
        <v>0</v>
      </c>
      <c r="W12" s="13">
        <f t="shared" si="17"/>
        <v>2</v>
      </c>
      <c r="X12" s="14">
        <f t="shared" si="18"/>
        <v>316839060.37507415</v>
      </c>
      <c r="Y12" s="138"/>
    </row>
    <row r="13" spans="1:25" x14ac:dyDescent="0.3">
      <c r="A13" s="1">
        <v>44866</v>
      </c>
      <c r="B13" s="9">
        <f t="shared" si="0"/>
        <v>30</v>
      </c>
      <c r="C13" s="5">
        <f>VLOOKUP(A13,Encargos!$A$8:$B$652,2,0)</f>
        <v>7.3610000000000004E-3</v>
      </c>
      <c r="D13">
        <f t="shared" si="19"/>
        <v>306</v>
      </c>
      <c r="E13" s="7">
        <f t="shared" si="11"/>
        <v>60020311851.731621</v>
      </c>
      <c r="F13" s="7">
        <f t="shared" si="1"/>
        <v>441809515.54059649</v>
      </c>
      <c r="G13" s="7">
        <f t="shared" si="2"/>
        <v>60462121367.272217</v>
      </c>
      <c r="H13" s="7">
        <f t="shared" si="3"/>
        <v>201540404.55757406</v>
      </c>
      <c r="I13" s="8">
        <f t="shared" si="4"/>
        <v>315501954.18542635</v>
      </c>
      <c r="J13" s="7">
        <f t="shared" si="5"/>
        <v>201540404.55757406</v>
      </c>
      <c r="K13" s="8">
        <f t="shared" si="6"/>
        <v>113961549.62785229</v>
      </c>
      <c r="L13" s="7">
        <v>0</v>
      </c>
      <c r="M13" s="7">
        <f t="shared" si="7"/>
        <v>60348159817.644363</v>
      </c>
      <c r="N13" s="139" t="s">
        <v>59</v>
      </c>
      <c r="O13" s="10">
        <f t="shared" si="12"/>
        <v>29</v>
      </c>
      <c r="P13" s="11">
        <f t="shared" si="13"/>
        <v>203998110.26806143</v>
      </c>
      <c r="Q13" s="11">
        <f t="shared" si="8"/>
        <v>114772358.99543239</v>
      </c>
      <c r="R13" s="37">
        <f t="shared" si="14"/>
        <v>318770469.26349384</v>
      </c>
      <c r="S13" s="39">
        <f t="shared" si="15"/>
        <v>0</v>
      </c>
      <c r="T13" s="38">
        <f t="shared" si="9"/>
        <v>0</v>
      </c>
      <c r="U13" s="15">
        <f t="shared" si="10"/>
        <v>0</v>
      </c>
      <c r="V13" s="15">
        <f t="shared" si="16"/>
        <v>0</v>
      </c>
      <c r="W13" s="13">
        <f t="shared" si="17"/>
        <v>1</v>
      </c>
      <c r="X13" s="14">
        <f t="shared" si="18"/>
        <v>318878385.33119941</v>
      </c>
      <c r="Y13" s="138"/>
    </row>
    <row r="14" spans="1:25" x14ac:dyDescent="0.3">
      <c r="A14" s="1">
        <v>44896</v>
      </c>
      <c r="B14" s="9">
        <f t="shared" si="0"/>
        <v>31</v>
      </c>
      <c r="C14" s="5">
        <f>VLOOKUP(A14,Encargos!$A$8:$B$652,2,0)</f>
        <v>6.8500000000000002E-3</v>
      </c>
      <c r="D14">
        <f t="shared" si="19"/>
        <v>305</v>
      </c>
      <c r="E14" s="7">
        <f t="shared" si="11"/>
        <v>60348159817.644363</v>
      </c>
      <c r="F14" s="7">
        <f t="shared" si="1"/>
        <v>413384894.75086391</v>
      </c>
      <c r="G14" s="7">
        <f t="shared" si="2"/>
        <v>60761544712.395226</v>
      </c>
      <c r="H14" s="7">
        <f t="shared" si="3"/>
        <v>202538482.37465078</v>
      </c>
      <c r="I14" s="8">
        <f t="shared" si="4"/>
        <v>317663142.5715965</v>
      </c>
      <c r="J14" s="7">
        <f t="shared" si="5"/>
        <v>202538482.37465078</v>
      </c>
      <c r="K14" s="8">
        <f t="shared" si="6"/>
        <v>115124660.19694573</v>
      </c>
      <c r="L14" s="7">
        <v>0</v>
      </c>
      <c r="M14" s="7">
        <f t="shared" si="7"/>
        <v>60646420052.19828</v>
      </c>
      <c r="N14" s="139" t="s">
        <v>384</v>
      </c>
      <c r="O14" s="10">
        <f t="shared" si="12"/>
        <v>29</v>
      </c>
      <c r="P14" s="11">
        <f t="shared" si="13"/>
        <v>204832877.55058926</v>
      </c>
      <c r="Q14" s="11">
        <f t="shared" si="8"/>
        <v>115862223.82801504</v>
      </c>
      <c r="R14" s="37">
        <f t="shared" si="14"/>
        <v>320695101.37860429</v>
      </c>
      <c r="S14" s="39">
        <f t="shared" si="15"/>
        <v>0</v>
      </c>
      <c r="T14" s="38">
        <f t="shared" si="9"/>
        <v>0</v>
      </c>
      <c r="U14" s="15">
        <f t="shared" si="10"/>
        <v>0</v>
      </c>
      <c r="V14" s="15">
        <f t="shared" si="16"/>
        <v>0</v>
      </c>
      <c r="W14" s="13">
        <f t="shared" si="17"/>
        <v>2</v>
      </c>
      <c r="X14" s="14">
        <f t="shared" si="18"/>
        <v>320905265.54853934</v>
      </c>
      <c r="Y14" s="138"/>
    </row>
    <row r="15" spans="1:25" x14ac:dyDescent="0.3">
      <c r="A15" s="1">
        <v>44927</v>
      </c>
      <c r="B15" s="9">
        <f t="shared" si="0"/>
        <v>31</v>
      </c>
      <c r="C15" s="5">
        <f>VLOOKUP(A15,Encargos!$A$8:$B$652,2,0)</f>
        <v>6.8500000000000002E-3</v>
      </c>
      <c r="D15">
        <f t="shared" si="19"/>
        <v>304</v>
      </c>
      <c r="E15" s="7">
        <f t="shared" si="11"/>
        <v>60646420052.19828</v>
      </c>
      <c r="F15" s="7">
        <f t="shared" si="1"/>
        <v>415427977.35755825</v>
      </c>
      <c r="G15" s="7">
        <f t="shared" si="2"/>
        <v>61061848029.55584</v>
      </c>
      <c r="H15" s="7">
        <f t="shared" si="3"/>
        <v>203539493.43185282</v>
      </c>
      <c r="I15" s="8">
        <f t="shared" si="4"/>
        <v>319839135.09821194</v>
      </c>
      <c r="J15" s="7">
        <f t="shared" si="5"/>
        <v>203539493.43185282</v>
      </c>
      <c r="K15" s="8">
        <f t="shared" si="6"/>
        <v>116299641.66635913</v>
      </c>
      <c r="L15" s="7">
        <v>0</v>
      </c>
      <c r="M15" s="7">
        <f t="shared" si="7"/>
        <v>60945548387.889481</v>
      </c>
      <c r="N15" s="139" t="s">
        <v>385</v>
      </c>
      <c r="O15" s="10">
        <f t="shared" si="12"/>
        <v>29</v>
      </c>
      <c r="P15" s="11">
        <f t="shared" si="13"/>
        <v>205847129.82827333</v>
      </c>
      <c r="Q15" s="11">
        <f t="shared" si="8"/>
        <v>117044732.9947744</v>
      </c>
      <c r="R15" s="37">
        <f t="shared" si="14"/>
        <v>322891862.82304776</v>
      </c>
      <c r="S15" s="39">
        <f t="shared" si="15"/>
        <v>0.1111111111111111</v>
      </c>
      <c r="T15" s="38">
        <f t="shared" si="9"/>
        <v>35876873.647005305</v>
      </c>
      <c r="U15" s="15">
        <f t="shared" si="10"/>
        <v>0</v>
      </c>
      <c r="V15" s="15">
        <f t="shared" si="16"/>
        <v>35876873.647005305</v>
      </c>
      <c r="W15" s="13">
        <f t="shared" si="17"/>
        <v>2</v>
      </c>
      <c r="X15" s="14">
        <f t="shared" si="18"/>
        <v>287221898.938761</v>
      </c>
      <c r="Y15" s="138"/>
    </row>
    <row r="16" spans="1:25" x14ac:dyDescent="0.3">
      <c r="A16" s="1">
        <v>44958</v>
      </c>
      <c r="B16" s="9">
        <f t="shared" si="0"/>
        <v>28</v>
      </c>
      <c r="C16" s="5">
        <f>VLOOKUP(A16,Encargos!$A$8:$B$652,2,0)</f>
        <v>7.8729999999999998E-3</v>
      </c>
      <c r="D16">
        <f t="shared" si="19"/>
        <v>303</v>
      </c>
      <c r="E16" s="7">
        <f t="shared" si="11"/>
        <v>60945548387.889481</v>
      </c>
      <c r="F16" s="7">
        <f t="shared" si="1"/>
        <v>479824302.45785385</v>
      </c>
      <c r="G16" s="7">
        <f t="shared" si="2"/>
        <v>61425372690.347336</v>
      </c>
      <c r="H16" s="7">
        <f t="shared" si="3"/>
        <v>204751242.3011578</v>
      </c>
      <c r="I16" s="8">
        <f t="shared" si="4"/>
        <v>322357228.60884023</v>
      </c>
      <c r="J16" s="7">
        <f t="shared" si="5"/>
        <v>204751242.3011578</v>
      </c>
      <c r="K16" s="8">
        <f t="shared" si="6"/>
        <v>117605986.30768242</v>
      </c>
      <c r="L16" s="7">
        <v>0</v>
      </c>
      <c r="M16" s="7">
        <f t="shared" si="7"/>
        <v>61307766704.03965</v>
      </c>
      <c r="N16" s="139" t="s">
        <v>62</v>
      </c>
      <c r="O16" s="10">
        <f t="shared" si="12"/>
        <v>27</v>
      </c>
      <c r="P16" s="11">
        <f t="shared" si="13"/>
        <v>207349410.53673521</v>
      </c>
      <c r="Q16" s="11">
        <f t="shared" si="8"/>
        <v>118498704.77023262</v>
      </c>
      <c r="R16" s="37">
        <f t="shared" si="14"/>
        <v>325848115.30696785</v>
      </c>
      <c r="S16" s="39">
        <f t="shared" si="15"/>
        <v>0.1111111111111111</v>
      </c>
      <c r="T16" s="38">
        <f t="shared" si="9"/>
        <v>36205346.145218648</v>
      </c>
      <c r="U16" s="15">
        <f t="shared" si="10"/>
        <v>0</v>
      </c>
      <c r="V16" s="15">
        <f t="shared" si="16"/>
        <v>36205346.145218648</v>
      </c>
      <c r="W16" s="13">
        <f t="shared" si="17"/>
        <v>1</v>
      </c>
      <c r="X16" s="14">
        <f t="shared" si="18"/>
        <v>289758338.5717718</v>
      </c>
      <c r="Y16" s="138"/>
    </row>
    <row r="17" spans="1:25" x14ac:dyDescent="0.3">
      <c r="A17" s="1">
        <v>44986</v>
      </c>
      <c r="B17" s="9">
        <f t="shared" si="0"/>
        <v>31</v>
      </c>
      <c r="C17" s="5">
        <f>VLOOKUP(A17,Encargos!$A$8:$B$652,2,0)</f>
        <v>7.8729999999999998E-3</v>
      </c>
      <c r="D17">
        <f t="shared" si="19"/>
        <v>302</v>
      </c>
      <c r="E17" s="7">
        <f t="shared" si="11"/>
        <v>61307766704.03965</v>
      </c>
      <c r="F17" s="7">
        <f t="shared" si="1"/>
        <v>482676047.26090413</v>
      </c>
      <c r="G17" s="7">
        <f t="shared" si="2"/>
        <v>61790442751.300552</v>
      </c>
      <c r="H17" s="7">
        <f t="shared" si="3"/>
        <v>205968142.50433519</v>
      </c>
      <c r="I17" s="8">
        <f t="shared" si="4"/>
        <v>324895147.06967753</v>
      </c>
      <c r="J17" s="7">
        <f t="shared" si="5"/>
        <v>205968142.50433519</v>
      </c>
      <c r="K17" s="8">
        <f t="shared" si="6"/>
        <v>118927004.56534234</v>
      </c>
      <c r="L17" s="7">
        <v>0</v>
      </c>
      <c r="M17" s="7">
        <f t="shared" si="7"/>
        <v>61671515746.735207</v>
      </c>
      <c r="N17" s="139" t="s">
        <v>386</v>
      </c>
      <c r="O17" s="10">
        <f t="shared" si="12"/>
        <v>29</v>
      </c>
      <c r="P17" s="11">
        <f t="shared" si="13"/>
        <v>208505191.02239633</v>
      </c>
      <c r="Q17" s="11">
        <f t="shared" si="8"/>
        <v>119802687.79398327</v>
      </c>
      <c r="R17" s="37">
        <f t="shared" si="14"/>
        <v>328307878.81637961</v>
      </c>
      <c r="S17" s="39">
        <f t="shared" si="15"/>
        <v>0.1111111111111111</v>
      </c>
      <c r="T17" s="38">
        <f>IF(V17&lt;P17,V17,P17)</f>
        <v>36478653.201819956</v>
      </c>
      <c r="U17" s="15">
        <f>V17-T17</f>
        <v>0</v>
      </c>
      <c r="V17" s="15">
        <f t="shared" si="16"/>
        <v>36478653.201819956</v>
      </c>
      <c r="W17" s="13">
        <f t="shared" si="17"/>
        <v>2</v>
      </c>
      <c r="X17" s="14">
        <f t="shared" si="18"/>
        <v>292001340.23516399</v>
      </c>
      <c r="Y17" s="138"/>
    </row>
    <row r="18" spans="1:25" x14ac:dyDescent="0.3">
      <c r="A18" s="1">
        <v>45017</v>
      </c>
      <c r="B18" s="9">
        <f t="shared" si="0"/>
        <v>30</v>
      </c>
      <c r="C18" s="5">
        <f>VLOOKUP(A18,Encargos!$A$8:$B$652,2,0)</f>
        <v>5.8279999999999998E-3</v>
      </c>
      <c r="D18">
        <f t="shared" si="19"/>
        <v>301</v>
      </c>
      <c r="E18" s="7">
        <f t="shared" si="11"/>
        <v>61671515746.735207</v>
      </c>
      <c r="F18" s="7">
        <f t="shared" si="1"/>
        <v>359421593.77197278</v>
      </c>
      <c r="G18" s="7">
        <f t="shared" si="2"/>
        <v>62030937340.507179</v>
      </c>
      <c r="H18" s="7">
        <f t="shared" si="3"/>
        <v>206769791.13502395</v>
      </c>
      <c r="I18" s="8">
        <f t="shared" si="4"/>
        <v>326788635.9867996</v>
      </c>
      <c r="J18" s="7">
        <f t="shared" si="5"/>
        <v>206769791.13502395</v>
      </c>
      <c r="K18" s="8">
        <f t="shared" si="6"/>
        <v>120018844.85177565</v>
      </c>
      <c r="L18" s="7">
        <v>0</v>
      </c>
      <c r="M18" s="7">
        <f t="shared" si="7"/>
        <v>61910918495.655403</v>
      </c>
      <c r="N18" s="139" t="s">
        <v>64</v>
      </c>
      <c r="O18" s="10">
        <f t="shared" si="12"/>
        <v>29</v>
      </c>
      <c r="P18" s="11">
        <f t="shared" si="13"/>
        <v>208993422.58546415</v>
      </c>
      <c r="Q18" s="11">
        <f t="shared" si="8"/>
        <v>120694933.47298965</v>
      </c>
      <c r="R18" s="37">
        <f t="shared" si="14"/>
        <v>329688356.0584538</v>
      </c>
      <c r="S18" s="39">
        <f t="shared" si="15"/>
        <v>0.1111111111111111</v>
      </c>
      <c r="T18" s="38">
        <f t="shared" ref="T18:T81" si="20">IF(V18&lt;P18,V18,P18)</f>
        <v>36632039.562050417</v>
      </c>
      <c r="U18" s="15">
        <f t="shared" ref="U18:U81" si="21">V18-T18</f>
        <v>0</v>
      </c>
      <c r="V18" s="15">
        <f t="shared" si="16"/>
        <v>36632039.562050417</v>
      </c>
      <c r="W18" s="13">
        <f t="shared" si="17"/>
        <v>1</v>
      </c>
      <c r="X18" s="14">
        <f t="shared" si="18"/>
        <v>293170414.10900444</v>
      </c>
      <c r="Y18" s="138"/>
    </row>
    <row r="19" spans="1:25" x14ac:dyDescent="0.3">
      <c r="A19" s="1">
        <v>45047</v>
      </c>
      <c r="B19" s="9">
        <f t="shared" si="0"/>
        <v>31</v>
      </c>
      <c r="C19" s="5">
        <f>VLOOKUP(A19,Encargos!$A$8:$B$652,2,0)</f>
        <v>8.3850000000000001E-3</v>
      </c>
      <c r="D19">
        <f t="shared" si="19"/>
        <v>300</v>
      </c>
      <c r="E19" s="7">
        <f t="shared" si="11"/>
        <v>61910918495.655403</v>
      </c>
      <c r="F19" s="7">
        <f t="shared" si="1"/>
        <v>519123051.58607054</v>
      </c>
      <c r="G19" s="7">
        <f t="shared" si="2"/>
        <v>62430041547.24147</v>
      </c>
      <c r="H19" s="7">
        <f t="shared" si="3"/>
        <v>208100138.49080491</v>
      </c>
      <c r="I19" s="8">
        <f t="shared" si="4"/>
        <v>329528758.69954896</v>
      </c>
      <c r="J19" s="7">
        <f t="shared" si="5"/>
        <v>208100138.49080491</v>
      </c>
      <c r="K19" s="8">
        <f t="shared" si="6"/>
        <v>121428620.20874405</v>
      </c>
      <c r="L19" s="7">
        <v>0</v>
      </c>
      <c r="M19" s="7">
        <f t="shared" si="7"/>
        <v>62308612927.03273</v>
      </c>
      <c r="N19" s="139" t="s">
        <v>387</v>
      </c>
      <c r="O19" s="10">
        <f t="shared" si="12"/>
        <v>29</v>
      </c>
      <c r="P19" s="11">
        <f t="shared" si="13"/>
        <v>210767552.10763666</v>
      </c>
      <c r="Q19" s="11">
        <f t="shared" si="8"/>
        <v>122380853.35276906</v>
      </c>
      <c r="R19" s="37">
        <f t="shared" si="14"/>
        <v>333148405.46040571</v>
      </c>
      <c r="S19" s="39">
        <f t="shared" si="15"/>
        <v>0.1111111111111111</v>
      </c>
      <c r="T19" s="38">
        <f t="shared" si="20"/>
        <v>37016489.495600633</v>
      </c>
      <c r="U19" s="15">
        <f t="shared" si="21"/>
        <v>0</v>
      </c>
      <c r="V19" s="15">
        <f t="shared" si="16"/>
        <v>37016489.495600633</v>
      </c>
      <c r="W19" s="13">
        <f t="shared" si="17"/>
        <v>2</v>
      </c>
      <c r="X19" s="14">
        <f t="shared" si="18"/>
        <v>296306568.21993059</v>
      </c>
      <c r="Y19" s="138"/>
    </row>
    <row r="20" spans="1:25" x14ac:dyDescent="0.3">
      <c r="A20" s="1">
        <v>45078</v>
      </c>
      <c r="B20" s="9">
        <f t="shared" si="0"/>
        <v>30</v>
      </c>
      <c r="C20" s="5">
        <f>VLOOKUP(A20,Encargos!$A$8:$B$652,2,0)</f>
        <v>5.8279999999999998E-3</v>
      </c>
      <c r="D20">
        <f t="shared" si="19"/>
        <v>299</v>
      </c>
      <c r="E20" s="7">
        <f t="shared" si="11"/>
        <v>62308612927.03273</v>
      </c>
      <c r="F20" s="7">
        <f t="shared" si="1"/>
        <v>363134596.13874674</v>
      </c>
      <c r="G20" s="7">
        <f t="shared" si="2"/>
        <v>62671747523.171478</v>
      </c>
      <c r="H20" s="7">
        <f t="shared" si="3"/>
        <v>208905825.07723826</v>
      </c>
      <c r="I20" s="8">
        <f t="shared" si="4"/>
        <v>331449252.30524993</v>
      </c>
      <c r="J20" s="7">
        <f t="shared" si="5"/>
        <v>208905825.07723826</v>
      </c>
      <c r="K20" s="8">
        <f t="shared" si="6"/>
        <v>122543427.22801167</v>
      </c>
      <c r="L20" s="7">
        <v>0</v>
      </c>
      <c r="M20" s="7">
        <f t="shared" si="7"/>
        <v>62549204095.943466</v>
      </c>
      <c r="N20" s="139" t="s">
        <v>66</v>
      </c>
      <c r="O20" s="10">
        <f t="shared" si="12"/>
        <v>29</v>
      </c>
      <c r="P20" s="11">
        <f t="shared" si="13"/>
        <v>211156590.50679886</v>
      </c>
      <c r="Q20" s="11">
        <f t="shared" si="8"/>
        <v>123233737.29436621</v>
      </c>
      <c r="R20" s="37">
        <f t="shared" si="14"/>
        <v>334390327.8011651</v>
      </c>
      <c r="S20" s="39">
        <f t="shared" si="15"/>
        <v>0.1111111111111111</v>
      </c>
      <c r="T20" s="38">
        <f t="shared" si="20"/>
        <v>37154480.866796121</v>
      </c>
      <c r="U20" s="15">
        <f t="shared" si="21"/>
        <v>0</v>
      </c>
      <c r="V20" s="15">
        <f t="shared" si="16"/>
        <v>37154480.866796121</v>
      </c>
      <c r="W20" s="13">
        <f t="shared" si="17"/>
        <v>1</v>
      </c>
      <c r="X20" s="14">
        <f t="shared" si="18"/>
        <v>297346537.95478582</v>
      </c>
      <c r="Y20" s="138"/>
    </row>
    <row r="21" spans="1:25" x14ac:dyDescent="0.3">
      <c r="A21" s="1">
        <v>45108</v>
      </c>
      <c r="B21" s="9">
        <f t="shared" si="0"/>
        <v>31</v>
      </c>
      <c r="C21" s="5">
        <f>VLOOKUP(A21,Encargos!$A$8:$B$652,2,0)</f>
        <v>7.8729999999999998E-3</v>
      </c>
      <c r="D21">
        <f t="shared" si="19"/>
        <v>298</v>
      </c>
      <c r="E21" s="7">
        <f t="shared" si="11"/>
        <v>62549204095.943466</v>
      </c>
      <c r="F21" s="7">
        <f t="shared" si="1"/>
        <v>492449883.84736288</v>
      </c>
      <c r="G21" s="7">
        <f t="shared" si="2"/>
        <v>63041653979.790833</v>
      </c>
      <c r="H21" s="7">
        <f t="shared" si="3"/>
        <v>210138846.5993028</v>
      </c>
      <c r="I21" s="8">
        <f t="shared" si="4"/>
        <v>334058752.26864916</v>
      </c>
      <c r="J21" s="7">
        <f t="shared" si="5"/>
        <v>210138846.5993028</v>
      </c>
      <c r="K21" s="8">
        <f t="shared" si="6"/>
        <v>123919905.66934636</v>
      </c>
      <c r="L21" s="7">
        <v>0</v>
      </c>
      <c r="M21" s="7">
        <f t="shared" si="7"/>
        <v>62917734074.12149</v>
      </c>
      <c r="N21" s="139" t="s">
        <v>388</v>
      </c>
      <c r="O21" s="10">
        <f t="shared" si="12"/>
        <v>29</v>
      </c>
      <c r="P21" s="11">
        <f t="shared" si="13"/>
        <v>212735386.83499742</v>
      </c>
      <c r="Q21" s="11">
        <f t="shared" si="8"/>
        <v>124832352.62356013</v>
      </c>
      <c r="R21" s="37">
        <f t="shared" si="14"/>
        <v>337567739.45855755</v>
      </c>
      <c r="S21" s="39">
        <f t="shared" si="15"/>
        <v>0.1111111111111111</v>
      </c>
      <c r="T21" s="38">
        <f t="shared" si="20"/>
        <v>37507526.606506392</v>
      </c>
      <c r="U21" s="15">
        <f t="shared" si="21"/>
        <v>0</v>
      </c>
      <c r="V21" s="15">
        <f t="shared" si="16"/>
        <v>37507526.606506392</v>
      </c>
      <c r="W21" s="13">
        <f t="shared" si="17"/>
        <v>2</v>
      </c>
      <c r="X21" s="14">
        <f t="shared" si="18"/>
        <v>300266683.27625358</v>
      </c>
      <c r="Y21" s="138"/>
    </row>
    <row r="22" spans="1:25" x14ac:dyDescent="0.3">
      <c r="A22" s="1">
        <v>45139</v>
      </c>
      <c r="B22" s="9">
        <f t="shared" si="0"/>
        <v>31</v>
      </c>
      <c r="C22" s="5">
        <f>VLOOKUP(A22,Encargos!$A$8:$B$652,2,0)</f>
        <v>7.3609999999999995E-3</v>
      </c>
      <c r="D22">
        <f t="shared" si="19"/>
        <v>297</v>
      </c>
      <c r="E22" s="7">
        <f t="shared" si="11"/>
        <v>62917734074.12149</v>
      </c>
      <c r="F22" s="7">
        <f t="shared" si="1"/>
        <v>463137440.51960826</v>
      </c>
      <c r="G22" s="7">
        <f t="shared" si="2"/>
        <v>63380871514.641098</v>
      </c>
      <c r="H22" s="7">
        <f t="shared" si="3"/>
        <v>211269571.71547034</v>
      </c>
      <c r="I22" s="8">
        <f t="shared" si="4"/>
        <v>336517758.74409872</v>
      </c>
      <c r="J22" s="7">
        <f t="shared" si="5"/>
        <v>211269571.71547034</v>
      </c>
      <c r="K22" s="8">
        <f t="shared" si="6"/>
        <v>125248187.02862838</v>
      </c>
      <c r="L22" s="7">
        <v>0</v>
      </c>
      <c r="M22" s="7">
        <f t="shared" si="7"/>
        <v>63255623327.612465</v>
      </c>
      <c r="N22" s="139" t="s">
        <v>389</v>
      </c>
      <c r="O22" s="10">
        <f t="shared" si="12"/>
        <v>29</v>
      </c>
      <c r="P22" s="11">
        <f t="shared" si="13"/>
        <v>213780517.11467847</v>
      </c>
      <c r="Q22" s="11">
        <f t="shared" si="8"/>
        <v>126110453.90303253</v>
      </c>
      <c r="R22" s="37">
        <f t="shared" si="14"/>
        <v>339890971.01771098</v>
      </c>
      <c r="S22" s="39">
        <f t="shared" si="15"/>
        <v>0.1111111111111111</v>
      </c>
      <c r="T22" s="38">
        <f t="shared" si="20"/>
        <v>37765663.446412332</v>
      </c>
      <c r="U22" s="15">
        <f t="shared" si="21"/>
        <v>0</v>
      </c>
      <c r="V22" s="15">
        <f t="shared" si="16"/>
        <v>37765663.446412332</v>
      </c>
      <c r="W22" s="13">
        <f t="shared" si="17"/>
        <v>2</v>
      </c>
      <c r="X22" s="14">
        <f t="shared" si="18"/>
        <v>302333198.98023832</v>
      </c>
      <c r="Y22" s="138"/>
    </row>
    <row r="23" spans="1:25" x14ac:dyDescent="0.3">
      <c r="A23" s="1">
        <v>45170</v>
      </c>
      <c r="B23" s="9">
        <f t="shared" si="0"/>
        <v>30</v>
      </c>
      <c r="C23" s="5">
        <f>VLOOKUP(A23,Encargos!$A$8:$B$652,2,0)</f>
        <v>7.3609999999999995E-3</v>
      </c>
      <c r="D23">
        <f t="shared" si="19"/>
        <v>296</v>
      </c>
      <c r="E23" s="7">
        <f t="shared" si="11"/>
        <v>63255623327.612465</v>
      </c>
      <c r="F23" s="7">
        <f t="shared" si="1"/>
        <v>465624643.31455535</v>
      </c>
      <c r="G23" s="7">
        <f t="shared" si="2"/>
        <v>63721247970.927017</v>
      </c>
      <c r="H23" s="7">
        <f t="shared" si="3"/>
        <v>212404159.90309006</v>
      </c>
      <c r="I23" s="8">
        <f t="shared" si="4"/>
        <v>338994865.96621394</v>
      </c>
      <c r="J23" s="7">
        <f t="shared" si="5"/>
        <v>212404159.90309006</v>
      </c>
      <c r="K23" s="8">
        <f t="shared" si="6"/>
        <v>126590706.06312388</v>
      </c>
      <c r="L23" s="7">
        <v>0</v>
      </c>
      <c r="M23" s="7">
        <f t="shared" si="7"/>
        <v>63594657264.863892</v>
      </c>
      <c r="N23" s="139" t="s">
        <v>69</v>
      </c>
      <c r="O23" s="10">
        <f t="shared" si="12"/>
        <v>29</v>
      </c>
      <c r="P23" s="11">
        <f t="shared" si="13"/>
        <v>215015392.3884162</v>
      </c>
      <c r="Q23" s="11">
        <f t="shared" si="8"/>
        <v>127491368.88018577</v>
      </c>
      <c r="R23" s="37">
        <f t="shared" si="14"/>
        <v>342506761.26860195</v>
      </c>
      <c r="S23" s="39">
        <f t="shared" si="15"/>
        <v>0.1111111111111111</v>
      </c>
      <c r="T23" s="38">
        <f t="shared" si="20"/>
        <v>38056306.80762244</v>
      </c>
      <c r="U23" s="15">
        <f t="shared" si="21"/>
        <v>0</v>
      </c>
      <c r="V23" s="15">
        <f t="shared" si="16"/>
        <v>38056306.80762244</v>
      </c>
      <c r="W23" s="13">
        <f t="shared" si="17"/>
        <v>1</v>
      </c>
      <c r="X23" s="14">
        <f t="shared" si="18"/>
        <v>304565252.38294339</v>
      </c>
      <c r="Y23" s="138"/>
    </row>
    <row r="24" spans="1:25" x14ac:dyDescent="0.3">
      <c r="A24" s="1">
        <v>45200</v>
      </c>
      <c r="B24" s="9">
        <f t="shared" si="0"/>
        <v>31</v>
      </c>
      <c r="C24" s="5">
        <f>VLOOKUP(A24,Encargos!$A$8:$B$652,2,0)</f>
        <v>8.0140000000000003E-3</v>
      </c>
      <c r="D24">
        <f t="shared" si="19"/>
        <v>295</v>
      </c>
      <c r="E24" s="7">
        <f t="shared" si="11"/>
        <v>63594657264.863892</v>
      </c>
      <c r="F24" s="7">
        <f t="shared" si="1"/>
        <v>509647583.32061923</v>
      </c>
      <c r="G24" s="7">
        <f t="shared" si="2"/>
        <v>64104304848.184509</v>
      </c>
      <c r="H24" s="7">
        <f t="shared" si="3"/>
        <v>213681016.16061506</v>
      </c>
      <c r="I24" s="8">
        <f t="shared" si="4"/>
        <v>341711570.82206726</v>
      </c>
      <c r="J24" s="7">
        <f t="shared" si="5"/>
        <v>213681016.16061506</v>
      </c>
      <c r="K24" s="8">
        <f t="shared" si="6"/>
        <v>128030554.6614522</v>
      </c>
      <c r="L24" s="7">
        <v>0</v>
      </c>
      <c r="M24" s="7">
        <f t="shared" si="7"/>
        <v>63976274293.523056</v>
      </c>
      <c r="N24" s="139" t="s">
        <v>390</v>
      </c>
      <c r="O24" s="10">
        <f t="shared" si="12"/>
        <v>29</v>
      </c>
      <c r="P24" s="11">
        <f t="shared" si="13"/>
        <v>216355986.14962918</v>
      </c>
      <c r="Q24" s="11">
        <f t="shared" si="8"/>
        <v>128990148.16807711</v>
      </c>
      <c r="R24" s="37">
        <f t="shared" si="14"/>
        <v>345346134.31770629</v>
      </c>
      <c r="S24" s="39">
        <f t="shared" si="15"/>
        <v>0.1111111111111111</v>
      </c>
      <c r="T24" s="38">
        <f t="shared" si="20"/>
        <v>38371792.701967366</v>
      </c>
      <c r="U24" s="15">
        <f t="shared" si="21"/>
        <v>0</v>
      </c>
      <c r="V24" s="15">
        <f t="shared" si="16"/>
        <v>38371792.701967366</v>
      </c>
      <c r="W24" s="13">
        <f t="shared" si="17"/>
        <v>2</v>
      </c>
      <c r="X24" s="14">
        <f t="shared" si="18"/>
        <v>307166142.87457091</v>
      </c>
      <c r="Y24" s="138"/>
    </row>
    <row r="25" spans="1:25" x14ac:dyDescent="0.3">
      <c r="A25" s="1">
        <v>45231</v>
      </c>
      <c r="B25" s="9">
        <f t="shared" si="0"/>
        <v>30</v>
      </c>
      <c r="C25" s="5">
        <f>VLOOKUP(A25,Encargos!$A$8:$B$652,2,0)</f>
        <v>6.3739999999999995E-3</v>
      </c>
      <c r="D25">
        <f t="shared" si="19"/>
        <v>294</v>
      </c>
      <c r="E25" s="7">
        <f t="shared" si="11"/>
        <v>63976274293.523056</v>
      </c>
      <c r="F25" s="7">
        <f t="shared" si="1"/>
        <v>407784772.3469159</v>
      </c>
      <c r="G25" s="7">
        <f t="shared" si="2"/>
        <v>64384059065.869972</v>
      </c>
      <c r="H25" s="7">
        <f t="shared" si="3"/>
        <v>214613530.21956658</v>
      </c>
      <c r="I25" s="8">
        <f t="shared" si="4"/>
        <v>343889640.3744871</v>
      </c>
      <c r="J25" s="7">
        <f t="shared" si="5"/>
        <v>214613530.21956658</v>
      </c>
      <c r="K25" s="8">
        <f t="shared" si="6"/>
        <v>129276110.15492052</v>
      </c>
      <c r="L25" s="7">
        <v>0</v>
      </c>
      <c r="M25" s="7">
        <f t="shared" si="7"/>
        <v>64254782955.71505</v>
      </c>
      <c r="N25" s="139" t="s">
        <v>71</v>
      </c>
      <c r="O25" s="10">
        <f t="shared" si="12"/>
        <v>29</v>
      </c>
      <c r="P25" s="11">
        <f t="shared" si="13"/>
        <v>217050592.2447919</v>
      </c>
      <c r="Q25" s="11">
        <f t="shared" si="8"/>
        <v>130072564.78302452</v>
      </c>
      <c r="R25" s="37">
        <f t="shared" si="14"/>
        <v>347123157.02781641</v>
      </c>
      <c r="S25" s="39">
        <f t="shared" si="15"/>
        <v>0.1111111111111111</v>
      </c>
      <c r="T25" s="38">
        <f t="shared" si="20"/>
        <v>38569239.669757374</v>
      </c>
      <c r="U25" s="15">
        <f t="shared" si="21"/>
        <v>0</v>
      </c>
      <c r="V25" s="15">
        <f t="shared" si="16"/>
        <v>38569239.669757374</v>
      </c>
      <c r="W25" s="13">
        <f t="shared" si="17"/>
        <v>1</v>
      </c>
      <c r="X25" s="14">
        <f t="shared" si="18"/>
        <v>308656024.18891025</v>
      </c>
      <c r="Y25" s="138"/>
    </row>
    <row r="26" spans="1:25" x14ac:dyDescent="0.3">
      <c r="A26" s="1">
        <v>45261</v>
      </c>
      <c r="B26" s="9">
        <f t="shared" si="0"/>
        <v>31</v>
      </c>
      <c r="C26" s="5">
        <f>VLOOKUP(A26,Encargos!$A$8:$B$652,2,0)</f>
        <v>6.62E-3</v>
      </c>
      <c r="D26">
        <f t="shared" si="19"/>
        <v>293</v>
      </c>
      <c r="E26" s="7">
        <f t="shared" si="11"/>
        <v>64254782955.71505</v>
      </c>
      <c r="F26" s="7">
        <f t="shared" si="1"/>
        <v>425366663.16683364</v>
      </c>
      <c r="G26" s="7">
        <f t="shared" si="2"/>
        <v>64680149618.881882</v>
      </c>
      <c r="H26" s="7">
        <f t="shared" si="3"/>
        <v>215600498.7296063</v>
      </c>
      <c r="I26" s="8">
        <f t="shared" si="4"/>
        <v>346166189.79376614</v>
      </c>
      <c r="J26" s="7">
        <f t="shared" si="5"/>
        <v>215600498.7296063</v>
      </c>
      <c r="K26" s="8">
        <f t="shared" si="6"/>
        <v>130565691.06415984</v>
      </c>
      <c r="L26" s="7">
        <v>0</v>
      </c>
      <c r="M26" s="7">
        <f t="shared" si="7"/>
        <v>64549583927.817719</v>
      </c>
      <c r="N26" s="139" t="s">
        <v>391</v>
      </c>
      <c r="O26" s="10">
        <f t="shared" si="12"/>
        <v>29</v>
      </c>
      <c r="P26" s="11">
        <f t="shared" si="13"/>
        <v>218021417.06195581</v>
      </c>
      <c r="Q26" s="11">
        <f t="shared" si="8"/>
        <v>131374099.48665838</v>
      </c>
      <c r="R26" s="37">
        <f t="shared" si="14"/>
        <v>349395516.5486142</v>
      </c>
      <c r="S26" s="39">
        <f t="shared" si="15"/>
        <v>0.1111111111111111</v>
      </c>
      <c r="T26" s="38">
        <f t="shared" si="20"/>
        <v>38821724.060957134</v>
      </c>
      <c r="U26" s="15">
        <f t="shared" si="21"/>
        <v>0</v>
      </c>
      <c r="V26" s="15">
        <f t="shared" si="16"/>
        <v>38821724.060957134</v>
      </c>
      <c r="W26" s="13">
        <f t="shared" si="17"/>
        <v>2</v>
      </c>
      <c r="X26" s="14">
        <f t="shared" si="18"/>
        <v>310756543.66179949</v>
      </c>
      <c r="Y26" s="138"/>
    </row>
    <row r="27" spans="1:25" x14ac:dyDescent="0.3">
      <c r="A27" s="1">
        <v>45292</v>
      </c>
      <c r="B27" s="9">
        <f t="shared" si="0"/>
        <v>31</v>
      </c>
      <c r="C27" s="5">
        <f>VLOOKUP(A27,Encargos!$A$8:$B$652,2,0)</f>
        <v>5.8069999999999997E-3</v>
      </c>
      <c r="D27">
        <f t="shared" si="19"/>
        <v>292</v>
      </c>
      <c r="E27" s="7">
        <f t="shared" si="11"/>
        <v>64549583927.817719</v>
      </c>
      <c r="F27" s="7">
        <f t="shared" si="1"/>
        <v>374839433.86883748</v>
      </c>
      <c r="G27" s="7">
        <f t="shared" si="2"/>
        <v>64924423361.686554</v>
      </c>
      <c r="H27" s="7">
        <f t="shared" si="3"/>
        <v>216414744.53895518</v>
      </c>
      <c r="I27" s="8">
        <f t="shared" si="4"/>
        <v>348176376.85789853</v>
      </c>
      <c r="J27" s="7">
        <f t="shared" si="5"/>
        <v>216414744.53895518</v>
      </c>
      <c r="K27" s="8">
        <f t="shared" si="6"/>
        <v>131761632.31894335</v>
      </c>
      <c r="L27" s="7">
        <v>0</v>
      </c>
      <c r="M27" s="7">
        <f t="shared" si="7"/>
        <v>64792661729.367615</v>
      </c>
      <c r="N27" s="139" t="s">
        <v>392</v>
      </c>
      <c r="O27" s="10">
        <f t="shared" si="12"/>
        <v>29</v>
      </c>
      <c r="P27" s="11">
        <f t="shared" si="13"/>
        <v>218681657.36224928</v>
      </c>
      <c r="Q27" s="11">
        <f t="shared" si="8"/>
        <v>132477274.45428629</v>
      </c>
      <c r="R27" s="37">
        <f t="shared" si="14"/>
        <v>351158931.81653559</v>
      </c>
      <c r="S27" s="39">
        <f t="shared" si="15"/>
        <v>0.22222222222222221</v>
      </c>
      <c r="T27" s="38">
        <f t="shared" si="20"/>
        <v>78035318.181452349</v>
      </c>
      <c r="U27" s="15">
        <f t="shared" si="21"/>
        <v>0</v>
      </c>
      <c r="V27" s="15">
        <f t="shared" si="16"/>
        <v>78035318.181452349</v>
      </c>
      <c r="W27" s="13">
        <f t="shared" si="17"/>
        <v>2</v>
      </c>
      <c r="X27" s="14">
        <f t="shared" si="18"/>
        <v>273280576.2954427</v>
      </c>
      <c r="Y27" s="138"/>
    </row>
    <row r="28" spans="1:25" x14ac:dyDescent="0.3">
      <c r="A28" s="1">
        <v>45323</v>
      </c>
      <c r="B28" s="9">
        <f t="shared" si="0"/>
        <v>29</v>
      </c>
      <c r="C28" s="5">
        <f>VLOOKUP(A28,Encargos!$A$8:$B$652,2,0)</f>
        <v>5.5929999999999999E-3</v>
      </c>
      <c r="D28">
        <f t="shared" si="19"/>
        <v>291</v>
      </c>
      <c r="E28" s="7">
        <f t="shared" si="11"/>
        <v>64792661729.367615</v>
      </c>
      <c r="F28" s="7">
        <f t="shared" si="1"/>
        <v>362385357.05235308</v>
      </c>
      <c r="G28" s="7">
        <f t="shared" si="2"/>
        <v>65155047086.419968</v>
      </c>
      <c r="H28" s="7">
        <f t="shared" si="3"/>
        <v>217183490.28806657</v>
      </c>
      <c r="I28" s="8">
        <f t="shared" si="4"/>
        <v>350123727.33366477</v>
      </c>
      <c r="J28" s="7">
        <f t="shared" si="5"/>
        <v>217183490.28806657</v>
      </c>
      <c r="K28" s="8">
        <f t="shared" si="6"/>
        <v>132940237.04559821</v>
      </c>
      <c r="L28" s="7">
        <v>0</v>
      </c>
      <c r="M28" s="7">
        <f t="shared" si="7"/>
        <v>65022106849.374367</v>
      </c>
      <c r="N28" s="139" t="s">
        <v>393</v>
      </c>
      <c r="O28" s="10">
        <f t="shared" si="12"/>
        <v>27</v>
      </c>
      <c r="P28" s="11">
        <f t="shared" si="13"/>
        <v>219406329.52419302</v>
      </c>
      <c r="Q28" s="11">
        <f t="shared" si="8"/>
        <v>133632360.28835115</v>
      </c>
      <c r="R28" s="37">
        <f t="shared" si="14"/>
        <v>353038689.81254417</v>
      </c>
      <c r="S28" s="39">
        <f t="shared" si="15"/>
        <v>0.22222222222222221</v>
      </c>
      <c r="T28" s="38">
        <f t="shared" si="20"/>
        <v>78453042.180565372</v>
      </c>
      <c r="U28" s="15">
        <f t="shared" si="21"/>
        <v>0</v>
      </c>
      <c r="V28" s="15">
        <f t="shared" si="16"/>
        <v>78453042.180565372</v>
      </c>
      <c r="W28" s="13">
        <f t="shared" si="17"/>
        <v>2</v>
      </c>
      <c r="X28" s="14">
        <f t="shared" si="18"/>
        <v>274767880.55771786</v>
      </c>
      <c r="Y28" s="138"/>
    </row>
    <row r="29" spans="1:25" x14ac:dyDescent="0.3">
      <c r="A29" s="1">
        <v>45352</v>
      </c>
      <c r="B29" s="9">
        <f t="shared" ref="B29:B92" si="22">DAY(EDATE(A29,1)-1)</f>
        <v>31</v>
      </c>
      <c r="C29" s="5">
        <f>VLOOKUP(A29,Encargos!$A$8:$B$652,2,0)</f>
        <v>6.3119999999999999E-3</v>
      </c>
      <c r="D29">
        <f t="shared" si="19"/>
        <v>290</v>
      </c>
      <c r="E29" s="7">
        <f t="shared" si="11"/>
        <v>65022106849.374367</v>
      </c>
      <c r="F29" s="7">
        <f t="shared" si="1"/>
        <v>410419538.43325102</v>
      </c>
      <c r="G29" s="7">
        <f t="shared" si="2"/>
        <v>65432526387.807617</v>
      </c>
      <c r="H29" s="7">
        <f t="shared" si="3"/>
        <v>218108421.29269207</v>
      </c>
      <c r="I29" s="8">
        <f t="shared" si="4"/>
        <v>352333708.30059481</v>
      </c>
      <c r="J29" s="7">
        <f t="shared" si="5"/>
        <v>218108421.29269207</v>
      </c>
      <c r="K29" s="8">
        <f t="shared" si="6"/>
        <v>134225287.00790274</v>
      </c>
      <c r="L29" s="7">
        <v>0</v>
      </c>
      <c r="M29" s="7">
        <f t="shared" si="7"/>
        <v>65298301100.799713</v>
      </c>
      <c r="N29" s="139" t="s">
        <v>394</v>
      </c>
      <c r="O29" s="10">
        <f t="shared" si="12"/>
        <v>29</v>
      </c>
      <c r="P29" s="11">
        <f t="shared" si="13"/>
        <v>220501083.04637489</v>
      </c>
      <c r="Q29" s="11">
        <f t="shared" si="8"/>
        <v>135017696.00153866</v>
      </c>
      <c r="R29" s="37">
        <f t="shared" si="14"/>
        <v>355518779.04791355</v>
      </c>
      <c r="S29" s="39">
        <f t="shared" si="15"/>
        <v>0.22222222222222221</v>
      </c>
      <c r="T29" s="38">
        <f t="shared" si="20"/>
        <v>79004173.121758565</v>
      </c>
      <c r="U29" s="15">
        <f t="shared" si="21"/>
        <v>0</v>
      </c>
      <c r="V29" s="15">
        <f t="shared" si="16"/>
        <v>79004173.121758565</v>
      </c>
      <c r="W29" s="13">
        <f t="shared" si="17"/>
        <v>2</v>
      </c>
      <c r="X29" s="14">
        <f t="shared" si="18"/>
        <v>276656824.48393452</v>
      </c>
      <c r="Y29" s="138"/>
    </row>
    <row r="30" spans="1:25" x14ac:dyDescent="0.3">
      <c r="A30" s="1">
        <v>45383</v>
      </c>
      <c r="B30" s="9">
        <f t="shared" si="22"/>
        <v>30</v>
      </c>
      <c r="C30" s="5">
        <f>VLOOKUP(A30,Encargos!$A$8:$B$652,2,0)</f>
        <v>4.653E-3</v>
      </c>
      <c r="D30">
        <f t="shared" si="19"/>
        <v>289</v>
      </c>
      <c r="E30" s="7">
        <f t="shared" si="11"/>
        <v>65298301100.799713</v>
      </c>
      <c r="F30" s="7">
        <f t="shared" si="1"/>
        <v>303832995.02202106</v>
      </c>
      <c r="G30" s="7">
        <f t="shared" si="2"/>
        <v>65602134095.821732</v>
      </c>
      <c r="H30" s="7">
        <f t="shared" si="3"/>
        <v>218673780.31940579</v>
      </c>
      <c r="I30" s="8">
        <f t="shared" si="4"/>
        <v>353973117.04531747</v>
      </c>
      <c r="J30" s="7">
        <f t="shared" si="5"/>
        <v>218673780.31940579</v>
      </c>
      <c r="K30" s="8">
        <f t="shared" si="6"/>
        <v>135299336.72591168</v>
      </c>
      <c r="L30" s="7">
        <v>0</v>
      </c>
      <c r="M30" s="7">
        <f t="shared" si="7"/>
        <v>65466834759.095818</v>
      </c>
      <c r="N30" s="139" t="s">
        <v>76</v>
      </c>
      <c r="O30" s="10">
        <f t="shared" si="12"/>
        <v>29</v>
      </c>
      <c r="P30" s="11">
        <f t="shared" si="13"/>
        <v>220802923.24578196</v>
      </c>
      <c r="Q30" s="11">
        <f t="shared" si="8"/>
        <v>135907852.4939788</v>
      </c>
      <c r="R30" s="37">
        <f t="shared" si="14"/>
        <v>356710775.73976076</v>
      </c>
      <c r="S30" s="39">
        <f t="shared" si="15"/>
        <v>0.22222222222222221</v>
      </c>
      <c r="T30" s="38">
        <f t="shared" si="20"/>
        <v>79269061.275502384</v>
      </c>
      <c r="U30" s="15">
        <f t="shared" si="21"/>
        <v>0</v>
      </c>
      <c r="V30" s="15">
        <f t="shared" si="16"/>
        <v>79269061.275502384</v>
      </c>
      <c r="W30" s="13">
        <f t="shared" si="17"/>
        <v>1</v>
      </c>
      <c r="X30" s="14">
        <f t="shared" si="18"/>
        <v>277518312.82325566</v>
      </c>
      <c r="Y30" s="138"/>
    </row>
    <row r="31" spans="1:25" x14ac:dyDescent="0.3">
      <c r="A31" s="1">
        <v>45413</v>
      </c>
      <c r="B31" s="9">
        <f t="shared" si="22"/>
        <v>31</v>
      </c>
      <c r="C31" s="5">
        <f>VLOOKUP(A31,Encargos!$A$8:$B$652,2,0)</f>
        <v>4.9659999999999999E-3</v>
      </c>
      <c r="D31">
        <f t="shared" si="19"/>
        <v>288</v>
      </c>
      <c r="E31" s="7">
        <f t="shared" si="11"/>
        <v>65466834759.095818</v>
      </c>
      <c r="F31" s="7">
        <f t="shared" si="1"/>
        <v>325108301.41366982</v>
      </c>
      <c r="G31" s="7">
        <f t="shared" si="2"/>
        <v>65791943060.509491</v>
      </c>
      <c r="H31" s="7">
        <f t="shared" si="3"/>
        <v>219306476.86836499</v>
      </c>
      <c r="I31" s="8">
        <f t="shared" si="4"/>
        <v>355730947.54456455</v>
      </c>
      <c r="J31" s="7">
        <f t="shared" si="5"/>
        <v>219306476.86836499</v>
      </c>
      <c r="K31" s="8">
        <f t="shared" si="6"/>
        <v>136424470.67619956</v>
      </c>
      <c r="L31" s="7">
        <v>0</v>
      </c>
      <c r="M31" s="7">
        <f t="shared" si="7"/>
        <v>65655518589.83329</v>
      </c>
      <c r="N31" s="139" t="s">
        <v>395</v>
      </c>
      <c r="O31" s="10">
        <f t="shared" si="12"/>
        <v>29</v>
      </c>
      <c r="P31" s="11">
        <f t="shared" si="13"/>
        <v>221439428.21224883</v>
      </c>
      <c r="Q31" s="11">
        <f t="shared" si="8"/>
        <v>137058144.60922348</v>
      </c>
      <c r="R31" s="37">
        <f t="shared" si="14"/>
        <v>358497572.82147229</v>
      </c>
      <c r="S31" s="39">
        <f t="shared" si="15"/>
        <v>0.22222222222222221</v>
      </c>
      <c r="T31" s="38">
        <f t="shared" si="20"/>
        <v>79666127.293660507</v>
      </c>
      <c r="U31" s="15">
        <f t="shared" si="21"/>
        <v>0</v>
      </c>
      <c r="V31" s="15">
        <f t="shared" si="16"/>
        <v>79666127.293660507</v>
      </c>
      <c r="W31" s="13">
        <f t="shared" si="17"/>
        <v>2</v>
      </c>
      <c r="X31" s="14">
        <f t="shared" si="18"/>
        <v>278959568.11210907</v>
      </c>
      <c r="Y31" s="138"/>
    </row>
    <row r="32" spans="1:25" s="163" customFormat="1" x14ac:dyDescent="0.3">
      <c r="A32" s="160">
        <v>45444</v>
      </c>
      <c r="B32" s="161">
        <f t="shared" si="22"/>
        <v>30</v>
      </c>
      <c r="C32" s="162">
        <f>VLOOKUP(A32,Encargos!$A$8:$B$652,2,0)</f>
        <v>3.8E-3</v>
      </c>
      <c r="D32" s="163">
        <f t="shared" si="19"/>
        <v>287</v>
      </c>
      <c r="E32" s="25">
        <f t="shared" si="11"/>
        <v>65655518589.83329</v>
      </c>
      <c r="F32" s="25">
        <f t="shared" si="1"/>
        <v>249490970.64136651</v>
      </c>
      <c r="G32" s="25">
        <f t="shared" si="2"/>
        <v>65905009560.474655</v>
      </c>
      <c r="H32" s="25">
        <f t="shared" ref="H32:H67" si="23">G32*0</f>
        <v>0</v>
      </c>
      <c r="I32" s="164">
        <f>PMT(0,D32,-G32)</f>
        <v>229634179.65322179</v>
      </c>
      <c r="J32" s="25">
        <f t="shared" ref="J32:J67" si="24">0*G32</f>
        <v>0</v>
      </c>
      <c r="K32" s="164">
        <f t="shared" si="6"/>
        <v>229634179.65322179</v>
      </c>
      <c r="L32" s="25">
        <v>0</v>
      </c>
      <c r="M32" s="25">
        <f t="shared" si="7"/>
        <v>65675375380.821434</v>
      </c>
      <c r="N32" s="165" t="s">
        <v>78</v>
      </c>
      <c r="O32" s="131">
        <f t="shared" si="12"/>
        <v>29</v>
      </c>
      <c r="P32" s="166">
        <f>Q32*((1+0)^(O32/B32)-1)+H32*((1+C32)^(O32/B32))*((1+0)^(O32/B32))</f>
        <v>0</v>
      </c>
      <c r="Q32" s="166">
        <f t="shared" si="8"/>
        <v>230477649.18648863</v>
      </c>
      <c r="R32" s="167">
        <f t="shared" si="14"/>
        <v>230477649.18648863</v>
      </c>
      <c r="S32" s="168">
        <f t="shared" si="15"/>
        <v>0.22222222222222221</v>
      </c>
      <c r="T32" s="169">
        <f t="shared" si="20"/>
        <v>0</v>
      </c>
      <c r="U32" s="25">
        <f t="shared" si="21"/>
        <v>51217255.374775246</v>
      </c>
      <c r="V32" s="25">
        <f t="shared" si="16"/>
        <v>51217255.374775246</v>
      </c>
      <c r="W32" s="170">
        <f t="shared" si="17"/>
        <v>1</v>
      </c>
      <c r="X32" s="166">
        <f t="shared" si="18"/>
        <v>179307708.32128865</v>
      </c>
      <c r="Y32" s="171"/>
    </row>
    <row r="33" spans="1:25" s="163" customFormat="1" x14ac:dyDescent="0.3">
      <c r="A33" s="160">
        <v>45474</v>
      </c>
      <c r="B33" s="161">
        <f t="shared" si="22"/>
        <v>31</v>
      </c>
      <c r="C33" s="162">
        <f>VLOOKUP(A33,Encargos!$A$8:$B$652,2,0)</f>
        <v>4.5999999999999999E-3</v>
      </c>
      <c r="D33" s="163">
        <f t="shared" si="19"/>
        <v>286</v>
      </c>
      <c r="E33" s="25">
        <f t="shared" si="11"/>
        <v>65675375380.821434</v>
      </c>
      <c r="F33" s="25">
        <f t="shared" si="1"/>
        <v>302106726.7517786</v>
      </c>
      <c r="G33" s="25">
        <f t="shared" si="2"/>
        <v>65977482107.573212</v>
      </c>
      <c r="H33" s="25">
        <f t="shared" si="23"/>
        <v>0</v>
      </c>
      <c r="I33" s="164">
        <f t="shared" ref="I33:I67" si="25">PMT(0,D33,-G33)</f>
        <v>230690496.8796266</v>
      </c>
      <c r="J33" s="25">
        <f t="shared" si="24"/>
        <v>0</v>
      </c>
      <c r="K33" s="164">
        <f t="shared" si="6"/>
        <v>230690496.8796266</v>
      </c>
      <c r="L33" s="25">
        <v>0</v>
      </c>
      <c r="M33" s="25">
        <f t="shared" si="7"/>
        <v>65746791610.693588</v>
      </c>
      <c r="N33" s="165" t="s">
        <v>396</v>
      </c>
      <c r="O33" s="131">
        <f t="shared" si="12"/>
        <v>29</v>
      </c>
      <c r="P33" s="166">
        <f t="shared" ref="P33:P67" si="26">Q33*((1+0)^(O33/B33)-1)+H33*((1+C33)^(O33/B33))*((1+0)^(O33/B33))</f>
        <v>0</v>
      </c>
      <c r="Q33" s="166">
        <f t="shared" si="8"/>
        <v>231683063.11312959</v>
      </c>
      <c r="R33" s="167">
        <f t="shared" si="14"/>
        <v>231683063.11312959</v>
      </c>
      <c r="S33" s="168">
        <f t="shared" si="15"/>
        <v>0.22222222222222221</v>
      </c>
      <c r="T33" s="169">
        <f t="shared" si="20"/>
        <v>0</v>
      </c>
      <c r="U33" s="25">
        <f t="shared" si="21"/>
        <v>51485125.136251017</v>
      </c>
      <c r="V33" s="25">
        <f t="shared" si="16"/>
        <v>51485125.136251017</v>
      </c>
      <c r="W33" s="170">
        <f t="shared" si="17"/>
        <v>2</v>
      </c>
      <c r="X33" s="166">
        <f t="shared" si="18"/>
        <v>180261025.13390416</v>
      </c>
      <c r="Y33" s="171"/>
    </row>
    <row r="34" spans="1:25" s="163" customFormat="1" x14ac:dyDescent="0.3">
      <c r="A34" s="160">
        <v>45505</v>
      </c>
      <c r="B34" s="161">
        <f t="shared" si="22"/>
        <v>31</v>
      </c>
      <c r="C34" s="162">
        <f>VLOOKUP(A34,Encargos!$A$8:$B$652,2,0)</f>
        <v>2.0999999999999999E-3</v>
      </c>
      <c r="D34" s="163">
        <f t="shared" si="19"/>
        <v>285</v>
      </c>
      <c r="E34" s="25">
        <f t="shared" si="11"/>
        <v>65746791610.693588</v>
      </c>
      <c r="F34" s="25">
        <f t="shared" si="1"/>
        <v>138068262.38245654</v>
      </c>
      <c r="G34" s="25">
        <f t="shared" si="2"/>
        <v>65884859873.076042</v>
      </c>
      <c r="H34" s="25">
        <f t="shared" si="23"/>
        <v>0</v>
      </c>
      <c r="I34" s="164">
        <f t="shared" si="25"/>
        <v>231174946.92307383</v>
      </c>
      <c r="J34" s="25">
        <f t="shared" si="24"/>
        <v>0</v>
      </c>
      <c r="K34" s="164">
        <f t="shared" si="6"/>
        <v>231174946.92307383</v>
      </c>
      <c r="L34" s="25">
        <v>0</v>
      </c>
      <c r="M34" s="25">
        <f t="shared" si="7"/>
        <v>65653684926.152969</v>
      </c>
      <c r="N34" s="165" t="s">
        <v>397</v>
      </c>
      <c r="O34" s="131">
        <f t="shared" si="12"/>
        <v>29</v>
      </c>
      <c r="P34" s="166">
        <f t="shared" si="26"/>
        <v>0</v>
      </c>
      <c r="Q34" s="166">
        <f t="shared" si="8"/>
        <v>231629063.09304148</v>
      </c>
      <c r="R34" s="167">
        <f t="shared" si="14"/>
        <v>231629063.09304148</v>
      </c>
      <c r="S34" s="168">
        <f t="shared" si="15"/>
        <v>0.22222222222222221</v>
      </c>
      <c r="T34" s="169">
        <f t="shared" si="20"/>
        <v>0</v>
      </c>
      <c r="U34" s="25">
        <f t="shared" si="21"/>
        <v>51473125.131786995</v>
      </c>
      <c r="V34" s="25">
        <f t="shared" si="16"/>
        <v>51473125.131786995</v>
      </c>
      <c r="W34" s="170">
        <f t="shared" si="17"/>
        <v>2</v>
      </c>
      <c r="X34" s="166">
        <f t="shared" si="18"/>
        <v>180238719.31435618</v>
      </c>
      <c r="Y34" s="171"/>
    </row>
    <row r="35" spans="1:25" s="163" customFormat="1" x14ac:dyDescent="0.3">
      <c r="A35" s="160">
        <v>45536</v>
      </c>
      <c r="B35" s="161">
        <f t="shared" si="22"/>
        <v>30</v>
      </c>
      <c r="C35" s="162">
        <f>VLOOKUP(A35,Encargos!$A$8:$B$652,2,0)</f>
        <v>3.8E-3</v>
      </c>
      <c r="D35" s="163">
        <f t="shared" si="19"/>
        <v>284</v>
      </c>
      <c r="E35" s="25">
        <f t="shared" si="11"/>
        <v>65653684926.152969</v>
      </c>
      <c r="F35" s="25">
        <f t="shared" si="1"/>
        <v>249484002.71938127</v>
      </c>
      <c r="G35" s="25">
        <f t="shared" si="2"/>
        <v>65903168928.872353</v>
      </c>
      <c r="H35" s="25">
        <f t="shared" si="23"/>
        <v>0</v>
      </c>
      <c r="I35" s="164">
        <f t="shared" si="25"/>
        <v>232053411.72138152</v>
      </c>
      <c r="J35" s="25">
        <f t="shared" si="24"/>
        <v>0</v>
      </c>
      <c r="K35" s="164">
        <f t="shared" si="6"/>
        <v>232053411.72138152</v>
      </c>
      <c r="L35" s="25">
        <v>0</v>
      </c>
      <c r="M35" s="25">
        <f t="shared" si="7"/>
        <v>65671115517.15097</v>
      </c>
      <c r="N35" s="165" t="s">
        <v>81</v>
      </c>
      <c r="O35" s="131">
        <f t="shared" si="12"/>
        <v>29</v>
      </c>
      <c r="P35" s="166">
        <f t="shared" si="26"/>
        <v>0</v>
      </c>
      <c r="Q35" s="166">
        <f t="shared" si="8"/>
        <v>232905767.33835974</v>
      </c>
      <c r="R35" s="167">
        <f t="shared" si="14"/>
        <v>232905767.33835974</v>
      </c>
      <c r="S35" s="168">
        <f t="shared" si="15"/>
        <v>0.22222222222222221</v>
      </c>
      <c r="T35" s="169">
        <f t="shared" si="20"/>
        <v>0</v>
      </c>
      <c r="U35" s="25">
        <f t="shared" si="21"/>
        <v>51756837.186302163</v>
      </c>
      <c r="V35" s="25">
        <f t="shared" si="16"/>
        <v>51756837.186302163</v>
      </c>
      <c r="W35" s="170">
        <f t="shared" si="17"/>
        <v>1</v>
      </c>
      <c r="X35" s="166">
        <f t="shared" si="18"/>
        <v>181182899.66164744</v>
      </c>
      <c r="Y35" s="171"/>
    </row>
    <row r="36" spans="1:25" s="163" customFormat="1" x14ac:dyDescent="0.3">
      <c r="A36" s="160">
        <v>45566</v>
      </c>
      <c r="B36" s="161">
        <f t="shared" si="22"/>
        <v>31</v>
      </c>
      <c r="C36" s="162">
        <f>VLOOKUP(A36,Encargos!$A$8:$B$652,2,0)</f>
        <v>2.3E-3</v>
      </c>
      <c r="D36" s="163">
        <f t="shared" si="19"/>
        <v>283</v>
      </c>
      <c r="E36" s="25">
        <f t="shared" si="11"/>
        <v>65671115517.15097</v>
      </c>
      <c r="F36" s="25">
        <f t="shared" si="1"/>
        <v>151043565.68944722</v>
      </c>
      <c r="G36" s="25">
        <f t="shared" si="2"/>
        <v>65822159082.840416</v>
      </c>
      <c r="H36" s="25">
        <f t="shared" si="23"/>
        <v>0</v>
      </c>
      <c r="I36" s="164">
        <f t="shared" si="25"/>
        <v>232587134.56834069</v>
      </c>
      <c r="J36" s="25">
        <f t="shared" si="24"/>
        <v>0</v>
      </c>
      <c r="K36" s="164">
        <f t="shared" si="6"/>
        <v>232587134.56834069</v>
      </c>
      <c r="L36" s="25">
        <v>0</v>
      </c>
      <c r="M36" s="25">
        <f t="shared" si="7"/>
        <v>65589571948.272072</v>
      </c>
      <c r="N36" s="165" t="s">
        <v>398</v>
      </c>
      <c r="O36" s="131">
        <f t="shared" si="12"/>
        <v>29</v>
      </c>
      <c r="P36" s="166">
        <f t="shared" si="26"/>
        <v>0</v>
      </c>
      <c r="Q36" s="166">
        <f t="shared" si="8"/>
        <v>233087534.94923618</v>
      </c>
      <c r="R36" s="167">
        <f t="shared" si="14"/>
        <v>233087534.94923618</v>
      </c>
      <c r="S36" s="168">
        <f t="shared" si="15"/>
        <v>0.22222222222222221</v>
      </c>
      <c r="T36" s="169">
        <f t="shared" si="20"/>
        <v>0</v>
      </c>
      <c r="U36" s="25">
        <f t="shared" si="21"/>
        <v>51797229.98871915</v>
      </c>
      <c r="V36" s="25">
        <f t="shared" si="16"/>
        <v>51797229.98871915</v>
      </c>
      <c r="W36" s="170">
        <f t="shared" si="17"/>
        <v>2</v>
      </c>
      <c r="X36" s="166">
        <f t="shared" si="18"/>
        <v>181361393.34557888</v>
      </c>
      <c r="Y36" s="171"/>
    </row>
    <row r="37" spans="1:25" s="163" customFormat="1" x14ac:dyDescent="0.3">
      <c r="A37" s="160">
        <v>45597</v>
      </c>
      <c r="B37" s="161">
        <f t="shared" si="22"/>
        <v>30</v>
      </c>
      <c r="C37" s="162">
        <f>VLOOKUP(A37,Encargos!$A$8:$B$652,2,0)</f>
        <v>2.7527314138713344E-3</v>
      </c>
      <c r="D37" s="163">
        <f t="shared" si="19"/>
        <v>282</v>
      </c>
      <c r="E37" s="25">
        <f t="shared" si="11"/>
        <v>65589571948.272072</v>
      </c>
      <c r="F37" s="25">
        <f t="shared" si="1"/>
        <v>180550475.12438259</v>
      </c>
      <c r="G37" s="25">
        <f t="shared" si="2"/>
        <v>65770122423.396454</v>
      </c>
      <c r="H37" s="25">
        <f t="shared" si="23"/>
        <v>0</v>
      </c>
      <c r="I37" s="164">
        <f t="shared" si="25"/>
        <v>233227384.48012927</v>
      </c>
      <c r="J37" s="25">
        <f t="shared" si="24"/>
        <v>0</v>
      </c>
      <c r="K37" s="164">
        <f t="shared" si="6"/>
        <v>233227384.48012927</v>
      </c>
      <c r="L37" s="25">
        <v>0</v>
      </c>
      <c r="M37" s="25">
        <f t="shared" si="7"/>
        <v>65536895038.916321</v>
      </c>
      <c r="N37" s="165" t="s">
        <v>83</v>
      </c>
      <c r="O37" s="131">
        <f t="shared" si="12"/>
        <v>29</v>
      </c>
      <c r="P37" s="166">
        <f t="shared" si="26"/>
        <v>0</v>
      </c>
      <c r="Q37" s="166">
        <f t="shared" si="8"/>
        <v>233847967.97036138</v>
      </c>
      <c r="R37" s="167">
        <f t="shared" si="14"/>
        <v>233847967.97036138</v>
      </c>
      <c r="S37" s="168">
        <f t="shared" si="15"/>
        <v>0.22222222222222221</v>
      </c>
      <c r="T37" s="169">
        <f t="shared" si="20"/>
        <v>0</v>
      </c>
      <c r="U37" s="25">
        <f t="shared" si="21"/>
        <v>51966215.104524747</v>
      </c>
      <c r="V37" s="25">
        <f t="shared" si="16"/>
        <v>51966215.104524747</v>
      </c>
      <c r="W37" s="170">
        <f t="shared" si="17"/>
        <v>1</v>
      </c>
      <c r="X37" s="166">
        <f t="shared" si="18"/>
        <v>181918598.19952637</v>
      </c>
      <c r="Y37" s="171"/>
    </row>
    <row r="38" spans="1:25" s="163" customFormat="1" x14ac:dyDescent="0.3">
      <c r="A38" s="160">
        <v>45627</v>
      </c>
      <c r="B38" s="161">
        <f t="shared" si="22"/>
        <v>31</v>
      </c>
      <c r="C38" s="162">
        <f>VLOOKUP(A38,Encargos!$A$8:$B$652,2,0)</f>
        <v>2.7527314138713344E-3</v>
      </c>
      <c r="D38" s="163">
        <f t="shared" si="19"/>
        <v>281</v>
      </c>
      <c r="E38" s="25">
        <f t="shared" si="11"/>
        <v>65536895038.916321</v>
      </c>
      <c r="F38" s="25">
        <f t="shared" si="1"/>
        <v>180405469.74121335</v>
      </c>
      <c r="G38" s="25">
        <f t="shared" si="2"/>
        <v>65717300508.657532</v>
      </c>
      <c r="H38" s="25">
        <f t="shared" si="23"/>
        <v>0</v>
      </c>
      <c r="I38" s="164">
        <f t="shared" si="25"/>
        <v>233869396.82796276</v>
      </c>
      <c r="J38" s="25">
        <f t="shared" si="24"/>
        <v>0</v>
      </c>
      <c r="K38" s="164">
        <f t="shared" si="6"/>
        <v>233869396.82796276</v>
      </c>
      <c r="L38" s="25">
        <v>0</v>
      </c>
      <c r="M38" s="25">
        <f t="shared" si="7"/>
        <v>65483431111.829567</v>
      </c>
      <c r="N38" s="165" t="s">
        <v>399</v>
      </c>
      <c r="O38" s="131">
        <f t="shared" si="12"/>
        <v>29</v>
      </c>
      <c r="P38" s="166">
        <f t="shared" si="26"/>
        <v>0</v>
      </c>
      <c r="Q38" s="166">
        <f t="shared" si="8"/>
        <v>234471588.86742607</v>
      </c>
      <c r="R38" s="167">
        <f t="shared" si="14"/>
        <v>234471588.86742607</v>
      </c>
      <c r="S38" s="168">
        <f t="shared" si="15"/>
        <v>0.22222222222222221</v>
      </c>
      <c r="T38" s="169">
        <f t="shared" si="20"/>
        <v>0</v>
      </c>
      <c r="U38" s="25">
        <f t="shared" si="21"/>
        <v>52104797.526094683</v>
      </c>
      <c r="V38" s="25">
        <f t="shared" si="16"/>
        <v>52104797.526094683</v>
      </c>
      <c r="W38" s="170">
        <f t="shared" si="17"/>
        <v>2</v>
      </c>
      <c r="X38" s="166">
        <f t="shared" si="18"/>
        <v>182438301.84316537</v>
      </c>
      <c r="Y38" s="171"/>
    </row>
    <row r="39" spans="1:25" s="163" customFormat="1" x14ac:dyDescent="0.3">
      <c r="A39" s="160">
        <v>45658</v>
      </c>
      <c r="B39" s="161">
        <f t="shared" si="22"/>
        <v>31</v>
      </c>
      <c r="C39" s="162">
        <f>VLOOKUP(A39,Encargos!$A$8:$B$652,2,0)</f>
        <v>2.7527314138713344E-3</v>
      </c>
      <c r="D39" s="163">
        <f t="shared" si="19"/>
        <v>280</v>
      </c>
      <c r="E39" s="25">
        <f t="shared" si="11"/>
        <v>65483431111.829567</v>
      </c>
      <c r="F39" s="25">
        <f t="shared" si="1"/>
        <v>180258297.90961272</v>
      </c>
      <c r="G39" s="25">
        <f t="shared" si="2"/>
        <v>65663689409.739182</v>
      </c>
      <c r="H39" s="25">
        <f t="shared" si="23"/>
        <v>0</v>
      </c>
      <c r="I39" s="164">
        <f t="shared" si="25"/>
        <v>234513176.46335423</v>
      </c>
      <c r="J39" s="25">
        <f t="shared" si="24"/>
        <v>0</v>
      </c>
      <c r="K39" s="164">
        <f t="shared" si="6"/>
        <v>234513176.46335423</v>
      </c>
      <c r="L39" s="25">
        <v>0</v>
      </c>
      <c r="M39" s="25">
        <f t="shared" si="7"/>
        <v>65429176233.275826</v>
      </c>
      <c r="N39" s="165" t="s">
        <v>400</v>
      </c>
      <c r="O39" s="131">
        <f t="shared" si="12"/>
        <v>29</v>
      </c>
      <c r="P39" s="166">
        <f t="shared" si="26"/>
        <v>0</v>
      </c>
      <c r="Q39" s="166">
        <f t="shared" si="8"/>
        <v>235117026.17576176</v>
      </c>
      <c r="R39" s="167">
        <f t="shared" si="14"/>
        <v>235117026.17576176</v>
      </c>
      <c r="S39" s="168">
        <f t="shared" si="15"/>
        <v>0.33333333333333331</v>
      </c>
      <c r="T39" s="169">
        <f t="shared" si="20"/>
        <v>0</v>
      </c>
      <c r="U39" s="25">
        <f t="shared" si="21"/>
        <v>78372342.058587253</v>
      </c>
      <c r="V39" s="25">
        <f t="shared" si="16"/>
        <v>78372342.058587253</v>
      </c>
      <c r="W39" s="170">
        <f t="shared" si="17"/>
        <v>2</v>
      </c>
      <c r="X39" s="166">
        <f t="shared" si="18"/>
        <v>156806147.56092206</v>
      </c>
      <c r="Y39" s="171"/>
    </row>
    <row r="40" spans="1:25" s="163" customFormat="1" x14ac:dyDescent="0.3">
      <c r="A40" s="160">
        <v>45689</v>
      </c>
      <c r="B40" s="161">
        <f t="shared" si="22"/>
        <v>28</v>
      </c>
      <c r="C40" s="162">
        <f>VLOOKUP(A40,Encargos!$A$8:$B$652,2,0)</f>
        <v>2.7527314138713344E-3</v>
      </c>
      <c r="D40" s="163">
        <f t="shared" si="19"/>
        <v>279</v>
      </c>
      <c r="E40" s="25">
        <f t="shared" si="11"/>
        <v>65429176233.275826</v>
      </c>
      <c r="F40" s="25">
        <f t="shared" si="1"/>
        <v>180108948.80106208</v>
      </c>
      <c r="G40" s="25">
        <f t="shared" si="2"/>
        <v>65609285182.076889</v>
      </c>
      <c r="H40" s="25">
        <f t="shared" si="23"/>
        <v>0</v>
      </c>
      <c r="I40" s="164">
        <f t="shared" si="25"/>
        <v>235158728.25117165</v>
      </c>
      <c r="J40" s="25">
        <f t="shared" si="24"/>
        <v>0</v>
      </c>
      <c r="K40" s="164">
        <f t="shared" si="6"/>
        <v>235158728.25117165</v>
      </c>
      <c r="L40" s="25">
        <v>0</v>
      </c>
      <c r="M40" s="25">
        <f t="shared" si="7"/>
        <v>65374126453.825714</v>
      </c>
      <c r="N40" s="165" t="s">
        <v>86</v>
      </c>
      <c r="O40" s="131">
        <f t="shared" si="12"/>
        <v>27</v>
      </c>
      <c r="P40" s="166">
        <f t="shared" si="26"/>
        <v>0</v>
      </c>
      <c r="Q40" s="166">
        <f t="shared" si="8"/>
        <v>235782907.52880657</v>
      </c>
      <c r="R40" s="167">
        <f t="shared" si="14"/>
        <v>235782907.52880657</v>
      </c>
      <c r="S40" s="168">
        <f t="shared" si="15"/>
        <v>0.33333333333333331</v>
      </c>
      <c r="T40" s="169">
        <f t="shared" si="20"/>
        <v>0</v>
      </c>
      <c r="U40" s="25">
        <f t="shared" si="21"/>
        <v>78594302.509602189</v>
      </c>
      <c r="V40" s="25">
        <f t="shared" si="16"/>
        <v>78594302.509602189</v>
      </c>
      <c r="W40" s="170">
        <f t="shared" si="17"/>
        <v>1</v>
      </c>
      <c r="X40" s="166">
        <f t="shared" si="18"/>
        <v>157222932.14187238</v>
      </c>
      <c r="Y40" s="171"/>
    </row>
    <row r="41" spans="1:25" s="163" customFormat="1" x14ac:dyDescent="0.3">
      <c r="A41" s="160">
        <v>45717</v>
      </c>
      <c r="B41" s="161">
        <f t="shared" si="22"/>
        <v>31</v>
      </c>
      <c r="C41" s="162">
        <f>VLOOKUP(A41,Encargos!$A$8:$B$652,2,0)</f>
        <v>2.7901164905321796E-3</v>
      </c>
      <c r="D41" s="163">
        <f t="shared" si="19"/>
        <v>278</v>
      </c>
      <c r="E41" s="25">
        <f t="shared" si="11"/>
        <v>65374126453.825714</v>
      </c>
      <c r="F41" s="25">
        <f t="shared" si="1"/>
        <v>182401428.27295512</v>
      </c>
      <c r="G41" s="25">
        <f t="shared" si="2"/>
        <v>65556527882.098671</v>
      </c>
      <c r="H41" s="25">
        <f t="shared" si="23"/>
        <v>0</v>
      </c>
      <c r="I41" s="164">
        <f t="shared" si="25"/>
        <v>235814848.49675781</v>
      </c>
      <c r="J41" s="25">
        <f t="shared" si="24"/>
        <v>0</v>
      </c>
      <c r="K41" s="164">
        <f t="shared" si="6"/>
        <v>235814848.49675781</v>
      </c>
      <c r="L41" s="25">
        <v>0</v>
      </c>
      <c r="M41" s="25">
        <f t="shared" si="7"/>
        <v>65320713033.601913</v>
      </c>
      <c r="N41" s="165" t="s">
        <v>401</v>
      </c>
      <c r="O41" s="131">
        <f t="shared" si="12"/>
        <v>29</v>
      </c>
      <c r="P41" s="166">
        <f t="shared" si="26"/>
        <v>0</v>
      </c>
      <c r="Q41" s="166">
        <f t="shared" si="8"/>
        <v>236430295.60649413</v>
      </c>
      <c r="R41" s="167">
        <f t="shared" si="14"/>
        <v>236430295.60649413</v>
      </c>
      <c r="S41" s="168">
        <f t="shared" si="15"/>
        <v>0.33333333333333331</v>
      </c>
      <c r="T41" s="169">
        <f t="shared" si="20"/>
        <v>0</v>
      </c>
      <c r="U41" s="25">
        <f t="shared" si="21"/>
        <v>78810098.535498038</v>
      </c>
      <c r="V41" s="25">
        <f t="shared" si="16"/>
        <v>78810098.535498038</v>
      </c>
      <c r="W41" s="170">
        <f t="shared" si="17"/>
        <v>2</v>
      </c>
      <c r="X41" s="166">
        <f t="shared" si="18"/>
        <v>157682383.0938372</v>
      </c>
      <c r="Y41" s="171"/>
    </row>
    <row r="42" spans="1:25" s="163" customFormat="1" x14ac:dyDescent="0.3">
      <c r="A42" s="160">
        <v>45748</v>
      </c>
      <c r="B42" s="161">
        <f t="shared" si="22"/>
        <v>30</v>
      </c>
      <c r="C42" s="162">
        <f>VLOOKUP(A42,Encargos!$A$8:$B$652,2,0)</f>
        <v>2.7901164905321796E-3</v>
      </c>
      <c r="D42" s="163">
        <f t="shared" si="19"/>
        <v>277</v>
      </c>
      <c r="E42" s="25">
        <f t="shared" si="11"/>
        <v>65320713033.601913</v>
      </c>
      <c r="F42" s="25">
        <f t="shared" si="1"/>
        <v>182252398.60837299</v>
      </c>
      <c r="G42" s="25">
        <f t="shared" si="2"/>
        <v>65502965432.210289</v>
      </c>
      <c r="H42" s="25">
        <f t="shared" si="23"/>
        <v>0</v>
      </c>
      <c r="I42" s="164">
        <f t="shared" si="25"/>
        <v>236472799.39426097</v>
      </c>
      <c r="J42" s="25">
        <f t="shared" si="24"/>
        <v>0</v>
      </c>
      <c r="K42" s="164">
        <f t="shared" si="6"/>
        <v>236472799.39426097</v>
      </c>
      <c r="L42" s="25">
        <v>0</v>
      </c>
      <c r="M42" s="25">
        <f t="shared" si="7"/>
        <v>65266492632.816025</v>
      </c>
      <c r="N42" s="165" t="s">
        <v>88</v>
      </c>
      <c r="O42" s="131">
        <f t="shared" si="12"/>
        <v>29</v>
      </c>
      <c r="P42" s="166">
        <f t="shared" si="26"/>
        <v>0</v>
      </c>
      <c r="Q42" s="166">
        <f t="shared" si="8"/>
        <v>237110563.53265572</v>
      </c>
      <c r="R42" s="167">
        <f t="shared" si="14"/>
        <v>237110563.53265572</v>
      </c>
      <c r="S42" s="168">
        <f t="shared" si="15"/>
        <v>0.33333333333333331</v>
      </c>
      <c r="T42" s="169">
        <f t="shared" si="20"/>
        <v>0</v>
      </c>
      <c r="U42" s="25">
        <f t="shared" si="21"/>
        <v>79036854.510885239</v>
      </c>
      <c r="V42" s="25">
        <f t="shared" si="16"/>
        <v>79036854.510885239</v>
      </c>
      <c r="W42" s="170">
        <f t="shared" si="17"/>
        <v>1</v>
      </c>
      <c r="X42" s="166">
        <f t="shared" si="18"/>
        <v>158105927.8396008</v>
      </c>
      <c r="Y42" s="171"/>
    </row>
    <row r="43" spans="1:25" s="163" customFormat="1" x14ac:dyDescent="0.3">
      <c r="A43" s="160">
        <v>45778</v>
      </c>
      <c r="B43" s="161">
        <f t="shared" si="22"/>
        <v>31</v>
      </c>
      <c r="C43" s="162">
        <f>VLOOKUP(A43,Encargos!$A$8:$B$652,2,0)</f>
        <v>2.7901164905321796E-3</v>
      </c>
      <c r="D43" s="163">
        <f t="shared" si="19"/>
        <v>276</v>
      </c>
      <c r="E43" s="25">
        <f t="shared" si="11"/>
        <v>65266492632.816025</v>
      </c>
      <c r="F43" s="25">
        <f t="shared" si="1"/>
        <v>182101117.374017</v>
      </c>
      <c r="G43" s="25">
        <f t="shared" si="2"/>
        <v>65448593750.190041</v>
      </c>
      <c r="H43" s="25">
        <f t="shared" si="23"/>
        <v>0</v>
      </c>
      <c r="I43" s="164">
        <f t="shared" si="25"/>
        <v>237132586.05141318</v>
      </c>
      <c r="J43" s="25">
        <f t="shared" si="24"/>
        <v>0</v>
      </c>
      <c r="K43" s="164">
        <f t="shared" si="6"/>
        <v>237132586.05141318</v>
      </c>
      <c r="L43" s="25">
        <v>0</v>
      </c>
      <c r="M43" s="25">
        <f t="shared" si="7"/>
        <v>65211461164.138626</v>
      </c>
      <c r="N43" s="165" t="s">
        <v>402</v>
      </c>
      <c r="O43" s="131">
        <f t="shared" si="12"/>
        <v>29</v>
      </c>
      <c r="P43" s="166">
        <f t="shared" si="26"/>
        <v>0</v>
      </c>
      <c r="Q43" s="166">
        <f t="shared" si="8"/>
        <v>237751472.29051128</v>
      </c>
      <c r="R43" s="167">
        <f t="shared" si="14"/>
        <v>237751472.29051128</v>
      </c>
      <c r="S43" s="168">
        <f t="shared" si="15"/>
        <v>0.33333333333333331</v>
      </c>
      <c r="T43" s="169">
        <f t="shared" si="20"/>
        <v>0</v>
      </c>
      <c r="U43" s="25">
        <f t="shared" si="21"/>
        <v>79250490.76350376</v>
      </c>
      <c r="V43" s="25">
        <f t="shared" si="16"/>
        <v>79250490.76350376</v>
      </c>
      <c r="W43" s="170">
        <f t="shared" si="17"/>
        <v>2</v>
      </c>
      <c r="X43" s="166">
        <f t="shared" si="18"/>
        <v>158563515.04644686</v>
      </c>
      <c r="Y43" s="171"/>
    </row>
    <row r="44" spans="1:25" s="163" customFormat="1" x14ac:dyDescent="0.3">
      <c r="A44" s="160">
        <v>45809</v>
      </c>
      <c r="B44" s="161">
        <f t="shared" si="22"/>
        <v>30</v>
      </c>
      <c r="C44" s="162">
        <f>VLOOKUP(A44,Encargos!$A$8:$B$652,2,0)</f>
        <v>2.7901164905321796E-3</v>
      </c>
      <c r="D44" s="163">
        <f t="shared" si="19"/>
        <v>275</v>
      </c>
      <c r="E44" s="25">
        <f t="shared" si="11"/>
        <v>65211461164.138626</v>
      </c>
      <c r="F44" s="25">
        <f t="shared" si="1"/>
        <v>181947573.16576198</v>
      </c>
      <c r="G44" s="25">
        <f t="shared" si="2"/>
        <v>65393408737.30439</v>
      </c>
      <c r="H44" s="25">
        <f t="shared" si="23"/>
        <v>0</v>
      </c>
      <c r="I44" s="164">
        <f t="shared" si="25"/>
        <v>237794213.59019777</v>
      </c>
      <c r="J44" s="25">
        <f t="shared" si="24"/>
        <v>0</v>
      </c>
      <c r="K44" s="164">
        <f t="shared" si="6"/>
        <v>237794213.59019777</v>
      </c>
      <c r="L44" s="25">
        <v>0</v>
      </c>
      <c r="M44" s="25">
        <f t="shared" si="7"/>
        <v>65155614523.714195</v>
      </c>
      <c r="N44" s="165" t="s">
        <v>90</v>
      </c>
      <c r="O44" s="131">
        <f t="shared" si="12"/>
        <v>29</v>
      </c>
      <c r="P44" s="166">
        <f t="shared" si="26"/>
        <v>0</v>
      </c>
      <c r="Q44" s="166">
        <f t="shared" si="8"/>
        <v>238435541.56590614</v>
      </c>
      <c r="R44" s="167">
        <f t="shared" si="14"/>
        <v>238435541.56590614</v>
      </c>
      <c r="S44" s="168">
        <f t="shared" si="15"/>
        <v>0.33333333333333331</v>
      </c>
      <c r="T44" s="169">
        <f t="shared" si="20"/>
        <v>0</v>
      </c>
      <c r="U44" s="25">
        <f t="shared" si="21"/>
        <v>79478513.855302036</v>
      </c>
      <c r="V44" s="25">
        <f t="shared" si="16"/>
        <v>79478513.855302036</v>
      </c>
      <c r="W44" s="170">
        <f t="shared" si="17"/>
        <v>1</v>
      </c>
      <c r="X44" s="166">
        <f t="shared" si="18"/>
        <v>158989426.56775975</v>
      </c>
      <c r="Y44" s="171"/>
    </row>
    <row r="45" spans="1:25" s="163" customFormat="1" x14ac:dyDescent="0.3">
      <c r="A45" s="160">
        <v>45839</v>
      </c>
      <c r="B45" s="161">
        <f t="shared" si="22"/>
        <v>31</v>
      </c>
      <c r="C45" s="162">
        <f>VLOOKUP(A45,Encargos!$A$8:$B$652,2,0)</f>
        <v>2.7901164905321796E-3</v>
      </c>
      <c r="D45" s="163">
        <f t="shared" si="19"/>
        <v>274</v>
      </c>
      <c r="E45" s="25">
        <f t="shared" si="11"/>
        <v>65155614523.714195</v>
      </c>
      <c r="F45" s="25">
        <f t="shared" si="1"/>
        <v>181791754.53337297</v>
      </c>
      <c r="G45" s="25">
        <f t="shared" si="2"/>
        <v>65337406278.247566</v>
      </c>
      <c r="H45" s="25">
        <f t="shared" si="23"/>
        <v>0</v>
      </c>
      <c r="I45" s="164">
        <f t="shared" si="25"/>
        <v>238457687.14688894</v>
      </c>
      <c r="J45" s="25">
        <f t="shared" si="24"/>
        <v>0</v>
      </c>
      <c r="K45" s="164">
        <f t="shared" si="6"/>
        <v>238457687.14688894</v>
      </c>
      <c r="L45" s="25">
        <v>0</v>
      </c>
      <c r="M45" s="25">
        <f t="shared" si="7"/>
        <v>65098948591.100677</v>
      </c>
      <c r="N45" s="165" t="s">
        <v>403</v>
      </c>
      <c r="O45" s="131">
        <f t="shared" si="12"/>
        <v>29</v>
      </c>
      <c r="P45" s="166">
        <f t="shared" si="26"/>
        <v>0</v>
      </c>
      <c r="Q45" s="166">
        <f t="shared" si="8"/>
        <v>239080031.73326465</v>
      </c>
      <c r="R45" s="167">
        <f t="shared" si="14"/>
        <v>239080031.73326465</v>
      </c>
      <c r="S45" s="168">
        <f t="shared" si="15"/>
        <v>0.33333333333333331</v>
      </c>
      <c r="T45" s="169">
        <f t="shared" si="20"/>
        <v>0</v>
      </c>
      <c r="U45" s="25">
        <f t="shared" si="21"/>
        <v>79693343.911088213</v>
      </c>
      <c r="V45" s="25">
        <f t="shared" si="16"/>
        <v>79693343.911088213</v>
      </c>
      <c r="W45" s="170">
        <f t="shared" si="17"/>
        <v>2</v>
      </c>
      <c r="X45" s="166">
        <f t="shared" si="18"/>
        <v>159449570.78003123</v>
      </c>
      <c r="Y45" s="171"/>
    </row>
    <row r="46" spans="1:25" s="163" customFormat="1" x14ac:dyDescent="0.3">
      <c r="A46" s="160">
        <v>45870</v>
      </c>
      <c r="B46" s="161">
        <f t="shared" si="22"/>
        <v>31</v>
      </c>
      <c r="C46" s="162">
        <f>VLOOKUP(A46,Encargos!$A$8:$B$652,2,0)</f>
        <v>2.7901164905321796E-3</v>
      </c>
      <c r="D46" s="163">
        <f t="shared" si="19"/>
        <v>273</v>
      </c>
      <c r="E46" s="25">
        <f t="shared" si="11"/>
        <v>65098948591.100677</v>
      </c>
      <c r="F46" s="25">
        <f t="shared" si="1"/>
        <v>181633649.98033661</v>
      </c>
      <c r="G46" s="25">
        <f t="shared" si="2"/>
        <v>65280582241.081017</v>
      </c>
      <c r="H46" s="25">
        <f t="shared" si="23"/>
        <v>0</v>
      </c>
      <c r="I46" s="164">
        <f t="shared" si="25"/>
        <v>239123011.87209162</v>
      </c>
      <c r="J46" s="25">
        <f t="shared" si="24"/>
        <v>0</v>
      </c>
      <c r="K46" s="164">
        <f t="shared" si="6"/>
        <v>239123011.87209162</v>
      </c>
      <c r="L46" s="25">
        <v>0</v>
      </c>
      <c r="M46" s="25">
        <f t="shared" si="7"/>
        <v>65041459229.208923</v>
      </c>
      <c r="N46" s="165" t="s">
        <v>404</v>
      </c>
      <c r="O46" s="131">
        <f t="shared" si="12"/>
        <v>29</v>
      </c>
      <c r="P46" s="166">
        <f t="shared" si="26"/>
        <v>0</v>
      </c>
      <c r="Q46" s="166">
        <f t="shared" si="8"/>
        <v>239747092.87236056</v>
      </c>
      <c r="R46" s="167">
        <f t="shared" si="14"/>
        <v>239747092.87236056</v>
      </c>
      <c r="S46" s="168">
        <f t="shared" si="15"/>
        <v>0.33333333333333331</v>
      </c>
      <c r="T46" s="169">
        <f t="shared" si="20"/>
        <v>0</v>
      </c>
      <c r="U46" s="25">
        <f t="shared" si="21"/>
        <v>79915697.624120176</v>
      </c>
      <c r="V46" s="25">
        <f t="shared" si="16"/>
        <v>79915697.624120176</v>
      </c>
      <c r="W46" s="170">
        <f t="shared" si="17"/>
        <v>2</v>
      </c>
      <c r="X46" s="166">
        <f t="shared" si="18"/>
        <v>159894453.65687287</v>
      </c>
      <c r="Y46" s="171"/>
    </row>
    <row r="47" spans="1:25" s="163" customFormat="1" x14ac:dyDescent="0.3">
      <c r="A47" s="160">
        <v>45901</v>
      </c>
      <c r="B47" s="161">
        <f t="shared" si="22"/>
        <v>30</v>
      </c>
      <c r="C47" s="162">
        <f>VLOOKUP(A47,Encargos!$A$8:$B$652,2,0)</f>
        <v>2.7901164905321796E-3</v>
      </c>
      <c r="D47" s="163">
        <f t="shared" si="19"/>
        <v>272</v>
      </c>
      <c r="E47" s="25">
        <f t="shared" si="11"/>
        <v>65041459229.208923</v>
      </c>
      <c r="F47" s="25">
        <f t="shared" si="1"/>
        <v>181473247.96369225</v>
      </c>
      <c r="G47" s="25">
        <f t="shared" si="2"/>
        <v>65222932477.172615</v>
      </c>
      <c r="H47" s="25">
        <f t="shared" si="23"/>
        <v>0</v>
      </c>
      <c r="I47" s="164">
        <f t="shared" si="25"/>
        <v>239790192.93078166</v>
      </c>
      <c r="J47" s="25">
        <f t="shared" si="24"/>
        <v>0</v>
      </c>
      <c r="K47" s="164">
        <f t="shared" si="6"/>
        <v>239790192.93078166</v>
      </c>
      <c r="L47" s="25">
        <v>0</v>
      </c>
      <c r="M47" s="25">
        <f t="shared" si="7"/>
        <v>64983142284.241837</v>
      </c>
      <c r="N47" s="165" t="s">
        <v>93</v>
      </c>
      <c r="O47" s="131">
        <f t="shared" si="12"/>
        <v>29</v>
      </c>
      <c r="P47" s="166">
        <f t="shared" si="26"/>
        <v>0</v>
      </c>
      <c r="Q47" s="166">
        <f t="shared" si="8"/>
        <v>240436904.03743643</v>
      </c>
      <c r="R47" s="167">
        <f t="shared" si="14"/>
        <v>240436904.03743643</v>
      </c>
      <c r="S47" s="168">
        <f t="shared" si="15"/>
        <v>0.33333333333333331</v>
      </c>
      <c r="T47" s="169">
        <f t="shared" si="20"/>
        <v>0</v>
      </c>
      <c r="U47" s="25">
        <f t="shared" si="21"/>
        <v>80145634.67914547</v>
      </c>
      <c r="V47" s="25">
        <f t="shared" si="16"/>
        <v>80145634.67914547</v>
      </c>
      <c r="W47" s="170">
        <f t="shared" si="17"/>
        <v>1</v>
      </c>
      <c r="X47" s="166">
        <f t="shared" si="18"/>
        <v>160323940.16255823</v>
      </c>
      <c r="Y47" s="171"/>
    </row>
    <row r="48" spans="1:25" s="163" customFormat="1" x14ac:dyDescent="0.3">
      <c r="A48" s="160">
        <v>45931</v>
      </c>
      <c r="B48" s="161">
        <f t="shared" si="22"/>
        <v>31</v>
      </c>
      <c r="C48" s="162">
        <f>VLOOKUP(A48,Encargos!$A$8:$B$652,2,0)</f>
        <v>2.7901164905321796E-3</v>
      </c>
      <c r="D48" s="163">
        <f t="shared" si="19"/>
        <v>271</v>
      </c>
      <c r="E48" s="25">
        <f t="shared" si="11"/>
        <v>64983142284.241837</v>
      </c>
      <c r="F48" s="25">
        <f t="shared" si="1"/>
        <v>181310536.89386213</v>
      </c>
      <c r="G48" s="25">
        <f t="shared" si="2"/>
        <v>65164452821.135696</v>
      </c>
      <c r="H48" s="25">
        <f t="shared" si="23"/>
        <v>0</v>
      </c>
      <c r="I48" s="164">
        <f t="shared" si="25"/>
        <v>240459235.50234574</v>
      </c>
      <c r="J48" s="25">
        <f t="shared" si="24"/>
        <v>0</v>
      </c>
      <c r="K48" s="164">
        <f t="shared" si="6"/>
        <v>240459235.50234574</v>
      </c>
      <c r="L48" s="25">
        <v>0</v>
      </c>
      <c r="M48" s="25">
        <f t="shared" si="7"/>
        <v>64923993585.633354</v>
      </c>
      <c r="N48" s="165" t="s">
        <v>405</v>
      </c>
      <c r="O48" s="131">
        <f t="shared" si="12"/>
        <v>29</v>
      </c>
      <c r="P48" s="166">
        <f t="shared" si="26"/>
        <v>0</v>
      </c>
      <c r="Q48" s="166">
        <f t="shared" si="8"/>
        <v>241086803.87830982</v>
      </c>
      <c r="R48" s="167">
        <f t="shared" si="14"/>
        <v>241086803.87830982</v>
      </c>
      <c r="S48" s="168">
        <f t="shared" si="15"/>
        <v>0.33333333333333331</v>
      </c>
      <c r="T48" s="169">
        <f t="shared" si="20"/>
        <v>0</v>
      </c>
      <c r="U48" s="25">
        <f t="shared" si="21"/>
        <v>80362267.959436595</v>
      </c>
      <c r="V48" s="25">
        <f t="shared" si="16"/>
        <v>80362267.959436595</v>
      </c>
      <c r="W48" s="170">
        <f t="shared" si="17"/>
        <v>2</v>
      </c>
      <c r="X48" s="166">
        <f t="shared" si="18"/>
        <v>160787946.69901121</v>
      </c>
      <c r="Y48" s="171"/>
    </row>
    <row r="49" spans="1:25" s="163" customFormat="1" x14ac:dyDescent="0.3">
      <c r="A49" s="160">
        <v>45962</v>
      </c>
      <c r="B49" s="161">
        <f t="shared" si="22"/>
        <v>30</v>
      </c>
      <c r="C49" s="162">
        <f>VLOOKUP(A49,Encargos!$A$8:$B$652,2,0)</f>
        <v>2.7901164905321796E-3</v>
      </c>
      <c r="D49" s="163">
        <f t="shared" si="19"/>
        <v>270</v>
      </c>
      <c r="E49" s="25">
        <f t="shared" si="11"/>
        <v>64923993585.633354</v>
      </c>
      <c r="F49" s="25">
        <f t="shared" si="1"/>
        <v>181145505.13448107</v>
      </c>
      <c r="G49" s="25">
        <f t="shared" si="2"/>
        <v>65105139090.767838</v>
      </c>
      <c r="H49" s="25">
        <f t="shared" si="23"/>
        <v>0</v>
      </c>
      <c r="I49" s="164">
        <f t="shared" si="25"/>
        <v>241130144.78062162</v>
      </c>
      <c r="J49" s="25">
        <f t="shared" si="24"/>
        <v>0</v>
      </c>
      <c r="K49" s="164">
        <f t="shared" si="6"/>
        <v>241130144.78062162</v>
      </c>
      <c r="L49" s="25">
        <v>0</v>
      </c>
      <c r="M49" s="25">
        <f t="shared" si="7"/>
        <v>64864008945.987213</v>
      </c>
      <c r="N49" s="165" t="s">
        <v>95</v>
      </c>
      <c r="O49" s="131">
        <f t="shared" si="12"/>
        <v>29</v>
      </c>
      <c r="P49" s="166">
        <f t="shared" si="26"/>
        <v>0</v>
      </c>
      <c r="Q49" s="166">
        <f t="shared" si="8"/>
        <v>241780469.72040728</v>
      </c>
      <c r="R49" s="167">
        <f t="shared" si="14"/>
        <v>241780469.72040728</v>
      </c>
      <c r="S49" s="168">
        <f t="shared" si="15"/>
        <v>0.33333333333333331</v>
      </c>
      <c r="T49" s="169">
        <f t="shared" si="20"/>
        <v>0</v>
      </c>
      <c r="U49" s="25">
        <f t="shared" si="21"/>
        <v>80593489.906802416</v>
      </c>
      <c r="V49" s="25">
        <f t="shared" si="16"/>
        <v>80593489.906802416</v>
      </c>
      <c r="W49" s="170">
        <f t="shared" si="17"/>
        <v>1</v>
      </c>
      <c r="X49" s="166">
        <f t="shared" si="18"/>
        <v>161219833.18290564</v>
      </c>
      <c r="Y49" s="171"/>
    </row>
    <row r="50" spans="1:25" s="163" customFormat="1" x14ac:dyDescent="0.3">
      <c r="A50" s="160">
        <v>45992</v>
      </c>
      <c r="B50" s="161">
        <f t="shared" si="22"/>
        <v>31</v>
      </c>
      <c r="C50" s="162">
        <f>VLOOKUP(A50,Encargos!$A$8:$B$652,2,0)</f>
        <v>2.7901164905321796E-3</v>
      </c>
      <c r="D50" s="163">
        <f t="shared" si="19"/>
        <v>269</v>
      </c>
      <c r="E50" s="25">
        <f t="shared" si="11"/>
        <v>64864008945.987213</v>
      </c>
      <c r="F50" s="25">
        <f t="shared" si="1"/>
        <v>180978141.00222576</v>
      </c>
      <c r="G50" s="25">
        <f t="shared" si="2"/>
        <v>65044987086.989441</v>
      </c>
      <c r="H50" s="25">
        <f t="shared" si="23"/>
        <v>0</v>
      </c>
      <c r="I50" s="164">
        <f t="shared" si="25"/>
        <v>241802925.97393844</v>
      </c>
      <c r="J50" s="25">
        <f t="shared" si="24"/>
        <v>0</v>
      </c>
      <c r="K50" s="164">
        <f t="shared" si="6"/>
        <v>241802925.97393844</v>
      </c>
      <c r="L50" s="25">
        <v>0</v>
      </c>
      <c r="M50" s="25">
        <f t="shared" si="7"/>
        <v>64803184161.015503</v>
      </c>
      <c r="N50" s="165" t="s">
        <v>406</v>
      </c>
      <c r="O50" s="131">
        <f t="shared" si="12"/>
        <v>29</v>
      </c>
      <c r="P50" s="166">
        <f t="shared" si="26"/>
        <v>0</v>
      </c>
      <c r="Q50" s="166">
        <f t="shared" si="8"/>
        <v>242434001.21311489</v>
      </c>
      <c r="R50" s="167">
        <f t="shared" si="14"/>
        <v>242434001.21311489</v>
      </c>
      <c r="S50" s="168">
        <f t="shared" si="15"/>
        <v>0.33333333333333331</v>
      </c>
      <c r="T50" s="169">
        <f t="shared" si="20"/>
        <v>0</v>
      </c>
      <c r="U50" s="25">
        <f t="shared" si="21"/>
        <v>80811333.737704962</v>
      </c>
      <c r="V50" s="25">
        <f t="shared" si="16"/>
        <v>80811333.737704962</v>
      </c>
      <c r="W50" s="170">
        <f t="shared" si="17"/>
        <v>2</v>
      </c>
      <c r="X50" s="166">
        <f t="shared" si="18"/>
        <v>161686432.59611169</v>
      </c>
      <c r="Y50" s="171"/>
    </row>
    <row r="51" spans="1:25" s="163" customFormat="1" x14ac:dyDescent="0.3">
      <c r="A51" s="160">
        <v>46023</v>
      </c>
      <c r="B51" s="161">
        <f t="shared" si="22"/>
        <v>31</v>
      </c>
      <c r="C51" s="162">
        <f>VLOOKUP(A51,Encargos!$A$8:$B$652,2,0)</f>
        <v>2.7901164905321796E-3</v>
      </c>
      <c r="D51" s="163">
        <f t="shared" si="19"/>
        <v>268</v>
      </c>
      <c r="E51" s="25">
        <f t="shared" si="11"/>
        <v>64803184161.015503</v>
      </c>
      <c r="F51" s="25">
        <f t="shared" si="1"/>
        <v>180808432.76664311</v>
      </c>
      <c r="G51" s="25">
        <f t="shared" si="2"/>
        <v>64983992593.782143</v>
      </c>
      <c r="H51" s="25">
        <f t="shared" si="23"/>
        <v>0</v>
      </c>
      <c r="I51" s="164">
        <f t="shared" si="25"/>
        <v>242477584.30515724</v>
      </c>
      <c r="J51" s="25">
        <f t="shared" si="24"/>
        <v>0</v>
      </c>
      <c r="K51" s="164">
        <f t="shared" si="6"/>
        <v>242477584.30515724</v>
      </c>
      <c r="L51" s="25">
        <v>0</v>
      </c>
      <c r="M51" s="25">
        <f t="shared" si="7"/>
        <v>64741515009.476982</v>
      </c>
      <c r="N51" s="165" t="s">
        <v>407</v>
      </c>
      <c r="O51" s="131">
        <f t="shared" si="12"/>
        <v>29</v>
      </c>
      <c r="P51" s="166">
        <f t="shared" si="26"/>
        <v>0</v>
      </c>
      <c r="Q51" s="166">
        <f t="shared" si="8"/>
        <v>243110420.3177653</v>
      </c>
      <c r="R51" s="167">
        <f t="shared" si="14"/>
        <v>243110420.3177653</v>
      </c>
      <c r="S51" s="168">
        <f t="shared" si="15"/>
        <v>0.44444444444444442</v>
      </c>
      <c r="T51" s="169">
        <f t="shared" si="20"/>
        <v>0</v>
      </c>
      <c r="U51" s="25">
        <f t="shared" si="21"/>
        <v>108049075.69678457</v>
      </c>
      <c r="V51" s="25">
        <f t="shared" si="16"/>
        <v>108049075.69678457</v>
      </c>
      <c r="W51" s="170">
        <f t="shared" si="17"/>
        <v>2</v>
      </c>
      <c r="X51" s="166">
        <f t="shared" si="18"/>
        <v>135114630.48166117</v>
      </c>
      <c r="Y51" s="171"/>
    </row>
    <row r="52" spans="1:25" s="163" customFormat="1" x14ac:dyDescent="0.3">
      <c r="A52" s="160">
        <v>46054</v>
      </c>
      <c r="B52" s="161">
        <f t="shared" si="22"/>
        <v>28</v>
      </c>
      <c r="C52" s="162">
        <f>VLOOKUP(A52,Encargos!$A$8:$B$652,2,0)</f>
        <v>2.7901164905321796E-3</v>
      </c>
      <c r="D52" s="163">
        <f t="shared" si="19"/>
        <v>267</v>
      </c>
      <c r="E52" s="25">
        <f t="shared" si="11"/>
        <v>64741515009.476982</v>
      </c>
      <c r="F52" s="25">
        <f t="shared" si="1"/>
        <v>180636368.64997834</v>
      </c>
      <c r="G52" s="25">
        <f t="shared" si="2"/>
        <v>64922151378.126961</v>
      </c>
      <c r="H52" s="25">
        <f t="shared" si="23"/>
        <v>0</v>
      </c>
      <c r="I52" s="164">
        <f t="shared" si="25"/>
        <v>243154125.01171148</v>
      </c>
      <c r="J52" s="25">
        <f t="shared" si="24"/>
        <v>0</v>
      </c>
      <c r="K52" s="164">
        <f t="shared" si="6"/>
        <v>243154125.01171148</v>
      </c>
      <c r="L52" s="25">
        <v>0</v>
      </c>
      <c r="M52" s="25">
        <f t="shared" si="7"/>
        <v>64678997253.11525</v>
      </c>
      <c r="N52" s="165" t="s">
        <v>98</v>
      </c>
      <c r="O52" s="131">
        <f t="shared" si="12"/>
        <v>27</v>
      </c>
      <c r="P52" s="166">
        <f t="shared" si="26"/>
        <v>0</v>
      </c>
      <c r="Q52" s="166">
        <f t="shared" si="8"/>
        <v>243808291.19916779</v>
      </c>
      <c r="R52" s="167">
        <f t="shared" si="14"/>
        <v>243808291.19916779</v>
      </c>
      <c r="S52" s="168">
        <f t="shared" si="15"/>
        <v>0.44444444444444442</v>
      </c>
      <c r="T52" s="169">
        <f t="shared" si="20"/>
        <v>0</v>
      </c>
      <c r="U52" s="25">
        <f t="shared" si="21"/>
        <v>108359240.53296345</v>
      </c>
      <c r="V52" s="25">
        <f t="shared" si="16"/>
        <v>108359240.53296345</v>
      </c>
      <c r="W52" s="170">
        <f t="shared" si="17"/>
        <v>1</v>
      </c>
      <c r="X52" s="166">
        <f t="shared" si="18"/>
        <v>135477067.44373482</v>
      </c>
      <c r="Y52" s="171"/>
    </row>
    <row r="53" spans="1:25" s="163" customFormat="1" x14ac:dyDescent="0.3">
      <c r="A53" s="160">
        <v>46082</v>
      </c>
      <c r="B53" s="161">
        <f t="shared" si="22"/>
        <v>31</v>
      </c>
      <c r="C53" s="162">
        <f>VLOOKUP(A53,Encargos!$A$8:$B$652,2,0)</f>
        <v>2.4662697723036864E-3</v>
      </c>
      <c r="D53" s="163">
        <f t="shared" si="19"/>
        <v>266</v>
      </c>
      <c r="E53" s="25">
        <f t="shared" si="11"/>
        <v>64678997253.11525</v>
      </c>
      <c r="F53" s="25">
        <f t="shared" si="1"/>
        <v>159515855.8282713</v>
      </c>
      <c r="G53" s="25">
        <f t="shared" si="2"/>
        <v>64838513108.94352</v>
      </c>
      <c r="H53" s="25">
        <f t="shared" si="23"/>
        <v>0</v>
      </c>
      <c r="I53" s="164">
        <f t="shared" si="25"/>
        <v>243753808.68023878</v>
      </c>
      <c r="J53" s="25">
        <f t="shared" si="24"/>
        <v>0</v>
      </c>
      <c r="K53" s="164">
        <f t="shared" si="6"/>
        <v>243753808.68023878</v>
      </c>
      <c r="L53" s="25">
        <v>0</v>
      </c>
      <c r="M53" s="25">
        <f t="shared" si="7"/>
        <v>64594759300.263283</v>
      </c>
      <c r="N53" s="165" t="s">
        <v>408</v>
      </c>
      <c r="O53" s="131">
        <f t="shared" si="12"/>
        <v>29</v>
      </c>
      <c r="P53" s="166">
        <f t="shared" si="26"/>
        <v>0</v>
      </c>
      <c r="Q53" s="166">
        <f t="shared" si="8"/>
        <v>244316141.94130957</v>
      </c>
      <c r="R53" s="167">
        <f t="shared" si="14"/>
        <v>244316141.94130957</v>
      </c>
      <c r="S53" s="168">
        <f t="shared" si="15"/>
        <v>0.44444444444444442</v>
      </c>
      <c r="T53" s="169">
        <f t="shared" si="20"/>
        <v>0</v>
      </c>
      <c r="U53" s="25">
        <f t="shared" si="21"/>
        <v>108584951.97391535</v>
      </c>
      <c r="V53" s="25">
        <f t="shared" si="16"/>
        <v>108584951.97391535</v>
      </c>
      <c r="W53" s="170">
        <f t="shared" si="17"/>
        <v>2</v>
      </c>
      <c r="X53" s="166">
        <f t="shared" si="18"/>
        <v>135781910.57249492</v>
      </c>
      <c r="Y53" s="171"/>
    </row>
    <row r="54" spans="1:25" s="163" customFormat="1" x14ac:dyDescent="0.3">
      <c r="A54" s="160">
        <v>46113</v>
      </c>
      <c r="B54" s="161">
        <f t="shared" si="22"/>
        <v>30</v>
      </c>
      <c r="C54" s="162">
        <f>VLOOKUP(A54,Encargos!$A$8:$B$652,2,0)</f>
        <v>2.4662697723036864E-3</v>
      </c>
      <c r="D54" s="163">
        <f t="shared" si="19"/>
        <v>265</v>
      </c>
      <c r="E54" s="25">
        <f t="shared" si="11"/>
        <v>64594759300.263283</v>
      </c>
      <c r="F54" s="25">
        <f t="shared" si="1"/>
        <v>159308102.31147176</v>
      </c>
      <c r="G54" s="25">
        <f t="shared" si="2"/>
        <v>64754067402.574753</v>
      </c>
      <c r="H54" s="25">
        <f t="shared" si="23"/>
        <v>0</v>
      </c>
      <c r="I54" s="164">
        <f t="shared" si="25"/>
        <v>244354971.33047077</v>
      </c>
      <c r="J54" s="25">
        <f t="shared" si="24"/>
        <v>0</v>
      </c>
      <c r="K54" s="164">
        <f t="shared" si="6"/>
        <v>244354971.33047077</v>
      </c>
      <c r="L54" s="25">
        <v>0</v>
      </c>
      <c r="M54" s="25">
        <f t="shared" si="7"/>
        <v>64509712431.244286</v>
      </c>
      <c r="N54" s="165" t="s">
        <v>100</v>
      </c>
      <c r="O54" s="131">
        <f t="shared" si="12"/>
        <v>29</v>
      </c>
      <c r="P54" s="166">
        <f t="shared" si="26"/>
        <v>0</v>
      </c>
      <c r="Q54" s="166">
        <f t="shared" si="8"/>
        <v>244937504.50859177</v>
      </c>
      <c r="R54" s="167">
        <f t="shared" si="14"/>
        <v>244937504.50859177</v>
      </c>
      <c r="S54" s="168">
        <f t="shared" si="15"/>
        <v>0.44444444444444442</v>
      </c>
      <c r="T54" s="169">
        <f t="shared" si="20"/>
        <v>0</v>
      </c>
      <c r="U54" s="25">
        <f t="shared" si="21"/>
        <v>108861113.11492968</v>
      </c>
      <c r="V54" s="25">
        <f t="shared" si="16"/>
        <v>108861113.11492968</v>
      </c>
      <c r="W54" s="170">
        <f t="shared" si="17"/>
        <v>1</v>
      </c>
      <c r="X54" s="166">
        <f t="shared" si="18"/>
        <v>136102661.31559971</v>
      </c>
      <c r="Y54" s="171"/>
    </row>
    <row r="55" spans="1:25" s="163" customFormat="1" x14ac:dyDescent="0.3">
      <c r="A55" s="160">
        <v>46143</v>
      </c>
      <c r="B55" s="161">
        <f t="shared" si="22"/>
        <v>31</v>
      </c>
      <c r="C55" s="162">
        <f>VLOOKUP(A55,Encargos!$A$8:$B$652,2,0)</f>
        <v>2.4662697723036864E-3</v>
      </c>
      <c r="D55" s="163">
        <f t="shared" si="19"/>
        <v>264</v>
      </c>
      <c r="E55" s="25">
        <f t="shared" si="11"/>
        <v>64509712431.244286</v>
      </c>
      <c r="F55" s="25">
        <f t="shared" si="1"/>
        <v>159098353.78918114</v>
      </c>
      <c r="G55" s="25">
        <f t="shared" si="2"/>
        <v>64668810785.03347</v>
      </c>
      <c r="H55" s="25">
        <f t="shared" si="23"/>
        <v>0</v>
      </c>
      <c r="I55" s="164">
        <f t="shared" si="25"/>
        <v>244957616.60997528</v>
      </c>
      <c r="J55" s="25">
        <f t="shared" si="24"/>
        <v>0</v>
      </c>
      <c r="K55" s="164">
        <f t="shared" si="6"/>
        <v>244957616.60997528</v>
      </c>
      <c r="L55" s="25">
        <v>0</v>
      </c>
      <c r="M55" s="25">
        <f t="shared" si="7"/>
        <v>64423853168.423492</v>
      </c>
      <c r="N55" s="165" t="s">
        <v>409</v>
      </c>
      <c r="O55" s="131">
        <f t="shared" si="12"/>
        <v>29</v>
      </c>
      <c r="P55" s="166">
        <f t="shared" si="26"/>
        <v>0</v>
      </c>
      <c r="Q55" s="166">
        <f t="shared" si="8"/>
        <v>245522727.02247807</v>
      </c>
      <c r="R55" s="167">
        <f t="shared" si="14"/>
        <v>245522727.02247807</v>
      </c>
      <c r="S55" s="168">
        <f t="shared" si="15"/>
        <v>0.44444444444444442</v>
      </c>
      <c r="T55" s="169">
        <f t="shared" si="20"/>
        <v>0</v>
      </c>
      <c r="U55" s="25">
        <f t="shared" si="21"/>
        <v>109121212.00999025</v>
      </c>
      <c r="V55" s="25">
        <f t="shared" si="16"/>
        <v>109121212.00999025</v>
      </c>
      <c r="W55" s="170">
        <f t="shared" si="17"/>
        <v>2</v>
      </c>
      <c r="X55" s="166">
        <f t="shared" si="18"/>
        <v>136452486.10748631</v>
      </c>
      <c r="Y55" s="171"/>
    </row>
    <row r="56" spans="1:25" s="163" customFormat="1" x14ac:dyDescent="0.3">
      <c r="A56" s="160">
        <v>46174</v>
      </c>
      <c r="B56" s="161">
        <f t="shared" si="22"/>
        <v>30</v>
      </c>
      <c r="C56" s="162">
        <f>VLOOKUP(A56,Encargos!$A$8:$B$652,2,0)</f>
        <v>2.4662697723036864E-3</v>
      </c>
      <c r="D56" s="163">
        <f t="shared" si="19"/>
        <v>263</v>
      </c>
      <c r="E56" s="25">
        <f t="shared" si="11"/>
        <v>64423853168.423492</v>
      </c>
      <c r="F56" s="25">
        <f t="shared" si="1"/>
        <v>158886601.68461394</v>
      </c>
      <c r="G56" s="25">
        <f t="shared" si="2"/>
        <v>64582739770.108109</v>
      </c>
      <c r="H56" s="25">
        <f t="shared" si="23"/>
        <v>0</v>
      </c>
      <c r="I56" s="164">
        <f t="shared" si="25"/>
        <v>245561748.17531601</v>
      </c>
      <c r="J56" s="25">
        <f t="shared" si="24"/>
        <v>0</v>
      </c>
      <c r="K56" s="164">
        <f t="shared" si="6"/>
        <v>245561748.17531601</v>
      </c>
      <c r="L56" s="25">
        <v>0</v>
      </c>
      <c r="M56" s="25">
        <f t="shared" si="7"/>
        <v>64337178021.932793</v>
      </c>
      <c r="N56" s="165" t="s">
        <v>102</v>
      </c>
      <c r="O56" s="131">
        <f t="shared" si="12"/>
        <v>29</v>
      </c>
      <c r="P56" s="166">
        <f t="shared" si="26"/>
        <v>0</v>
      </c>
      <c r="Q56" s="166">
        <f t="shared" si="8"/>
        <v>246147158.26462439</v>
      </c>
      <c r="R56" s="167">
        <f t="shared" si="14"/>
        <v>246147158.26462439</v>
      </c>
      <c r="S56" s="168">
        <f t="shared" si="15"/>
        <v>0.44444444444444442</v>
      </c>
      <c r="T56" s="169">
        <f t="shared" si="20"/>
        <v>0</v>
      </c>
      <c r="U56" s="25">
        <f t="shared" si="21"/>
        <v>109398737.00649972</v>
      </c>
      <c r="V56" s="25">
        <f t="shared" si="16"/>
        <v>109398737.00649972</v>
      </c>
      <c r="W56" s="170">
        <f t="shared" si="17"/>
        <v>1</v>
      </c>
      <c r="X56" s="166">
        <f t="shared" si="18"/>
        <v>136774820.91727749</v>
      </c>
      <c r="Y56" s="171"/>
    </row>
    <row r="57" spans="1:25" s="163" customFormat="1" x14ac:dyDescent="0.3">
      <c r="A57" s="160">
        <v>46204</v>
      </c>
      <c r="B57" s="161">
        <f t="shared" si="22"/>
        <v>31</v>
      </c>
      <c r="C57" s="162">
        <f>VLOOKUP(A57,Encargos!$A$8:$B$652,2,0)</f>
        <v>2.4662697723036864E-3</v>
      </c>
      <c r="D57" s="163">
        <f t="shared" si="19"/>
        <v>262</v>
      </c>
      <c r="E57" s="25">
        <f t="shared" si="11"/>
        <v>64337178021.932793</v>
      </c>
      <c r="F57" s="25">
        <f t="shared" si="1"/>
        <v>158672837.39081392</v>
      </c>
      <c r="G57" s="25">
        <f t="shared" si="2"/>
        <v>64495850859.323608</v>
      </c>
      <c r="H57" s="25">
        <f t="shared" si="23"/>
        <v>0</v>
      </c>
      <c r="I57" s="164">
        <f t="shared" si="25"/>
        <v>246167369.69207484</v>
      </c>
      <c r="J57" s="25">
        <f t="shared" si="24"/>
        <v>0</v>
      </c>
      <c r="K57" s="164">
        <f t="shared" si="6"/>
        <v>246167369.69207484</v>
      </c>
      <c r="L57" s="25">
        <v>0</v>
      </c>
      <c r="M57" s="25">
        <f t="shared" si="7"/>
        <v>64249683489.631531</v>
      </c>
      <c r="N57" s="165" t="s">
        <v>410</v>
      </c>
      <c r="O57" s="131">
        <f t="shared" si="12"/>
        <v>29</v>
      </c>
      <c r="P57" s="166">
        <f t="shared" si="26"/>
        <v>0</v>
      </c>
      <c r="Q57" s="166">
        <f t="shared" si="8"/>
        <v>246735270.97131085</v>
      </c>
      <c r="R57" s="167">
        <f t="shared" si="14"/>
        <v>246735270.97131085</v>
      </c>
      <c r="S57" s="168">
        <f t="shared" si="15"/>
        <v>0.44444444444444442</v>
      </c>
      <c r="T57" s="169">
        <f t="shared" si="20"/>
        <v>0</v>
      </c>
      <c r="U57" s="25">
        <f t="shared" si="21"/>
        <v>109660120.4316937</v>
      </c>
      <c r="V57" s="25">
        <f t="shared" si="16"/>
        <v>109660120.4316937</v>
      </c>
      <c r="W57" s="170">
        <f t="shared" si="17"/>
        <v>2</v>
      </c>
      <c r="X57" s="166">
        <f t="shared" si="18"/>
        <v>137126373.36158833</v>
      </c>
      <c r="Y57" s="171"/>
    </row>
    <row r="58" spans="1:25" s="163" customFormat="1" x14ac:dyDescent="0.3">
      <c r="A58" s="160">
        <v>46235</v>
      </c>
      <c r="B58" s="161">
        <f t="shared" si="22"/>
        <v>31</v>
      </c>
      <c r="C58" s="162">
        <f>VLOOKUP(A58,Encargos!$A$8:$B$652,2,0)</f>
        <v>2.4662697723036864E-3</v>
      </c>
      <c r="D58" s="163">
        <f t="shared" si="19"/>
        <v>261</v>
      </c>
      <c r="E58" s="25">
        <f t="shared" si="11"/>
        <v>64249683489.631531</v>
      </c>
      <c r="F58" s="25">
        <f t="shared" si="1"/>
        <v>158457052.27055746</v>
      </c>
      <c r="G58" s="25">
        <f t="shared" si="2"/>
        <v>64408140541.902092</v>
      </c>
      <c r="H58" s="25">
        <f t="shared" si="23"/>
        <v>0</v>
      </c>
      <c r="I58" s="164">
        <f t="shared" si="25"/>
        <v>246774484.83487391</v>
      </c>
      <c r="J58" s="25">
        <f t="shared" si="24"/>
        <v>0</v>
      </c>
      <c r="K58" s="164">
        <f t="shared" si="6"/>
        <v>246774484.83487391</v>
      </c>
      <c r="L58" s="25">
        <v>0</v>
      </c>
      <c r="M58" s="25">
        <f t="shared" si="7"/>
        <v>64161366057.067215</v>
      </c>
      <c r="N58" s="165" t="s">
        <v>411</v>
      </c>
      <c r="O58" s="131">
        <f t="shared" si="12"/>
        <v>29</v>
      </c>
      <c r="P58" s="166">
        <f t="shared" si="26"/>
        <v>0</v>
      </c>
      <c r="Q58" s="166">
        <f t="shared" si="8"/>
        <v>247343786.71186858</v>
      </c>
      <c r="R58" s="167">
        <f t="shared" si="14"/>
        <v>247343786.71186858</v>
      </c>
      <c r="S58" s="168">
        <f t="shared" si="15"/>
        <v>0.44444444444444442</v>
      </c>
      <c r="T58" s="169">
        <f t="shared" si="20"/>
        <v>0</v>
      </c>
      <c r="U58" s="25">
        <f t="shared" si="21"/>
        <v>109930571.87194158</v>
      </c>
      <c r="V58" s="25">
        <f t="shared" si="16"/>
        <v>109930571.87194158</v>
      </c>
      <c r="W58" s="170">
        <f t="shared" si="17"/>
        <v>2</v>
      </c>
      <c r="X58" s="166">
        <f t="shared" si="18"/>
        <v>137464563.99119571</v>
      </c>
      <c r="Y58" s="171"/>
    </row>
    <row r="59" spans="1:25" s="163" customFormat="1" x14ac:dyDescent="0.3">
      <c r="A59" s="160">
        <v>46266</v>
      </c>
      <c r="B59" s="161">
        <f t="shared" si="22"/>
        <v>30</v>
      </c>
      <c r="C59" s="162">
        <f>VLOOKUP(A59,Encargos!$A$8:$B$652,2,0)</f>
        <v>2.4662697723036864E-3</v>
      </c>
      <c r="D59" s="163">
        <f t="shared" si="19"/>
        <v>260</v>
      </c>
      <c r="E59" s="25">
        <f t="shared" si="11"/>
        <v>64161366057.067215</v>
      </c>
      <c r="F59" s="25">
        <f t="shared" si="1"/>
        <v>158239237.65625665</v>
      </c>
      <c r="G59" s="25">
        <f t="shared" si="2"/>
        <v>64319605294.723473</v>
      </c>
      <c r="H59" s="25">
        <f t="shared" si="23"/>
        <v>0</v>
      </c>
      <c r="I59" s="164">
        <f t="shared" si="25"/>
        <v>247383097.28739798</v>
      </c>
      <c r="J59" s="25">
        <f t="shared" si="24"/>
        <v>0</v>
      </c>
      <c r="K59" s="164">
        <f t="shared" si="6"/>
        <v>247383097.28739798</v>
      </c>
      <c r="L59" s="25">
        <v>0</v>
      </c>
      <c r="M59" s="25">
        <f t="shared" si="7"/>
        <v>64072222197.436073</v>
      </c>
      <c r="N59" s="165" t="s">
        <v>105</v>
      </c>
      <c r="O59" s="131">
        <f t="shared" si="12"/>
        <v>29</v>
      </c>
      <c r="P59" s="166">
        <f t="shared" si="26"/>
        <v>0</v>
      </c>
      <c r="Q59" s="166">
        <f t="shared" si="8"/>
        <v>247972849.40535817</v>
      </c>
      <c r="R59" s="167">
        <f t="shared" si="14"/>
        <v>247972849.40535817</v>
      </c>
      <c r="S59" s="168">
        <f t="shared" si="15"/>
        <v>0.44444444444444442</v>
      </c>
      <c r="T59" s="169">
        <f t="shared" si="20"/>
        <v>0</v>
      </c>
      <c r="U59" s="25">
        <f t="shared" si="21"/>
        <v>110210155.29127029</v>
      </c>
      <c r="V59" s="25">
        <f t="shared" si="16"/>
        <v>110210155.29127029</v>
      </c>
      <c r="W59" s="170">
        <f t="shared" si="17"/>
        <v>1</v>
      </c>
      <c r="X59" s="166">
        <f t="shared" si="18"/>
        <v>137789289.58140755</v>
      </c>
      <c r="Y59" s="171"/>
    </row>
    <row r="60" spans="1:25" s="163" customFormat="1" x14ac:dyDescent="0.3">
      <c r="A60" s="160">
        <v>46296</v>
      </c>
      <c r="B60" s="161">
        <f t="shared" si="22"/>
        <v>31</v>
      </c>
      <c r="C60" s="162">
        <f>VLOOKUP(A60,Encargos!$A$8:$B$652,2,0)</f>
        <v>2.4662697723036864E-3</v>
      </c>
      <c r="D60" s="163">
        <f t="shared" si="19"/>
        <v>259</v>
      </c>
      <c r="E60" s="25">
        <f t="shared" si="11"/>
        <v>64072222197.436073</v>
      </c>
      <c r="F60" s="25">
        <f t="shared" si="1"/>
        <v>158019384.84986186</v>
      </c>
      <c r="G60" s="25">
        <f t="shared" si="2"/>
        <v>64230241582.285934</v>
      </c>
      <c r="H60" s="25">
        <f t="shared" si="23"/>
        <v>0</v>
      </c>
      <c r="I60" s="164">
        <f t="shared" si="25"/>
        <v>247993210.74241674</v>
      </c>
      <c r="J60" s="25">
        <f t="shared" si="24"/>
        <v>0</v>
      </c>
      <c r="K60" s="164">
        <f t="shared" si="6"/>
        <v>247993210.74241674</v>
      </c>
      <c r="L60" s="25">
        <v>0</v>
      </c>
      <c r="M60" s="25">
        <f t="shared" si="7"/>
        <v>63982248371.543518</v>
      </c>
      <c r="N60" s="165" t="s">
        <v>412</v>
      </c>
      <c r="O60" s="131">
        <f t="shared" si="12"/>
        <v>29</v>
      </c>
      <c r="P60" s="166">
        <f t="shared" si="26"/>
        <v>0</v>
      </c>
      <c r="Q60" s="166">
        <f t="shared" si="8"/>
        <v>248565324.18620354</v>
      </c>
      <c r="R60" s="167">
        <f t="shared" si="14"/>
        <v>248565324.18620354</v>
      </c>
      <c r="S60" s="168">
        <f t="shared" si="15"/>
        <v>0.44444444444444442</v>
      </c>
      <c r="T60" s="169">
        <f t="shared" si="20"/>
        <v>0</v>
      </c>
      <c r="U60" s="25">
        <f t="shared" si="21"/>
        <v>110473477.41609046</v>
      </c>
      <c r="V60" s="25">
        <f t="shared" si="16"/>
        <v>110473477.41609046</v>
      </c>
      <c r="W60" s="170">
        <f t="shared" si="17"/>
        <v>2</v>
      </c>
      <c r="X60" s="166">
        <f t="shared" si="18"/>
        <v>138143449.51543149</v>
      </c>
      <c r="Y60" s="171"/>
    </row>
    <row r="61" spans="1:25" s="163" customFormat="1" x14ac:dyDescent="0.3">
      <c r="A61" s="160">
        <v>46327</v>
      </c>
      <c r="B61" s="161">
        <f t="shared" si="22"/>
        <v>30</v>
      </c>
      <c r="C61" s="162">
        <f>VLOOKUP(A61,Encargos!$A$8:$B$652,2,0)</f>
        <v>2.4662697723036864E-3</v>
      </c>
      <c r="D61" s="163">
        <f t="shared" si="19"/>
        <v>258</v>
      </c>
      <c r="E61" s="25">
        <f t="shared" si="11"/>
        <v>63982248371.543518</v>
      </c>
      <c r="F61" s="25">
        <f t="shared" si="1"/>
        <v>157797485.12276453</v>
      </c>
      <c r="G61" s="25">
        <f t="shared" si="2"/>
        <v>64140045856.666283</v>
      </c>
      <c r="H61" s="25">
        <f t="shared" si="23"/>
        <v>0</v>
      </c>
      <c r="I61" s="164">
        <f t="shared" si="25"/>
        <v>248604828.90180731</v>
      </c>
      <c r="J61" s="25">
        <f t="shared" si="24"/>
        <v>0</v>
      </c>
      <c r="K61" s="164">
        <f t="shared" si="6"/>
        <v>248604828.90180731</v>
      </c>
      <c r="L61" s="25">
        <v>0</v>
      </c>
      <c r="M61" s="25">
        <f t="shared" si="7"/>
        <v>63891441027.764473</v>
      </c>
      <c r="N61" s="165" t="s">
        <v>107</v>
      </c>
      <c r="O61" s="131">
        <f t="shared" si="12"/>
        <v>29</v>
      </c>
      <c r="P61" s="166">
        <f t="shared" si="26"/>
        <v>0</v>
      </c>
      <c r="Q61" s="166">
        <f t="shared" si="8"/>
        <v>249197493.5825702</v>
      </c>
      <c r="R61" s="167">
        <f t="shared" si="14"/>
        <v>249197493.5825702</v>
      </c>
      <c r="S61" s="168">
        <f t="shared" si="15"/>
        <v>0.44444444444444442</v>
      </c>
      <c r="T61" s="169">
        <f t="shared" si="20"/>
        <v>0</v>
      </c>
      <c r="U61" s="25">
        <f t="shared" si="21"/>
        <v>110754441.59225342</v>
      </c>
      <c r="V61" s="25">
        <f t="shared" si="16"/>
        <v>110754441.59225342</v>
      </c>
      <c r="W61" s="170">
        <f t="shared" si="17"/>
        <v>1</v>
      </c>
      <c r="X61" s="166">
        <f t="shared" si="18"/>
        <v>138469778.80259731</v>
      </c>
      <c r="Y61" s="171"/>
    </row>
    <row r="62" spans="1:25" s="163" customFormat="1" x14ac:dyDescent="0.3">
      <c r="A62" s="160">
        <v>46357</v>
      </c>
      <c r="B62" s="161">
        <f t="shared" si="22"/>
        <v>31</v>
      </c>
      <c r="C62" s="162">
        <f>VLOOKUP(A62,Encargos!$A$8:$B$652,2,0)</f>
        <v>2.4662697723036864E-3</v>
      </c>
      <c r="D62" s="163">
        <f t="shared" si="19"/>
        <v>257</v>
      </c>
      <c r="E62" s="25">
        <f t="shared" si="11"/>
        <v>63891441027.764473</v>
      </c>
      <c r="F62" s="25">
        <f t="shared" si="1"/>
        <v>157573529.71569911</v>
      </c>
      <c r="G62" s="25">
        <f t="shared" si="2"/>
        <v>64049014557.480171</v>
      </c>
      <c r="H62" s="25">
        <f t="shared" si="23"/>
        <v>0</v>
      </c>
      <c r="I62" s="164">
        <f t="shared" si="25"/>
        <v>249217955.47657654</v>
      </c>
      <c r="J62" s="25">
        <f t="shared" si="24"/>
        <v>0</v>
      </c>
      <c r="K62" s="164">
        <f t="shared" si="6"/>
        <v>249217955.47657654</v>
      </c>
      <c r="L62" s="25">
        <v>0</v>
      </c>
      <c r="M62" s="25">
        <f t="shared" si="7"/>
        <v>63799796602.003593</v>
      </c>
      <c r="N62" s="165" t="s">
        <v>413</v>
      </c>
      <c r="O62" s="131">
        <f t="shared" si="12"/>
        <v>29</v>
      </c>
      <c r="P62" s="166">
        <f t="shared" si="26"/>
        <v>0</v>
      </c>
      <c r="Q62" s="166">
        <f t="shared" si="8"/>
        <v>249792894.37242115</v>
      </c>
      <c r="R62" s="167">
        <f t="shared" si="14"/>
        <v>249792894.37242115</v>
      </c>
      <c r="S62" s="168">
        <f t="shared" si="15"/>
        <v>0.44444444444444442</v>
      </c>
      <c r="T62" s="169">
        <f t="shared" si="20"/>
        <v>0</v>
      </c>
      <c r="U62" s="25">
        <f t="shared" si="21"/>
        <v>111019064.1655205</v>
      </c>
      <c r="V62" s="25">
        <f t="shared" si="16"/>
        <v>111019064.1655205</v>
      </c>
      <c r="W62" s="170">
        <f t="shared" si="17"/>
        <v>2</v>
      </c>
      <c r="X62" s="166">
        <f t="shared" si="18"/>
        <v>138825687.79867399</v>
      </c>
      <c r="Y62" s="171"/>
    </row>
    <row r="63" spans="1:25" s="163" customFormat="1" x14ac:dyDescent="0.3">
      <c r="A63" s="160">
        <v>46388</v>
      </c>
      <c r="B63" s="161">
        <f t="shared" si="22"/>
        <v>31</v>
      </c>
      <c r="C63" s="162">
        <f>VLOOKUP(A63,Encargos!$A$8:$B$652,2,0)</f>
        <v>2.4662697723036864E-3</v>
      </c>
      <c r="D63" s="163">
        <f t="shared" si="19"/>
        <v>256</v>
      </c>
      <c r="E63" s="25">
        <f t="shared" si="11"/>
        <v>63799796602.003593</v>
      </c>
      <c r="F63" s="25">
        <f t="shared" si="1"/>
        <v>157347509.83864489</v>
      </c>
      <c r="G63" s="25">
        <f t="shared" si="2"/>
        <v>63957144111.842239</v>
      </c>
      <c r="H63" s="25">
        <f t="shared" si="23"/>
        <v>0</v>
      </c>
      <c r="I63" s="164">
        <f t="shared" si="25"/>
        <v>249832594.18688375</v>
      </c>
      <c r="J63" s="25">
        <f t="shared" si="24"/>
        <v>0</v>
      </c>
      <c r="K63" s="164">
        <f t="shared" si="6"/>
        <v>249832594.18688375</v>
      </c>
      <c r="L63" s="25">
        <v>0</v>
      </c>
      <c r="M63" s="25">
        <f t="shared" si="7"/>
        <v>63707311517.655357</v>
      </c>
      <c r="N63" s="165" t="s">
        <v>414</v>
      </c>
      <c r="O63" s="131">
        <f t="shared" si="12"/>
        <v>29</v>
      </c>
      <c r="P63" s="166">
        <f t="shared" si="26"/>
        <v>0</v>
      </c>
      <c r="Q63" s="166">
        <f t="shared" si="8"/>
        <v>250408951.03714812</v>
      </c>
      <c r="R63" s="167">
        <f t="shared" si="14"/>
        <v>250408951.03714812</v>
      </c>
      <c r="S63" s="168">
        <f t="shared" si="15"/>
        <v>0.55555555555555558</v>
      </c>
      <c r="T63" s="169">
        <f t="shared" si="20"/>
        <v>0</v>
      </c>
      <c r="U63" s="25">
        <f t="shared" si="21"/>
        <v>139116083.90952674</v>
      </c>
      <c r="V63" s="25">
        <f t="shared" si="16"/>
        <v>139116083.90952674</v>
      </c>
      <c r="W63" s="170">
        <f t="shared" si="17"/>
        <v>2</v>
      </c>
      <c r="X63" s="166">
        <f t="shared" si="18"/>
        <v>111334455.51688887</v>
      </c>
      <c r="Y63" s="171"/>
    </row>
    <row r="64" spans="1:25" s="163" customFormat="1" x14ac:dyDescent="0.3">
      <c r="A64" s="160">
        <v>46419</v>
      </c>
      <c r="B64" s="161">
        <f t="shared" si="22"/>
        <v>28</v>
      </c>
      <c r="C64" s="162">
        <f>VLOOKUP(A64,Encargos!$A$8:$B$652,2,0)</f>
        <v>2.4662697723036864E-3</v>
      </c>
      <c r="D64" s="163">
        <f t="shared" si="19"/>
        <v>255</v>
      </c>
      <c r="E64" s="25">
        <f t="shared" si="11"/>
        <v>63707311517.655357</v>
      </c>
      <c r="F64" s="25">
        <f t="shared" si="1"/>
        <v>157119416.67072791</v>
      </c>
      <c r="G64" s="25">
        <f t="shared" si="2"/>
        <v>63864430934.326088</v>
      </c>
      <c r="H64" s="25">
        <f t="shared" si="23"/>
        <v>0</v>
      </c>
      <c r="I64" s="164">
        <f t="shared" si="25"/>
        <v>250448748.76206309</v>
      </c>
      <c r="J64" s="25">
        <f t="shared" si="24"/>
        <v>0</v>
      </c>
      <c r="K64" s="164">
        <f t="shared" si="6"/>
        <v>250448748.76206309</v>
      </c>
      <c r="L64" s="25">
        <v>0</v>
      </c>
      <c r="M64" s="25">
        <f t="shared" si="7"/>
        <v>63613982185.564026</v>
      </c>
      <c r="N64" s="165" t="s">
        <v>110</v>
      </c>
      <c r="O64" s="131">
        <f t="shared" si="12"/>
        <v>27</v>
      </c>
      <c r="P64" s="166">
        <f t="shared" si="26"/>
        <v>0</v>
      </c>
      <c r="Q64" s="166">
        <f t="shared" si="8"/>
        <v>251044336.9396863</v>
      </c>
      <c r="R64" s="167">
        <f t="shared" si="14"/>
        <v>251044336.9396863</v>
      </c>
      <c r="S64" s="168">
        <f t="shared" si="15"/>
        <v>0.55555555555555558</v>
      </c>
      <c r="T64" s="169">
        <f t="shared" si="20"/>
        <v>0</v>
      </c>
      <c r="U64" s="25">
        <f t="shared" si="21"/>
        <v>139469076.07760352</v>
      </c>
      <c r="V64" s="25">
        <f t="shared" si="16"/>
        <v>139469076.07760352</v>
      </c>
      <c r="W64" s="170">
        <f t="shared" si="17"/>
        <v>1</v>
      </c>
      <c r="X64" s="166">
        <f t="shared" si="18"/>
        <v>111598339.49752618</v>
      </c>
      <c r="Y64" s="171"/>
    </row>
    <row r="65" spans="1:25" s="163" customFormat="1" x14ac:dyDescent="0.3">
      <c r="A65" s="160">
        <v>46447</v>
      </c>
      <c r="B65" s="161">
        <f t="shared" si="22"/>
        <v>31</v>
      </c>
      <c r="C65" s="162">
        <f>VLOOKUP(A65,Encargos!$A$8:$B$652,2,0)</f>
        <v>2.4662697723036864E-3</v>
      </c>
      <c r="D65" s="163">
        <f t="shared" si="19"/>
        <v>254</v>
      </c>
      <c r="E65" s="25">
        <f t="shared" si="11"/>
        <v>63613982185.564026</v>
      </c>
      <c r="F65" s="25">
        <f t="shared" si="1"/>
        <v>156889241.36012176</v>
      </c>
      <c r="G65" s="25">
        <f t="shared" si="2"/>
        <v>63770871426.924149</v>
      </c>
      <c r="H65" s="25">
        <f t="shared" si="23"/>
        <v>0</v>
      </c>
      <c r="I65" s="164">
        <f t="shared" si="25"/>
        <v>251066422.94064626</v>
      </c>
      <c r="J65" s="25">
        <f t="shared" si="24"/>
        <v>0</v>
      </c>
      <c r="K65" s="164">
        <f t="shared" si="6"/>
        <v>251066422.94064626</v>
      </c>
      <c r="L65" s="25">
        <v>0</v>
      </c>
      <c r="M65" s="25">
        <f t="shared" si="7"/>
        <v>63519805003.983505</v>
      </c>
      <c r="N65" s="165" t="s">
        <v>415</v>
      </c>
      <c r="O65" s="131">
        <f t="shared" si="12"/>
        <v>29</v>
      </c>
      <c r="P65" s="166">
        <f t="shared" si="26"/>
        <v>0</v>
      </c>
      <c r="Q65" s="166">
        <f t="shared" si="8"/>
        <v>251645626.19954917</v>
      </c>
      <c r="R65" s="167">
        <f t="shared" si="14"/>
        <v>251645626.19954917</v>
      </c>
      <c r="S65" s="168">
        <f t="shared" si="15"/>
        <v>0.55555555555555558</v>
      </c>
      <c r="T65" s="169">
        <f t="shared" si="20"/>
        <v>0</v>
      </c>
      <c r="U65" s="25">
        <f t="shared" si="21"/>
        <v>139803125.6664162</v>
      </c>
      <c r="V65" s="25">
        <f t="shared" si="16"/>
        <v>139803125.6664162</v>
      </c>
      <c r="W65" s="170">
        <f t="shared" si="17"/>
        <v>2</v>
      </c>
      <c r="X65" s="166">
        <f t="shared" si="18"/>
        <v>111884294.31173596</v>
      </c>
      <c r="Y65" s="171"/>
    </row>
    <row r="66" spans="1:25" s="163" customFormat="1" x14ac:dyDescent="0.3">
      <c r="A66" s="160">
        <v>46478</v>
      </c>
      <c r="B66" s="161">
        <f t="shared" si="22"/>
        <v>30</v>
      </c>
      <c r="C66" s="162">
        <f>VLOOKUP(A66,Encargos!$A$8:$B$652,2,0)</f>
        <v>2.4662697723036864E-3</v>
      </c>
      <c r="D66" s="163">
        <f t="shared" si="19"/>
        <v>253</v>
      </c>
      <c r="E66" s="25">
        <f t="shared" si="11"/>
        <v>63519805003.983505</v>
      </c>
      <c r="F66" s="25">
        <f t="shared" si="1"/>
        <v>156656975.02394897</v>
      </c>
      <c r="G66" s="25">
        <f t="shared" si="2"/>
        <v>63676461979.007454</v>
      </c>
      <c r="H66" s="25">
        <f t="shared" si="23"/>
        <v>0</v>
      </c>
      <c r="I66" s="164">
        <f t="shared" si="25"/>
        <v>251685620.47038519</v>
      </c>
      <c r="J66" s="25">
        <f t="shared" si="24"/>
        <v>0</v>
      </c>
      <c r="K66" s="164">
        <f t="shared" si="6"/>
        <v>251685620.47038519</v>
      </c>
      <c r="L66" s="25">
        <v>0</v>
      </c>
      <c r="M66" s="25">
        <f t="shared" si="7"/>
        <v>63424776358.537071</v>
      </c>
      <c r="N66" s="165" t="s">
        <v>112</v>
      </c>
      <c r="O66" s="131">
        <f t="shared" si="12"/>
        <v>29</v>
      </c>
      <c r="P66" s="166">
        <f t="shared" si="26"/>
        <v>0</v>
      </c>
      <c r="Q66" s="166">
        <f t="shared" si="8"/>
        <v>252285629.64384982</v>
      </c>
      <c r="R66" s="167">
        <f t="shared" si="14"/>
        <v>252285629.64384982</v>
      </c>
      <c r="S66" s="168">
        <f t="shared" si="15"/>
        <v>0.55555555555555558</v>
      </c>
      <c r="T66" s="169">
        <f t="shared" si="20"/>
        <v>0</v>
      </c>
      <c r="U66" s="25">
        <f t="shared" si="21"/>
        <v>140158683.13547212</v>
      </c>
      <c r="V66" s="25">
        <f t="shared" si="16"/>
        <v>140158683.13547212</v>
      </c>
      <c r="W66" s="170">
        <f t="shared" si="17"/>
        <v>1</v>
      </c>
      <c r="X66" s="166">
        <f t="shared" si="18"/>
        <v>112148592.92405429</v>
      </c>
      <c r="Y66" s="171"/>
    </row>
    <row r="67" spans="1:25" s="163" customFormat="1" x14ac:dyDescent="0.3">
      <c r="A67" s="160">
        <v>46508</v>
      </c>
      <c r="B67" s="161">
        <f t="shared" si="22"/>
        <v>31</v>
      </c>
      <c r="C67" s="162">
        <f>VLOOKUP(A67,Encargos!$A$8:$B$652,2,0)</f>
        <v>2.4662697723036864E-3</v>
      </c>
      <c r="D67" s="163">
        <f t="shared" si="19"/>
        <v>252</v>
      </c>
      <c r="E67" s="25">
        <f t="shared" si="11"/>
        <v>63424776358.537071</v>
      </c>
      <c r="F67" s="25">
        <f t="shared" si="1"/>
        <v>156422608.74818146</v>
      </c>
      <c r="G67" s="25">
        <f t="shared" si="2"/>
        <v>63581198967.285255</v>
      </c>
      <c r="H67" s="25">
        <f t="shared" si="23"/>
        <v>0</v>
      </c>
      <c r="I67" s="164">
        <f t="shared" si="25"/>
        <v>252306345.10827482</v>
      </c>
      <c r="J67" s="25">
        <f t="shared" si="24"/>
        <v>0</v>
      </c>
      <c r="K67" s="164">
        <f t="shared" ref="K67:K130" si="27">I67-J67</f>
        <v>252306345.10827482</v>
      </c>
      <c r="L67" s="25">
        <v>0</v>
      </c>
      <c r="M67" s="25">
        <f t="shared" ref="M67:M130" si="28">G67+H67-I67</f>
        <v>63328892622.176979</v>
      </c>
      <c r="N67" s="165" t="s">
        <v>416</v>
      </c>
      <c r="O67" s="131">
        <f t="shared" si="12"/>
        <v>29</v>
      </c>
      <c r="P67" s="166">
        <f t="shared" si="26"/>
        <v>0</v>
      </c>
      <c r="Q67" s="166">
        <f t="shared" si="8"/>
        <v>252888408.83315268</v>
      </c>
      <c r="R67" s="167">
        <f t="shared" si="14"/>
        <v>252888408.83315268</v>
      </c>
      <c r="S67" s="168">
        <f t="shared" si="15"/>
        <v>0.55555555555555558</v>
      </c>
      <c r="T67" s="169">
        <f t="shared" si="20"/>
        <v>0</v>
      </c>
      <c r="U67" s="25">
        <f t="shared" si="21"/>
        <v>140493560.46286261</v>
      </c>
      <c r="V67" s="25">
        <f t="shared" si="16"/>
        <v>140493560.46286261</v>
      </c>
      <c r="W67" s="170">
        <f t="shared" si="17"/>
        <v>2</v>
      </c>
      <c r="X67" s="166">
        <f t="shared" si="18"/>
        <v>112447136.80532563</v>
      </c>
      <c r="Y67" s="171"/>
    </row>
    <row r="68" spans="1:25" x14ac:dyDescent="0.3">
      <c r="A68" s="1">
        <v>46539</v>
      </c>
      <c r="B68" s="9">
        <f t="shared" si="22"/>
        <v>30</v>
      </c>
      <c r="C68" s="5">
        <f>VLOOKUP(A68,Encargos!$A$8:$B$652,2,0)</f>
        <v>3.8890000000000001E-3</v>
      </c>
      <c r="D68">
        <f t="shared" si="19"/>
        <v>251</v>
      </c>
      <c r="E68" s="7">
        <f t="shared" si="11"/>
        <v>63328892622.176979</v>
      </c>
      <c r="F68" s="7">
        <f t="shared" si="1"/>
        <v>246286063.40764627</v>
      </c>
      <c r="G68" s="7">
        <f t="shared" ref="G68:G131" si="29">E68+F68</f>
        <v>63575178685.584625</v>
      </c>
      <c r="H68" s="7">
        <f t="shared" ref="H68:H131" si="30">G68*$C$1</f>
        <v>211917262.28528211</v>
      </c>
      <c r="I68" s="8">
        <f t="shared" ref="I68:I131" si="31">PMT($C$1,D68,-G68)</f>
        <v>374250156.16743755</v>
      </c>
      <c r="J68" s="7">
        <f t="shared" ref="J68:J131" si="32">$C$1*G68</f>
        <v>211917262.28528211</v>
      </c>
      <c r="K68" s="8">
        <f t="shared" si="27"/>
        <v>162332893.88215545</v>
      </c>
      <c r="L68" s="7">
        <f>-'Conta Gráfica 9496 LC206'!G69</f>
        <v>3417491545.7563071</v>
      </c>
      <c r="M68" s="7">
        <f>G68+H68-I68+L68</f>
        <v>66830337337.458778</v>
      </c>
      <c r="N68" s="139" t="s">
        <v>114</v>
      </c>
      <c r="O68" s="10">
        <f t="shared" ref="O68:O131" si="33">N68-A68</f>
        <v>29</v>
      </c>
      <c r="P68" s="11">
        <f t="shared" si="13"/>
        <v>213924268.59951392</v>
      </c>
      <c r="Q68" s="11">
        <f t="shared" ref="Q68:Q131" si="34">K68*((1+C68)^((N68-A68)/B68))</f>
        <v>162943123.24960762</v>
      </c>
      <c r="R68" s="37">
        <f t="shared" si="14"/>
        <v>376867391.84912157</v>
      </c>
      <c r="S68" s="39">
        <f t="shared" si="15"/>
        <v>0.55555555555555558</v>
      </c>
      <c r="T68" s="38">
        <f t="shared" si="20"/>
        <v>209370773.24951199</v>
      </c>
      <c r="U68" s="15">
        <f t="shared" si="21"/>
        <v>0</v>
      </c>
      <c r="V68" s="15">
        <f t="shared" si="16"/>
        <v>209370773.24951199</v>
      </c>
      <c r="W68" s="13">
        <f t="shared" si="17"/>
        <v>1</v>
      </c>
      <c r="X68" s="14">
        <f t="shared" si="18"/>
        <v>167534960.29115984</v>
      </c>
      <c r="Y68" s="138"/>
    </row>
    <row r="69" spans="1:25" x14ac:dyDescent="0.3">
      <c r="A69" s="1">
        <v>46569</v>
      </c>
      <c r="B69" s="9">
        <f t="shared" si="22"/>
        <v>31</v>
      </c>
      <c r="C69" s="5">
        <f>VLOOKUP(A69,Encargos!$A$8:$B$652,2,0)</f>
        <v>3.545E-3</v>
      </c>
      <c r="D69">
        <f t="shared" si="19"/>
        <v>250</v>
      </c>
      <c r="E69" s="7">
        <f t="shared" ref="E69:E132" si="35">M68</f>
        <v>66830337337.458778</v>
      </c>
      <c r="F69" s="7">
        <f t="shared" ref="F69:F132" si="36">E69*C69</f>
        <v>236913545.86129138</v>
      </c>
      <c r="G69" s="7">
        <f t="shared" si="29"/>
        <v>67067250883.320068</v>
      </c>
      <c r="H69" s="7">
        <f t="shared" si="30"/>
        <v>223557502.94440025</v>
      </c>
      <c r="I69" s="8">
        <f t="shared" si="31"/>
        <v>395817736.98110163</v>
      </c>
      <c r="J69" s="7">
        <f t="shared" si="32"/>
        <v>223557502.94440025</v>
      </c>
      <c r="K69" s="8">
        <f t="shared" si="27"/>
        <v>172260234.03670138</v>
      </c>
      <c r="L69" s="7">
        <v>0</v>
      </c>
      <c r="M69" s="7">
        <f t="shared" si="28"/>
        <v>66894990649.283363</v>
      </c>
      <c r="N69" s="139" t="s">
        <v>417</v>
      </c>
      <c r="O69" s="10">
        <f t="shared" si="33"/>
        <v>29</v>
      </c>
      <c r="P69" s="11">
        <f t="shared" ref="P69:P132" si="37">Q69*((1+$C$1)^(O69/B69)-1)+H69*((1+C69)^(O69/B69))*((1+$C$1)^(O69/B69))</f>
        <v>225537029.94773915</v>
      </c>
      <c r="Q69" s="11">
        <f t="shared" si="34"/>
        <v>172831433.73891678</v>
      </c>
      <c r="R69" s="37">
        <f t="shared" ref="R69:R132" si="38">P69+Q69</f>
        <v>398368463.68665594</v>
      </c>
      <c r="S69" s="39">
        <f t="shared" ref="S69:S132" si="39">(YEAR(A69)-2022)*100%/9</f>
        <v>0.55555555555555558</v>
      </c>
      <c r="T69" s="38">
        <f t="shared" si="20"/>
        <v>221315813.1592533</v>
      </c>
      <c r="U69" s="15">
        <f t="shared" si="21"/>
        <v>0</v>
      </c>
      <c r="V69" s="15">
        <f t="shared" ref="V69:V132" si="40">R69*S69</f>
        <v>221315813.1592533</v>
      </c>
      <c r="W69" s="13">
        <f t="shared" ref="W69:W112" si="41">A70-N69</f>
        <v>2</v>
      </c>
      <c r="X69" s="14">
        <f t="shared" ref="X69:X112" si="42">(R69-V69)*((1+C70)^(W69/B69))*((1+$C$1)^(W69/B69))</f>
        <v>177138945.90261576</v>
      </c>
      <c r="Y69" s="138"/>
    </row>
    <row r="70" spans="1:25" x14ac:dyDescent="0.3">
      <c r="A70" s="1">
        <v>46600</v>
      </c>
      <c r="B70" s="9">
        <f t="shared" si="22"/>
        <v>31</v>
      </c>
      <c r="C70" s="5">
        <f>VLOOKUP(A70,Encargos!$A$8:$B$652,2,0)</f>
        <v>4.2339999999999999E-3</v>
      </c>
      <c r="D70">
        <f t="shared" ref="D70:D133" si="43">D69-1</f>
        <v>249</v>
      </c>
      <c r="E70" s="7">
        <f t="shared" si="35"/>
        <v>66894990649.283363</v>
      </c>
      <c r="F70" s="7">
        <f t="shared" si="36"/>
        <v>283233390.40906578</v>
      </c>
      <c r="G70" s="7">
        <f t="shared" si="29"/>
        <v>67178224039.692429</v>
      </c>
      <c r="H70" s="7">
        <f t="shared" si="30"/>
        <v>223927413.46564144</v>
      </c>
      <c r="I70" s="8">
        <f t="shared" si="31"/>
        <v>397493629.27947968</v>
      </c>
      <c r="J70" s="7">
        <f t="shared" si="32"/>
        <v>223927413.46564144</v>
      </c>
      <c r="K70" s="8">
        <f t="shared" si="27"/>
        <v>173566215.81383824</v>
      </c>
      <c r="L70" s="7">
        <v>0</v>
      </c>
      <c r="M70" s="7">
        <f t="shared" si="28"/>
        <v>67004657823.878593</v>
      </c>
      <c r="N70" s="139" t="s">
        <v>418</v>
      </c>
      <c r="O70" s="10">
        <f t="shared" si="33"/>
        <v>29</v>
      </c>
      <c r="P70" s="11">
        <f t="shared" si="37"/>
        <v>226058504.2653636</v>
      </c>
      <c r="Q70" s="11">
        <f t="shared" si="34"/>
        <v>174253589.84609103</v>
      </c>
      <c r="R70" s="37">
        <f t="shared" si="38"/>
        <v>400312094.11145461</v>
      </c>
      <c r="S70" s="39">
        <f t="shared" si="39"/>
        <v>0.55555555555555558</v>
      </c>
      <c r="T70" s="38">
        <f t="shared" si="20"/>
        <v>222395607.839697</v>
      </c>
      <c r="U70" s="15">
        <f t="shared" si="21"/>
        <v>0</v>
      </c>
      <c r="V70" s="15">
        <f t="shared" si="40"/>
        <v>222395607.839697</v>
      </c>
      <c r="W70" s="13">
        <f t="shared" si="41"/>
        <v>2</v>
      </c>
      <c r="X70" s="14">
        <f t="shared" si="42"/>
        <v>178003202.68008974</v>
      </c>
      <c r="Y70" s="138"/>
    </row>
    <row r="71" spans="1:25" x14ac:dyDescent="0.3">
      <c r="A71" s="1">
        <v>46631</v>
      </c>
      <c r="B71" s="9">
        <f t="shared" si="22"/>
        <v>30</v>
      </c>
      <c r="C71" s="5">
        <f>VLOOKUP(A71,Encargos!$A$8:$B$652,2,0)</f>
        <v>4.2339999999999999E-3</v>
      </c>
      <c r="D71">
        <f t="shared" si="43"/>
        <v>248</v>
      </c>
      <c r="E71" s="7">
        <f t="shared" si="35"/>
        <v>67004657823.878593</v>
      </c>
      <c r="F71" s="7">
        <f t="shared" si="36"/>
        <v>283697721.22630197</v>
      </c>
      <c r="G71" s="7">
        <f t="shared" si="29"/>
        <v>67288355545.104897</v>
      </c>
      <c r="H71" s="7">
        <f t="shared" si="30"/>
        <v>224294518.48368299</v>
      </c>
      <c r="I71" s="8">
        <f t="shared" si="31"/>
        <v>399176617.30584896</v>
      </c>
      <c r="J71" s="7">
        <f t="shared" si="32"/>
        <v>224294518.48368299</v>
      </c>
      <c r="K71" s="8">
        <f t="shared" si="27"/>
        <v>174882098.82216597</v>
      </c>
      <c r="L71" s="7">
        <v>0</v>
      </c>
      <c r="M71" s="7">
        <f t="shared" si="28"/>
        <v>67113473446.28273</v>
      </c>
      <c r="N71" s="139" t="s">
        <v>117</v>
      </c>
      <c r="O71" s="10">
        <f t="shared" si="33"/>
        <v>29</v>
      </c>
      <c r="P71" s="11">
        <f t="shared" si="37"/>
        <v>226503889.4751119</v>
      </c>
      <c r="Q71" s="11">
        <f t="shared" si="34"/>
        <v>175597817.49909526</v>
      </c>
      <c r="R71" s="37">
        <f t="shared" si="38"/>
        <v>402101706.97420716</v>
      </c>
      <c r="S71" s="39">
        <f t="shared" si="39"/>
        <v>0.55555555555555558</v>
      </c>
      <c r="T71" s="38">
        <f t="shared" si="20"/>
        <v>223389837.20789286</v>
      </c>
      <c r="U71" s="15">
        <f t="shared" si="21"/>
        <v>0</v>
      </c>
      <c r="V71" s="15">
        <f t="shared" si="40"/>
        <v>223389837.20789286</v>
      </c>
      <c r="W71" s="13">
        <f t="shared" si="41"/>
        <v>1</v>
      </c>
      <c r="X71" s="14">
        <f t="shared" si="42"/>
        <v>178756868.24023727</v>
      </c>
      <c r="Y71" s="138"/>
    </row>
    <row r="72" spans="1:25" x14ac:dyDescent="0.3">
      <c r="A72" s="1">
        <v>46661</v>
      </c>
      <c r="B72" s="9">
        <f t="shared" si="22"/>
        <v>31</v>
      </c>
      <c r="C72" s="5">
        <f>VLOOKUP(A72,Encargos!$A$8:$B$652,2,0)</f>
        <v>4.2339999999999999E-3</v>
      </c>
      <c r="D72">
        <f t="shared" si="43"/>
        <v>247</v>
      </c>
      <c r="E72" s="7">
        <f t="shared" si="35"/>
        <v>67113473446.28273</v>
      </c>
      <c r="F72" s="7">
        <f t="shared" si="36"/>
        <v>284158446.5715611</v>
      </c>
      <c r="G72" s="7">
        <f t="shared" si="29"/>
        <v>67397631892.854294</v>
      </c>
      <c r="H72" s="7">
        <f t="shared" si="30"/>
        <v>224658772.976181</v>
      </c>
      <c r="I72" s="8">
        <f t="shared" si="31"/>
        <v>400866731.10352188</v>
      </c>
      <c r="J72" s="7">
        <f t="shared" si="32"/>
        <v>224658772.976181</v>
      </c>
      <c r="K72" s="8">
        <f t="shared" si="27"/>
        <v>176207958.12734088</v>
      </c>
      <c r="L72" s="7">
        <v>0</v>
      </c>
      <c r="M72" s="7">
        <f t="shared" si="28"/>
        <v>67221423934.726952</v>
      </c>
      <c r="N72" s="139" t="s">
        <v>419</v>
      </c>
      <c r="O72" s="10">
        <f t="shared" si="33"/>
        <v>29</v>
      </c>
      <c r="P72" s="11">
        <f t="shared" si="37"/>
        <v>226803318.97378662</v>
      </c>
      <c r="Q72" s="11">
        <f t="shared" si="34"/>
        <v>176905794.24783871</v>
      </c>
      <c r="R72" s="37">
        <f t="shared" si="38"/>
        <v>403709113.22162533</v>
      </c>
      <c r="S72" s="39">
        <f t="shared" si="39"/>
        <v>0.55555555555555558</v>
      </c>
      <c r="T72" s="38">
        <f t="shared" si="20"/>
        <v>224282840.67868075</v>
      </c>
      <c r="U72" s="15">
        <f t="shared" si="21"/>
        <v>0</v>
      </c>
      <c r="V72" s="15">
        <f t="shared" si="40"/>
        <v>224282840.67868075</v>
      </c>
      <c r="W72" s="13">
        <f t="shared" si="41"/>
        <v>2</v>
      </c>
      <c r="X72" s="14">
        <f t="shared" si="42"/>
        <v>179509745.39896578</v>
      </c>
      <c r="Y72" s="138"/>
    </row>
    <row r="73" spans="1:25" x14ac:dyDescent="0.3">
      <c r="A73" s="1">
        <v>46692</v>
      </c>
      <c r="B73" s="9">
        <f t="shared" si="22"/>
        <v>30</v>
      </c>
      <c r="C73" s="5">
        <f>VLOOKUP(A73,Encargos!$A$8:$B$652,2,0)</f>
        <v>3.8890000000000001E-3</v>
      </c>
      <c r="D73">
        <f t="shared" si="43"/>
        <v>246</v>
      </c>
      <c r="E73" s="7">
        <f t="shared" si="35"/>
        <v>67221423934.726952</v>
      </c>
      <c r="F73" s="7">
        <f t="shared" si="36"/>
        <v>261424117.68215314</v>
      </c>
      <c r="G73" s="7">
        <f t="shared" si="29"/>
        <v>67482848052.409103</v>
      </c>
      <c r="H73" s="7">
        <f t="shared" si="30"/>
        <v>224942826.8413637</v>
      </c>
      <c r="I73" s="8">
        <f t="shared" si="31"/>
        <v>402425701.8207835</v>
      </c>
      <c r="J73" s="7">
        <f t="shared" si="32"/>
        <v>224942826.8413637</v>
      </c>
      <c r="K73" s="8">
        <f t="shared" si="27"/>
        <v>177482874.9794198</v>
      </c>
      <c r="L73" s="7">
        <v>0</v>
      </c>
      <c r="M73" s="7">
        <f t="shared" si="28"/>
        <v>67305365177.42968</v>
      </c>
      <c r="N73" s="139" t="s">
        <v>119</v>
      </c>
      <c r="O73" s="10">
        <f t="shared" si="33"/>
        <v>29</v>
      </c>
      <c r="P73" s="11">
        <f t="shared" si="37"/>
        <v>227089921.95430785</v>
      </c>
      <c r="Q73" s="11">
        <f t="shared" si="34"/>
        <v>178150054.99415487</v>
      </c>
      <c r="R73" s="37">
        <f t="shared" si="38"/>
        <v>405239976.94846272</v>
      </c>
      <c r="S73" s="39">
        <f t="shared" si="39"/>
        <v>0.55555555555555558</v>
      </c>
      <c r="T73" s="38">
        <f t="shared" si="20"/>
        <v>225133320.52692375</v>
      </c>
      <c r="U73" s="15">
        <f t="shared" si="21"/>
        <v>0</v>
      </c>
      <c r="V73" s="15">
        <f t="shared" si="40"/>
        <v>225133320.52692375</v>
      </c>
      <c r="W73" s="13">
        <f t="shared" si="41"/>
        <v>1</v>
      </c>
      <c r="X73" s="14">
        <f t="shared" si="42"/>
        <v>180147884.67990264</v>
      </c>
      <c r="Y73" s="138"/>
    </row>
    <row r="74" spans="1:25" x14ac:dyDescent="0.3">
      <c r="A74" s="1">
        <v>46722</v>
      </c>
      <c r="B74" s="9">
        <f t="shared" si="22"/>
        <v>31</v>
      </c>
      <c r="C74" s="5">
        <f>VLOOKUP(A74,Encargos!$A$8:$B$652,2,0)</f>
        <v>3.545E-3</v>
      </c>
      <c r="D74">
        <f t="shared" si="43"/>
        <v>245</v>
      </c>
      <c r="E74" s="7">
        <f t="shared" si="35"/>
        <v>67305365177.42968</v>
      </c>
      <c r="F74" s="7">
        <f t="shared" si="36"/>
        <v>238597519.55398822</v>
      </c>
      <c r="G74" s="7">
        <f t="shared" si="29"/>
        <v>67543962696.983665</v>
      </c>
      <c r="H74" s="7">
        <f t="shared" si="30"/>
        <v>225146542.3232789</v>
      </c>
      <c r="I74" s="8">
        <f t="shared" si="31"/>
        <v>403852300.93373817</v>
      </c>
      <c r="J74" s="7">
        <f t="shared" si="32"/>
        <v>225146542.3232789</v>
      </c>
      <c r="K74" s="8">
        <f t="shared" si="27"/>
        <v>178705758.61045927</v>
      </c>
      <c r="L74" s="7">
        <v>0</v>
      </c>
      <c r="M74" s="7">
        <f t="shared" si="28"/>
        <v>67365256938.373207</v>
      </c>
      <c r="N74" s="139" t="s">
        <v>420</v>
      </c>
      <c r="O74" s="10">
        <f t="shared" si="33"/>
        <v>29</v>
      </c>
      <c r="P74" s="11">
        <f t="shared" si="37"/>
        <v>227156472.83447954</v>
      </c>
      <c r="Q74" s="11">
        <f t="shared" si="34"/>
        <v>179298331.10215068</v>
      </c>
      <c r="R74" s="37">
        <f t="shared" si="38"/>
        <v>406454803.93663025</v>
      </c>
      <c r="S74" s="39">
        <f t="shared" si="39"/>
        <v>0.55555555555555558</v>
      </c>
      <c r="T74" s="38">
        <f t="shared" si="20"/>
        <v>225808224.40923902</v>
      </c>
      <c r="U74" s="15">
        <f t="shared" si="21"/>
        <v>0</v>
      </c>
      <c r="V74" s="15">
        <f t="shared" si="40"/>
        <v>225808224.40923902</v>
      </c>
      <c r="W74" s="13">
        <f t="shared" si="41"/>
        <v>2</v>
      </c>
      <c r="X74" s="14">
        <f t="shared" si="42"/>
        <v>180726623.94000748</v>
      </c>
      <c r="Y74" s="138"/>
    </row>
    <row r="75" spans="1:25" x14ac:dyDescent="0.3">
      <c r="A75" s="1">
        <v>46753</v>
      </c>
      <c r="B75" s="9">
        <f t="shared" si="22"/>
        <v>31</v>
      </c>
      <c r="C75" s="5">
        <f>VLOOKUP(A75,Encargos!$A$8:$B$652,2,0)</f>
        <v>3.545E-3</v>
      </c>
      <c r="D75">
        <f t="shared" si="43"/>
        <v>244</v>
      </c>
      <c r="E75" s="7">
        <f t="shared" si="35"/>
        <v>67365256938.373207</v>
      </c>
      <c r="F75" s="7">
        <f t="shared" si="36"/>
        <v>238809835.84653303</v>
      </c>
      <c r="G75" s="7">
        <f t="shared" si="29"/>
        <v>67604066774.219742</v>
      </c>
      <c r="H75" s="7">
        <f t="shared" si="30"/>
        <v>225346889.24739915</v>
      </c>
      <c r="I75" s="8">
        <f t="shared" si="31"/>
        <v>405283957.34054828</v>
      </c>
      <c r="J75" s="7">
        <f t="shared" si="32"/>
        <v>225346889.24739915</v>
      </c>
      <c r="K75" s="8">
        <f t="shared" si="27"/>
        <v>179937068.09314913</v>
      </c>
      <c r="L75" s="7">
        <v>0</v>
      </c>
      <c r="M75" s="7">
        <f t="shared" si="28"/>
        <v>67424129706.126595</v>
      </c>
      <c r="N75" s="139" t="s">
        <v>421</v>
      </c>
      <c r="O75" s="10">
        <f t="shared" si="33"/>
        <v>29</v>
      </c>
      <c r="P75" s="11">
        <f t="shared" si="37"/>
        <v>227361962.71839142</v>
      </c>
      <c r="Q75" s="11">
        <f t="shared" si="34"/>
        <v>180533723.49819416</v>
      </c>
      <c r="R75" s="37">
        <f t="shared" si="38"/>
        <v>407895686.21658558</v>
      </c>
      <c r="S75" s="39">
        <f t="shared" si="39"/>
        <v>0.66666666666666663</v>
      </c>
      <c r="T75" s="38">
        <f t="shared" si="20"/>
        <v>227361962.71839142</v>
      </c>
      <c r="U75" s="15">
        <f t="shared" si="21"/>
        <v>44568494.759332299</v>
      </c>
      <c r="V75" s="15">
        <f t="shared" si="40"/>
        <v>271930457.47772372</v>
      </c>
      <c r="W75" s="13">
        <f t="shared" si="41"/>
        <v>2</v>
      </c>
      <c r="X75" s="14">
        <f t="shared" si="42"/>
        <v>136034512.67263955</v>
      </c>
      <c r="Y75" s="138"/>
    </row>
    <row r="76" spans="1:25" x14ac:dyDescent="0.3">
      <c r="A76" s="1">
        <v>46784</v>
      </c>
      <c r="B76" s="9">
        <f t="shared" si="22"/>
        <v>29</v>
      </c>
      <c r="C76" s="5">
        <f>VLOOKUP(A76,Encargos!$A$8:$B$652,2,0)</f>
        <v>4.5789999999999997E-3</v>
      </c>
      <c r="D76">
        <f t="shared" si="43"/>
        <v>243</v>
      </c>
      <c r="E76" s="7">
        <f t="shared" si="35"/>
        <v>67424129706.126595</v>
      </c>
      <c r="F76" s="7">
        <f t="shared" si="36"/>
        <v>308735089.92435366</v>
      </c>
      <c r="G76" s="7">
        <f t="shared" si="29"/>
        <v>67732864796.050949</v>
      </c>
      <c r="H76" s="7">
        <f t="shared" si="30"/>
        <v>225776215.98683652</v>
      </c>
      <c r="I76" s="8">
        <f t="shared" si="31"/>
        <v>407139752.58121067</v>
      </c>
      <c r="J76" s="7">
        <f t="shared" si="32"/>
        <v>225776215.98683652</v>
      </c>
      <c r="K76" s="8">
        <f t="shared" si="27"/>
        <v>181363536.59437415</v>
      </c>
      <c r="L76" s="7">
        <v>0</v>
      </c>
      <c r="M76" s="7">
        <f t="shared" si="28"/>
        <v>67551501259.456581</v>
      </c>
      <c r="N76" s="139" t="s">
        <v>422</v>
      </c>
      <c r="O76" s="10">
        <f t="shared" si="33"/>
        <v>27</v>
      </c>
      <c r="P76" s="11">
        <f t="shared" si="37"/>
        <v>228007372.32909852</v>
      </c>
      <c r="Q76" s="11">
        <f t="shared" si="34"/>
        <v>182136604.98900893</v>
      </c>
      <c r="R76" s="37">
        <f t="shared" si="38"/>
        <v>410143977.31810749</v>
      </c>
      <c r="S76" s="39">
        <f t="shared" si="39"/>
        <v>0.66666666666666663</v>
      </c>
      <c r="T76" s="38">
        <f t="shared" si="20"/>
        <v>228007372.32909852</v>
      </c>
      <c r="U76" s="15">
        <f t="shared" si="21"/>
        <v>45421945.882973135</v>
      </c>
      <c r="V76" s="15">
        <f t="shared" si="40"/>
        <v>273429318.21207166</v>
      </c>
      <c r="W76" s="13">
        <f t="shared" si="41"/>
        <v>2</v>
      </c>
      <c r="X76" s="14">
        <f t="shared" si="42"/>
        <v>136783194.09345052</v>
      </c>
      <c r="Y76" s="138"/>
    </row>
    <row r="77" spans="1:25" x14ac:dyDescent="0.3">
      <c r="A77" s="1">
        <v>46813</v>
      </c>
      <c r="B77" s="9">
        <f t="shared" si="22"/>
        <v>31</v>
      </c>
      <c r="C77" s="5">
        <f>VLOOKUP(A77,Encargos!$A$8:$B$652,2,0)</f>
        <v>3.947E-3</v>
      </c>
      <c r="D77">
        <f t="shared" si="43"/>
        <v>242</v>
      </c>
      <c r="E77" s="7">
        <f t="shared" si="35"/>
        <v>67551501259.456581</v>
      </c>
      <c r="F77" s="7">
        <f t="shared" si="36"/>
        <v>266625775.47107512</v>
      </c>
      <c r="G77" s="7">
        <f t="shared" si="29"/>
        <v>67818127034.927658</v>
      </c>
      <c r="H77" s="7">
        <f t="shared" si="30"/>
        <v>226060423.44975889</v>
      </c>
      <c r="I77" s="8">
        <f t="shared" si="31"/>
        <v>408746733.18464875</v>
      </c>
      <c r="J77" s="7">
        <f t="shared" si="32"/>
        <v>226060423.44975889</v>
      </c>
      <c r="K77" s="8">
        <f t="shared" si="27"/>
        <v>182686309.73488986</v>
      </c>
      <c r="L77" s="7">
        <v>0</v>
      </c>
      <c r="M77" s="7">
        <f t="shared" si="28"/>
        <v>67635440725.192772</v>
      </c>
      <c r="N77" s="139" t="s">
        <v>423</v>
      </c>
      <c r="O77" s="10">
        <f t="shared" si="33"/>
        <v>29</v>
      </c>
      <c r="P77" s="11">
        <f t="shared" si="37"/>
        <v>228174167.44015968</v>
      </c>
      <c r="Q77" s="11">
        <f t="shared" si="34"/>
        <v>183360766.65013173</v>
      </c>
      <c r="R77" s="37">
        <f t="shared" si="38"/>
        <v>411534934.09029138</v>
      </c>
      <c r="S77" s="39">
        <f t="shared" si="39"/>
        <v>0.66666666666666663</v>
      </c>
      <c r="T77" s="38">
        <f t="shared" si="20"/>
        <v>228174167.44015968</v>
      </c>
      <c r="U77" s="15">
        <f t="shared" si="21"/>
        <v>46182455.286701202</v>
      </c>
      <c r="V77" s="15">
        <f t="shared" si="40"/>
        <v>274356622.72686088</v>
      </c>
      <c r="W77" s="13">
        <f t="shared" si="41"/>
        <v>2</v>
      </c>
      <c r="X77" s="14">
        <f t="shared" si="42"/>
        <v>137236518.38203701</v>
      </c>
      <c r="Y77" s="138"/>
    </row>
    <row r="78" spans="1:25" x14ac:dyDescent="0.3">
      <c r="A78" s="1">
        <v>46844</v>
      </c>
      <c r="B78" s="9">
        <f t="shared" si="22"/>
        <v>30</v>
      </c>
      <c r="C78" s="5">
        <f>VLOOKUP(A78,Encargos!$A$8:$B$652,2,0)</f>
        <v>3.2529999999999998E-3</v>
      </c>
      <c r="D78">
        <f t="shared" si="43"/>
        <v>241</v>
      </c>
      <c r="E78" s="7">
        <f t="shared" si="35"/>
        <v>67635440725.192772</v>
      </c>
      <c r="F78" s="7">
        <f t="shared" si="36"/>
        <v>220018088.67905208</v>
      </c>
      <c r="G78" s="7">
        <f t="shared" si="29"/>
        <v>67855458813.871826</v>
      </c>
      <c r="H78" s="7">
        <f t="shared" si="30"/>
        <v>226184862.71290609</v>
      </c>
      <c r="I78" s="8">
        <f t="shared" si="31"/>
        <v>410076386.30769843</v>
      </c>
      <c r="J78" s="7">
        <f t="shared" si="32"/>
        <v>226184862.71290609</v>
      </c>
      <c r="K78" s="8">
        <f t="shared" si="27"/>
        <v>183891523.59479234</v>
      </c>
      <c r="L78" s="7">
        <v>0</v>
      </c>
      <c r="M78" s="7">
        <f t="shared" si="28"/>
        <v>67671567290.277031</v>
      </c>
      <c r="N78" s="139" t="s">
        <v>124</v>
      </c>
      <c r="O78" s="10">
        <f t="shared" si="33"/>
        <v>29</v>
      </c>
      <c r="P78" s="11">
        <f t="shared" si="37"/>
        <v>228221516.13458323</v>
      </c>
      <c r="Q78" s="11">
        <f t="shared" si="34"/>
        <v>184469751.43395761</v>
      </c>
      <c r="R78" s="37">
        <f t="shared" si="38"/>
        <v>412691267.56854081</v>
      </c>
      <c r="S78" s="39">
        <f t="shared" si="39"/>
        <v>0.66666666666666663</v>
      </c>
      <c r="T78" s="38">
        <f t="shared" si="20"/>
        <v>228221516.13458323</v>
      </c>
      <c r="U78" s="15">
        <f t="shared" si="21"/>
        <v>46905995.577777267</v>
      </c>
      <c r="V78" s="15">
        <f t="shared" si="40"/>
        <v>275127511.7123605</v>
      </c>
      <c r="W78" s="13">
        <f t="shared" si="41"/>
        <v>1</v>
      </c>
      <c r="X78" s="14">
        <f t="shared" si="42"/>
        <v>137600261.15350217</v>
      </c>
      <c r="Y78" s="138"/>
    </row>
    <row r="79" spans="1:25" x14ac:dyDescent="0.3">
      <c r="A79" s="1">
        <v>46874</v>
      </c>
      <c r="B79" s="9">
        <f t="shared" si="22"/>
        <v>31</v>
      </c>
      <c r="C79" s="5">
        <f>VLOOKUP(A79,Encargos!$A$8:$B$652,2,0)</f>
        <v>4.6430000000000004E-3</v>
      </c>
      <c r="D79">
        <f t="shared" si="43"/>
        <v>240</v>
      </c>
      <c r="E79" s="7">
        <f t="shared" si="35"/>
        <v>67671567290.277031</v>
      </c>
      <c r="F79" s="7">
        <f t="shared" si="36"/>
        <v>314199086.9287563</v>
      </c>
      <c r="G79" s="7">
        <f t="shared" si="29"/>
        <v>67985766377.205788</v>
      </c>
      <c r="H79" s="7">
        <f t="shared" si="30"/>
        <v>226619221.25735265</v>
      </c>
      <c r="I79" s="8">
        <f t="shared" si="31"/>
        <v>411980370.96932507</v>
      </c>
      <c r="J79" s="7">
        <f t="shared" si="32"/>
        <v>226619221.25735265</v>
      </c>
      <c r="K79" s="8">
        <f t="shared" si="27"/>
        <v>185361149.71197242</v>
      </c>
      <c r="L79" s="7">
        <v>0</v>
      </c>
      <c r="M79" s="7">
        <f t="shared" si="28"/>
        <v>67800405227.49382</v>
      </c>
      <c r="N79" s="139" t="s">
        <v>424</v>
      </c>
      <c r="O79" s="10">
        <f t="shared" si="33"/>
        <v>29</v>
      </c>
      <c r="P79" s="11">
        <f t="shared" si="37"/>
        <v>228893494.16642952</v>
      </c>
      <c r="Q79" s="11">
        <f t="shared" si="34"/>
        <v>186166136.51056898</v>
      </c>
      <c r="R79" s="37">
        <f t="shared" si="38"/>
        <v>415059630.6769985</v>
      </c>
      <c r="S79" s="39">
        <f t="shared" si="39"/>
        <v>0.66666666666666663</v>
      </c>
      <c r="T79" s="38">
        <f t="shared" si="20"/>
        <v>228893494.16642952</v>
      </c>
      <c r="U79" s="15">
        <f t="shared" si="21"/>
        <v>47812926.284902811</v>
      </c>
      <c r="V79" s="15">
        <f t="shared" si="40"/>
        <v>276706420.45133233</v>
      </c>
      <c r="W79" s="13">
        <f t="shared" si="41"/>
        <v>2</v>
      </c>
      <c r="X79" s="14">
        <f t="shared" si="42"/>
        <v>138408826.67968324</v>
      </c>
      <c r="Y79" s="138"/>
    </row>
    <row r="80" spans="1:25" x14ac:dyDescent="0.3">
      <c r="A80" s="1">
        <v>46905</v>
      </c>
      <c r="B80" s="9">
        <f t="shared" si="22"/>
        <v>30</v>
      </c>
      <c r="C80" s="5">
        <f>VLOOKUP(A80,Encargos!$A$8:$B$652,2,0)</f>
        <v>2.9060000000000002E-3</v>
      </c>
      <c r="D80">
        <f t="shared" si="43"/>
        <v>239</v>
      </c>
      <c r="E80" s="7">
        <f t="shared" si="35"/>
        <v>67800405227.49382</v>
      </c>
      <c r="F80" s="7">
        <f t="shared" si="36"/>
        <v>197027977.59109706</v>
      </c>
      <c r="G80" s="7">
        <f t="shared" si="29"/>
        <v>67997433205.084915</v>
      </c>
      <c r="H80" s="7">
        <f t="shared" si="30"/>
        <v>226658110.6836164</v>
      </c>
      <c r="I80" s="8">
        <f t="shared" si="31"/>
        <v>413177585.92736197</v>
      </c>
      <c r="J80" s="7">
        <f t="shared" si="32"/>
        <v>226658110.6836164</v>
      </c>
      <c r="K80" s="8">
        <f t="shared" si="27"/>
        <v>186519475.24374557</v>
      </c>
      <c r="L80" s="7">
        <v>0</v>
      </c>
      <c r="M80" s="7">
        <f t="shared" si="28"/>
        <v>67810913729.841171</v>
      </c>
      <c r="N80" s="139" t="s">
        <v>126</v>
      </c>
      <c r="O80" s="10">
        <f t="shared" si="33"/>
        <v>29</v>
      </c>
      <c r="P80" s="11">
        <f t="shared" si="37"/>
        <v>228629808.40147057</v>
      </c>
      <c r="Q80" s="11">
        <f t="shared" si="34"/>
        <v>187043407.96729633</v>
      </c>
      <c r="R80" s="37">
        <f t="shared" si="38"/>
        <v>415673216.3687669</v>
      </c>
      <c r="S80" s="39">
        <f t="shared" si="39"/>
        <v>0.66666666666666663</v>
      </c>
      <c r="T80" s="38">
        <f t="shared" si="20"/>
        <v>228629808.40147057</v>
      </c>
      <c r="U80" s="15">
        <f t="shared" si="21"/>
        <v>48485669.177707344</v>
      </c>
      <c r="V80" s="15">
        <f t="shared" si="40"/>
        <v>277115477.57917792</v>
      </c>
      <c r="W80" s="13">
        <f t="shared" si="41"/>
        <v>1</v>
      </c>
      <c r="X80" s="14">
        <f t="shared" si="42"/>
        <v>138592907.32595003</v>
      </c>
      <c r="Y80" s="138"/>
    </row>
    <row r="81" spans="1:25" x14ac:dyDescent="0.3">
      <c r="A81" s="1">
        <v>46935</v>
      </c>
      <c r="B81" s="9">
        <f t="shared" si="22"/>
        <v>31</v>
      </c>
      <c r="C81" s="5">
        <f>VLOOKUP(A81,Encargos!$A$8:$B$652,2,0)</f>
        <v>4.2950000000000002E-3</v>
      </c>
      <c r="D81">
        <f t="shared" si="43"/>
        <v>238</v>
      </c>
      <c r="E81" s="7">
        <f t="shared" si="35"/>
        <v>67810913729.841171</v>
      </c>
      <c r="F81" s="7">
        <f t="shared" si="36"/>
        <v>291247874.46966785</v>
      </c>
      <c r="G81" s="7">
        <f t="shared" si="29"/>
        <v>68102161604.310837</v>
      </c>
      <c r="H81" s="7">
        <f t="shared" si="30"/>
        <v>227007205.3477028</v>
      </c>
      <c r="I81" s="8">
        <f t="shared" si="31"/>
        <v>414952183.65891987</v>
      </c>
      <c r="J81" s="7">
        <f t="shared" si="32"/>
        <v>227007205.3477028</v>
      </c>
      <c r="K81" s="8">
        <f t="shared" si="27"/>
        <v>187944978.31121707</v>
      </c>
      <c r="L81" s="7">
        <v>0</v>
      </c>
      <c r="M81" s="7">
        <f t="shared" si="28"/>
        <v>67914216625.999619</v>
      </c>
      <c r="N81" s="139" t="s">
        <v>425</v>
      </c>
      <c r="O81" s="10">
        <f t="shared" si="33"/>
        <v>29</v>
      </c>
      <c r="P81" s="11">
        <f t="shared" si="37"/>
        <v>229218167.73739168</v>
      </c>
      <c r="Q81" s="11">
        <f t="shared" si="34"/>
        <v>188700018.58086073</v>
      </c>
      <c r="R81" s="37">
        <f t="shared" si="38"/>
        <v>417918186.31825244</v>
      </c>
      <c r="S81" s="39">
        <f t="shared" si="39"/>
        <v>0.66666666666666663</v>
      </c>
      <c r="T81" s="38">
        <f t="shared" si="20"/>
        <v>229218167.73739168</v>
      </c>
      <c r="U81" s="15">
        <f t="shared" si="21"/>
        <v>49393956.474776596</v>
      </c>
      <c r="V81" s="15">
        <f t="shared" si="40"/>
        <v>278612124.21216828</v>
      </c>
      <c r="W81" s="13">
        <f t="shared" si="41"/>
        <v>2</v>
      </c>
      <c r="X81" s="14">
        <f t="shared" si="42"/>
        <v>139371389.68324217</v>
      </c>
      <c r="Y81" s="138"/>
    </row>
    <row r="82" spans="1:25" x14ac:dyDescent="0.3">
      <c r="A82" s="1">
        <v>46966</v>
      </c>
      <c r="B82" s="9">
        <f t="shared" si="22"/>
        <v>31</v>
      </c>
      <c r="C82" s="5">
        <f>VLOOKUP(A82,Encargos!$A$8:$B$652,2,0)</f>
        <v>3.947E-3</v>
      </c>
      <c r="D82">
        <f t="shared" si="43"/>
        <v>237</v>
      </c>
      <c r="E82" s="7">
        <f t="shared" si="35"/>
        <v>67914216625.999619</v>
      </c>
      <c r="F82" s="7">
        <f t="shared" si="36"/>
        <v>268057413.0228205</v>
      </c>
      <c r="G82" s="7">
        <f t="shared" si="29"/>
        <v>68182274039.022438</v>
      </c>
      <c r="H82" s="7">
        <f t="shared" si="30"/>
        <v>227274246.79674149</v>
      </c>
      <c r="I82" s="8">
        <f t="shared" si="31"/>
        <v>416589999.92782176</v>
      </c>
      <c r="J82" s="7">
        <f t="shared" si="32"/>
        <v>227274246.79674149</v>
      </c>
      <c r="K82" s="8">
        <f t="shared" si="27"/>
        <v>189315753.13108027</v>
      </c>
      <c r="L82" s="7">
        <v>0</v>
      </c>
      <c r="M82" s="7">
        <f t="shared" si="28"/>
        <v>67992958285.891365</v>
      </c>
      <c r="N82" s="139" t="s">
        <v>426</v>
      </c>
      <c r="O82" s="10">
        <f t="shared" si="33"/>
        <v>29</v>
      </c>
      <c r="P82" s="11">
        <f t="shared" si="37"/>
        <v>229417017.24010199</v>
      </c>
      <c r="Q82" s="11">
        <f t="shared" si="34"/>
        <v>190014685.19144523</v>
      </c>
      <c r="R82" s="37">
        <f t="shared" si="38"/>
        <v>419431702.43154722</v>
      </c>
      <c r="S82" s="39">
        <f t="shared" si="39"/>
        <v>0.66666666666666663</v>
      </c>
      <c r="T82" s="38">
        <f t="shared" ref="T82:T145" si="44">IF(V82&lt;P82,V82,P82)</f>
        <v>229417017.24010199</v>
      </c>
      <c r="U82" s="15">
        <f t="shared" ref="U82:U145" si="45">V82-T82</f>
        <v>50204117.714262784</v>
      </c>
      <c r="V82" s="15">
        <f t="shared" si="40"/>
        <v>279621134.95436478</v>
      </c>
      <c r="W82" s="13">
        <f t="shared" si="41"/>
        <v>2</v>
      </c>
      <c r="X82" s="14">
        <f t="shared" si="42"/>
        <v>139876131.64213181</v>
      </c>
      <c r="Y82" s="138"/>
    </row>
    <row r="83" spans="1:25" x14ac:dyDescent="0.3">
      <c r="A83" s="1">
        <v>46997</v>
      </c>
      <c r="B83" s="9">
        <f t="shared" si="22"/>
        <v>30</v>
      </c>
      <c r="C83" s="5">
        <f>VLOOKUP(A83,Encargos!$A$8:$B$652,2,0)</f>
        <v>3.947E-3</v>
      </c>
      <c r="D83">
        <f t="shared" si="43"/>
        <v>236</v>
      </c>
      <c r="E83" s="7">
        <f t="shared" si="35"/>
        <v>67992958285.891365</v>
      </c>
      <c r="F83" s="7">
        <f t="shared" si="36"/>
        <v>268368206.35441321</v>
      </c>
      <c r="G83" s="7">
        <f t="shared" si="29"/>
        <v>68261326492.245781</v>
      </c>
      <c r="H83" s="7">
        <f t="shared" si="30"/>
        <v>227537754.97415262</v>
      </c>
      <c r="I83" s="8">
        <f t="shared" si="31"/>
        <v>418234280.65753692</v>
      </c>
      <c r="J83" s="7">
        <f t="shared" si="32"/>
        <v>227537754.97415262</v>
      </c>
      <c r="K83" s="8">
        <f t="shared" si="27"/>
        <v>190696525.6833843</v>
      </c>
      <c r="L83" s="7">
        <v>0</v>
      </c>
      <c r="M83" s="7">
        <f t="shared" si="28"/>
        <v>68070629966.562393</v>
      </c>
      <c r="N83" s="139" t="s">
        <v>129</v>
      </c>
      <c r="O83" s="10">
        <f t="shared" si="33"/>
        <v>29</v>
      </c>
      <c r="P83" s="11">
        <f t="shared" si="37"/>
        <v>229758563.30831653</v>
      </c>
      <c r="Q83" s="11">
        <f t="shared" si="34"/>
        <v>191424067.76568082</v>
      </c>
      <c r="R83" s="37">
        <f t="shared" si="38"/>
        <v>421182631.07399738</v>
      </c>
      <c r="S83" s="39">
        <f t="shared" si="39"/>
        <v>0.66666666666666663</v>
      </c>
      <c r="T83" s="38">
        <f t="shared" si="44"/>
        <v>229758563.30831653</v>
      </c>
      <c r="U83" s="15">
        <f t="shared" si="45"/>
        <v>51029857.407681704</v>
      </c>
      <c r="V83" s="15">
        <f t="shared" si="40"/>
        <v>280788420.71599823</v>
      </c>
      <c r="W83" s="13">
        <f t="shared" si="41"/>
        <v>1</v>
      </c>
      <c r="X83" s="14">
        <f t="shared" si="42"/>
        <v>140431466.77310273</v>
      </c>
      <c r="Y83" s="138"/>
    </row>
    <row r="84" spans="1:25" x14ac:dyDescent="0.3">
      <c r="A84" s="1">
        <v>47027</v>
      </c>
      <c r="B84" s="9">
        <f t="shared" si="22"/>
        <v>31</v>
      </c>
      <c r="C84" s="5">
        <f>VLOOKUP(A84,Encargos!$A$8:$B$652,2,0)</f>
        <v>4.6430000000000004E-3</v>
      </c>
      <c r="D84">
        <f t="shared" si="43"/>
        <v>235</v>
      </c>
      <c r="E84" s="7">
        <f t="shared" si="35"/>
        <v>68070629966.562393</v>
      </c>
      <c r="F84" s="7">
        <f t="shared" si="36"/>
        <v>316051934.93474925</v>
      </c>
      <c r="G84" s="7">
        <f t="shared" si="29"/>
        <v>68386681901.497139</v>
      </c>
      <c r="H84" s="7">
        <f t="shared" si="30"/>
        <v>227955606.3383238</v>
      </c>
      <c r="I84" s="8">
        <f t="shared" si="31"/>
        <v>420176142.42262971</v>
      </c>
      <c r="J84" s="7">
        <f t="shared" si="32"/>
        <v>227955606.3383238</v>
      </c>
      <c r="K84" s="8">
        <f t="shared" si="27"/>
        <v>192220536.08430591</v>
      </c>
      <c r="L84" s="7">
        <v>0</v>
      </c>
      <c r="M84" s="7">
        <f t="shared" si="28"/>
        <v>68194461365.412834</v>
      </c>
      <c r="N84" s="139" t="s">
        <v>427</v>
      </c>
      <c r="O84" s="10">
        <f t="shared" si="33"/>
        <v>29</v>
      </c>
      <c r="P84" s="11">
        <f t="shared" si="37"/>
        <v>230261347.84109172</v>
      </c>
      <c r="Q84" s="11">
        <f t="shared" si="34"/>
        <v>193055311.84075466</v>
      </c>
      <c r="R84" s="37">
        <f t="shared" si="38"/>
        <v>423316659.68184638</v>
      </c>
      <c r="S84" s="39">
        <f t="shared" si="39"/>
        <v>0.66666666666666663</v>
      </c>
      <c r="T84" s="38">
        <f t="shared" si="44"/>
        <v>230261347.84109172</v>
      </c>
      <c r="U84" s="15">
        <f t="shared" si="45"/>
        <v>51949758.613472492</v>
      </c>
      <c r="V84" s="15">
        <f t="shared" si="40"/>
        <v>282211106.45456421</v>
      </c>
      <c r="W84" s="13">
        <f t="shared" si="41"/>
        <v>2</v>
      </c>
      <c r="X84" s="14">
        <f t="shared" si="42"/>
        <v>141168576.16684094</v>
      </c>
      <c r="Y84" s="138"/>
    </row>
    <row r="85" spans="1:25" x14ac:dyDescent="0.3">
      <c r="A85" s="1">
        <v>47058</v>
      </c>
      <c r="B85" s="9">
        <f t="shared" si="22"/>
        <v>30</v>
      </c>
      <c r="C85" s="5">
        <f>VLOOKUP(A85,Encargos!$A$8:$B$652,2,0)</f>
        <v>3.5999999999999999E-3</v>
      </c>
      <c r="D85">
        <f t="shared" si="43"/>
        <v>234</v>
      </c>
      <c r="E85" s="7">
        <f t="shared" si="35"/>
        <v>68194461365.412834</v>
      </c>
      <c r="F85" s="7">
        <f t="shared" si="36"/>
        <v>245500060.91548619</v>
      </c>
      <c r="G85" s="7">
        <f t="shared" si="29"/>
        <v>68439961426.328323</v>
      </c>
      <c r="H85" s="7">
        <f t="shared" si="30"/>
        <v>228133204.75442776</v>
      </c>
      <c r="I85" s="8">
        <f t="shared" si="31"/>
        <v>421688776.53535122</v>
      </c>
      <c r="J85" s="7">
        <f t="shared" si="32"/>
        <v>228133204.75442776</v>
      </c>
      <c r="K85" s="8">
        <f t="shared" si="27"/>
        <v>193555571.78092346</v>
      </c>
      <c r="L85" s="7">
        <v>0</v>
      </c>
      <c r="M85" s="7">
        <f t="shared" si="28"/>
        <v>68246405854.547394</v>
      </c>
      <c r="N85" s="139" t="s">
        <v>131</v>
      </c>
      <c r="O85" s="10">
        <f t="shared" si="33"/>
        <v>29</v>
      </c>
      <c r="P85" s="11">
        <f t="shared" si="37"/>
        <v>230290488.2684333</v>
      </c>
      <c r="Q85" s="11">
        <f t="shared" si="34"/>
        <v>194229104.80634004</v>
      </c>
      <c r="R85" s="37">
        <f t="shared" si="38"/>
        <v>424519593.07477331</v>
      </c>
      <c r="S85" s="39">
        <f t="shared" si="39"/>
        <v>0.66666666666666663</v>
      </c>
      <c r="T85" s="38">
        <f t="shared" si="44"/>
        <v>230290488.2684333</v>
      </c>
      <c r="U85" s="15">
        <f t="shared" si="45"/>
        <v>52722573.781415552</v>
      </c>
      <c r="V85" s="15">
        <f t="shared" si="40"/>
        <v>283013062.04984885</v>
      </c>
      <c r="W85" s="13">
        <f t="shared" si="41"/>
        <v>1</v>
      </c>
      <c r="X85" s="14">
        <f t="shared" si="42"/>
        <v>141540812.87521139</v>
      </c>
      <c r="Y85" s="138"/>
    </row>
    <row r="86" spans="1:25" x14ac:dyDescent="0.3">
      <c r="A86" s="1">
        <v>47088</v>
      </c>
      <c r="B86" s="9">
        <f t="shared" si="22"/>
        <v>31</v>
      </c>
      <c r="C86" s="5">
        <f>VLOOKUP(A86,Encargos!$A$8:$B$652,2,0)</f>
        <v>3.947E-3</v>
      </c>
      <c r="D86">
        <f t="shared" si="43"/>
        <v>233</v>
      </c>
      <c r="E86" s="7">
        <f t="shared" si="35"/>
        <v>68246405854.547394</v>
      </c>
      <c r="F86" s="7">
        <f t="shared" si="36"/>
        <v>269368563.90789855</v>
      </c>
      <c r="G86" s="7">
        <f t="shared" si="29"/>
        <v>68515774418.455292</v>
      </c>
      <c r="H86" s="7">
        <f t="shared" si="30"/>
        <v>228385914.72818431</v>
      </c>
      <c r="I86" s="8">
        <f t="shared" si="31"/>
        <v>423353182.13633627</v>
      </c>
      <c r="J86" s="7">
        <f t="shared" si="32"/>
        <v>228385914.72818431</v>
      </c>
      <c r="K86" s="8">
        <f t="shared" si="27"/>
        <v>194967267.40815195</v>
      </c>
      <c r="L86" s="7">
        <v>0</v>
      </c>
      <c r="M86" s="7">
        <f t="shared" si="28"/>
        <v>68320807151.047134</v>
      </c>
      <c r="N86" s="139" t="s">
        <v>428</v>
      </c>
      <c r="O86" s="10">
        <f t="shared" si="33"/>
        <v>29</v>
      </c>
      <c r="P86" s="11">
        <f t="shared" si="37"/>
        <v>230553954.40165025</v>
      </c>
      <c r="Q86" s="11">
        <f t="shared" si="34"/>
        <v>195687064.21142673</v>
      </c>
      <c r="R86" s="37">
        <f t="shared" si="38"/>
        <v>426241018.61307698</v>
      </c>
      <c r="S86" s="39">
        <f t="shared" si="39"/>
        <v>0.66666666666666663</v>
      </c>
      <c r="T86" s="38">
        <f t="shared" si="44"/>
        <v>230553954.40165025</v>
      </c>
      <c r="U86" s="15">
        <f t="shared" si="45"/>
        <v>53606724.673734367</v>
      </c>
      <c r="V86" s="15">
        <f t="shared" si="40"/>
        <v>284160679.07538462</v>
      </c>
      <c r="W86" s="13">
        <f t="shared" si="41"/>
        <v>2</v>
      </c>
      <c r="X86" s="14">
        <f t="shared" si="42"/>
        <v>142143797.8527365</v>
      </c>
      <c r="Y86" s="138"/>
    </row>
    <row r="87" spans="1:25" x14ac:dyDescent="0.3">
      <c r="A87" s="1">
        <v>47119</v>
      </c>
      <c r="B87" s="9">
        <f t="shared" si="22"/>
        <v>31</v>
      </c>
      <c r="C87" s="5">
        <f>VLOOKUP(A87,Encargos!$A$8:$B$652,2,0)</f>
        <v>3.5999999999999999E-3</v>
      </c>
      <c r="D87">
        <f t="shared" si="43"/>
        <v>232</v>
      </c>
      <c r="E87" s="7">
        <f t="shared" si="35"/>
        <v>68320807151.047134</v>
      </c>
      <c r="F87" s="7">
        <f t="shared" si="36"/>
        <v>245954905.74376968</v>
      </c>
      <c r="G87" s="7">
        <f t="shared" si="29"/>
        <v>68566762056.790901</v>
      </c>
      <c r="H87" s="7">
        <f t="shared" si="30"/>
        <v>228555873.52263635</v>
      </c>
      <c r="I87" s="8">
        <f t="shared" si="31"/>
        <v>424877253.59202701</v>
      </c>
      <c r="J87" s="7">
        <f t="shared" si="32"/>
        <v>228555873.52263635</v>
      </c>
      <c r="K87" s="8">
        <f t="shared" si="27"/>
        <v>196321380.06939065</v>
      </c>
      <c r="L87" s="7">
        <v>0</v>
      </c>
      <c r="M87" s="7">
        <f t="shared" si="28"/>
        <v>68370440676.721512</v>
      </c>
      <c r="N87" s="139" t="s">
        <v>429</v>
      </c>
      <c r="O87" s="10">
        <f t="shared" si="33"/>
        <v>29</v>
      </c>
      <c r="P87" s="11">
        <f t="shared" si="37"/>
        <v>230654706.09459352</v>
      </c>
      <c r="Q87" s="11">
        <f t="shared" si="34"/>
        <v>196982463.13193935</v>
      </c>
      <c r="R87" s="37">
        <f t="shared" si="38"/>
        <v>427637169.22653288</v>
      </c>
      <c r="S87" s="39">
        <f t="shared" si="39"/>
        <v>0.77777777777777779</v>
      </c>
      <c r="T87" s="38">
        <f t="shared" si="44"/>
        <v>230654706.09459352</v>
      </c>
      <c r="U87" s="15">
        <f t="shared" si="45"/>
        <v>101951981.0815987</v>
      </c>
      <c r="V87" s="15">
        <f t="shared" si="40"/>
        <v>332606687.17619222</v>
      </c>
      <c r="W87" s="13">
        <f t="shared" si="41"/>
        <v>2</v>
      </c>
      <c r="X87" s="14">
        <f t="shared" si="42"/>
        <v>95072926.165327772</v>
      </c>
      <c r="Y87" s="138"/>
    </row>
    <row r="88" spans="1:25" x14ac:dyDescent="0.3">
      <c r="A88" s="1">
        <v>47150</v>
      </c>
      <c r="B88" s="9">
        <f t="shared" si="22"/>
        <v>28</v>
      </c>
      <c r="C88" s="5">
        <f>VLOOKUP(A88,Encargos!$A$8:$B$652,2,0)</f>
        <v>3.5999999999999999E-3</v>
      </c>
      <c r="D88">
        <f t="shared" si="43"/>
        <v>231</v>
      </c>
      <c r="E88" s="7">
        <f t="shared" si="35"/>
        <v>68370440676.721512</v>
      </c>
      <c r="F88" s="7">
        <f t="shared" si="36"/>
        <v>246133586.43619743</v>
      </c>
      <c r="G88" s="7">
        <f t="shared" si="29"/>
        <v>68616574263.157707</v>
      </c>
      <c r="H88" s="7">
        <f t="shared" si="30"/>
        <v>228721914.21052569</v>
      </c>
      <c r="I88" s="8">
        <f t="shared" si="31"/>
        <v>426406811.70495826</v>
      </c>
      <c r="J88" s="7">
        <f t="shared" si="32"/>
        <v>228721914.21052569</v>
      </c>
      <c r="K88" s="8">
        <f t="shared" si="27"/>
        <v>197684897.49443257</v>
      </c>
      <c r="L88" s="7">
        <v>0</v>
      </c>
      <c r="M88" s="7">
        <f t="shared" si="28"/>
        <v>68418889365.663284</v>
      </c>
      <c r="N88" s="139" t="s">
        <v>134</v>
      </c>
      <c r="O88" s="10">
        <f t="shared" si="33"/>
        <v>27</v>
      </c>
      <c r="P88" s="11">
        <f t="shared" si="37"/>
        <v>230891124.18201882</v>
      </c>
      <c r="Q88" s="11">
        <f t="shared" si="34"/>
        <v>198371102.43445712</v>
      </c>
      <c r="R88" s="37">
        <f t="shared" si="38"/>
        <v>429262226.61647594</v>
      </c>
      <c r="S88" s="39">
        <f t="shared" si="39"/>
        <v>0.77777777777777779</v>
      </c>
      <c r="T88" s="38">
        <f t="shared" si="44"/>
        <v>230891124.18201882</v>
      </c>
      <c r="U88" s="15">
        <f t="shared" si="45"/>
        <v>102979496.51968467</v>
      </c>
      <c r="V88" s="15">
        <f t="shared" si="40"/>
        <v>333870620.70170349</v>
      </c>
      <c r="W88" s="13">
        <f t="shared" si="41"/>
        <v>1</v>
      </c>
      <c r="X88" s="14">
        <f t="shared" si="42"/>
        <v>95417442.567168489</v>
      </c>
      <c r="Y88" s="138"/>
    </row>
    <row r="89" spans="1:25" x14ac:dyDescent="0.3">
      <c r="A89" s="1">
        <v>47178</v>
      </c>
      <c r="B89" s="9">
        <f t="shared" si="22"/>
        <v>31</v>
      </c>
      <c r="C89" s="5">
        <f>VLOOKUP(A89,Encargos!$A$8:$B$652,2,0)</f>
        <v>4.2640000000000004E-3</v>
      </c>
      <c r="D89">
        <f t="shared" si="43"/>
        <v>230</v>
      </c>
      <c r="E89" s="7">
        <f t="shared" si="35"/>
        <v>68418889365.663284</v>
      </c>
      <c r="F89" s="7">
        <f t="shared" si="36"/>
        <v>291738144.25518829</v>
      </c>
      <c r="G89" s="7">
        <f t="shared" si="29"/>
        <v>68710627509.918472</v>
      </c>
      <c r="H89" s="7">
        <f t="shared" si="30"/>
        <v>229035425.03306159</v>
      </c>
      <c r="I89" s="8">
        <f t="shared" si="31"/>
        <v>428225010.35006827</v>
      </c>
      <c r="J89" s="7">
        <f t="shared" si="32"/>
        <v>229035425.03306159</v>
      </c>
      <c r="K89" s="8">
        <f t="shared" si="27"/>
        <v>199189585.31700668</v>
      </c>
      <c r="L89" s="7">
        <v>0</v>
      </c>
      <c r="M89" s="7">
        <f t="shared" si="28"/>
        <v>68511437924.601471</v>
      </c>
      <c r="N89" s="139" t="s">
        <v>430</v>
      </c>
      <c r="O89" s="10">
        <f t="shared" si="33"/>
        <v>29</v>
      </c>
      <c r="P89" s="11">
        <f t="shared" si="37"/>
        <v>231289406.7714268</v>
      </c>
      <c r="Q89" s="11">
        <f t="shared" si="34"/>
        <v>199984024.1726262</v>
      </c>
      <c r="R89" s="37">
        <f t="shared" si="38"/>
        <v>431273430.94405299</v>
      </c>
      <c r="S89" s="39">
        <f t="shared" si="39"/>
        <v>0.77777777777777779</v>
      </c>
      <c r="T89" s="38">
        <f t="shared" si="44"/>
        <v>231289406.7714268</v>
      </c>
      <c r="U89" s="15">
        <f t="shared" si="45"/>
        <v>104145483.96283662</v>
      </c>
      <c r="V89" s="15">
        <f t="shared" si="40"/>
        <v>335434890.73426342</v>
      </c>
      <c r="W89" s="13">
        <f t="shared" si="41"/>
        <v>2</v>
      </c>
      <c r="X89" s="14">
        <f t="shared" si="42"/>
        <v>95876912.044466317</v>
      </c>
      <c r="Y89" s="138"/>
    </row>
    <row r="90" spans="1:25" x14ac:dyDescent="0.3">
      <c r="A90" s="1">
        <v>47209</v>
      </c>
      <c r="B90" s="9">
        <f t="shared" si="22"/>
        <v>30</v>
      </c>
      <c r="C90" s="5">
        <f>VLOOKUP(A90,Encargos!$A$8:$B$652,2,0)</f>
        <v>2.8809999999999999E-3</v>
      </c>
      <c r="D90">
        <f t="shared" si="43"/>
        <v>229</v>
      </c>
      <c r="E90" s="7">
        <f t="shared" si="35"/>
        <v>68511437924.601471</v>
      </c>
      <c r="F90" s="7">
        <f t="shared" si="36"/>
        <v>197381452.66077682</v>
      </c>
      <c r="G90" s="7">
        <f t="shared" si="29"/>
        <v>68708819377.262245</v>
      </c>
      <c r="H90" s="7">
        <f t="shared" si="30"/>
        <v>229029397.92420751</v>
      </c>
      <c r="I90" s="8">
        <f t="shared" si="31"/>
        <v>429458726.60488689</v>
      </c>
      <c r="J90" s="7">
        <f t="shared" si="32"/>
        <v>229029397.92420751</v>
      </c>
      <c r="K90" s="8">
        <f t="shared" si="27"/>
        <v>200429328.68067938</v>
      </c>
      <c r="L90" s="7">
        <v>0</v>
      </c>
      <c r="M90" s="7">
        <f t="shared" si="28"/>
        <v>68508390048.581558</v>
      </c>
      <c r="N90" s="139" t="s">
        <v>136</v>
      </c>
      <c r="O90" s="10">
        <f t="shared" si="33"/>
        <v>29</v>
      </c>
      <c r="P90" s="11">
        <f t="shared" si="37"/>
        <v>231054794.69869831</v>
      </c>
      <c r="Q90" s="11">
        <f t="shared" si="34"/>
        <v>200987490.90426064</v>
      </c>
      <c r="R90" s="37">
        <f t="shared" si="38"/>
        <v>432042285.60295892</v>
      </c>
      <c r="S90" s="39">
        <f t="shared" si="39"/>
        <v>0.77777777777777779</v>
      </c>
      <c r="T90" s="38">
        <f t="shared" si="44"/>
        <v>231054794.69869831</v>
      </c>
      <c r="U90" s="15">
        <f t="shared" si="45"/>
        <v>104978094.10360309</v>
      </c>
      <c r="V90" s="15">
        <f t="shared" si="40"/>
        <v>336032888.80230141</v>
      </c>
      <c r="W90" s="13">
        <f t="shared" si="41"/>
        <v>1</v>
      </c>
      <c r="X90" s="14">
        <f t="shared" si="42"/>
        <v>96032563.893601745</v>
      </c>
      <c r="Y90" s="138"/>
    </row>
    <row r="91" spans="1:25" x14ac:dyDescent="0.3">
      <c r="A91" s="1">
        <v>47239</v>
      </c>
      <c r="B91" s="9">
        <f t="shared" si="22"/>
        <v>31</v>
      </c>
      <c r="C91" s="5">
        <f>VLOOKUP(A91,Encargos!$A$8:$B$652,2,0)</f>
        <v>3.9179999999999996E-3</v>
      </c>
      <c r="D91">
        <f t="shared" si="43"/>
        <v>228</v>
      </c>
      <c r="E91" s="7">
        <f t="shared" si="35"/>
        <v>68508390048.581558</v>
      </c>
      <c r="F91" s="7">
        <f t="shared" si="36"/>
        <v>268415872.21034253</v>
      </c>
      <c r="G91" s="7">
        <f t="shared" si="29"/>
        <v>68776805920.791901</v>
      </c>
      <c r="H91" s="7">
        <f t="shared" si="30"/>
        <v>229256019.73597303</v>
      </c>
      <c r="I91" s="8">
        <f t="shared" si="31"/>
        <v>431141345.89572483</v>
      </c>
      <c r="J91" s="7">
        <f t="shared" si="32"/>
        <v>229256019.73597303</v>
      </c>
      <c r="K91" s="8">
        <f t="shared" si="27"/>
        <v>201885326.1597518</v>
      </c>
      <c r="L91" s="7">
        <v>0</v>
      </c>
      <c r="M91" s="7">
        <f t="shared" si="28"/>
        <v>68574920594.632156</v>
      </c>
      <c r="N91" s="139" t="s">
        <v>431</v>
      </c>
      <c r="O91" s="10">
        <f t="shared" si="33"/>
        <v>29</v>
      </c>
      <c r="P91" s="11">
        <f t="shared" si="37"/>
        <v>231445390.07239309</v>
      </c>
      <c r="Q91" s="11">
        <f t="shared" si="34"/>
        <v>202625188.07608914</v>
      </c>
      <c r="R91" s="37">
        <f t="shared" si="38"/>
        <v>434070578.1484822</v>
      </c>
      <c r="S91" s="39">
        <f t="shared" si="39"/>
        <v>0.77777777777777779</v>
      </c>
      <c r="T91" s="38">
        <f t="shared" si="44"/>
        <v>231445390.07239309</v>
      </c>
      <c r="U91" s="15">
        <f t="shared" si="45"/>
        <v>106165059.59864864</v>
      </c>
      <c r="V91" s="15">
        <f t="shared" si="40"/>
        <v>337610449.67104173</v>
      </c>
      <c r="W91" s="13">
        <f t="shared" si="41"/>
        <v>2</v>
      </c>
      <c r="X91" s="14">
        <f t="shared" si="42"/>
        <v>96505183.603238687</v>
      </c>
      <c r="Y91" s="138"/>
    </row>
    <row r="92" spans="1:25" x14ac:dyDescent="0.3">
      <c r="A92" s="1">
        <v>47270</v>
      </c>
      <c r="B92" s="9">
        <f t="shared" si="22"/>
        <v>30</v>
      </c>
      <c r="C92" s="5">
        <f>VLOOKUP(A92,Encargos!$A$8:$B$652,2,0)</f>
        <v>3.9179999999999996E-3</v>
      </c>
      <c r="D92">
        <f t="shared" si="43"/>
        <v>227</v>
      </c>
      <c r="E92" s="7">
        <f t="shared" si="35"/>
        <v>68574920594.632156</v>
      </c>
      <c r="F92" s="7">
        <f t="shared" si="36"/>
        <v>268676538.88976878</v>
      </c>
      <c r="G92" s="7">
        <f t="shared" si="29"/>
        <v>68843597133.521927</v>
      </c>
      <c r="H92" s="7">
        <f t="shared" si="30"/>
        <v>229478657.11173978</v>
      </c>
      <c r="I92" s="8">
        <f t="shared" si="31"/>
        <v>432830557.68894428</v>
      </c>
      <c r="J92" s="7">
        <f t="shared" si="32"/>
        <v>229478657.11173978</v>
      </c>
      <c r="K92" s="8">
        <f t="shared" si="27"/>
        <v>203351900.5772045</v>
      </c>
      <c r="L92" s="7">
        <v>0</v>
      </c>
      <c r="M92" s="7">
        <f t="shared" si="28"/>
        <v>68640245232.944725</v>
      </c>
      <c r="N92" s="139" t="s">
        <v>138</v>
      </c>
      <c r="O92" s="10">
        <f t="shared" si="33"/>
        <v>29</v>
      </c>
      <c r="P92" s="11">
        <f t="shared" si="37"/>
        <v>231747608.3075738</v>
      </c>
      <c r="Q92" s="11">
        <f t="shared" si="34"/>
        <v>204122025.34076032</v>
      </c>
      <c r="R92" s="37">
        <f t="shared" si="38"/>
        <v>435869633.64833415</v>
      </c>
      <c r="S92" s="39">
        <f t="shared" si="39"/>
        <v>0.77777777777777779</v>
      </c>
      <c r="T92" s="38">
        <f t="shared" si="44"/>
        <v>231747608.3075738</v>
      </c>
      <c r="U92" s="15">
        <f t="shared" si="45"/>
        <v>107262106.75224167</v>
      </c>
      <c r="V92" s="15">
        <f t="shared" si="40"/>
        <v>339009715.05981547</v>
      </c>
      <c r="W92" s="13">
        <f t="shared" si="41"/>
        <v>1</v>
      </c>
      <c r="X92" s="14">
        <f t="shared" si="42"/>
        <v>96883290.912596181</v>
      </c>
      <c r="Y92" s="138"/>
    </row>
    <row r="93" spans="1:25" x14ac:dyDescent="0.3">
      <c r="A93" s="1">
        <v>47300</v>
      </c>
      <c r="B93" s="9">
        <f t="shared" ref="B93:B156" si="46">DAY(EDATE(A93,1)-1)</f>
        <v>31</v>
      </c>
      <c r="C93" s="5">
        <f>VLOOKUP(A93,Encargos!$A$8:$B$652,2,0)</f>
        <v>3.9179999999999996E-3</v>
      </c>
      <c r="D93">
        <f t="shared" si="43"/>
        <v>226</v>
      </c>
      <c r="E93" s="7">
        <f t="shared" si="35"/>
        <v>68640245232.944725</v>
      </c>
      <c r="F93" s="7">
        <f t="shared" si="36"/>
        <v>268932480.82267743</v>
      </c>
      <c r="G93" s="7">
        <f t="shared" si="29"/>
        <v>68909177713.767395</v>
      </c>
      <c r="H93" s="7">
        <f t="shared" si="30"/>
        <v>229697259.04589134</v>
      </c>
      <c r="I93" s="8">
        <f t="shared" si="31"/>
        <v>434526387.81396949</v>
      </c>
      <c r="J93" s="7">
        <f t="shared" si="32"/>
        <v>229697259.04589134</v>
      </c>
      <c r="K93" s="8">
        <f t="shared" si="27"/>
        <v>204829128.76807815</v>
      </c>
      <c r="L93" s="7">
        <v>0</v>
      </c>
      <c r="M93" s="7">
        <f t="shared" si="28"/>
        <v>68704348584.999321</v>
      </c>
      <c r="N93" s="139" t="s">
        <v>432</v>
      </c>
      <c r="O93" s="10">
        <f t="shared" si="33"/>
        <v>29</v>
      </c>
      <c r="P93" s="11">
        <f t="shared" si="37"/>
        <v>231898839.47257772</v>
      </c>
      <c r="Q93" s="11">
        <f t="shared" si="34"/>
        <v>205579779.02391768</v>
      </c>
      <c r="R93" s="37">
        <f t="shared" si="38"/>
        <v>437478618.49649537</v>
      </c>
      <c r="S93" s="39">
        <f t="shared" si="39"/>
        <v>0.77777777777777779</v>
      </c>
      <c r="T93" s="38">
        <f t="shared" si="44"/>
        <v>231898839.47257772</v>
      </c>
      <c r="U93" s="15">
        <f t="shared" si="45"/>
        <v>108362308.24691871</v>
      </c>
      <c r="V93" s="15">
        <f t="shared" si="40"/>
        <v>340261147.71949643</v>
      </c>
      <c r="W93" s="13">
        <f t="shared" si="41"/>
        <v>2</v>
      </c>
      <c r="X93" s="14">
        <f t="shared" si="42"/>
        <v>97262879.646391705</v>
      </c>
      <c r="Y93" s="138"/>
    </row>
    <row r="94" spans="1:25" x14ac:dyDescent="0.3">
      <c r="A94" s="1">
        <v>47331</v>
      </c>
      <c r="B94" s="9">
        <f t="shared" si="46"/>
        <v>31</v>
      </c>
      <c r="C94" s="5">
        <f>VLOOKUP(A94,Encargos!$A$8:$B$652,2,0)</f>
        <v>3.9179999999999996E-3</v>
      </c>
      <c r="D94">
        <f t="shared" si="43"/>
        <v>225</v>
      </c>
      <c r="E94" s="7">
        <f t="shared" si="35"/>
        <v>68704348584.999321</v>
      </c>
      <c r="F94" s="7">
        <f t="shared" si="36"/>
        <v>269183637.75602734</v>
      </c>
      <c r="G94" s="7">
        <f t="shared" si="29"/>
        <v>68973532222.755356</v>
      </c>
      <c r="H94" s="7">
        <f t="shared" si="30"/>
        <v>229911774.0758512</v>
      </c>
      <c r="I94" s="8">
        <f t="shared" si="31"/>
        <v>436228862.20142478</v>
      </c>
      <c r="J94" s="7">
        <f t="shared" si="32"/>
        <v>229911774.0758512</v>
      </c>
      <c r="K94" s="8">
        <f t="shared" si="27"/>
        <v>206317088.12557358</v>
      </c>
      <c r="L94" s="7">
        <v>0</v>
      </c>
      <c r="M94" s="7">
        <f t="shared" si="28"/>
        <v>68767215134.629776</v>
      </c>
      <c r="N94" s="139" t="s">
        <v>433</v>
      </c>
      <c r="O94" s="10">
        <f t="shared" si="33"/>
        <v>29</v>
      </c>
      <c r="P94" s="11">
        <f t="shared" si="37"/>
        <v>232119468.32363752</v>
      </c>
      <c r="Q94" s="11">
        <f t="shared" si="34"/>
        <v>207073191.40012726</v>
      </c>
      <c r="R94" s="37">
        <f t="shared" si="38"/>
        <v>439192659.72376478</v>
      </c>
      <c r="S94" s="39">
        <f t="shared" si="39"/>
        <v>0.77777777777777779</v>
      </c>
      <c r="T94" s="38">
        <f t="shared" si="44"/>
        <v>232119468.32363752</v>
      </c>
      <c r="U94" s="15">
        <f t="shared" si="45"/>
        <v>109474822.572624</v>
      </c>
      <c r="V94" s="15">
        <f t="shared" si="40"/>
        <v>341594290.89626151</v>
      </c>
      <c r="W94" s="13">
        <f t="shared" si="41"/>
        <v>2</v>
      </c>
      <c r="X94" s="14">
        <f t="shared" si="42"/>
        <v>97646126.417392626</v>
      </c>
      <c r="Y94" s="138"/>
    </row>
    <row r="95" spans="1:25" x14ac:dyDescent="0.3">
      <c r="A95" s="1">
        <v>47362</v>
      </c>
      <c r="B95" s="9">
        <f t="shared" si="46"/>
        <v>30</v>
      </c>
      <c r="C95" s="5">
        <f>VLOOKUP(A95,Encargos!$A$8:$B$652,2,0)</f>
        <v>4.2640000000000004E-3</v>
      </c>
      <c r="D95">
        <f t="shared" si="43"/>
        <v>224</v>
      </c>
      <c r="E95" s="7">
        <f t="shared" si="35"/>
        <v>68767215134.629776</v>
      </c>
      <c r="F95" s="7">
        <f t="shared" si="36"/>
        <v>293223405.33406138</v>
      </c>
      <c r="G95" s="7">
        <f t="shared" si="29"/>
        <v>69060438539.963837</v>
      </c>
      <c r="H95" s="7">
        <f t="shared" si="30"/>
        <v>230201461.79987946</v>
      </c>
      <c r="I95" s="8">
        <f t="shared" si="31"/>
        <v>438088942.06985164</v>
      </c>
      <c r="J95" s="7">
        <f t="shared" si="32"/>
        <v>230201461.79987946</v>
      </c>
      <c r="K95" s="8">
        <f t="shared" si="27"/>
        <v>207887480.26997218</v>
      </c>
      <c r="L95" s="7">
        <v>0</v>
      </c>
      <c r="M95" s="7">
        <f t="shared" si="28"/>
        <v>68852551059.693863</v>
      </c>
      <c r="N95" s="139" t="s">
        <v>141</v>
      </c>
      <c r="O95" s="10">
        <f t="shared" si="33"/>
        <v>29</v>
      </c>
      <c r="P95" s="11">
        <f t="shared" si="37"/>
        <v>232567613.56278354</v>
      </c>
      <c r="Q95" s="11">
        <f t="shared" si="34"/>
        <v>208744303.93863609</v>
      </c>
      <c r="R95" s="37">
        <f t="shared" si="38"/>
        <v>441311917.50141966</v>
      </c>
      <c r="S95" s="39">
        <f t="shared" si="39"/>
        <v>0.77777777777777779</v>
      </c>
      <c r="T95" s="38">
        <f t="shared" si="44"/>
        <v>232567613.56278354</v>
      </c>
      <c r="U95" s="15">
        <f t="shared" si="45"/>
        <v>110674988.93832064</v>
      </c>
      <c r="V95" s="15">
        <f t="shared" si="40"/>
        <v>343242602.50110418</v>
      </c>
      <c r="W95" s="13">
        <f t="shared" si="41"/>
        <v>1</v>
      </c>
      <c r="X95" s="14">
        <f t="shared" si="42"/>
        <v>98095235.503825352</v>
      </c>
      <c r="Y95" s="138"/>
    </row>
    <row r="96" spans="1:25" x14ac:dyDescent="0.3">
      <c r="A96" s="1">
        <v>47392</v>
      </c>
      <c r="B96" s="9">
        <f t="shared" si="46"/>
        <v>31</v>
      </c>
      <c r="C96" s="5">
        <f>VLOOKUP(A96,Encargos!$A$8:$B$652,2,0)</f>
        <v>4.6109999999999996E-3</v>
      </c>
      <c r="D96">
        <f t="shared" si="43"/>
        <v>223</v>
      </c>
      <c r="E96" s="7">
        <f t="shared" si="35"/>
        <v>68852551059.693863</v>
      </c>
      <c r="F96" s="7">
        <f t="shared" si="36"/>
        <v>317479112.93624836</v>
      </c>
      <c r="G96" s="7">
        <f t="shared" si="29"/>
        <v>69170030172.630112</v>
      </c>
      <c r="H96" s="7">
        <f t="shared" si="30"/>
        <v>230566767.24210039</v>
      </c>
      <c r="I96" s="8">
        <f t="shared" si="31"/>
        <v>440108970.18173569</v>
      </c>
      <c r="J96" s="7">
        <f t="shared" si="32"/>
        <v>230566767.24210039</v>
      </c>
      <c r="K96" s="8">
        <f t="shared" si="27"/>
        <v>209542202.93963531</v>
      </c>
      <c r="L96" s="7">
        <v>0</v>
      </c>
      <c r="M96" s="7">
        <f t="shared" si="28"/>
        <v>68960487969.690475</v>
      </c>
      <c r="N96" s="139" t="s">
        <v>434</v>
      </c>
      <c r="O96" s="10">
        <f t="shared" si="33"/>
        <v>29</v>
      </c>
      <c r="P96" s="11">
        <f t="shared" si="37"/>
        <v>232939326.71813062</v>
      </c>
      <c r="Q96" s="11">
        <f t="shared" si="34"/>
        <v>210445932.38874385</v>
      </c>
      <c r="R96" s="37">
        <f t="shared" si="38"/>
        <v>443385259.10687447</v>
      </c>
      <c r="S96" s="39">
        <f t="shared" si="39"/>
        <v>0.77777777777777779</v>
      </c>
      <c r="T96" s="38">
        <f t="shared" si="44"/>
        <v>232939326.71813062</v>
      </c>
      <c r="U96" s="15">
        <f t="shared" si="45"/>
        <v>111915874.80943844</v>
      </c>
      <c r="V96" s="15">
        <f t="shared" si="40"/>
        <v>344855201.52756906</v>
      </c>
      <c r="W96" s="13">
        <f t="shared" si="41"/>
        <v>2</v>
      </c>
      <c r="X96" s="14">
        <f t="shared" si="42"/>
        <v>98571694.355559647</v>
      </c>
      <c r="Y96" s="138"/>
    </row>
    <row r="97" spans="1:25" x14ac:dyDescent="0.3">
      <c r="A97" s="1">
        <v>47423</v>
      </c>
      <c r="B97" s="9">
        <f t="shared" si="46"/>
        <v>30</v>
      </c>
      <c r="C97" s="5">
        <f>VLOOKUP(A97,Encargos!$A$8:$B$652,2,0)</f>
        <v>3.2260000000000001E-3</v>
      </c>
      <c r="D97">
        <f t="shared" si="43"/>
        <v>222</v>
      </c>
      <c r="E97" s="7">
        <f t="shared" si="35"/>
        <v>68960487969.690475</v>
      </c>
      <c r="F97" s="7">
        <f t="shared" si="36"/>
        <v>222466534.19022149</v>
      </c>
      <c r="G97" s="7">
        <f t="shared" si="29"/>
        <v>69182954503.880692</v>
      </c>
      <c r="H97" s="7">
        <f t="shared" si="30"/>
        <v>230609848.34626898</v>
      </c>
      <c r="I97" s="8">
        <f t="shared" si="31"/>
        <v>441528761.71954191</v>
      </c>
      <c r="J97" s="7">
        <f t="shared" si="32"/>
        <v>230609848.34626898</v>
      </c>
      <c r="K97" s="8">
        <f t="shared" si="27"/>
        <v>210918913.37327293</v>
      </c>
      <c r="L97" s="7">
        <v>0</v>
      </c>
      <c r="M97" s="7">
        <f t="shared" si="28"/>
        <v>68972035590.507416</v>
      </c>
      <c r="N97" s="139" t="s">
        <v>143</v>
      </c>
      <c r="O97" s="10">
        <f t="shared" si="33"/>
        <v>29</v>
      </c>
      <c r="P97" s="11">
        <f t="shared" si="37"/>
        <v>232756019.85711837</v>
      </c>
      <c r="Q97" s="11">
        <f t="shared" si="34"/>
        <v>211576621.64854825</v>
      </c>
      <c r="R97" s="37">
        <f t="shared" si="38"/>
        <v>444332641.50566661</v>
      </c>
      <c r="S97" s="39">
        <f t="shared" si="39"/>
        <v>0.77777777777777779</v>
      </c>
      <c r="T97" s="38">
        <f t="shared" si="44"/>
        <v>232756019.85711837</v>
      </c>
      <c r="U97" s="15">
        <f t="shared" si="45"/>
        <v>112836034.64728898</v>
      </c>
      <c r="V97" s="15">
        <f t="shared" si="40"/>
        <v>345592054.50440735</v>
      </c>
      <c r="W97" s="13">
        <f t="shared" si="41"/>
        <v>1</v>
      </c>
      <c r="X97" s="14">
        <f t="shared" si="42"/>
        <v>98765547.579547063</v>
      </c>
      <c r="Y97" s="138"/>
    </row>
    <row r="98" spans="1:25" x14ac:dyDescent="0.3">
      <c r="A98" s="1">
        <v>47453</v>
      </c>
      <c r="B98" s="9">
        <f t="shared" si="46"/>
        <v>31</v>
      </c>
      <c r="C98" s="5">
        <f>VLOOKUP(A98,Encargos!$A$8:$B$652,2,0)</f>
        <v>4.2640000000000004E-3</v>
      </c>
      <c r="D98">
        <f t="shared" si="43"/>
        <v>221</v>
      </c>
      <c r="E98" s="7">
        <f t="shared" si="35"/>
        <v>68972035590.507416</v>
      </c>
      <c r="F98" s="7">
        <f t="shared" si="36"/>
        <v>294096759.75792366</v>
      </c>
      <c r="G98" s="7">
        <f t="shared" si="29"/>
        <v>69266132350.265335</v>
      </c>
      <c r="H98" s="7">
        <f t="shared" si="30"/>
        <v>230887107.83421779</v>
      </c>
      <c r="I98" s="8">
        <f t="shared" si="31"/>
        <v>443411440.359514</v>
      </c>
      <c r="J98" s="7">
        <f t="shared" si="32"/>
        <v>230887107.83421779</v>
      </c>
      <c r="K98" s="8">
        <f t="shared" si="27"/>
        <v>212524332.52529621</v>
      </c>
      <c r="L98" s="7">
        <v>0</v>
      </c>
      <c r="M98" s="7">
        <f t="shared" si="28"/>
        <v>69053608017.740036</v>
      </c>
      <c r="N98" s="139" t="s">
        <v>435</v>
      </c>
      <c r="O98" s="10">
        <f t="shared" si="33"/>
        <v>29</v>
      </c>
      <c r="P98" s="11">
        <f t="shared" si="37"/>
        <v>233196014.04053164</v>
      </c>
      <c r="Q98" s="11">
        <f t="shared" si="34"/>
        <v>213371955.09177727</v>
      </c>
      <c r="R98" s="37">
        <f t="shared" si="38"/>
        <v>446567969.1323089</v>
      </c>
      <c r="S98" s="39">
        <f t="shared" si="39"/>
        <v>0.77777777777777779</v>
      </c>
      <c r="T98" s="38">
        <f t="shared" si="44"/>
        <v>233196014.04053164</v>
      </c>
      <c r="U98" s="15">
        <f t="shared" si="45"/>
        <v>114134628.61793083</v>
      </c>
      <c r="V98" s="15">
        <f t="shared" si="40"/>
        <v>347330642.65846246</v>
      </c>
      <c r="W98" s="13">
        <f t="shared" si="41"/>
        <v>2</v>
      </c>
      <c r="X98" s="14">
        <f t="shared" si="42"/>
        <v>99281470.81407477</v>
      </c>
      <c r="Y98" s="138"/>
    </row>
    <row r="99" spans="1:25" x14ac:dyDescent="0.3">
      <c r="A99" s="1">
        <v>47484</v>
      </c>
      <c r="B99" s="9">
        <f t="shared" si="46"/>
        <v>31</v>
      </c>
      <c r="C99" s="5">
        <f>VLOOKUP(A99,Encargos!$A$8:$B$652,2,0)</f>
        <v>3.5720000000000001E-3</v>
      </c>
      <c r="D99">
        <f t="shared" si="43"/>
        <v>220</v>
      </c>
      <c r="E99" s="7">
        <f t="shared" si="35"/>
        <v>69053608017.740036</v>
      </c>
      <c r="F99" s="7">
        <f t="shared" si="36"/>
        <v>246659487.83936742</v>
      </c>
      <c r="G99" s="7">
        <f t="shared" si="29"/>
        <v>69300267505.579407</v>
      </c>
      <c r="H99" s="7">
        <f t="shared" si="30"/>
        <v>231000891.68526471</v>
      </c>
      <c r="I99" s="8">
        <f t="shared" si="31"/>
        <v>444995306.02447814</v>
      </c>
      <c r="J99" s="7">
        <f t="shared" si="32"/>
        <v>231000891.68526471</v>
      </c>
      <c r="K99" s="8">
        <f t="shared" si="27"/>
        <v>213994414.33921343</v>
      </c>
      <c r="L99" s="7">
        <v>0</v>
      </c>
      <c r="M99" s="7">
        <f t="shared" si="28"/>
        <v>69086273091.240204</v>
      </c>
      <c r="N99" s="139" t="s">
        <v>436</v>
      </c>
      <c r="O99" s="10">
        <f t="shared" si="33"/>
        <v>29</v>
      </c>
      <c r="P99" s="11">
        <f t="shared" si="37"/>
        <v>233164810.02024084</v>
      </c>
      <c r="Q99" s="11">
        <f t="shared" si="34"/>
        <v>214709404.73871094</v>
      </c>
      <c r="R99" s="37">
        <f t="shared" si="38"/>
        <v>447874214.75895178</v>
      </c>
      <c r="S99" s="39">
        <f t="shared" si="39"/>
        <v>0.88888888888888884</v>
      </c>
      <c r="T99" s="38">
        <f t="shared" si="44"/>
        <v>233164810.02024084</v>
      </c>
      <c r="U99" s="15">
        <f t="shared" si="45"/>
        <v>164945603.09882736</v>
      </c>
      <c r="V99" s="15">
        <f t="shared" si="40"/>
        <v>398110413.11906821</v>
      </c>
      <c r="W99" s="13">
        <f t="shared" si="41"/>
        <v>2</v>
      </c>
      <c r="X99" s="14">
        <f t="shared" si="42"/>
        <v>49785938.372791484</v>
      </c>
      <c r="Y99" s="138"/>
    </row>
    <row r="100" spans="1:25" x14ac:dyDescent="0.3">
      <c r="A100" s="1">
        <v>47515</v>
      </c>
      <c r="B100" s="9">
        <f t="shared" si="46"/>
        <v>28</v>
      </c>
      <c r="C100" s="5">
        <f>VLOOKUP(A100,Encargos!$A$8:$B$652,2,0)</f>
        <v>3.5720000000000001E-3</v>
      </c>
      <c r="D100">
        <f t="shared" si="43"/>
        <v>219</v>
      </c>
      <c r="E100" s="7">
        <f t="shared" si="35"/>
        <v>69086273091.240204</v>
      </c>
      <c r="F100" s="7">
        <f t="shared" si="36"/>
        <v>246776167.48191002</v>
      </c>
      <c r="G100" s="7">
        <f t="shared" si="29"/>
        <v>69333049258.722107</v>
      </c>
      <c r="H100" s="7">
        <f t="shared" si="30"/>
        <v>231110164.19574037</v>
      </c>
      <c r="I100" s="8">
        <f t="shared" si="31"/>
        <v>446584829.25759757</v>
      </c>
      <c r="J100" s="7">
        <f t="shared" si="32"/>
        <v>231110164.19574037</v>
      </c>
      <c r="K100" s="8">
        <f t="shared" si="27"/>
        <v>215474665.06185719</v>
      </c>
      <c r="L100" s="7">
        <v>0</v>
      </c>
      <c r="M100" s="7">
        <f t="shared" si="28"/>
        <v>69117574593.660248</v>
      </c>
      <c r="N100" s="139" t="s">
        <v>146</v>
      </c>
      <c r="O100" s="10">
        <f t="shared" si="33"/>
        <v>27</v>
      </c>
      <c r="P100" s="11">
        <f t="shared" si="37"/>
        <v>233346465.52666309</v>
      </c>
      <c r="Q100" s="11">
        <f t="shared" si="34"/>
        <v>216216804.87195587</v>
      </c>
      <c r="R100" s="37">
        <f t="shared" si="38"/>
        <v>449563270.39861894</v>
      </c>
      <c r="S100" s="39">
        <f t="shared" si="39"/>
        <v>0.88888888888888884</v>
      </c>
      <c r="T100" s="38">
        <f t="shared" si="44"/>
        <v>233346465.52666309</v>
      </c>
      <c r="U100" s="15">
        <f t="shared" si="45"/>
        <v>166265330.3832204</v>
      </c>
      <c r="V100" s="15">
        <f t="shared" si="40"/>
        <v>399611795.9098835</v>
      </c>
      <c r="W100" s="13">
        <f t="shared" si="41"/>
        <v>1</v>
      </c>
      <c r="X100" s="14">
        <f t="shared" si="42"/>
        <v>49964843.832878478</v>
      </c>
      <c r="Y100" s="138"/>
    </row>
    <row r="101" spans="1:25" x14ac:dyDescent="0.3">
      <c r="A101" s="1">
        <v>47543</v>
      </c>
      <c r="B101" s="9">
        <f t="shared" si="46"/>
        <v>31</v>
      </c>
      <c r="C101" s="5">
        <f>VLOOKUP(A101,Encargos!$A$8:$B$652,2,0)</f>
        <v>4.1739999999999998E-3</v>
      </c>
      <c r="D101">
        <f t="shared" si="43"/>
        <v>218</v>
      </c>
      <c r="E101" s="7">
        <f t="shared" si="35"/>
        <v>69117574593.660248</v>
      </c>
      <c r="F101" s="7">
        <f t="shared" si="36"/>
        <v>288496756.35393786</v>
      </c>
      <c r="G101" s="7">
        <f t="shared" si="29"/>
        <v>69406071350.014191</v>
      </c>
      <c r="H101" s="7">
        <f t="shared" si="30"/>
        <v>231353571.16671398</v>
      </c>
      <c r="I101" s="8">
        <f t="shared" si="31"/>
        <v>448448874.33491886</v>
      </c>
      <c r="J101" s="7">
        <f t="shared" si="32"/>
        <v>231353571.16671398</v>
      </c>
      <c r="K101" s="8">
        <f t="shared" si="27"/>
        <v>217095303.16820487</v>
      </c>
      <c r="L101" s="7">
        <v>0</v>
      </c>
      <c r="M101" s="7">
        <f t="shared" si="28"/>
        <v>69188976046.845993</v>
      </c>
      <c r="N101" s="139" t="s">
        <v>437</v>
      </c>
      <c r="O101" s="10">
        <f t="shared" si="33"/>
        <v>29</v>
      </c>
      <c r="P101" s="11">
        <f t="shared" si="37"/>
        <v>233660515.99908063</v>
      </c>
      <c r="Q101" s="11">
        <f t="shared" si="34"/>
        <v>217942883.33018106</v>
      </c>
      <c r="R101" s="37">
        <f t="shared" si="38"/>
        <v>451603399.32926166</v>
      </c>
      <c r="S101" s="39">
        <f t="shared" si="39"/>
        <v>0.88888888888888884</v>
      </c>
      <c r="T101" s="38">
        <f t="shared" si="44"/>
        <v>233660515.99908063</v>
      </c>
      <c r="U101" s="15">
        <f t="shared" si="45"/>
        <v>167764727.84915194</v>
      </c>
      <c r="V101" s="15">
        <f t="shared" si="40"/>
        <v>401425243.84823257</v>
      </c>
      <c r="W101" s="13">
        <f t="shared" si="41"/>
        <v>2</v>
      </c>
      <c r="X101" s="14">
        <f t="shared" si="42"/>
        <v>50200211.891897276</v>
      </c>
      <c r="Y101" s="138"/>
    </row>
    <row r="102" spans="1:25" x14ac:dyDescent="0.3">
      <c r="A102" s="1">
        <v>47574</v>
      </c>
      <c r="B102" s="9">
        <f t="shared" si="46"/>
        <v>30</v>
      </c>
      <c r="C102" s="5">
        <f>VLOOKUP(A102,Encargos!$A$8:$B$652,2,0)</f>
        <v>3.4899999999999996E-3</v>
      </c>
      <c r="D102">
        <f t="shared" si="43"/>
        <v>217</v>
      </c>
      <c r="E102" s="7">
        <f t="shared" si="35"/>
        <v>69188976046.845993</v>
      </c>
      <c r="F102" s="7">
        <f t="shared" si="36"/>
        <v>241469526.40349248</v>
      </c>
      <c r="G102" s="7">
        <f t="shared" si="29"/>
        <v>69430445573.249481</v>
      </c>
      <c r="H102" s="7">
        <f t="shared" si="30"/>
        <v>231434818.57749829</v>
      </c>
      <c r="I102" s="8">
        <f t="shared" si="31"/>
        <v>450013960.90634775</v>
      </c>
      <c r="J102" s="7">
        <f t="shared" si="32"/>
        <v>231434818.57749829</v>
      </c>
      <c r="K102" s="8">
        <f t="shared" si="27"/>
        <v>218579142.32884946</v>
      </c>
      <c r="L102" s="7">
        <v>0</v>
      </c>
      <c r="M102" s="7">
        <f t="shared" si="28"/>
        <v>69211866430.920639</v>
      </c>
      <c r="N102" s="139" t="s">
        <v>148</v>
      </c>
      <c r="O102" s="10">
        <f t="shared" si="33"/>
        <v>29</v>
      </c>
      <c r="P102" s="11">
        <f t="shared" si="37"/>
        <v>233670413.0815374</v>
      </c>
      <c r="Q102" s="11">
        <f t="shared" si="34"/>
        <v>219316512.65395775</v>
      </c>
      <c r="R102" s="37">
        <f t="shared" si="38"/>
        <v>452986925.73549515</v>
      </c>
      <c r="S102" s="39">
        <f t="shared" si="39"/>
        <v>0.88888888888888884</v>
      </c>
      <c r="T102" s="38">
        <f t="shared" si="44"/>
        <v>233670413.0815374</v>
      </c>
      <c r="U102" s="15">
        <f t="shared" si="45"/>
        <v>168984632.01668051</v>
      </c>
      <c r="V102" s="15">
        <f t="shared" si="40"/>
        <v>402655045.0982179</v>
      </c>
      <c r="W102" s="13">
        <f t="shared" si="41"/>
        <v>1</v>
      </c>
      <c r="X102" s="14">
        <f t="shared" si="42"/>
        <v>50342739.808482222</v>
      </c>
      <c r="Y102" s="138"/>
    </row>
    <row r="103" spans="1:25" x14ac:dyDescent="0.3">
      <c r="A103" s="1">
        <v>47604</v>
      </c>
      <c r="B103" s="9">
        <f t="shared" si="46"/>
        <v>31</v>
      </c>
      <c r="C103" s="5">
        <f>VLOOKUP(A103,Encargos!$A$8:$B$652,2,0)</f>
        <v>3.1490000000000003E-3</v>
      </c>
      <c r="D103">
        <f t="shared" si="43"/>
        <v>216</v>
      </c>
      <c r="E103" s="7">
        <f t="shared" si="35"/>
        <v>69211866430.920639</v>
      </c>
      <c r="F103" s="7">
        <f t="shared" si="36"/>
        <v>217948167.39096913</v>
      </c>
      <c r="G103" s="7">
        <f t="shared" si="29"/>
        <v>69429814598.311615</v>
      </c>
      <c r="H103" s="7">
        <f t="shared" si="30"/>
        <v>231432715.32770538</v>
      </c>
      <c r="I103" s="8">
        <f t="shared" si="31"/>
        <v>451431054.86924189</v>
      </c>
      <c r="J103" s="7">
        <f t="shared" si="32"/>
        <v>231432715.32770538</v>
      </c>
      <c r="K103" s="8">
        <f t="shared" si="27"/>
        <v>219998339.54153651</v>
      </c>
      <c r="L103" s="7">
        <v>0</v>
      </c>
      <c r="M103" s="7">
        <f t="shared" si="28"/>
        <v>69209816258.770065</v>
      </c>
      <c r="N103" s="139" t="s">
        <v>438</v>
      </c>
      <c r="O103" s="10">
        <f t="shared" si="33"/>
        <v>29</v>
      </c>
      <c r="P103" s="11">
        <f t="shared" si="37"/>
        <v>233526092.60890871</v>
      </c>
      <c r="Q103" s="11">
        <f t="shared" si="34"/>
        <v>220646353.40731725</v>
      </c>
      <c r="R103" s="37">
        <f t="shared" si="38"/>
        <v>454172446.01622593</v>
      </c>
      <c r="S103" s="39">
        <f t="shared" si="39"/>
        <v>0.88888888888888884</v>
      </c>
      <c r="T103" s="38">
        <f t="shared" si="44"/>
        <v>233526092.60890871</v>
      </c>
      <c r="U103" s="15">
        <f t="shared" si="45"/>
        <v>170182748.2944032</v>
      </c>
      <c r="V103" s="15">
        <f t="shared" si="40"/>
        <v>403708840.90331191</v>
      </c>
      <c r="W103" s="13">
        <f t="shared" si="41"/>
        <v>2</v>
      </c>
      <c r="X103" s="14">
        <f t="shared" si="42"/>
        <v>50486896.889993198</v>
      </c>
      <c r="Y103" s="138"/>
    </row>
    <row r="104" spans="1:25" x14ac:dyDescent="0.3">
      <c r="A104" s="1">
        <v>47635</v>
      </c>
      <c r="B104" s="9">
        <f t="shared" si="46"/>
        <v>30</v>
      </c>
      <c r="C104" s="5">
        <f>VLOOKUP(A104,Encargos!$A$8:$B$652,2,0)</f>
        <v>3.8319999999999999E-3</v>
      </c>
      <c r="D104">
        <f t="shared" si="43"/>
        <v>215</v>
      </c>
      <c r="E104" s="7">
        <f t="shared" si="35"/>
        <v>69209816258.770065</v>
      </c>
      <c r="F104" s="7">
        <f t="shared" si="36"/>
        <v>265212015.90360689</v>
      </c>
      <c r="G104" s="7">
        <f t="shared" si="29"/>
        <v>69475028274.673676</v>
      </c>
      <c r="H104" s="7">
        <f t="shared" si="30"/>
        <v>231583427.58224559</v>
      </c>
      <c r="I104" s="8">
        <f t="shared" si="31"/>
        <v>453160938.67150074</v>
      </c>
      <c r="J104" s="7">
        <f t="shared" si="32"/>
        <v>231583427.58224559</v>
      </c>
      <c r="K104" s="8">
        <f t="shared" si="27"/>
        <v>221577511.08925515</v>
      </c>
      <c r="L104" s="7">
        <v>0</v>
      </c>
      <c r="M104" s="7">
        <f t="shared" si="28"/>
        <v>69253450763.584427</v>
      </c>
      <c r="N104" s="139" t="s">
        <v>150</v>
      </c>
      <c r="O104" s="10">
        <f t="shared" si="33"/>
        <v>29</v>
      </c>
      <c r="P104" s="11">
        <f t="shared" si="37"/>
        <v>233906732.12677234</v>
      </c>
      <c r="Q104" s="11">
        <f t="shared" si="34"/>
        <v>222398240.92609972</v>
      </c>
      <c r="R104" s="37">
        <f t="shared" si="38"/>
        <v>456304973.05287206</v>
      </c>
      <c r="S104" s="39">
        <f t="shared" si="39"/>
        <v>0.88888888888888884</v>
      </c>
      <c r="T104" s="38">
        <f t="shared" si="44"/>
        <v>233906732.12677234</v>
      </c>
      <c r="U104" s="15">
        <f t="shared" si="45"/>
        <v>171697688.36466944</v>
      </c>
      <c r="V104" s="15">
        <f t="shared" si="40"/>
        <v>405604420.49144179</v>
      </c>
      <c r="W104" s="13">
        <f t="shared" si="41"/>
        <v>1</v>
      </c>
      <c r="X104" s="14">
        <f t="shared" si="42"/>
        <v>50713217.62532644</v>
      </c>
      <c r="Y104" s="138"/>
    </row>
    <row r="105" spans="1:25" x14ac:dyDescent="0.3">
      <c r="A105" s="1">
        <v>47665</v>
      </c>
      <c r="B105" s="9">
        <f t="shared" si="46"/>
        <v>31</v>
      </c>
      <c r="C105" s="5">
        <f>VLOOKUP(A105,Encargos!$A$8:$B$652,2,0)</f>
        <v>4.1739999999999998E-3</v>
      </c>
      <c r="D105">
        <f t="shared" si="43"/>
        <v>214</v>
      </c>
      <c r="E105" s="7">
        <f t="shared" si="35"/>
        <v>69253450763.584427</v>
      </c>
      <c r="F105" s="7">
        <f t="shared" si="36"/>
        <v>289063903.48720139</v>
      </c>
      <c r="G105" s="7">
        <f t="shared" si="29"/>
        <v>69542514667.071625</v>
      </c>
      <c r="H105" s="7">
        <f t="shared" si="30"/>
        <v>231808382.22357211</v>
      </c>
      <c r="I105" s="8">
        <f t="shared" si="31"/>
        <v>455052432.42951566</v>
      </c>
      <c r="J105" s="7">
        <f t="shared" si="32"/>
        <v>231808382.22357211</v>
      </c>
      <c r="K105" s="8">
        <f t="shared" si="27"/>
        <v>223244050.20594355</v>
      </c>
      <c r="L105" s="7">
        <v>0</v>
      </c>
      <c r="M105" s="7">
        <f t="shared" si="28"/>
        <v>69319270616.865677</v>
      </c>
      <c r="N105" s="139" t="s">
        <v>439</v>
      </c>
      <c r="O105" s="10">
        <f t="shared" si="33"/>
        <v>29</v>
      </c>
      <c r="P105" s="11">
        <f t="shared" si="37"/>
        <v>234137772.63637719</v>
      </c>
      <c r="Q105" s="11">
        <f t="shared" si="34"/>
        <v>224115636.21205428</v>
      </c>
      <c r="R105" s="37">
        <f t="shared" si="38"/>
        <v>458253408.84843147</v>
      </c>
      <c r="S105" s="39">
        <f t="shared" si="39"/>
        <v>0.88888888888888884</v>
      </c>
      <c r="T105" s="38">
        <f t="shared" si="44"/>
        <v>234137772.63637719</v>
      </c>
      <c r="U105" s="15">
        <f t="shared" si="45"/>
        <v>173198590.78445074</v>
      </c>
      <c r="V105" s="15">
        <f t="shared" si="40"/>
        <v>407336363.42082793</v>
      </c>
      <c r="W105" s="13">
        <f t="shared" si="41"/>
        <v>2</v>
      </c>
      <c r="X105" s="14">
        <f t="shared" si="42"/>
        <v>50938309.67901843</v>
      </c>
      <c r="Y105" s="138"/>
    </row>
    <row r="106" spans="1:25" x14ac:dyDescent="0.3">
      <c r="A106" s="1">
        <v>47696</v>
      </c>
      <c r="B106" s="9">
        <f t="shared" si="46"/>
        <v>31</v>
      </c>
      <c r="C106" s="5">
        <f>VLOOKUP(A106,Encargos!$A$8:$B$652,2,0)</f>
        <v>3.1490000000000003E-3</v>
      </c>
      <c r="D106">
        <f t="shared" si="43"/>
        <v>213</v>
      </c>
      <c r="E106" s="7">
        <f t="shared" si="35"/>
        <v>69319270616.865677</v>
      </c>
      <c r="F106" s="7">
        <f t="shared" si="36"/>
        <v>218286383.17251003</v>
      </c>
      <c r="G106" s="7">
        <f t="shared" si="29"/>
        <v>69537557000.038193</v>
      </c>
      <c r="H106" s="7">
        <f t="shared" si="30"/>
        <v>231791856.666794</v>
      </c>
      <c r="I106" s="8">
        <f t="shared" si="31"/>
        <v>456485392.53923625</v>
      </c>
      <c r="J106" s="7">
        <f t="shared" si="32"/>
        <v>231791856.666794</v>
      </c>
      <c r="K106" s="8">
        <f t="shared" si="27"/>
        <v>224693535.87244225</v>
      </c>
      <c r="L106" s="7">
        <v>0</v>
      </c>
      <c r="M106" s="7">
        <f t="shared" si="28"/>
        <v>69312863464.165756</v>
      </c>
      <c r="N106" s="139" t="s">
        <v>440</v>
      </c>
      <c r="O106" s="10">
        <f t="shared" si="33"/>
        <v>29</v>
      </c>
      <c r="P106" s="11">
        <f t="shared" si="37"/>
        <v>233902097.37747905</v>
      </c>
      <c r="Q106" s="11">
        <f t="shared" si="34"/>
        <v>225355379.6259</v>
      </c>
      <c r="R106" s="37">
        <f t="shared" si="38"/>
        <v>459257477.00337905</v>
      </c>
      <c r="S106" s="39">
        <f t="shared" si="39"/>
        <v>0.88888888888888884</v>
      </c>
      <c r="T106" s="38">
        <f t="shared" si="44"/>
        <v>233902097.37747905</v>
      </c>
      <c r="U106" s="15">
        <f t="shared" si="45"/>
        <v>174326771.06996897</v>
      </c>
      <c r="V106" s="15">
        <f t="shared" si="40"/>
        <v>408228868.44744802</v>
      </c>
      <c r="W106" s="13">
        <f t="shared" si="41"/>
        <v>2</v>
      </c>
      <c r="X106" s="14">
        <f t="shared" si="42"/>
        <v>51054404.681114025</v>
      </c>
      <c r="Y106" s="138"/>
    </row>
    <row r="107" spans="1:25" x14ac:dyDescent="0.3">
      <c r="A107" s="1">
        <v>47727</v>
      </c>
      <c r="B107" s="9">
        <f t="shared" si="46"/>
        <v>30</v>
      </c>
      <c r="C107" s="5">
        <f>VLOOKUP(A107,Encargos!$A$8:$B$652,2,0)</f>
        <v>4.516E-3</v>
      </c>
      <c r="D107">
        <f t="shared" si="43"/>
        <v>212</v>
      </c>
      <c r="E107" s="7">
        <f t="shared" si="35"/>
        <v>69312863464.165756</v>
      </c>
      <c r="F107" s="7">
        <f t="shared" si="36"/>
        <v>313016891.40417254</v>
      </c>
      <c r="G107" s="7">
        <f t="shared" si="29"/>
        <v>69625880355.569931</v>
      </c>
      <c r="H107" s="7">
        <f t="shared" si="30"/>
        <v>232086267.85189977</v>
      </c>
      <c r="I107" s="8">
        <f t="shared" si="31"/>
        <v>458546880.5719434</v>
      </c>
      <c r="J107" s="7">
        <f t="shared" si="32"/>
        <v>232086267.85189977</v>
      </c>
      <c r="K107" s="8">
        <f t="shared" si="27"/>
        <v>226460612.72004363</v>
      </c>
      <c r="L107" s="7">
        <v>0</v>
      </c>
      <c r="M107" s="7">
        <f t="shared" si="28"/>
        <v>69399419742.849884</v>
      </c>
      <c r="N107" s="139" t="s">
        <v>153</v>
      </c>
      <c r="O107" s="10">
        <f t="shared" si="33"/>
        <v>29</v>
      </c>
      <c r="P107" s="11">
        <f t="shared" si="37"/>
        <v>234583263.84460971</v>
      </c>
      <c r="Q107" s="11">
        <f t="shared" si="34"/>
        <v>227449144.68256754</v>
      </c>
      <c r="R107" s="37">
        <f t="shared" si="38"/>
        <v>462032408.52717721</v>
      </c>
      <c r="S107" s="39">
        <f t="shared" si="39"/>
        <v>0.88888888888888884</v>
      </c>
      <c r="T107" s="38">
        <f t="shared" si="44"/>
        <v>234583263.84460971</v>
      </c>
      <c r="U107" s="15">
        <f t="shared" si="45"/>
        <v>176112210.40177003</v>
      </c>
      <c r="V107" s="15">
        <f t="shared" si="40"/>
        <v>410695474.24637973</v>
      </c>
      <c r="W107" s="13">
        <f t="shared" si="41"/>
        <v>1</v>
      </c>
      <c r="X107" s="14">
        <f t="shared" si="42"/>
        <v>51348568.142167367</v>
      </c>
      <c r="Y107" s="138"/>
    </row>
    <row r="108" spans="1:25" x14ac:dyDescent="0.3">
      <c r="A108" s="1">
        <v>47757</v>
      </c>
      <c r="B108" s="9">
        <f t="shared" si="46"/>
        <v>31</v>
      </c>
      <c r="C108" s="5">
        <f>VLOOKUP(A108,Encargos!$A$8:$B$652,2,0)</f>
        <v>3.4760000000000004E-3</v>
      </c>
      <c r="D108">
        <f t="shared" si="43"/>
        <v>211</v>
      </c>
      <c r="E108" s="7">
        <f t="shared" si="35"/>
        <v>69399419742.849884</v>
      </c>
      <c r="F108" s="7">
        <f t="shared" si="36"/>
        <v>241232383.02614623</v>
      </c>
      <c r="G108" s="7">
        <f t="shared" si="29"/>
        <v>69640652125.876038</v>
      </c>
      <c r="H108" s="7">
        <f t="shared" si="30"/>
        <v>232135507.08625346</v>
      </c>
      <c r="I108" s="8">
        <f t="shared" si="31"/>
        <v>460140789.52881157</v>
      </c>
      <c r="J108" s="7">
        <f t="shared" si="32"/>
        <v>232135507.08625346</v>
      </c>
      <c r="K108" s="8">
        <f t="shared" si="27"/>
        <v>228005282.44255811</v>
      </c>
      <c r="L108" s="7">
        <v>0</v>
      </c>
      <c r="M108" s="7">
        <f t="shared" si="28"/>
        <v>69412646843.433487</v>
      </c>
      <c r="N108" s="139" t="s">
        <v>441</v>
      </c>
      <c r="O108" s="10">
        <f t="shared" si="33"/>
        <v>29</v>
      </c>
      <c r="P108" s="11">
        <f t="shared" si="37"/>
        <v>234329625.56492251</v>
      </c>
      <c r="Q108" s="11">
        <f t="shared" si="34"/>
        <v>228746613.74927175</v>
      </c>
      <c r="R108" s="37">
        <f t="shared" si="38"/>
        <v>463076239.31419426</v>
      </c>
      <c r="S108" s="39">
        <f t="shared" si="39"/>
        <v>0.88888888888888884</v>
      </c>
      <c r="T108" s="38">
        <f t="shared" si="44"/>
        <v>234329625.56492251</v>
      </c>
      <c r="U108" s="15">
        <f t="shared" si="45"/>
        <v>177293698.26991683</v>
      </c>
      <c r="V108" s="15">
        <f t="shared" si="40"/>
        <v>411623323.83483934</v>
      </c>
      <c r="W108" s="13">
        <f t="shared" si="41"/>
        <v>2</v>
      </c>
      <c r="X108" s="14">
        <f t="shared" si="42"/>
        <v>51472141.728764154</v>
      </c>
      <c r="Y108" s="138"/>
    </row>
    <row r="109" spans="1:25" x14ac:dyDescent="0.3">
      <c r="A109" s="1">
        <v>47788</v>
      </c>
      <c r="B109" s="9">
        <f t="shared" si="46"/>
        <v>30</v>
      </c>
      <c r="C109" s="5">
        <f>VLOOKUP(A109,Encargos!$A$8:$B$652,2,0)</f>
        <v>2.4659999999999999E-3</v>
      </c>
      <c r="D109">
        <f t="shared" si="43"/>
        <v>210</v>
      </c>
      <c r="E109" s="7">
        <f t="shared" si="35"/>
        <v>69412646843.433487</v>
      </c>
      <c r="F109" s="7">
        <f t="shared" si="36"/>
        <v>171171587.11590698</v>
      </c>
      <c r="G109" s="7">
        <f t="shared" si="29"/>
        <v>69583818430.549393</v>
      </c>
      <c r="H109" s="7">
        <f t="shared" si="30"/>
        <v>231946061.43516466</v>
      </c>
      <c r="I109" s="8">
        <f t="shared" si="31"/>
        <v>461275496.71578962</v>
      </c>
      <c r="J109" s="7">
        <f t="shared" si="32"/>
        <v>231946061.43516466</v>
      </c>
      <c r="K109" s="8">
        <f t="shared" si="27"/>
        <v>229329435.28062496</v>
      </c>
      <c r="L109" s="7">
        <v>0</v>
      </c>
      <c r="M109" s="7">
        <f t="shared" si="28"/>
        <v>69354488995.268768</v>
      </c>
      <c r="N109" s="139" t="s">
        <v>155</v>
      </c>
      <c r="O109" s="10">
        <f t="shared" si="33"/>
        <v>29</v>
      </c>
      <c r="P109" s="11">
        <f t="shared" si="37"/>
        <v>233988744.20417818</v>
      </c>
      <c r="Q109" s="11">
        <f t="shared" si="34"/>
        <v>229876088.33914432</v>
      </c>
      <c r="R109" s="37">
        <f t="shared" si="38"/>
        <v>463864832.5433225</v>
      </c>
      <c r="S109" s="39">
        <f t="shared" si="39"/>
        <v>0.88888888888888884</v>
      </c>
      <c r="T109" s="38">
        <f t="shared" si="44"/>
        <v>233988744.20417818</v>
      </c>
      <c r="U109" s="15">
        <f t="shared" si="45"/>
        <v>178335551.38988623</v>
      </c>
      <c r="V109" s="15">
        <f t="shared" si="40"/>
        <v>412324295.59406441</v>
      </c>
      <c r="W109" s="13">
        <f t="shared" si="41"/>
        <v>1</v>
      </c>
      <c r="X109" s="14">
        <f t="shared" si="42"/>
        <v>51550486.529369652</v>
      </c>
      <c r="Y109" s="138"/>
    </row>
    <row r="110" spans="1:25" x14ac:dyDescent="0.3">
      <c r="A110" s="1">
        <v>47818</v>
      </c>
      <c r="B110" s="9">
        <f t="shared" si="46"/>
        <v>31</v>
      </c>
      <c r="C110" s="5">
        <f>VLOOKUP(A110,Encargos!$A$8:$B$652,2,0)</f>
        <v>2.4659999999999999E-3</v>
      </c>
      <c r="D110">
        <f t="shared" si="43"/>
        <v>209</v>
      </c>
      <c r="E110" s="7">
        <f t="shared" si="35"/>
        <v>69354488995.268768</v>
      </c>
      <c r="F110" s="7">
        <f t="shared" si="36"/>
        <v>171028169.86233276</v>
      </c>
      <c r="G110" s="7">
        <f t="shared" si="29"/>
        <v>69525517165.131104</v>
      </c>
      <c r="H110" s="7">
        <f t="shared" si="30"/>
        <v>231751723.88377035</v>
      </c>
      <c r="I110" s="8">
        <f t="shared" si="31"/>
        <v>462413002.09069085</v>
      </c>
      <c r="J110" s="7">
        <f t="shared" si="32"/>
        <v>231751723.88377035</v>
      </c>
      <c r="K110" s="8">
        <f t="shared" si="27"/>
        <v>230661278.2069205</v>
      </c>
      <c r="L110" s="7">
        <v>0</v>
      </c>
      <c r="M110" s="7">
        <f t="shared" si="28"/>
        <v>69294855886.924179</v>
      </c>
      <c r="N110" s="139" t="s">
        <v>442</v>
      </c>
      <c r="O110" s="10">
        <f t="shared" si="33"/>
        <v>29</v>
      </c>
      <c r="P110" s="11">
        <f t="shared" si="37"/>
        <v>233731414.12360051</v>
      </c>
      <c r="Q110" s="11">
        <f t="shared" si="34"/>
        <v>231193349.16192612</v>
      </c>
      <c r="R110" s="37">
        <f t="shared" si="38"/>
        <v>464924763.28552663</v>
      </c>
      <c r="S110" s="39">
        <f t="shared" si="39"/>
        <v>0.88888888888888884</v>
      </c>
      <c r="T110" s="38">
        <f t="shared" si="44"/>
        <v>233731414.12360051</v>
      </c>
      <c r="U110" s="15">
        <f t="shared" si="45"/>
        <v>179535042.13020089</v>
      </c>
      <c r="V110" s="15">
        <f t="shared" si="40"/>
        <v>413266456.25380141</v>
      </c>
      <c r="W110" s="13">
        <f t="shared" si="41"/>
        <v>2</v>
      </c>
      <c r="X110" s="14">
        <f t="shared" si="42"/>
        <v>51677610.029151082</v>
      </c>
      <c r="Y110" s="138"/>
    </row>
    <row r="111" spans="1:25" x14ac:dyDescent="0.3">
      <c r="A111" s="1">
        <v>47849</v>
      </c>
      <c r="B111" s="9">
        <f t="shared" si="46"/>
        <v>31</v>
      </c>
      <c r="C111" s="5">
        <f>VLOOKUP(A111,Encargos!$A$8:$B$652,2,0)</f>
        <v>2.4659999999999999E-3</v>
      </c>
      <c r="D111">
        <f t="shared" si="43"/>
        <v>208</v>
      </c>
      <c r="E111" s="7">
        <f t="shared" si="35"/>
        <v>69294855886.924179</v>
      </c>
      <c r="F111" s="7">
        <f t="shared" si="36"/>
        <v>170881114.61715502</v>
      </c>
      <c r="G111" s="7">
        <f t="shared" si="29"/>
        <v>69465737001.541336</v>
      </c>
      <c r="H111" s="7">
        <f t="shared" si="30"/>
        <v>231552456.67180446</v>
      </c>
      <c r="I111" s="8">
        <f t="shared" si="31"/>
        <v>463553312.55384636</v>
      </c>
      <c r="J111" s="7">
        <f t="shared" si="32"/>
        <v>231552456.67180446</v>
      </c>
      <c r="K111" s="8">
        <f t="shared" si="27"/>
        <v>232000855.8820419</v>
      </c>
      <c r="L111" s="7">
        <v>0</v>
      </c>
      <c r="M111" s="7">
        <f t="shared" si="28"/>
        <v>69233736145.659286</v>
      </c>
      <c r="N111" s="139" t="s">
        <v>443</v>
      </c>
      <c r="O111" s="10">
        <f t="shared" si="33"/>
        <v>29</v>
      </c>
      <c r="P111" s="11">
        <f t="shared" si="37"/>
        <v>233535250.88429278</v>
      </c>
      <c r="Q111" s="11">
        <f t="shared" si="34"/>
        <v>232536016.86749583</v>
      </c>
      <c r="R111" s="37">
        <f t="shared" si="38"/>
        <v>466071267.75178862</v>
      </c>
      <c r="S111" s="39">
        <f t="shared" si="39"/>
        <v>1</v>
      </c>
      <c r="T111" s="38">
        <f t="shared" si="44"/>
        <v>233535250.88429278</v>
      </c>
      <c r="U111" s="15">
        <f t="shared" si="45"/>
        <v>232536016.86749583</v>
      </c>
      <c r="V111" s="15">
        <f t="shared" si="40"/>
        <v>466071267.75178862</v>
      </c>
      <c r="W111" s="13">
        <f t="shared" si="41"/>
        <v>2</v>
      </c>
      <c r="X111" s="14">
        <f t="shared" si="42"/>
        <v>0</v>
      </c>
      <c r="Y111" s="138"/>
    </row>
    <row r="112" spans="1:25" x14ac:dyDescent="0.3">
      <c r="A112" s="1">
        <v>47880</v>
      </c>
      <c r="B112" s="9">
        <f t="shared" si="46"/>
        <v>28</v>
      </c>
      <c r="C112" s="5">
        <f>VLOOKUP(A112,Encargos!$A$8:$B$652,2,0)</f>
        <v>2.4659999999999999E-3</v>
      </c>
      <c r="D112">
        <f t="shared" si="43"/>
        <v>207</v>
      </c>
      <c r="E112" s="7">
        <f t="shared" si="35"/>
        <v>69233736145.659286</v>
      </c>
      <c r="F112" s="7">
        <f t="shared" si="36"/>
        <v>170730393.33519578</v>
      </c>
      <c r="G112" s="7">
        <f t="shared" si="29"/>
        <v>69404466538.994476</v>
      </c>
      <c r="H112" s="7">
        <f t="shared" si="30"/>
        <v>231348221.79664826</v>
      </c>
      <c r="I112" s="8">
        <f t="shared" si="31"/>
        <v>464696435.02260411</v>
      </c>
      <c r="J112" s="7">
        <f t="shared" si="32"/>
        <v>231348221.79664826</v>
      </c>
      <c r="K112" s="8">
        <f t="shared" si="27"/>
        <v>233348213.22595584</v>
      </c>
      <c r="L112" s="7">
        <v>0</v>
      </c>
      <c r="M112" s="7">
        <f t="shared" si="28"/>
        <v>69171118325.768524</v>
      </c>
      <c r="N112" s="139" t="s">
        <v>158</v>
      </c>
      <c r="O112" s="10">
        <f t="shared" si="33"/>
        <v>27</v>
      </c>
      <c r="P112" s="11">
        <f t="shared" si="37"/>
        <v>233395456.91067934</v>
      </c>
      <c r="Q112" s="11">
        <f t="shared" si="34"/>
        <v>233903074.1952801</v>
      </c>
      <c r="R112" s="37">
        <f t="shared" si="38"/>
        <v>467298531.10595942</v>
      </c>
      <c r="S112" s="39">
        <f t="shared" si="39"/>
        <v>1</v>
      </c>
      <c r="T112" s="38">
        <f t="shared" si="44"/>
        <v>233395456.91067934</v>
      </c>
      <c r="U112" s="15">
        <f t="shared" si="45"/>
        <v>233903074.19528008</v>
      </c>
      <c r="V112" s="15">
        <f t="shared" si="40"/>
        <v>467298531.10595942</v>
      </c>
      <c r="W112" s="13">
        <f t="shared" si="41"/>
        <v>1</v>
      </c>
      <c r="X112" s="14">
        <f t="shared" si="42"/>
        <v>0</v>
      </c>
      <c r="Y112" s="138"/>
    </row>
    <row r="113" spans="1:25" x14ac:dyDescent="0.3">
      <c r="A113" s="1">
        <v>47908</v>
      </c>
      <c r="B113" s="9">
        <f t="shared" si="46"/>
        <v>31</v>
      </c>
      <c r="C113" s="5">
        <f>VLOOKUP(A113,Encargos!$A$8:$B$652,2,0)</f>
        <v>2.4659999999999999E-3</v>
      </c>
      <c r="D113">
        <f t="shared" si="43"/>
        <v>206</v>
      </c>
      <c r="E113" s="7">
        <f t="shared" si="35"/>
        <v>69171118325.768524</v>
      </c>
      <c r="F113" s="7">
        <f t="shared" si="36"/>
        <v>170575977.79134518</v>
      </c>
      <c r="G113" s="7">
        <f t="shared" si="29"/>
        <v>69341694303.559875</v>
      </c>
      <c r="H113" s="7">
        <f t="shared" si="30"/>
        <v>231138981.01186627</v>
      </c>
      <c r="I113" s="8">
        <f t="shared" si="31"/>
        <v>465842376.43136996</v>
      </c>
      <c r="J113" s="7">
        <f t="shared" si="32"/>
        <v>231138981.01186627</v>
      </c>
      <c r="K113" s="8">
        <f t="shared" si="27"/>
        <v>234703395.41950369</v>
      </c>
      <c r="L113" s="7">
        <v>0</v>
      </c>
      <c r="M113" s="7">
        <f t="shared" si="28"/>
        <v>69106990908.140381</v>
      </c>
      <c r="N113" s="139" t="s">
        <v>444</v>
      </c>
      <c r="O113" s="10">
        <f t="shared" si="33"/>
        <v>29</v>
      </c>
      <c r="P113" s="11">
        <f t="shared" si="37"/>
        <v>233127975.08980316</v>
      </c>
      <c r="Q113" s="11">
        <f t="shared" si="34"/>
        <v>235244790.40662366</v>
      </c>
      <c r="R113" s="37">
        <f t="shared" si="38"/>
        <v>468372765.49642682</v>
      </c>
      <c r="S113" s="39">
        <f t="shared" si="39"/>
        <v>1</v>
      </c>
      <c r="T113" s="38">
        <f t="shared" si="44"/>
        <v>233127975.08980316</v>
      </c>
      <c r="U113" s="15">
        <f t="shared" si="45"/>
        <v>235244790.40662366</v>
      </c>
      <c r="V113" s="15">
        <f t="shared" si="40"/>
        <v>468372765.49642682</v>
      </c>
      <c r="W113" s="13">
        <f t="shared" ref="W113:W116" si="47">A114-N113</f>
        <v>2</v>
      </c>
      <c r="X113" s="14">
        <f t="shared" ref="X113:X116" si="48">(R113-V113)*((1+C114)^(W113/B113))*((1+$C$1)^(W113/B113))</f>
        <v>0</v>
      </c>
      <c r="Y113" s="138"/>
    </row>
    <row r="114" spans="1:25" x14ac:dyDescent="0.3">
      <c r="A114" s="1">
        <v>47939</v>
      </c>
      <c r="B114" s="9">
        <f t="shared" si="46"/>
        <v>30</v>
      </c>
      <c r="C114" s="5">
        <f>VLOOKUP(A114,Encargos!$A$8:$B$652,2,0)</f>
        <v>2.4659999999999999E-3</v>
      </c>
      <c r="D114">
        <f t="shared" si="43"/>
        <v>205</v>
      </c>
      <c r="E114" s="7">
        <f t="shared" si="35"/>
        <v>69106990908.140381</v>
      </c>
      <c r="F114" s="7">
        <f t="shared" si="36"/>
        <v>170417839.57947418</v>
      </c>
      <c r="G114" s="7">
        <f t="shared" si="29"/>
        <v>69277408747.719849</v>
      </c>
      <c r="H114" s="7">
        <f t="shared" si="30"/>
        <v>230924695.82573286</v>
      </c>
      <c r="I114" s="8">
        <f t="shared" si="31"/>
        <v>466991143.7316497</v>
      </c>
      <c r="J114" s="7">
        <f t="shared" si="32"/>
        <v>230924695.82573286</v>
      </c>
      <c r="K114" s="8">
        <f t="shared" si="27"/>
        <v>236066447.90591684</v>
      </c>
      <c r="L114" s="7">
        <v>0</v>
      </c>
      <c r="M114" s="7">
        <f t="shared" si="28"/>
        <v>69041342299.813934</v>
      </c>
      <c r="N114" s="139" t="s">
        <v>160</v>
      </c>
      <c r="O114" s="10">
        <f t="shared" si="33"/>
        <v>29</v>
      </c>
      <c r="P114" s="11">
        <f t="shared" si="37"/>
        <v>232983403.92462727</v>
      </c>
      <c r="Q114" s="11">
        <f t="shared" si="34"/>
        <v>236629159.99563903</v>
      </c>
      <c r="R114" s="37">
        <f t="shared" si="38"/>
        <v>469612563.92026627</v>
      </c>
      <c r="S114" s="39">
        <f t="shared" si="39"/>
        <v>1</v>
      </c>
      <c r="T114" s="38">
        <f t="shared" si="44"/>
        <v>232983403.92462727</v>
      </c>
      <c r="U114" s="15">
        <f t="shared" si="45"/>
        <v>236629159.995639</v>
      </c>
      <c r="V114" s="15">
        <f t="shared" si="40"/>
        <v>469612563.92026627</v>
      </c>
      <c r="W114" s="13">
        <f t="shared" si="47"/>
        <v>1</v>
      </c>
      <c r="X114" s="14">
        <f t="shared" si="48"/>
        <v>0</v>
      </c>
      <c r="Y114" s="138"/>
    </row>
    <row r="115" spans="1:25" x14ac:dyDescent="0.3">
      <c r="A115" s="1">
        <v>47969</v>
      </c>
      <c r="B115" s="9">
        <f t="shared" si="46"/>
        <v>31</v>
      </c>
      <c r="C115" s="5">
        <f>VLOOKUP(A115,Encargos!$A$8:$B$652,2,0)</f>
        <v>2.4659999999999999E-3</v>
      </c>
      <c r="D115">
        <f t="shared" si="43"/>
        <v>204</v>
      </c>
      <c r="E115" s="7">
        <f t="shared" si="35"/>
        <v>69041342299.813934</v>
      </c>
      <c r="F115" s="7">
        <f t="shared" si="36"/>
        <v>170255950.11134115</v>
      </c>
      <c r="G115" s="7">
        <f t="shared" si="29"/>
        <v>69211598249.925278</v>
      </c>
      <c r="H115" s="7">
        <f t="shared" si="30"/>
        <v>230705327.49975094</v>
      </c>
      <c r="I115" s="8">
        <f t="shared" si="31"/>
        <v>468142743.89209193</v>
      </c>
      <c r="J115" s="7">
        <f t="shared" si="32"/>
        <v>230705327.49975094</v>
      </c>
      <c r="K115" s="8">
        <f t="shared" si="27"/>
        <v>237437416.39234099</v>
      </c>
      <c r="L115" s="7">
        <v>0</v>
      </c>
      <c r="M115" s="7">
        <f t="shared" si="28"/>
        <v>68974160833.532944</v>
      </c>
      <c r="N115" s="139" t="s">
        <v>445</v>
      </c>
      <c r="O115" s="10">
        <f t="shared" si="33"/>
        <v>29</v>
      </c>
      <c r="P115" s="11">
        <f t="shared" si="37"/>
        <v>232700510.2237286</v>
      </c>
      <c r="Q115" s="11">
        <f t="shared" si="34"/>
        <v>237985117.99997973</v>
      </c>
      <c r="R115" s="37">
        <f t="shared" si="38"/>
        <v>470685628.22370833</v>
      </c>
      <c r="S115" s="39">
        <f t="shared" si="39"/>
        <v>1</v>
      </c>
      <c r="T115" s="38">
        <f t="shared" si="44"/>
        <v>232700510.2237286</v>
      </c>
      <c r="U115" s="15">
        <f t="shared" si="45"/>
        <v>237985117.99997973</v>
      </c>
      <c r="V115" s="15">
        <f t="shared" si="40"/>
        <v>470685628.22370833</v>
      </c>
      <c r="W115" s="13">
        <f t="shared" si="47"/>
        <v>2</v>
      </c>
      <c r="X115" s="14">
        <f t="shared" si="48"/>
        <v>0</v>
      </c>
      <c r="Y115" s="138"/>
    </row>
    <row r="116" spans="1:25" x14ac:dyDescent="0.3">
      <c r="A116" s="1">
        <v>48000</v>
      </c>
      <c r="B116" s="9">
        <f t="shared" si="46"/>
        <v>30</v>
      </c>
      <c r="C116" s="5">
        <f>VLOOKUP(A116,Encargos!$A$8:$B$652,2,0)</f>
        <v>2.4659999999999999E-3</v>
      </c>
      <c r="D116">
        <f t="shared" si="43"/>
        <v>203</v>
      </c>
      <c r="E116" s="7">
        <f t="shared" si="35"/>
        <v>68974160833.532944</v>
      </c>
      <c r="F116" s="7">
        <f t="shared" si="36"/>
        <v>170090280.61549222</v>
      </c>
      <c r="G116" s="7">
        <f t="shared" si="29"/>
        <v>69144251114.148438</v>
      </c>
      <c r="H116" s="7">
        <f t="shared" si="30"/>
        <v>230480837.04716146</v>
      </c>
      <c r="I116" s="8">
        <f t="shared" si="31"/>
        <v>469297183.89852989</v>
      </c>
      <c r="J116" s="7">
        <f t="shared" si="32"/>
        <v>230480837.04716146</v>
      </c>
      <c r="K116" s="8">
        <f t="shared" si="27"/>
        <v>238816346.85136843</v>
      </c>
      <c r="L116" s="7">
        <v>0</v>
      </c>
      <c r="M116" s="7">
        <f t="shared" si="28"/>
        <v>68905434767.297073</v>
      </c>
      <c r="N116" s="139" t="s">
        <v>162</v>
      </c>
      <c r="O116" s="10">
        <f t="shared" si="33"/>
        <v>29</v>
      </c>
      <c r="P116" s="11">
        <f t="shared" si="37"/>
        <v>232545934.99177557</v>
      </c>
      <c r="Q116" s="11">
        <f t="shared" si="34"/>
        <v>239385613.88100624</v>
      </c>
      <c r="R116" s="37">
        <f t="shared" si="38"/>
        <v>471931548.87278181</v>
      </c>
      <c r="S116" s="39">
        <f t="shared" si="39"/>
        <v>1</v>
      </c>
      <c r="T116" s="38">
        <f t="shared" si="44"/>
        <v>232545934.99177557</v>
      </c>
      <c r="U116" s="15">
        <f t="shared" si="45"/>
        <v>239385613.88100624</v>
      </c>
      <c r="V116" s="15">
        <f t="shared" si="40"/>
        <v>471931548.87278181</v>
      </c>
      <c r="W116" s="13">
        <f t="shared" si="47"/>
        <v>1</v>
      </c>
      <c r="X116" s="14">
        <f t="shared" si="48"/>
        <v>0</v>
      </c>
      <c r="Y116" s="138"/>
    </row>
    <row r="117" spans="1:25" x14ac:dyDescent="0.3">
      <c r="A117" s="1">
        <v>48030</v>
      </c>
      <c r="B117" s="9">
        <f t="shared" si="46"/>
        <v>31</v>
      </c>
      <c r="C117" s="5">
        <f>VLOOKUP(A117,Encargos!$A$8:$B$652,2,0)</f>
        <v>2.4659999999999999E-3</v>
      </c>
      <c r="D117">
        <f t="shared" si="43"/>
        <v>202</v>
      </c>
      <c r="E117" s="7">
        <f t="shared" si="35"/>
        <v>68905434767.297073</v>
      </c>
      <c r="F117" s="7">
        <f t="shared" si="36"/>
        <v>169920802.13615456</v>
      </c>
      <c r="G117" s="7">
        <f t="shared" si="29"/>
        <v>69075355569.433228</v>
      </c>
      <c r="H117" s="7">
        <f t="shared" si="30"/>
        <v>230251185.23144412</v>
      </c>
      <c r="I117" s="8">
        <f t="shared" si="31"/>
        <v>470454470.75402367</v>
      </c>
      <c r="J117" s="7">
        <f t="shared" si="32"/>
        <v>230251185.23144412</v>
      </c>
      <c r="K117" s="8">
        <f t="shared" si="27"/>
        <v>240203285.52257955</v>
      </c>
      <c r="L117" s="7">
        <v>0</v>
      </c>
      <c r="M117" s="7">
        <f t="shared" si="28"/>
        <v>68835152283.910645</v>
      </c>
      <c r="N117" s="139" t="s">
        <v>446</v>
      </c>
      <c r="O117" s="10">
        <f t="shared" si="33"/>
        <v>29</v>
      </c>
      <c r="P117" s="11">
        <f t="shared" si="37"/>
        <v>232252544.83932513</v>
      </c>
      <c r="Q117" s="11">
        <f t="shared" si="34"/>
        <v>240757367.21551472</v>
      </c>
      <c r="R117" s="37">
        <f t="shared" si="38"/>
        <v>473009912.05483985</v>
      </c>
      <c r="S117" s="39">
        <f t="shared" si="39"/>
        <v>1</v>
      </c>
      <c r="T117" s="38">
        <f t="shared" si="44"/>
        <v>232252544.83932513</v>
      </c>
      <c r="U117" s="15">
        <f t="shared" si="45"/>
        <v>240757367.21551472</v>
      </c>
      <c r="V117" s="15">
        <f t="shared" si="40"/>
        <v>473009912.05483985</v>
      </c>
      <c r="W117" s="13"/>
      <c r="X117" s="14"/>
      <c r="Y117" s="138"/>
    </row>
    <row r="118" spans="1:25" x14ac:dyDescent="0.3">
      <c r="A118" s="1">
        <v>48061</v>
      </c>
      <c r="B118" s="9">
        <f t="shared" si="46"/>
        <v>31</v>
      </c>
      <c r="C118" s="5">
        <f>VLOOKUP(A118,Encargos!$A$8:$B$652,2,0)</f>
        <v>2.4659999999999999E-3</v>
      </c>
      <c r="D118">
        <f t="shared" si="43"/>
        <v>201</v>
      </c>
      <c r="E118" s="7">
        <f t="shared" si="35"/>
        <v>68835152283.910645</v>
      </c>
      <c r="F118" s="7">
        <f t="shared" si="36"/>
        <v>169747485.53212366</v>
      </c>
      <c r="G118" s="7">
        <f t="shared" si="29"/>
        <v>69004899769.442764</v>
      </c>
      <c r="H118" s="7">
        <f t="shared" si="30"/>
        <v>230016332.56480923</v>
      </c>
      <c r="I118" s="8">
        <f t="shared" si="31"/>
        <v>471614611.478903</v>
      </c>
      <c r="J118" s="7">
        <f t="shared" si="32"/>
        <v>230016332.56480923</v>
      </c>
      <c r="K118" s="8">
        <f t="shared" si="27"/>
        <v>241598278.91409376</v>
      </c>
      <c r="L118" s="7">
        <v>0</v>
      </c>
      <c r="M118" s="7">
        <f t="shared" si="28"/>
        <v>68763301490.528671</v>
      </c>
      <c r="N118" s="139" t="s">
        <v>447</v>
      </c>
      <c r="O118" s="10">
        <f t="shared" si="33"/>
        <v>29</v>
      </c>
      <c r="P118" s="11">
        <f t="shared" si="37"/>
        <v>232020776.03195533</v>
      </c>
      <c r="Q118" s="11">
        <f t="shared" si="34"/>
        <v>242155578.4660117</v>
      </c>
      <c r="R118" s="37">
        <f t="shared" si="38"/>
        <v>474176354.497967</v>
      </c>
      <c r="S118" s="39">
        <f t="shared" si="39"/>
        <v>1</v>
      </c>
      <c r="T118" s="38">
        <f t="shared" si="44"/>
        <v>232020776.03195533</v>
      </c>
      <c r="U118" s="15">
        <f t="shared" si="45"/>
        <v>242155578.46601167</v>
      </c>
      <c r="V118" s="15">
        <f t="shared" si="40"/>
        <v>474176354.497967</v>
      </c>
      <c r="W118" s="13"/>
      <c r="X118" s="14"/>
      <c r="Y118" s="138"/>
    </row>
    <row r="119" spans="1:25" x14ac:dyDescent="0.3">
      <c r="A119" s="1">
        <v>48092</v>
      </c>
      <c r="B119" s="9">
        <f t="shared" si="46"/>
        <v>30</v>
      </c>
      <c r="C119" s="5">
        <f>VLOOKUP(A119,Encargos!$A$8:$B$652,2,0)</f>
        <v>2.4659999999999999E-3</v>
      </c>
      <c r="D119">
        <f t="shared" si="43"/>
        <v>200</v>
      </c>
      <c r="E119" s="7">
        <f t="shared" si="35"/>
        <v>68763301490.528671</v>
      </c>
      <c r="F119" s="7">
        <f t="shared" si="36"/>
        <v>169570301.47564369</v>
      </c>
      <c r="G119" s="7">
        <f t="shared" si="29"/>
        <v>68932871792.004318</v>
      </c>
      <c r="H119" s="7">
        <f t="shared" si="30"/>
        <v>229776239.30668107</v>
      </c>
      <c r="I119" s="8">
        <f t="shared" si="31"/>
        <v>472777613.11081004</v>
      </c>
      <c r="J119" s="7">
        <f t="shared" si="32"/>
        <v>229776239.30668107</v>
      </c>
      <c r="K119" s="8">
        <f t="shared" si="27"/>
        <v>243001373.80412897</v>
      </c>
      <c r="L119" s="7">
        <v>0</v>
      </c>
      <c r="M119" s="7">
        <f t="shared" si="28"/>
        <v>68689870418.200195</v>
      </c>
      <c r="N119" s="139" t="s">
        <v>165</v>
      </c>
      <c r="O119" s="10">
        <f t="shared" si="33"/>
        <v>29</v>
      </c>
      <c r="P119" s="11">
        <f t="shared" si="37"/>
        <v>231850898.52525985</v>
      </c>
      <c r="Q119" s="11">
        <f t="shared" si="34"/>
        <v>243580616.69134003</v>
      </c>
      <c r="R119" s="37">
        <f t="shared" si="38"/>
        <v>475431515.21659988</v>
      </c>
      <c r="S119" s="39">
        <f t="shared" si="39"/>
        <v>1</v>
      </c>
      <c r="T119" s="38">
        <f t="shared" si="44"/>
        <v>231850898.52525985</v>
      </c>
      <c r="U119" s="15">
        <f t="shared" si="45"/>
        <v>243580616.69134003</v>
      </c>
      <c r="V119" s="15">
        <f t="shared" si="40"/>
        <v>475431515.21659988</v>
      </c>
      <c r="W119" s="13"/>
      <c r="X119" s="14"/>
      <c r="Y119" s="138"/>
    </row>
    <row r="120" spans="1:25" x14ac:dyDescent="0.3">
      <c r="A120" s="1">
        <v>48122</v>
      </c>
      <c r="B120" s="9">
        <f t="shared" si="46"/>
        <v>31</v>
      </c>
      <c r="C120" s="5">
        <f>VLOOKUP(A120,Encargos!$A$8:$B$652,2,0)</f>
        <v>2.4659999999999999E-3</v>
      </c>
      <c r="D120">
        <f t="shared" si="43"/>
        <v>199</v>
      </c>
      <c r="E120" s="7">
        <f t="shared" si="35"/>
        <v>68689870418.200195</v>
      </c>
      <c r="F120" s="7">
        <f t="shared" si="36"/>
        <v>169389220.45128167</v>
      </c>
      <c r="G120" s="7">
        <f t="shared" si="29"/>
        <v>68859259638.651474</v>
      </c>
      <c r="H120" s="7">
        <f t="shared" si="30"/>
        <v>229530865.46217158</v>
      </c>
      <c r="I120" s="8">
        <f t="shared" si="31"/>
        <v>473943482.70474136</v>
      </c>
      <c r="J120" s="7">
        <f t="shared" si="32"/>
        <v>229530865.46217158</v>
      </c>
      <c r="K120" s="8">
        <f t="shared" si="27"/>
        <v>244412617.24256977</v>
      </c>
      <c r="L120" s="7">
        <v>0</v>
      </c>
      <c r="M120" s="7">
        <f t="shared" si="28"/>
        <v>68614847021.408905</v>
      </c>
      <c r="N120" s="139" t="s">
        <v>448</v>
      </c>
      <c r="O120" s="10">
        <f t="shared" si="33"/>
        <v>29</v>
      </c>
      <c r="P120" s="11">
        <f t="shared" si="37"/>
        <v>231541467.13408726</v>
      </c>
      <c r="Q120" s="11">
        <f t="shared" si="34"/>
        <v>244976408.68464708</v>
      </c>
      <c r="R120" s="37">
        <f t="shared" si="38"/>
        <v>476517875.81873435</v>
      </c>
      <c r="S120" s="39">
        <f t="shared" si="39"/>
        <v>1</v>
      </c>
      <c r="T120" s="38">
        <f t="shared" si="44"/>
        <v>231541467.13408726</v>
      </c>
      <c r="U120" s="15">
        <f t="shared" si="45"/>
        <v>244976408.68464708</v>
      </c>
      <c r="V120" s="15">
        <f t="shared" si="40"/>
        <v>476517875.81873435</v>
      </c>
      <c r="W120" s="13"/>
      <c r="X120" s="14"/>
      <c r="Y120" s="138"/>
    </row>
    <row r="121" spans="1:25" x14ac:dyDescent="0.3">
      <c r="A121" s="1">
        <v>48153</v>
      </c>
      <c r="B121" s="9">
        <f t="shared" si="46"/>
        <v>30</v>
      </c>
      <c r="C121" s="5">
        <f>VLOOKUP(A121,Encargos!$A$8:$B$652,2,0)</f>
        <v>2.4659999999999999E-3</v>
      </c>
      <c r="D121">
        <f t="shared" si="43"/>
        <v>198</v>
      </c>
      <c r="E121" s="7">
        <f t="shared" si="35"/>
        <v>68614847021.408905</v>
      </c>
      <c r="F121" s="7">
        <f t="shared" si="36"/>
        <v>169204212.75479436</v>
      </c>
      <c r="G121" s="7">
        <f t="shared" si="29"/>
        <v>68784051234.163696</v>
      </c>
      <c r="H121" s="7">
        <f t="shared" si="30"/>
        <v>229280170.78054568</v>
      </c>
      <c r="I121" s="8">
        <f t="shared" si="31"/>
        <v>475112227.33309126</v>
      </c>
      <c r="J121" s="7">
        <f t="shared" si="32"/>
        <v>229280170.78054568</v>
      </c>
      <c r="K121" s="8">
        <f t="shared" si="27"/>
        <v>245832056.55254558</v>
      </c>
      <c r="L121" s="7">
        <v>0</v>
      </c>
      <c r="M121" s="7">
        <f t="shared" si="28"/>
        <v>68538219177.611153</v>
      </c>
      <c r="N121" s="139" t="s">
        <v>167</v>
      </c>
      <c r="O121" s="10">
        <f t="shared" si="33"/>
        <v>29</v>
      </c>
      <c r="P121" s="11">
        <f t="shared" si="37"/>
        <v>231361187.67866582</v>
      </c>
      <c r="Q121" s="11">
        <f t="shared" si="34"/>
        <v>246418046.94419378</v>
      </c>
      <c r="R121" s="37">
        <f t="shared" si="38"/>
        <v>477779234.6228596</v>
      </c>
      <c r="S121" s="39">
        <f t="shared" si="39"/>
        <v>1</v>
      </c>
      <c r="T121" s="38">
        <f t="shared" si="44"/>
        <v>231361187.67866582</v>
      </c>
      <c r="U121" s="15">
        <f t="shared" si="45"/>
        <v>246418046.94419378</v>
      </c>
      <c r="V121" s="15">
        <f t="shared" si="40"/>
        <v>477779234.6228596</v>
      </c>
      <c r="W121" s="13"/>
      <c r="X121" s="14"/>
      <c r="Y121" s="138"/>
    </row>
    <row r="122" spans="1:25" x14ac:dyDescent="0.3">
      <c r="A122" s="1">
        <v>48183</v>
      </c>
      <c r="B122" s="9">
        <f t="shared" si="46"/>
        <v>31</v>
      </c>
      <c r="C122" s="5">
        <f>VLOOKUP(A122,Encargos!$A$8:$B$652,2,0)</f>
        <v>2.4659999999999999E-3</v>
      </c>
      <c r="D122">
        <f t="shared" si="43"/>
        <v>197</v>
      </c>
      <c r="E122" s="7">
        <f t="shared" si="35"/>
        <v>68538219177.611153</v>
      </c>
      <c r="F122" s="7">
        <f t="shared" si="36"/>
        <v>169015248.49198911</v>
      </c>
      <c r="G122" s="7">
        <f t="shared" si="29"/>
        <v>68707234426.103142</v>
      </c>
      <c r="H122" s="7">
        <f t="shared" si="30"/>
        <v>229024114.75367716</v>
      </c>
      <c r="I122" s="8">
        <f t="shared" si="31"/>
        <v>476283854.08569461</v>
      </c>
      <c r="J122" s="7">
        <f t="shared" si="32"/>
        <v>229024114.75367716</v>
      </c>
      <c r="K122" s="8">
        <f t="shared" si="27"/>
        <v>247259739.33201745</v>
      </c>
      <c r="L122" s="7">
        <v>0</v>
      </c>
      <c r="M122" s="7">
        <f t="shared" si="28"/>
        <v>68459974686.771118</v>
      </c>
      <c r="N122" s="139" t="s">
        <v>449</v>
      </c>
      <c r="O122" s="10">
        <f t="shared" si="33"/>
        <v>29</v>
      </c>
      <c r="P122" s="11">
        <f t="shared" si="37"/>
        <v>231040861.47460476</v>
      </c>
      <c r="Q122" s="11">
        <f t="shared" si="34"/>
        <v>247830098.28720716</v>
      </c>
      <c r="R122" s="37">
        <f t="shared" si="38"/>
        <v>478870959.76181191</v>
      </c>
      <c r="S122" s="39">
        <f t="shared" si="39"/>
        <v>1</v>
      </c>
      <c r="T122" s="38">
        <f t="shared" si="44"/>
        <v>231040861.47460476</v>
      </c>
      <c r="U122" s="15">
        <f t="shared" si="45"/>
        <v>247830098.28720716</v>
      </c>
      <c r="V122" s="15">
        <f t="shared" si="40"/>
        <v>478870959.76181191</v>
      </c>
      <c r="W122" s="13"/>
      <c r="X122" s="14"/>
      <c r="Y122" s="138"/>
    </row>
    <row r="123" spans="1:25" x14ac:dyDescent="0.3">
      <c r="A123" s="1">
        <v>48214</v>
      </c>
      <c r="B123" s="9">
        <f t="shared" si="46"/>
        <v>31</v>
      </c>
      <c r="C123" s="5">
        <f>VLOOKUP(A123,Encargos!$A$8:$B$652,2,0)</f>
        <v>2.4659999999999999E-3</v>
      </c>
      <c r="D123">
        <f t="shared" si="43"/>
        <v>196</v>
      </c>
      <c r="E123" s="7">
        <f t="shared" si="35"/>
        <v>68459974686.771118</v>
      </c>
      <c r="F123" s="7">
        <f t="shared" si="36"/>
        <v>168822297.57757756</v>
      </c>
      <c r="G123" s="7">
        <f t="shared" si="29"/>
        <v>68628796984.348694</v>
      </c>
      <c r="H123" s="7">
        <f t="shared" si="30"/>
        <v>228762656.61449566</v>
      </c>
      <c r="I123" s="8">
        <f t="shared" si="31"/>
        <v>477458370.06986994</v>
      </c>
      <c r="J123" s="7">
        <f t="shared" si="32"/>
        <v>228762656.61449566</v>
      </c>
      <c r="K123" s="8">
        <f t="shared" si="27"/>
        <v>248695713.45537427</v>
      </c>
      <c r="L123" s="7">
        <v>0</v>
      </c>
      <c r="M123" s="7">
        <f t="shared" si="28"/>
        <v>68380101270.893326</v>
      </c>
      <c r="N123" s="139" t="s">
        <v>450</v>
      </c>
      <c r="O123" s="10">
        <f t="shared" si="33"/>
        <v>29</v>
      </c>
      <c r="P123" s="11">
        <f t="shared" si="37"/>
        <v>230782470.74796915</v>
      </c>
      <c r="Q123" s="11">
        <f t="shared" si="34"/>
        <v>249269384.8006154</v>
      </c>
      <c r="R123" s="37">
        <f t="shared" si="38"/>
        <v>480051855.54858458</v>
      </c>
      <c r="S123" s="39">
        <f t="shared" si="39"/>
        <v>1.1111111111111112</v>
      </c>
      <c r="T123" s="38">
        <f t="shared" si="44"/>
        <v>230782470.74796915</v>
      </c>
      <c r="U123" s="15">
        <f t="shared" si="45"/>
        <v>302608479.86156929</v>
      </c>
      <c r="V123" s="15">
        <f t="shared" si="40"/>
        <v>533390950.60953844</v>
      </c>
      <c r="W123" s="13"/>
      <c r="X123" s="14"/>
      <c r="Y123" s="138"/>
    </row>
    <row r="124" spans="1:25" x14ac:dyDescent="0.3">
      <c r="A124" s="1">
        <v>48245</v>
      </c>
      <c r="B124" s="9">
        <f t="shared" si="46"/>
        <v>29</v>
      </c>
      <c r="C124" s="5">
        <f>VLOOKUP(A124,Encargos!$A$8:$B$652,2,0)</f>
        <v>2.4659999999999999E-3</v>
      </c>
      <c r="D124">
        <f t="shared" si="43"/>
        <v>195</v>
      </c>
      <c r="E124" s="7">
        <f t="shared" si="35"/>
        <v>68380101270.893326</v>
      </c>
      <c r="F124" s="7">
        <f t="shared" si="36"/>
        <v>168625329.73402295</v>
      </c>
      <c r="G124" s="7">
        <f t="shared" si="29"/>
        <v>68548726600.62735</v>
      </c>
      <c r="H124" s="7">
        <f t="shared" si="30"/>
        <v>228495755.33542451</v>
      </c>
      <c r="I124" s="8">
        <f t="shared" si="31"/>
        <v>478635782.41046226</v>
      </c>
      <c r="J124" s="7">
        <f t="shared" si="32"/>
        <v>228495755.33542451</v>
      </c>
      <c r="K124" s="8">
        <f t="shared" si="27"/>
        <v>250140027.07503775</v>
      </c>
      <c r="L124" s="7">
        <v>0</v>
      </c>
      <c r="M124" s="7">
        <f t="shared" si="28"/>
        <v>68298586573.552307</v>
      </c>
      <c r="N124" s="139" t="s">
        <v>451</v>
      </c>
      <c r="O124" s="10">
        <f t="shared" si="33"/>
        <v>27</v>
      </c>
      <c r="P124" s="11">
        <f t="shared" si="37"/>
        <v>230508981.8623758</v>
      </c>
      <c r="Q124" s="11">
        <f t="shared" si="34"/>
        <v>250714282.53335747</v>
      </c>
      <c r="R124" s="37">
        <f t="shared" si="38"/>
        <v>481223264.39573324</v>
      </c>
      <c r="S124" s="39">
        <f t="shared" si="39"/>
        <v>1.1111111111111112</v>
      </c>
      <c r="T124" s="38">
        <f t="shared" si="44"/>
        <v>230508981.8623758</v>
      </c>
      <c r="U124" s="15">
        <f t="shared" si="45"/>
        <v>304183534.13288337</v>
      </c>
      <c r="V124" s="15">
        <f t="shared" si="40"/>
        <v>534692515.99525917</v>
      </c>
      <c r="W124" s="13"/>
      <c r="X124" s="14"/>
      <c r="Y124" s="138"/>
    </row>
    <row r="125" spans="1:25" x14ac:dyDescent="0.3">
      <c r="A125" s="1">
        <v>48274</v>
      </c>
      <c r="B125" s="9">
        <f t="shared" si="46"/>
        <v>31</v>
      </c>
      <c r="C125" s="5">
        <f>VLOOKUP(A125,Encargos!$A$8:$B$652,2,0)</f>
        <v>2.4659999999999999E-3</v>
      </c>
      <c r="D125">
        <f t="shared" si="43"/>
        <v>194</v>
      </c>
      <c r="E125" s="7">
        <f t="shared" si="35"/>
        <v>68298586573.552307</v>
      </c>
      <c r="F125" s="7">
        <f t="shared" si="36"/>
        <v>168424314.49037999</v>
      </c>
      <c r="G125" s="7">
        <f t="shared" si="29"/>
        <v>68467010888.042686</v>
      </c>
      <c r="H125" s="7">
        <f t="shared" si="30"/>
        <v>228223369.62680897</v>
      </c>
      <c r="I125" s="8">
        <f t="shared" si="31"/>
        <v>479816098.24988639</v>
      </c>
      <c r="J125" s="7">
        <f t="shared" si="32"/>
        <v>228223369.62680897</v>
      </c>
      <c r="K125" s="8">
        <f t="shared" si="27"/>
        <v>251592728.62307742</v>
      </c>
      <c r="L125" s="7">
        <v>0</v>
      </c>
      <c r="M125" s="7">
        <f t="shared" si="28"/>
        <v>68215418159.419609</v>
      </c>
      <c r="N125" s="139" t="s">
        <v>452</v>
      </c>
      <c r="O125" s="10">
        <f t="shared" si="33"/>
        <v>29</v>
      </c>
      <c r="P125" s="11">
        <f t="shared" si="37"/>
        <v>230249307.99958557</v>
      </c>
      <c r="Q125" s="11">
        <f t="shared" si="34"/>
        <v>252173082.57078624</v>
      </c>
      <c r="R125" s="37">
        <f t="shared" si="38"/>
        <v>482422390.57037181</v>
      </c>
      <c r="S125" s="39">
        <f t="shared" si="39"/>
        <v>1.1111111111111112</v>
      </c>
      <c r="T125" s="38">
        <f t="shared" si="44"/>
        <v>230249307.99958557</v>
      </c>
      <c r="U125" s="15">
        <f t="shared" si="45"/>
        <v>305775570.41193867</v>
      </c>
      <c r="V125" s="15">
        <f t="shared" si="40"/>
        <v>536024878.41152424</v>
      </c>
      <c r="W125" s="13"/>
      <c r="X125" s="14"/>
      <c r="Y125" s="138"/>
    </row>
    <row r="126" spans="1:25" x14ac:dyDescent="0.3">
      <c r="A126" s="1">
        <v>48305</v>
      </c>
      <c r="B126" s="9">
        <f t="shared" si="46"/>
        <v>30</v>
      </c>
      <c r="C126" s="5">
        <f>VLOOKUP(A126,Encargos!$A$8:$B$652,2,0)</f>
        <v>2.4659999999999999E-3</v>
      </c>
      <c r="D126">
        <f t="shared" si="43"/>
        <v>193</v>
      </c>
      <c r="E126" s="7">
        <f t="shared" si="35"/>
        <v>68215418159.419609</v>
      </c>
      <c r="F126" s="7">
        <f t="shared" si="36"/>
        <v>168219221.18112874</v>
      </c>
      <c r="G126" s="7">
        <f t="shared" si="29"/>
        <v>68383637380.600739</v>
      </c>
      <c r="H126" s="7">
        <f t="shared" si="30"/>
        <v>227945457.93533581</v>
      </c>
      <c r="I126" s="8">
        <f t="shared" si="31"/>
        <v>480999324.74817073</v>
      </c>
      <c r="J126" s="7">
        <f t="shared" si="32"/>
        <v>227945457.93533581</v>
      </c>
      <c r="K126" s="8">
        <f t="shared" si="27"/>
        <v>253053866.81283492</v>
      </c>
      <c r="L126" s="7">
        <v>0</v>
      </c>
      <c r="M126" s="7">
        <f t="shared" si="28"/>
        <v>68130583513.787903</v>
      </c>
      <c r="N126" s="139" t="s">
        <v>172</v>
      </c>
      <c r="O126" s="10">
        <f t="shared" si="33"/>
        <v>29</v>
      </c>
      <c r="P126" s="11">
        <f t="shared" si="37"/>
        <v>230042306.97430608</v>
      </c>
      <c r="Q126" s="11">
        <f t="shared" si="34"/>
        <v>253657071.84883088</v>
      </c>
      <c r="R126" s="37">
        <f t="shared" si="38"/>
        <v>483699378.82313693</v>
      </c>
      <c r="S126" s="39">
        <f t="shared" si="39"/>
        <v>1.1111111111111112</v>
      </c>
      <c r="T126" s="38">
        <f t="shared" si="44"/>
        <v>230042306.97430608</v>
      </c>
      <c r="U126" s="15">
        <f t="shared" si="45"/>
        <v>307401447.27362382</v>
      </c>
      <c r="V126" s="15">
        <f t="shared" si="40"/>
        <v>537443754.24792993</v>
      </c>
      <c r="W126" s="13"/>
      <c r="X126" s="14"/>
      <c r="Y126" s="138"/>
    </row>
    <row r="127" spans="1:25" x14ac:dyDescent="0.3">
      <c r="A127" s="1">
        <v>48335</v>
      </c>
      <c r="B127" s="9">
        <f t="shared" si="46"/>
        <v>31</v>
      </c>
      <c r="C127" s="5">
        <f>VLOOKUP(A127,Encargos!$A$8:$B$652,2,0)</f>
        <v>2.4659999999999999E-3</v>
      </c>
      <c r="D127">
        <f t="shared" si="43"/>
        <v>192</v>
      </c>
      <c r="E127" s="7">
        <f t="shared" si="35"/>
        <v>68130583513.787903</v>
      </c>
      <c r="F127" s="7">
        <f t="shared" si="36"/>
        <v>168010018.94500095</v>
      </c>
      <c r="G127" s="7">
        <f t="shared" si="29"/>
        <v>68298593532.732903</v>
      </c>
      <c r="H127" s="7">
        <f t="shared" si="30"/>
        <v>227661978.44244301</v>
      </c>
      <c r="I127" s="8">
        <f t="shared" si="31"/>
        <v>482185469.08299971</v>
      </c>
      <c r="J127" s="7">
        <f t="shared" si="32"/>
        <v>227661978.44244301</v>
      </c>
      <c r="K127" s="8">
        <f t="shared" si="27"/>
        <v>254523490.64055669</v>
      </c>
      <c r="L127" s="7">
        <v>0</v>
      </c>
      <c r="M127" s="7">
        <f t="shared" si="28"/>
        <v>68044070042.092346</v>
      </c>
      <c r="N127" s="139" t="s">
        <v>453</v>
      </c>
      <c r="O127" s="10">
        <f t="shared" si="33"/>
        <v>29</v>
      </c>
      <c r="P127" s="11">
        <f t="shared" si="37"/>
        <v>229694026.45121762</v>
      </c>
      <c r="Q127" s="11">
        <f t="shared" si="34"/>
        <v>255110605.03526232</v>
      </c>
      <c r="R127" s="37">
        <f t="shared" si="38"/>
        <v>484804631.48647994</v>
      </c>
      <c r="S127" s="39">
        <f t="shared" si="39"/>
        <v>1.1111111111111112</v>
      </c>
      <c r="T127" s="38">
        <f t="shared" si="44"/>
        <v>229694026.45121762</v>
      </c>
      <c r="U127" s="15">
        <f t="shared" si="45"/>
        <v>308977786.31153786</v>
      </c>
      <c r="V127" s="15">
        <f t="shared" si="40"/>
        <v>538671812.76275551</v>
      </c>
      <c r="W127" s="13"/>
      <c r="X127" s="14"/>
      <c r="Y127" s="138"/>
    </row>
    <row r="128" spans="1:25" x14ac:dyDescent="0.3">
      <c r="A128" s="1">
        <v>48366</v>
      </c>
      <c r="B128" s="9">
        <f t="shared" si="46"/>
        <v>30</v>
      </c>
      <c r="C128" s="5">
        <f>VLOOKUP(A128,Encargos!$A$8:$B$652,2,0)</f>
        <v>2.4659999999999999E-3</v>
      </c>
      <c r="D128">
        <f t="shared" si="43"/>
        <v>191</v>
      </c>
      <c r="E128" s="7">
        <f t="shared" si="35"/>
        <v>68044070042.092346</v>
      </c>
      <c r="F128" s="7">
        <f t="shared" si="36"/>
        <v>167796676.72379971</v>
      </c>
      <c r="G128" s="7">
        <f t="shared" si="29"/>
        <v>68211866718.816147</v>
      </c>
      <c r="H128" s="7">
        <f t="shared" si="30"/>
        <v>227372889.06272051</v>
      </c>
      <c r="I128" s="8">
        <f t="shared" si="31"/>
        <v>483374538.44975835</v>
      </c>
      <c r="J128" s="7">
        <f t="shared" si="32"/>
        <v>227372889.06272051</v>
      </c>
      <c r="K128" s="8">
        <f t="shared" si="27"/>
        <v>256001649.38703784</v>
      </c>
      <c r="L128" s="7">
        <v>0</v>
      </c>
      <c r="M128" s="7">
        <f t="shared" si="28"/>
        <v>67955865069.429108</v>
      </c>
      <c r="N128" s="139" t="s">
        <v>174</v>
      </c>
      <c r="O128" s="10">
        <f t="shared" si="33"/>
        <v>29</v>
      </c>
      <c r="P128" s="11">
        <f t="shared" si="37"/>
        <v>229476044.55229974</v>
      </c>
      <c r="Q128" s="11">
        <f t="shared" si="34"/>
        <v>256611881.05857262</v>
      </c>
      <c r="R128" s="37">
        <f t="shared" si="38"/>
        <v>486087925.61087239</v>
      </c>
      <c r="S128" s="39">
        <f t="shared" si="39"/>
        <v>1.1111111111111112</v>
      </c>
      <c r="T128" s="38">
        <f t="shared" si="44"/>
        <v>229476044.55229974</v>
      </c>
      <c r="U128" s="15">
        <f t="shared" si="45"/>
        <v>310621650.57089186</v>
      </c>
      <c r="V128" s="15">
        <f t="shared" si="40"/>
        <v>540097695.1231916</v>
      </c>
      <c r="W128" s="13"/>
      <c r="X128" s="14"/>
      <c r="Y128" s="138"/>
    </row>
    <row r="129" spans="1:25" x14ac:dyDescent="0.3">
      <c r="A129" s="1">
        <v>48396</v>
      </c>
      <c r="B129" s="9">
        <f t="shared" si="46"/>
        <v>31</v>
      </c>
      <c r="C129" s="5">
        <f>VLOOKUP(A129,Encargos!$A$8:$B$652,2,0)</f>
        <v>2.4659999999999999E-3</v>
      </c>
      <c r="D129">
        <f t="shared" si="43"/>
        <v>190</v>
      </c>
      <c r="E129" s="7">
        <f t="shared" si="35"/>
        <v>67955865069.429108</v>
      </c>
      <c r="F129" s="7">
        <f t="shared" si="36"/>
        <v>167579163.26121217</v>
      </c>
      <c r="G129" s="7">
        <f t="shared" si="29"/>
        <v>68123444232.690323</v>
      </c>
      <c r="H129" s="7">
        <f t="shared" si="30"/>
        <v>227078147.44230109</v>
      </c>
      <c r="I129" s="8">
        <f t="shared" si="31"/>
        <v>484566540.06157547</v>
      </c>
      <c r="J129" s="7">
        <f t="shared" si="32"/>
        <v>227078147.44230109</v>
      </c>
      <c r="K129" s="8">
        <f t="shared" si="27"/>
        <v>257488392.61927438</v>
      </c>
      <c r="L129" s="7">
        <v>0</v>
      </c>
      <c r="M129" s="7">
        <f t="shared" si="28"/>
        <v>67865955840.071045</v>
      </c>
      <c r="N129" s="139" t="s">
        <v>454</v>
      </c>
      <c r="O129" s="10">
        <f t="shared" si="33"/>
        <v>29</v>
      </c>
      <c r="P129" s="11">
        <f t="shared" si="37"/>
        <v>229116289.88926089</v>
      </c>
      <c r="Q129" s="11">
        <f t="shared" si="34"/>
        <v>258082346.21230397</v>
      </c>
      <c r="R129" s="37">
        <f t="shared" si="38"/>
        <v>487198636.10156488</v>
      </c>
      <c r="S129" s="39">
        <f t="shared" si="39"/>
        <v>1.1111111111111112</v>
      </c>
      <c r="T129" s="38">
        <f t="shared" si="44"/>
        <v>229116289.88926089</v>
      </c>
      <c r="U129" s="15">
        <f t="shared" si="45"/>
        <v>312215528.00136673</v>
      </c>
      <c r="V129" s="15">
        <f t="shared" si="40"/>
        <v>541331817.89062762</v>
      </c>
      <c r="W129" s="13"/>
      <c r="X129" s="14"/>
      <c r="Y129" s="138"/>
    </row>
    <row r="130" spans="1:25" x14ac:dyDescent="0.3">
      <c r="A130" s="1">
        <v>48427</v>
      </c>
      <c r="B130" s="9">
        <f t="shared" si="46"/>
        <v>31</v>
      </c>
      <c r="C130" s="5">
        <f>VLOOKUP(A130,Encargos!$A$8:$B$652,2,0)</f>
        <v>2.4659999999999999E-3</v>
      </c>
      <c r="D130">
        <f t="shared" si="43"/>
        <v>189</v>
      </c>
      <c r="E130" s="7">
        <f t="shared" si="35"/>
        <v>67865955840.071045</v>
      </c>
      <c r="F130" s="7">
        <f t="shared" si="36"/>
        <v>167357447.10161519</v>
      </c>
      <c r="G130" s="7">
        <f t="shared" si="29"/>
        <v>68033313287.172661</v>
      </c>
      <c r="H130" s="7">
        <f t="shared" si="30"/>
        <v>226777710.95724222</v>
      </c>
      <c r="I130" s="8">
        <f t="shared" si="31"/>
        <v>485761481.14936727</v>
      </c>
      <c r="J130" s="7">
        <f t="shared" si="32"/>
        <v>226777710.95724222</v>
      </c>
      <c r="K130" s="8">
        <f t="shared" si="27"/>
        <v>258983770.19212505</v>
      </c>
      <c r="L130" s="7">
        <v>0</v>
      </c>
      <c r="M130" s="7">
        <f t="shared" si="28"/>
        <v>67774329516.980537</v>
      </c>
      <c r="N130" s="139" t="s">
        <v>455</v>
      </c>
      <c r="O130" s="10">
        <f t="shared" si="33"/>
        <v>29</v>
      </c>
      <c r="P130" s="11">
        <f t="shared" si="37"/>
        <v>228818894.73586759</v>
      </c>
      <c r="Q130" s="11">
        <f t="shared" si="34"/>
        <v>259581173.20232368</v>
      </c>
      <c r="R130" s="37">
        <f t="shared" si="38"/>
        <v>488400067.93819129</v>
      </c>
      <c r="S130" s="39">
        <f t="shared" si="39"/>
        <v>1.1111111111111112</v>
      </c>
      <c r="T130" s="38">
        <f t="shared" si="44"/>
        <v>228818894.73586759</v>
      </c>
      <c r="U130" s="15">
        <f t="shared" si="45"/>
        <v>313847847.41767824</v>
      </c>
      <c r="V130" s="15">
        <f t="shared" si="40"/>
        <v>542666742.15354586</v>
      </c>
      <c r="W130" s="13"/>
      <c r="X130" s="14"/>
      <c r="Y130" s="138"/>
    </row>
    <row r="131" spans="1:25" x14ac:dyDescent="0.3">
      <c r="A131" s="1">
        <v>48458</v>
      </c>
      <c r="B131" s="9">
        <f t="shared" si="46"/>
        <v>30</v>
      </c>
      <c r="C131" s="5">
        <f>VLOOKUP(A131,Encargos!$A$8:$B$652,2,0)</f>
        <v>2.4659999999999999E-3</v>
      </c>
      <c r="D131">
        <f t="shared" si="43"/>
        <v>188</v>
      </c>
      <c r="E131" s="7">
        <f t="shared" si="35"/>
        <v>67774329516.980537</v>
      </c>
      <c r="F131" s="7">
        <f t="shared" si="36"/>
        <v>167131496.58887398</v>
      </c>
      <c r="G131" s="7">
        <f t="shared" si="29"/>
        <v>67941461013.569412</v>
      </c>
      <c r="H131" s="7">
        <f t="shared" si="30"/>
        <v>226471536.71189806</v>
      </c>
      <c r="I131" s="8">
        <f t="shared" si="31"/>
        <v>486959368.96188164</v>
      </c>
      <c r="J131" s="7">
        <f t="shared" si="32"/>
        <v>226471536.71189806</v>
      </c>
      <c r="K131" s="8">
        <f t="shared" ref="K131:K194" si="49">I131-J131</f>
        <v>260487832.24998358</v>
      </c>
      <c r="L131" s="7">
        <v>0</v>
      </c>
      <c r="M131" s="7">
        <f t="shared" ref="M131:M194" si="50">G131+H131-I131</f>
        <v>67680973181.319427</v>
      </c>
      <c r="N131" s="139" t="s">
        <v>177</v>
      </c>
      <c r="O131" s="10">
        <f t="shared" si="33"/>
        <v>29</v>
      </c>
      <c r="P131" s="11">
        <f t="shared" si="37"/>
        <v>228584121.65842593</v>
      </c>
      <c r="Q131" s="11">
        <f t="shared" si="34"/>
        <v>261108757.64506984</v>
      </c>
      <c r="R131" s="37">
        <f t="shared" si="38"/>
        <v>489692879.30349576</v>
      </c>
      <c r="S131" s="39">
        <f t="shared" si="39"/>
        <v>1.1111111111111112</v>
      </c>
      <c r="T131" s="38">
        <f t="shared" si="44"/>
        <v>228584121.65842593</v>
      </c>
      <c r="U131" s="15">
        <f t="shared" si="45"/>
        <v>315519077.56768048</v>
      </c>
      <c r="V131" s="15">
        <f t="shared" si="40"/>
        <v>544103199.22610641</v>
      </c>
      <c r="W131" s="13"/>
      <c r="X131" s="14"/>
      <c r="Y131" s="138"/>
    </row>
    <row r="132" spans="1:25" x14ac:dyDescent="0.3">
      <c r="A132" s="1">
        <v>48488</v>
      </c>
      <c r="B132" s="9">
        <f t="shared" si="46"/>
        <v>31</v>
      </c>
      <c r="C132" s="5">
        <f>VLOOKUP(A132,Encargos!$A$8:$B$652,2,0)</f>
        <v>2.4659999999999999E-3</v>
      </c>
      <c r="D132">
        <f t="shared" si="43"/>
        <v>187</v>
      </c>
      <c r="E132" s="7">
        <f t="shared" si="35"/>
        <v>67680973181.319427</v>
      </c>
      <c r="F132" s="7">
        <f t="shared" si="36"/>
        <v>166901279.8651337</v>
      </c>
      <c r="G132" s="7">
        <f t="shared" ref="G132:G195" si="51">E132+F132</f>
        <v>67847874461.184563</v>
      </c>
      <c r="H132" s="7">
        <f t="shared" ref="H132:H195" si="52">G132*$C$1</f>
        <v>226159581.5372819</v>
      </c>
      <c r="I132" s="8">
        <f t="shared" ref="I132:I195" si="53">PMT($C$1,D132,-G132)</f>
        <v>488160210.76574171</v>
      </c>
      <c r="J132" s="7">
        <f t="shared" ref="J132:J195" si="54">$C$1*G132</f>
        <v>226159581.5372819</v>
      </c>
      <c r="K132" s="8">
        <f t="shared" si="49"/>
        <v>262000629.22845981</v>
      </c>
      <c r="L132" s="7">
        <v>0</v>
      </c>
      <c r="M132" s="7">
        <f t="shared" si="50"/>
        <v>67585873831.956108</v>
      </c>
      <c r="N132" s="139" t="s">
        <v>456</v>
      </c>
      <c r="O132" s="10">
        <f t="shared" ref="O132:O195" si="55">N132-A132</f>
        <v>29</v>
      </c>
      <c r="P132" s="11">
        <f t="shared" si="37"/>
        <v>228206835.8229062</v>
      </c>
      <c r="Q132" s="11">
        <f t="shared" ref="Q132:Q195" si="56">K132*((1+C132)^((N132-A132)/B132))</f>
        <v>262604991.28735986</v>
      </c>
      <c r="R132" s="37">
        <f t="shared" si="38"/>
        <v>490811827.11026609</v>
      </c>
      <c r="S132" s="39">
        <f t="shared" si="39"/>
        <v>1.1111111111111112</v>
      </c>
      <c r="T132" s="38">
        <f t="shared" si="44"/>
        <v>228206835.8229062</v>
      </c>
      <c r="U132" s="15">
        <f t="shared" si="45"/>
        <v>317139638.74405617</v>
      </c>
      <c r="V132" s="15">
        <f t="shared" si="40"/>
        <v>545346474.56696236</v>
      </c>
      <c r="W132" s="13"/>
      <c r="X132" s="14"/>
      <c r="Y132" s="138"/>
    </row>
    <row r="133" spans="1:25" x14ac:dyDescent="0.3">
      <c r="A133" s="1">
        <v>48519</v>
      </c>
      <c r="B133" s="9">
        <f t="shared" si="46"/>
        <v>30</v>
      </c>
      <c r="C133" s="5">
        <f>VLOOKUP(A133,Encargos!$A$8:$B$652,2,0)</f>
        <v>2.4659999999999999E-3</v>
      </c>
      <c r="D133">
        <f t="shared" si="43"/>
        <v>186</v>
      </c>
      <c r="E133" s="7">
        <f t="shared" ref="E133:E196" si="57">M132</f>
        <v>67585873831.956108</v>
      </c>
      <c r="F133" s="7">
        <f t="shared" ref="F133:F196" si="58">E133*C133</f>
        <v>166666764.86960375</v>
      </c>
      <c r="G133" s="7">
        <f t="shared" si="51"/>
        <v>67752540596.825714</v>
      </c>
      <c r="H133" s="7">
        <f t="shared" si="52"/>
        <v>225841801.98941907</v>
      </c>
      <c r="I133" s="8">
        <f t="shared" si="53"/>
        <v>489364013.84549004</v>
      </c>
      <c r="J133" s="7">
        <f t="shared" si="54"/>
        <v>225841801.98941907</v>
      </c>
      <c r="K133" s="8">
        <f t="shared" si="49"/>
        <v>263522211.85607097</v>
      </c>
      <c r="L133" s="7">
        <v>0</v>
      </c>
      <c r="M133" s="7">
        <f t="shared" si="50"/>
        <v>67489018384.969643</v>
      </c>
      <c r="N133" s="139" t="s">
        <v>179</v>
      </c>
      <c r="O133" s="10">
        <f t="shared" si="55"/>
        <v>29</v>
      </c>
      <c r="P133" s="11">
        <f t="shared" ref="P133:P196" si="59">Q133*((1+$C$1)^(O133/B133)-1)+H133*((1+C133)^(O133/B133))*((1+$C$1)^(O133/B133))</f>
        <v>227960652.17478827</v>
      </c>
      <c r="Q133" s="11">
        <f t="shared" si="56"/>
        <v>264150370.30822355</v>
      </c>
      <c r="R133" s="37">
        <f t="shared" ref="R133:R196" si="60">P133+Q133</f>
        <v>492111022.48301184</v>
      </c>
      <c r="S133" s="39">
        <f t="shared" ref="S133:S196" si="61">(YEAR(A133)-2022)*100%/9</f>
        <v>1.1111111111111112</v>
      </c>
      <c r="T133" s="38">
        <f t="shared" si="44"/>
        <v>227960652.17478827</v>
      </c>
      <c r="U133" s="15">
        <f t="shared" si="45"/>
        <v>318829372.80633605</v>
      </c>
      <c r="V133" s="15">
        <f t="shared" ref="V133:V196" si="62">R133*S133</f>
        <v>546790024.98112428</v>
      </c>
      <c r="W133" s="13"/>
      <c r="X133" s="14"/>
      <c r="Y133" s="138"/>
    </row>
    <row r="134" spans="1:25" x14ac:dyDescent="0.3">
      <c r="A134" s="1">
        <v>48549</v>
      </c>
      <c r="B134" s="9">
        <f t="shared" si="46"/>
        <v>31</v>
      </c>
      <c r="C134" s="5">
        <f>VLOOKUP(A134,Encargos!$A$8:$B$652,2,0)</f>
        <v>2.4659999999999999E-3</v>
      </c>
      <c r="D134">
        <f t="shared" ref="D134:D197" si="63">D133-1</f>
        <v>185</v>
      </c>
      <c r="E134" s="7">
        <f t="shared" si="57"/>
        <v>67489018384.969643</v>
      </c>
      <c r="F134" s="7">
        <f t="shared" si="58"/>
        <v>166427919.33733514</v>
      </c>
      <c r="G134" s="7">
        <f t="shared" si="51"/>
        <v>67655446304.306976</v>
      </c>
      <c r="H134" s="7">
        <f t="shared" si="52"/>
        <v>225518154.34768993</v>
      </c>
      <c r="I134" s="8">
        <f t="shared" si="53"/>
        <v>490570785.50363296</v>
      </c>
      <c r="J134" s="7">
        <f t="shared" si="54"/>
        <v>225518154.34768993</v>
      </c>
      <c r="K134" s="8">
        <f t="shared" si="49"/>
        <v>265052631.15594304</v>
      </c>
      <c r="L134" s="7">
        <v>0</v>
      </c>
      <c r="M134" s="7">
        <f t="shared" si="50"/>
        <v>67390393673.151031</v>
      </c>
      <c r="N134" s="139" t="s">
        <v>457</v>
      </c>
      <c r="O134" s="10">
        <f t="shared" si="55"/>
        <v>29</v>
      </c>
      <c r="P134" s="11">
        <f t="shared" si="59"/>
        <v>227571462.41651109</v>
      </c>
      <c r="Q134" s="11">
        <f t="shared" si="56"/>
        <v>265664033.32835007</v>
      </c>
      <c r="R134" s="37">
        <f t="shared" si="60"/>
        <v>493235495.74486113</v>
      </c>
      <c r="S134" s="39">
        <f t="shared" si="61"/>
        <v>1.1111111111111112</v>
      </c>
      <c r="T134" s="38">
        <f t="shared" si="44"/>
        <v>227571462.41651109</v>
      </c>
      <c r="U134" s="15">
        <f t="shared" si="45"/>
        <v>320467977.30000138</v>
      </c>
      <c r="V134" s="15">
        <f t="shared" si="62"/>
        <v>548039439.71651244</v>
      </c>
      <c r="W134" s="13"/>
      <c r="X134" s="14"/>
      <c r="Y134" s="138"/>
    </row>
    <row r="135" spans="1:25" x14ac:dyDescent="0.3">
      <c r="A135" s="1">
        <v>48580</v>
      </c>
      <c r="B135" s="9">
        <f t="shared" si="46"/>
        <v>31</v>
      </c>
      <c r="C135" s="5">
        <f>VLOOKUP(A135,Encargos!$A$8:$B$652,2,0)</f>
        <v>2.4659999999999999E-3</v>
      </c>
      <c r="D135">
        <f t="shared" si="63"/>
        <v>184</v>
      </c>
      <c r="E135" s="7">
        <f t="shared" si="57"/>
        <v>67390393673.151031</v>
      </c>
      <c r="F135" s="7">
        <f t="shared" si="58"/>
        <v>166184710.79799044</v>
      </c>
      <c r="G135" s="7">
        <f t="shared" si="51"/>
        <v>67556578383.94902</v>
      </c>
      <c r="H135" s="7">
        <f t="shared" si="52"/>
        <v>225188594.61316341</v>
      </c>
      <c r="I135" s="8">
        <f t="shared" si="53"/>
        <v>491780533.06068492</v>
      </c>
      <c r="J135" s="7">
        <f t="shared" si="54"/>
        <v>225188594.61316341</v>
      </c>
      <c r="K135" s="8">
        <f t="shared" si="49"/>
        <v>266591938.44752151</v>
      </c>
      <c r="L135" s="7">
        <v>0</v>
      </c>
      <c r="M135" s="7">
        <f t="shared" si="50"/>
        <v>67289986445.501503</v>
      </c>
      <c r="N135" s="139" t="s">
        <v>458</v>
      </c>
      <c r="O135" s="10">
        <f t="shared" si="55"/>
        <v>29</v>
      </c>
      <c r="P135" s="11">
        <f t="shared" si="59"/>
        <v>227244923.10671508</v>
      </c>
      <c r="Q135" s="11">
        <f t="shared" si="56"/>
        <v>267206891.37065291</v>
      </c>
      <c r="R135" s="37">
        <f t="shared" si="60"/>
        <v>494451814.477368</v>
      </c>
      <c r="S135" s="39">
        <f t="shared" si="61"/>
        <v>1.2222222222222223</v>
      </c>
      <c r="T135" s="38">
        <f t="shared" si="44"/>
        <v>227244923.10671508</v>
      </c>
      <c r="U135" s="15">
        <f t="shared" si="45"/>
        <v>377085072.36562359</v>
      </c>
      <c r="V135" s="15">
        <f t="shared" si="62"/>
        <v>604329995.47233868</v>
      </c>
      <c r="W135" s="13"/>
      <c r="X135" s="14"/>
      <c r="Y135" s="138"/>
    </row>
    <row r="136" spans="1:25" x14ac:dyDescent="0.3">
      <c r="A136" s="1">
        <v>48611</v>
      </c>
      <c r="B136" s="9">
        <f t="shared" si="46"/>
        <v>28</v>
      </c>
      <c r="C136" s="5">
        <f>VLOOKUP(A136,Encargos!$A$8:$B$652,2,0)</f>
        <v>2.4659999999999999E-3</v>
      </c>
      <c r="D136">
        <f t="shared" si="63"/>
        <v>183</v>
      </c>
      <c r="E136" s="7">
        <f t="shared" si="57"/>
        <v>67289986445.501503</v>
      </c>
      <c r="F136" s="7">
        <f t="shared" si="58"/>
        <v>165937106.57460669</v>
      </c>
      <c r="G136" s="7">
        <f t="shared" si="51"/>
        <v>67455923552.076111</v>
      </c>
      <c r="H136" s="7">
        <f t="shared" si="52"/>
        <v>224853078.5069204</v>
      </c>
      <c r="I136" s="8">
        <f t="shared" si="53"/>
        <v>492993263.85521263</v>
      </c>
      <c r="J136" s="7">
        <f t="shared" si="54"/>
        <v>224853078.5069204</v>
      </c>
      <c r="K136" s="8">
        <f t="shared" si="49"/>
        <v>268140185.34829223</v>
      </c>
      <c r="L136" s="7">
        <v>0</v>
      </c>
      <c r="M136" s="7">
        <f t="shared" si="50"/>
        <v>67187783366.727821</v>
      </c>
      <c r="N136" s="139" t="s">
        <v>182</v>
      </c>
      <c r="O136" s="10">
        <f t="shared" si="55"/>
        <v>27</v>
      </c>
      <c r="P136" s="11">
        <f t="shared" si="59"/>
        <v>226976034.25862297</v>
      </c>
      <c r="Q136" s="11">
        <f t="shared" si="56"/>
        <v>268777775.50208127</v>
      </c>
      <c r="R136" s="37">
        <f t="shared" si="60"/>
        <v>495753809.76070428</v>
      </c>
      <c r="S136" s="39">
        <f t="shared" si="61"/>
        <v>1.2222222222222223</v>
      </c>
      <c r="T136" s="38">
        <f t="shared" si="44"/>
        <v>226976034.25862297</v>
      </c>
      <c r="U136" s="15">
        <f t="shared" si="45"/>
        <v>378945288.78223789</v>
      </c>
      <c r="V136" s="15">
        <f t="shared" si="62"/>
        <v>605921323.04086089</v>
      </c>
      <c r="W136" s="13"/>
      <c r="X136" s="14"/>
      <c r="Y136" s="138"/>
    </row>
    <row r="137" spans="1:25" x14ac:dyDescent="0.3">
      <c r="A137" s="1">
        <v>48639</v>
      </c>
      <c r="B137" s="9">
        <f t="shared" si="46"/>
        <v>31</v>
      </c>
      <c r="C137" s="5">
        <f>VLOOKUP(A137,Encargos!$A$8:$B$652,2,0)</f>
        <v>2.4659999999999999E-3</v>
      </c>
      <c r="D137">
        <f t="shared" si="63"/>
        <v>182</v>
      </c>
      <c r="E137" s="7">
        <f t="shared" si="57"/>
        <v>67187783366.727821</v>
      </c>
      <c r="F137" s="7">
        <f t="shared" si="58"/>
        <v>165685073.78235081</v>
      </c>
      <c r="G137" s="7">
        <f t="shared" si="51"/>
        <v>67353468440.51017</v>
      </c>
      <c r="H137" s="7">
        <f t="shared" si="52"/>
        <v>224511561.46836725</v>
      </c>
      <c r="I137" s="8">
        <f t="shared" si="53"/>
        <v>494208985.24387962</v>
      </c>
      <c r="J137" s="7">
        <f t="shared" si="54"/>
        <v>224511561.46836725</v>
      </c>
      <c r="K137" s="8">
        <f t="shared" si="49"/>
        <v>269697423.77551234</v>
      </c>
      <c r="L137" s="7">
        <v>0</v>
      </c>
      <c r="M137" s="7">
        <f t="shared" si="50"/>
        <v>67083771016.734657</v>
      </c>
      <c r="N137" s="139" t="s">
        <v>459</v>
      </c>
      <c r="O137" s="10">
        <f t="shared" si="55"/>
        <v>29</v>
      </c>
      <c r="P137" s="11">
        <f t="shared" si="59"/>
        <v>226573917.4816151</v>
      </c>
      <c r="Q137" s="11">
        <f t="shared" si="56"/>
        <v>270319540.18337363</v>
      </c>
      <c r="R137" s="37">
        <f t="shared" si="60"/>
        <v>496893457.66498876</v>
      </c>
      <c r="S137" s="39">
        <f t="shared" si="61"/>
        <v>1.2222222222222223</v>
      </c>
      <c r="T137" s="38">
        <f t="shared" si="44"/>
        <v>226573917.4816151</v>
      </c>
      <c r="U137" s="15">
        <f t="shared" si="45"/>
        <v>380740308.55337119</v>
      </c>
      <c r="V137" s="15">
        <f t="shared" si="62"/>
        <v>607314226.03498626</v>
      </c>
      <c r="W137" s="13"/>
      <c r="X137" s="14"/>
      <c r="Y137" s="138"/>
    </row>
    <row r="138" spans="1:25" x14ac:dyDescent="0.3">
      <c r="A138" s="1">
        <v>48670</v>
      </c>
      <c r="B138" s="9">
        <f t="shared" si="46"/>
        <v>30</v>
      </c>
      <c r="C138" s="5">
        <f>VLOOKUP(A138,Encargos!$A$8:$B$652,2,0)</f>
        <v>2.4659999999999999E-3</v>
      </c>
      <c r="D138">
        <f t="shared" si="63"/>
        <v>181</v>
      </c>
      <c r="E138" s="7">
        <f t="shared" si="57"/>
        <v>67083771016.734657</v>
      </c>
      <c r="F138" s="7">
        <f t="shared" si="58"/>
        <v>165428579.32726765</v>
      </c>
      <c r="G138" s="7">
        <f t="shared" si="51"/>
        <v>67249199596.061928</v>
      </c>
      <c r="H138" s="7">
        <f t="shared" si="52"/>
        <v>224163998.65353978</v>
      </c>
      <c r="I138" s="8">
        <f t="shared" si="53"/>
        <v>495427704.60149103</v>
      </c>
      <c r="J138" s="7">
        <f t="shared" si="54"/>
        <v>224163998.65353978</v>
      </c>
      <c r="K138" s="8">
        <f t="shared" si="49"/>
        <v>271263705.94795126</v>
      </c>
      <c r="L138" s="7">
        <v>0</v>
      </c>
      <c r="M138" s="7">
        <f t="shared" si="50"/>
        <v>66977935890.113976</v>
      </c>
      <c r="N138" s="139" t="s">
        <v>184</v>
      </c>
      <c r="O138" s="10">
        <f t="shared" si="55"/>
        <v>29</v>
      </c>
      <c r="P138" s="11">
        <f t="shared" si="59"/>
        <v>226298433.50195023</v>
      </c>
      <c r="Q138" s="11">
        <f t="shared" si="56"/>
        <v>271910317.81589699</v>
      </c>
      <c r="R138" s="37">
        <f t="shared" si="60"/>
        <v>498208751.31784725</v>
      </c>
      <c r="S138" s="39">
        <f t="shared" si="61"/>
        <v>1.2222222222222223</v>
      </c>
      <c r="T138" s="38">
        <f t="shared" si="44"/>
        <v>226298433.50195023</v>
      </c>
      <c r="U138" s="15">
        <f t="shared" si="45"/>
        <v>382623373.66430759</v>
      </c>
      <c r="V138" s="15">
        <f t="shared" si="62"/>
        <v>608921807.16625786</v>
      </c>
      <c r="W138" s="13"/>
      <c r="X138" s="14"/>
      <c r="Y138" s="138"/>
    </row>
    <row r="139" spans="1:25" x14ac:dyDescent="0.3">
      <c r="A139" s="1">
        <v>48700</v>
      </c>
      <c r="B139" s="9">
        <f t="shared" si="46"/>
        <v>31</v>
      </c>
      <c r="C139" s="5">
        <f>VLOOKUP(A139,Encargos!$A$8:$B$652,2,0)</f>
        <v>2.4659999999999999E-3</v>
      </c>
      <c r="D139">
        <f t="shared" si="63"/>
        <v>180</v>
      </c>
      <c r="E139" s="7">
        <f t="shared" si="57"/>
        <v>66977935890.113976</v>
      </c>
      <c r="F139" s="7">
        <f t="shared" si="58"/>
        <v>165167589.90502104</v>
      </c>
      <c r="G139" s="7">
        <f t="shared" si="51"/>
        <v>67143103480.018997</v>
      </c>
      <c r="H139" s="7">
        <f t="shared" si="52"/>
        <v>223810344.93339667</v>
      </c>
      <c r="I139" s="8">
        <f t="shared" si="53"/>
        <v>496649429.32103825</v>
      </c>
      <c r="J139" s="7">
        <f t="shared" si="54"/>
        <v>223810344.93339667</v>
      </c>
      <c r="K139" s="8">
        <f t="shared" si="49"/>
        <v>272839084.38764155</v>
      </c>
      <c r="L139" s="7">
        <v>0</v>
      </c>
      <c r="M139" s="7">
        <f t="shared" si="50"/>
        <v>66870264395.631355</v>
      </c>
      <c r="N139" s="139" t="s">
        <v>460</v>
      </c>
      <c r="O139" s="10">
        <f t="shared" si="55"/>
        <v>29</v>
      </c>
      <c r="P139" s="11">
        <f t="shared" si="59"/>
        <v>225878710.15834412</v>
      </c>
      <c r="Q139" s="11">
        <f t="shared" si="56"/>
        <v>273468447.72647971</v>
      </c>
      <c r="R139" s="37">
        <f t="shared" si="60"/>
        <v>499347157.8848238</v>
      </c>
      <c r="S139" s="39">
        <f t="shared" si="61"/>
        <v>1.2222222222222223</v>
      </c>
      <c r="T139" s="38">
        <f t="shared" si="44"/>
        <v>225878710.15834412</v>
      </c>
      <c r="U139" s="15">
        <f t="shared" si="45"/>
        <v>384434482.8119961</v>
      </c>
      <c r="V139" s="15">
        <f t="shared" si="62"/>
        <v>610313192.97034025</v>
      </c>
      <c r="W139" s="13"/>
      <c r="X139" s="14"/>
      <c r="Y139" s="138"/>
    </row>
    <row r="140" spans="1:25" x14ac:dyDescent="0.3">
      <c r="A140" s="1">
        <v>48731</v>
      </c>
      <c r="B140" s="9">
        <f t="shared" si="46"/>
        <v>30</v>
      </c>
      <c r="C140" s="5">
        <f>VLOOKUP(A140,Encargos!$A$8:$B$652,2,0)</f>
        <v>2.4659999999999999E-3</v>
      </c>
      <c r="D140">
        <f t="shared" si="63"/>
        <v>179</v>
      </c>
      <c r="E140" s="7">
        <f t="shared" si="57"/>
        <v>66870264395.631355</v>
      </c>
      <c r="F140" s="7">
        <f t="shared" si="58"/>
        <v>164902071.9996269</v>
      </c>
      <c r="G140" s="7">
        <f t="shared" si="51"/>
        <v>67035166467.630981</v>
      </c>
      <c r="H140" s="7">
        <f t="shared" si="52"/>
        <v>223450554.89210328</v>
      </c>
      <c r="I140" s="8">
        <f t="shared" si="53"/>
        <v>497874166.81374401</v>
      </c>
      <c r="J140" s="7">
        <f t="shared" si="54"/>
        <v>223450554.89210328</v>
      </c>
      <c r="K140" s="8">
        <f t="shared" si="49"/>
        <v>274423611.92164075</v>
      </c>
      <c r="L140" s="7">
        <v>0</v>
      </c>
      <c r="M140" s="7">
        <f t="shared" si="50"/>
        <v>66760742855.709343</v>
      </c>
      <c r="N140" s="139" t="s">
        <v>186</v>
      </c>
      <c r="O140" s="10">
        <f t="shared" si="55"/>
        <v>29</v>
      </c>
      <c r="P140" s="11">
        <f t="shared" si="59"/>
        <v>225591190.50036424</v>
      </c>
      <c r="Q140" s="11">
        <f t="shared" si="56"/>
        <v>275077756.06411999</v>
      </c>
      <c r="R140" s="37">
        <f t="shared" si="60"/>
        <v>500668946.56448424</v>
      </c>
      <c r="S140" s="39">
        <f t="shared" si="61"/>
        <v>1.2222222222222223</v>
      </c>
      <c r="T140" s="38">
        <f t="shared" si="44"/>
        <v>225591190.50036424</v>
      </c>
      <c r="U140" s="15">
        <f t="shared" si="45"/>
        <v>386337521.96733874</v>
      </c>
      <c r="V140" s="15">
        <f t="shared" si="62"/>
        <v>611928712.46770298</v>
      </c>
      <c r="W140" s="13"/>
      <c r="X140" s="14"/>
      <c r="Y140" s="138"/>
    </row>
    <row r="141" spans="1:25" x14ac:dyDescent="0.3">
      <c r="A141" s="1">
        <v>48761</v>
      </c>
      <c r="B141" s="9">
        <f t="shared" si="46"/>
        <v>31</v>
      </c>
      <c r="C141" s="5">
        <f>VLOOKUP(A141,Encargos!$A$8:$B$652,2,0)</f>
        <v>2.4659999999999999E-3</v>
      </c>
      <c r="D141">
        <f t="shared" si="63"/>
        <v>178</v>
      </c>
      <c r="E141" s="7">
        <f t="shared" si="57"/>
        <v>66760742855.709343</v>
      </c>
      <c r="F141" s="7">
        <f t="shared" si="58"/>
        <v>164631991.88217923</v>
      </c>
      <c r="G141" s="7">
        <f t="shared" si="51"/>
        <v>66925374847.591522</v>
      </c>
      <c r="H141" s="7">
        <f t="shared" si="52"/>
        <v>223084582.82530507</v>
      </c>
      <c r="I141" s="8">
        <f t="shared" si="53"/>
        <v>499101924.50910676</v>
      </c>
      <c r="J141" s="7">
        <f t="shared" si="54"/>
        <v>223084582.82530507</v>
      </c>
      <c r="K141" s="8">
        <f t="shared" si="49"/>
        <v>276017341.68380165</v>
      </c>
      <c r="L141" s="7">
        <v>0</v>
      </c>
      <c r="M141" s="7">
        <f t="shared" si="50"/>
        <v>66649357505.907715</v>
      </c>
      <c r="N141" s="139" t="s">
        <v>461</v>
      </c>
      <c r="O141" s="10">
        <f t="shared" si="55"/>
        <v>29</v>
      </c>
      <c r="P141" s="11">
        <f t="shared" si="59"/>
        <v>225158938.30356207</v>
      </c>
      <c r="Q141" s="11">
        <f t="shared" si="56"/>
        <v>276654036.3719151</v>
      </c>
      <c r="R141" s="37">
        <f t="shared" si="60"/>
        <v>501812974.67547715</v>
      </c>
      <c r="S141" s="39">
        <f t="shared" si="61"/>
        <v>1.2222222222222223</v>
      </c>
      <c r="T141" s="38">
        <f t="shared" si="44"/>
        <v>225158938.30356207</v>
      </c>
      <c r="U141" s="15">
        <f t="shared" si="45"/>
        <v>388168030.74424338</v>
      </c>
      <c r="V141" s="15">
        <f t="shared" si="62"/>
        <v>613326969.04780543</v>
      </c>
      <c r="W141" s="13"/>
      <c r="X141" s="14"/>
      <c r="Y141" s="138"/>
    </row>
    <row r="142" spans="1:25" x14ac:dyDescent="0.3">
      <c r="A142" s="1">
        <v>48792</v>
      </c>
      <c r="B142" s="9">
        <f t="shared" si="46"/>
        <v>31</v>
      </c>
      <c r="C142" s="5">
        <f>VLOOKUP(A142,Encargos!$A$8:$B$652,2,0)</f>
        <v>2.4659999999999999E-3</v>
      </c>
      <c r="D142">
        <f t="shared" si="63"/>
        <v>177</v>
      </c>
      <c r="E142" s="7">
        <f t="shared" si="57"/>
        <v>66649357505.907715</v>
      </c>
      <c r="F142" s="7">
        <f t="shared" si="58"/>
        <v>164357315.60956842</v>
      </c>
      <c r="G142" s="7">
        <f t="shared" si="51"/>
        <v>66813714821.517281</v>
      </c>
      <c r="H142" s="7">
        <f t="shared" si="52"/>
        <v>222712382.73839095</v>
      </c>
      <c r="I142" s="8">
        <f t="shared" si="53"/>
        <v>500332709.85494602</v>
      </c>
      <c r="J142" s="7">
        <f t="shared" si="54"/>
        <v>222712382.73839095</v>
      </c>
      <c r="K142" s="8">
        <f t="shared" si="49"/>
        <v>277620327.11655509</v>
      </c>
      <c r="L142" s="7">
        <v>0</v>
      </c>
      <c r="M142" s="7">
        <f t="shared" si="50"/>
        <v>66536094494.400726</v>
      </c>
      <c r="N142" s="139" t="s">
        <v>462</v>
      </c>
      <c r="O142" s="10">
        <f t="shared" si="55"/>
        <v>29</v>
      </c>
      <c r="P142" s="11">
        <f t="shared" si="59"/>
        <v>224789726.02799994</v>
      </c>
      <c r="Q142" s="11">
        <f t="shared" si="56"/>
        <v>278260719.44302684</v>
      </c>
      <c r="R142" s="37">
        <f t="shared" si="60"/>
        <v>503050445.47102678</v>
      </c>
      <c r="S142" s="39">
        <f t="shared" si="61"/>
        <v>1.2222222222222223</v>
      </c>
      <c r="T142" s="38">
        <f t="shared" si="44"/>
        <v>224789726.02799994</v>
      </c>
      <c r="U142" s="15">
        <f t="shared" si="45"/>
        <v>390049707.3254773</v>
      </c>
      <c r="V142" s="15">
        <f t="shared" si="62"/>
        <v>614839433.35347724</v>
      </c>
      <c r="W142" s="13"/>
      <c r="X142" s="14"/>
      <c r="Y142" s="138"/>
    </row>
    <row r="143" spans="1:25" x14ac:dyDescent="0.3">
      <c r="A143" s="1">
        <v>48823</v>
      </c>
      <c r="B143" s="9">
        <f t="shared" si="46"/>
        <v>30</v>
      </c>
      <c r="C143" s="5">
        <f>VLOOKUP(A143,Encargos!$A$8:$B$652,2,0)</f>
        <v>2.4659999999999999E-3</v>
      </c>
      <c r="D143">
        <f t="shared" si="63"/>
        <v>176</v>
      </c>
      <c r="E143" s="7">
        <f t="shared" si="57"/>
        <v>66536094494.400726</v>
      </c>
      <c r="F143" s="7">
        <f t="shared" si="58"/>
        <v>164078009.0231922</v>
      </c>
      <c r="G143" s="7">
        <f t="shared" si="51"/>
        <v>66700172503.42392</v>
      </c>
      <c r="H143" s="7">
        <f t="shared" si="52"/>
        <v>222333908.34474641</v>
      </c>
      <c r="I143" s="8">
        <f t="shared" si="53"/>
        <v>501566530.31744844</v>
      </c>
      <c r="J143" s="7">
        <f t="shared" si="54"/>
        <v>222333908.34474641</v>
      </c>
      <c r="K143" s="8">
        <f t="shared" si="49"/>
        <v>279232621.97270203</v>
      </c>
      <c r="L143" s="7">
        <v>0</v>
      </c>
      <c r="M143" s="7">
        <f t="shared" si="50"/>
        <v>66420939881.451218</v>
      </c>
      <c r="N143" s="139" t="s">
        <v>189</v>
      </c>
      <c r="O143" s="10">
        <f t="shared" si="55"/>
        <v>29</v>
      </c>
      <c r="P143" s="11">
        <f t="shared" si="59"/>
        <v>224483807.51458853</v>
      </c>
      <c r="Q143" s="11">
        <f t="shared" si="56"/>
        <v>279898229.36258185</v>
      </c>
      <c r="R143" s="37">
        <f t="shared" si="60"/>
        <v>504382036.87717038</v>
      </c>
      <c r="S143" s="39">
        <f t="shared" si="61"/>
        <v>1.2222222222222223</v>
      </c>
      <c r="T143" s="38">
        <f t="shared" si="44"/>
        <v>224483807.51458853</v>
      </c>
      <c r="U143" s="15">
        <f t="shared" si="45"/>
        <v>391983126.44639748</v>
      </c>
      <c r="V143" s="15">
        <f t="shared" si="62"/>
        <v>616466933.96098602</v>
      </c>
      <c r="W143" s="13"/>
      <c r="X143" s="14"/>
      <c r="Y143" s="138"/>
    </row>
    <row r="144" spans="1:25" x14ac:dyDescent="0.3">
      <c r="A144" s="1">
        <v>48853</v>
      </c>
      <c r="B144" s="9">
        <f t="shared" si="46"/>
        <v>31</v>
      </c>
      <c r="C144" s="5">
        <f>VLOOKUP(A144,Encargos!$A$8:$B$652,2,0)</f>
        <v>2.4659999999999999E-3</v>
      </c>
      <c r="D144">
        <f t="shared" si="63"/>
        <v>175</v>
      </c>
      <c r="E144" s="7">
        <f t="shared" si="57"/>
        <v>66420939881.451218</v>
      </c>
      <c r="F144" s="7">
        <f t="shared" si="58"/>
        <v>163794037.7476587</v>
      </c>
      <c r="G144" s="7">
        <f t="shared" si="51"/>
        <v>66584733919.198875</v>
      </c>
      <c r="H144" s="7">
        <f t="shared" si="52"/>
        <v>221949113.06399626</v>
      </c>
      <c r="I144" s="8">
        <f t="shared" si="53"/>
        <v>502803393.38121116</v>
      </c>
      <c r="J144" s="7">
        <f t="shared" si="54"/>
        <v>221949113.06399626</v>
      </c>
      <c r="K144" s="8">
        <f t="shared" si="49"/>
        <v>280854280.31721491</v>
      </c>
      <c r="L144" s="7">
        <v>0</v>
      </c>
      <c r="M144" s="7">
        <f t="shared" si="50"/>
        <v>66303879638.88166</v>
      </c>
      <c r="N144" s="139" t="s">
        <v>463</v>
      </c>
      <c r="O144" s="10">
        <f t="shared" si="55"/>
        <v>29</v>
      </c>
      <c r="P144" s="11">
        <f t="shared" si="59"/>
        <v>224032416.92851281</v>
      </c>
      <c r="Q144" s="11">
        <f t="shared" si="56"/>
        <v>281502132.46781182</v>
      </c>
      <c r="R144" s="37">
        <f t="shared" si="60"/>
        <v>505534549.39632463</v>
      </c>
      <c r="S144" s="39">
        <f t="shared" si="61"/>
        <v>1.2222222222222223</v>
      </c>
      <c r="T144" s="38">
        <f t="shared" si="44"/>
        <v>224032416.92851281</v>
      </c>
      <c r="U144" s="15">
        <f t="shared" si="45"/>
        <v>393843143.44477296</v>
      </c>
      <c r="V144" s="15">
        <f t="shared" si="62"/>
        <v>617875560.37328577</v>
      </c>
      <c r="W144" s="13"/>
      <c r="X144" s="14"/>
      <c r="Y144" s="138"/>
    </row>
    <row r="145" spans="1:25" x14ac:dyDescent="0.3">
      <c r="A145" s="1">
        <v>48884</v>
      </c>
      <c r="B145" s="9">
        <f t="shared" si="46"/>
        <v>30</v>
      </c>
      <c r="C145" s="5">
        <f>VLOOKUP(A145,Encargos!$A$8:$B$652,2,0)</f>
        <v>2.4659999999999999E-3</v>
      </c>
      <c r="D145">
        <f t="shared" si="63"/>
        <v>174</v>
      </c>
      <c r="E145" s="7">
        <f t="shared" si="57"/>
        <v>66303879638.88166</v>
      </c>
      <c r="F145" s="7">
        <f t="shared" si="58"/>
        <v>163505367.18948215</v>
      </c>
      <c r="G145" s="7">
        <f t="shared" si="51"/>
        <v>66467385006.071144</v>
      </c>
      <c r="H145" s="7">
        <f t="shared" si="52"/>
        <v>221557950.02023715</v>
      </c>
      <c r="I145" s="8">
        <f t="shared" si="53"/>
        <v>504043306.54928929</v>
      </c>
      <c r="J145" s="7">
        <f t="shared" si="54"/>
        <v>221557950.02023715</v>
      </c>
      <c r="K145" s="8">
        <f t="shared" si="49"/>
        <v>282485356.52905214</v>
      </c>
      <c r="L145" s="7">
        <v>0</v>
      </c>
      <c r="M145" s="7">
        <f t="shared" si="50"/>
        <v>66184899649.542099</v>
      </c>
      <c r="N145" s="139" t="s">
        <v>191</v>
      </c>
      <c r="O145" s="10">
        <f t="shared" si="55"/>
        <v>29</v>
      </c>
      <c r="P145" s="11">
        <f t="shared" si="59"/>
        <v>223713998.83974466</v>
      </c>
      <c r="Q145" s="11">
        <f t="shared" si="56"/>
        <v>283158717.46915376</v>
      </c>
      <c r="R145" s="37">
        <f t="shared" si="60"/>
        <v>506872716.30889845</v>
      </c>
      <c r="S145" s="39">
        <f t="shared" si="61"/>
        <v>1.2222222222222223</v>
      </c>
      <c r="T145" s="38">
        <f t="shared" si="44"/>
        <v>223713998.83974466</v>
      </c>
      <c r="U145" s="15">
        <f t="shared" si="45"/>
        <v>395797098.8711313</v>
      </c>
      <c r="V145" s="15">
        <f t="shared" si="62"/>
        <v>619511097.71087599</v>
      </c>
      <c r="W145" s="13"/>
      <c r="X145" s="14"/>
      <c r="Y145" s="138"/>
    </row>
    <row r="146" spans="1:25" x14ac:dyDescent="0.3">
      <c r="A146" s="1">
        <v>48914</v>
      </c>
      <c r="B146" s="9">
        <f t="shared" si="46"/>
        <v>31</v>
      </c>
      <c r="C146" s="5">
        <f>VLOOKUP(A146,Encargos!$A$8:$B$652,2,0)</f>
        <v>2.4659999999999999E-3</v>
      </c>
      <c r="D146">
        <f t="shared" si="63"/>
        <v>173</v>
      </c>
      <c r="E146" s="7">
        <f t="shared" si="57"/>
        <v>66184899649.542099</v>
      </c>
      <c r="F146" s="7">
        <f t="shared" si="58"/>
        <v>163211962.5357708</v>
      </c>
      <c r="G146" s="7">
        <f t="shared" si="51"/>
        <v>66348111612.077873</v>
      </c>
      <c r="H146" s="7">
        <f t="shared" si="52"/>
        <v>221160372.0402596</v>
      </c>
      <c r="I146" s="8">
        <f t="shared" si="53"/>
        <v>505286277.34323978</v>
      </c>
      <c r="J146" s="7">
        <f t="shared" si="54"/>
        <v>221160372.0402596</v>
      </c>
      <c r="K146" s="8">
        <f t="shared" si="49"/>
        <v>284125905.30298018</v>
      </c>
      <c r="L146" s="7">
        <v>0</v>
      </c>
      <c r="M146" s="7">
        <f t="shared" si="50"/>
        <v>66063985706.774895</v>
      </c>
      <c r="N146" s="139" t="s">
        <v>464</v>
      </c>
      <c r="O146" s="10">
        <f t="shared" si="55"/>
        <v>29</v>
      </c>
      <c r="P146" s="11">
        <f t="shared" si="59"/>
        <v>223249615.85244784</v>
      </c>
      <c r="Q146" s="11">
        <f t="shared" si="56"/>
        <v>284781304.1759578</v>
      </c>
      <c r="R146" s="37">
        <f t="shared" si="60"/>
        <v>508030920.02840567</v>
      </c>
      <c r="S146" s="39">
        <f t="shared" si="61"/>
        <v>1.2222222222222223</v>
      </c>
      <c r="T146" s="38">
        <f t="shared" ref="T146:T209" si="64">IF(V146&lt;P146,V146,P146)</f>
        <v>223249615.85244784</v>
      </c>
      <c r="U146" s="15">
        <f t="shared" ref="U146:U209" si="65">V146-T146</f>
        <v>397677064.18227017</v>
      </c>
      <c r="V146" s="15">
        <f t="shared" si="62"/>
        <v>620926680.03471804</v>
      </c>
      <c r="W146" s="13"/>
      <c r="X146" s="14"/>
      <c r="Y146" s="138"/>
    </row>
    <row r="147" spans="1:25" x14ac:dyDescent="0.3">
      <c r="A147" s="1">
        <v>48945</v>
      </c>
      <c r="B147" s="9">
        <f t="shared" si="46"/>
        <v>31</v>
      </c>
      <c r="C147" s="5">
        <f>VLOOKUP(A147,Encargos!$A$8:$B$652,2,0)</f>
        <v>2.4659999999999999E-3</v>
      </c>
      <c r="D147">
        <f t="shared" si="63"/>
        <v>172</v>
      </c>
      <c r="E147" s="7">
        <f t="shared" si="57"/>
        <v>66063985706.774895</v>
      </c>
      <c r="F147" s="7">
        <f t="shared" si="58"/>
        <v>162913788.75290689</v>
      </c>
      <c r="G147" s="7">
        <f t="shared" si="51"/>
        <v>66226899495.527802</v>
      </c>
      <c r="H147" s="7">
        <f t="shared" si="52"/>
        <v>220756331.65175936</v>
      </c>
      <c r="I147" s="8">
        <f t="shared" si="53"/>
        <v>506532313.30316836</v>
      </c>
      <c r="J147" s="7">
        <f t="shared" si="54"/>
        <v>220756331.65175936</v>
      </c>
      <c r="K147" s="8">
        <f t="shared" si="49"/>
        <v>285775981.65140903</v>
      </c>
      <c r="L147" s="7">
        <v>0</v>
      </c>
      <c r="M147" s="7">
        <f t="shared" si="50"/>
        <v>65941123513.876389</v>
      </c>
      <c r="N147" s="139" t="s">
        <v>465</v>
      </c>
      <c r="O147" s="10">
        <f t="shared" si="55"/>
        <v>29</v>
      </c>
      <c r="P147" s="11">
        <f t="shared" si="59"/>
        <v>222848537.48889977</v>
      </c>
      <c r="Q147" s="11">
        <f t="shared" si="56"/>
        <v>286435186.78829604</v>
      </c>
      <c r="R147" s="37">
        <f t="shared" si="60"/>
        <v>509283724.27719581</v>
      </c>
      <c r="S147" s="39">
        <f t="shared" si="61"/>
        <v>1.3333333333333333</v>
      </c>
      <c r="T147" s="38">
        <f t="shared" si="64"/>
        <v>222848537.48889977</v>
      </c>
      <c r="U147" s="15">
        <f t="shared" si="65"/>
        <v>456196428.21402794</v>
      </c>
      <c r="V147" s="15">
        <f t="shared" si="62"/>
        <v>679044965.70292771</v>
      </c>
      <c r="W147" s="13"/>
      <c r="X147" s="14"/>
      <c r="Y147" s="138"/>
    </row>
    <row r="148" spans="1:25" x14ac:dyDescent="0.3">
      <c r="A148" s="1">
        <v>48976</v>
      </c>
      <c r="B148" s="9">
        <f t="shared" si="46"/>
        <v>28</v>
      </c>
      <c r="C148" s="5">
        <f>VLOOKUP(A148,Encargos!$A$8:$B$652,2,0)</f>
        <v>2.4659999999999999E-3</v>
      </c>
      <c r="D148">
        <f t="shared" si="63"/>
        <v>171</v>
      </c>
      <c r="E148" s="7">
        <f t="shared" si="57"/>
        <v>65941123513.876389</v>
      </c>
      <c r="F148" s="7">
        <f t="shared" si="58"/>
        <v>162610810.58521917</v>
      </c>
      <c r="G148" s="7">
        <f t="shared" si="51"/>
        <v>66103734324.461609</v>
      </c>
      <c r="H148" s="7">
        <f t="shared" si="52"/>
        <v>220345781.08153871</v>
      </c>
      <c r="I148" s="8">
        <f t="shared" si="53"/>
        <v>507781421.98777395</v>
      </c>
      <c r="J148" s="7">
        <f t="shared" si="54"/>
        <v>220345781.08153871</v>
      </c>
      <c r="K148" s="8">
        <f t="shared" si="49"/>
        <v>287435640.90623522</v>
      </c>
      <c r="L148" s="7">
        <v>0</v>
      </c>
      <c r="M148" s="7">
        <f t="shared" si="50"/>
        <v>65816298683.555367</v>
      </c>
      <c r="N148" s="139" t="s">
        <v>194</v>
      </c>
      <c r="O148" s="10">
        <f t="shared" si="55"/>
        <v>27</v>
      </c>
      <c r="P148" s="11">
        <f t="shared" si="59"/>
        <v>222505662.83205259</v>
      </c>
      <c r="Q148" s="11">
        <f t="shared" si="56"/>
        <v>288119112.25631207</v>
      </c>
      <c r="R148" s="37">
        <f t="shared" si="60"/>
        <v>510624775.08836466</v>
      </c>
      <c r="S148" s="39">
        <f t="shared" si="61"/>
        <v>1.3333333333333333</v>
      </c>
      <c r="T148" s="38">
        <f t="shared" si="64"/>
        <v>222505662.83205259</v>
      </c>
      <c r="U148" s="15">
        <f t="shared" si="65"/>
        <v>458327370.61910021</v>
      </c>
      <c r="V148" s="15">
        <f t="shared" si="62"/>
        <v>680833033.4511528</v>
      </c>
      <c r="W148" s="13"/>
      <c r="X148" s="14"/>
      <c r="Y148" s="138"/>
    </row>
    <row r="149" spans="1:25" x14ac:dyDescent="0.3">
      <c r="A149" s="1">
        <v>49004</v>
      </c>
      <c r="B149" s="9">
        <f t="shared" si="46"/>
        <v>31</v>
      </c>
      <c r="C149" s="5">
        <f>VLOOKUP(A149,Encargos!$A$8:$B$652,2,0)</f>
        <v>2.4659999999999999E-3</v>
      </c>
      <c r="D149">
        <f t="shared" si="63"/>
        <v>170</v>
      </c>
      <c r="E149" s="7">
        <f t="shared" si="57"/>
        <v>65816298683.555367</v>
      </c>
      <c r="F149" s="7">
        <f t="shared" si="58"/>
        <v>162302992.55364752</v>
      </c>
      <c r="G149" s="7">
        <f t="shared" si="51"/>
        <v>65978601676.109016</v>
      </c>
      <c r="H149" s="7">
        <f t="shared" si="52"/>
        <v>219928672.25369674</v>
      </c>
      <c r="I149" s="8">
        <f t="shared" si="53"/>
        <v>509033610.97439569</v>
      </c>
      <c r="J149" s="7">
        <f t="shared" si="54"/>
        <v>219928672.25369674</v>
      </c>
      <c r="K149" s="8">
        <f t="shared" si="49"/>
        <v>289104938.72069895</v>
      </c>
      <c r="L149" s="7">
        <v>0</v>
      </c>
      <c r="M149" s="7">
        <f t="shared" si="50"/>
        <v>65689496737.388321</v>
      </c>
      <c r="N149" s="139" t="s">
        <v>466</v>
      </c>
      <c r="O149" s="10">
        <f t="shared" si="55"/>
        <v>29</v>
      </c>
      <c r="P149" s="11">
        <f t="shared" si="59"/>
        <v>222026785.81008315</v>
      </c>
      <c r="Q149" s="11">
        <f t="shared" si="56"/>
        <v>289771822.82902324</v>
      </c>
      <c r="R149" s="37">
        <f t="shared" si="60"/>
        <v>511798608.63910639</v>
      </c>
      <c r="S149" s="39">
        <f t="shared" si="61"/>
        <v>1.3333333333333333</v>
      </c>
      <c r="T149" s="38">
        <f t="shared" si="64"/>
        <v>222026785.81008315</v>
      </c>
      <c r="U149" s="15">
        <f t="shared" si="65"/>
        <v>460371359.04205871</v>
      </c>
      <c r="V149" s="15">
        <f t="shared" si="62"/>
        <v>682398144.85214186</v>
      </c>
      <c r="W149" s="13"/>
      <c r="X149" s="14"/>
      <c r="Y149" s="138"/>
    </row>
    <row r="150" spans="1:25" x14ac:dyDescent="0.3">
      <c r="A150" s="1">
        <v>49035</v>
      </c>
      <c r="B150" s="9">
        <f t="shared" si="46"/>
        <v>30</v>
      </c>
      <c r="C150" s="5">
        <f>VLOOKUP(A150,Encargos!$A$8:$B$652,2,0)</f>
        <v>2.4659999999999999E-3</v>
      </c>
      <c r="D150">
        <f t="shared" si="63"/>
        <v>169</v>
      </c>
      <c r="E150" s="7">
        <f t="shared" si="57"/>
        <v>65689496737.388321</v>
      </c>
      <c r="F150" s="7">
        <f t="shared" si="58"/>
        <v>161990298.95439959</v>
      </c>
      <c r="G150" s="7">
        <f t="shared" si="51"/>
        <v>65851487036.34272</v>
      </c>
      <c r="H150" s="7">
        <f t="shared" si="52"/>
        <v>219504956.78780907</v>
      </c>
      <c r="I150" s="8">
        <f t="shared" si="53"/>
        <v>510288887.85905868</v>
      </c>
      <c r="J150" s="7">
        <f t="shared" si="54"/>
        <v>219504956.78780907</v>
      </c>
      <c r="K150" s="8">
        <f t="shared" si="49"/>
        <v>290783931.0712496</v>
      </c>
      <c r="L150" s="7">
        <v>0</v>
      </c>
      <c r="M150" s="7">
        <f t="shared" si="50"/>
        <v>65560703105.271469</v>
      </c>
      <c r="N150" s="139" t="s">
        <v>196</v>
      </c>
      <c r="O150" s="10">
        <f t="shared" si="55"/>
        <v>29</v>
      </c>
      <c r="P150" s="11">
        <f t="shared" si="59"/>
        <v>221676283.38566193</v>
      </c>
      <c r="Q150" s="11">
        <f t="shared" si="56"/>
        <v>291477073.34098864</v>
      </c>
      <c r="R150" s="37">
        <f t="shared" si="60"/>
        <v>513153356.7266506</v>
      </c>
      <c r="S150" s="39">
        <f t="shared" si="61"/>
        <v>1.3333333333333333</v>
      </c>
      <c r="T150" s="38">
        <f t="shared" si="64"/>
        <v>221676283.38566193</v>
      </c>
      <c r="U150" s="15">
        <f t="shared" si="65"/>
        <v>462528192.24987209</v>
      </c>
      <c r="V150" s="15">
        <f t="shared" si="62"/>
        <v>684204475.63553405</v>
      </c>
      <c r="W150" s="13"/>
      <c r="X150" s="14"/>
      <c r="Y150" s="138"/>
    </row>
    <row r="151" spans="1:25" x14ac:dyDescent="0.3">
      <c r="A151" s="1">
        <v>49065</v>
      </c>
      <c r="B151" s="9">
        <f t="shared" si="46"/>
        <v>31</v>
      </c>
      <c r="C151" s="5">
        <f>VLOOKUP(A151,Encargos!$A$8:$B$652,2,0)</f>
        <v>2.4659999999999999E-3</v>
      </c>
      <c r="D151">
        <f t="shared" si="63"/>
        <v>168</v>
      </c>
      <c r="E151" s="7">
        <f t="shared" si="57"/>
        <v>65560703105.271469</v>
      </c>
      <c r="F151" s="7">
        <f t="shared" si="58"/>
        <v>161672693.85759944</v>
      </c>
      <c r="G151" s="7">
        <f t="shared" si="51"/>
        <v>65722375799.129066</v>
      </c>
      <c r="H151" s="7">
        <f t="shared" si="52"/>
        <v>219074585.9970969</v>
      </c>
      <c r="I151" s="8">
        <f t="shared" si="53"/>
        <v>511547260.25651902</v>
      </c>
      <c r="J151" s="7">
        <f t="shared" si="54"/>
        <v>219074585.9970969</v>
      </c>
      <c r="K151" s="8">
        <f t="shared" si="49"/>
        <v>292472674.25942212</v>
      </c>
      <c r="L151" s="7">
        <v>0</v>
      </c>
      <c r="M151" s="7">
        <f t="shared" si="50"/>
        <v>65429903124.869644</v>
      </c>
      <c r="N151" s="139" t="s">
        <v>467</v>
      </c>
      <c r="O151" s="10">
        <f t="shared" si="55"/>
        <v>29</v>
      </c>
      <c r="P151" s="11">
        <f t="shared" si="59"/>
        <v>221178584.91384435</v>
      </c>
      <c r="Q151" s="11">
        <f t="shared" si="56"/>
        <v>293147326.79024982</v>
      </c>
      <c r="R151" s="37">
        <f t="shared" si="60"/>
        <v>514325911.70409417</v>
      </c>
      <c r="S151" s="39">
        <f t="shared" si="61"/>
        <v>1.3333333333333333</v>
      </c>
      <c r="T151" s="38">
        <f t="shared" si="64"/>
        <v>221178584.91384435</v>
      </c>
      <c r="U151" s="15">
        <f t="shared" si="65"/>
        <v>464589297.35828114</v>
      </c>
      <c r="V151" s="15">
        <f t="shared" si="62"/>
        <v>685767882.27212548</v>
      </c>
      <c r="W151" s="13"/>
      <c r="X151" s="14"/>
      <c r="Y151" s="138"/>
    </row>
    <row r="152" spans="1:25" x14ac:dyDescent="0.3">
      <c r="A152" s="1">
        <v>49096</v>
      </c>
      <c r="B152" s="9">
        <f t="shared" si="46"/>
        <v>30</v>
      </c>
      <c r="C152" s="5">
        <f>VLOOKUP(A152,Encargos!$A$8:$B$652,2,0)</f>
        <v>2.4659999999999999E-3</v>
      </c>
      <c r="D152">
        <f t="shared" si="63"/>
        <v>167</v>
      </c>
      <c r="E152" s="7">
        <f t="shared" si="57"/>
        <v>65429903124.869644</v>
      </c>
      <c r="F152" s="7">
        <f t="shared" si="58"/>
        <v>161350141.10592854</v>
      </c>
      <c r="G152" s="7">
        <f t="shared" si="51"/>
        <v>65591253265.975571</v>
      </c>
      <c r="H152" s="7">
        <f t="shared" si="52"/>
        <v>218637510.88658524</v>
      </c>
      <c r="I152" s="8">
        <f t="shared" si="53"/>
        <v>512808735.80031151</v>
      </c>
      <c r="J152" s="7">
        <f t="shared" si="54"/>
        <v>218637510.88658524</v>
      </c>
      <c r="K152" s="8">
        <f t="shared" si="49"/>
        <v>294171224.91372627</v>
      </c>
      <c r="L152" s="7">
        <v>0</v>
      </c>
      <c r="M152" s="7">
        <f t="shared" si="50"/>
        <v>65297082041.061844</v>
      </c>
      <c r="N152" s="139" t="s">
        <v>198</v>
      </c>
      <c r="O152" s="10">
        <f t="shared" si="55"/>
        <v>29</v>
      </c>
      <c r="P152" s="11">
        <f t="shared" si="59"/>
        <v>220814908.16469923</v>
      </c>
      <c r="Q152" s="11">
        <f t="shared" si="56"/>
        <v>294872441.48294121</v>
      </c>
      <c r="R152" s="37">
        <f t="shared" si="60"/>
        <v>515687349.64764047</v>
      </c>
      <c r="S152" s="39">
        <f t="shared" si="61"/>
        <v>1.3333333333333333</v>
      </c>
      <c r="T152" s="38">
        <f t="shared" si="64"/>
        <v>220814908.16469923</v>
      </c>
      <c r="U152" s="15">
        <f t="shared" si="65"/>
        <v>466768224.69882143</v>
      </c>
      <c r="V152" s="15">
        <f t="shared" si="62"/>
        <v>687583132.86352062</v>
      </c>
      <c r="W152" s="13"/>
      <c r="X152" s="14"/>
      <c r="Y152" s="138"/>
    </row>
    <row r="153" spans="1:25" x14ac:dyDescent="0.3">
      <c r="A153" s="1">
        <v>49126</v>
      </c>
      <c r="B153" s="9">
        <f t="shared" si="46"/>
        <v>31</v>
      </c>
      <c r="C153" s="5">
        <f>VLOOKUP(A153,Encargos!$A$8:$B$652,2,0)</f>
        <v>2.4659999999999999E-3</v>
      </c>
      <c r="D153">
        <f t="shared" si="63"/>
        <v>166</v>
      </c>
      <c r="E153" s="7">
        <f t="shared" si="57"/>
        <v>65297082041.061844</v>
      </c>
      <c r="F153" s="7">
        <f t="shared" si="58"/>
        <v>161022604.3132585</v>
      </c>
      <c r="G153" s="7">
        <f t="shared" si="51"/>
        <v>65458104645.375099</v>
      </c>
      <c r="H153" s="7">
        <f t="shared" si="52"/>
        <v>218193682.15125033</v>
      </c>
      <c r="I153" s="8">
        <f t="shared" si="53"/>
        <v>514073322.14279515</v>
      </c>
      <c r="J153" s="7">
        <f t="shared" si="54"/>
        <v>218193682.15125033</v>
      </c>
      <c r="K153" s="8">
        <f t="shared" si="49"/>
        <v>295879639.99154484</v>
      </c>
      <c r="L153" s="7">
        <v>0</v>
      </c>
      <c r="M153" s="7">
        <f t="shared" si="50"/>
        <v>65162225005.38356</v>
      </c>
      <c r="N153" s="139" t="s">
        <v>468</v>
      </c>
      <c r="O153" s="10">
        <f t="shared" si="55"/>
        <v>29</v>
      </c>
      <c r="P153" s="11">
        <f t="shared" si="59"/>
        <v>220303543.35877988</v>
      </c>
      <c r="Q153" s="11">
        <f t="shared" si="56"/>
        <v>296562151.43794286</v>
      </c>
      <c r="R153" s="37">
        <f t="shared" si="60"/>
        <v>516865694.79672277</v>
      </c>
      <c r="S153" s="39">
        <f t="shared" si="61"/>
        <v>1.3333333333333333</v>
      </c>
      <c r="T153" s="38">
        <f t="shared" si="64"/>
        <v>220303543.35877988</v>
      </c>
      <c r="U153" s="15">
        <f t="shared" si="65"/>
        <v>468850716.37018371</v>
      </c>
      <c r="V153" s="15">
        <f t="shared" si="62"/>
        <v>689154259.72896361</v>
      </c>
      <c r="W153" s="13"/>
      <c r="X153" s="14"/>
      <c r="Y153" s="138"/>
    </row>
    <row r="154" spans="1:25" x14ac:dyDescent="0.3">
      <c r="A154" s="1">
        <v>49157</v>
      </c>
      <c r="B154" s="9">
        <f t="shared" si="46"/>
        <v>31</v>
      </c>
      <c r="C154" s="5">
        <f>VLOOKUP(A154,Encargos!$A$8:$B$652,2,0)</f>
        <v>2.4659999999999999E-3</v>
      </c>
      <c r="D154">
        <f t="shared" si="63"/>
        <v>165</v>
      </c>
      <c r="E154" s="7">
        <f t="shared" si="57"/>
        <v>65162225005.38356</v>
      </c>
      <c r="F154" s="7">
        <f t="shared" si="58"/>
        <v>160690046.86327586</v>
      </c>
      <c r="G154" s="7">
        <f t="shared" si="51"/>
        <v>65322915052.246834</v>
      </c>
      <c r="H154" s="7">
        <f t="shared" si="52"/>
        <v>217743050.17415613</v>
      </c>
      <c r="I154" s="8">
        <f t="shared" si="53"/>
        <v>515341026.95519918</v>
      </c>
      <c r="J154" s="7">
        <f t="shared" si="54"/>
        <v>217743050.17415613</v>
      </c>
      <c r="K154" s="8">
        <f t="shared" si="49"/>
        <v>297597976.78104305</v>
      </c>
      <c r="L154" s="7">
        <v>0</v>
      </c>
      <c r="M154" s="7">
        <f t="shared" si="50"/>
        <v>65025317075.46579</v>
      </c>
      <c r="N154" s="139" t="s">
        <v>469</v>
      </c>
      <c r="O154" s="10">
        <f t="shared" si="55"/>
        <v>29</v>
      </c>
      <c r="P154" s="11">
        <f t="shared" si="59"/>
        <v>219855833.6510247</v>
      </c>
      <c r="Q154" s="11">
        <f t="shared" si="56"/>
        <v>298284451.94906664</v>
      </c>
      <c r="R154" s="37">
        <f t="shared" si="60"/>
        <v>518140285.60009134</v>
      </c>
      <c r="S154" s="39">
        <f t="shared" si="61"/>
        <v>1.3333333333333333</v>
      </c>
      <c r="T154" s="38">
        <f t="shared" si="64"/>
        <v>219855833.6510247</v>
      </c>
      <c r="U154" s="15">
        <f t="shared" si="65"/>
        <v>470997880.48243034</v>
      </c>
      <c r="V154" s="15">
        <f t="shared" si="62"/>
        <v>690853714.13345504</v>
      </c>
      <c r="W154" s="13"/>
      <c r="X154" s="14"/>
      <c r="Y154" s="138"/>
    </row>
    <row r="155" spans="1:25" x14ac:dyDescent="0.3">
      <c r="A155" s="1">
        <v>49188</v>
      </c>
      <c r="B155" s="9">
        <f t="shared" si="46"/>
        <v>30</v>
      </c>
      <c r="C155" s="5">
        <f>VLOOKUP(A155,Encargos!$A$8:$B$652,2,0)</f>
        <v>2.4659999999999999E-3</v>
      </c>
      <c r="D155">
        <f t="shared" si="63"/>
        <v>164</v>
      </c>
      <c r="E155" s="7">
        <f t="shared" si="57"/>
        <v>65025317075.46579</v>
      </c>
      <c r="F155" s="7">
        <f t="shared" si="58"/>
        <v>160352431.90809864</v>
      </c>
      <c r="G155" s="7">
        <f t="shared" si="51"/>
        <v>65185669507.373886</v>
      </c>
      <c r="H155" s="7">
        <f t="shared" si="52"/>
        <v>217285565.02457964</v>
      </c>
      <c r="I155" s="8">
        <f t="shared" si="53"/>
        <v>516611857.92767084</v>
      </c>
      <c r="J155" s="7">
        <f t="shared" si="54"/>
        <v>217285565.02457964</v>
      </c>
      <c r="K155" s="8">
        <f t="shared" si="49"/>
        <v>299326292.90309119</v>
      </c>
      <c r="L155" s="7">
        <v>0</v>
      </c>
      <c r="M155" s="7">
        <f t="shared" si="50"/>
        <v>64886343214.470795</v>
      </c>
      <c r="N155" s="139" t="s">
        <v>201</v>
      </c>
      <c r="O155" s="10">
        <f t="shared" si="55"/>
        <v>29</v>
      </c>
      <c r="P155" s="11">
        <f t="shared" si="59"/>
        <v>219472022.7005659</v>
      </c>
      <c r="Q155" s="11">
        <f t="shared" si="56"/>
        <v>300039797.61874408</v>
      </c>
      <c r="R155" s="37">
        <f t="shared" si="60"/>
        <v>519511820.31930995</v>
      </c>
      <c r="S155" s="39">
        <f t="shared" si="61"/>
        <v>1.3333333333333333</v>
      </c>
      <c r="T155" s="38">
        <f t="shared" si="64"/>
        <v>219472022.7005659</v>
      </c>
      <c r="U155" s="15">
        <f t="shared" si="65"/>
        <v>473210404.39184725</v>
      </c>
      <c r="V155" s="15">
        <f t="shared" si="62"/>
        <v>692682427.09241319</v>
      </c>
      <c r="W155" s="13"/>
      <c r="X155" s="14"/>
      <c r="Y155" s="138"/>
    </row>
    <row r="156" spans="1:25" x14ac:dyDescent="0.3">
      <c r="A156" s="1">
        <v>49218</v>
      </c>
      <c r="B156" s="9">
        <f t="shared" si="46"/>
        <v>31</v>
      </c>
      <c r="C156" s="5">
        <f>VLOOKUP(A156,Encargos!$A$8:$B$652,2,0)</f>
        <v>2.4659999999999999E-3</v>
      </c>
      <c r="D156">
        <f t="shared" si="63"/>
        <v>163</v>
      </c>
      <c r="E156" s="7">
        <f t="shared" si="57"/>
        <v>64886343214.470795</v>
      </c>
      <c r="F156" s="7">
        <f t="shared" si="58"/>
        <v>160009722.36688498</v>
      </c>
      <c r="G156" s="7">
        <f t="shared" si="51"/>
        <v>65046352936.837677</v>
      </c>
      <c r="H156" s="7">
        <f t="shared" si="52"/>
        <v>216821176.45612562</v>
      </c>
      <c r="I156" s="8">
        <f t="shared" si="53"/>
        <v>517885822.76932043</v>
      </c>
      <c r="J156" s="7">
        <f t="shared" si="54"/>
        <v>216821176.45612562</v>
      </c>
      <c r="K156" s="8">
        <f t="shared" si="49"/>
        <v>301064646.31319481</v>
      </c>
      <c r="L156" s="7">
        <v>0</v>
      </c>
      <c r="M156" s="7">
        <f t="shared" si="50"/>
        <v>64745288290.524483</v>
      </c>
      <c r="N156" s="139" t="s">
        <v>470</v>
      </c>
      <c r="O156" s="10">
        <f t="shared" si="55"/>
        <v>29</v>
      </c>
      <c r="P156" s="11">
        <f t="shared" si="59"/>
        <v>218939786.26384684</v>
      </c>
      <c r="Q156" s="11">
        <f t="shared" si="56"/>
        <v>301759118.11673087</v>
      </c>
      <c r="R156" s="37">
        <f t="shared" si="60"/>
        <v>520698904.38057768</v>
      </c>
      <c r="S156" s="39">
        <f t="shared" si="61"/>
        <v>1.3333333333333333</v>
      </c>
      <c r="T156" s="38">
        <f t="shared" si="64"/>
        <v>218939786.26384684</v>
      </c>
      <c r="U156" s="15">
        <f t="shared" si="65"/>
        <v>475325419.57692337</v>
      </c>
      <c r="V156" s="15">
        <f t="shared" si="62"/>
        <v>694265205.84077024</v>
      </c>
      <c r="W156" s="13"/>
      <c r="X156" s="14"/>
      <c r="Y156" s="138"/>
    </row>
    <row r="157" spans="1:25" x14ac:dyDescent="0.3">
      <c r="A157" s="1">
        <v>49249</v>
      </c>
      <c r="B157" s="9">
        <f t="shared" ref="B157:B220" si="66">DAY(EDATE(A157,1)-1)</f>
        <v>30</v>
      </c>
      <c r="C157" s="5">
        <f>VLOOKUP(A157,Encargos!$A$8:$B$652,2,0)</f>
        <v>2.4659999999999999E-3</v>
      </c>
      <c r="D157">
        <f t="shared" si="63"/>
        <v>162</v>
      </c>
      <c r="E157" s="7">
        <f t="shared" si="57"/>
        <v>64745288290.524483</v>
      </c>
      <c r="F157" s="7">
        <f t="shared" si="58"/>
        <v>159661880.92443338</v>
      </c>
      <c r="G157" s="7">
        <f t="shared" si="51"/>
        <v>64904950171.448914</v>
      </c>
      <c r="H157" s="7">
        <f t="shared" si="52"/>
        <v>216349833.90482974</v>
      </c>
      <c r="I157" s="8">
        <f t="shared" si="53"/>
        <v>519162929.20826948</v>
      </c>
      <c r="J157" s="7">
        <f t="shared" si="54"/>
        <v>216349833.90482974</v>
      </c>
      <c r="K157" s="8">
        <f t="shared" si="49"/>
        <v>302813095.30343974</v>
      </c>
      <c r="L157" s="7">
        <v>0</v>
      </c>
      <c r="M157" s="7">
        <f t="shared" si="50"/>
        <v>64602137076.145477</v>
      </c>
      <c r="N157" s="139" t="s">
        <v>203</v>
      </c>
      <c r="O157" s="10">
        <f t="shared" si="55"/>
        <v>29</v>
      </c>
      <c r="P157" s="11">
        <f t="shared" si="59"/>
        <v>218542300.33222008</v>
      </c>
      <c r="Q157" s="11">
        <f t="shared" si="56"/>
        <v>303534911.51732773</v>
      </c>
      <c r="R157" s="37">
        <f t="shared" si="60"/>
        <v>522077211.8495478</v>
      </c>
      <c r="S157" s="39">
        <f t="shared" si="61"/>
        <v>1.3333333333333333</v>
      </c>
      <c r="T157" s="38">
        <f t="shared" si="64"/>
        <v>218542300.33222008</v>
      </c>
      <c r="U157" s="15">
        <f t="shared" si="65"/>
        <v>477560648.80051029</v>
      </c>
      <c r="V157" s="15">
        <f t="shared" si="62"/>
        <v>696102949.13273036</v>
      </c>
      <c r="W157" s="13"/>
      <c r="X157" s="14"/>
      <c r="Y157" s="138"/>
    </row>
    <row r="158" spans="1:25" x14ac:dyDescent="0.3">
      <c r="A158" s="1">
        <v>49279</v>
      </c>
      <c r="B158" s="9">
        <f t="shared" si="66"/>
        <v>31</v>
      </c>
      <c r="C158" s="5">
        <f>VLOOKUP(A158,Encargos!$A$8:$B$652,2,0)</f>
        <v>2.4659999999999999E-3</v>
      </c>
      <c r="D158">
        <f t="shared" si="63"/>
        <v>161</v>
      </c>
      <c r="E158" s="7">
        <f t="shared" si="57"/>
        <v>64602137076.145477</v>
      </c>
      <c r="F158" s="7">
        <f t="shared" si="58"/>
        <v>159308870.02977473</v>
      </c>
      <c r="G158" s="7">
        <f t="shared" si="51"/>
        <v>64761445946.175255</v>
      </c>
      <c r="H158" s="7">
        <f t="shared" si="52"/>
        <v>215871486.48725086</v>
      </c>
      <c r="I158" s="8">
        <f t="shared" si="53"/>
        <v>520443184.99169713</v>
      </c>
      <c r="J158" s="7">
        <f t="shared" si="54"/>
        <v>215871486.48725086</v>
      </c>
      <c r="K158" s="8">
        <f t="shared" si="49"/>
        <v>304571698.50444627</v>
      </c>
      <c r="L158" s="7">
        <v>0</v>
      </c>
      <c r="M158" s="7">
        <f t="shared" si="50"/>
        <v>64456874247.670807</v>
      </c>
      <c r="N158" s="139" t="s">
        <v>471</v>
      </c>
      <c r="O158" s="10">
        <f t="shared" si="55"/>
        <v>29</v>
      </c>
      <c r="P158" s="11">
        <f t="shared" si="59"/>
        <v>217995897.73327208</v>
      </c>
      <c r="Q158" s="11">
        <f t="shared" si="56"/>
        <v>305274260.09497714</v>
      </c>
      <c r="R158" s="37">
        <f t="shared" si="60"/>
        <v>523270157.82824922</v>
      </c>
      <c r="S158" s="39">
        <f t="shared" si="61"/>
        <v>1.3333333333333333</v>
      </c>
      <c r="T158" s="38">
        <f t="shared" si="64"/>
        <v>217995897.73327208</v>
      </c>
      <c r="U158" s="15">
        <f t="shared" si="65"/>
        <v>479697646.03772688</v>
      </c>
      <c r="V158" s="15">
        <f t="shared" si="62"/>
        <v>697693543.77099895</v>
      </c>
      <c r="W158" s="13"/>
      <c r="X158" s="14"/>
      <c r="Y158" s="138"/>
    </row>
    <row r="159" spans="1:25" x14ac:dyDescent="0.3">
      <c r="A159" s="1">
        <v>49310</v>
      </c>
      <c r="B159" s="9">
        <f t="shared" si="66"/>
        <v>31</v>
      </c>
      <c r="C159" s="5">
        <f>VLOOKUP(A159,Encargos!$A$8:$B$652,2,0)</f>
        <v>2.4659999999999999E-3</v>
      </c>
      <c r="D159">
        <f t="shared" si="63"/>
        <v>160</v>
      </c>
      <c r="E159" s="7">
        <f t="shared" si="57"/>
        <v>64456874247.670807</v>
      </c>
      <c r="F159" s="7">
        <f t="shared" si="58"/>
        <v>158950651.8947562</v>
      </c>
      <c r="G159" s="7">
        <f t="shared" si="51"/>
        <v>64615824899.565559</v>
      </c>
      <c r="H159" s="7">
        <f t="shared" si="52"/>
        <v>215386082.99855188</v>
      </c>
      <c r="I159" s="8">
        <f t="shared" si="53"/>
        <v>521726597.88588667</v>
      </c>
      <c r="J159" s="7">
        <f t="shared" si="54"/>
        <v>215386082.99855188</v>
      </c>
      <c r="K159" s="8">
        <f t="shared" si="49"/>
        <v>306340514.88733482</v>
      </c>
      <c r="L159" s="7">
        <v>0</v>
      </c>
      <c r="M159" s="7">
        <f t="shared" si="50"/>
        <v>64309484384.678223</v>
      </c>
      <c r="N159" s="139" t="s">
        <v>472</v>
      </c>
      <c r="O159" s="10">
        <f t="shared" si="55"/>
        <v>29</v>
      </c>
      <c r="P159" s="11">
        <f t="shared" si="59"/>
        <v>217513385.39568105</v>
      </c>
      <c r="Q159" s="11">
        <f t="shared" si="56"/>
        <v>307047156.64177269</v>
      </c>
      <c r="R159" s="37">
        <f t="shared" si="60"/>
        <v>524560542.03745377</v>
      </c>
      <c r="S159" s="39">
        <f t="shared" si="61"/>
        <v>1.4444444444444444</v>
      </c>
      <c r="T159" s="38">
        <f t="shared" si="64"/>
        <v>217513385.39568105</v>
      </c>
      <c r="U159" s="15">
        <f t="shared" si="65"/>
        <v>540185175.32508552</v>
      </c>
      <c r="V159" s="15">
        <f t="shared" si="62"/>
        <v>757698560.72076654</v>
      </c>
      <c r="W159" s="13"/>
      <c r="X159" s="14"/>
      <c r="Y159" s="138"/>
    </row>
    <row r="160" spans="1:25" x14ac:dyDescent="0.3">
      <c r="A160" s="1">
        <v>49341</v>
      </c>
      <c r="B160" s="9">
        <f t="shared" si="66"/>
        <v>28</v>
      </c>
      <c r="C160" s="5">
        <f>VLOOKUP(A160,Encargos!$A$8:$B$652,2,0)</f>
        <v>2.4659999999999999E-3</v>
      </c>
      <c r="D160">
        <f t="shared" si="63"/>
        <v>159</v>
      </c>
      <c r="E160" s="7">
        <f t="shared" si="57"/>
        <v>64309484384.678223</v>
      </c>
      <c r="F160" s="7">
        <f t="shared" si="58"/>
        <v>158587188.49261647</v>
      </c>
      <c r="G160" s="7">
        <f t="shared" si="51"/>
        <v>64468071573.170837</v>
      </c>
      <c r="H160" s="7">
        <f t="shared" si="52"/>
        <v>214893571.91056946</v>
      </c>
      <c r="I160" s="8">
        <f t="shared" si="53"/>
        <v>523013175.67627311</v>
      </c>
      <c r="J160" s="7">
        <f t="shared" si="54"/>
        <v>214893571.91056946</v>
      </c>
      <c r="K160" s="8">
        <f t="shared" si="49"/>
        <v>308119603.76570368</v>
      </c>
      <c r="L160" s="7">
        <v>0</v>
      </c>
      <c r="M160" s="7">
        <f t="shared" si="50"/>
        <v>64159951969.405136</v>
      </c>
      <c r="N160" s="139" t="s">
        <v>206</v>
      </c>
      <c r="O160" s="10">
        <f t="shared" si="55"/>
        <v>27</v>
      </c>
      <c r="P160" s="11">
        <f t="shared" si="59"/>
        <v>217089561.97440445</v>
      </c>
      <c r="Q160" s="11">
        <f t="shared" si="56"/>
        <v>308852257.93798012</v>
      </c>
      <c r="R160" s="37">
        <f t="shared" si="60"/>
        <v>525941819.91238457</v>
      </c>
      <c r="S160" s="39">
        <f t="shared" si="61"/>
        <v>1.4444444444444444</v>
      </c>
      <c r="T160" s="38">
        <f t="shared" si="64"/>
        <v>217089561.97440445</v>
      </c>
      <c r="U160" s="15">
        <f t="shared" si="65"/>
        <v>542604177.89903986</v>
      </c>
      <c r="V160" s="15">
        <f t="shared" si="62"/>
        <v>759693739.87344432</v>
      </c>
      <c r="W160" s="13"/>
      <c r="X160" s="14"/>
      <c r="Y160" s="138"/>
    </row>
    <row r="161" spans="1:25" x14ac:dyDescent="0.3">
      <c r="A161" s="1">
        <v>49369</v>
      </c>
      <c r="B161" s="9">
        <f t="shared" si="66"/>
        <v>31</v>
      </c>
      <c r="C161" s="5">
        <f>VLOOKUP(A161,Encargos!$A$8:$B$652,2,0)</f>
        <v>2.4659999999999999E-3</v>
      </c>
      <c r="D161">
        <f t="shared" si="63"/>
        <v>158</v>
      </c>
      <c r="E161" s="7">
        <f t="shared" si="57"/>
        <v>64159951969.405136</v>
      </c>
      <c r="F161" s="7">
        <f t="shared" si="58"/>
        <v>158218441.55655307</v>
      </c>
      <c r="G161" s="7">
        <f t="shared" si="51"/>
        <v>64318170410.961693</v>
      </c>
      <c r="H161" s="7">
        <f t="shared" si="52"/>
        <v>214393901.36987233</v>
      </c>
      <c r="I161" s="8">
        <f t="shared" si="53"/>
        <v>524302926.1674909</v>
      </c>
      <c r="J161" s="7">
        <f t="shared" si="54"/>
        <v>214393901.36987233</v>
      </c>
      <c r="K161" s="8">
        <f t="shared" si="49"/>
        <v>309909024.79761857</v>
      </c>
      <c r="L161" s="7">
        <v>0</v>
      </c>
      <c r="M161" s="7">
        <f t="shared" si="50"/>
        <v>64008261386.164078</v>
      </c>
      <c r="N161" s="139" t="s">
        <v>473</v>
      </c>
      <c r="O161" s="10">
        <f t="shared" si="55"/>
        <v>29</v>
      </c>
      <c r="P161" s="11">
        <f t="shared" si="59"/>
        <v>216526966.4604767</v>
      </c>
      <c r="Q161" s="11">
        <f t="shared" si="56"/>
        <v>310623898.10479325</v>
      </c>
      <c r="R161" s="37">
        <f t="shared" si="60"/>
        <v>527150864.56526995</v>
      </c>
      <c r="S161" s="39">
        <f t="shared" si="61"/>
        <v>1.4444444444444444</v>
      </c>
      <c r="T161" s="38">
        <f t="shared" si="64"/>
        <v>216526966.4604767</v>
      </c>
      <c r="U161" s="15">
        <f t="shared" si="65"/>
        <v>544913171.2449131</v>
      </c>
      <c r="V161" s="15">
        <f t="shared" si="62"/>
        <v>761440137.70538986</v>
      </c>
      <c r="W161" s="13"/>
      <c r="X161" s="14"/>
      <c r="Y161" s="138"/>
    </row>
    <row r="162" spans="1:25" x14ac:dyDescent="0.3">
      <c r="A162" s="1">
        <v>49400</v>
      </c>
      <c r="B162" s="9">
        <f t="shared" si="66"/>
        <v>30</v>
      </c>
      <c r="C162" s="5">
        <f>VLOOKUP(A162,Encargos!$A$8:$B$652,2,0)</f>
        <v>2.4659999999999999E-3</v>
      </c>
      <c r="D162">
        <f t="shared" si="63"/>
        <v>157</v>
      </c>
      <c r="E162" s="7">
        <f t="shared" si="57"/>
        <v>64008261386.164078</v>
      </c>
      <c r="F162" s="7">
        <f t="shared" si="58"/>
        <v>157844372.5782806</v>
      </c>
      <c r="G162" s="7">
        <f t="shared" si="51"/>
        <v>64166105758.742355</v>
      </c>
      <c r="H162" s="7">
        <f t="shared" si="52"/>
        <v>213887019.19580787</v>
      </c>
      <c r="I162" s="8">
        <f t="shared" si="53"/>
        <v>525595857.18342006</v>
      </c>
      <c r="J162" s="7">
        <f t="shared" si="54"/>
        <v>213887019.19580787</v>
      </c>
      <c r="K162" s="8">
        <f t="shared" si="49"/>
        <v>311708837.98761219</v>
      </c>
      <c r="L162" s="7">
        <v>0</v>
      </c>
      <c r="M162" s="7">
        <f t="shared" si="50"/>
        <v>63854396920.754745</v>
      </c>
      <c r="N162" s="139" t="s">
        <v>208</v>
      </c>
      <c r="O162" s="10">
        <f t="shared" si="55"/>
        <v>29</v>
      </c>
      <c r="P162" s="11">
        <f t="shared" si="59"/>
        <v>216094391.58721083</v>
      </c>
      <c r="Q162" s="11">
        <f t="shared" si="56"/>
        <v>312451859.00209701</v>
      </c>
      <c r="R162" s="37">
        <f t="shared" si="60"/>
        <v>528546250.58930784</v>
      </c>
      <c r="S162" s="39">
        <f t="shared" si="61"/>
        <v>1.4444444444444444</v>
      </c>
      <c r="T162" s="38">
        <f t="shared" si="64"/>
        <v>216094391.58721083</v>
      </c>
      <c r="U162" s="15">
        <f t="shared" si="65"/>
        <v>547361303.70845604</v>
      </c>
      <c r="V162" s="15">
        <f t="shared" si="62"/>
        <v>763455695.29566693</v>
      </c>
      <c r="W162" s="13"/>
      <c r="X162" s="14"/>
      <c r="Y162" s="138"/>
    </row>
    <row r="163" spans="1:25" x14ac:dyDescent="0.3">
      <c r="A163" s="1">
        <v>49430</v>
      </c>
      <c r="B163" s="9">
        <f t="shared" si="66"/>
        <v>31</v>
      </c>
      <c r="C163" s="5">
        <f>VLOOKUP(A163,Encargos!$A$8:$B$652,2,0)</f>
        <v>2.4659999999999999E-3</v>
      </c>
      <c r="D163">
        <f t="shared" si="63"/>
        <v>156</v>
      </c>
      <c r="E163" s="7">
        <f t="shared" si="57"/>
        <v>63854396920.754745</v>
      </c>
      <c r="F163" s="7">
        <f t="shared" si="58"/>
        <v>157464942.8065812</v>
      </c>
      <c r="G163" s="7">
        <f t="shared" si="51"/>
        <v>64011861863.561325</v>
      </c>
      <c r="H163" s="7">
        <f t="shared" si="52"/>
        <v>213372872.87853777</v>
      </c>
      <c r="I163" s="8">
        <f t="shared" si="53"/>
        <v>526891976.56723434</v>
      </c>
      <c r="J163" s="7">
        <f t="shared" si="54"/>
        <v>213372872.87853777</v>
      </c>
      <c r="K163" s="8">
        <f t="shared" si="49"/>
        <v>313519103.68869656</v>
      </c>
      <c r="L163" s="7">
        <v>0</v>
      </c>
      <c r="M163" s="7">
        <f t="shared" si="50"/>
        <v>63698342759.872627</v>
      </c>
      <c r="N163" s="139" t="s">
        <v>474</v>
      </c>
      <c r="O163" s="10">
        <f t="shared" si="55"/>
        <v>29</v>
      </c>
      <c r="P163" s="11">
        <f t="shared" si="59"/>
        <v>215511673.87934655</v>
      </c>
      <c r="Q163" s="11">
        <f t="shared" si="56"/>
        <v>314242304.43660235</v>
      </c>
      <c r="R163" s="37">
        <f t="shared" si="60"/>
        <v>529753978.3159489</v>
      </c>
      <c r="S163" s="39">
        <f t="shared" si="61"/>
        <v>1.4444444444444444</v>
      </c>
      <c r="T163" s="38">
        <f t="shared" si="64"/>
        <v>215511673.87934655</v>
      </c>
      <c r="U163" s="15">
        <f t="shared" si="65"/>
        <v>549688517.02146864</v>
      </c>
      <c r="V163" s="15">
        <f t="shared" si="62"/>
        <v>765200190.90081513</v>
      </c>
      <c r="W163" s="13"/>
      <c r="X163" s="14"/>
      <c r="Y163" s="138"/>
    </row>
    <row r="164" spans="1:25" x14ac:dyDescent="0.3">
      <c r="A164" s="1">
        <v>49461</v>
      </c>
      <c r="B164" s="9">
        <f t="shared" si="66"/>
        <v>30</v>
      </c>
      <c r="C164" s="5">
        <f>VLOOKUP(A164,Encargos!$A$8:$B$652,2,0)</f>
        <v>2.4659999999999999E-3</v>
      </c>
      <c r="D164">
        <f t="shared" si="63"/>
        <v>155</v>
      </c>
      <c r="E164" s="7">
        <f t="shared" si="57"/>
        <v>63698342759.872627</v>
      </c>
      <c r="F164" s="7">
        <f t="shared" si="58"/>
        <v>157080113.24584588</v>
      </c>
      <c r="G164" s="7">
        <f t="shared" si="51"/>
        <v>63855422873.118477</v>
      </c>
      <c r="H164" s="7">
        <f t="shared" si="52"/>
        <v>212851409.57706159</v>
      </c>
      <c r="I164" s="8">
        <f t="shared" si="53"/>
        <v>528191292.18144923</v>
      </c>
      <c r="J164" s="7">
        <f t="shared" si="54"/>
        <v>212851409.57706159</v>
      </c>
      <c r="K164" s="8">
        <f t="shared" si="49"/>
        <v>315339882.60438764</v>
      </c>
      <c r="L164" s="7">
        <v>0</v>
      </c>
      <c r="M164" s="7">
        <f t="shared" si="50"/>
        <v>63540082990.514091</v>
      </c>
      <c r="N164" s="139" t="s">
        <v>210</v>
      </c>
      <c r="O164" s="10">
        <f t="shared" si="55"/>
        <v>29</v>
      </c>
      <c r="P164" s="11">
        <f t="shared" si="59"/>
        <v>215064695.92183432</v>
      </c>
      <c r="Q164" s="11">
        <f t="shared" si="56"/>
        <v>316091558.94758314</v>
      </c>
      <c r="R164" s="37">
        <f t="shared" si="60"/>
        <v>531156254.86941743</v>
      </c>
      <c r="S164" s="39">
        <f t="shared" si="61"/>
        <v>1.4444444444444444</v>
      </c>
      <c r="T164" s="38">
        <f t="shared" si="64"/>
        <v>215064695.92183432</v>
      </c>
      <c r="U164" s="15">
        <f t="shared" si="65"/>
        <v>552161005.55621302</v>
      </c>
      <c r="V164" s="15">
        <f t="shared" si="62"/>
        <v>767225701.47804737</v>
      </c>
      <c r="W164" s="13"/>
      <c r="X164" s="14"/>
      <c r="Y164" s="138"/>
    </row>
    <row r="165" spans="1:25" x14ac:dyDescent="0.3">
      <c r="A165" s="1">
        <v>49491</v>
      </c>
      <c r="B165" s="9">
        <f t="shared" si="66"/>
        <v>31</v>
      </c>
      <c r="C165" s="5">
        <f>VLOOKUP(A165,Encargos!$A$8:$B$652,2,0)</f>
        <v>2.4659999999999999E-3</v>
      </c>
      <c r="D165">
        <f t="shared" si="63"/>
        <v>154</v>
      </c>
      <c r="E165" s="7">
        <f t="shared" si="57"/>
        <v>63540082990.514091</v>
      </c>
      <c r="F165" s="7">
        <f t="shared" si="58"/>
        <v>156689844.65460774</v>
      </c>
      <c r="G165" s="7">
        <f t="shared" si="51"/>
        <v>63696772835.168701</v>
      </c>
      <c r="H165" s="7">
        <f t="shared" si="52"/>
        <v>212322576.11722901</v>
      </c>
      <c r="I165" s="8">
        <f t="shared" si="53"/>
        <v>529493811.90796858</v>
      </c>
      <c r="J165" s="7">
        <f t="shared" si="54"/>
        <v>212322576.11722901</v>
      </c>
      <c r="K165" s="8">
        <f t="shared" si="49"/>
        <v>317171235.79073954</v>
      </c>
      <c r="L165" s="7">
        <v>0</v>
      </c>
      <c r="M165" s="7">
        <f t="shared" si="50"/>
        <v>63379601599.37796</v>
      </c>
      <c r="N165" s="139" t="s">
        <v>475</v>
      </c>
      <c r="O165" s="10">
        <f t="shared" si="55"/>
        <v>29</v>
      </c>
      <c r="P165" s="11">
        <f t="shared" si="59"/>
        <v>214467085.46923295</v>
      </c>
      <c r="Q165" s="11">
        <f t="shared" si="56"/>
        <v>317902860.98435396</v>
      </c>
      <c r="R165" s="37">
        <f t="shared" si="60"/>
        <v>532369946.45358694</v>
      </c>
      <c r="S165" s="39">
        <f t="shared" si="61"/>
        <v>1.4444444444444444</v>
      </c>
      <c r="T165" s="38">
        <f t="shared" si="64"/>
        <v>214467085.46923295</v>
      </c>
      <c r="U165" s="15">
        <f t="shared" si="65"/>
        <v>554511726.07483709</v>
      </c>
      <c r="V165" s="15">
        <f t="shared" si="62"/>
        <v>768978811.54407001</v>
      </c>
      <c r="W165" s="13"/>
      <c r="X165" s="14"/>
      <c r="Y165" s="138"/>
    </row>
    <row r="166" spans="1:25" x14ac:dyDescent="0.3">
      <c r="A166" s="1">
        <v>49522</v>
      </c>
      <c r="B166" s="9">
        <f t="shared" si="66"/>
        <v>31</v>
      </c>
      <c r="C166" s="5">
        <f>VLOOKUP(A166,Encargos!$A$8:$B$652,2,0)</f>
        <v>2.4659999999999999E-3</v>
      </c>
      <c r="D166">
        <f t="shared" si="63"/>
        <v>153</v>
      </c>
      <c r="E166" s="7">
        <f t="shared" si="57"/>
        <v>63379601599.37796</v>
      </c>
      <c r="F166" s="7">
        <f t="shared" si="58"/>
        <v>156294097.54406604</v>
      </c>
      <c r="G166" s="7">
        <f t="shared" si="51"/>
        <v>63535895696.922028</v>
      </c>
      <c r="H166" s="7">
        <f t="shared" si="52"/>
        <v>211786318.9897401</v>
      </c>
      <c r="I166" s="8">
        <f t="shared" si="53"/>
        <v>530799543.6481337</v>
      </c>
      <c r="J166" s="7">
        <f t="shared" si="54"/>
        <v>211786318.9897401</v>
      </c>
      <c r="K166" s="8">
        <f t="shared" si="49"/>
        <v>319013224.65839362</v>
      </c>
      <c r="L166" s="7">
        <v>0</v>
      </c>
      <c r="M166" s="7">
        <f t="shared" si="50"/>
        <v>63216882472.263634</v>
      </c>
      <c r="N166" s="139" t="s">
        <v>476</v>
      </c>
      <c r="O166" s="10">
        <f t="shared" si="55"/>
        <v>29</v>
      </c>
      <c r="P166" s="11">
        <f t="shared" si="59"/>
        <v>213933671.93720159</v>
      </c>
      <c r="Q166" s="11">
        <f t="shared" si="56"/>
        <v>319749098.80433995</v>
      </c>
      <c r="R166" s="37">
        <f t="shared" si="60"/>
        <v>533682770.7415415</v>
      </c>
      <c r="S166" s="39">
        <f t="shared" si="61"/>
        <v>1.4444444444444444</v>
      </c>
      <c r="T166" s="38">
        <f t="shared" si="64"/>
        <v>213933671.93720159</v>
      </c>
      <c r="U166" s="15">
        <f t="shared" si="65"/>
        <v>556941441.35613608</v>
      </c>
      <c r="V166" s="15">
        <f t="shared" si="62"/>
        <v>770875113.2933377</v>
      </c>
      <c r="W166" s="13"/>
      <c r="X166" s="14"/>
      <c r="Y166" s="138"/>
    </row>
    <row r="167" spans="1:25" x14ac:dyDescent="0.3">
      <c r="A167" s="1">
        <v>49553</v>
      </c>
      <c r="B167" s="9">
        <f t="shared" si="66"/>
        <v>30</v>
      </c>
      <c r="C167" s="5">
        <f>VLOOKUP(A167,Encargos!$A$8:$B$652,2,0)</f>
        <v>2.4659999999999999E-3</v>
      </c>
      <c r="D167">
        <f t="shared" si="63"/>
        <v>152</v>
      </c>
      <c r="E167" s="7">
        <f t="shared" si="57"/>
        <v>63216882472.263634</v>
      </c>
      <c r="F167" s="7">
        <f t="shared" si="58"/>
        <v>155892832.17660213</v>
      </c>
      <c r="G167" s="7">
        <f t="shared" si="51"/>
        <v>63372775304.440239</v>
      </c>
      <c r="H167" s="7">
        <f t="shared" si="52"/>
        <v>211242584.34813413</v>
      </c>
      <c r="I167" s="8">
        <f t="shared" si="53"/>
        <v>532108495.32276994</v>
      </c>
      <c r="J167" s="7">
        <f t="shared" si="54"/>
        <v>211242584.34813413</v>
      </c>
      <c r="K167" s="8">
        <f t="shared" si="49"/>
        <v>320865910.97463584</v>
      </c>
      <c r="L167" s="7">
        <v>0</v>
      </c>
      <c r="M167" s="7">
        <f t="shared" si="50"/>
        <v>63051909393.465607</v>
      </c>
      <c r="N167" s="139" t="s">
        <v>213</v>
      </c>
      <c r="O167" s="10">
        <f t="shared" si="55"/>
        <v>29</v>
      </c>
      <c r="P167" s="11">
        <f t="shared" si="59"/>
        <v>213464687.21705714</v>
      </c>
      <c r="Q167" s="11">
        <f t="shared" si="56"/>
        <v>321630759.72331148</v>
      </c>
      <c r="R167" s="37">
        <f t="shared" si="60"/>
        <v>535095446.94036865</v>
      </c>
      <c r="S167" s="39">
        <f t="shared" si="61"/>
        <v>1.4444444444444444</v>
      </c>
      <c r="T167" s="38">
        <f t="shared" si="64"/>
        <v>213464687.21705714</v>
      </c>
      <c r="U167" s="15">
        <f t="shared" si="65"/>
        <v>559450958.36347532</v>
      </c>
      <c r="V167" s="15">
        <f t="shared" si="62"/>
        <v>772915645.58053243</v>
      </c>
      <c r="W167" s="13"/>
      <c r="X167" s="14"/>
      <c r="Y167" s="138"/>
    </row>
    <row r="168" spans="1:25" x14ac:dyDescent="0.3">
      <c r="A168" s="1">
        <v>49583</v>
      </c>
      <c r="B168" s="9">
        <f t="shared" si="66"/>
        <v>31</v>
      </c>
      <c r="C168" s="5">
        <f>VLOOKUP(A168,Encargos!$A$8:$B$652,2,0)</f>
        <v>2.4659999999999999E-3</v>
      </c>
      <c r="D168">
        <f t="shared" si="63"/>
        <v>151</v>
      </c>
      <c r="E168" s="7">
        <f t="shared" si="57"/>
        <v>63051909393.465607</v>
      </c>
      <c r="F168" s="7">
        <f t="shared" si="58"/>
        <v>155486008.56428617</v>
      </c>
      <c r="G168" s="7">
        <f t="shared" si="51"/>
        <v>63207395402.029892</v>
      </c>
      <c r="H168" s="7">
        <f t="shared" si="52"/>
        <v>210691318.00676632</v>
      </c>
      <c r="I168" s="8">
        <f t="shared" si="53"/>
        <v>533420674.87223595</v>
      </c>
      <c r="J168" s="7">
        <f t="shared" si="54"/>
        <v>210691318.00676632</v>
      </c>
      <c r="K168" s="8">
        <f t="shared" si="49"/>
        <v>322729356.86546963</v>
      </c>
      <c r="L168" s="7">
        <v>0</v>
      </c>
      <c r="M168" s="7">
        <f t="shared" si="50"/>
        <v>62884666045.164421</v>
      </c>
      <c r="N168" s="139" t="s">
        <v>477</v>
      </c>
      <c r="O168" s="10">
        <f t="shared" si="55"/>
        <v>29</v>
      </c>
      <c r="P168" s="11">
        <f t="shared" si="59"/>
        <v>212844336.48758325</v>
      </c>
      <c r="Q168" s="11">
        <f t="shared" si="56"/>
        <v>323473803.08743894</v>
      </c>
      <c r="R168" s="37">
        <f t="shared" si="60"/>
        <v>536318139.57502222</v>
      </c>
      <c r="S168" s="39">
        <f t="shared" si="61"/>
        <v>1.4444444444444444</v>
      </c>
      <c r="T168" s="38">
        <f t="shared" si="64"/>
        <v>212844336.48758325</v>
      </c>
      <c r="U168" s="15">
        <f t="shared" si="65"/>
        <v>561837420.67633772</v>
      </c>
      <c r="V168" s="15">
        <f t="shared" si="62"/>
        <v>774681757.163921</v>
      </c>
      <c r="W168" s="13"/>
      <c r="X168" s="14"/>
      <c r="Y168" s="138"/>
    </row>
    <row r="169" spans="1:25" x14ac:dyDescent="0.3">
      <c r="A169" s="1">
        <v>49614</v>
      </c>
      <c r="B169" s="9">
        <f t="shared" si="66"/>
        <v>30</v>
      </c>
      <c r="C169" s="5">
        <f>VLOOKUP(A169,Encargos!$A$8:$B$652,2,0)</f>
        <v>2.4659999999999999E-3</v>
      </c>
      <c r="D169">
        <f t="shared" si="63"/>
        <v>150</v>
      </c>
      <c r="E169" s="7">
        <f t="shared" si="57"/>
        <v>62884666045.164421</v>
      </c>
      <c r="F169" s="7">
        <f t="shared" si="58"/>
        <v>155073586.46737546</v>
      </c>
      <c r="G169" s="7">
        <f t="shared" si="51"/>
        <v>63039739631.631798</v>
      </c>
      <c r="H169" s="7">
        <f t="shared" si="52"/>
        <v>210132465.43877268</v>
      </c>
      <c r="I169" s="8">
        <f t="shared" si="53"/>
        <v>534736090.25647098</v>
      </c>
      <c r="J169" s="7">
        <f t="shared" si="54"/>
        <v>210132465.43877268</v>
      </c>
      <c r="K169" s="8">
        <f t="shared" si="49"/>
        <v>324603624.8176983</v>
      </c>
      <c r="L169" s="7">
        <v>0</v>
      </c>
      <c r="M169" s="7">
        <f t="shared" si="50"/>
        <v>62715136006.814102</v>
      </c>
      <c r="N169" s="139" t="s">
        <v>215</v>
      </c>
      <c r="O169" s="10">
        <f t="shared" si="55"/>
        <v>29</v>
      </c>
      <c r="P169" s="11">
        <f t="shared" si="59"/>
        <v>212360408.52082214</v>
      </c>
      <c r="Q169" s="11">
        <f t="shared" si="56"/>
        <v>325377383.16274428</v>
      </c>
      <c r="R169" s="37">
        <f t="shared" si="60"/>
        <v>537737791.68356645</v>
      </c>
      <c r="S169" s="39">
        <f t="shared" si="61"/>
        <v>1.4444444444444444</v>
      </c>
      <c r="T169" s="38">
        <f t="shared" si="64"/>
        <v>212360408.52082214</v>
      </c>
      <c r="U169" s="15">
        <f t="shared" si="65"/>
        <v>564371957.24432933</v>
      </c>
      <c r="V169" s="15">
        <f t="shared" si="62"/>
        <v>776732365.7651515</v>
      </c>
      <c r="W169" s="13"/>
      <c r="X169" s="14"/>
      <c r="Y169" s="138"/>
    </row>
    <row r="170" spans="1:25" x14ac:dyDescent="0.3">
      <c r="A170" s="1">
        <v>49644</v>
      </c>
      <c r="B170" s="9">
        <f t="shared" si="66"/>
        <v>31</v>
      </c>
      <c r="C170" s="5">
        <f>VLOOKUP(A170,Encargos!$A$8:$B$652,2,0)</f>
        <v>2.4659999999999999E-3</v>
      </c>
      <c r="D170">
        <f t="shared" si="63"/>
        <v>149</v>
      </c>
      <c r="E170" s="7">
        <f t="shared" si="57"/>
        <v>62715136006.814102</v>
      </c>
      <c r="F170" s="7">
        <f t="shared" si="58"/>
        <v>154655525.39280358</v>
      </c>
      <c r="G170" s="7">
        <f t="shared" si="51"/>
        <v>62869791532.206909</v>
      </c>
      <c r="H170" s="7">
        <f t="shared" si="52"/>
        <v>209565971.77402306</v>
      </c>
      <c r="I170" s="8">
        <f t="shared" si="53"/>
        <v>536054749.45504338</v>
      </c>
      <c r="J170" s="7">
        <f t="shared" si="54"/>
        <v>209565971.77402306</v>
      </c>
      <c r="K170" s="8">
        <f t="shared" si="49"/>
        <v>326488777.68102032</v>
      </c>
      <c r="L170" s="7">
        <v>0</v>
      </c>
      <c r="M170" s="7">
        <f t="shared" si="50"/>
        <v>62543302754.525894</v>
      </c>
      <c r="N170" s="139" t="s">
        <v>478</v>
      </c>
      <c r="O170" s="10">
        <f t="shared" si="55"/>
        <v>29</v>
      </c>
      <c r="P170" s="11">
        <f t="shared" si="59"/>
        <v>211724626.23997244</v>
      </c>
      <c r="Q170" s="11">
        <f t="shared" si="56"/>
        <v>327241895.8337062</v>
      </c>
      <c r="R170" s="37">
        <f t="shared" si="60"/>
        <v>538966522.07367861</v>
      </c>
      <c r="S170" s="39">
        <f t="shared" si="61"/>
        <v>1.4444444444444444</v>
      </c>
      <c r="T170" s="38">
        <f t="shared" si="64"/>
        <v>211724626.23997244</v>
      </c>
      <c r="U170" s="15">
        <f t="shared" si="65"/>
        <v>566782572.31089664</v>
      </c>
      <c r="V170" s="15">
        <f t="shared" si="62"/>
        <v>778507198.55086911</v>
      </c>
      <c r="W170" s="13"/>
      <c r="X170" s="14"/>
      <c r="Y170" s="138"/>
    </row>
    <row r="171" spans="1:25" x14ac:dyDescent="0.3">
      <c r="A171" s="1">
        <v>49675</v>
      </c>
      <c r="B171" s="9">
        <f t="shared" si="66"/>
        <v>31</v>
      </c>
      <c r="C171" s="5">
        <f>VLOOKUP(A171,Encargos!$A$8:$B$652,2,0)</f>
        <v>2.4659999999999999E-3</v>
      </c>
      <c r="D171">
        <f t="shared" si="63"/>
        <v>148</v>
      </c>
      <c r="E171" s="7">
        <f t="shared" si="57"/>
        <v>62543302754.525894</v>
      </c>
      <c r="F171" s="7">
        <f t="shared" si="58"/>
        <v>154231784.59266084</v>
      </c>
      <c r="G171" s="7">
        <f t="shared" si="51"/>
        <v>62697534539.118553</v>
      </c>
      <c r="H171" s="7">
        <f t="shared" si="52"/>
        <v>208991781.79706186</v>
      </c>
      <c r="I171" s="8">
        <f t="shared" si="53"/>
        <v>537376660.46719968</v>
      </c>
      <c r="J171" s="7">
        <f t="shared" si="54"/>
        <v>208991781.79706186</v>
      </c>
      <c r="K171" s="8">
        <f t="shared" si="49"/>
        <v>328384878.67013782</v>
      </c>
      <c r="L171" s="7">
        <v>0</v>
      </c>
      <c r="M171" s="7">
        <f t="shared" si="50"/>
        <v>62369149660.44841</v>
      </c>
      <c r="N171" s="139" t="s">
        <v>479</v>
      </c>
      <c r="O171" s="10">
        <f t="shared" si="55"/>
        <v>29</v>
      </c>
      <c r="P171" s="11">
        <f t="shared" si="59"/>
        <v>211153242.92045081</v>
      </c>
      <c r="Q171" s="11">
        <f t="shared" si="56"/>
        <v>329142370.59666169</v>
      </c>
      <c r="R171" s="37">
        <f t="shared" si="60"/>
        <v>540295613.51711249</v>
      </c>
      <c r="S171" s="39">
        <f t="shared" si="61"/>
        <v>1.5555555555555556</v>
      </c>
      <c r="T171" s="38">
        <f t="shared" si="64"/>
        <v>211153242.92045081</v>
      </c>
      <c r="U171" s="15">
        <f t="shared" si="65"/>
        <v>629306600.32839084</v>
      </c>
      <c r="V171" s="15">
        <f t="shared" si="62"/>
        <v>840459843.24884164</v>
      </c>
      <c r="W171" s="13"/>
      <c r="X171" s="14"/>
      <c r="Y171" s="138"/>
    </row>
    <row r="172" spans="1:25" x14ac:dyDescent="0.3">
      <c r="A172" s="1">
        <v>49706</v>
      </c>
      <c r="B172" s="9">
        <f t="shared" si="66"/>
        <v>29</v>
      </c>
      <c r="C172" s="5">
        <f>VLOOKUP(A172,Encargos!$A$8:$B$652,2,0)</f>
        <v>2.4659999999999999E-3</v>
      </c>
      <c r="D172">
        <f t="shared" si="63"/>
        <v>147</v>
      </c>
      <c r="E172" s="7">
        <f t="shared" si="57"/>
        <v>62369149660.44841</v>
      </c>
      <c r="F172" s="7">
        <f t="shared" si="58"/>
        <v>153802323.06266576</v>
      </c>
      <c r="G172" s="7">
        <f t="shared" si="51"/>
        <v>62522951983.511078</v>
      </c>
      <c r="H172" s="7">
        <f t="shared" si="52"/>
        <v>208409839.94503695</v>
      </c>
      <c r="I172" s="8">
        <f t="shared" si="53"/>
        <v>538701831.3119117</v>
      </c>
      <c r="J172" s="7">
        <f t="shared" si="54"/>
        <v>208409839.94503695</v>
      </c>
      <c r="K172" s="8">
        <f t="shared" si="49"/>
        <v>330291991.36687475</v>
      </c>
      <c r="L172" s="7">
        <v>0</v>
      </c>
      <c r="M172" s="7">
        <f t="shared" si="50"/>
        <v>62192659992.144203</v>
      </c>
      <c r="N172" s="139" t="s">
        <v>480</v>
      </c>
      <c r="O172" s="10">
        <f t="shared" si="55"/>
        <v>27</v>
      </c>
      <c r="P172" s="11">
        <f t="shared" si="59"/>
        <v>210563772.89145753</v>
      </c>
      <c r="Q172" s="11">
        <f t="shared" si="56"/>
        <v>331050254.57288623</v>
      </c>
      <c r="R172" s="37">
        <f t="shared" si="60"/>
        <v>541614027.46434379</v>
      </c>
      <c r="S172" s="39">
        <f t="shared" si="61"/>
        <v>1.5555555555555556</v>
      </c>
      <c r="T172" s="38">
        <f t="shared" si="64"/>
        <v>210563772.89145753</v>
      </c>
      <c r="U172" s="15">
        <f t="shared" si="65"/>
        <v>631946936.49752164</v>
      </c>
      <c r="V172" s="15">
        <f t="shared" si="62"/>
        <v>842510709.3889792</v>
      </c>
      <c r="W172" s="13"/>
      <c r="X172" s="14"/>
      <c r="Y172" s="138"/>
    </row>
    <row r="173" spans="1:25" x14ac:dyDescent="0.3">
      <c r="A173" s="1">
        <v>49735</v>
      </c>
      <c r="B173" s="9">
        <f t="shared" si="66"/>
        <v>31</v>
      </c>
      <c r="C173" s="5">
        <f>VLOOKUP(A173,Encargos!$A$8:$B$652,2,0)</f>
        <v>2.4659999999999999E-3</v>
      </c>
      <c r="D173">
        <f t="shared" si="63"/>
        <v>146</v>
      </c>
      <c r="E173" s="7">
        <f t="shared" si="57"/>
        <v>62192659992.144203</v>
      </c>
      <c r="F173" s="7">
        <f t="shared" si="58"/>
        <v>153367099.5406276</v>
      </c>
      <c r="G173" s="7">
        <f t="shared" si="51"/>
        <v>62346027091.68483</v>
      </c>
      <c r="H173" s="7">
        <f t="shared" si="52"/>
        <v>207820090.30561611</v>
      </c>
      <c r="I173" s="8">
        <f t="shared" si="53"/>
        <v>540030270.02792692</v>
      </c>
      <c r="J173" s="7">
        <f t="shared" si="54"/>
        <v>207820090.30561611</v>
      </c>
      <c r="K173" s="8">
        <f t="shared" si="49"/>
        <v>332210179.72231078</v>
      </c>
      <c r="L173" s="7">
        <v>0</v>
      </c>
      <c r="M173" s="7">
        <f t="shared" si="50"/>
        <v>62013816911.962524</v>
      </c>
      <c r="N173" s="139" t="s">
        <v>481</v>
      </c>
      <c r="O173" s="10">
        <f t="shared" si="55"/>
        <v>29</v>
      </c>
      <c r="P173" s="11">
        <f t="shared" si="59"/>
        <v>209987141.55808827</v>
      </c>
      <c r="Q173" s="11">
        <f t="shared" si="56"/>
        <v>332976495.54680246</v>
      </c>
      <c r="R173" s="37">
        <f t="shared" si="60"/>
        <v>542963637.1048907</v>
      </c>
      <c r="S173" s="39">
        <f t="shared" si="61"/>
        <v>1.5555555555555556</v>
      </c>
      <c r="T173" s="38">
        <f t="shared" si="64"/>
        <v>209987141.55808827</v>
      </c>
      <c r="U173" s="15">
        <f t="shared" si="65"/>
        <v>634622960.605075</v>
      </c>
      <c r="V173" s="15">
        <f t="shared" si="62"/>
        <v>844610102.1631633</v>
      </c>
      <c r="W173" s="13"/>
      <c r="X173" s="14"/>
      <c r="Y173" s="138"/>
    </row>
    <row r="174" spans="1:25" x14ac:dyDescent="0.3">
      <c r="A174" s="1">
        <v>49766</v>
      </c>
      <c r="B174" s="9">
        <f t="shared" si="66"/>
        <v>30</v>
      </c>
      <c r="C174" s="5">
        <f>VLOOKUP(A174,Encargos!$A$8:$B$652,2,0)</f>
        <v>2.4659999999999999E-3</v>
      </c>
      <c r="D174">
        <f t="shared" si="63"/>
        <v>145</v>
      </c>
      <c r="E174" s="7">
        <f t="shared" si="57"/>
        <v>62013816911.962524</v>
      </c>
      <c r="F174" s="7">
        <f t="shared" si="58"/>
        <v>152926072.50489959</v>
      </c>
      <c r="G174" s="7">
        <f t="shared" si="51"/>
        <v>62166742984.467422</v>
      </c>
      <c r="H174" s="7">
        <f t="shared" si="52"/>
        <v>207222476.61489141</v>
      </c>
      <c r="I174" s="8">
        <f t="shared" si="53"/>
        <v>541361984.67381573</v>
      </c>
      <c r="J174" s="7">
        <f t="shared" si="54"/>
        <v>207222476.61489141</v>
      </c>
      <c r="K174" s="8">
        <f t="shared" si="49"/>
        <v>334139508.05892432</v>
      </c>
      <c r="L174" s="7">
        <v>0</v>
      </c>
      <c r="M174" s="7">
        <f t="shared" si="50"/>
        <v>61832603476.408501</v>
      </c>
      <c r="N174" s="139" t="s">
        <v>220</v>
      </c>
      <c r="O174" s="10">
        <f t="shared" si="55"/>
        <v>29</v>
      </c>
      <c r="P174" s="11">
        <f t="shared" si="59"/>
        <v>209464882.95938507</v>
      </c>
      <c r="Q174" s="11">
        <f t="shared" si="56"/>
        <v>334935997.10896295</v>
      </c>
      <c r="R174" s="37">
        <f t="shared" si="60"/>
        <v>544400880.06834805</v>
      </c>
      <c r="S174" s="39">
        <f t="shared" si="61"/>
        <v>1.5555555555555556</v>
      </c>
      <c r="T174" s="38">
        <f t="shared" si="64"/>
        <v>209464882.95938507</v>
      </c>
      <c r="U174" s="15">
        <f t="shared" si="65"/>
        <v>637380930.48026752</v>
      </c>
      <c r="V174" s="15">
        <f t="shared" si="62"/>
        <v>846845813.43965256</v>
      </c>
      <c r="W174" s="13"/>
      <c r="X174" s="14"/>
      <c r="Y174" s="138"/>
    </row>
    <row r="175" spans="1:25" x14ac:dyDescent="0.3">
      <c r="A175" s="1">
        <v>49796</v>
      </c>
      <c r="B175" s="9">
        <f t="shared" si="66"/>
        <v>31</v>
      </c>
      <c r="C175" s="5">
        <f>VLOOKUP(A175,Encargos!$A$8:$B$652,2,0)</f>
        <v>2.4659999999999999E-3</v>
      </c>
      <c r="D175">
        <f t="shared" si="63"/>
        <v>144</v>
      </c>
      <c r="E175" s="7">
        <f t="shared" si="57"/>
        <v>61832603476.408501</v>
      </c>
      <c r="F175" s="7">
        <f t="shared" si="58"/>
        <v>152479200.17282337</v>
      </c>
      <c r="G175" s="7">
        <f t="shared" si="51"/>
        <v>61985082676.581322</v>
      </c>
      <c r="H175" s="7">
        <f t="shared" si="52"/>
        <v>206616942.25527108</v>
      </c>
      <c r="I175" s="8">
        <f t="shared" si="53"/>
        <v>542696983.32802141</v>
      </c>
      <c r="J175" s="7">
        <f t="shared" si="54"/>
        <v>206616942.25527108</v>
      </c>
      <c r="K175" s="8">
        <f t="shared" si="49"/>
        <v>336080041.07275033</v>
      </c>
      <c r="L175" s="7">
        <v>0</v>
      </c>
      <c r="M175" s="7">
        <f t="shared" si="50"/>
        <v>61649002635.508575</v>
      </c>
      <c r="N175" s="139" t="s">
        <v>482</v>
      </c>
      <c r="O175" s="10">
        <f t="shared" si="55"/>
        <v>29</v>
      </c>
      <c r="P175" s="11">
        <f t="shared" si="59"/>
        <v>208789552.02633619</v>
      </c>
      <c r="Q175" s="11">
        <f t="shared" si="56"/>
        <v>336855283.58333546</v>
      </c>
      <c r="R175" s="37">
        <f t="shared" si="60"/>
        <v>545644835.60967159</v>
      </c>
      <c r="S175" s="39">
        <f t="shared" si="61"/>
        <v>1.5555555555555556</v>
      </c>
      <c r="T175" s="38">
        <f t="shared" si="64"/>
        <v>208789552.02633619</v>
      </c>
      <c r="U175" s="15">
        <f t="shared" si="65"/>
        <v>639991303.36648631</v>
      </c>
      <c r="V175" s="15">
        <f t="shared" si="62"/>
        <v>848780855.3928225</v>
      </c>
      <c r="W175" s="13"/>
      <c r="X175" s="14"/>
      <c r="Y175" s="138"/>
    </row>
    <row r="176" spans="1:25" x14ac:dyDescent="0.3">
      <c r="A176" s="1">
        <v>49827</v>
      </c>
      <c r="B176" s="9">
        <f t="shared" si="66"/>
        <v>30</v>
      </c>
      <c r="C176" s="5">
        <f>VLOOKUP(A176,Encargos!$A$8:$B$652,2,0)</f>
        <v>2.4659999999999999E-3</v>
      </c>
      <c r="D176">
        <f t="shared" si="63"/>
        <v>143</v>
      </c>
      <c r="E176" s="7">
        <f t="shared" si="57"/>
        <v>61649002635.508575</v>
      </c>
      <c r="F176" s="7">
        <f t="shared" si="58"/>
        <v>152026440.49916413</v>
      </c>
      <c r="G176" s="7">
        <f t="shared" si="51"/>
        <v>61801029076.007736</v>
      </c>
      <c r="H176" s="7">
        <f t="shared" si="52"/>
        <v>206003430.25335914</v>
      </c>
      <c r="I176" s="8">
        <f t="shared" si="53"/>
        <v>544035274.0889082</v>
      </c>
      <c r="J176" s="7">
        <f t="shared" si="54"/>
        <v>206003430.25335914</v>
      </c>
      <c r="K176" s="8">
        <f t="shared" si="49"/>
        <v>338031843.83554906</v>
      </c>
      <c r="L176" s="7">
        <v>0</v>
      </c>
      <c r="M176" s="7">
        <f t="shared" si="50"/>
        <v>61462997232.172188</v>
      </c>
      <c r="N176" s="139" t="s">
        <v>222</v>
      </c>
      <c r="O176" s="10">
        <f t="shared" si="55"/>
        <v>29</v>
      </c>
      <c r="P176" s="11">
        <f t="shared" si="59"/>
        <v>208251564.74093616</v>
      </c>
      <c r="Q176" s="11">
        <f t="shared" si="56"/>
        <v>338837611.05458713</v>
      </c>
      <c r="R176" s="37">
        <f t="shared" si="60"/>
        <v>547089175.79552329</v>
      </c>
      <c r="S176" s="39">
        <f t="shared" si="61"/>
        <v>1.5555555555555556</v>
      </c>
      <c r="T176" s="38">
        <f t="shared" si="64"/>
        <v>208251564.74093616</v>
      </c>
      <c r="U176" s="15">
        <f t="shared" si="65"/>
        <v>642776042.05210006</v>
      </c>
      <c r="V176" s="15">
        <f t="shared" si="62"/>
        <v>851027606.79303622</v>
      </c>
      <c r="W176" s="13"/>
      <c r="X176" s="14"/>
      <c r="Y176" s="138"/>
    </row>
    <row r="177" spans="1:25" x14ac:dyDescent="0.3">
      <c r="A177" s="1">
        <v>49857</v>
      </c>
      <c r="B177" s="9">
        <f t="shared" si="66"/>
        <v>31</v>
      </c>
      <c r="C177" s="5">
        <f>VLOOKUP(A177,Encargos!$A$8:$B$652,2,0)</f>
        <v>2.4659999999999999E-3</v>
      </c>
      <c r="D177">
        <f t="shared" si="63"/>
        <v>142</v>
      </c>
      <c r="E177" s="7">
        <f t="shared" si="57"/>
        <v>61462997232.172188</v>
      </c>
      <c r="F177" s="7">
        <f t="shared" si="58"/>
        <v>151567751.17453662</v>
      </c>
      <c r="G177" s="7">
        <f t="shared" si="51"/>
        <v>61614564983.346725</v>
      </c>
      <c r="H177" s="7">
        <f t="shared" si="52"/>
        <v>205381883.27782243</v>
      </c>
      <c r="I177" s="8">
        <f t="shared" si="53"/>
        <v>545376865.07481158</v>
      </c>
      <c r="J177" s="7">
        <f t="shared" si="54"/>
        <v>205381883.27782243</v>
      </c>
      <c r="K177" s="8">
        <f t="shared" si="49"/>
        <v>339994981.79698914</v>
      </c>
      <c r="L177" s="7">
        <v>0</v>
      </c>
      <c r="M177" s="7">
        <f t="shared" si="50"/>
        <v>61274570001.549736</v>
      </c>
      <c r="N177" s="139" t="s">
        <v>483</v>
      </c>
      <c r="O177" s="10">
        <f t="shared" si="55"/>
        <v>29</v>
      </c>
      <c r="P177" s="11">
        <f t="shared" si="59"/>
        <v>207560019.11110926</v>
      </c>
      <c r="Q177" s="11">
        <f t="shared" si="56"/>
        <v>340779254.97915524</v>
      </c>
      <c r="R177" s="37">
        <f t="shared" si="60"/>
        <v>548339274.09026456</v>
      </c>
      <c r="S177" s="39">
        <f t="shared" si="61"/>
        <v>1.5555555555555556</v>
      </c>
      <c r="T177" s="38">
        <f t="shared" si="64"/>
        <v>207560019.11110926</v>
      </c>
      <c r="U177" s="15">
        <f t="shared" si="65"/>
        <v>645412185.02930224</v>
      </c>
      <c r="V177" s="15">
        <f t="shared" si="62"/>
        <v>852972204.1404115</v>
      </c>
      <c r="W177" s="13"/>
      <c r="X177" s="14"/>
      <c r="Y177" s="138"/>
    </row>
    <row r="178" spans="1:25" x14ac:dyDescent="0.3">
      <c r="A178" s="1">
        <v>49888</v>
      </c>
      <c r="B178" s="9">
        <f t="shared" si="66"/>
        <v>31</v>
      </c>
      <c r="C178" s="5">
        <f>VLOOKUP(A178,Encargos!$A$8:$B$652,2,0)</f>
        <v>2.4659999999999999E-3</v>
      </c>
      <c r="D178">
        <f t="shared" si="63"/>
        <v>141</v>
      </c>
      <c r="E178" s="7">
        <f t="shared" si="57"/>
        <v>61274570001.549736</v>
      </c>
      <c r="F178" s="7">
        <f t="shared" si="58"/>
        <v>151103089.62382165</v>
      </c>
      <c r="G178" s="7">
        <f t="shared" si="51"/>
        <v>61425673091.173561</v>
      </c>
      <c r="H178" s="7">
        <f t="shared" si="52"/>
        <v>204752243.63724521</v>
      </c>
      <c r="I178" s="8">
        <f t="shared" si="53"/>
        <v>546721764.42408597</v>
      </c>
      <c r="J178" s="7">
        <f t="shared" si="54"/>
        <v>204752243.63724521</v>
      </c>
      <c r="K178" s="8">
        <f t="shared" si="49"/>
        <v>341969520.7868408</v>
      </c>
      <c r="L178" s="7">
        <v>0</v>
      </c>
      <c r="M178" s="7">
        <f t="shared" si="50"/>
        <v>61083703570.386719</v>
      </c>
      <c r="N178" s="139" t="s">
        <v>484</v>
      </c>
      <c r="O178" s="10">
        <f t="shared" si="55"/>
        <v>29</v>
      </c>
      <c r="P178" s="11">
        <f t="shared" si="59"/>
        <v>206933130.06283078</v>
      </c>
      <c r="Q178" s="11">
        <f t="shared" si="56"/>
        <v>342758348.67734021</v>
      </c>
      <c r="R178" s="37">
        <f t="shared" si="60"/>
        <v>549691478.74017096</v>
      </c>
      <c r="S178" s="39">
        <f t="shared" si="61"/>
        <v>1.5555555555555556</v>
      </c>
      <c r="T178" s="38">
        <f t="shared" si="64"/>
        <v>206933130.06283078</v>
      </c>
      <c r="U178" s="15">
        <f t="shared" si="65"/>
        <v>648142503.53299069</v>
      </c>
      <c r="V178" s="15">
        <f t="shared" si="62"/>
        <v>855075633.5958215</v>
      </c>
      <c r="W178" s="13"/>
      <c r="X178" s="14"/>
      <c r="Y178" s="138"/>
    </row>
    <row r="179" spans="1:25" x14ac:dyDescent="0.3">
      <c r="A179" s="1">
        <v>49919</v>
      </c>
      <c r="B179" s="9">
        <f t="shared" si="66"/>
        <v>30</v>
      </c>
      <c r="C179" s="5">
        <f>VLOOKUP(A179,Encargos!$A$8:$B$652,2,0)</f>
        <v>2.4659999999999999E-3</v>
      </c>
      <c r="D179">
        <f t="shared" si="63"/>
        <v>140</v>
      </c>
      <c r="E179" s="7">
        <f t="shared" si="57"/>
        <v>61083703570.386719</v>
      </c>
      <c r="F179" s="7">
        <f t="shared" si="58"/>
        <v>150632413.00457364</v>
      </c>
      <c r="G179" s="7">
        <f t="shared" si="51"/>
        <v>61234335983.391289</v>
      </c>
      <c r="H179" s="7">
        <f t="shared" si="52"/>
        <v>204114453.27797097</v>
      </c>
      <c r="I179" s="8">
        <f t="shared" si="53"/>
        <v>548069980.29515588</v>
      </c>
      <c r="J179" s="7">
        <f t="shared" si="54"/>
        <v>204114453.27797097</v>
      </c>
      <c r="K179" s="8">
        <f t="shared" si="49"/>
        <v>343955527.01718491</v>
      </c>
      <c r="L179" s="7">
        <v>0</v>
      </c>
      <c r="M179" s="7">
        <f t="shared" si="50"/>
        <v>60890380456.3741</v>
      </c>
      <c r="N179" s="139" t="s">
        <v>225</v>
      </c>
      <c r="O179" s="10">
        <f t="shared" si="55"/>
        <v>29</v>
      </c>
      <c r="P179" s="11">
        <f t="shared" si="59"/>
        <v>206371115.99383557</v>
      </c>
      <c r="Q179" s="11">
        <f t="shared" si="56"/>
        <v>344775414.53231573</v>
      </c>
      <c r="R179" s="37">
        <f t="shared" si="60"/>
        <v>551146530.5261513</v>
      </c>
      <c r="S179" s="39">
        <f t="shared" si="61"/>
        <v>1.5555555555555556</v>
      </c>
      <c r="T179" s="38">
        <f t="shared" si="64"/>
        <v>206371115.99383557</v>
      </c>
      <c r="U179" s="15">
        <f t="shared" si="65"/>
        <v>650967931.49128866</v>
      </c>
      <c r="V179" s="15">
        <f t="shared" si="62"/>
        <v>857339047.48512423</v>
      </c>
      <c r="W179" s="13"/>
      <c r="X179" s="14"/>
      <c r="Y179" s="138"/>
    </row>
    <row r="180" spans="1:25" x14ac:dyDescent="0.3">
      <c r="A180" s="1">
        <v>49949</v>
      </c>
      <c r="B180" s="9">
        <f t="shared" si="66"/>
        <v>31</v>
      </c>
      <c r="C180" s="5">
        <f>VLOOKUP(A180,Encargos!$A$8:$B$652,2,0)</f>
        <v>2.4659999999999999E-3</v>
      </c>
      <c r="D180">
        <f t="shared" si="63"/>
        <v>139</v>
      </c>
      <c r="E180" s="7">
        <f t="shared" si="57"/>
        <v>60890380456.3741</v>
      </c>
      <c r="F180" s="7">
        <f t="shared" si="58"/>
        <v>150155678.20541853</v>
      </c>
      <c r="G180" s="7">
        <f t="shared" si="51"/>
        <v>61040536134.579521</v>
      </c>
      <c r="H180" s="7">
        <f t="shared" si="52"/>
        <v>203468453.78193176</v>
      </c>
      <c r="I180" s="8">
        <f t="shared" si="53"/>
        <v>549421520.86656368</v>
      </c>
      <c r="J180" s="7">
        <f t="shared" si="54"/>
        <v>203468453.78193176</v>
      </c>
      <c r="K180" s="8">
        <f t="shared" si="49"/>
        <v>345953067.08463192</v>
      </c>
      <c r="L180" s="7">
        <v>0</v>
      </c>
      <c r="M180" s="7">
        <f t="shared" si="50"/>
        <v>60694583067.494888</v>
      </c>
      <c r="N180" s="139" t="s">
        <v>485</v>
      </c>
      <c r="O180" s="10">
        <f t="shared" si="55"/>
        <v>29</v>
      </c>
      <c r="P180" s="11">
        <f t="shared" si="59"/>
        <v>205654815.9723992</v>
      </c>
      <c r="Q180" s="11">
        <f t="shared" si="56"/>
        <v>346751083.90055239</v>
      </c>
      <c r="R180" s="37">
        <f t="shared" si="60"/>
        <v>552405899.87295163</v>
      </c>
      <c r="S180" s="39">
        <f t="shared" si="61"/>
        <v>1.5555555555555556</v>
      </c>
      <c r="T180" s="38">
        <f t="shared" si="64"/>
        <v>205654815.9723992</v>
      </c>
      <c r="U180" s="15">
        <f t="shared" si="65"/>
        <v>653643250.49663663</v>
      </c>
      <c r="V180" s="15">
        <f t="shared" si="62"/>
        <v>859298066.46903586</v>
      </c>
      <c r="W180" s="13"/>
      <c r="X180" s="14"/>
      <c r="Y180" s="138"/>
    </row>
    <row r="181" spans="1:25" x14ac:dyDescent="0.3">
      <c r="A181" s="1">
        <v>49980</v>
      </c>
      <c r="B181" s="9">
        <f t="shared" si="66"/>
        <v>30</v>
      </c>
      <c r="C181" s="5">
        <f>VLOOKUP(A181,Encargos!$A$8:$B$652,2,0)</f>
        <v>2.4659999999999999E-3</v>
      </c>
      <c r="D181">
        <f t="shared" si="63"/>
        <v>138</v>
      </c>
      <c r="E181" s="7">
        <f t="shared" si="57"/>
        <v>60694583067.494888</v>
      </c>
      <c r="F181" s="7">
        <f t="shared" si="58"/>
        <v>149672841.8444424</v>
      </c>
      <c r="G181" s="7">
        <f t="shared" si="51"/>
        <v>60844255909.339333</v>
      </c>
      <c r="H181" s="7">
        <f t="shared" si="52"/>
        <v>202814186.36446446</v>
      </c>
      <c r="I181" s="8">
        <f t="shared" si="53"/>
        <v>550776394.33702064</v>
      </c>
      <c r="J181" s="7">
        <f t="shared" si="54"/>
        <v>202814186.36446446</v>
      </c>
      <c r="K181" s="8">
        <f t="shared" si="49"/>
        <v>347962207.97255617</v>
      </c>
      <c r="L181" s="7">
        <v>0</v>
      </c>
      <c r="M181" s="7">
        <f t="shared" si="50"/>
        <v>60496293701.366776</v>
      </c>
      <c r="N181" s="139" t="s">
        <v>227</v>
      </c>
      <c r="O181" s="10">
        <f t="shared" si="55"/>
        <v>29</v>
      </c>
      <c r="P181" s="11">
        <f t="shared" si="59"/>
        <v>205076490.60120708</v>
      </c>
      <c r="Q181" s="11">
        <f t="shared" si="56"/>
        <v>348791646.22153014</v>
      </c>
      <c r="R181" s="37">
        <f t="shared" si="60"/>
        <v>553868136.82273722</v>
      </c>
      <c r="S181" s="39">
        <f t="shared" si="61"/>
        <v>1.5555555555555556</v>
      </c>
      <c r="T181" s="38">
        <f t="shared" si="64"/>
        <v>205076490.60120708</v>
      </c>
      <c r="U181" s="15">
        <f t="shared" si="65"/>
        <v>656496166.67860627</v>
      </c>
      <c r="V181" s="15">
        <f t="shared" si="62"/>
        <v>861572657.27981341</v>
      </c>
      <c r="W181" s="13"/>
      <c r="X181" s="14"/>
      <c r="Y181" s="138"/>
    </row>
    <row r="182" spans="1:25" x14ac:dyDescent="0.3">
      <c r="A182" s="1">
        <v>50010</v>
      </c>
      <c r="B182" s="9">
        <f t="shared" si="66"/>
        <v>31</v>
      </c>
      <c r="C182" s="5">
        <f>VLOOKUP(A182,Encargos!$A$8:$B$652,2,0)</f>
        <v>2.4659999999999999E-3</v>
      </c>
      <c r="D182">
        <f t="shared" si="63"/>
        <v>137</v>
      </c>
      <c r="E182" s="7">
        <f t="shared" si="57"/>
        <v>60496293701.366776</v>
      </c>
      <c r="F182" s="7">
        <f t="shared" si="58"/>
        <v>149183860.26757047</v>
      </c>
      <c r="G182" s="7">
        <f t="shared" si="51"/>
        <v>60645477561.634346</v>
      </c>
      <c r="H182" s="7">
        <f t="shared" si="52"/>
        <v>202151591.87211451</v>
      </c>
      <c r="I182" s="8">
        <f t="shared" si="53"/>
        <v>552134608.92545581</v>
      </c>
      <c r="J182" s="7">
        <f t="shared" si="54"/>
        <v>202151591.87211451</v>
      </c>
      <c r="K182" s="8">
        <f t="shared" si="49"/>
        <v>349983017.05334127</v>
      </c>
      <c r="L182" s="7">
        <v>0</v>
      </c>
      <c r="M182" s="7">
        <f t="shared" si="50"/>
        <v>60295494544.581009</v>
      </c>
      <c r="N182" s="139" t="s">
        <v>486</v>
      </c>
      <c r="O182" s="10">
        <f t="shared" si="55"/>
        <v>29</v>
      </c>
      <c r="P182" s="11">
        <f t="shared" si="59"/>
        <v>204343395.20262471</v>
      </c>
      <c r="Q182" s="11">
        <f t="shared" si="56"/>
        <v>350790329.83495289</v>
      </c>
      <c r="R182" s="37">
        <f t="shared" si="60"/>
        <v>555133725.03757763</v>
      </c>
      <c r="S182" s="39">
        <f t="shared" si="61"/>
        <v>1.5555555555555556</v>
      </c>
      <c r="T182" s="38">
        <f t="shared" si="64"/>
        <v>204343395.20262471</v>
      </c>
      <c r="U182" s="15">
        <f t="shared" si="65"/>
        <v>659197954.85582948</v>
      </c>
      <c r="V182" s="15">
        <f t="shared" si="62"/>
        <v>863541350.05845416</v>
      </c>
      <c r="W182" s="13"/>
      <c r="X182" s="14"/>
      <c r="Y182" s="138"/>
    </row>
    <row r="183" spans="1:25" x14ac:dyDescent="0.3">
      <c r="A183" s="1">
        <v>50041</v>
      </c>
      <c r="B183" s="9">
        <f t="shared" si="66"/>
        <v>31</v>
      </c>
      <c r="C183" s="5">
        <f>VLOOKUP(A183,Encargos!$A$8:$B$652,2,0)</f>
        <v>2.4659999999999999E-3</v>
      </c>
      <c r="D183">
        <f t="shared" si="63"/>
        <v>136</v>
      </c>
      <c r="E183" s="7">
        <f t="shared" si="57"/>
        <v>60295494544.581009</v>
      </c>
      <c r="F183" s="7">
        <f t="shared" si="58"/>
        <v>148688689.54693675</v>
      </c>
      <c r="G183" s="7">
        <f t="shared" si="51"/>
        <v>60444183234.127945</v>
      </c>
      <c r="H183" s="7">
        <f t="shared" si="52"/>
        <v>201480610.7804265</v>
      </c>
      <c r="I183" s="8">
        <f t="shared" si="53"/>
        <v>553496172.87106586</v>
      </c>
      <c r="J183" s="7">
        <f t="shared" si="54"/>
        <v>201480610.7804265</v>
      </c>
      <c r="K183" s="8">
        <f t="shared" si="49"/>
        <v>352015562.09063935</v>
      </c>
      <c r="L183" s="7">
        <v>0</v>
      </c>
      <c r="M183" s="7">
        <f t="shared" si="50"/>
        <v>60092167672.037308</v>
      </c>
      <c r="N183" s="139" t="s">
        <v>487</v>
      </c>
      <c r="O183" s="10">
        <f t="shared" si="55"/>
        <v>29</v>
      </c>
      <c r="P183" s="11">
        <f t="shared" si="59"/>
        <v>203675121.41923329</v>
      </c>
      <c r="Q183" s="11">
        <f t="shared" si="56"/>
        <v>352827563.38428682</v>
      </c>
      <c r="R183" s="37">
        <f t="shared" si="60"/>
        <v>556502684.80352008</v>
      </c>
      <c r="S183" s="39">
        <f t="shared" si="61"/>
        <v>1.6666666666666667</v>
      </c>
      <c r="T183" s="38">
        <f t="shared" si="64"/>
        <v>203675121.41923329</v>
      </c>
      <c r="U183" s="15">
        <f t="shared" si="65"/>
        <v>723829353.25330019</v>
      </c>
      <c r="V183" s="15">
        <f t="shared" si="62"/>
        <v>927504474.67253351</v>
      </c>
      <c r="W183" s="13"/>
      <c r="X183" s="14"/>
      <c r="Y183" s="138"/>
    </row>
    <row r="184" spans="1:25" x14ac:dyDescent="0.3">
      <c r="A184" s="1">
        <v>50072</v>
      </c>
      <c r="B184" s="9">
        <f t="shared" si="66"/>
        <v>28</v>
      </c>
      <c r="C184" s="5">
        <f>VLOOKUP(A184,Encargos!$A$8:$B$652,2,0)</f>
        <v>2.4659999999999999E-3</v>
      </c>
      <c r="D184">
        <f t="shared" si="63"/>
        <v>135</v>
      </c>
      <c r="E184" s="7">
        <f t="shared" si="57"/>
        <v>60092167672.037308</v>
      </c>
      <c r="F184" s="7">
        <f t="shared" si="58"/>
        <v>148187285.47924399</v>
      </c>
      <c r="G184" s="7">
        <f t="shared" si="51"/>
        <v>60240354957.516548</v>
      </c>
      <c r="H184" s="7">
        <f t="shared" si="52"/>
        <v>200801183.19172183</v>
      </c>
      <c r="I184" s="8">
        <f t="shared" si="53"/>
        <v>554861094.43336594</v>
      </c>
      <c r="J184" s="7">
        <f t="shared" si="54"/>
        <v>200801183.19172183</v>
      </c>
      <c r="K184" s="8">
        <f t="shared" si="49"/>
        <v>354059911.24164414</v>
      </c>
      <c r="L184" s="7">
        <v>0</v>
      </c>
      <c r="M184" s="7">
        <f t="shared" si="50"/>
        <v>59886295046.274902</v>
      </c>
      <c r="N184" s="139" t="s">
        <v>230</v>
      </c>
      <c r="O184" s="10">
        <f t="shared" si="55"/>
        <v>27</v>
      </c>
      <c r="P184" s="11">
        <f t="shared" si="59"/>
        <v>203066269.65948167</v>
      </c>
      <c r="Q184" s="11">
        <f t="shared" si="56"/>
        <v>354901803.37715483</v>
      </c>
      <c r="R184" s="37">
        <f t="shared" si="60"/>
        <v>557968073.03663647</v>
      </c>
      <c r="S184" s="39">
        <f t="shared" si="61"/>
        <v>1.6666666666666667</v>
      </c>
      <c r="T184" s="38">
        <f t="shared" si="64"/>
        <v>203066269.65948167</v>
      </c>
      <c r="U184" s="15">
        <f t="shared" si="65"/>
        <v>726880518.73491251</v>
      </c>
      <c r="V184" s="15">
        <f t="shared" si="62"/>
        <v>929946788.39439416</v>
      </c>
      <c r="W184" s="13"/>
      <c r="X184" s="14"/>
      <c r="Y184" s="138"/>
    </row>
    <row r="185" spans="1:25" x14ac:dyDescent="0.3">
      <c r="A185" s="1">
        <v>50100</v>
      </c>
      <c r="B185" s="9">
        <f t="shared" si="66"/>
        <v>31</v>
      </c>
      <c r="C185" s="5">
        <f>VLOOKUP(A185,Encargos!$A$8:$B$652,2,0)</f>
        <v>2.4659999999999999E-3</v>
      </c>
      <c r="D185">
        <f t="shared" si="63"/>
        <v>134</v>
      </c>
      <c r="E185" s="7">
        <f t="shared" si="57"/>
        <v>59886295046.274902</v>
      </c>
      <c r="F185" s="7">
        <f t="shared" si="58"/>
        <v>147679603.5841139</v>
      </c>
      <c r="G185" s="7">
        <f t="shared" si="51"/>
        <v>60033974649.859016</v>
      </c>
      <c r="H185" s="7">
        <f t="shared" si="52"/>
        <v>200113248.83286339</v>
      </c>
      <c r="I185" s="8">
        <f t="shared" si="53"/>
        <v>556229381.8922385</v>
      </c>
      <c r="J185" s="7">
        <f t="shared" si="54"/>
        <v>200113248.83286339</v>
      </c>
      <c r="K185" s="8">
        <f t="shared" si="49"/>
        <v>356116133.05937511</v>
      </c>
      <c r="L185" s="7">
        <v>0</v>
      </c>
      <c r="M185" s="7">
        <f t="shared" si="50"/>
        <v>59677858516.799644</v>
      </c>
      <c r="N185" s="139" t="s">
        <v>488</v>
      </c>
      <c r="O185" s="10">
        <f t="shared" si="55"/>
        <v>29</v>
      </c>
      <c r="P185" s="11">
        <f t="shared" si="59"/>
        <v>202313147.00303361</v>
      </c>
      <c r="Q185" s="11">
        <f t="shared" si="56"/>
        <v>356937593.22157812</v>
      </c>
      <c r="R185" s="37">
        <f t="shared" si="60"/>
        <v>559250740.22461176</v>
      </c>
      <c r="S185" s="39">
        <f t="shared" si="61"/>
        <v>1.6666666666666667</v>
      </c>
      <c r="T185" s="38">
        <f t="shared" si="64"/>
        <v>202313147.00303361</v>
      </c>
      <c r="U185" s="15">
        <f t="shared" si="65"/>
        <v>729771420.03798604</v>
      </c>
      <c r="V185" s="15">
        <f t="shared" si="62"/>
        <v>932084567.04101968</v>
      </c>
      <c r="W185" s="13"/>
      <c r="X185" s="14"/>
      <c r="Y185" s="138"/>
    </row>
    <row r="186" spans="1:25" x14ac:dyDescent="0.3">
      <c r="A186" s="1">
        <v>50131</v>
      </c>
      <c r="B186" s="9">
        <f t="shared" si="66"/>
        <v>30</v>
      </c>
      <c r="C186" s="5">
        <f>VLOOKUP(A186,Encargos!$A$8:$B$652,2,0)</f>
        <v>2.4659999999999999E-3</v>
      </c>
      <c r="D186">
        <f t="shared" si="63"/>
        <v>133</v>
      </c>
      <c r="E186" s="7">
        <f t="shared" si="57"/>
        <v>59677858516.799644</v>
      </c>
      <c r="F186" s="7">
        <f t="shared" si="58"/>
        <v>147165599.10242793</v>
      </c>
      <c r="G186" s="7">
        <f t="shared" si="51"/>
        <v>59825024115.902069</v>
      </c>
      <c r="H186" s="7">
        <f t="shared" si="52"/>
        <v>199416747.05300692</v>
      </c>
      <c r="I186" s="8">
        <f t="shared" si="53"/>
        <v>557601043.54798484</v>
      </c>
      <c r="J186" s="7">
        <f t="shared" si="54"/>
        <v>199416747.05300692</v>
      </c>
      <c r="K186" s="8">
        <f t="shared" si="49"/>
        <v>358184296.49497795</v>
      </c>
      <c r="L186" s="7">
        <v>0</v>
      </c>
      <c r="M186" s="7">
        <f t="shared" si="50"/>
        <v>59466839819.407097</v>
      </c>
      <c r="N186" s="139" t="s">
        <v>232</v>
      </c>
      <c r="O186" s="10">
        <f t="shared" si="55"/>
        <v>29</v>
      </c>
      <c r="P186" s="11">
        <f t="shared" si="59"/>
        <v>201692994.53852719</v>
      </c>
      <c r="Q186" s="11">
        <f t="shared" si="56"/>
        <v>359038101.15792054</v>
      </c>
      <c r="R186" s="37">
        <f t="shared" si="60"/>
        <v>560731095.69644773</v>
      </c>
      <c r="S186" s="39">
        <f t="shared" si="61"/>
        <v>1.6666666666666667</v>
      </c>
      <c r="T186" s="38">
        <f t="shared" si="64"/>
        <v>201692994.53852719</v>
      </c>
      <c r="U186" s="15">
        <f t="shared" si="65"/>
        <v>732858831.62221909</v>
      </c>
      <c r="V186" s="15">
        <f t="shared" si="62"/>
        <v>934551826.16074622</v>
      </c>
      <c r="W186" s="13"/>
      <c r="X186" s="14"/>
      <c r="Y186" s="138"/>
    </row>
    <row r="187" spans="1:25" x14ac:dyDescent="0.3">
      <c r="A187" s="1">
        <v>50161</v>
      </c>
      <c r="B187" s="9">
        <f t="shared" si="66"/>
        <v>31</v>
      </c>
      <c r="C187" s="5">
        <f>VLOOKUP(A187,Encargos!$A$8:$B$652,2,0)</f>
        <v>2.4659999999999999E-3</v>
      </c>
      <c r="D187">
        <f t="shared" si="63"/>
        <v>132</v>
      </c>
      <c r="E187" s="7">
        <f t="shared" si="57"/>
        <v>59466839819.407097</v>
      </c>
      <c r="F187" s="7">
        <f t="shared" si="58"/>
        <v>146645226.9946579</v>
      </c>
      <c r="G187" s="7">
        <f t="shared" si="51"/>
        <v>59613485046.401756</v>
      </c>
      <c r="H187" s="7">
        <f t="shared" si="52"/>
        <v>198711616.82133919</v>
      </c>
      <c r="I187" s="8">
        <f t="shared" si="53"/>
        <v>558976087.72137427</v>
      </c>
      <c r="J187" s="7">
        <f t="shared" si="54"/>
        <v>198711616.82133919</v>
      </c>
      <c r="K187" s="8">
        <f t="shared" si="49"/>
        <v>360264470.90003508</v>
      </c>
      <c r="L187" s="7">
        <v>0</v>
      </c>
      <c r="M187" s="7">
        <f t="shared" si="50"/>
        <v>59253220575.501724</v>
      </c>
      <c r="N187" s="139" t="s">
        <v>489</v>
      </c>
      <c r="O187" s="10">
        <f t="shared" si="55"/>
        <v>29</v>
      </c>
      <c r="P187" s="11">
        <f t="shared" si="59"/>
        <v>200916865.65080765</v>
      </c>
      <c r="Q187" s="11">
        <f t="shared" si="56"/>
        <v>361095500.11558646</v>
      </c>
      <c r="R187" s="37">
        <f t="shared" si="60"/>
        <v>562012365.76639414</v>
      </c>
      <c r="S187" s="39">
        <f t="shared" si="61"/>
        <v>1.6666666666666667</v>
      </c>
      <c r="T187" s="38">
        <f t="shared" si="64"/>
        <v>200916865.65080765</v>
      </c>
      <c r="U187" s="15">
        <f t="shared" si="65"/>
        <v>735770410.62651598</v>
      </c>
      <c r="V187" s="15">
        <f t="shared" si="62"/>
        <v>936687276.2773236</v>
      </c>
      <c r="W187" s="13"/>
      <c r="X187" s="14"/>
      <c r="Y187" s="138"/>
    </row>
    <row r="188" spans="1:25" x14ac:dyDescent="0.3">
      <c r="A188" s="1">
        <v>50192</v>
      </c>
      <c r="B188" s="9">
        <f t="shared" si="66"/>
        <v>30</v>
      </c>
      <c r="C188" s="5">
        <f>VLOOKUP(A188,Encargos!$A$8:$B$652,2,0)</f>
        <v>2.4659999999999999E-3</v>
      </c>
      <c r="D188">
        <f t="shared" si="63"/>
        <v>131</v>
      </c>
      <c r="E188" s="7">
        <f t="shared" si="57"/>
        <v>59253220575.501724</v>
      </c>
      <c r="F188" s="7">
        <f t="shared" si="58"/>
        <v>146118441.93918726</v>
      </c>
      <c r="G188" s="7">
        <f t="shared" si="51"/>
        <v>59399339017.44091</v>
      </c>
      <c r="H188" s="7">
        <f t="shared" si="52"/>
        <v>197997796.72480306</v>
      </c>
      <c r="I188" s="8">
        <f t="shared" si="53"/>
        <v>560354522.75369525</v>
      </c>
      <c r="J188" s="7">
        <f t="shared" si="54"/>
        <v>197997796.72480306</v>
      </c>
      <c r="K188" s="8">
        <f t="shared" si="49"/>
        <v>362356726.02889216</v>
      </c>
      <c r="L188" s="7">
        <v>0</v>
      </c>
      <c r="M188" s="7">
        <f t="shared" si="50"/>
        <v>59036982291.412018</v>
      </c>
      <c r="N188" s="139" t="s">
        <v>234</v>
      </c>
      <c r="O188" s="10">
        <f t="shared" si="55"/>
        <v>29</v>
      </c>
      <c r="P188" s="11">
        <f t="shared" si="59"/>
        <v>200279554.83277556</v>
      </c>
      <c r="Q188" s="11">
        <f t="shared" si="56"/>
        <v>363220476.52091408</v>
      </c>
      <c r="R188" s="37">
        <f t="shared" si="60"/>
        <v>563500031.35368967</v>
      </c>
      <c r="S188" s="39">
        <f t="shared" si="61"/>
        <v>1.6666666666666667</v>
      </c>
      <c r="T188" s="38">
        <f t="shared" si="64"/>
        <v>200279554.83277556</v>
      </c>
      <c r="U188" s="15">
        <f t="shared" si="65"/>
        <v>738887164.09004056</v>
      </c>
      <c r="V188" s="15">
        <f t="shared" si="62"/>
        <v>939166718.92281616</v>
      </c>
      <c r="W188" s="13"/>
      <c r="X188" s="14"/>
      <c r="Y188" s="138"/>
    </row>
    <row r="189" spans="1:25" x14ac:dyDescent="0.3">
      <c r="A189" s="1">
        <v>50222</v>
      </c>
      <c r="B189" s="9">
        <f t="shared" si="66"/>
        <v>31</v>
      </c>
      <c r="C189" s="5">
        <f>VLOOKUP(A189,Encargos!$A$8:$B$652,2,0)</f>
        <v>2.4659999999999999E-3</v>
      </c>
      <c r="D189">
        <f t="shared" si="63"/>
        <v>130</v>
      </c>
      <c r="E189" s="7">
        <f t="shared" si="57"/>
        <v>59036982291.412018</v>
      </c>
      <c r="F189" s="7">
        <f t="shared" si="58"/>
        <v>145585198.33062202</v>
      </c>
      <c r="G189" s="7">
        <f t="shared" si="51"/>
        <v>59182567489.742638</v>
      </c>
      <c r="H189" s="7">
        <f t="shared" si="52"/>
        <v>197275224.96580881</v>
      </c>
      <c r="I189" s="8">
        <f t="shared" si="53"/>
        <v>561736357.00680578</v>
      </c>
      <c r="J189" s="7">
        <f t="shared" si="54"/>
        <v>197275224.96580881</v>
      </c>
      <c r="K189" s="8">
        <f t="shared" si="49"/>
        <v>364461132.04099697</v>
      </c>
      <c r="L189" s="7">
        <v>0</v>
      </c>
      <c r="M189" s="7">
        <f t="shared" si="50"/>
        <v>58818106357.701637</v>
      </c>
      <c r="N189" s="139" t="s">
        <v>490</v>
      </c>
      <c r="O189" s="10">
        <f t="shared" si="55"/>
        <v>29</v>
      </c>
      <c r="P189" s="11">
        <f t="shared" si="59"/>
        <v>199485786.66101012</v>
      </c>
      <c r="Q189" s="11">
        <f t="shared" si="56"/>
        <v>365301841.77821398</v>
      </c>
      <c r="R189" s="37">
        <f t="shared" si="60"/>
        <v>564787628.43922412</v>
      </c>
      <c r="S189" s="39">
        <f t="shared" si="61"/>
        <v>1.6666666666666667</v>
      </c>
      <c r="T189" s="38">
        <f t="shared" si="64"/>
        <v>199485786.66101012</v>
      </c>
      <c r="U189" s="15">
        <f t="shared" si="65"/>
        <v>741826927.40436339</v>
      </c>
      <c r="V189" s="15">
        <f t="shared" si="62"/>
        <v>941312714.06537354</v>
      </c>
      <c r="W189" s="13"/>
      <c r="X189" s="14"/>
      <c r="Y189" s="138"/>
    </row>
    <row r="190" spans="1:25" x14ac:dyDescent="0.3">
      <c r="A190" s="1">
        <v>50253</v>
      </c>
      <c r="B190" s="9">
        <f t="shared" si="66"/>
        <v>31</v>
      </c>
      <c r="C190" s="5">
        <f>VLOOKUP(A190,Encargos!$A$8:$B$652,2,0)</f>
        <v>2.4659999999999999E-3</v>
      </c>
      <c r="D190">
        <f t="shared" si="63"/>
        <v>129</v>
      </c>
      <c r="E190" s="7">
        <f t="shared" si="57"/>
        <v>58818106357.701637</v>
      </c>
      <c r="F190" s="7">
        <f t="shared" si="58"/>
        <v>145045450.27809224</v>
      </c>
      <c r="G190" s="7">
        <f t="shared" si="51"/>
        <v>58963151807.979729</v>
      </c>
      <c r="H190" s="7">
        <f t="shared" si="52"/>
        <v>196543839.35993245</v>
      </c>
      <c r="I190" s="8">
        <f t="shared" si="53"/>
        <v>563121598.86318445</v>
      </c>
      <c r="J190" s="7">
        <f t="shared" si="54"/>
        <v>196543839.35993245</v>
      </c>
      <c r="K190" s="8">
        <f t="shared" si="49"/>
        <v>366577759.50325203</v>
      </c>
      <c r="L190" s="7">
        <v>0</v>
      </c>
      <c r="M190" s="7">
        <f t="shared" si="50"/>
        <v>58596574048.476479</v>
      </c>
      <c r="N190" s="139" t="s">
        <v>491</v>
      </c>
      <c r="O190" s="10">
        <f t="shared" si="55"/>
        <v>29</v>
      </c>
      <c r="P190" s="11">
        <f t="shared" si="59"/>
        <v>198757043.02384937</v>
      </c>
      <c r="Q190" s="11">
        <f t="shared" si="56"/>
        <v>367423351.70710576</v>
      </c>
      <c r="R190" s="37">
        <f t="shared" si="60"/>
        <v>566180394.73095512</v>
      </c>
      <c r="S190" s="39">
        <f t="shared" si="61"/>
        <v>1.6666666666666667</v>
      </c>
      <c r="T190" s="38">
        <f t="shared" si="64"/>
        <v>198757043.02384937</v>
      </c>
      <c r="U190" s="15">
        <f t="shared" si="65"/>
        <v>744876948.19440925</v>
      </c>
      <c r="V190" s="15">
        <f t="shared" si="62"/>
        <v>943633991.21825862</v>
      </c>
      <c r="W190" s="13"/>
      <c r="X190" s="14"/>
      <c r="Y190" s="138"/>
    </row>
    <row r="191" spans="1:25" x14ac:dyDescent="0.3">
      <c r="A191" s="1">
        <v>50284</v>
      </c>
      <c r="B191" s="9">
        <f t="shared" si="66"/>
        <v>30</v>
      </c>
      <c r="C191" s="5">
        <f>VLOOKUP(A191,Encargos!$A$8:$B$652,2,0)</f>
        <v>2.4659999999999999E-3</v>
      </c>
      <c r="D191">
        <f t="shared" si="63"/>
        <v>128</v>
      </c>
      <c r="E191" s="7">
        <f t="shared" si="57"/>
        <v>58596574048.476479</v>
      </c>
      <c r="F191" s="7">
        <f t="shared" si="58"/>
        <v>144499151.60354298</v>
      </c>
      <c r="G191" s="7">
        <f t="shared" si="51"/>
        <v>58741073200.080025</v>
      </c>
      <c r="H191" s="7">
        <f t="shared" si="52"/>
        <v>195803577.3336001</v>
      </c>
      <c r="I191" s="8">
        <f t="shared" si="53"/>
        <v>564510256.72598112</v>
      </c>
      <c r="J191" s="7">
        <f t="shared" si="54"/>
        <v>195803577.3336001</v>
      </c>
      <c r="K191" s="8">
        <f t="shared" si="49"/>
        <v>368706679.39238101</v>
      </c>
      <c r="L191" s="7">
        <v>0</v>
      </c>
      <c r="M191" s="7">
        <f t="shared" si="50"/>
        <v>58372366520.687645</v>
      </c>
      <c r="N191" s="139" t="s">
        <v>237</v>
      </c>
      <c r="O191" s="10">
        <f t="shared" si="55"/>
        <v>29</v>
      </c>
      <c r="P191" s="11">
        <f t="shared" si="59"/>
        <v>198093526.94912711</v>
      </c>
      <c r="Q191" s="11">
        <f t="shared" si="56"/>
        <v>369585566.28162712</v>
      </c>
      <c r="R191" s="37">
        <f t="shared" si="60"/>
        <v>567679093.23075426</v>
      </c>
      <c r="S191" s="39">
        <f t="shared" si="61"/>
        <v>1.6666666666666667</v>
      </c>
      <c r="T191" s="38">
        <f t="shared" si="64"/>
        <v>198093526.94912711</v>
      </c>
      <c r="U191" s="15">
        <f t="shared" si="65"/>
        <v>748038295.10213006</v>
      </c>
      <c r="V191" s="15">
        <f t="shared" si="62"/>
        <v>946131822.05125713</v>
      </c>
      <c r="W191" s="13"/>
      <c r="X191" s="14"/>
      <c r="Y191" s="138"/>
    </row>
    <row r="192" spans="1:25" x14ac:dyDescent="0.3">
      <c r="A192" s="1">
        <v>50314</v>
      </c>
      <c r="B192" s="9">
        <f t="shared" si="66"/>
        <v>31</v>
      </c>
      <c r="C192" s="5">
        <f>VLOOKUP(A192,Encargos!$A$8:$B$652,2,0)</f>
        <v>2.4659999999999999E-3</v>
      </c>
      <c r="D192">
        <f t="shared" si="63"/>
        <v>127</v>
      </c>
      <c r="E192" s="7">
        <f t="shared" si="57"/>
        <v>58372366520.687645</v>
      </c>
      <c r="F192" s="7">
        <f t="shared" si="58"/>
        <v>143946255.84001574</v>
      </c>
      <c r="G192" s="7">
        <f t="shared" si="51"/>
        <v>58516312776.527664</v>
      </c>
      <c r="H192" s="7">
        <f t="shared" si="52"/>
        <v>195054375.92175889</v>
      </c>
      <c r="I192" s="8">
        <f t="shared" si="53"/>
        <v>565902339.01906741</v>
      </c>
      <c r="J192" s="7">
        <f t="shared" si="54"/>
        <v>195054375.92175889</v>
      </c>
      <c r="K192" s="8">
        <f t="shared" si="49"/>
        <v>370847963.09730852</v>
      </c>
      <c r="L192" s="7">
        <v>0</v>
      </c>
      <c r="M192" s="7">
        <f t="shared" si="50"/>
        <v>58145464813.430359</v>
      </c>
      <c r="N192" s="139" t="s">
        <v>492</v>
      </c>
      <c r="O192" s="10">
        <f t="shared" si="55"/>
        <v>29</v>
      </c>
      <c r="P192" s="11">
        <f t="shared" si="59"/>
        <v>197272834.0044066</v>
      </c>
      <c r="Q192" s="11">
        <f t="shared" si="56"/>
        <v>371703405.46466619</v>
      </c>
      <c r="R192" s="37">
        <f t="shared" si="60"/>
        <v>568976239.46907282</v>
      </c>
      <c r="S192" s="39">
        <f t="shared" si="61"/>
        <v>1.6666666666666667</v>
      </c>
      <c r="T192" s="38">
        <f t="shared" si="64"/>
        <v>197272834.0044066</v>
      </c>
      <c r="U192" s="15">
        <f t="shared" si="65"/>
        <v>751020898.44404817</v>
      </c>
      <c r="V192" s="15">
        <f t="shared" si="62"/>
        <v>948293732.44845474</v>
      </c>
      <c r="W192" s="13"/>
      <c r="X192" s="14"/>
      <c r="Y192" s="138"/>
    </row>
    <row r="193" spans="1:25" x14ac:dyDescent="0.3">
      <c r="A193" s="1">
        <v>50345</v>
      </c>
      <c r="B193" s="9">
        <f t="shared" si="66"/>
        <v>30</v>
      </c>
      <c r="C193" s="5">
        <f>VLOOKUP(A193,Encargos!$A$8:$B$652,2,0)</f>
        <v>2.4659999999999999E-3</v>
      </c>
      <c r="D193">
        <f t="shared" si="63"/>
        <v>126</v>
      </c>
      <c r="E193" s="7">
        <f t="shared" si="57"/>
        <v>58145464813.430359</v>
      </c>
      <c r="F193" s="7">
        <f t="shared" si="58"/>
        <v>143386716.22991925</v>
      </c>
      <c r="G193" s="7">
        <f t="shared" si="51"/>
        <v>58288851529.660278</v>
      </c>
      <c r="H193" s="7">
        <f t="shared" si="52"/>
        <v>194296171.76553428</v>
      </c>
      <c r="I193" s="8">
        <f t="shared" si="53"/>
        <v>567297854.18708861</v>
      </c>
      <c r="J193" s="7">
        <f t="shared" si="54"/>
        <v>194296171.76553428</v>
      </c>
      <c r="K193" s="8">
        <f t="shared" si="49"/>
        <v>373001682.42155433</v>
      </c>
      <c r="L193" s="7">
        <v>0</v>
      </c>
      <c r="M193" s="7">
        <f t="shared" si="50"/>
        <v>57915849847.238724</v>
      </c>
      <c r="N193" s="139" t="s">
        <v>239</v>
      </c>
      <c r="O193" s="10">
        <f t="shared" si="55"/>
        <v>29</v>
      </c>
      <c r="P193" s="11">
        <f t="shared" si="59"/>
        <v>196591531.34511346</v>
      </c>
      <c r="Q193" s="11">
        <f t="shared" si="56"/>
        <v>373890807.31857896</v>
      </c>
      <c r="R193" s="37">
        <f t="shared" si="60"/>
        <v>570482338.66369247</v>
      </c>
      <c r="S193" s="39">
        <f t="shared" si="61"/>
        <v>1.6666666666666667</v>
      </c>
      <c r="T193" s="38">
        <f t="shared" si="64"/>
        <v>196591531.34511346</v>
      </c>
      <c r="U193" s="15">
        <f t="shared" si="65"/>
        <v>754212366.42770743</v>
      </c>
      <c r="V193" s="15">
        <f t="shared" si="62"/>
        <v>950803897.77282083</v>
      </c>
      <c r="W193" s="13"/>
      <c r="X193" s="14"/>
      <c r="Y193" s="138"/>
    </row>
    <row r="194" spans="1:25" x14ac:dyDescent="0.3">
      <c r="A194" s="1">
        <v>50375</v>
      </c>
      <c r="B194" s="9">
        <f t="shared" si="66"/>
        <v>31</v>
      </c>
      <c r="C194" s="5">
        <f>VLOOKUP(A194,Encargos!$A$8:$B$652,2,0)</f>
        <v>2.4659999999999999E-3</v>
      </c>
      <c r="D194">
        <f t="shared" si="63"/>
        <v>125</v>
      </c>
      <c r="E194" s="7">
        <f t="shared" si="57"/>
        <v>57915849847.238724</v>
      </c>
      <c r="F194" s="7">
        <f t="shared" si="58"/>
        <v>142820485.72329068</v>
      </c>
      <c r="G194" s="7">
        <f t="shared" si="51"/>
        <v>58058670332.962013</v>
      </c>
      <c r="H194" s="7">
        <f t="shared" si="52"/>
        <v>193528901.10987338</v>
      </c>
      <c r="I194" s="8">
        <f t="shared" si="53"/>
        <v>568696810.69551373</v>
      </c>
      <c r="J194" s="7">
        <f t="shared" si="54"/>
        <v>193528901.10987338</v>
      </c>
      <c r="K194" s="8">
        <f t="shared" si="49"/>
        <v>375167909.58564031</v>
      </c>
      <c r="L194" s="7">
        <v>0</v>
      </c>
      <c r="M194" s="7">
        <f t="shared" si="50"/>
        <v>57683502423.376373</v>
      </c>
      <c r="N194" s="139" t="s">
        <v>493</v>
      </c>
      <c r="O194" s="10">
        <f t="shared" si="55"/>
        <v>29</v>
      </c>
      <c r="P194" s="11">
        <f t="shared" si="59"/>
        <v>195752573.45598188</v>
      </c>
      <c r="Q194" s="11">
        <f t="shared" si="56"/>
        <v>376033316.85942477</v>
      </c>
      <c r="R194" s="37">
        <f t="shared" si="60"/>
        <v>571785890.31540668</v>
      </c>
      <c r="S194" s="39">
        <f t="shared" si="61"/>
        <v>1.6666666666666667</v>
      </c>
      <c r="T194" s="38">
        <f t="shared" si="64"/>
        <v>195752573.45598188</v>
      </c>
      <c r="U194" s="15">
        <f t="shared" si="65"/>
        <v>757223910.40302932</v>
      </c>
      <c r="V194" s="15">
        <f t="shared" si="62"/>
        <v>952976483.85901117</v>
      </c>
      <c r="W194" s="13"/>
      <c r="X194" s="14"/>
      <c r="Y194" s="138"/>
    </row>
    <row r="195" spans="1:25" x14ac:dyDescent="0.3">
      <c r="A195" s="1">
        <v>50406</v>
      </c>
      <c r="B195" s="9">
        <f t="shared" si="66"/>
        <v>31</v>
      </c>
      <c r="C195" s="5">
        <f>VLOOKUP(A195,Encargos!$A$8:$B$652,2,0)</f>
        <v>2.4659999999999999E-3</v>
      </c>
      <c r="D195">
        <f t="shared" si="63"/>
        <v>124</v>
      </c>
      <c r="E195" s="7">
        <f t="shared" si="57"/>
        <v>57683502423.376373</v>
      </c>
      <c r="F195" s="7">
        <f t="shared" si="58"/>
        <v>142247516.97604612</v>
      </c>
      <c r="G195" s="7">
        <f t="shared" si="51"/>
        <v>57825749940.352417</v>
      </c>
      <c r="H195" s="7">
        <f t="shared" si="52"/>
        <v>192752499.80117473</v>
      </c>
      <c r="I195" s="8">
        <f t="shared" si="53"/>
        <v>570099217.030689</v>
      </c>
      <c r="J195" s="7">
        <f t="shared" si="54"/>
        <v>192752499.80117473</v>
      </c>
      <c r="K195" s="8">
        <f t="shared" ref="K195:K258" si="67">I195-J195</f>
        <v>377346717.22951424</v>
      </c>
      <c r="L195" s="7">
        <v>0</v>
      </c>
      <c r="M195" s="7">
        <f t="shared" ref="M195:M258" si="68">G195+H195-I195</f>
        <v>57448403223.12291</v>
      </c>
      <c r="N195" s="139" t="s">
        <v>494</v>
      </c>
      <c r="O195" s="10">
        <f t="shared" si="55"/>
        <v>29</v>
      </c>
      <c r="P195" s="11">
        <f t="shared" si="59"/>
        <v>194978763.91872829</v>
      </c>
      <c r="Q195" s="11">
        <f t="shared" si="56"/>
        <v>378217150.40219623</v>
      </c>
      <c r="R195" s="37">
        <f t="shared" si="60"/>
        <v>573195914.32092452</v>
      </c>
      <c r="S195" s="39">
        <f t="shared" si="61"/>
        <v>1.7777777777777777</v>
      </c>
      <c r="T195" s="38">
        <f t="shared" si="64"/>
        <v>194978763.91872829</v>
      </c>
      <c r="U195" s="15">
        <f t="shared" si="65"/>
        <v>824036194.8740263</v>
      </c>
      <c r="V195" s="15">
        <f t="shared" si="62"/>
        <v>1019014958.7927547</v>
      </c>
      <c r="W195" s="13"/>
      <c r="X195" s="14"/>
      <c r="Y195" s="138"/>
    </row>
    <row r="196" spans="1:25" x14ac:dyDescent="0.3">
      <c r="A196" s="1">
        <v>50437</v>
      </c>
      <c r="B196" s="9">
        <f t="shared" si="66"/>
        <v>28</v>
      </c>
      <c r="C196" s="5">
        <f>VLOOKUP(A196,Encargos!$A$8:$B$652,2,0)</f>
        <v>2.4659999999999999E-3</v>
      </c>
      <c r="D196">
        <f t="shared" si="63"/>
        <v>123</v>
      </c>
      <c r="E196" s="7">
        <f t="shared" si="57"/>
        <v>57448403223.12291</v>
      </c>
      <c r="F196" s="7">
        <f t="shared" si="58"/>
        <v>141667762.34822109</v>
      </c>
      <c r="G196" s="7">
        <f t="shared" ref="G196:G259" si="69">E196+F196</f>
        <v>57590070985.47113</v>
      </c>
      <c r="H196" s="7">
        <f t="shared" ref="H196:H259" si="70">G196*$C$1</f>
        <v>191966903.28490379</v>
      </c>
      <c r="I196" s="8">
        <f t="shared" ref="I196:I259" si="71">PMT($C$1,D196,-G196)</f>
        <v>571505081.69988668</v>
      </c>
      <c r="J196" s="7">
        <f t="shared" ref="J196:J259" si="72">$C$1*G196</f>
        <v>191966903.28490379</v>
      </c>
      <c r="K196" s="8">
        <f t="shared" si="67"/>
        <v>379538178.41498291</v>
      </c>
      <c r="L196" s="7">
        <v>0</v>
      </c>
      <c r="M196" s="7">
        <f t="shared" si="68"/>
        <v>57210532807.056145</v>
      </c>
      <c r="N196" s="139" t="s">
        <v>242</v>
      </c>
      <c r="O196" s="10">
        <f t="shared" ref="O196:O259" si="73">N196-A196</f>
        <v>27</v>
      </c>
      <c r="P196" s="11">
        <f t="shared" si="59"/>
        <v>194264605.94259474</v>
      </c>
      <c r="Q196" s="11">
        <f t="shared" ref="Q196:Q259" si="74">K196*((1+C196)^((N196-A196)/B196))</f>
        <v>380440653.38429832</v>
      </c>
      <c r="R196" s="37">
        <f t="shared" si="60"/>
        <v>574705259.32689309</v>
      </c>
      <c r="S196" s="39">
        <f t="shared" si="61"/>
        <v>1.7777777777777777</v>
      </c>
      <c r="T196" s="38">
        <f t="shared" si="64"/>
        <v>194264605.94259474</v>
      </c>
      <c r="U196" s="15">
        <f t="shared" si="65"/>
        <v>827433632.8607707</v>
      </c>
      <c r="V196" s="15">
        <f t="shared" si="62"/>
        <v>1021698238.8033655</v>
      </c>
      <c r="W196" s="13"/>
      <c r="X196" s="14"/>
      <c r="Y196" s="138"/>
    </row>
    <row r="197" spans="1:25" x14ac:dyDescent="0.3">
      <c r="A197" s="1">
        <v>50465</v>
      </c>
      <c r="B197" s="9">
        <f t="shared" si="66"/>
        <v>31</v>
      </c>
      <c r="C197" s="5">
        <f>VLOOKUP(A197,Encargos!$A$8:$B$652,2,0)</f>
        <v>2.4659999999999999E-3</v>
      </c>
      <c r="D197">
        <f t="shared" si="63"/>
        <v>122</v>
      </c>
      <c r="E197" s="7">
        <f t="shared" ref="E197:E260" si="75">M196</f>
        <v>57210532807.056145</v>
      </c>
      <c r="F197" s="7">
        <f t="shared" ref="F197:F260" si="76">E197*C197</f>
        <v>141081173.90220046</v>
      </c>
      <c r="G197" s="7">
        <f t="shared" si="69"/>
        <v>57351613980.958344</v>
      </c>
      <c r="H197" s="7">
        <f t="shared" si="70"/>
        <v>191172046.6031945</v>
      </c>
      <c r="I197" s="8">
        <f t="shared" si="71"/>
        <v>572914413.23135853</v>
      </c>
      <c r="J197" s="7">
        <f t="shared" si="72"/>
        <v>191172046.6031945</v>
      </c>
      <c r="K197" s="8">
        <f t="shared" si="67"/>
        <v>381742366.62816405</v>
      </c>
      <c r="L197" s="7">
        <v>0</v>
      </c>
      <c r="M197" s="7">
        <f t="shared" si="68"/>
        <v>56969871614.330177</v>
      </c>
      <c r="N197" s="139" t="s">
        <v>495</v>
      </c>
      <c r="O197" s="10">
        <f t="shared" si="73"/>
        <v>29</v>
      </c>
      <c r="P197" s="11">
        <f t="shared" ref="P197:P260" si="77">Q197*((1+$C$1)^(O197/B197)-1)+H197*((1+C197)^(O197/B197))*((1+$C$1)^(O197/B197))</f>
        <v>193403462.93144813</v>
      </c>
      <c r="Q197" s="11">
        <f t="shared" si="74"/>
        <v>382622939.33268076</v>
      </c>
      <c r="R197" s="37">
        <f t="shared" ref="R197:R260" si="78">P197+Q197</f>
        <v>576026402.26412892</v>
      </c>
      <c r="S197" s="39">
        <f t="shared" ref="S197:S260" si="79">(YEAR(A197)-2022)*100%/9</f>
        <v>1.7777777777777777</v>
      </c>
      <c r="T197" s="38">
        <f t="shared" si="64"/>
        <v>193403462.93144813</v>
      </c>
      <c r="U197" s="15">
        <f t="shared" si="65"/>
        <v>830643474.42700326</v>
      </c>
      <c r="V197" s="15">
        <f t="shared" ref="V197:V260" si="80">R197*S197</f>
        <v>1024046937.3584514</v>
      </c>
      <c r="W197" s="13"/>
      <c r="X197" s="14"/>
      <c r="Y197" s="138"/>
    </row>
    <row r="198" spans="1:25" x14ac:dyDescent="0.3">
      <c r="A198" s="1">
        <v>50496</v>
      </c>
      <c r="B198" s="9">
        <f t="shared" si="66"/>
        <v>30</v>
      </c>
      <c r="C198" s="5">
        <f>VLOOKUP(A198,Encargos!$A$8:$B$652,2,0)</f>
        <v>2.4659999999999999E-3</v>
      </c>
      <c r="D198">
        <f t="shared" ref="D198:D261" si="81">D197-1</f>
        <v>121</v>
      </c>
      <c r="E198" s="7">
        <f t="shared" si="75"/>
        <v>56969871614.330177</v>
      </c>
      <c r="F198" s="7">
        <f t="shared" si="76"/>
        <v>140487703.40093821</v>
      </c>
      <c r="G198" s="7">
        <f t="shared" si="69"/>
        <v>57110359317.731117</v>
      </c>
      <c r="H198" s="7">
        <f t="shared" si="70"/>
        <v>190367864.39243707</v>
      </c>
      <c r="I198" s="8">
        <f t="shared" si="71"/>
        <v>574327220.1743871</v>
      </c>
      <c r="J198" s="7">
        <f t="shared" si="72"/>
        <v>190367864.39243707</v>
      </c>
      <c r="K198" s="8">
        <f t="shared" si="67"/>
        <v>383959355.78195</v>
      </c>
      <c r="L198" s="7">
        <v>0</v>
      </c>
      <c r="M198" s="7">
        <f t="shared" si="68"/>
        <v>56726399961.949173</v>
      </c>
      <c r="N198" s="139" t="s">
        <v>244</v>
      </c>
      <c r="O198" s="10">
        <f t="shared" si="73"/>
        <v>29</v>
      </c>
      <c r="P198" s="11">
        <f t="shared" si="77"/>
        <v>192676562.96812195</v>
      </c>
      <c r="Q198" s="11">
        <f t="shared" si="74"/>
        <v>384874600.50807285</v>
      </c>
      <c r="R198" s="37">
        <f t="shared" si="78"/>
        <v>577551163.47619486</v>
      </c>
      <c r="S198" s="39">
        <f t="shared" si="79"/>
        <v>1.7777777777777777</v>
      </c>
      <c r="T198" s="38">
        <f t="shared" si="64"/>
        <v>192676562.96812195</v>
      </c>
      <c r="U198" s="15">
        <f t="shared" si="65"/>
        <v>834081060.98955774</v>
      </c>
      <c r="V198" s="15">
        <f t="shared" si="80"/>
        <v>1026757623.9576797</v>
      </c>
      <c r="W198" s="13"/>
      <c r="X198" s="14"/>
      <c r="Y198" s="138"/>
    </row>
    <row r="199" spans="1:25" x14ac:dyDescent="0.3">
      <c r="A199" s="1">
        <v>50526</v>
      </c>
      <c r="B199" s="9">
        <f t="shared" si="66"/>
        <v>31</v>
      </c>
      <c r="C199" s="5">
        <f>VLOOKUP(A199,Encargos!$A$8:$B$652,2,0)</f>
        <v>2.4659999999999999E-3</v>
      </c>
      <c r="D199">
        <f t="shared" si="81"/>
        <v>120</v>
      </c>
      <c r="E199" s="7">
        <f t="shared" si="75"/>
        <v>56726399961.949173</v>
      </c>
      <c r="F199" s="7">
        <f t="shared" si="76"/>
        <v>139887302.30616665</v>
      </c>
      <c r="G199" s="7">
        <f t="shared" si="69"/>
        <v>56866287264.255341</v>
      </c>
      <c r="H199" s="7">
        <f t="shared" si="70"/>
        <v>189554290.88085115</v>
      </c>
      <c r="I199" s="8">
        <f t="shared" si="71"/>
        <v>575743511.09933734</v>
      </c>
      <c r="J199" s="7">
        <f t="shared" si="72"/>
        <v>189554290.88085115</v>
      </c>
      <c r="K199" s="8">
        <f t="shared" si="67"/>
        <v>386189220.21848619</v>
      </c>
      <c r="L199" s="7">
        <v>0</v>
      </c>
      <c r="M199" s="7">
        <f t="shared" si="68"/>
        <v>56480098044.036858</v>
      </c>
      <c r="N199" s="139" t="s">
        <v>496</v>
      </c>
      <c r="O199" s="10">
        <f t="shared" si="73"/>
        <v>29</v>
      </c>
      <c r="P199" s="11">
        <f t="shared" si="77"/>
        <v>191790816.81794384</v>
      </c>
      <c r="Q199" s="11">
        <f t="shared" si="74"/>
        <v>387080050.56856424</v>
      </c>
      <c r="R199" s="37">
        <f t="shared" si="78"/>
        <v>578870867.38650811</v>
      </c>
      <c r="S199" s="39">
        <f t="shared" si="79"/>
        <v>1.7777777777777777</v>
      </c>
      <c r="T199" s="38">
        <f t="shared" si="64"/>
        <v>191790816.81794384</v>
      </c>
      <c r="U199" s="15">
        <f t="shared" si="65"/>
        <v>837312947.42473722</v>
      </c>
      <c r="V199" s="15">
        <f t="shared" si="80"/>
        <v>1029103764.242681</v>
      </c>
      <c r="W199" s="13"/>
      <c r="X199" s="14"/>
      <c r="Y199" s="138"/>
    </row>
    <row r="200" spans="1:25" x14ac:dyDescent="0.3">
      <c r="A200" s="1">
        <v>50557</v>
      </c>
      <c r="B200" s="9">
        <f t="shared" si="66"/>
        <v>30</v>
      </c>
      <c r="C200" s="5">
        <f>VLOOKUP(A200,Encargos!$A$8:$B$652,2,0)</f>
        <v>2.4659999999999999E-3</v>
      </c>
      <c r="D200">
        <f t="shared" si="81"/>
        <v>119</v>
      </c>
      <c r="E200" s="7">
        <f t="shared" si="75"/>
        <v>56480098044.036858</v>
      </c>
      <c r="F200" s="7">
        <f t="shared" si="76"/>
        <v>139279921.77659488</v>
      </c>
      <c r="G200" s="7">
        <f t="shared" si="69"/>
        <v>56619377965.813454</v>
      </c>
      <c r="H200" s="7">
        <f t="shared" si="70"/>
        <v>188731259.88604486</v>
      </c>
      <c r="I200" s="8">
        <f t="shared" si="71"/>
        <v>577163294.59770823</v>
      </c>
      <c r="J200" s="7">
        <f t="shared" si="72"/>
        <v>188731259.88604486</v>
      </c>
      <c r="K200" s="8">
        <f t="shared" si="67"/>
        <v>388432034.71166337</v>
      </c>
      <c r="L200" s="7">
        <v>0</v>
      </c>
      <c r="M200" s="7">
        <f t="shared" si="68"/>
        <v>56230945931.101791</v>
      </c>
      <c r="N200" s="139" t="s">
        <v>246</v>
      </c>
      <c r="O200" s="10">
        <f t="shared" si="73"/>
        <v>29</v>
      </c>
      <c r="P200" s="11">
        <f t="shared" si="77"/>
        <v>191045217.02119905</v>
      </c>
      <c r="Q200" s="11">
        <f t="shared" si="74"/>
        <v>389357940.97198355</v>
      </c>
      <c r="R200" s="37">
        <f t="shared" si="78"/>
        <v>580403157.99318266</v>
      </c>
      <c r="S200" s="39">
        <f t="shared" si="79"/>
        <v>1.7777777777777777</v>
      </c>
      <c r="T200" s="38">
        <f t="shared" si="64"/>
        <v>191045217.02119905</v>
      </c>
      <c r="U200" s="15">
        <f t="shared" si="65"/>
        <v>840782619.41112566</v>
      </c>
      <c r="V200" s="15">
        <f t="shared" si="80"/>
        <v>1031827836.4323246</v>
      </c>
      <c r="W200" s="13"/>
      <c r="X200" s="14"/>
      <c r="Y200" s="138"/>
    </row>
    <row r="201" spans="1:25" x14ac:dyDescent="0.3">
      <c r="A201" s="1">
        <v>50587</v>
      </c>
      <c r="B201" s="9">
        <f t="shared" si="66"/>
        <v>31</v>
      </c>
      <c r="C201" s="5">
        <f>VLOOKUP(A201,Encargos!$A$8:$B$652,2,0)</f>
        <v>2.4659999999999999E-3</v>
      </c>
      <c r="D201">
        <f t="shared" si="81"/>
        <v>118</v>
      </c>
      <c r="E201" s="7">
        <f t="shared" si="75"/>
        <v>56230945931.101791</v>
      </c>
      <c r="F201" s="7">
        <f t="shared" si="76"/>
        <v>138665512.66609702</v>
      </c>
      <c r="G201" s="7">
        <f t="shared" si="69"/>
        <v>56369611443.767891</v>
      </c>
      <c r="H201" s="7">
        <f t="shared" si="70"/>
        <v>187898704.81255963</v>
      </c>
      <c r="I201" s="8">
        <f t="shared" si="71"/>
        <v>578586579.28218627</v>
      </c>
      <c r="J201" s="7">
        <f t="shared" si="72"/>
        <v>187898704.81255963</v>
      </c>
      <c r="K201" s="8">
        <f t="shared" si="67"/>
        <v>390687874.46962667</v>
      </c>
      <c r="L201" s="7">
        <v>0</v>
      </c>
      <c r="M201" s="7">
        <f t="shared" si="68"/>
        <v>55978923569.298264</v>
      </c>
      <c r="N201" s="139" t="s">
        <v>497</v>
      </c>
      <c r="O201" s="10">
        <f t="shared" si="73"/>
        <v>29</v>
      </c>
      <c r="P201" s="11">
        <f t="shared" si="77"/>
        <v>190140296.75362688</v>
      </c>
      <c r="Q201" s="11">
        <f t="shared" si="74"/>
        <v>391589081.95487994</v>
      </c>
      <c r="R201" s="37">
        <f t="shared" si="78"/>
        <v>581729378.70850682</v>
      </c>
      <c r="S201" s="39">
        <f t="shared" si="79"/>
        <v>1.7777777777777777</v>
      </c>
      <c r="T201" s="38">
        <f t="shared" si="64"/>
        <v>190140296.75362688</v>
      </c>
      <c r="U201" s="15">
        <f t="shared" si="65"/>
        <v>844045265.39482975</v>
      </c>
      <c r="V201" s="15">
        <f t="shared" si="80"/>
        <v>1034185562.1484566</v>
      </c>
      <c r="W201" s="13"/>
      <c r="X201" s="14"/>
      <c r="Y201" s="138"/>
    </row>
    <row r="202" spans="1:25" x14ac:dyDescent="0.3">
      <c r="A202" s="1">
        <v>50618</v>
      </c>
      <c r="B202" s="9">
        <f t="shared" si="66"/>
        <v>31</v>
      </c>
      <c r="C202" s="5">
        <f>VLOOKUP(A202,Encargos!$A$8:$B$652,2,0)</f>
        <v>2.4659999999999999E-3</v>
      </c>
      <c r="D202">
        <f t="shared" si="81"/>
        <v>117</v>
      </c>
      <c r="E202" s="7">
        <f t="shared" si="75"/>
        <v>55978923569.298264</v>
      </c>
      <c r="F202" s="7">
        <f t="shared" si="76"/>
        <v>138044025.52188951</v>
      </c>
      <c r="G202" s="7">
        <f t="shared" si="69"/>
        <v>56116967594.820152</v>
      </c>
      <c r="H202" s="7">
        <f t="shared" si="70"/>
        <v>187056558.64940053</v>
      </c>
      <c r="I202" s="8">
        <f t="shared" si="71"/>
        <v>580013373.78669608</v>
      </c>
      <c r="J202" s="7">
        <f t="shared" si="72"/>
        <v>187056558.64940053</v>
      </c>
      <c r="K202" s="8">
        <f t="shared" si="67"/>
        <v>392956815.13729554</v>
      </c>
      <c r="L202" s="7">
        <v>0</v>
      </c>
      <c r="M202" s="7">
        <f t="shared" si="68"/>
        <v>55724010779.682854</v>
      </c>
      <c r="N202" s="139" t="s">
        <v>498</v>
      </c>
      <c r="O202" s="10">
        <f t="shared" si="73"/>
        <v>29</v>
      </c>
      <c r="P202" s="11">
        <f t="shared" si="77"/>
        <v>189300666.92331809</v>
      </c>
      <c r="Q202" s="11">
        <f t="shared" si="74"/>
        <v>393863256.43308383</v>
      </c>
      <c r="R202" s="37">
        <f t="shared" si="78"/>
        <v>583163923.35640192</v>
      </c>
      <c r="S202" s="39">
        <f t="shared" si="79"/>
        <v>1.7777777777777777</v>
      </c>
      <c r="T202" s="38">
        <f t="shared" si="64"/>
        <v>189300666.92331809</v>
      </c>
      <c r="U202" s="15">
        <f t="shared" si="65"/>
        <v>847435196.82139635</v>
      </c>
      <c r="V202" s="15">
        <f t="shared" si="80"/>
        <v>1036735863.7447145</v>
      </c>
      <c r="W202" s="13"/>
      <c r="X202" s="14"/>
      <c r="Y202" s="138"/>
    </row>
    <row r="203" spans="1:25" x14ac:dyDescent="0.3">
      <c r="A203" s="1">
        <v>50649</v>
      </c>
      <c r="B203" s="9">
        <f t="shared" si="66"/>
        <v>30</v>
      </c>
      <c r="C203" s="5">
        <f>VLOOKUP(A203,Encargos!$A$8:$B$652,2,0)</f>
        <v>2.4659999999999999E-3</v>
      </c>
      <c r="D203">
        <f t="shared" si="81"/>
        <v>116</v>
      </c>
      <c r="E203" s="7">
        <f t="shared" si="75"/>
        <v>55724010779.682854</v>
      </c>
      <c r="F203" s="7">
        <f t="shared" si="76"/>
        <v>137415410.5826979</v>
      </c>
      <c r="G203" s="7">
        <f t="shared" si="69"/>
        <v>55861426190.265549</v>
      </c>
      <c r="H203" s="7">
        <f t="shared" si="70"/>
        <v>186204753.96755183</v>
      </c>
      <c r="I203" s="8">
        <f t="shared" si="71"/>
        <v>581443686.7664541</v>
      </c>
      <c r="J203" s="7">
        <f t="shared" si="72"/>
        <v>186204753.96755183</v>
      </c>
      <c r="K203" s="8">
        <f t="shared" si="67"/>
        <v>395238932.79890227</v>
      </c>
      <c r="L203" s="7">
        <v>0</v>
      </c>
      <c r="M203" s="7">
        <f t="shared" si="68"/>
        <v>55466187257.466644</v>
      </c>
      <c r="N203" s="139" t="s">
        <v>249</v>
      </c>
      <c r="O203" s="10">
        <f t="shared" si="73"/>
        <v>29</v>
      </c>
      <c r="P203" s="11">
        <f t="shared" si="77"/>
        <v>188526513.14970946</v>
      </c>
      <c r="Q203" s="11">
        <f t="shared" si="74"/>
        <v>396181064.6765483</v>
      </c>
      <c r="R203" s="37">
        <f t="shared" si="78"/>
        <v>584707577.82625771</v>
      </c>
      <c r="S203" s="39">
        <f t="shared" si="79"/>
        <v>1.7777777777777777</v>
      </c>
      <c r="T203" s="38">
        <f t="shared" si="64"/>
        <v>188526513.14970946</v>
      </c>
      <c r="U203" s="15">
        <f t="shared" si="65"/>
        <v>850953625.20808196</v>
      </c>
      <c r="V203" s="15">
        <f t="shared" si="80"/>
        <v>1039480138.3577914</v>
      </c>
      <c r="W203" s="13"/>
      <c r="X203" s="14"/>
      <c r="Y203" s="138"/>
    </row>
    <row r="204" spans="1:25" x14ac:dyDescent="0.3">
      <c r="A204" s="1">
        <v>50679</v>
      </c>
      <c r="B204" s="9">
        <f t="shared" si="66"/>
        <v>31</v>
      </c>
      <c r="C204" s="5">
        <f>VLOOKUP(A204,Encargos!$A$8:$B$652,2,0)</f>
        <v>2.4659999999999999E-3</v>
      </c>
      <c r="D204">
        <f t="shared" si="81"/>
        <v>115</v>
      </c>
      <c r="E204" s="7">
        <f t="shared" si="75"/>
        <v>55466187257.466644</v>
      </c>
      <c r="F204" s="7">
        <f t="shared" si="76"/>
        <v>136779617.77691275</v>
      </c>
      <c r="G204" s="7">
        <f t="shared" si="69"/>
        <v>55602966875.243561</v>
      </c>
      <c r="H204" s="7">
        <f t="shared" si="70"/>
        <v>185343222.91747856</v>
      </c>
      <c r="I204" s="8">
        <f t="shared" si="71"/>
        <v>582877526.89802015</v>
      </c>
      <c r="J204" s="7">
        <f t="shared" si="72"/>
        <v>185343222.91747856</v>
      </c>
      <c r="K204" s="8">
        <f t="shared" si="67"/>
        <v>397534303.98054159</v>
      </c>
      <c r="L204" s="7">
        <v>0</v>
      </c>
      <c r="M204" s="7">
        <f t="shared" si="68"/>
        <v>55205432571.263023</v>
      </c>
      <c r="N204" s="139" t="s">
        <v>499</v>
      </c>
      <c r="O204" s="10">
        <f t="shared" si="73"/>
        <v>29</v>
      </c>
      <c r="P204" s="11">
        <f t="shared" si="77"/>
        <v>187592329.87636155</v>
      </c>
      <c r="Q204" s="11">
        <f t="shared" si="74"/>
        <v>398451304.26082563</v>
      </c>
      <c r="R204" s="37">
        <f t="shared" si="78"/>
        <v>586043634.13718724</v>
      </c>
      <c r="S204" s="39">
        <f t="shared" si="79"/>
        <v>1.7777777777777777</v>
      </c>
      <c r="T204" s="38">
        <f t="shared" si="64"/>
        <v>187592329.87636155</v>
      </c>
      <c r="U204" s="15">
        <f t="shared" si="65"/>
        <v>854263019.70086026</v>
      </c>
      <c r="V204" s="15">
        <f t="shared" si="80"/>
        <v>1041855349.5772218</v>
      </c>
      <c r="W204" s="13"/>
      <c r="X204" s="14"/>
      <c r="Y204" s="138"/>
    </row>
    <row r="205" spans="1:25" x14ac:dyDescent="0.3">
      <c r="A205" s="1">
        <v>50710</v>
      </c>
      <c r="B205" s="9">
        <f t="shared" si="66"/>
        <v>30</v>
      </c>
      <c r="C205" s="5">
        <f>VLOOKUP(A205,Encargos!$A$8:$B$652,2,0)</f>
        <v>2.4659999999999999E-3</v>
      </c>
      <c r="D205">
        <f t="shared" si="81"/>
        <v>114</v>
      </c>
      <c r="E205" s="7">
        <f t="shared" si="75"/>
        <v>55205432571.263023</v>
      </c>
      <c r="F205" s="7">
        <f t="shared" si="76"/>
        <v>136136596.7207346</v>
      </c>
      <c r="G205" s="7">
        <f t="shared" si="69"/>
        <v>55341569167.983757</v>
      </c>
      <c r="H205" s="7">
        <f t="shared" si="70"/>
        <v>184471897.22661254</v>
      </c>
      <c r="I205" s="8">
        <f t="shared" si="71"/>
        <v>584314902.87935078</v>
      </c>
      <c r="J205" s="7">
        <f t="shared" si="72"/>
        <v>184471897.22661254</v>
      </c>
      <c r="K205" s="8">
        <f t="shared" si="67"/>
        <v>399843005.65273821</v>
      </c>
      <c r="L205" s="7">
        <v>0</v>
      </c>
      <c r="M205" s="7">
        <f t="shared" si="68"/>
        <v>54941726162.331024</v>
      </c>
      <c r="N205" s="139" t="s">
        <v>251</v>
      </c>
      <c r="O205" s="10">
        <f t="shared" si="73"/>
        <v>29</v>
      </c>
      <c r="P205" s="11">
        <f t="shared" si="77"/>
        <v>186798799.02953649</v>
      </c>
      <c r="Q205" s="11">
        <f t="shared" si="74"/>
        <v>400796112.26855564</v>
      </c>
      <c r="R205" s="37">
        <f t="shared" si="78"/>
        <v>587594911.29809213</v>
      </c>
      <c r="S205" s="39">
        <f t="shared" si="79"/>
        <v>1.7777777777777777</v>
      </c>
      <c r="T205" s="38">
        <f t="shared" si="64"/>
        <v>186798799.02953649</v>
      </c>
      <c r="U205" s="15">
        <f t="shared" si="65"/>
        <v>857814376.61151612</v>
      </c>
      <c r="V205" s="15">
        <f t="shared" si="80"/>
        <v>1044613175.6410526</v>
      </c>
      <c r="W205" s="13"/>
      <c r="X205" s="14"/>
      <c r="Y205" s="138"/>
    </row>
    <row r="206" spans="1:25" x14ac:dyDescent="0.3">
      <c r="A206" s="1">
        <v>50740</v>
      </c>
      <c r="B206" s="9">
        <f t="shared" si="66"/>
        <v>31</v>
      </c>
      <c r="C206" s="5">
        <f>VLOOKUP(A206,Encargos!$A$8:$B$652,2,0)</f>
        <v>2.4659999999999999E-3</v>
      </c>
      <c r="D206">
        <f t="shared" si="81"/>
        <v>113</v>
      </c>
      <c r="E206" s="7">
        <f t="shared" si="75"/>
        <v>54941726162.331024</v>
      </c>
      <c r="F206" s="7">
        <f t="shared" si="76"/>
        <v>135486296.7163083</v>
      </c>
      <c r="G206" s="7">
        <f t="shared" si="69"/>
        <v>55077212459.047333</v>
      </c>
      <c r="H206" s="7">
        <f t="shared" si="70"/>
        <v>183590708.19682446</v>
      </c>
      <c r="I206" s="8">
        <f t="shared" si="71"/>
        <v>585755823.42985117</v>
      </c>
      <c r="J206" s="7">
        <f t="shared" si="72"/>
        <v>183590708.19682446</v>
      </c>
      <c r="K206" s="8">
        <f t="shared" si="67"/>
        <v>402165115.23302674</v>
      </c>
      <c r="L206" s="7">
        <v>0</v>
      </c>
      <c r="M206" s="7">
        <f t="shared" si="68"/>
        <v>54675047343.814308</v>
      </c>
      <c r="N206" s="139" t="s">
        <v>500</v>
      </c>
      <c r="O206" s="10">
        <f t="shared" si="73"/>
        <v>29</v>
      </c>
      <c r="P206" s="11">
        <f t="shared" si="77"/>
        <v>185844767.66584611</v>
      </c>
      <c r="Q206" s="11">
        <f t="shared" si="74"/>
        <v>403092797.49766773</v>
      </c>
      <c r="R206" s="37">
        <f t="shared" si="78"/>
        <v>588937565.1635139</v>
      </c>
      <c r="S206" s="39">
        <f t="shared" si="79"/>
        <v>1.7777777777777777</v>
      </c>
      <c r="T206" s="38">
        <f t="shared" si="64"/>
        <v>185844767.66584611</v>
      </c>
      <c r="U206" s="15">
        <f t="shared" si="65"/>
        <v>861155348.18040073</v>
      </c>
      <c r="V206" s="15">
        <f t="shared" si="80"/>
        <v>1047000115.8462468</v>
      </c>
      <c r="W206" s="13"/>
      <c r="X206" s="14"/>
      <c r="Y206" s="138"/>
    </row>
    <row r="207" spans="1:25" x14ac:dyDescent="0.3">
      <c r="A207" s="1">
        <v>50771</v>
      </c>
      <c r="B207" s="9">
        <f t="shared" si="66"/>
        <v>31</v>
      </c>
      <c r="C207" s="5">
        <f>VLOOKUP(A207,Encargos!$A$8:$B$652,2,0)</f>
        <v>2.4659999999999999E-3</v>
      </c>
      <c r="D207">
        <f t="shared" si="81"/>
        <v>112</v>
      </c>
      <c r="E207" s="7">
        <f t="shared" si="75"/>
        <v>54675047343.814308</v>
      </c>
      <c r="F207" s="7">
        <f t="shared" si="76"/>
        <v>134828666.74984607</v>
      </c>
      <c r="G207" s="7">
        <f t="shared" si="69"/>
        <v>54809876010.564156</v>
      </c>
      <c r="H207" s="7">
        <f t="shared" si="70"/>
        <v>182699586.70188054</v>
      </c>
      <c r="I207" s="8">
        <f t="shared" si="71"/>
        <v>587200297.29042923</v>
      </c>
      <c r="J207" s="7">
        <f t="shared" si="72"/>
        <v>182699586.70188054</v>
      </c>
      <c r="K207" s="8">
        <f t="shared" si="67"/>
        <v>404500710.58854866</v>
      </c>
      <c r="L207" s="7">
        <v>0</v>
      </c>
      <c r="M207" s="7">
        <f t="shared" si="68"/>
        <v>54405375299.975609</v>
      </c>
      <c r="N207" s="139" t="s">
        <v>501</v>
      </c>
      <c r="O207" s="10">
        <f t="shared" si="73"/>
        <v>29</v>
      </c>
      <c r="P207" s="11">
        <f t="shared" si="77"/>
        <v>184956104.78178912</v>
      </c>
      <c r="Q207" s="11">
        <f t="shared" si="74"/>
        <v>405433780.41741794</v>
      </c>
      <c r="R207" s="37">
        <f t="shared" si="78"/>
        <v>590389885.19920707</v>
      </c>
      <c r="S207" s="39">
        <f t="shared" si="79"/>
        <v>1.8888888888888888</v>
      </c>
      <c r="T207" s="38">
        <f t="shared" si="64"/>
        <v>184956104.78178912</v>
      </c>
      <c r="U207" s="15">
        <f t="shared" si="65"/>
        <v>930224789.48337984</v>
      </c>
      <c r="V207" s="15">
        <f t="shared" si="80"/>
        <v>1115180894.2651689</v>
      </c>
      <c r="W207" s="13"/>
      <c r="X207" s="14"/>
      <c r="Y207" s="138"/>
    </row>
    <row r="208" spans="1:25" x14ac:dyDescent="0.3">
      <c r="A208" s="1">
        <v>50802</v>
      </c>
      <c r="B208" s="9">
        <f t="shared" si="66"/>
        <v>28</v>
      </c>
      <c r="C208" s="5">
        <f>VLOOKUP(A208,Encargos!$A$8:$B$652,2,0)</f>
        <v>2.4659999999999999E-3</v>
      </c>
      <c r="D208">
        <f t="shared" si="81"/>
        <v>111</v>
      </c>
      <c r="E208" s="7">
        <f t="shared" si="75"/>
        <v>54405375299.975609</v>
      </c>
      <c r="F208" s="7">
        <f t="shared" si="76"/>
        <v>134163655.48973985</v>
      </c>
      <c r="G208" s="7">
        <f t="shared" si="69"/>
        <v>54539538955.465347</v>
      </c>
      <c r="H208" s="7">
        <f t="shared" si="70"/>
        <v>181798463.18488449</v>
      </c>
      <c r="I208" s="8">
        <f t="shared" si="71"/>
        <v>588648333.22354746</v>
      </c>
      <c r="J208" s="7">
        <f t="shared" si="72"/>
        <v>181798463.18488449</v>
      </c>
      <c r="K208" s="8">
        <f t="shared" si="67"/>
        <v>406849870.03866297</v>
      </c>
      <c r="L208" s="7">
        <v>0</v>
      </c>
      <c r="M208" s="7">
        <f t="shared" si="68"/>
        <v>54132689085.426682</v>
      </c>
      <c r="N208" s="139" t="s">
        <v>254</v>
      </c>
      <c r="O208" s="10">
        <f t="shared" si="73"/>
        <v>27</v>
      </c>
      <c r="P208" s="11">
        <f t="shared" si="77"/>
        <v>184127218.13265967</v>
      </c>
      <c r="Q208" s="11">
        <f t="shared" si="74"/>
        <v>407817287.4023456</v>
      </c>
      <c r="R208" s="37">
        <f t="shared" si="78"/>
        <v>591944505.53500533</v>
      </c>
      <c r="S208" s="39">
        <f t="shared" si="79"/>
        <v>1.8888888888888888</v>
      </c>
      <c r="T208" s="38">
        <f t="shared" si="64"/>
        <v>184127218.13265967</v>
      </c>
      <c r="U208" s="15">
        <f t="shared" si="65"/>
        <v>933990181.21123934</v>
      </c>
      <c r="V208" s="15">
        <f t="shared" si="80"/>
        <v>1118117399.343899</v>
      </c>
      <c r="W208" s="13"/>
      <c r="X208" s="14"/>
      <c r="Y208" s="138"/>
    </row>
    <row r="209" spans="1:25" x14ac:dyDescent="0.3">
      <c r="A209" s="1">
        <v>50830</v>
      </c>
      <c r="B209" s="9">
        <f t="shared" si="66"/>
        <v>31</v>
      </c>
      <c r="C209" s="5">
        <f>VLOOKUP(A209,Encargos!$A$8:$B$652,2,0)</f>
        <v>2.4659999999999999E-3</v>
      </c>
      <c r="D209">
        <f t="shared" si="81"/>
        <v>110</v>
      </c>
      <c r="E209" s="7">
        <f t="shared" si="75"/>
        <v>54132689085.426682</v>
      </c>
      <c r="F209" s="7">
        <f t="shared" si="76"/>
        <v>133491211.28466219</v>
      </c>
      <c r="G209" s="7">
        <f t="shared" si="69"/>
        <v>54266180296.711342</v>
      </c>
      <c r="H209" s="7">
        <f t="shared" si="70"/>
        <v>180887267.6557045</v>
      </c>
      <c r="I209" s="8">
        <f t="shared" si="71"/>
        <v>590099940.01327658</v>
      </c>
      <c r="J209" s="7">
        <f t="shared" si="72"/>
        <v>180887267.6557045</v>
      </c>
      <c r="K209" s="8">
        <f t="shared" si="67"/>
        <v>409212672.35757208</v>
      </c>
      <c r="L209" s="7">
        <v>0</v>
      </c>
      <c r="M209" s="7">
        <f t="shared" si="68"/>
        <v>53856967624.353775</v>
      </c>
      <c r="N209" s="139" t="s">
        <v>502</v>
      </c>
      <c r="O209" s="10">
        <f t="shared" si="73"/>
        <v>29</v>
      </c>
      <c r="P209" s="11">
        <f t="shared" si="77"/>
        <v>183148667.00369444</v>
      </c>
      <c r="Q209" s="11">
        <f t="shared" si="74"/>
        <v>410156611.36230773</v>
      </c>
      <c r="R209" s="37">
        <f t="shared" si="78"/>
        <v>593305278.3660022</v>
      </c>
      <c r="S209" s="39">
        <f t="shared" si="79"/>
        <v>1.8888888888888888</v>
      </c>
      <c r="T209" s="38">
        <f t="shared" si="64"/>
        <v>183148667.00369444</v>
      </c>
      <c r="U209" s="15">
        <f t="shared" si="65"/>
        <v>937539081.02097642</v>
      </c>
      <c r="V209" s="15">
        <f t="shared" si="80"/>
        <v>1120687748.0246708</v>
      </c>
      <c r="W209" s="13"/>
      <c r="X209" s="14"/>
      <c r="Y209" s="138"/>
    </row>
    <row r="210" spans="1:25" x14ac:dyDescent="0.3">
      <c r="A210" s="1">
        <v>50861</v>
      </c>
      <c r="B210" s="9">
        <f t="shared" si="66"/>
        <v>30</v>
      </c>
      <c r="C210" s="5">
        <f>VLOOKUP(A210,Encargos!$A$8:$B$652,2,0)</f>
        <v>2.4659999999999999E-3</v>
      </c>
      <c r="D210">
        <f t="shared" si="81"/>
        <v>109</v>
      </c>
      <c r="E210" s="7">
        <f t="shared" si="75"/>
        <v>53856967624.353775</v>
      </c>
      <c r="F210" s="7">
        <f t="shared" si="76"/>
        <v>132811282.16165641</v>
      </c>
      <c r="G210" s="7">
        <f t="shared" si="69"/>
        <v>53989778906.515434</v>
      </c>
      <c r="H210" s="7">
        <f t="shared" si="70"/>
        <v>179965929.6883848</v>
      </c>
      <c r="I210" s="8">
        <f t="shared" si="71"/>
        <v>591555126.46534944</v>
      </c>
      <c r="J210" s="7">
        <f t="shared" si="72"/>
        <v>179965929.6883848</v>
      </c>
      <c r="K210" s="8">
        <f t="shared" si="67"/>
        <v>411589196.77696466</v>
      </c>
      <c r="L210" s="7">
        <v>0</v>
      </c>
      <c r="M210" s="7">
        <f t="shared" si="68"/>
        <v>53578189709.738472</v>
      </c>
      <c r="N210" s="139" t="s">
        <v>256</v>
      </c>
      <c r="O210" s="10">
        <f t="shared" si="73"/>
        <v>29</v>
      </c>
      <c r="P210" s="11">
        <f t="shared" si="77"/>
        <v>182305474.5294669</v>
      </c>
      <c r="Q210" s="11">
        <f t="shared" si="74"/>
        <v>412570302.81333685</v>
      </c>
      <c r="R210" s="37">
        <f t="shared" si="78"/>
        <v>594875777.34280372</v>
      </c>
      <c r="S210" s="39">
        <f t="shared" si="79"/>
        <v>1.8888888888888888</v>
      </c>
      <c r="T210" s="38">
        <f t="shared" ref="T210:T273" si="82">IF(V210&lt;P210,V210,P210)</f>
        <v>182305474.5294669</v>
      </c>
      <c r="U210" s="15">
        <f t="shared" ref="U210:U273" si="83">V210-T210</f>
        <v>941348771.56249571</v>
      </c>
      <c r="V210" s="15">
        <f t="shared" si="80"/>
        <v>1123654246.0919626</v>
      </c>
      <c r="W210" s="13"/>
      <c r="X210" s="14"/>
      <c r="Y210" s="138"/>
    </row>
    <row r="211" spans="1:25" x14ac:dyDescent="0.3">
      <c r="A211" s="1">
        <v>50891</v>
      </c>
      <c r="B211" s="9">
        <f t="shared" si="66"/>
        <v>31</v>
      </c>
      <c r="C211" s="5">
        <f>VLOOKUP(A211,Encargos!$A$8:$B$652,2,0)</f>
        <v>2.4659999999999999E-3</v>
      </c>
      <c r="D211">
        <f t="shared" si="81"/>
        <v>108</v>
      </c>
      <c r="E211" s="7">
        <f t="shared" si="75"/>
        <v>53578189709.738472</v>
      </c>
      <c r="F211" s="7">
        <f t="shared" si="76"/>
        <v>132123815.82421507</v>
      </c>
      <c r="G211" s="7">
        <f t="shared" si="69"/>
        <v>53710313525.562691</v>
      </c>
      <c r="H211" s="7">
        <f t="shared" si="70"/>
        <v>179034378.41854233</v>
      </c>
      <c r="I211" s="8">
        <f t="shared" si="71"/>
        <v>593013901.40721321</v>
      </c>
      <c r="J211" s="7">
        <f t="shared" si="72"/>
        <v>179034378.41854233</v>
      </c>
      <c r="K211" s="8">
        <f t="shared" si="67"/>
        <v>413979522.98867089</v>
      </c>
      <c r="L211" s="7">
        <v>0</v>
      </c>
      <c r="M211" s="7">
        <f t="shared" si="68"/>
        <v>53296334002.57402</v>
      </c>
      <c r="N211" s="139" t="s">
        <v>503</v>
      </c>
      <c r="O211" s="10">
        <f t="shared" si="73"/>
        <v>29</v>
      </c>
      <c r="P211" s="11">
        <f t="shared" si="77"/>
        <v>181300610.19835499</v>
      </c>
      <c r="Q211" s="11">
        <f t="shared" si="74"/>
        <v>414934457.782502</v>
      </c>
      <c r="R211" s="37">
        <f t="shared" si="78"/>
        <v>596235067.98085701</v>
      </c>
      <c r="S211" s="39">
        <f t="shared" si="79"/>
        <v>1.8888888888888888</v>
      </c>
      <c r="T211" s="38">
        <f t="shared" si="82"/>
        <v>181300610.19835499</v>
      </c>
      <c r="U211" s="15">
        <f t="shared" si="83"/>
        <v>944921184.87659717</v>
      </c>
      <c r="V211" s="15">
        <f t="shared" si="80"/>
        <v>1126221795.0749521</v>
      </c>
      <c r="W211" s="13"/>
      <c r="X211" s="14"/>
      <c r="Y211" s="138"/>
    </row>
    <row r="212" spans="1:25" x14ac:dyDescent="0.3">
      <c r="A212" s="1">
        <v>50922</v>
      </c>
      <c r="B212" s="9">
        <f t="shared" si="66"/>
        <v>30</v>
      </c>
      <c r="C212" s="5">
        <f>VLOOKUP(A212,Encargos!$A$8:$B$652,2,0)</f>
        <v>2.4659999999999999E-3</v>
      </c>
      <c r="D212">
        <f t="shared" si="81"/>
        <v>107</v>
      </c>
      <c r="E212" s="7">
        <f t="shared" si="75"/>
        <v>53296334002.57402</v>
      </c>
      <c r="F212" s="7">
        <f t="shared" si="76"/>
        <v>131428759.65034753</v>
      </c>
      <c r="G212" s="7">
        <f t="shared" si="69"/>
        <v>53427762762.224365</v>
      </c>
      <c r="H212" s="7">
        <f t="shared" si="70"/>
        <v>178092542.54074788</v>
      </c>
      <c r="I212" s="8">
        <f t="shared" si="71"/>
        <v>594476273.68808329</v>
      </c>
      <c r="J212" s="7">
        <f t="shared" si="72"/>
        <v>178092542.54074788</v>
      </c>
      <c r="K212" s="8">
        <f t="shared" si="67"/>
        <v>416383731.14733541</v>
      </c>
      <c r="L212" s="7">
        <v>0</v>
      </c>
      <c r="M212" s="7">
        <f t="shared" si="68"/>
        <v>53011379031.077034</v>
      </c>
      <c r="N212" s="139" t="s">
        <v>258</v>
      </c>
      <c r="O212" s="10">
        <f t="shared" si="73"/>
        <v>29</v>
      </c>
      <c r="P212" s="11">
        <f t="shared" si="77"/>
        <v>180437056.2836636</v>
      </c>
      <c r="Q212" s="11">
        <f t="shared" si="74"/>
        <v>417376265.92539763</v>
      </c>
      <c r="R212" s="37">
        <f t="shared" si="78"/>
        <v>597813322.20906126</v>
      </c>
      <c r="S212" s="39">
        <f t="shared" si="79"/>
        <v>1.8888888888888888</v>
      </c>
      <c r="T212" s="38">
        <f t="shared" si="82"/>
        <v>180437056.2836636</v>
      </c>
      <c r="U212" s="15">
        <f t="shared" si="83"/>
        <v>948765885.66678536</v>
      </c>
      <c r="V212" s="15">
        <f t="shared" si="80"/>
        <v>1129202941.950449</v>
      </c>
      <c r="W212" s="13"/>
      <c r="X212" s="14"/>
      <c r="Y212" s="138"/>
    </row>
    <row r="213" spans="1:25" x14ac:dyDescent="0.3">
      <c r="A213" s="1">
        <v>50952</v>
      </c>
      <c r="B213" s="9">
        <f t="shared" si="66"/>
        <v>31</v>
      </c>
      <c r="C213" s="5">
        <f>VLOOKUP(A213,Encargos!$A$8:$B$652,2,0)</f>
        <v>2.4659999999999999E-3</v>
      </c>
      <c r="D213">
        <f t="shared" si="81"/>
        <v>106</v>
      </c>
      <c r="E213" s="7">
        <f t="shared" si="75"/>
        <v>53011379031.077034</v>
      </c>
      <c r="F213" s="7">
        <f t="shared" si="76"/>
        <v>130726060.69063596</v>
      </c>
      <c r="G213" s="7">
        <f t="shared" si="69"/>
        <v>53142105091.76767</v>
      </c>
      <c r="H213" s="7">
        <f t="shared" si="70"/>
        <v>177140350.30589223</v>
      </c>
      <c r="I213" s="8">
        <f t="shared" si="71"/>
        <v>595942252.17899811</v>
      </c>
      <c r="J213" s="7">
        <f t="shared" si="72"/>
        <v>177140350.30589223</v>
      </c>
      <c r="K213" s="8">
        <f t="shared" si="67"/>
        <v>418801901.87310588</v>
      </c>
      <c r="L213" s="7">
        <v>0</v>
      </c>
      <c r="M213" s="7">
        <f t="shared" si="68"/>
        <v>52723303189.894562</v>
      </c>
      <c r="N213" s="139" t="s">
        <v>504</v>
      </c>
      <c r="O213" s="10">
        <f t="shared" si="73"/>
        <v>29</v>
      </c>
      <c r="P213" s="11">
        <f t="shared" si="77"/>
        <v>179411364.59044144</v>
      </c>
      <c r="Q213" s="11">
        <f t="shared" si="74"/>
        <v>419767960.5441581</v>
      </c>
      <c r="R213" s="37">
        <f t="shared" si="78"/>
        <v>599179325.13459957</v>
      </c>
      <c r="S213" s="39">
        <f t="shared" si="79"/>
        <v>1.8888888888888888</v>
      </c>
      <c r="T213" s="38">
        <f t="shared" si="82"/>
        <v>179411364.59044144</v>
      </c>
      <c r="U213" s="15">
        <f t="shared" si="83"/>
        <v>952371805.10824656</v>
      </c>
      <c r="V213" s="15">
        <f t="shared" si="80"/>
        <v>1131783169.698688</v>
      </c>
      <c r="W213" s="13"/>
      <c r="X213" s="14"/>
      <c r="Y213" s="138"/>
    </row>
    <row r="214" spans="1:25" x14ac:dyDescent="0.3">
      <c r="A214" s="1">
        <v>50983</v>
      </c>
      <c r="B214" s="9">
        <f t="shared" si="66"/>
        <v>31</v>
      </c>
      <c r="C214" s="5">
        <f>VLOOKUP(A214,Encargos!$A$8:$B$652,2,0)</f>
        <v>2.4659999999999999E-3</v>
      </c>
      <c r="D214">
        <f t="shared" si="81"/>
        <v>105</v>
      </c>
      <c r="E214" s="7">
        <f t="shared" si="75"/>
        <v>52723303189.894562</v>
      </c>
      <c r="F214" s="7">
        <f t="shared" si="76"/>
        <v>130015665.66627999</v>
      </c>
      <c r="G214" s="7">
        <f t="shared" si="69"/>
        <v>52853318855.560844</v>
      </c>
      <c r="H214" s="7">
        <f t="shared" si="70"/>
        <v>176177729.51853615</v>
      </c>
      <c r="I214" s="8">
        <f t="shared" si="71"/>
        <v>597411845.77287149</v>
      </c>
      <c r="J214" s="7">
        <f t="shared" si="72"/>
        <v>176177729.51853615</v>
      </c>
      <c r="K214" s="8">
        <f t="shared" si="67"/>
        <v>421234116.25433534</v>
      </c>
      <c r="L214" s="7">
        <v>0</v>
      </c>
      <c r="M214" s="7">
        <f t="shared" si="68"/>
        <v>52432084739.306511</v>
      </c>
      <c r="N214" s="139" t="s">
        <v>505</v>
      </c>
      <c r="O214" s="10">
        <f t="shared" si="73"/>
        <v>29</v>
      </c>
      <c r="P214" s="11">
        <f t="shared" si="77"/>
        <v>178451115.98773861</v>
      </c>
      <c r="Q214" s="11">
        <f t="shared" si="74"/>
        <v>422205785.36264282</v>
      </c>
      <c r="R214" s="37">
        <f t="shared" si="78"/>
        <v>600656901.35038137</v>
      </c>
      <c r="S214" s="39">
        <f t="shared" si="79"/>
        <v>1.8888888888888888</v>
      </c>
      <c r="T214" s="38">
        <f t="shared" si="82"/>
        <v>178451115.98773861</v>
      </c>
      <c r="U214" s="15">
        <f t="shared" si="83"/>
        <v>956123031.00742626</v>
      </c>
      <c r="V214" s="15">
        <f t="shared" si="80"/>
        <v>1134574146.9951649</v>
      </c>
      <c r="W214" s="13"/>
      <c r="X214" s="14"/>
      <c r="Y214" s="138"/>
    </row>
    <row r="215" spans="1:25" x14ac:dyDescent="0.3">
      <c r="A215" s="1">
        <v>51014</v>
      </c>
      <c r="B215" s="9">
        <f t="shared" si="66"/>
        <v>30</v>
      </c>
      <c r="C215" s="5">
        <f>VLOOKUP(A215,Encargos!$A$8:$B$652,2,0)</f>
        <v>2.4659999999999999E-3</v>
      </c>
      <c r="D215">
        <f t="shared" si="81"/>
        <v>104</v>
      </c>
      <c r="E215" s="7">
        <f t="shared" si="75"/>
        <v>52432084739.306511</v>
      </c>
      <c r="F215" s="7">
        <f t="shared" si="76"/>
        <v>129297520.96712986</v>
      </c>
      <c r="G215" s="7">
        <f t="shared" si="69"/>
        <v>52561382260.273643</v>
      </c>
      <c r="H215" s="7">
        <f t="shared" si="70"/>
        <v>175204607.53424549</v>
      </c>
      <c r="I215" s="8">
        <f t="shared" si="71"/>
        <v>598885063.38454747</v>
      </c>
      <c r="J215" s="7">
        <f t="shared" si="72"/>
        <v>175204607.53424549</v>
      </c>
      <c r="K215" s="8">
        <f t="shared" si="67"/>
        <v>423680455.85030198</v>
      </c>
      <c r="L215" s="7">
        <v>0</v>
      </c>
      <c r="M215" s="7">
        <f t="shared" si="68"/>
        <v>52137701804.423347</v>
      </c>
      <c r="N215" s="139" t="s">
        <v>261</v>
      </c>
      <c r="O215" s="10">
        <f t="shared" si="73"/>
        <v>29</v>
      </c>
      <c r="P215" s="11">
        <f t="shared" si="77"/>
        <v>177556476.47343734</v>
      </c>
      <c r="Q215" s="11">
        <f t="shared" si="74"/>
        <v>424690383.84642696</v>
      </c>
      <c r="R215" s="37">
        <f t="shared" si="78"/>
        <v>602246860.31986427</v>
      </c>
      <c r="S215" s="39">
        <f t="shared" si="79"/>
        <v>1.8888888888888888</v>
      </c>
      <c r="T215" s="38">
        <f t="shared" si="82"/>
        <v>177556476.47343734</v>
      </c>
      <c r="U215" s="15">
        <f t="shared" si="83"/>
        <v>960020926.35297298</v>
      </c>
      <c r="V215" s="15">
        <f t="shared" si="80"/>
        <v>1137577402.8264103</v>
      </c>
      <c r="W215" s="13"/>
      <c r="X215" s="14"/>
      <c r="Y215" s="138"/>
    </row>
    <row r="216" spans="1:25" x14ac:dyDescent="0.3">
      <c r="A216" s="1">
        <v>51044</v>
      </c>
      <c r="B216" s="9">
        <f t="shared" si="66"/>
        <v>31</v>
      </c>
      <c r="C216" s="5">
        <f>VLOOKUP(A216,Encargos!$A$8:$B$652,2,0)</f>
        <v>2.4659999999999999E-3</v>
      </c>
      <c r="D216">
        <f t="shared" si="81"/>
        <v>103</v>
      </c>
      <c r="E216" s="7">
        <f t="shared" si="75"/>
        <v>52137701804.423347</v>
      </c>
      <c r="F216" s="7">
        <f t="shared" si="76"/>
        <v>128571572.64970797</v>
      </c>
      <c r="G216" s="7">
        <f t="shared" si="69"/>
        <v>52266273377.073059</v>
      </c>
      <c r="H216" s="7">
        <f t="shared" si="70"/>
        <v>174220911.2569102</v>
      </c>
      <c r="I216" s="8">
        <f t="shared" si="71"/>
        <v>600361913.95085394</v>
      </c>
      <c r="J216" s="7">
        <f t="shared" si="72"/>
        <v>174220911.2569102</v>
      </c>
      <c r="K216" s="8">
        <f t="shared" si="67"/>
        <v>426141002.69394374</v>
      </c>
      <c r="L216" s="7">
        <v>0</v>
      </c>
      <c r="M216" s="7">
        <f t="shared" si="68"/>
        <v>51840132374.37912</v>
      </c>
      <c r="N216" s="139" t="s">
        <v>506</v>
      </c>
      <c r="O216" s="10">
        <f t="shared" si="73"/>
        <v>29</v>
      </c>
      <c r="P216" s="11">
        <f t="shared" si="77"/>
        <v>176499003.26143184</v>
      </c>
      <c r="Q216" s="11">
        <f t="shared" si="74"/>
        <v>427123990.61472952</v>
      </c>
      <c r="R216" s="37">
        <f t="shared" si="78"/>
        <v>603622993.87616134</v>
      </c>
      <c r="S216" s="39">
        <f t="shared" si="79"/>
        <v>1.8888888888888888</v>
      </c>
      <c r="T216" s="38">
        <f t="shared" si="82"/>
        <v>176499003.26143184</v>
      </c>
      <c r="U216" s="15">
        <f t="shared" si="83"/>
        <v>963677762.94909513</v>
      </c>
      <c r="V216" s="15">
        <f t="shared" si="80"/>
        <v>1140176766.2105269</v>
      </c>
      <c r="W216" s="13"/>
      <c r="X216" s="14"/>
      <c r="Y216" s="138"/>
    </row>
    <row r="217" spans="1:25" x14ac:dyDescent="0.3">
      <c r="A217" s="1">
        <v>51075</v>
      </c>
      <c r="B217" s="9">
        <f t="shared" si="66"/>
        <v>30</v>
      </c>
      <c r="C217" s="5">
        <f>VLOOKUP(A217,Encargos!$A$8:$B$652,2,0)</f>
        <v>2.4659999999999999E-3</v>
      </c>
      <c r="D217">
        <f t="shared" si="81"/>
        <v>102</v>
      </c>
      <c r="E217" s="7">
        <f t="shared" si="75"/>
        <v>51840132374.37912</v>
      </c>
      <c r="F217" s="7">
        <f t="shared" si="76"/>
        <v>127837766.4352189</v>
      </c>
      <c r="G217" s="7">
        <f t="shared" si="69"/>
        <v>51967970140.814339</v>
      </c>
      <c r="H217" s="7">
        <f t="shared" si="70"/>
        <v>173226567.13604781</v>
      </c>
      <c r="I217" s="8">
        <f t="shared" si="71"/>
        <v>601842406.43065679</v>
      </c>
      <c r="J217" s="7">
        <f t="shared" si="72"/>
        <v>173226567.13604781</v>
      </c>
      <c r="K217" s="8">
        <f t="shared" si="67"/>
        <v>428615839.29460895</v>
      </c>
      <c r="L217" s="7">
        <v>0</v>
      </c>
      <c r="M217" s="7">
        <f t="shared" si="68"/>
        <v>51539354301.51973</v>
      </c>
      <c r="N217" s="139" t="s">
        <v>263</v>
      </c>
      <c r="O217" s="10">
        <f t="shared" si="73"/>
        <v>29</v>
      </c>
      <c r="P217" s="11">
        <f t="shared" si="77"/>
        <v>175583272.41741166</v>
      </c>
      <c r="Q217" s="11">
        <f t="shared" si="74"/>
        <v>429637531.77465856</v>
      </c>
      <c r="R217" s="37">
        <f t="shared" si="78"/>
        <v>605220804.19207025</v>
      </c>
      <c r="S217" s="39">
        <f t="shared" si="79"/>
        <v>1.8888888888888888</v>
      </c>
      <c r="T217" s="38">
        <f t="shared" si="82"/>
        <v>175583272.41741166</v>
      </c>
      <c r="U217" s="15">
        <f t="shared" si="83"/>
        <v>967611579.94538772</v>
      </c>
      <c r="V217" s="15">
        <f t="shared" si="80"/>
        <v>1143194852.3627994</v>
      </c>
      <c r="W217" s="13"/>
      <c r="X217" s="14"/>
      <c r="Y217" s="138"/>
    </row>
    <row r="218" spans="1:25" x14ac:dyDescent="0.3">
      <c r="A218" s="1">
        <v>51105</v>
      </c>
      <c r="B218" s="9">
        <f t="shared" si="66"/>
        <v>31</v>
      </c>
      <c r="C218" s="5">
        <f>VLOOKUP(A218,Encargos!$A$8:$B$652,2,0)</f>
        <v>2.4659999999999999E-3</v>
      </c>
      <c r="D218">
        <f t="shared" si="81"/>
        <v>101</v>
      </c>
      <c r="E218" s="7">
        <f t="shared" si="75"/>
        <v>51539354301.51973</v>
      </c>
      <c r="F218" s="7">
        <f t="shared" si="76"/>
        <v>127096047.70754765</v>
      </c>
      <c r="G218" s="7">
        <f t="shared" si="69"/>
        <v>51666450349.22728</v>
      </c>
      <c r="H218" s="7">
        <f t="shared" si="70"/>
        <v>172221501.16409093</v>
      </c>
      <c r="I218" s="8">
        <f t="shared" si="71"/>
        <v>603326549.80491483</v>
      </c>
      <c r="J218" s="7">
        <f t="shared" si="72"/>
        <v>172221501.16409093</v>
      </c>
      <c r="K218" s="8">
        <f t="shared" si="67"/>
        <v>431105048.6408239</v>
      </c>
      <c r="L218" s="7">
        <v>0</v>
      </c>
      <c r="M218" s="7">
        <f t="shared" si="68"/>
        <v>51235345300.586456</v>
      </c>
      <c r="N218" s="139" t="s">
        <v>507</v>
      </c>
      <c r="O218" s="10">
        <f t="shared" si="73"/>
        <v>29</v>
      </c>
      <c r="P218" s="11">
        <f t="shared" si="77"/>
        <v>174504245.98249015</v>
      </c>
      <c r="Q218" s="11">
        <f t="shared" si="74"/>
        <v>432099487.22505951</v>
      </c>
      <c r="R218" s="37">
        <f t="shared" si="78"/>
        <v>606603733.20754969</v>
      </c>
      <c r="S218" s="39">
        <f t="shared" si="79"/>
        <v>1.8888888888888888</v>
      </c>
      <c r="T218" s="38">
        <f t="shared" si="82"/>
        <v>174504245.98249015</v>
      </c>
      <c r="U218" s="15">
        <f t="shared" si="83"/>
        <v>971302805.63177025</v>
      </c>
      <c r="V218" s="15">
        <f t="shared" si="80"/>
        <v>1145807051.6142604</v>
      </c>
      <c r="W218" s="13"/>
      <c r="X218" s="14"/>
      <c r="Y218" s="138"/>
    </row>
    <row r="219" spans="1:25" x14ac:dyDescent="0.3">
      <c r="A219" s="1">
        <v>51136</v>
      </c>
      <c r="B219" s="9">
        <f t="shared" si="66"/>
        <v>31</v>
      </c>
      <c r="C219" s="5">
        <f>VLOOKUP(A219,Encargos!$A$8:$B$652,2,0)</f>
        <v>2.4659999999999999E-3</v>
      </c>
      <c r="D219">
        <f t="shared" si="81"/>
        <v>100</v>
      </c>
      <c r="E219" s="7">
        <f t="shared" si="75"/>
        <v>51235345300.586456</v>
      </c>
      <c r="F219" s="7">
        <f t="shared" si="76"/>
        <v>126346361.51124619</v>
      </c>
      <c r="G219" s="7">
        <f t="shared" si="69"/>
        <v>51361691662.097702</v>
      </c>
      <c r="H219" s="7">
        <f t="shared" si="70"/>
        <v>171205638.87365901</v>
      </c>
      <c r="I219" s="8">
        <f t="shared" si="71"/>
        <v>604814353.07673371</v>
      </c>
      <c r="J219" s="7">
        <f t="shared" si="72"/>
        <v>171205638.87365901</v>
      </c>
      <c r="K219" s="8">
        <f t="shared" si="67"/>
        <v>433608714.20307469</v>
      </c>
      <c r="L219" s="7">
        <v>0</v>
      </c>
      <c r="M219" s="7">
        <f t="shared" si="68"/>
        <v>50928082947.894623</v>
      </c>
      <c r="N219" s="139" t="s">
        <v>508</v>
      </c>
      <c r="O219" s="10">
        <f t="shared" si="73"/>
        <v>29</v>
      </c>
      <c r="P219" s="11">
        <f t="shared" si="77"/>
        <v>173490689.97121444</v>
      </c>
      <c r="Q219" s="11">
        <f t="shared" si="74"/>
        <v>434608928.04242498</v>
      </c>
      <c r="R219" s="37">
        <f t="shared" si="78"/>
        <v>608099618.01363945</v>
      </c>
      <c r="S219" s="39">
        <f t="shared" si="79"/>
        <v>2</v>
      </c>
      <c r="T219" s="38">
        <f t="shared" si="82"/>
        <v>173490689.97121444</v>
      </c>
      <c r="U219" s="15">
        <f t="shared" si="83"/>
        <v>1042708546.0560645</v>
      </c>
      <c r="V219" s="15">
        <f t="shared" si="80"/>
        <v>1216199236.0272789</v>
      </c>
      <c r="W219" s="13"/>
      <c r="X219" s="14"/>
      <c r="Y219" s="138"/>
    </row>
    <row r="220" spans="1:25" x14ac:dyDescent="0.3">
      <c r="A220" s="1">
        <v>51167</v>
      </c>
      <c r="B220" s="9">
        <f t="shared" si="66"/>
        <v>29</v>
      </c>
      <c r="C220" s="5">
        <f>VLOOKUP(A220,Encargos!$A$8:$B$652,2,0)</f>
        <v>2.4659999999999999E-3</v>
      </c>
      <c r="D220">
        <f t="shared" si="81"/>
        <v>99</v>
      </c>
      <c r="E220" s="7">
        <f t="shared" si="75"/>
        <v>50928082947.894623</v>
      </c>
      <c r="F220" s="7">
        <f t="shared" si="76"/>
        <v>125588652.54950814</v>
      </c>
      <c r="G220" s="7">
        <f t="shared" si="69"/>
        <v>51053671600.44413</v>
      </c>
      <c r="H220" s="7">
        <f t="shared" si="70"/>
        <v>170178905.33481377</v>
      </c>
      <c r="I220" s="8">
        <f t="shared" si="71"/>
        <v>606305825.27142084</v>
      </c>
      <c r="J220" s="7">
        <f t="shared" si="72"/>
        <v>170178905.33481377</v>
      </c>
      <c r="K220" s="8">
        <f t="shared" si="67"/>
        <v>436126919.93660706</v>
      </c>
      <c r="L220" s="7">
        <v>0</v>
      </c>
      <c r="M220" s="7">
        <f t="shared" si="68"/>
        <v>50617544680.507523</v>
      </c>
      <c r="N220" s="139" t="s">
        <v>347</v>
      </c>
      <c r="O220" s="10">
        <f t="shared" si="73"/>
        <v>27</v>
      </c>
      <c r="P220" s="11">
        <f t="shared" si="77"/>
        <v>172455333.16363418</v>
      </c>
      <c r="Q220" s="11">
        <f t="shared" si="74"/>
        <v>437128152.19528365</v>
      </c>
      <c r="R220" s="37">
        <f t="shared" si="78"/>
        <v>609583485.35891783</v>
      </c>
      <c r="S220" s="39">
        <f t="shared" si="79"/>
        <v>2</v>
      </c>
      <c r="T220" s="38">
        <f t="shared" si="82"/>
        <v>172455333.16363418</v>
      </c>
      <c r="U220" s="15">
        <f t="shared" si="83"/>
        <v>1046711637.5542015</v>
      </c>
      <c r="V220" s="15">
        <f t="shared" si="80"/>
        <v>1219166970.7178357</v>
      </c>
      <c r="W220" s="13"/>
      <c r="X220" s="14"/>
      <c r="Y220" s="138"/>
    </row>
    <row r="221" spans="1:25" x14ac:dyDescent="0.3">
      <c r="A221" s="1">
        <v>51196</v>
      </c>
      <c r="B221" s="9">
        <f t="shared" ref="B221:B284" si="84">DAY(EDATE(A221,1)-1)</f>
        <v>31</v>
      </c>
      <c r="C221" s="5">
        <f>VLOOKUP(A221,Encargos!$A$8:$B$652,2,0)</f>
        <v>2.4659999999999999E-3</v>
      </c>
      <c r="D221">
        <f t="shared" si="81"/>
        <v>98</v>
      </c>
      <c r="E221" s="7">
        <f t="shared" si="75"/>
        <v>50617544680.507523</v>
      </c>
      <c r="F221" s="7">
        <f t="shared" si="76"/>
        <v>124822865.18213154</v>
      </c>
      <c r="G221" s="7">
        <f t="shared" si="69"/>
        <v>50742367545.689651</v>
      </c>
      <c r="H221" s="7">
        <f t="shared" si="70"/>
        <v>169141225.15229884</v>
      </c>
      <c r="I221" s="8">
        <f t="shared" si="71"/>
        <v>607800975.43654013</v>
      </c>
      <c r="J221" s="7">
        <f t="shared" si="72"/>
        <v>169141225.15229884</v>
      </c>
      <c r="K221" s="8">
        <f t="shared" si="67"/>
        <v>438659750.28424132</v>
      </c>
      <c r="L221" s="7">
        <v>0</v>
      </c>
      <c r="M221" s="7">
        <f t="shared" si="68"/>
        <v>50303707795.405411</v>
      </c>
      <c r="N221" s="139" t="s">
        <v>509</v>
      </c>
      <c r="O221" s="10">
        <f t="shared" si="73"/>
        <v>29</v>
      </c>
      <c r="P221" s="11">
        <f t="shared" si="77"/>
        <v>171430847.82941014</v>
      </c>
      <c r="Q221" s="11">
        <f t="shared" si="74"/>
        <v>439671615.44891316</v>
      </c>
      <c r="R221" s="37">
        <f t="shared" si="78"/>
        <v>611102463.27832329</v>
      </c>
      <c r="S221" s="39">
        <f t="shared" si="79"/>
        <v>2</v>
      </c>
      <c r="T221" s="38">
        <f t="shared" si="82"/>
        <v>171430847.82941014</v>
      </c>
      <c r="U221" s="15">
        <f t="shared" si="83"/>
        <v>1050774078.7272365</v>
      </c>
      <c r="V221" s="15">
        <f t="shared" si="80"/>
        <v>1222204926.5566466</v>
      </c>
      <c r="W221" s="13"/>
      <c r="X221" s="14"/>
      <c r="Y221" s="138"/>
    </row>
    <row r="222" spans="1:25" x14ac:dyDescent="0.3">
      <c r="A222" s="1">
        <v>51227</v>
      </c>
      <c r="B222" s="9">
        <f t="shared" si="84"/>
        <v>30</v>
      </c>
      <c r="C222" s="5">
        <f>VLOOKUP(A222,Encargos!$A$8:$B$652,2,0)</f>
        <v>2.4659999999999999E-3</v>
      </c>
      <c r="D222">
        <f t="shared" si="81"/>
        <v>97</v>
      </c>
      <c r="E222" s="7">
        <f t="shared" si="75"/>
        <v>50303707795.405411</v>
      </c>
      <c r="F222" s="7">
        <f t="shared" si="76"/>
        <v>124048943.42346974</v>
      </c>
      <c r="G222" s="7">
        <f t="shared" si="69"/>
        <v>50427756738.82888</v>
      </c>
      <c r="H222" s="7">
        <f t="shared" si="70"/>
        <v>168092522.46276295</v>
      </c>
      <c r="I222" s="8">
        <f t="shared" si="71"/>
        <v>609299812.64196682</v>
      </c>
      <c r="J222" s="7">
        <f t="shared" si="72"/>
        <v>168092522.46276295</v>
      </c>
      <c r="K222" s="8">
        <f t="shared" si="67"/>
        <v>441207290.17920387</v>
      </c>
      <c r="L222" s="7">
        <v>0</v>
      </c>
      <c r="M222" s="7">
        <f t="shared" si="68"/>
        <v>49986549448.649673</v>
      </c>
      <c r="N222" s="139" t="s">
        <v>268</v>
      </c>
      <c r="O222" s="10">
        <f t="shared" si="73"/>
        <v>29</v>
      </c>
      <c r="P222" s="11">
        <f t="shared" si="77"/>
        <v>170461075.07338896</v>
      </c>
      <c r="Q222" s="11">
        <f t="shared" si="74"/>
        <v>442258996.92728162</v>
      </c>
      <c r="R222" s="37">
        <f t="shared" si="78"/>
        <v>612720072.00067055</v>
      </c>
      <c r="S222" s="39">
        <f t="shared" si="79"/>
        <v>2</v>
      </c>
      <c r="T222" s="38">
        <f t="shared" si="82"/>
        <v>170461075.07338896</v>
      </c>
      <c r="U222" s="15">
        <f t="shared" si="83"/>
        <v>1054979068.9279522</v>
      </c>
      <c r="V222" s="15">
        <f t="shared" si="80"/>
        <v>1225440144.0013411</v>
      </c>
      <c r="W222" s="13"/>
      <c r="X222" s="14"/>
      <c r="Y222" s="138"/>
    </row>
    <row r="223" spans="1:25" x14ac:dyDescent="0.3">
      <c r="A223" s="1">
        <v>51257</v>
      </c>
      <c r="B223" s="9">
        <f t="shared" si="84"/>
        <v>31</v>
      </c>
      <c r="C223" s="5">
        <f>VLOOKUP(A223,Encargos!$A$8:$B$652,2,0)</f>
        <v>2.4659999999999999E-3</v>
      </c>
      <c r="D223">
        <f t="shared" si="81"/>
        <v>96</v>
      </c>
      <c r="E223" s="7">
        <f t="shared" si="75"/>
        <v>49986549448.649673</v>
      </c>
      <c r="F223" s="7">
        <f t="shared" si="76"/>
        <v>123266830.94037008</v>
      </c>
      <c r="G223" s="7">
        <f t="shared" si="69"/>
        <v>50109816279.590042</v>
      </c>
      <c r="H223" s="7">
        <f t="shared" si="70"/>
        <v>167032720.93196681</v>
      </c>
      <c r="I223" s="8">
        <f t="shared" si="71"/>
        <v>610802345.97994173</v>
      </c>
      <c r="J223" s="7">
        <f t="shared" si="72"/>
        <v>167032720.93196681</v>
      </c>
      <c r="K223" s="8">
        <f t="shared" si="67"/>
        <v>443769625.04797494</v>
      </c>
      <c r="L223" s="7">
        <v>0</v>
      </c>
      <c r="M223" s="7">
        <f t="shared" si="68"/>
        <v>49666046654.542068</v>
      </c>
      <c r="N223" s="139" t="s">
        <v>510</v>
      </c>
      <c r="O223" s="10">
        <f t="shared" si="73"/>
        <v>29</v>
      </c>
      <c r="P223" s="11">
        <f t="shared" si="77"/>
        <v>169326859.57429627</v>
      </c>
      <c r="Q223" s="11">
        <f t="shared" si="74"/>
        <v>444793277.26232684</v>
      </c>
      <c r="R223" s="37">
        <f t="shared" si="78"/>
        <v>614120136.83662307</v>
      </c>
      <c r="S223" s="39">
        <f t="shared" si="79"/>
        <v>2</v>
      </c>
      <c r="T223" s="38">
        <f t="shared" si="82"/>
        <v>169326859.57429627</v>
      </c>
      <c r="U223" s="15">
        <f t="shared" si="83"/>
        <v>1058913414.0989499</v>
      </c>
      <c r="V223" s="15">
        <f t="shared" si="80"/>
        <v>1228240273.6732461</v>
      </c>
      <c r="W223" s="13"/>
      <c r="X223" s="14"/>
      <c r="Y223" s="138"/>
    </row>
    <row r="224" spans="1:25" x14ac:dyDescent="0.3">
      <c r="A224" s="1">
        <v>51288</v>
      </c>
      <c r="B224" s="9">
        <f t="shared" si="84"/>
        <v>30</v>
      </c>
      <c r="C224" s="5">
        <f>VLOOKUP(A224,Encargos!$A$8:$B$652,2,0)</f>
        <v>2.4659999999999999E-3</v>
      </c>
      <c r="D224">
        <f t="shared" si="81"/>
        <v>95</v>
      </c>
      <c r="E224" s="7">
        <f t="shared" si="75"/>
        <v>49666046654.542068</v>
      </c>
      <c r="F224" s="7">
        <f t="shared" si="76"/>
        <v>122476471.05010073</v>
      </c>
      <c r="G224" s="7">
        <f t="shared" si="69"/>
        <v>49788523125.592171</v>
      </c>
      <c r="H224" s="7">
        <f t="shared" si="70"/>
        <v>165961743.75197393</v>
      </c>
      <c r="I224" s="8">
        <f t="shared" si="71"/>
        <v>612308584.56512833</v>
      </c>
      <c r="J224" s="7">
        <f t="shared" si="72"/>
        <v>165961743.75197393</v>
      </c>
      <c r="K224" s="8">
        <f t="shared" si="67"/>
        <v>446346840.8131544</v>
      </c>
      <c r="L224" s="7">
        <v>0</v>
      </c>
      <c r="M224" s="7">
        <f t="shared" si="68"/>
        <v>49342176284.779022</v>
      </c>
      <c r="N224" s="139" t="s">
        <v>270</v>
      </c>
      <c r="O224" s="10">
        <f t="shared" si="73"/>
        <v>29</v>
      </c>
      <c r="P224" s="11">
        <f t="shared" si="77"/>
        <v>168334934.72320265</v>
      </c>
      <c r="Q224" s="11">
        <f t="shared" si="74"/>
        <v>447410798.71891731</v>
      </c>
      <c r="R224" s="37">
        <f t="shared" si="78"/>
        <v>615745733.44211996</v>
      </c>
      <c r="S224" s="39">
        <f t="shared" si="79"/>
        <v>2</v>
      </c>
      <c r="T224" s="38">
        <f t="shared" si="82"/>
        <v>168334934.72320265</v>
      </c>
      <c r="U224" s="15">
        <f t="shared" si="83"/>
        <v>1063156532.1610372</v>
      </c>
      <c r="V224" s="15">
        <f t="shared" si="80"/>
        <v>1231491466.8842399</v>
      </c>
      <c r="W224" s="13"/>
      <c r="X224" s="14"/>
      <c r="Y224" s="138"/>
    </row>
    <row r="225" spans="1:25" x14ac:dyDescent="0.3">
      <c r="A225" s="1">
        <v>51318</v>
      </c>
      <c r="B225" s="9">
        <f t="shared" si="84"/>
        <v>31</v>
      </c>
      <c r="C225" s="5">
        <f>VLOOKUP(A225,Encargos!$A$8:$B$652,2,0)</f>
        <v>2.4659999999999999E-3</v>
      </c>
      <c r="D225">
        <f t="shared" si="81"/>
        <v>94</v>
      </c>
      <c r="E225" s="7">
        <f t="shared" si="75"/>
        <v>49342176284.779022</v>
      </c>
      <c r="F225" s="7">
        <f t="shared" si="76"/>
        <v>121677806.71826506</v>
      </c>
      <c r="G225" s="7">
        <f t="shared" si="69"/>
        <v>49463854091.497284</v>
      </c>
      <c r="H225" s="7">
        <f t="shared" si="70"/>
        <v>164879513.63832429</v>
      </c>
      <c r="I225" s="8">
        <f t="shared" si="71"/>
        <v>613818537.53466582</v>
      </c>
      <c r="J225" s="7">
        <f t="shared" si="72"/>
        <v>164879513.63832429</v>
      </c>
      <c r="K225" s="8">
        <f t="shared" si="67"/>
        <v>448939023.89634156</v>
      </c>
      <c r="L225" s="7">
        <v>0</v>
      </c>
      <c r="M225" s="7">
        <f t="shared" si="68"/>
        <v>49014915067.600937</v>
      </c>
      <c r="N225" s="139" t="s">
        <v>511</v>
      </c>
      <c r="O225" s="10">
        <f t="shared" si="73"/>
        <v>29</v>
      </c>
      <c r="P225" s="11">
        <f t="shared" si="77"/>
        <v>167178111.44609347</v>
      </c>
      <c r="Q225" s="11">
        <f t="shared" si="74"/>
        <v>449974600.46576267</v>
      </c>
      <c r="R225" s="37">
        <f t="shared" si="78"/>
        <v>617152711.91185617</v>
      </c>
      <c r="S225" s="39">
        <f t="shared" si="79"/>
        <v>2</v>
      </c>
      <c r="T225" s="38">
        <f t="shared" si="82"/>
        <v>167178111.44609347</v>
      </c>
      <c r="U225" s="15">
        <f t="shared" si="83"/>
        <v>1067127312.3776189</v>
      </c>
      <c r="V225" s="15">
        <f t="shared" si="80"/>
        <v>1234305423.8237123</v>
      </c>
      <c r="W225" s="13"/>
      <c r="X225" s="14"/>
      <c r="Y225" s="138"/>
    </row>
    <row r="226" spans="1:25" x14ac:dyDescent="0.3">
      <c r="A226" s="1">
        <v>51349</v>
      </c>
      <c r="B226" s="9">
        <f t="shared" si="84"/>
        <v>31</v>
      </c>
      <c r="C226" s="5">
        <f>VLOOKUP(A226,Encargos!$A$8:$B$652,2,0)</f>
        <v>2.4659999999999999E-3</v>
      </c>
      <c r="D226">
        <f t="shared" si="81"/>
        <v>93</v>
      </c>
      <c r="E226" s="7">
        <f t="shared" si="75"/>
        <v>49014915067.600937</v>
      </c>
      <c r="F226" s="7">
        <f t="shared" si="76"/>
        <v>120870780.55670391</v>
      </c>
      <c r="G226" s="7">
        <f t="shared" si="69"/>
        <v>49135785848.157639</v>
      </c>
      <c r="H226" s="7">
        <f t="shared" si="70"/>
        <v>163785952.82719213</v>
      </c>
      <c r="I226" s="8">
        <f t="shared" si="71"/>
        <v>615332214.04822636</v>
      </c>
      <c r="J226" s="7">
        <f t="shared" si="72"/>
        <v>163785952.82719213</v>
      </c>
      <c r="K226" s="8">
        <f t="shared" si="67"/>
        <v>451546261.22103423</v>
      </c>
      <c r="L226" s="7">
        <v>0</v>
      </c>
      <c r="M226" s="7">
        <f t="shared" si="68"/>
        <v>48684239586.936607</v>
      </c>
      <c r="N226" s="139" t="s">
        <v>512</v>
      </c>
      <c r="O226" s="10">
        <f t="shared" si="73"/>
        <v>29</v>
      </c>
      <c r="P226" s="11">
        <f t="shared" si="77"/>
        <v>166086758.54281777</v>
      </c>
      <c r="Q226" s="11">
        <f t="shared" si="74"/>
        <v>452587851.956613</v>
      </c>
      <c r="R226" s="37">
        <f t="shared" si="78"/>
        <v>618674610.49943078</v>
      </c>
      <c r="S226" s="39">
        <f t="shared" si="79"/>
        <v>2</v>
      </c>
      <c r="T226" s="38">
        <f t="shared" si="82"/>
        <v>166086758.54281777</v>
      </c>
      <c r="U226" s="15">
        <f t="shared" si="83"/>
        <v>1071262462.4560437</v>
      </c>
      <c r="V226" s="15">
        <f t="shared" si="80"/>
        <v>1237349220.9988616</v>
      </c>
      <c r="W226" s="13"/>
      <c r="X226" s="14"/>
      <c r="Y226" s="138"/>
    </row>
    <row r="227" spans="1:25" x14ac:dyDescent="0.3">
      <c r="A227" s="1">
        <v>51380</v>
      </c>
      <c r="B227" s="9">
        <f t="shared" si="84"/>
        <v>30</v>
      </c>
      <c r="C227" s="5">
        <f>VLOOKUP(A227,Encargos!$A$8:$B$652,2,0)</f>
        <v>2.4659999999999999E-3</v>
      </c>
      <c r="D227">
        <f t="shared" si="81"/>
        <v>92</v>
      </c>
      <c r="E227" s="7">
        <f t="shared" si="75"/>
        <v>48684239586.936607</v>
      </c>
      <c r="F227" s="7">
        <f t="shared" si="76"/>
        <v>120055334.82138567</v>
      </c>
      <c r="G227" s="7">
        <f t="shared" si="69"/>
        <v>48804294921.757996</v>
      </c>
      <c r="H227" s="7">
        <f t="shared" si="70"/>
        <v>162680983.07252666</v>
      </c>
      <c r="I227" s="8">
        <f t="shared" si="71"/>
        <v>616849623.28806925</v>
      </c>
      <c r="J227" s="7">
        <f t="shared" si="72"/>
        <v>162680983.07252666</v>
      </c>
      <c r="K227" s="8">
        <f t="shared" si="67"/>
        <v>454168640.21554255</v>
      </c>
      <c r="L227" s="7">
        <v>0</v>
      </c>
      <c r="M227" s="7">
        <f t="shared" si="68"/>
        <v>48350126281.54245</v>
      </c>
      <c r="N227" s="139" t="s">
        <v>273</v>
      </c>
      <c r="O227" s="10">
        <f t="shared" si="73"/>
        <v>29</v>
      </c>
      <c r="P227" s="11">
        <f t="shared" si="77"/>
        <v>165061019.98847568</v>
      </c>
      <c r="Q227" s="11">
        <f t="shared" si="74"/>
        <v>455251242.96103656</v>
      </c>
      <c r="R227" s="37">
        <f t="shared" si="78"/>
        <v>620312262.94951224</v>
      </c>
      <c r="S227" s="39">
        <f t="shared" si="79"/>
        <v>2</v>
      </c>
      <c r="T227" s="38">
        <f t="shared" si="82"/>
        <v>165061019.98847568</v>
      </c>
      <c r="U227" s="15">
        <f t="shared" si="83"/>
        <v>1075563505.9105487</v>
      </c>
      <c r="V227" s="15">
        <f t="shared" si="80"/>
        <v>1240624525.8990245</v>
      </c>
      <c r="W227" s="13"/>
      <c r="X227" s="14"/>
      <c r="Y227" s="138"/>
    </row>
    <row r="228" spans="1:25" x14ac:dyDescent="0.3">
      <c r="A228" s="1">
        <v>51410</v>
      </c>
      <c r="B228" s="9">
        <f t="shared" si="84"/>
        <v>31</v>
      </c>
      <c r="C228" s="5">
        <f>VLOOKUP(A228,Encargos!$A$8:$B$652,2,0)</f>
        <v>2.4659999999999999E-3</v>
      </c>
      <c r="D228">
        <f t="shared" si="81"/>
        <v>91</v>
      </c>
      <c r="E228" s="7">
        <f t="shared" si="75"/>
        <v>48350126281.54245</v>
      </c>
      <c r="F228" s="7">
        <f t="shared" si="76"/>
        <v>119231411.41028367</v>
      </c>
      <c r="G228" s="7">
        <f t="shared" si="69"/>
        <v>48469357692.952736</v>
      </c>
      <c r="H228" s="7">
        <f t="shared" si="70"/>
        <v>161564525.64317581</v>
      </c>
      <c r="I228" s="8">
        <f t="shared" si="71"/>
        <v>618370774.45909774</v>
      </c>
      <c r="J228" s="7">
        <f t="shared" si="72"/>
        <v>161564525.64317581</v>
      </c>
      <c r="K228" s="8">
        <f t="shared" si="67"/>
        <v>456806248.8159219</v>
      </c>
      <c r="L228" s="7">
        <v>0</v>
      </c>
      <c r="M228" s="7">
        <f t="shared" si="68"/>
        <v>48012551444.13681</v>
      </c>
      <c r="N228" s="139" t="s">
        <v>513</v>
      </c>
      <c r="O228" s="10">
        <f t="shared" si="73"/>
        <v>29</v>
      </c>
      <c r="P228" s="11">
        <f t="shared" si="77"/>
        <v>163869703.06580174</v>
      </c>
      <c r="Q228" s="11">
        <f t="shared" si="74"/>
        <v>457859972.86943203</v>
      </c>
      <c r="R228" s="37">
        <f t="shared" si="78"/>
        <v>621729675.93523383</v>
      </c>
      <c r="S228" s="39">
        <f t="shared" si="79"/>
        <v>2</v>
      </c>
      <c r="T228" s="38">
        <f t="shared" si="82"/>
        <v>163869703.06580174</v>
      </c>
      <c r="U228" s="15">
        <f t="shared" si="83"/>
        <v>1079589648.804666</v>
      </c>
      <c r="V228" s="15">
        <f t="shared" si="80"/>
        <v>1243459351.8704677</v>
      </c>
      <c r="W228" s="13"/>
      <c r="X228" s="14"/>
      <c r="Y228" s="138"/>
    </row>
    <row r="229" spans="1:25" x14ac:dyDescent="0.3">
      <c r="A229" s="1">
        <v>51441</v>
      </c>
      <c r="B229" s="9">
        <f t="shared" si="84"/>
        <v>30</v>
      </c>
      <c r="C229" s="5">
        <f>VLOOKUP(A229,Encargos!$A$8:$B$652,2,0)</f>
        <v>2.4659999999999999E-3</v>
      </c>
      <c r="D229">
        <f t="shared" si="81"/>
        <v>90</v>
      </c>
      <c r="E229" s="7">
        <f t="shared" si="75"/>
        <v>48012551444.13681</v>
      </c>
      <c r="F229" s="7">
        <f t="shared" si="76"/>
        <v>118398951.86124137</v>
      </c>
      <c r="G229" s="7">
        <f t="shared" si="69"/>
        <v>48130950395.998055</v>
      </c>
      <c r="H229" s="7">
        <f t="shared" si="70"/>
        <v>160436501.31999353</v>
      </c>
      <c r="I229" s="8">
        <f t="shared" si="71"/>
        <v>619895676.78891385</v>
      </c>
      <c r="J229" s="7">
        <f t="shared" si="72"/>
        <v>160436501.31999353</v>
      </c>
      <c r="K229" s="8">
        <f t="shared" si="67"/>
        <v>459459175.46892035</v>
      </c>
      <c r="L229" s="7">
        <v>0</v>
      </c>
      <c r="M229" s="7">
        <f t="shared" si="68"/>
        <v>47671491220.529129</v>
      </c>
      <c r="N229" s="139" t="s">
        <v>275</v>
      </c>
      <c r="O229" s="10">
        <f t="shared" si="73"/>
        <v>29</v>
      </c>
      <c r="P229" s="11">
        <f t="shared" si="77"/>
        <v>162821025.97156388</v>
      </c>
      <c r="Q229" s="11">
        <f t="shared" si="74"/>
        <v>460554389.27445525</v>
      </c>
      <c r="R229" s="37">
        <f t="shared" si="78"/>
        <v>623375415.24601912</v>
      </c>
      <c r="S229" s="39">
        <f t="shared" si="79"/>
        <v>2</v>
      </c>
      <c r="T229" s="38">
        <f t="shared" si="82"/>
        <v>162821025.97156388</v>
      </c>
      <c r="U229" s="15">
        <f t="shared" si="83"/>
        <v>1083929804.5204744</v>
      </c>
      <c r="V229" s="15">
        <f t="shared" si="80"/>
        <v>1246750830.4920382</v>
      </c>
      <c r="W229" s="13"/>
      <c r="X229" s="14"/>
      <c r="Y229" s="138"/>
    </row>
    <row r="230" spans="1:25" x14ac:dyDescent="0.3">
      <c r="A230" s="1">
        <v>51471</v>
      </c>
      <c r="B230" s="9">
        <f t="shared" si="84"/>
        <v>31</v>
      </c>
      <c r="C230" s="5">
        <f>VLOOKUP(A230,Encargos!$A$8:$B$652,2,0)</f>
        <v>2.4659999999999999E-3</v>
      </c>
      <c r="D230">
        <f t="shared" si="81"/>
        <v>89</v>
      </c>
      <c r="E230" s="7">
        <f t="shared" si="75"/>
        <v>47671491220.529129</v>
      </c>
      <c r="F230" s="7">
        <f t="shared" si="76"/>
        <v>117557897.34982483</v>
      </c>
      <c r="G230" s="7">
        <f t="shared" si="69"/>
        <v>47789049117.878952</v>
      </c>
      <c r="H230" s="7">
        <f t="shared" si="70"/>
        <v>159296830.39292985</v>
      </c>
      <c r="I230" s="8">
        <f t="shared" si="71"/>
        <v>621424339.52787519</v>
      </c>
      <c r="J230" s="7">
        <f t="shared" si="72"/>
        <v>159296830.39292985</v>
      </c>
      <c r="K230" s="8">
        <f t="shared" si="67"/>
        <v>462127509.13494533</v>
      </c>
      <c r="L230" s="7">
        <v>0</v>
      </c>
      <c r="M230" s="7">
        <f t="shared" si="68"/>
        <v>47326921608.744003</v>
      </c>
      <c r="N230" s="139" t="s">
        <v>514</v>
      </c>
      <c r="O230" s="10">
        <f t="shared" si="73"/>
        <v>29</v>
      </c>
      <c r="P230" s="11">
        <f t="shared" si="77"/>
        <v>161606319.68669802</v>
      </c>
      <c r="Q230" s="11">
        <f t="shared" si="74"/>
        <v>463193507.84539735</v>
      </c>
      <c r="R230" s="37">
        <f t="shared" si="78"/>
        <v>624799827.53209543</v>
      </c>
      <c r="S230" s="39">
        <f t="shared" si="79"/>
        <v>2</v>
      </c>
      <c r="T230" s="38">
        <f t="shared" si="82"/>
        <v>161606319.68669802</v>
      </c>
      <c r="U230" s="15">
        <f t="shared" si="83"/>
        <v>1087993335.3774929</v>
      </c>
      <c r="V230" s="15">
        <f t="shared" si="80"/>
        <v>1249599655.0641909</v>
      </c>
      <c r="W230" s="13"/>
      <c r="X230" s="14"/>
      <c r="Y230" s="138"/>
    </row>
    <row r="231" spans="1:25" x14ac:dyDescent="0.3">
      <c r="A231" s="1">
        <v>51502</v>
      </c>
      <c r="B231" s="9">
        <f t="shared" si="84"/>
        <v>31</v>
      </c>
      <c r="C231" s="5">
        <f>VLOOKUP(A231,Encargos!$A$8:$B$652,2,0)</f>
        <v>2.4659999999999999E-3</v>
      </c>
      <c r="D231">
        <f t="shared" si="81"/>
        <v>88</v>
      </c>
      <c r="E231" s="7">
        <f t="shared" si="75"/>
        <v>47326921608.744003</v>
      </c>
      <c r="F231" s="7">
        <f t="shared" si="76"/>
        <v>116708188.68716271</v>
      </c>
      <c r="G231" s="7">
        <f t="shared" si="69"/>
        <v>47443629797.431168</v>
      </c>
      <c r="H231" s="7">
        <f t="shared" si="70"/>
        <v>158145432.65810391</v>
      </c>
      <c r="I231" s="8">
        <f t="shared" si="71"/>
        <v>622956771.9491508</v>
      </c>
      <c r="J231" s="7">
        <f t="shared" si="72"/>
        <v>158145432.65810391</v>
      </c>
      <c r="K231" s="8">
        <f t="shared" si="67"/>
        <v>464811339.29104686</v>
      </c>
      <c r="L231" s="7">
        <v>0</v>
      </c>
      <c r="M231" s="7">
        <f t="shared" si="68"/>
        <v>46978818458.140121</v>
      </c>
      <c r="N231" s="139" t="s">
        <v>515</v>
      </c>
      <c r="O231" s="10">
        <f t="shared" si="73"/>
        <v>29</v>
      </c>
      <c r="P231" s="11">
        <f t="shared" si="77"/>
        <v>160457055.06092626</v>
      </c>
      <c r="Q231" s="11">
        <f t="shared" si="74"/>
        <v>465883528.8458631</v>
      </c>
      <c r="R231" s="37">
        <f t="shared" si="78"/>
        <v>626340583.9067893</v>
      </c>
      <c r="S231" s="39">
        <f t="shared" si="79"/>
        <v>2.1111111111111112</v>
      </c>
      <c r="T231" s="38">
        <f t="shared" si="82"/>
        <v>160457055.06092626</v>
      </c>
      <c r="U231" s="15">
        <f t="shared" si="83"/>
        <v>1161817510.9645178</v>
      </c>
      <c r="V231" s="15">
        <f t="shared" si="80"/>
        <v>1322274566.025444</v>
      </c>
      <c r="W231" s="13"/>
      <c r="X231" s="14"/>
      <c r="Y231" s="138"/>
    </row>
    <row r="232" spans="1:25" x14ac:dyDescent="0.3">
      <c r="A232" s="1">
        <v>51533</v>
      </c>
      <c r="B232" s="9">
        <f t="shared" si="84"/>
        <v>28</v>
      </c>
      <c r="C232" s="5">
        <f>VLOOKUP(A232,Encargos!$A$8:$B$652,2,0)</f>
        <v>2.4659999999999999E-3</v>
      </c>
      <c r="D232">
        <f t="shared" si="81"/>
        <v>87</v>
      </c>
      <c r="E232" s="7">
        <f t="shared" si="75"/>
        <v>46978818458.140121</v>
      </c>
      <c r="F232" s="7">
        <f t="shared" si="76"/>
        <v>115849766.31777354</v>
      </c>
      <c r="G232" s="7">
        <f t="shared" si="69"/>
        <v>47094668224.457893</v>
      </c>
      <c r="H232" s="7">
        <f t="shared" si="70"/>
        <v>156982227.41485965</v>
      </c>
      <c r="I232" s="8">
        <f t="shared" si="71"/>
        <v>624492983.34877765</v>
      </c>
      <c r="J232" s="7">
        <f t="shared" si="72"/>
        <v>156982227.41485965</v>
      </c>
      <c r="K232" s="8">
        <f t="shared" si="67"/>
        <v>467510755.933918</v>
      </c>
      <c r="L232" s="7">
        <v>0</v>
      </c>
      <c r="M232" s="7">
        <f t="shared" si="68"/>
        <v>46627157468.523972</v>
      </c>
      <c r="N232" s="139" t="s">
        <v>278</v>
      </c>
      <c r="O232" s="10">
        <f t="shared" si="73"/>
        <v>27</v>
      </c>
      <c r="P232" s="11">
        <f t="shared" si="77"/>
        <v>159367455.76420283</v>
      </c>
      <c r="Q232" s="11">
        <f t="shared" si="74"/>
        <v>468622414.20470929</v>
      </c>
      <c r="R232" s="37">
        <f t="shared" si="78"/>
        <v>627989869.96891212</v>
      </c>
      <c r="S232" s="39">
        <f t="shared" si="79"/>
        <v>2.1111111111111112</v>
      </c>
      <c r="T232" s="38">
        <f t="shared" si="82"/>
        <v>159367455.76420283</v>
      </c>
      <c r="U232" s="15">
        <f t="shared" si="83"/>
        <v>1166388936.3923895</v>
      </c>
      <c r="V232" s="15">
        <f t="shared" si="80"/>
        <v>1325756392.1565924</v>
      </c>
      <c r="W232" s="13"/>
      <c r="X232" s="14"/>
      <c r="Y232" s="138"/>
    </row>
    <row r="233" spans="1:25" x14ac:dyDescent="0.3">
      <c r="A233" s="1">
        <v>51561</v>
      </c>
      <c r="B233" s="9">
        <f t="shared" si="84"/>
        <v>31</v>
      </c>
      <c r="C233" s="5">
        <f>VLOOKUP(A233,Encargos!$A$8:$B$652,2,0)</f>
        <v>2.4659999999999999E-3</v>
      </c>
      <c r="D233">
        <f t="shared" si="81"/>
        <v>86</v>
      </c>
      <c r="E233" s="7">
        <f t="shared" si="75"/>
        <v>46627157468.523972</v>
      </c>
      <c r="F233" s="7">
        <f t="shared" si="76"/>
        <v>114982570.31738012</v>
      </c>
      <c r="G233" s="7">
        <f t="shared" si="69"/>
        <v>46742140038.841354</v>
      </c>
      <c r="H233" s="7">
        <f t="shared" si="70"/>
        <v>155807133.46280453</v>
      </c>
      <c r="I233" s="8">
        <f t="shared" si="71"/>
        <v>626032983.04571557</v>
      </c>
      <c r="J233" s="7">
        <f t="shared" si="72"/>
        <v>155807133.46280453</v>
      </c>
      <c r="K233" s="8">
        <f t="shared" si="67"/>
        <v>470225849.58291101</v>
      </c>
      <c r="L233" s="7">
        <v>0</v>
      </c>
      <c r="M233" s="7">
        <f t="shared" si="68"/>
        <v>46271914189.258446</v>
      </c>
      <c r="N233" s="139" t="s">
        <v>516</v>
      </c>
      <c r="O233" s="10">
        <f t="shared" si="73"/>
        <v>29</v>
      </c>
      <c r="P233" s="11">
        <f t="shared" si="77"/>
        <v>158122975.64518267</v>
      </c>
      <c r="Q233" s="11">
        <f t="shared" si="74"/>
        <v>471310528.89623493</v>
      </c>
      <c r="R233" s="37">
        <f t="shared" si="78"/>
        <v>629433504.5414176</v>
      </c>
      <c r="S233" s="39">
        <f t="shared" si="79"/>
        <v>2.1111111111111112</v>
      </c>
      <c r="T233" s="38">
        <f t="shared" si="82"/>
        <v>158122975.64518267</v>
      </c>
      <c r="U233" s="15">
        <f t="shared" si="83"/>
        <v>1170681089.4978101</v>
      </c>
      <c r="V233" s="15">
        <f t="shared" si="80"/>
        <v>1328804065.1429927</v>
      </c>
      <c r="W233" s="13"/>
      <c r="X233" s="14"/>
      <c r="Y233" s="138"/>
    </row>
    <row r="234" spans="1:25" x14ac:dyDescent="0.3">
      <c r="A234" s="1">
        <v>51592</v>
      </c>
      <c r="B234" s="9">
        <f t="shared" si="84"/>
        <v>30</v>
      </c>
      <c r="C234" s="5">
        <f>VLOOKUP(A234,Encargos!$A$8:$B$652,2,0)</f>
        <v>2.4659999999999999E-3</v>
      </c>
      <c r="D234">
        <f t="shared" si="81"/>
        <v>85</v>
      </c>
      <c r="E234" s="7">
        <f t="shared" si="75"/>
        <v>46271914189.258446</v>
      </c>
      <c r="F234" s="7">
        <f t="shared" si="76"/>
        <v>114106540.39071132</v>
      </c>
      <c r="G234" s="7">
        <f t="shared" si="69"/>
        <v>46386020729.649155</v>
      </c>
      <c r="H234" s="7">
        <f t="shared" si="70"/>
        <v>154620069.09883052</v>
      </c>
      <c r="I234" s="8">
        <f t="shared" si="71"/>
        <v>627576780.38190615</v>
      </c>
      <c r="J234" s="7">
        <f t="shared" si="72"/>
        <v>154620069.09883052</v>
      </c>
      <c r="K234" s="8">
        <f t="shared" si="67"/>
        <v>472956711.28307563</v>
      </c>
      <c r="L234" s="7">
        <v>0</v>
      </c>
      <c r="M234" s="7">
        <f t="shared" si="68"/>
        <v>45913064018.366081</v>
      </c>
      <c r="N234" s="139" t="s">
        <v>280</v>
      </c>
      <c r="O234" s="10">
        <f t="shared" si="73"/>
        <v>29</v>
      </c>
      <c r="P234" s="11">
        <f t="shared" si="77"/>
        <v>157015536.95178518</v>
      </c>
      <c r="Q234" s="11">
        <f t="shared" si="74"/>
        <v>474084099.19319618</v>
      </c>
      <c r="R234" s="37">
        <f t="shared" si="78"/>
        <v>631099636.14498138</v>
      </c>
      <c r="S234" s="39">
        <f t="shared" si="79"/>
        <v>2.1111111111111112</v>
      </c>
      <c r="T234" s="38">
        <f t="shared" si="82"/>
        <v>157015536.95178518</v>
      </c>
      <c r="U234" s="15">
        <f t="shared" si="83"/>
        <v>1175305917.1320646</v>
      </c>
      <c r="V234" s="15">
        <f t="shared" si="80"/>
        <v>1332321454.0838497</v>
      </c>
      <c r="W234" s="13"/>
      <c r="X234" s="14"/>
      <c r="Y234" s="138"/>
    </row>
    <row r="235" spans="1:25" x14ac:dyDescent="0.3">
      <c r="A235" s="1">
        <v>51622</v>
      </c>
      <c r="B235" s="9">
        <f t="shared" si="84"/>
        <v>31</v>
      </c>
      <c r="C235" s="5">
        <f>VLOOKUP(A235,Encargos!$A$8:$B$652,2,0)</f>
        <v>2.4659999999999999E-3</v>
      </c>
      <c r="D235">
        <f t="shared" si="81"/>
        <v>84</v>
      </c>
      <c r="E235" s="7">
        <f t="shared" si="75"/>
        <v>45913064018.366081</v>
      </c>
      <c r="F235" s="7">
        <f t="shared" si="76"/>
        <v>113221615.86929075</v>
      </c>
      <c r="G235" s="7">
        <f t="shared" si="69"/>
        <v>46026285634.235374</v>
      </c>
      <c r="H235" s="7">
        <f t="shared" si="70"/>
        <v>153420952.11411792</v>
      </c>
      <c r="I235" s="8">
        <f t="shared" si="71"/>
        <v>629124384.72232807</v>
      </c>
      <c r="J235" s="7">
        <f t="shared" si="72"/>
        <v>153420952.11411792</v>
      </c>
      <c r="K235" s="8">
        <f t="shared" si="67"/>
        <v>475703432.60821015</v>
      </c>
      <c r="L235" s="7">
        <v>0</v>
      </c>
      <c r="M235" s="7">
        <f t="shared" si="68"/>
        <v>45550582201.627167</v>
      </c>
      <c r="N235" s="139" t="s">
        <v>517</v>
      </c>
      <c r="O235" s="10">
        <f t="shared" si="73"/>
        <v>29</v>
      </c>
      <c r="P235" s="11">
        <f t="shared" si="77"/>
        <v>155740951.09797904</v>
      </c>
      <c r="Q235" s="11">
        <f t="shared" si="74"/>
        <v>476800747.17116958</v>
      </c>
      <c r="R235" s="37">
        <f t="shared" si="78"/>
        <v>632541698.26914859</v>
      </c>
      <c r="S235" s="39">
        <f t="shared" si="79"/>
        <v>2.1111111111111112</v>
      </c>
      <c r="T235" s="38">
        <f t="shared" si="82"/>
        <v>155740951.09797904</v>
      </c>
      <c r="U235" s="15">
        <f t="shared" si="83"/>
        <v>1179624856.3591125</v>
      </c>
      <c r="V235" s="15">
        <f t="shared" si="80"/>
        <v>1335365807.4570916</v>
      </c>
      <c r="W235" s="13"/>
      <c r="X235" s="14"/>
      <c r="Y235" s="138"/>
    </row>
    <row r="236" spans="1:25" x14ac:dyDescent="0.3">
      <c r="A236" s="1">
        <v>51653</v>
      </c>
      <c r="B236" s="9">
        <f t="shared" si="84"/>
        <v>30</v>
      </c>
      <c r="C236" s="5">
        <f>VLOOKUP(A236,Encargos!$A$8:$B$652,2,0)</f>
        <v>2.4659999999999999E-3</v>
      </c>
      <c r="D236">
        <f t="shared" si="81"/>
        <v>83</v>
      </c>
      <c r="E236" s="7">
        <f t="shared" si="75"/>
        <v>45550582201.627167</v>
      </c>
      <c r="F236" s="7">
        <f t="shared" si="76"/>
        <v>112327735.70921259</v>
      </c>
      <c r="G236" s="7">
        <f t="shared" si="69"/>
        <v>45662909937.33638</v>
      </c>
      <c r="H236" s="7">
        <f t="shared" si="70"/>
        <v>152209699.79112127</v>
      </c>
      <c r="I236" s="8">
        <f t="shared" si="71"/>
        <v>630675805.45505333</v>
      </c>
      <c r="J236" s="7">
        <f t="shared" si="72"/>
        <v>152209699.79112127</v>
      </c>
      <c r="K236" s="8">
        <f t="shared" si="67"/>
        <v>478466105.66393209</v>
      </c>
      <c r="L236" s="7">
        <v>0</v>
      </c>
      <c r="M236" s="7">
        <f t="shared" si="68"/>
        <v>45184443831.672447</v>
      </c>
      <c r="N236" s="139" t="s">
        <v>282</v>
      </c>
      <c r="O236" s="10">
        <f t="shared" si="73"/>
        <v>29</v>
      </c>
      <c r="P236" s="11">
        <f t="shared" si="77"/>
        <v>154609431.03673026</v>
      </c>
      <c r="Q236" s="11">
        <f t="shared" si="74"/>
        <v>479606626.32905722</v>
      </c>
      <c r="R236" s="37">
        <f t="shared" si="78"/>
        <v>634216057.36578751</v>
      </c>
      <c r="S236" s="39">
        <f t="shared" si="79"/>
        <v>2.1111111111111112</v>
      </c>
      <c r="T236" s="38">
        <f t="shared" si="82"/>
        <v>154609431.03673026</v>
      </c>
      <c r="U236" s="15">
        <f t="shared" si="83"/>
        <v>1184291134.5132656</v>
      </c>
      <c r="V236" s="15">
        <f t="shared" si="80"/>
        <v>1338900565.5499959</v>
      </c>
      <c r="W236" s="13"/>
      <c r="X236" s="14"/>
      <c r="Y236" s="138"/>
    </row>
    <row r="237" spans="1:25" x14ac:dyDescent="0.3">
      <c r="A237" s="1">
        <v>51683</v>
      </c>
      <c r="B237" s="9">
        <f t="shared" si="84"/>
        <v>31</v>
      </c>
      <c r="C237" s="5">
        <f>VLOOKUP(A237,Encargos!$A$8:$B$652,2,0)</f>
        <v>2.4659999999999999E-3</v>
      </c>
      <c r="D237">
        <f t="shared" si="81"/>
        <v>82</v>
      </c>
      <c r="E237" s="7">
        <f t="shared" si="75"/>
        <v>45184443831.672447</v>
      </c>
      <c r="F237" s="7">
        <f t="shared" si="76"/>
        <v>111424838.48890425</v>
      </c>
      <c r="G237" s="7">
        <f t="shared" si="69"/>
        <v>45295868670.161354</v>
      </c>
      <c r="H237" s="7">
        <f t="shared" si="70"/>
        <v>150986228.90053785</v>
      </c>
      <c r="I237" s="8">
        <f t="shared" si="71"/>
        <v>632231051.99130571</v>
      </c>
      <c r="J237" s="7">
        <f t="shared" si="72"/>
        <v>150986228.90053785</v>
      </c>
      <c r="K237" s="8">
        <f t="shared" si="67"/>
        <v>481244823.09076786</v>
      </c>
      <c r="L237" s="7">
        <v>0</v>
      </c>
      <c r="M237" s="7">
        <f t="shared" si="68"/>
        <v>44814623847.070587</v>
      </c>
      <c r="N237" s="139" t="s">
        <v>518</v>
      </c>
      <c r="O237" s="10">
        <f t="shared" si="73"/>
        <v>29</v>
      </c>
      <c r="P237" s="11">
        <f t="shared" si="77"/>
        <v>153310320.42046326</v>
      </c>
      <c r="Q237" s="11">
        <f t="shared" si="74"/>
        <v>482354920.08929271</v>
      </c>
      <c r="R237" s="37">
        <f t="shared" si="78"/>
        <v>635665240.50975597</v>
      </c>
      <c r="S237" s="39">
        <f t="shared" si="79"/>
        <v>2.1111111111111112</v>
      </c>
      <c r="T237" s="38">
        <f t="shared" si="82"/>
        <v>153310320.42046326</v>
      </c>
      <c r="U237" s="15">
        <f t="shared" si="83"/>
        <v>1188649631.7667992</v>
      </c>
      <c r="V237" s="15">
        <f t="shared" si="80"/>
        <v>1341959952.1872625</v>
      </c>
      <c r="W237" s="13"/>
      <c r="X237" s="14"/>
      <c r="Y237" s="138"/>
    </row>
    <row r="238" spans="1:25" x14ac:dyDescent="0.3">
      <c r="A238" s="1">
        <v>51714</v>
      </c>
      <c r="B238" s="9">
        <f t="shared" si="84"/>
        <v>31</v>
      </c>
      <c r="C238" s="5">
        <f>VLOOKUP(A238,Encargos!$A$8:$B$652,2,0)</f>
        <v>2.4659999999999999E-3</v>
      </c>
      <c r="D238">
        <f t="shared" si="81"/>
        <v>81</v>
      </c>
      <c r="E238" s="7">
        <f t="shared" si="75"/>
        <v>44814623847.070587</v>
      </c>
      <c r="F238" s="7">
        <f t="shared" si="76"/>
        <v>110512862.40687606</v>
      </c>
      <c r="G238" s="7">
        <f t="shared" si="69"/>
        <v>44925136709.477463</v>
      </c>
      <c r="H238" s="7">
        <f t="shared" si="70"/>
        <v>149750455.69825822</v>
      </c>
      <c r="I238" s="8">
        <f t="shared" si="71"/>
        <v>633790133.76551604</v>
      </c>
      <c r="J238" s="7">
        <f t="shared" si="72"/>
        <v>149750455.69825822</v>
      </c>
      <c r="K238" s="8">
        <f t="shared" si="67"/>
        <v>484039678.06725782</v>
      </c>
      <c r="L238" s="7">
        <v>0</v>
      </c>
      <c r="M238" s="7">
        <f t="shared" si="68"/>
        <v>44441097031.410202</v>
      </c>
      <c r="N238" s="139" t="s">
        <v>519</v>
      </c>
      <c r="O238" s="10">
        <f t="shared" si="73"/>
        <v>29</v>
      </c>
      <c r="P238" s="11">
        <f t="shared" si="77"/>
        <v>152076568.97954601</v>
      </c>
      <c r="Q238" s="11">
        <f t="shared" si="74"/>
        <v>485156222.0133068</v>
      </c>
      <c r="R238" s="37">
        <f t="shared" si="78"/>
        <v>637232790.99285281</v>
      </c>
      <c r="S238" s="39">
        <f t="shared" si="79"/>
        <v>2.1111111111111112</v>
      </c>
      <c r="T238" s="38">
        <f t="shared" si="82"/>
        <v>152076568.97954601</v>
      </c>
      <c r="U238" s="15">
        <f t="shared" si="83"/>
        <v>1193192656.4498098</v>
      </c>
      <c r="V238" s="15">
        <f t="shared" si="80"/>
        <v>1345269225.4293559</v>
      </c>
      <c r="W238" s="13"/>
      <c r="X238" s="14"/>
      <c r="Y238" s="138"/>
    </row>
    <row r="239" spans="1:25" x14ac:dyDescent="0.3">
      <c r="A239" s="1">
        <v>51745</v>
      </c>
      <c r="B239" s="9">
        <f t="shared" si="84"/>
        <v>30</v>
      </c>
      <c r="C239" s="5">
        <f>VLOOKUP(A239,Encargos!$A$8:$B$652,2,0)</f>
        <v>2.4659999999999999E-3</v>
      </c>
      <c r="D239">
        <f t="shared" si="81"/>
        <v>80</v>
      </c>
      <c r="E239" s="7">
        <f t="shared" si="75"/>
        <v>44441097031.410202</v>
      </c>
      <c r="F239" s="7">
        <f t="shared" si="76"/>
        <v>109591745.27945755</v>
      </c>
      <c r="G239" s="7">
        <f t="shared" si="69"/>
        <v>44550688776.689659</v>
      </c>
      <c r="H239" s="7">
        <f t="shared" si="70"/>
        <v>148502295.92229888</v>
      </c>
      <c r="I239" s="8">
        <f t="shared" si="71"/>
        <v>635353060.23538196</v>
      </c>
      <c r="J239" s="7">
        <f t="shared" si="72"/>
        <v>148502295.92229888</v>
      </c>
      <c r="K239" s="8">
        <f t="shared" si="67"/>
        <v>486850764.31308305</v>
      </c>
      <c r="L239" s="7">
        <v>0</v>
      </c>
      <c r="M239" s="7">
        <f t="shared" si="68"/>
        <v>44063838012.376579</v>
      </c>
      <c r="N239" s="139" t="s">
        <v>285</v>
      </c>
      <c r="O239" s="10">
        <f t="shared" si="73"/>
        <v>29</v>
      </c>
      <c r="P239" s="11">
        <f t="shared" si="77"/>
        <v>150908296.06260136</v>
      </c>
      <c r="Q239" s="11">
        <f t="shared" si="74"/>
        <v>488011271.50671285</v>
      </c>
      <c r="R239" s="37">
        <f t="shared" si="78"/>
        <v>638919567.56931424</v>
      </c>
      <c r="S239" s="39">
        <f t="shared" si="79"/>
        <v>2.1111111111111112</v>
      </c>
      <c r="T239" s="38">
        <f t="shared" si="82"/>
        <v>150908296.06260136</v>
      </c>
      <c r="U239" s="15">
        <f t="shared" si="83"/>
        <v>1197921902.1392844</v>
      </c>
      <c r="V239" s="15">
        <f t="shared" si="80"/>
        <v>1348830198.2018857</v>
      </c>
      <c r="W239" s="13"/>
      <c r="X239" s="14"/>
      <c r="Y239" s="138"/>
    </row>
    <row r="240" spans="1:25" x14ac:dyDescent="0.3">
      <c r="A240" s="1">
        <v>51775</v>
      </c>
      <c r="B240" s="9">
        <f t="shared" si="84"/>
        <v>31</v>
      </c>
      <c r="C240" s="5">
        <f>VLOOKUP(A240,Encargos!$A$8:$B$652,2,0)</f>
        <v>2.4659999999999999E-3</v>
      </c>
      <c r="D240">
        <f t="shared" si="81"/>
        <v>79</v>
      </c>
      <c r="E240" s="7">
        <f t="shared" si="75"/>
        <v>44063838012.376579</v>
      </c>
      <c r="F240" s="7">
        <f t="shared" si="76"/>
        <v>108661424.53852063</v>
      </c>
      <c r="G240" s="7">
        <f t="shared" si="69"/>
        <v>44172499436.9151</v>
      </c>
      <c r="H240" s="7">
        <f t="shared" si="70"/>
        <v>147241664.78971702</v>
      </c>
      <c r="I240" s="8">
        <f t="shared" si="71"/>
        <v>636919840.88192236</v>
      </c>
      <c r="J240" s="7">
        <f t="shared" si="72"/>
        <v>147241664.78971702</v>
      </c>
      <c r="K240" s="8">
        <f t="shared" si="67"/>
        <v>489678176.09220535</v>
      </c>
      <c r="L240" s="7">
        <v>0</v>
      </c>
      <c r="M240" s="7">
        <f t="shared" si="68"/>
        <v>43682821260.822899</v>
      </c>
      <c r="N240" s="139" t="s">
        <v>520</v>
      </c>
      <c r="O240" s="10">
        <f t="shared" si="73"/>
        <v>29</v>
      </c>
      <c r="P240" s="11">
        <f t="shared" si="77"/>
        <v>149571771.75632218</v>
      </c>
      <c r="Q240" s="11">
        <f t="shared" si="74"/>
        <v>490807726.47371781</v>
      </c>
      <c r="R240" s="37">
        <f t="shared" si="78"/>
        <v>640379498.23003995</v>
      </c>
      <c r="S240" s="39">
        <f t="shared" si="79"/>
        <v>2.1111111111111112</v>
      </c>
      <c r="T240" s="38">
        <f t="shared" si="82"/>
        <v>149571771.75632218</v>
      </c>
      <c r="U240" s="15">
        <f t="shared" si="83"/>
        <v>1202340502.2848732</v>
      </c>
      <c r="V240" s="15">
        <f t="shared" si="80"/>
        <v>1351912274.0411954</v>
      </c>
      <c r="W240" s="13"/>
      <c r="X240" s="14"/>
      <c r="Y240" s="138"/>
    </row>
    <row r="241" spans="1:25" x14ac:dyDescent="0.3">
      <c r="A241" s="1">
        <v>51806</v>
      </c>
      <c r="B241" s="9">
        <f t="shared" si="84"/>
        <v>30</v>
      </c>
      <c r="C241" s="5">
        <f>VLOOKUP(A241,Encargos!$A$8:$B$652,2,0)</f>
        <v>2.4659999999999999E-3</v>
      </c>
      <c r="D241">
        <f t="shared" si="81"/>
        <v>78</v>
      </c>
      <c r="E241" s="7">
        <f t="shared" si="75"/>
        <v>43682821260.822899</v>
      </c>
      <c r="F241" s="7">
        <f t="shared" si="76"/>
        <v>107721837.22918926</v>
      </c>
      <c r="G241" s="7">
        <f t="shared" si="69"/>
        <v>43790543098.052086</v>
      </c>
      <c r="H241" s="7">
        <f t="shared" si="70"/>
        <v>145968476.99350697</v>
      </c>
      <c r="I241" s="8">
        <f t="shared" si="71"/>
        <v>638490485.20953739</v>
      </c>
      <c r="J241" s="7">
        <f t="shared" si="72"/>
        <v>145968476.99350697</v>
      </c>
      <c r="K241" s="8">
        <f t="shared" si="67"/>
        <v>492522008.21603042</v>
      </c>
      <c r="L241" s="7">
        <v>0</v>
      </c>
      <c r="M241" s="7">
        <f t="shared" si="68"/>
        <v>43298021089.83606</v>
      </c>
      <c r="N241" s="139" t="s">
        <v>287</v>
      </c>
      <c r="O241" s="10">
        <f t="shared" si="73"/>
        <v>29</v>
      </c>
      <c r="P241" s="11">
        <f t="shared" si="77"/>
        <v>148378570.2804161</v>
      </c>
      <c r="Q241" s="11">
        <f t="shared" si="74"/>
        <v>493696033.96571201</v>
      </c>
      <c r="R241" s="37">
        <f t="shared" si="78"/>
        <v>642074604.24612808</v>
      </c>
      <c r="S241" s="39">
        <f t="shared" si="79"/>
        <v>2.1111111111111112</v>
      </c>
      <c r="T241" s="38">
        <f t="shared" si="82"/>
        <v>148378570.2804161</v>
      </c>
      <c r="U241" s="15">
        <f t="shared" si="83"/>
        <v>1207112260.9058545</v>
      </c>
      <c r="V241" s="15">
        <f t="shared" si="80"/>
        <v>1355490831.1862705</v>
      </c>
      <c r="W241" s="13"/>
      <c r="X241" s="14"/>
      <c r="Y241" s="138"/>
    </row>
    <row r="242" spans="1:25" x14ac:dyDescent="0.3">
      <c r="A242" s="1">
        <v>51836</v>
      </c>
      <c r="B242" s="9">
        <f t="shared" si="84"/>
        <v>31</v>
      </c>
      <c r="C242" s="5">
        <f>VLOOKUP(A242,Encargos!$A$8:$B$652,2,0)</f>
        <v>2.4659999999999999E-3</v>
      </c>
      <c r="D242">
        <f t="shared" si="81"/>
        <v>77</v>
      </c>
      <c r="E242" s="7">
        <f t="shared" si="75"/>
        <v>43298021089.83606</v>
      </c>
      <c r="F242" s="7">
        <f t="shared" si="76"/>
        <v>106772920.00753571</v>
      </c>
      <c r="G242" s="7">
        <f t="shared" si="69"/>
        <v>43404794009.843597</v>
      </c>
      <c r="H242" s="7">
        <f t="shared" si="70"/>
        <v>144682646.69947866</v>
      </c>
      <c r="I242" s="8">
        <f t="shared" si="71"/>
        <v>640065002.74606407</v>
      </c>
      <c r="J242" s="7">
        <f t="shared" si="72"/>
        <v>144682646.69947866</v>
      </c>
      <c r="K242" s="8">
        <f t="shared" si="67"/>
        <v>495382356.04658544</v>
      </c>
      <c r="L242" s="7">
        <v>0</v>
      </c>
      <c r="M242" s="7">
        <f t="shared" si="68"/>
        <v>42909411653.797012</v>
      </c>
      <c r="N242" s="139" t="s">
        <v>521</v>
      </c>
      <c r="O242" s="10">
        <f t="shared" si="73"/>
        <v>29</v>
      </c>
      <c r="P242" s="11">
        <f t="shared" si="77"/>
        <v>147016679.78956515</v>
      </c>
      <c r="Q242" s="11">
        <f t="shared" si="74"/>
        <v>496525064.37337357</v>
      </c>
      <c r="R242" s="37">
        <f t="shared" si="78"/>
        <v>643541744.16293871</v>
      </c>
      <c r="S242" s="39">
        <f t="shared" si="79"/>
        <v>2.1111111111111112</v>
      </c>
      <c r="T242" s="38">
        <f t="shared" si="82"/>
        <v>147016679.78956515</v>
      </c>
      <c r="U242" s="15">
        <f t="shared" si="83"/>
        <v>1211571446.776639</v>
      </c>
      <c r="V242" s="15">
        <f t="shared" si="80"/>
        <v>1358588126.5662041</v>
      </c>
      <c r="W242" s="13"/>
      <c r="X242" s="14"/>
      <c r="Y242" s="138"/>
    </row>
    <row r="243" spans="1:25" x14ac:dyDescent="0.3">
      <c r="A243" s="1">
        <v>51867</v>
      </c>
      <c r="B243" s="9">
        <f t="shared" si="84"/>
        <v>31</v>
      </c>
      <c r="C243" s="5">
        <f>VLOOKUP(A243,Encargos!$A$8:$B$652,2,0)</f>
        <v>2.4659999999999999E-3</v>
      </c>
      <c r="D243">
        <f t="shared" si="81"/>
        <v>76</v>
      </c>
      <c r="E243" s="7">
        <f t="shared" si="75"/>
        <v>42909411653.797012</v>
      </c>
      <c r="F243" s="7">
        <f t="shared" si="76"/>
        <v>105814609.13826343</v>
      </c>
      <c r="G243" s="7">
        <f t="shared" si="69"/>
        <v>43015226262.935272</v>
      </c>
      <c r="H243" s="7">
        <f t="shared" si="70"/>
        <v>143384087.54311758</v>
      </c>
      <c r="I243" s="8">
        <f t="shared" si="71"/>
        <v>641643403.04283583</v>
      </c>
      <c r="J243" s="7">
        <f t="shared" si="72"/>
        <v>143384087.54311758</v>
      </c>
      <c r="K243" s="8">
        <f t="shared" si="67"/>
        <v>498259315.49971825</v>
      </c>
      <c r="L243" s="7">
        <v>0</v>
      </c>
      <c r="M243" s="7">
        <f t="shared" si="68"/>
        <v>42516966947.435555</v>
      </c>
      <c r="N243" s="139" t="s">
        <v>522</v>
      </c>
      <c r="O243" s="10">
        <f t="shared" si="73"/>
        <v>29</v>
      </c>
      <c r="P243" s="11">
        <f t="shared" si="77"/>
        <v>145720057.93798581</v>
      </c>
      <c r="Q243" s="11">
        <f t="shared" si="74"/>
        <v>499408660.1660586</v>
      </c>
      <c r="R243" s="37">
        <f t="shared" si="78"/>
        <v>645128718.10404444</v>
      </c>
      <c r="S243" s="39">
        <f t="shared" si="79"/>
        <v>2.2222222222222223</v>
      </c>
      <c r="T243" s="38">
        <f t="shared" si="82"/>
        <v>145720057.93798581</v>
      </c>
      <c r="U243" s="15">
        <f t="shared" si="83"/>
        <v>1287899315.6265574</v>
      </c>
      <c r="V243" s="15">
        <f t="shared" si="80"/>
        <v>1433619373.5645432</v>
      </c>
      <c r="W243" s="13"/>
      <c r="X243" s="14"/>
      <c r="Y243" s="138"/>
    </row>
    <row r="244" spans="1:25" x14ac:dyDescent="0.3">
      <c r="A244" s="1">
        <v>51898</v>
      </c>
      <c r="B244" s="9">
        <f t="shared" si="84"/>
        <v>28</v>
      </c>
      <c r="C244" s="5">
        <f>VLOOKUP(A244,Encargos!$A$8:$B$652,2,0)</f>
        <v>2.4659999999999999E-3</v>
      </c>
      <c r="D244">
        <f t="shared" si="81"/>
        <v>75</v>
      </c>
      <c r="E244" s="7">
        <f t="shared" si="75"/>
        <v>42516966947.435555</v>
      </c>
      <c r="F244" s="7">
        <f t="shared" si="76"/>
        <v>104846840.49237607</v>
      </c>
      <c r="G244" s="7">
        <f t="shared" si="69"/>
        <v>42621813787.927933</v>
      </c>
      <c r="H244" s="7">
        <f t="shared" si="70"/>
        <v>142072712.62642646</v>
      </c>
      <c r="I244" s="8">
        <f t="shared" si="71"/>
        <v>643225695.67473948</v>
      </c>
      <c r="J244" s="7">
        <f t="shared" si="72"/>
        <v>142072712.62642646</v>
      </c>
      <c r="K244" s="8">
        <f t="shared" si="67"/>
        <v>501152983.04831302</v>
      </c>
      <c r="L244" s="7">
        <v>0</v>
      </c>
      <c r="M244" s="7">
        <f t="shared" si="68"/>
        <v>42120660804.879623</v>
      </c>
      <c r="N244" s="139" t="s">
        <v>290</v>
      </c>
      <c r="O244" s="10">
        <f t="shared" si="73"/>
        <v>27</v>
      </c>
      <c r="P244" s="11">
        <f t="shared" si="77"/>
        <v>144482840.64985576</v>
      </c>
      <c r="Q244" s="11">
        <f t="shared" si="74"/>
        <v>502344636.61235666</v>
      </c>
      <c r="R244" s="37">
        <f t="shared" si="78"/>
        <v>646827477.2622124</v>
      </c>
      <c r="S244" s="39">
        <f t="shared" si="79"/>
        <v>2.2222222222222223</v>
      </c>
      <c r="T244" s="38">
        <f t="shared" si="82"/>
        <v>144482840.64985576</v>
      </c>
      <c r="U244" s="15">
        <f t="shared" si="83"/>
        <v>1292911553.2661717</v>
      </c>
      <c r="V244" s="15">
        <f t="shared" si="80"/>
        <v>1437394393.9160275</v>
      </c>
      <c r="W244" s="13"/>
      <c r="X244" s="14"/>
      <c r="Y244" s="138"/>
    </row>
    <row r="245" spans="1:25" x14ac:dyDescent="0.3">
      <c r="A245" s="1">
        <v>51926</v>
      </c>
      <c r="B245" s="9">
        <f t="shared" si="84"/>
        <v>31</v>
      </c>
      <c r="C245" s="5">
        <f>VLOOKUP(A245,Encargos!$A$8:$B$652,2,0)</f>
        <v>2.4659999999999999E-3</v>
      </c>
      <c r="D245">
        <f t="shared" si="81"/>
        <v>74</v>
      </c>
      <c r="E245" s="7">
        <f t="shared" si="75"/>
        <v>42120660804.879623</v>
      </c>
      <c r="F245" s="7">
        <f t="shared" si="76"/>
        <v>103869549.54483315</v>
      </c>
      <c r="G245" s="7">
        <f t="shared" si="69"/>
        <v>42224530354.424454</v>
      </c>
      <c r="H245" s="7">
        <f t="shared" si="70"/>
        <v>140748434.51474819</v>
      </c>
      <c r="I245" s="8">
        <f t="shared" si="71"/>
        <v>644811890.24027336</v>
      </c>
      <c r="J245" s="7">
        <f t="shared" si="72"/>
        <v>140748434.51474819</v>
      </c>
      <c r="K245" s="8">
        <f t="shared" si="67"/>
        <v>504063455.72552514</v>
      </c>
      <c r="L245" s="7">
        <v>0</v>
      </c>
      <c r="M245" s="7">
        <f t="shared" si="68"/>
        <v>41720466898.698929</v>
      </c>
      <c r="N245" s="139" t="s">
        <v>523</v>
      </c>
      <c r="O245" s="10">
        <f t="shared" si="73"/>
        <v>29</v>
      </c>
      <c r="P245" s="11">
        <f t="shared" si="77"/>
        <v>143088227.1526224</v>
      </c>
      <c r="Q245" s="11">
        <f t="shared" si="74"/>
        <v>505226188.91748601</v>
      </c>
      <c r="R245" s="37">
        <f t="shared" si="78"/>
        <v>648314416.07010841</v>
      </c>
      <c r="S245" s="39">
        <f t="shared" si="79"/>
        <v>2.2222222222222223</v>
      </c>
      <c r="T245" s="38">
        <f t="shared" si="82"/>
        <v>143088227.1526224</v>
      </c>
      <c r="U245" s="15">
        <f t="shared" si="83"/>
        <v>1297610475.2253964</v>
      </c>
      <c r="V245" s="15">
        <f t="shared" si="80"/>
        <v>1440698702.3780189</v>
      </c>
      <c r="W245" s="13"/>
      <c r="X245" s="14"/>
      <c r="Y245" s="138"/>
    </row>
    <row r="246" spans="1:25" x14ac:dyDescent="0.3">
      <c r="A246" s="1">
        <v>51957</v>
      </c>
      <c r="B246" s="9">
        <f t="shared" si="84"/>
        <v>30</v>
      </c>
      <c r="C246" s="5">
        <f>VLOOKUP(A246,Encargos!$A$8:$B$652,2,0)</f>
        <v>2.4659999999999999E-3</v>
      </c>
      <c r="D246">
        <f t="shared" si="81"/>
        <v>73</v>
      </c>
      <c r="E246" s="7">
        <f t="shared" si="75"/>
        <v>41720466898.698929</v>
      </c>
      <c r="F246" s="7">
        <f t="shared" si="76"/>
        <v>102882671.37219155</v>
      </c>
      <c r="G246" s="7">
        <f t="shared" si="69"/>
        <v>41823349570.071121</v>
      </c>
      <c r="H246" s="7">
        <f t="shared" si="70"/>
        <v>139411165.23357043</v>
      </c>
      <c r="I246" s="8">
        <f t="shared" si="71"/>
        <v>646401996.36160588</v>
      </c>
      <c r="J246" s="7">
        <f t="shared" si="72"/>
        <v>139411165.23357043</v>
      </c>
      <c r="K246" s="8">
        <f t="shared" si="67"/>
        <v>506990831.12803543</v>
      </c>
      <c r="L246" s="7">
        <v>0</v>
      </c>
      <c r="M246" s="7">
        <f t="shared" si="68"/>
        <v>41316358738.943092</v>
      </c>
      <c r="N246" s="139" t="s">
        <v>292</v>
      </c>
      <c r="O246" s="10">
        <f t="shared" si="73"/>
        <v>29</v>
      </c>
      <c r="P246" s="11">
        <f t="shared" si="77"/>
        <v>141831179.83852363</v>
      </c>
      <c r="Q246" s="11">
        <f t="shared" si="74"/>
        <v>508199346.24140614</v>
      </c>
      <c r="R246" s="37">
        <f t="shared" si="78"/>
        <v>650030526.07992983</v>
      </c>
      <c r="S246" s="39">
        <f t="shared" si="79"/>
        <v>2.2222222222222223</v>
      </c>
      <c r="T246" s="38">
        <f t="shared" si="82"/>
        <v>141831179.83852363</v>
      </c>
      <c r="U246" s="15">
        <f t="shared" si="83"/>
        <v>1302681100.3390982</v>
      </c>
      <c r="V246" s="15">
        <f t="shared" si="80"/>
        <v>1444512280.1776218</v>
      </c>
      <c r="W246" s="13"/>
      <c r="X246" s="14"/>
      <c r="Y246" s="138"/>
    </row>
    <row r="247" spans="1:25" x14ac:dyDescent="0.3">
      <c r="A247" s="1">
        <v>51987</v>
      </c>
      <c r="B247" s="9">
        <f t="shared" si="84"/>
        <v>31</v>
      </c>
      <c r="C247" s="5">
        <f>VLOOKUP(A247,Encargos!$A$8:$B$652,2,0)</f>
        <v>2.4659999999999999E-3</v>
      </c>
      <c r="D247">
        <f t="shared" si="81"/>
        <v>72</v>
      </c>
      <c r="E247" s="7">
        <f t="shared" si="75"/>
        <v>41316358738.943092</v>
      </c>
      <c r="F247" s="7">
        <f t="shared" si="76"/>
        <v>101886140.65023366</v>
      </c>
      <c r="G247" s="7">
        <f t="shared" si="69"/>
        <v>41418244879.593323</v>
      </c>
      <c r="H247" s="7">
        <f t="shared" si="70"/>
        <v>138060816.26531109</v>
      </c>
      <c r="I247" s="8">
        <f t="shared" si="71"/>
        <v>647996023.68463373</v>
      </c>
      <c r="J247" s="7">
        <f t="shared" si="72"/>
        <v>138060816.26531109</v>
      </c>
      <c r="K247" s="8">
        <f t="shared" si="67"/>
        <v>509935207.41932261</v>
      </c>
      <c r="L247" s="7">
        <v>0</v>
      </c>
      <c r="M247" s="7">
        <f t="shared" si="68"/>
        <v>40908309672.174004</v>
      </c>
      <c r="N247" s="139" t="s">
        <v>524</v>
      </c>
      <c r="O247" s="10">
        <f t="shared" si="73"/>
        <v>29</v>
      </c>
      <c r="P247" s="11">
        <f t="shared" si="77"/>
        <v>140404360.17364648</v>
      </c>
      <c r="Q247" s="11">
        <f t="shared" si="74"/>
        <v>511111485.09762102</v>
      </c>
      <c r="R247" s="37">
        <f t="shared" si="78"/>
        <v>651515845.27126753</v>
      </c>
      <c r="S247" s="39">
        <f t="shared" si="79"/>
        <v>2.2222222222222223</v>
      </c>
      <c r="T247" s="38">
        <f t="shared" si="82"/>
        <v>140404360.17364648</v>
      </c>
      <c r="U247" s="15">
        <f t="shared" si="83"/>
        <v>1307408629.3180592</v>
      </c>
      <c r="V247" s="15">
        <f t="shared" si="80"/>
        <v>1447812989.4917057</v>
      </c>
      <c r="W247" s="13"/>
      <c r="X247" s="14"/>
      <c r="Y247" s="138"/>
    </row>
    <row r="248" spans="1:25" x14ac:dyDescent="0.3">
      <c r="A248" s="1">
        <v>52018</v>
      </c>
      <c r="B248" s="9">
        <f t="shared" si="84"/>
        <v>30</v>
      </c>
      <c r="C248" s="5">
        <f>VLOOKUP(A248,Encargos!$A$8:$B$652,2,0)</f>
        <v>2.4659999999999999E-3</v>
      </c>
      <c r="D248">
        <f t="shared" si="81"/>
        <v>71</v>
      </c>
      <c r="E248" s="7">
        <f t="shared" si="75"/>
        <v>40908309672.174004</v>
      </c>
      <c r="F248" s="7">
        <f t="shared" si="76"/>
        <v>100879891.65158109</v>
      </c>
      <c r="G248" s="7">
        <f t="shared" si="69"/>
        <v>41009189563.825584</v>
      </c>
      <c r="H248" s="7">
        <f t="shared" si="70"/>
        <v>136697298.5460853</v>
      </c>
      <c r="I248" s="8">
        <f t="shared" si="71"/>
        <v>649593981.87904</v>
      </c>
      <c r="J248" s="7">
        <f t="shared" si="72"/>
        <v>136697298.5460853</v>
      </c>
      <c r="K248" s="8">
        <f t="shared" si="67"/>
        <v>512896683.3329547</v>
      </c>
      <c r="L248" s="7">
        <v>0</v>
      </c>
      <c r="M248" s="7">
        <f t="shared" si="68"/>
        <v>40496292880.492622</v>
      </c>
      <c r="N248" s="139" t="s">
        <v>294</v>
      </c>
      <c r="O248" s="10">
        <f t="shared" si="73"/>
        <v>29</v>
      </c>
      <c r="P248" s="11">
        <f t="shared" si="77"/>
        <v>139121153.33290863</v>
      </c>
      <c r="Q248" s="11">
        <f t="shared" si="74"/>
        <v>514119276.23868138</v>
      </c>
      <c r="R248" s="37">
        <f t="shared" si="78"/>
        <v>653240429.57158995</v>
      </c>
      <c r="S248" s="39">
        <f t="shared" si="79"/>
        <v>2.2222222222222223</v>
      </c>
      <c r="T248" s="38">
        <f t="shared" si="82"/>
        <v>139121153.33290863</v>
      </c>
      <c r="U248" s="15">
        <f t="shared" si="83"/>
        <v>1312524245.7150691</v>
      </c>
      <c r="V248" s="15">
        <f t="shared" si="80"/>
        <v>1451645399.0479777</v>
      </c>
      <c r="W248" s="13"/>
      <c r="X248" s="14"/>
      <c r="Y248" s="138"/>
    </row>
    <row r="249" spans="1:25" x14ac:dyDescent="0.3">
      <c r="A249" s="1">
        <v>52048</v>
      </c>
      <c r="B249" s="9">
        <f t="shared" si="84"/>
        <v>31</v>
      </c>
      <c r="C249" s="5">
        <f>VLOOKUP(A249,Encargos!$A$8:$B$652,2,0)</f>
        <v>2.4659999999999999E-3</v>
      </c>
      <c r="D249">
        <f t="shared" si="81"/>
        <v>70</v>
      </c>
      <c r="E249" s="7">
        <f t="shared" si="75"/>
        <v>40496292880.492622</v>
      </c>
      <c r="F249" s="7">
        <f t="shared" si="76"/>
        <v>99863858.243294805</v>
      </c>
      <c r="G249" s="7">
        <f t="shared" si="69"/>
        <v>40596156738.735916</v>
      </c>
      <c r="H249" s="7">
        <f t="shared" si="70"/>
        <v>135320522.46245307</v>
      </c>
      <c r="I249" s="8">
        <f t="shared" si="71"/>
        <v>651195880.63835359</v>
      </c>
      <c r="J249" s="7">
        <f t="shared" si="72"/>
        <v>135320522.46245307</v>
      </c>
      <c r="K249" s="8">
        <f t="shared" si="67"/>
        <v>515875358.17590052</v>
      </c>
      <c r="L249" s="7">
        <v>0</v>
      </c>
      <c r="M249" s="7">
        <f t="shared" si="68"/>
        <v>40080281380.56002</v>
      </c>
      <c r="N249" s="139" t="s">
        <v>525</v>
      </c>
      <c r="O249" s="10">
        <f t="shared" si="73"/>
        <v>29</v>
      </c>
      <c r="P249" s="11">
        <f t="shared" si="77"/>
        <v>137667745.27162275</v>
      </c>
      <c r="Q249" s="11">
        <f t="shared" si="74"/>
        <v>517065338.1180141</v>
      </c>
      <c r="R249" s="37">
        <f t="shared" si="78"/>
        <v>654733083.38963687</v>
      </c>
      <c r="S249" s="39">
        <f t="shared" si="79"/>
        <v>2.2222222222222223</v>
      </c>
      <c r="T249" s="38">
        <f t="shared" si="82"/>
        <v>137667745.27162275</v>
      </c>
      <c r="U249" s="15">
        <f t="shared" si="83"/>
        <v>1317294662.2609038</v>
      </c>
      <c r="V249" s="15">
        <f t="shared" si="80"/>
        <v>1454962407.5325265</v>
      </c>
      <c r="W249" s="13"/>
      <c r="X249" s="14"/>
      <c r="Y249" s="138"/>
    </row>
    <row r="250" spans="1:25" x14ac:dyDescent="0.3">
      <c r="A250" s="1">
        <v>52079</v>
      </c>
      <c r="B250" s="9">
        <f t="shared" si="84"/>
        <v>31</v>
      </c>
      <c r="C250" s="5">
        <f>VLOOKUP(A250,Encargos!$A$8:$B$652,2,0)</f>
        <v>2.4659999999999999E-3</v>
      </c>
      <c r="D250">
        <f t="shared" si="81"/>
        <v>69</v>
      </c>
      <c r="E250" s="7">
        <f t="shared" si="75"/>
        <v>40080281380.56002</v>
      </c>
      <c r="F250" s="7">
        <f t="shared" si="76"/>
        <v>98837973.884461001</v>
      </c>
      <c r="G250" s="7">
        <f t="shared" si="69"/>
        <v>40179119354.444481</v>
      </c>
      <c r="H250" s="7">
        <f t="shared" si="70"/>
        <v>133930397.84814827</v>
      </c>
      <c r="I250" s="8">
        <f t="shared" si="71"/>
        <v>652801729.68000793</v>
      </c>
      <c r="J250" s="7">
        <f t="shared" si="72"/>
        <v>133930397.84814827</v>
      </c>
      <c r="K250" s="8">
        <f t="shared" si="67"/>
        <v>518871331.83185965</v>
      </c>
      <c r="L250" s="7">
        <v>0</v>
      </c>
      <c r="M250" s="7">
        <f t="shared" si="68"/>
        <v>39660248022.612617</v>
      </c>
      <c r="N250" s="139" t="s">
        <v>526</v>
      </c>
      <c r="O250" s="10">
        <f t="shared" si="73"/>
        <v>29</v>
      </c>
      <c r="P250" s="11">
        <f t="shared" si="77"/>
        <v>136279432.52732319</v>
      </c>
      <c r="Q250" s="11">
        <f t="shared" si="74"/>
        <v>520068222.64595264</v>
      </c>
      <c r="R250" s="37">
        <f t="shared" si="78"/>
        <v>656347655.17327583</v>
      </c>
      <c r="S250" s="39">
        <f t="shared" si="79"/>
        <v>2.2222222222222223</v>
      </c>
      <c r="T250" s="38">
        <f t="shared" si="82"/>
        <v>136279432.52732319</v>
      </c>
      <c r="U250" s="15">
        <f t="shared" si="83"/>
        <v>1322270912.3021786</v>
      </c>
      <c r="V250" s="15">
        <f t="shared" si="80"/>
        <v>1458550344.8295019</v>
      </c>
      <c r="W250" s="13"/>
      <c r="X250" s="14"/>
      <c r="Y250" s="138"/>
    </row>
    <row r="251" spans="1:25" x14ac:dyDescent="0.3">
      <c r="A251" s="1">
        <v>52110</v>
      </c>
      <c r="B251" s="9">
        <f t="shared" si="84"/>
        <v>30</v>
      </c>
      <c r="C251" s="5">
        <f>VLOOKUP(A251,Encargos!$A$8:$B$652,2,0)</f>
        <v>2.4659999999999999E-3</v>
      </c>
      <c r="D251">
        <f t="shared" si="81"/>
        <v>68</v>
      </c>
      <c r="E251" s="7">
        <f t="shared" si="75"/>
        <v>39660248022.612617</v>
      </c>
      <c r="F251" s="7">
        <f t="shared" si="76"/>
        <v>97802171.623762712</v>
      </c>
      <c r="G251" s="7">
        <f t="shared" si="69"/>
        <v>39758050194.236382</v>
      </c>
      <c r="H251" s="7">
        <f t="shared" si="70"/>
        <v>132526833.98078795</v>
      </c>
      <c r="I251" s="8">
        <f t="shared" si="71"/>
        <v>654411538.74539876</v>
      </c>
      <c r="J251" s="7">
        <f t="shared" si="72"/>
        <v>132526833.98078795</v>
      </c>
      <c r="K251" s="8">
        <f t="shared" si="67"/>
        <v>521884704.76461083</v>
      </c>
      <c r="L251" s="7">
        <v>0</v>
      </c>
      <c r="M251" s="7">
        <f t="shared" si="68"/>
        <v>39236165489.471771</v>
      </c>
      <c r="N251" s="139" t="s">
        <v>297</v>
      </c>
      <c r="O251" s="10">
        <f t="shared" si="73"/>
        <v>29</v>
      </c>
      <c r="P251" s="11">
        <f t="shared" si="77"/>
        <v>134956307.00053334</v>
      </c>
      <c r="Q251" s="11">
        <f t="shared" si="74"/>
        <v>523128722.43597925</v>
      </c>
      <c r="R251" s="37">
        <f t="shared" si="78"/>
        <v>658085029.43651259</v>
      </c>
      <c r="S251" s="39">
        <f t="shared" si="79"/>
        <v>2.2222222222222223</v>
      </c>
      <c r="T251" s="38">
        <f t="shared" si="82"/>
        <v>134956307.00053334</v>
      </c>
      <c r="U251" s="15">
        <f t="shared" si="83"/>
        <v>1327454869.5250502</v>
      </c>
      <c r="V251" s="15">
        <f t="shared" si="80"/>
        <v>1462411176.5255835</v>
      </c>
      <c r="W251" s="13"/>
      <c r="X251" s="14"/>
      <c r="Y251" s="138"/>
    </row>
    <row r="252" spans="1:25" x14ac:dyDescent="0.3">
      <c r="A252" s="1">
        <v>52140</v>
      </c>
      <c r="B252" s="9">
        <f t="shared" si="84"/>
        <v>31</v>
      </c>
      <c r="C252" s="5">
        <f>VLOOKUP(A252,Encargos!$A$8:$B$652,2,0)</f>
        <v>2.4659999999999999E-3</v>
      </c>
      <c r="D252">
        <f t="shared" si="81"/>
        <v>67</v>
      </c>
      <c r="E252" s="7">
        <f t="shared" si="75"/>
        <v>39236165489.471771</v>
      </c>
      <c r="F252" s="7">
        <f t="shared" si="76"/>
        <v>96756384.09703739</v>
      </c>
      <c r="G252" s="7">
        <f t="shared" si="69"/>
        <v>39332921873.56881</v>
      </c>
      <c r="H252" s="7">
        <f t="shared" si="70"/>
        <v>131109739.57856271</v>
      </c>
      <c r="I252" s="8">
        <f t="shared" si="71"/>
        <v>656025317.59994495</v>
      </c>
      <c r="J252" s="7">
        <f t="shared" si="72"/>
        <v>131109739.57856271</v>
      </c>
      <c r="K252" s="8">
        <f t="shared" si="67"/>
        <v>524915578.02138221</v>
      </c>
      <c r="L252" s="7">
        <v>0</v>
      </c>
      <c r="M252" s="7">
        <f t="shared" si="68"/>
        <v>38808006295.547424</v>
      </c>
      <c r="N252" s="139" t="s">
        <v>527</v>
      </c>
      <c r="O252" s="10">
        <f t="shared" si="73"/>
        <v>29</v>
      </c>
      <c r="P252" s="11">
        <f t="shared" si="77"/>
        <v>133462341.94277722</v>
      </c>
      <c r="Q252" s="11">
        <f t="shared" si="74"/>
        <v>526126411.2182945</v>
      </c>
      <c r="R252" s="37">
        <f t="shared" si="78"/>
        <v>659588753.16107178</v>
      </c>
      <c r="S252" s="39">
        <f t="shared" si="79"/>
        <v>2.2222222222222223</v>
      </c>
      <c r="T252" s="38">
        <f t="shared" si="82"/>
        <v>133462341.94277722</v>
      </c>
      <c r="U252" s="15">
        <f t="shared" si="83"/>
        <v>1332290442.8596046</v>
      </c>
      <c r="V252" s="15">
        <f t="shared" si="80"/>
        <v>1465752784.8023818</v>
      </c>
      <c r="W252" s="13"/>
      <c r="X252" s="14"/>
      <c r="Y252" s="138"/>
    </row>
    <row r="253" spans="1:25" x14ac:dyDescent="0.3">
      <c r="A253" s="1">
        <v>52171</v>
      </c>
      <c r="B253" s="9">
        <f t="shared" si="84"/>
        <v>30</v>
      </c>
      <c r="C253" s="5">
        <f>VLOOKUP(A253,Encargos!$A$8:$B$652,2,0)</f>
        <v>2.4659999999999999E-3</v>
      </c>
      <c r="D253">
        <f t="shared" si="81"/>
        <v>66</v>
      </c>
      <c r="E253" s="7">
        <f t="shared" si="75"/>
        <v>38808006295.547424</v>
      </c>
      <c r="F253" s="7">
        <f t="shared" si="76"/>
        <v>95700543.52481994</v>
      </c>
      <c r="G253" s="7">
        <f t="shared" si="69"/>
        <v>38903706839.072243</v>
      </c>
      <c r="H253" s="7">
        <f t="shared" si="70"/>
        <v>129679022.79690748</v>
      </c>
      <c r="I253" s="8">
        <f t="shared" si="71"/>
        <v>657643076.03314626</v>
      </c>
      <c r="J253" s="7">
        <f t="shared" si="72"/>
        <v>129679022.79690748</v>
      </c>
      <c r="K253" s="8">
        <f t="shared" si="67"/>
        <v>527964053.23623878</v>
      </c>
      <c r="L253" s="7">
        <v>0</v>
      </c>
      <c r="M253" s="7">
        <f t="shared" si="68"/>
        <v>38375742785.835999</v>
      </c>
      <c r="N253" s="139" t="s">
        <v>299</v>
      </c>
      <c r="O253" s="10">
        <f t="shared" si="73"/>
        <v>29</v>
      </c>
      <c r="P253" s="11">
        <f t="shared" si="77"/>
        <v>132112144.45603864</v>
      </c>
      <c r="Q253" s="11">
        <f t="shared" si="74"/>
        <v>529222562.26337999</v>
      </c>
      <c r="R253" s="37">
        <f t="shared" si="78"/>
        <v>661334706.71941864</v>
      </c>
      <c r="S253" s="39">
        <f t="shared" si="79"/>
        <v>2.2222222222222223</v>
      </c>
      <c r="T253" s="38">
        <f t="shared" si="82"/>
        <v>132112144.45603864</v>
      </c>
      <c r="U253" s="15">
        <f t="shared" si="83"/>
        <v>1337520537.1426694</v>
      </c>
      <c r="V253" s="15">
        <f t="shared" si="80"/>
        <v>1469632681.5987082</v>
      </c>
      <c r="W253" s="13"/>
      <c r="X253" s="14"/>
      <c r="Y253" s="138"/>
    </row>
    <row r="254" spans="1:25" x14ac:dyDescent="0.3">
      <c r="A254" s="1">
        <v>52201</v>
      </c>
      <c r="B254" s="9">
        <f t="shared" si="84"/>
        <v>31</v>
      </c>
      <c r="C254" s="5">
        <f>VLOOKUP(A254,Encargos!$A$8:$B$652,2,0)</f>
        <v>2.4659999999999999E-3</v>
      </c>
      <c r="D254">
        <f t="shared" si="81"/>
        <v>65</v>
      </c>
      <c r="E254" s="7">
        <f t="shared" si="75"/>
        <v>38375742785.835999</v>
      </c>
      <c r="F254" s="7">
        <f t="shared" si="76"/>
        <v>94634581.70987156</v>
      </c>
      <c r="G254" s="7">
        <f t="shared" si="69"/>
        <v>38470377367.545868</v>
      </c>
      <c r="H254" s="7">
        <f t="shared" si="70"/>
        <v>128234591.22515289</v>
      </c>
      <c r="I254" s="8">
        <f t="shared" si="71"/>
        <v>659264823.85864389</v>
      </c>
      <c r="J254" s="7">
        <f t="shared" si="72"/>
        <v>128234591.22515289</v>
      </c>
      <c r="K254" s="8">
        <f t="shared" si="67"/>
        <v>531030232.63349098</v>
      </c>
      <c r="L254" s="7">
        <v>0</v>
      </c>
      <c r="M254" s="7">
        <f t="shared" si="68"/>
        <v>37939347134.912376</v>
      </c>
      <c r="N254" s="139" t="s">
        <v>528</v>
      </c>
      <c r="O254" s="10">
        <f t="shared" si="73"/>
        <v>29</v>
      </c>
      <c r="P254" s="11">
        <f t="shared" si="77"/>
        <v>130590685.32803534</v>
      </c>
      <c r="Q254" s="11">
        <f t="shared" si="74"/>
        <v>532255170.62573034</v>
      </c>
      <c r="R254" s="37">
        <f t="shared" si="78"/>
        <v>662845855.95376563</v>
      </c>
      <c r="S254" s="39">
        <f t="shared" si="79"/>
        <v>2.2222222222222223</v>
      </c>
      <c r="T254" s="38">
        <f t="shared" si="82"/>
        <v>130590685.32803534</v>
      </c>
      <c r="U254" s="15">
        <f t="shared" si="83"/>
        <v>1342400105.6803327</v>
      </c>
      <c r="V254" s="15">
        <f t="shared" si="80"/>
        <v>1472990791.008368</v>
      </c>
      <c r="W254" s="13"/>
      <c r="X254" s="14"/>
      <c r="Y254" s="138"/>
    </row>
    <row r="255" spans="1:25" x14ac:dyDescent="0.3">
      <c r="A255" s="1">
        <v>52232</v>
      </c>
      <c r="B255" s="9">
        <f t="shared" si="84"/>
        <v>31</v>
      </c>
      <c r="C255" s="5">
        <f>VLOOKUP(A255,Encargos!$A$8:$B$652,2,0)</f>
        <v>2.4659999999999999E-3</v>
      </c>
      <c r="D255">
        <f t="shared" si="81"/>
        <v>64</v>
      </c>
      <c r="E255" s="7">
        <f t="shared" si="75"/>
        <v>37939347134.912376</v>
      </c>
      <c r="F255" s="7">
        <f t="shared" si="76"/>
        <v>93558430.034693912</v>
      </c>
      <c r="G255" s="7">
        <f t="shared" si="69"/>
        <v>38032905564.947067</v>
      </c>
      <c r="H255" s="7">
        <f t="shared" si="70"/>
        <v>126776351.8831569</v>
      </c>
      <c r="I255" s="8">
        <f t="shared" si="71"/>
        <v>660890570.91427934</v>
      </c>
      <c r="J255" s="7">
        <f t="shared" si="72"/>
        <v>126776351.8831569</v>
      </c>
      <c r="K255" s="8">
        <f t="shared" si="67"/>
        <v>534114219.03112245</v>
      </c>
      <c r="L255" s="7">
        <v>0</v>
      </c>
      <c r="M255" s="7">
        <f t="shared" si="68"/>
        <v>37498791345.915947</v>
      </c>
      <c r="N255" s="139" t="s">
        <v>529</v>
      </c>
      <c r="O255" s="10">
        <f t="shared" si="73"/>
        <v>29</v>
      </c>
      <c r="P255" s="11">
        <f t="shared" si="77"/>
        <v>129134162.91846596</v>
      </c>
      <c r="Q255" s="11">
        <f t="shared" si="74"/>
        <v>535346270.91608179</v>
      </c>
      <c r="R255" s="37">
        <f t="shared" si="78"/>
        <v>664480433.83454776</v>
      </c>
      <c r="S255" s="39">
        <f t="shared" si="79"/>
        <v>2.3333333333333335</v>
      </c>
      <c r="T255" s="38">
        <f t="shared" si="82"/>
        <v>129134162.91846596</v>
      </c>
      <c r="U255" s="15">
        <f t="shared" si="83"/>
        <v>1421320182.6954789</v>
      </c>
      <c r="V255" s="15">
        <f t="shared" si="80"/>
        <v>1550454345.6139448</v>
      </c>
      <c r="W255" s="13"/>
      <c r="X255" s="14"/>
      <c r="Y255" s="138"/>
    </row>
    <row r="256" spans="1:25" x14ac:dyDescent="0.3">
      <c r="A256" s="1">
        <v>52263</v>
      </c>
      <c r="B256" s="9">
        <f t="shared" si="84"/>
        <v>28</v>
      </c>
      <c r="C256" s="5">
        <f>VLOOKUP(A256,Encargos!$A$8:$B$652,2,0)</f>
        <v>2.4659999999999999E-3</v>
      </c>
      <c r="D256">
        <f t="shared" si="81"/>
        <v>63</v>
      </c>
      <c r="E256" s="7">
        <f t="shared" si="75"/>
        <v>37498791345.915947</v>
      </c>
      <c r="F256" s="7">
        <f t="shared" si="76"/>
        <v>92472019.459028721</v>
      </c>
      <c r="G256" s="7">
        <f t="shared" si="69"/>
        <v>37591263365.374977</v>
      </c>
      <c r="H256" s="7">
        <f t="shared" si="70"/>
        <v>125304211.21791659</v>
      </c>
      <c r="I256" s="8">
        <f t="shared" si="71"/>
        <v>662520327.06215394</v>
      </c>
      <c r="J256" s="7">
        <f t="shared" si="72"/>
        <v>125304211.21791659</v>
      </c>
      <c r="K256" s="8">
        <f t="shared" si="67"/>
        <v>537216115.84423733</v>
      </c>
      <c r="L256" s="7">
        <v>0</v>
      </c>
      <c r="M256" s="7">
        <f t="shared" si="68"/>
        <v>37054047249.530739</v>
      </c>
      <c r="N256" s="139" t="s">
        <v>302</v>
      </c>
      <c r="O256" s="10">
        <f t="shared" si="73"/>
        <v>27</v>
      </c>
      <c r="P256" s="11">
        <f t="shared" si="77"/>
        <v>127736628.92805074</v>
      </c>
      <c r="Q256" s="11">
        <f t="shared" si="74"/>
        <v>538493521.18903553</v>
      </c>
      <c r="R256" s="37">
        <f t="shared" si="78"/>
        <v>666230150.11708629</v>
      </c>
      <c r="S256" s="39">
        <f t="shared" si="79"/>
        <v>2.3333333333333335</v>
      </c>
      <c r="T256" s="38">
        <f t="shared" si="82"/>
        <v>127736628.92805074</v>
      </c>
      <c r="U256" s="15">
        <f t="shared" si="83"/>
        <v>1426800388.0118175</v>
      </c>
      <c r="V256" s="15">
        <f t="shared" si="80"/>
        <v>1554537016.9398682</v>
      </c>
      <c r="W256" s="13"/>
      <c r="X256" s="14"/>
      <c r="Y256" s="138"/>
    </row>
    <row r="257" spans="1:25" x14ac:dyDescent="0.3">
      <c r="A257" s="1">
        <v>52291</v>
      </c>
      <c r="B257" s="9">
        <f t="shared" si="84"/>
        <v>31</v>
      </c>
      <c r="C257" s="5">
        <f>VLOOKUP(A257,Encargos!$A$8:$B$652,2,0)</f>
        <v>2.4659999999999999E-3</v>
      </c>
      <c r="D257">
        <f t="shared" si="81"/>
        <v>62</v>
      </c>
      <c r="E257" s="7">
        <f t="shared" si="75"/>
        <v>37054047249.530739</v>
      </c>
      <c r="F257" s="7">
        <f t="shared" si="76"/>
        <v>91375280.517342791</v>
      </c>
      <c r="G257" s="7">
        <f t="shared" si="69"/>
        <v>37145422530.04808</v>
      </c>
      <c r="H257" s="7">
        <f t="shared" si="70"/>
        <v>123818075.10016027</v>
      </c>
      <c r="I257" s="8">
        <f t="shared" si="71"/>
        <v>664154102.18868923</v>
      </c>
      <c r="J257" s="7">
        <f t="shared" si="72"/>
        <v>123818075.10016027</v>
      </c>
      <c r="K257" s="8">
        <f t="shared" si="67"/>
        <v>540336027.08852899</v>
      </c>
      <c r="L257" s="7">
        <v>0</v>
      </c>
      <c r="M257" s="7">
        <f t="shared" si="68"/>
        <v>36605086502.959549</v>
      </c>
      <c r="N257" s="139" t="s">
        <v>530</v>
      </c>
      <c r="O257" s="10">
        <f t="shared" si="73"/>
        <v>29</v>
      </c>
      <c r="P257" s="11">
        <f t="shared" si="77"/>
        <v>126179261.2015994</v>
      </c>
      <c r="Q257" s="11">
        <f t="shared" si="74"/>
        <v>541582430.94179738</v>
      </c>
      <c r="R257" s="37">
        <f t="shared" si="78"/>
        <v>667761692.14339674</v>
      </c>
      <c r="S257" s="39">
        <f t="shared" si="79"/>
        <v>2.3333333333333335</v>
      </c>
      <c r="T257" s="38">
        <f t="shared" si="82"/>
        <v>126179261.2015994</v>
      </c>
      <c r="U257" s="15">
        <f t="shared" si="83"/>
        <v>1431931353.7996597</v>
      </c>
      <c r="V257" s="15">
        <f t="shared" si="80"/>
        <v>1558110615.0012591</v>
      </c>
      <c r="W257" s="13"/>
      <c r="X257" s="14"/>
      <c r="Y257" s="138"/>
    </row>
    <row r="258" spans="1:25" x14ac:dyDescent="0.3">
      <c r="A258" s="1">
        <v>52322</v>
      </c>
      <c r="B258" s="9">
        <f t="shared" si="84"/>
        <v>30</v>
      </c>
      <c r="C258" s="5">
        <f>VLOOKUP(A258,Encargos!$A$8:$B$652,2,0)</f>
        <v>2.4659999999999999E-3</v>
      </c>
      <c r="D258">
        <f t="shared" si="81"/>
        <v>61</v>
      </c>
      <c r="E258" s="7">
        <f t="shared" si="75"/>
        <v>36605086502.959549</v>
      </c>
      <c r="F258" s="7">
        <f t="shared" si="76"/>
        <v>90268143.316298246</v>
      </c>
      <c r="G258" s="7">
        <f t="shared" si="69"/>
        <v>36695354646.275848</v>
      </c>
      <c r="H258" s="7">
        <f t="shared" si="70"/>
        <v>122317848.8209195</v>
      </c>
      <c r="I258" s="8">
        <f t="shared" si="71"/>
        <v>665791906.20468652</v>
      </c>
      <c r="J258" s="7">
        <f t="shared" si="72"/>
        <v>122317848.8209195</v>
      </c>
      <c r="K258" s="8">
        <f t="shared" si="67"/>
        <v>543474057.38376701</v>
      </c>
      <c r="L258" s="7">
        <v>0</v>
      </c>
      <c r="M258" s="7">
        <f t="shared" si="68"/>
        <v>36151880588.892082</v>
      </c>
      <c r="N258" s="139" t="s">
        <v>304</v>
      </c>
      <c r="O258" s="10">
        <f t="shared" si="73"/>
        <v>29</v>
      </c>
      <c r="P258" s="11">
        <f t="shared" si="77"/>
        <v>124759742.10492201</v>
      </c>
      <c r="Q258" s="11">
        <f t="shared" si="74"/>
        <v>544769537.64050424</v>
      </c>
      <c r="R258" s="37">
        <f t="shared" si="78"/>
        <v>669529279.7454263</v>
      </c>
      <c r="S258" s="39">
        <f t="shared" si="79"/>
        <v>2.3333333333333335</v>
      </c>
      <c r="T258" s="38">
        <f t="shared" si="82"/>
        <v>124759742.10492201</v>
      </c>
      <c r="U258" s="15">
        <f t="shared" si="83"/>
        <v>1437475243.9677393</v>
      </c>
      <c r="V258" s="15">
        <f t="shared" si="80"/>
        <v>1562234986.0726614</v>
      </c>
      <c r="W258" s="13"/>
      <c r="X258" s="14"/>
      <c r="Y258" s="138"/>
    </row>
    <row r="259" spans="1:25" x14ac:dyDescent="0.3">
      <c r="A259" s="1">
        <v>52352</v>
      </c>
      <c r="B259" s="9">
        <f t="shared" si="84"/>
        <v>31</v>
      </c>
      <c r="C259" s="5">
        <f>VLOOKUP(A259,Encargos!$A$8:$B$652,2,0)</f>
        <v>2.4659999999999999E-3</v>
      </c>
      <c r="D259">
        <f t="shared" si="81"/>
        <v>60</v>
      </c>
      <c r="E259" s="7">
        <f t="shared" si="75"/>
        <v>36151880588.892082</v>
      </c>
      <c r="F259" s="7">
        <f t="shared" si="76"/>
        <v>89150537.532207876</v>
      </c>
      <c r="G259" s="7">
        <f t="shared" si="69"/>
        <v>36241031126.424294</v>
      </c>
      <c r="H259" s="7">
        <f t="shared" si="70"/>
        <v>120803437.08808099</v>
      </c>
      <c r="I259" s="8">
        <f t="shared" si="71"/>
        <v>667433749.04538739</v>
      </c>
      <c r="J259" s="7">
        <f t="shared" si="72"/>
        <v>120803437.08808099</v>
      </c>
      <c r="K259" s="8">
        <f t="shared" ref="K259:K318" si="85">I259-J259</f>
        <v>546630311.95730639</v>
      </c>
      <c r="L259" s="7">
        <v>0</v>
      </c>
      <c r="M259" s="7">
        <f t="shared" ref="M259:M318" si="86">G259+H259-I259</f>
        <v>35694400814.466988</v>
      </c>
      <c r="N259" s="139" t="s">
        <v>531</v>
      </c>
      <c r="O259" s="10">
        <f t="shared" si="73"/>
        <v>29</v>
      </c>
      <c r="P259" s="11">
        <f t="shared" si="77"/>
        <v>123167918.6094836</v>
      </c>
      <c r="Q259" s="11">
        <f t="shared" si="74"/>
        <v>547891234.96258521</v>
      </c>
      <c r="R259" s="37">
        <f t="shared" si="78"/>
        <v>671059153.57206881</v>
      </c>
      <c r="S259" s="39">
        <f t="shared" si="79"/>
        <v>2.3333333333333335</v>
      </c>
      <c r="T259" s="38">
        <f t="shared" si="82"/>
        <v>123167918.6094836</v>
      </c>
      <c r="U259" s="15">
        <f t="shared" si="83"/>
        <v>1442636773.0586772</v>
      </c>
      <c r="V259" s="15">
        <f t="shared" si="80"/>
        <v>1565804691.6681607</v>
      </c>
      <c r="W259" s="13"/>
      <c r="X259" s="14"/>
      <c r="Y259" s="138"/>
    </row>
    <row r="260" spans="1:25" x14ac:dyDescent="0.3">
      <c r="A260" s="1">
        <v>52383</v>
      </c>
      <c r="B260" s="9">
        <f t="shared" si="84"/>
        <v>30</v>
      </c>
      <c r="C260" s="5">
        <f>VLOOKUP(A260,Encargos!$A$8:$B$652,2,0)</f>
        <v>2.4659999999999999E-3</v>
      </c>
      <c r="D260">
        <f t="shared" si="81"/>
        <v>59</v>
      </c>
      <c r="E260" s="7">
        <f t="shared" si="75"/>
        <v>35694400814.466988</v>
      </c>
      <c r="F260" s="7">
        <f t="shared" si="76"/>
        <v>88022392.408475593</v>
      </c>
      <c r="G260" s="7">
        <f t="shared" ref="G260:G318" si="87">E260+F260</f>
        <v>35782423206.875465</v>
      </c>
      <c r="H260" s="7">
        <f t="shared" ref="H260:H318" si="88">G260*$C$1</f>
        <v>119274744.02291822</v>
      </c>
      <c r="I260" s="8">
        <f t="shared" ref="I260:I318" si="89">PMT($C$1,D260,-G260)</f>
        <v>669079640.67053354</v>
      </c>
      <c r="J260" s="7">
        <f t="shared" ref="J260:J318" si="90">$C$1*G260</f>
        <v>119274744.02291822</v>
      </c>
      <c r="K260" s="8">
        <f t="shared" si="85"/>
        <v>549804896.64761531</v>
      </c>
      <c r="L260" s="7">
        <v>0</v>
      </c>
      <c r="M260" s="7">
        <f t="shared" si="86"/>
        <v>35232618310.227852</v>
      </c>
      <c r="N260" s="139" t="s">
        <v>306</v>
      </c>
      <c r="O260" s="10">
        <f t="shared" ref="O260:O318" si="91">N260-A260</f>
        <v>29</v>
      </c>
      <c r="P260" s="11">
        <f t="shared" si="77"/>
        <v>121720001.92587064</v>
      </c>
      <c r="Q260" s="11">
        <f t="shared" ref="Q260:Q318" si="92">K260*((1+C260)^((N260-A260)/B260))</f>
        <v>551115467.7392571</v>
      </c>
      <c r="R260" s="37">
        <f t="shared" si="78"/>
        <v>672835469.66512775</v>
      </c>
      <c r="S260" s="39">
        <f t="shared" si="79"/>
        <v>2.3333333333333335</v>
      </c>
      <c r="T260" s="38">
        <f t="shared" si="82"/>
        <v>121720001.92587064</v>
      </c>
      <c r="U260" s="15">
        <f t="shared" si="83"/>
        <v>1448229427.2927608</v>
      </c>
      <c r="V260" s="15">
        <f t="shared" si="80"/>
        <v>1569949429.2186315</v>
      </c>
      <c r="W260" s="13"/>
      <c r="X260" s="14"/>
      <c r="Y260" s="138"/>
    </row>
    <row r="261" spans="1:25" x14ac:dyDescent="0.3">
      <c r="A261" s="1">
        <v>52413</v>
      </c>
      <c r="B261" s="9">
        <f t="shared" si="84"/>
        <v>31</v>
      </c>
      <c r="C261" s="5">
        <f>VLOOKUP(A261,Encargos!$A$8:$B$652,2,0)</f>
        <v>2.4659999999999999E-3</v>
      </c>
      <c r="D261">
        <f t="shared" si="81"/>
        <v>58</v>
      </c>
      <c r="E261" s="7">
        <f t="shared" ref="E261:E318" si="93">M260</f>
        <v>35232618310.227852</v>
      </c>
      <c r="F261" s="7">
        <f t="shared" ref="F261:F318" si="94">E261*C261</f>
        <v>86883636.753021881</v>
      </c>
      <c r="G261" s="7">
        <f t="shared" si="87"/>
        <v>35319501946.980873</v>
      </c>
      <c r="H261" s="7">
        <f t="shared" si="88"/>
        <v>117731673.15660292</v>
      </c>
      <c r="I261" s="8">
        <f t="shared" si="89"/>
        <v>670729591.06442678</v>
      </c>
      <c r="J261" s="7">
        <f t="shared" si="90"/>
        <v>117731673.15660292</v>
      </c>
      <c r="K261" s="8">
        <f t="shared" si="85"/>
        <v>552997917.9078238</v>
      </c>
      <c r="L261" s="7">
        <v>0</v>
      </c>
      <c r="M261" s="7">
        <f t="shared" si="86"/>
        <v>34766504029.073044</v>
      </c>
      <c r="N261" s="139" t="s">
        <v>532</v>
      </c>
      <c r="O261" s="10">
        <f t="shared" si="91"/>
        <v>29</v>
      </c>
      <c r="P261" s="11">
        <f t="shared" ref="P261:P318" si="95">Q261*((1+$C$1)^(O261/B261)-1)+H261*((1+C261)^(O261/B261))*((1+$C$1)^(O261/B261))</f>
        <v>120099368.93657462</v>
      </c>
      <c r="Q261" s="11">
        <f t="shared" si="92"/>
        <v>554273529.19630969</v>
      </c>
      <c r="R261" s="37">
        <f t="shared" ref="R261:R318" si="96">P261+Q261</f>
        <v>674372898.13288426</v>
      </c>
      <c r="S261" s="39">
        <f t="shared" ref="S261:S318" si="97">(YEAR(A261)-2022)*100%/9</f>
        <v>2.3333333333333335</v>
      </c>
      <c r="T261" s="38">
        <f t="shared" si="82"/>
        <v>120099368.93657462</v>
      </c>
      <c r="U261" s="15">
        <f t="shared" si="83"/>
        <v>1453437393.3734887</v>
      </c>
      <c r="V261" s="15">
        <f t="shared" ref="V261:V318" si="98">R261*S261</f>
        <v>1573536762.3100634</v>
      </c>
      <c r="W261" s="13"/>
      <c r="X261" s="14"/>
      <c r="Y261" s="138"/>
    </row>
    <row r="262" spans="1:25" x14ac:dyDescent="0.3">
      <c r="A262" s="1">
        <v>52444</v>
      </c>
      <c r="B262" s="9">
        <f t="shared" si="84"/>
        <v>31</v>
      </c>
      <c r="C262" s="5">
        <f>VLOOKUP(A262,Encargos!$A$8:$B$652,2,0)</f>
        <v>2.4659999999999999E-3</v>
      </c>
      <c r="D262">
        <f t="shared" ref="D262:D318" si="99">D261-1</f>
        <v>57</v>
      </c>
      <c r="E262" s="7">
        <f t="shared" si="93"/>
        <v>34766504029.073044</v>
      </c>
      <c r="F262" s="7">
        <f t="shared" si="94"/>
        <v>85734198.935694128</v>
      </c>
      <c r="G262" s="7">
        <f t="shared" si="87"/>
        <v>34852238228.008736</v>
      </c>
      <c r="H262" s="7">
        <f t="shared" si="88"/>
        <v>116174127.42669579</v>
      </c>
      <c r="I262" s="8">
        <f t="shared" si="89"/>
        <v>672383610.23599172</v>
      </c>
      <c r="J262" s="7">
        <f t="shared" si="90"/>
        <v>116174127.42669579</v>
      </c>
      <c r="K262" s="8">
        <f t="shared" si="85"/>
        <v>556209482.80929589</v>
      </c>
      <c r="L262" s="7">
        <v>0</v>
      </c>
      <c r="M262" s="7">
        <f t="shared" si="86"/>
        <v>34296028745.19944</v>
      </c>
      <c r="N262" s="139" t="s">
        <v>533</v>
      </c>
      <c r="O262" s="10">
        <f t="shared" si="91"/>
        <v>29</v>
      </c>
      <c r="P262" s="11">
        <f t="shared" si="95"/>
        <v>118543399.42130783</v>
      </c>
      <c r="Q262" s="11">
        <f t="shared" si="92"/>
        <v>557492502.27837229</v>
      </c>
      <c r="R262" s="37">
        <f t="shared" si="96"/>
        <v>676035901.69968009</v>
      </c>
      <c r="S262" s="39">
        <f t="shared" si="97"/>
        <v>2.3333333333333335</v>
      </c>
      <c r="T262" s="38">
        <f t="shared" si="82"/>
        <v>118543399.42130783</v>
      </c>
      <c r="U262" s="15">
        <f t="shared" si="83"/>
        <v>1458873704.5446124</v>
      </c>
      <c r="V262" s="15">
        <f t="shared" si="98"/>
        <v>1577417103.9659202</v>
      </c>
      <c r="W262" s="13"/>
      <c r="X262" s="14"/>
      <c r="Y262" s="138"/>
    </row>
    <row r="263" spans="1:25" x14ac:dyDescent="0.3">
      <c r="A263" s="1">
        <v>52475</v>
      </c>
      <c r="B263" s="9">
        <f t="shared" si="84"/>
        <v>30</v>
      </c>
      <c r="C263" s="5">
        <f>VLOOKUP(A263,Encargos!$A$8:$B$652,2,0)</f>
        <v>2.4659999999999999E-3</v>
      </c>
      <c r="D263">
        <f t="shared" si="99"/>
        <v>56</v>
      </c>
      <c r="E263" s="7">
        <f t="shared" si="93"/>
        <v>34296028745.19944</v>
      </c>
      <c r="F263" s="7">
        <f t="shared" si="94"/>
        <v>84574006.885661811</v>
      </c>
      <c r="G263" s="7">
        <f t="shared" si="87"/>
        <v>34380602752.085098</v>
      </c>
      <c r="H263" s="7">
        <f t="shared" si="88"/>
        <v>114602009.17361701</v>
      </c>
      <c r="I263" s="8">
        <f t="shared" si="89"/>
        <v>674041708.21883357</v>
      </c>
      <c r="J263" s="7">
        <f t="shared" si="90"/>
        <v>114602009.17361701</v>
      </c>
      <c r="K263" s="8">
        <f t="shared" si="85"/>
        <v>559439699.04521656</v>
      </c>
      <c r="L263" s="7">
        <v>0</v>
      </c>
      <c r="M263" s="7">
        <f t="shared" si="86"/>
        <v>33821163053.039879</v>
      </c>
      <c r="N263" s="139" t="s">
        <v>309</v>
      </c>
      <c r="O263" s="10">
        <f t="shared" si="91"/>
        <v>29</v>
      </c>
      <c r="P263" s="11">
        <f t="shared" si="95"/>
        <v>117052154.77634607</v>
      </c>
      <c r="Q263" s="11">
        <f t="shared" si="92"/>
        <v>560773236.63565278</v>
      </c>
      <c r="R263" s="37">
        <f t="shared" si="96"/>
        <v>677825391.41199887</v>
      </c>
      <c r="S263" s="39">
        <f t="shared" si="97"/>
        <v>2.3333333333333335</v>
      </c>
      <c r="T263" s="38">
        <f t="shared" si="82"/>
        <v>117052154.77634607</v>
      </c>
      <c r="U263" s="15">
        <f t="shared" si="83"/>
        <v>1464540425.1849849</v>
      </c>
      <c r="V263" s="15">
        <f t="shared" si="98"/>
        <v>1581592579.9613309</v>
      </c>
      <c r="W263" s="13"/>
      <c r="X263" s="14"/>
      <c r="Y263" s="138"/>
    </row>
    <row r="264" spans="1:25" x14ac:dyDescent="0.3">
      <c r="A264" s="1">
        <v>52505</v>
      </c>
      <c r="B264" s="9">
        <f t="shared" si="84"/>
        <v>31</v>
      </c>
      <c r="C264" s="5">
        <f>VLOOKUP(A264,Encargos!$A$8:$B$652,2,0)</f>
        <v>2.4659999999999999E-3</v>
      </c>
      <c r="D264">
        <f t="shared" si="99"/>
        <v>55</v>
      </c>
      <c r="E264" s="7">
        <f t="shared" si="93"/>
        <v>33821163053.039879</v>
      </c>
      <c r="F264" s="7">
        <f t="shared" si="94"/>
        <v>83402988.088796332</v>
      </c>
      <c r="G264" s="7">
        <f t="shared" si="87"/>
        <v>33904566041.128674</v>
      </c>
      <c r="H264" s="7">
        <f t="shared" si="88"/>
        <v>113015220.13709559</v>
      </c>
      <c r="I264" s="8">
        <f t="shared" si="89"/>
        <v>675703895.07130098</v>
      </c>
      <c r="J264" s="7">
        <f t="shared" si="90"/>
        <v>113015220.13709559</v>
      </c>
      <c r="K264" s="8">
        <f t="shared" si="85"/>
        <v>562688674.93420541</v>
      </c>
      <c r="L264" s="7">
        <v>0</v>
      </c>
      <c r="M264" s="7">
        <f t="shared" si="86"/>
        <v>33341877366.194469</v>
      </c>
      <c r="N264" s="139" t="s">
        <v>534</v>
      </c>
      <c r="O264" s="10">
        <f t="shared" si="91"/>
        <v>29</v>
      </c>
      <c r="P264" s="11">
        <f t="shared" si="95"/>
        <v>115387581.76210734</v>
      </c>
      <c r="Q264" s="11">
        <f t="shared" si="92"/>
        <v>563986640.08453512</v>
      </c>
      <c r="R264" s="37">
        <f t="shared" si="96"/>
        <v>679374221.84664249</v>
      </c>
      <c r="S264" s="39">
        <f t="shared" si="97"/>
        <v>2.3333333333333335</v>
      </c>
      <c r="T264" s="38">
        <f t="shared" si="82"/>
        <v>115387581.76210734</v>
      </c>
      <c r="U264" s="15">
        <f t="shared" si="83"/>
        <v>1469818935.8800585</v>
      </c>
      <c r="V264" s="15">
        <f t="shared" si="98"/>
        <v>1585206517.6421659</v>
      </c>
      <c r="W264" s="13"/>
      <c r="X264" s="14"/>
      <c r="Y264" s="138"/>
    </row>
    <row r="265" spans="1:25" x14ac:dyDescent="0.3">
      <c r="A265" s="1">
        <v>52536</v>
      </c>
      <c r="B265" s="9">
        <f t="shared" si="84"/>
        <v>30</v>
      </c>
      <c r="C265" s="5">
        <f>VLOOKUP(A265,Encargos!$A$8:$B$652,2,0)</f>
        <v>2.4659999999999999E-3</v>
      </c>
      <c r="D265">
        <f t="shared" si="99"/>
        <v>54</v>
      </c>
      <c r="E265" s="7">
        <f t="shared" si="93"/>
        <v>33341877366.194469</v>
      </c>
      <c r="F265" s="7">
        <f t="shared" si="94"/>
        <v>82221069.585035563</v>
      </c>
      <c r="G265" s="7">
        <f t="shared" si="87"/>
        <v>33424098435.779507</v>
      </c>
      <c r="H265" s="7">
        <f t="shared" si="88"/>
        <v>111413661.45259836</v>
      </c>
      <c r="I265" s="8">
        <f t="shared" si="89"/>
        <v>677370180.87654698</v>
      </c>
      <c r="J265" s="7">
        <f t="shared" si="90"/>
        <v>111413661.45259836</v>
      </c>
      <c r="K265" s="8">
        <f t="shared" si="85"/>
        <v>565956519.42394865</v>
      </c>
      <c r="L265" s="7">
        <v>0</v>
      </c>
      <c r="M265" s="7">
        <f t="shared" si="86"/>
        <v>32858141916.355556</v>
      </c>
      <c r="N265" s="139" t="s">
        <v>311</v>
      </c>
      <c r="O265" s="10">
        <f t="shared" si="91"/>
        <v>29</v>
      </c>
      <c r="P265" s="11">
        <f t="shared" si="95"/>
        <v>113866957.03152353</v>
      </c>
      <c r="Q265" s="11">
        <f t="shared" si="92"/>
        <v>567305591.17286515</v>
      </c>
      <c r="R265" s="37">
        <f t="shared" si="96"/>
        <v>681172548.20438862</v>
      </c>
      <c r="S265" s="39">
        <f t="shared" si="97"/>
        <v>2.3333333333333335</v>
      </c>
      <c r="T265" s="38">
        <f t="shared" si="82"/>
        <v>113866957.03152353</v>
      </c>
      <c r="U265" s="15">
        <f t="shared" si="83"/>
        <v>1475535655.4453833</v>
      </c>
      <c r="V265" s="15">
        <f t="shared" si="98"/>
        <v>1589402612.4769068</v>
      </c>
      <c r="W265" s="13"/>
      <c r="X265" s="14"/>
      <c r="Y265" s="138"/>
    </row>
    <row r="266" spans="1:25" x14ac:dyDescent="0.3">
      <c r="A266" s="1">
        <v>52566</v>
      </c>
      <c r="B266" s="9">
        <f t="shared" si="84"/>
        <v>31</v>
      </c>
      <c r="C266" s="5">
        <f>VLOOKUP(A266,Encargos!$A$8:$B$652,2,0)</f>
        <v>2.4659999999999999E-3</v>
      </c>
      <c r="D266">
        <f t="shared" si="99"/>
        <v>53</v>
      </c>
      <c r="E266" s="7">
        <f t="shared" si="93"/>
        <v>32858141916.355556</v>
      </c>
      <c r="F266" s="7">
        <f t="shared" si="94"/>
        <v>81028177.965732798</v>
      </c>
      <c r="G266" s="7">
        <f t="shared" si="87"/>
        <v>32939170094.321289</v>
      </c>
      <c r="H266" s="7">
        <f t="shared" si="88"/>
        <v>109797233.64773764</v>
      </c>
      <c r="I266" s="8">
        <f t="shared" si="89"/>
        <v>679040575.7425884</v>
      </c>
      <c r="J266" s="7">
        <f t="shared" si="90"/>
        <v>109797233.64773764</v>
      </c>
      <c r="K266" s="8">
        <f t="shared" si="85"/>
        <v>569243342.09485078</v>
      </c>
      <c r="L266" s="7">
        <v>0</v>
      </c>
      <c r="M266" s="7">
        <f t="shared" si="86"/>
        <v>32369926752.22644</v>
      </c>
      <c r="N266" s="139" t="s">
        <v>535</v>
      </c>
      <c r="O266" s="10">
        <f t="shared" si="91"/>
        <v>29</v>
      </c>
      <c r="P266" s="11">
        <f t="shared" si="95"/>
        <v>112172599.86321671</v>
      </c>
      <c r="Q266" s="11">
        <f t="shared" si="92"/>
        <v>570556427.02619886</v>
      </c>
      <c r="R266" s="37">
        <f t="shared" si="96"/>
        <v>682729026.88941562</v>
      </c>
      <c r="S266" s="39">
        <f t="shared" si="97"/>
        <v>2.3333333333333335</v>
      </c>
      <c r="T266" s="38">
        <f t="shared" si="82"/>
        <v>112172599.86321671</v>
      </c>
      <c r="U266" s="15">
        <f t="shared" si="83"/>
        <v>1480861796.2120867</v>
      </c>
      <c r="V266" s="15">
        <f t="shared" si="98"/>
        <v>1593034396.0753033</v>
      </c>
      <c r="W266" s="13"/>
      <c r="X266" s="14"/>
      <c r="Y266" s="138"/>
    </row>
    <row r="267" spans="1:25" x14ac:dyDescent="0.3">
      <c r="A267" s="1">
        <v>52597</v>
      </c>
      <c r="B267" s="9">
        <f t="shared" si="84"/>
        <v>31</v>
      </c>
      <c r="C267" s="5">
        <f>VLOOKUP(A267,Encargos!$A$8:$B$652,2,0)</f>
        <v>2.4659999999999999E-3</v>
      </c>
      <c r="D267">
        <f t="shared" si="99"/>
        <v>52</v>
      </c>
      <c r="E267" s="7">
        <f t="shared" si="93"/>
        <v>32369926752.22644</v>
      </c>
      <c r="F267" s="7">
        <f t="shared" si="94"/>
        <v>79824239.370990396</v>
      </c>
      <c r="G267" s="7">
        <f t="shared" si="87"/>
        <v>32449750991.597431</v>
      </c>
      <c r="H267" s="7">
        <f t="shared" si="88"/>
        <v>108165836.63865811</v>
      </c>
      <c r="I267" s="8">
        <f t="shared" si="89"/>
        <v>680715089.80236971</v>
      </c>
      <c r="J267" s="7">
        <f t="shared" si="90"/>
        <v>108165836.63865811</v>
      </c>
      <c r="K267" s="8">
        <f t="shared" si="85"/>
        <v>572549253.16371155</v>
      </c>
      <c r="L267" s="7">
        <v>0</v>
      </c>
      <c r="M267" s="7">
        <f t="shared" si="86"/>
        <v>31877201738.43372</v>
      </c>
      <c r="N267" s="139" t="s">
        <v>536</v>
      </c>
      <c r="O267" s="10">
        <f t="shared" si="91"/>
        <v>29</v>
      </c>
      <c r="P267" s="11">
        <f t="shared" si="95"/>
        <v>110542672.76389523</v>
      </c>
      <c r="Q267" s="11">
        <f t="shared" si="92"/>
        <v>573869963.90582967</v>
      </c>
      <c r="R267" s="37">
        <f t="shared" si="96"/>
        <v>684412636.66972494</v>
      </c>
      <c r="S267" s="39">
        <f t="shared" si="97"/>
        <v>2.4444444444444446</v>
      </c>
      <c r="T267" s="38">
        <f t="shared" si="82"/>
        <v>110542672.76389523</v>
      </c>
      <c r="U267" s="15">
        <f t="shared" si="83"/>
        <v>1562465994.6509881</v>
      </c>
      <c r="V267" s="15">
        <f t="shared" si="98"/>
        <v>1673008667.4148834</v>
      </c>
      <c r="W267" s="13"/>
      <c r="X267" s="14"/>
      <c r="Y267" s="138"/>
    </row>
    <row r="268" spans="1:25" x14ac:dyDescent="0.3">
      <c r="A268" s="1">
        <v>52628</v>
      </c>
      <c r="B268" s="9">
        <f t="shared" si="84"/>
        <v>29</v>
      </c>
      <c r="C268" s="5">
        <f>VLOOKUP(A268,Encargos!$A$8:$B$652,2,0)</f>
        <v>2.4659999999999999E-3</v>
      </c>
      <c r="D268">
        <f t="shared" si="99"/>
        <v>51</v>
      </c>
      <c r="E268" s="7">
        <f t="shared" si="93"/>
        <v>31877201738.43372</v>
      </c>
      <c r="F268" s="7">
        <f t="shared" si="94"/>
        <v>78609179.486977547</v>
      </c>
      <c r="G268" s="7">
        <f t="shared" si="87"/>
        <v>31955810917.920696</v>
      </c>
      <c r="H268" s="7">
        <f t="shared" si="88"/>
        <v>106519369.72640233</v>
      </c>
      <c r="I268" s="8">
        <f t="shared" si="89"/>
        <v>682393733.21382236</v>
      </c>
      <c r="J268" s="7">
        <f t="shared" si="90"/>
        <v>106519369.72640233</v>
      </c>
      <c r="K268" s="8">
        <f t="shared" si="85"/>
        <v>575874363.48742008</v>
      </c>
      <c r="L268" s="7">
        <v>0</v>
      </c>
      <c r="M268" s="7">
        <f t="shared" si="86"/>
        <v>31379936554.433277</v>
      </c>
      <c r="N268" s="139" t="s">
        <v>314</v>
      </c>
      <c r="O268" s="10">
        <f t="shared" si="91"/>
        <v>27</v>
      </c>
      <c r="P268" s="11">
        <f t="shared" si="95"/>
        <v>108886301.88740933</v>
      </c>
      <c r="Q268" s="11">
        <f t="shared" si="92"/>
        <v>577196418.97932196</v>
      </c>
      <c r="R268" s="37">
        <f t="shared" si="96"/>
        <v>686082720.86673129</v>
      </c>
      <c r="S268" s="39">
        <f t="shared" si="97"/>
        <v>2.4444444444444446</v>
      </c>
      <c r="T268" s="38">
        <f t="shared" si="82"/>
        <v>108886301.88740933</v>
      </c>
      <c r="U268" s="15">
        <f t="shared" si="83"/>
        <v>1568204793.5646005</v>
      </c>
      <c r="V268" s="15">
        <f t="shared" si="98"/>
        <v>1677091095.4520099</v>
      </c>
      <c r="W268" s="13"/>
      <c r="X268" s="14"/>
      <c r="Y268" s="138"/>
    </row>
    <row r="269" spans="1:25" x14ac:dyDescent="0.3">
      <c r="A269" s="1">
        <v>52657</v>
      </c>
      <c r="B269" s="9">
        <f t="shared" si="84"/>
        <v>31</v>
      </c>
      <c r="C269" s="5">
        <f>VLOOKUP(A269,Encargos!$A$8:$B$652,2,0)</f>
        <v>2.4659999999999999E-3</v>
      </c>
      <c r="D269">
        <f t="shared" si="99"/>
        <v>50</v>
      </c>
      <c r="E269" s="7">
        <f t="shared" si="93"/>
        <v>31379936554.433277</v>
      </c>
      <c r="F269" s="7">
        <f t="shared" si="94"/>
        <v>77382923.543232456</v>
      </c>
      <c r="G269" s="7">
        <f t="shared" si="87"/>
        <v>31457319477.976509</v>
      </c>
      <c r="H269" s="7">
        <f t="shared" si="88"/>
        <v>104857731.59325504</v>
      </c>
      <c r="I269" s="8">
        <f t="shared" si="89"/>
        <v>684076516.15992761</v>
      </c>
      <c r="J269" s="7">
        <f t="shared" si="90"/>
        <v>104857731.59325504</v>
      </c>
      <c r="K269" s="8">
        <f t="shared" si="85"/>
        <v>579218784.56667256</v>
      </c>
      <c r="L269" s="7">
        <v>0</v>
      </c>
      <c r="M269" s="7">
        <f t="shared" si="86"/>
        <v>30878100693.409836</v>
      </c>
      <c r="N269" s="139" t="s">
        <v>537</v>
      </c>
      <c r="O269" s="10">
        <f t="shared" si="91"/>
        <v>29</v>
      </c>
      <c r="P269" s="11">
        <f t="shared" si="95"/>
        <v>107237441.76435214</v>
      </c>
      <c r="Q269" s="11">
        <f t="shared" si="92"/>
        <v>580554880.04943979</v>
      </c>
      <c r="R269" s="37">
        <f t="shared" si="96"/>
        <v>687792321.81379199</v>
      </c>
      <c r="S269" s="39">
        <f t="shared" si="97"/>
        <v>2.4444444444444446</v>
      </c>
      <c r="T269" s="38">
        <f t="shared" si="82"/>
        <v>107237441.76435214</v>
      </c>
      <c r="U269" s="15">
        <f t="shared" si="83"/>
        <v>1574032678.2249174</v>
      </c>
      <c r="V269" s="15">
        <f t="shared" si="98"/>
        <v>1681270119.9892695</v>
      </c>
      <c r="W269" s="13"/>
      <c r="X269" s="14"/>
      <c r="Y269" s="138"/>
    </row>
    <row r="270" spans="1:25" x14ac:dyDescent="0.3">
      <c r="A270" s="1">
        <v>52688</v>
      </c>
      <c r="B270" s="9">
        <f t="shared" si="84"/>
        <v>30</v>
      </c>
      <c r="C270" s="5">
        <f>VLOOKUP(A270,Encargos!$A$8:$B$652,2,0)</f>
        <v>2.4659999999999999E-3</v>
      </c>
      <c r="D270">
        <f t="shared" si="99"/>
        <v>49</v>
      </c>
      <c r="E270" s="7">
        <f t="shared" si="93"/>
        <v>30878100693.409836</v>
      </c>
      <c r="F270" s="7">
        <f t="shared" si="94"/>
        <v>76145396.309948653</v>
      </c>
      <c r="G270" s="7">
        <f t="shared" si="87"/>
        <v>30954246089.719784</v>
      </c>
      <c r="H270" s="7">
        <f t="shared" si="88"/>
        <v>103180820.29906595</v>
      </c>
      <c r="I270" s="8">
        <f t="shared" si="89"/>
        <v>685763448.84877801</v>
      </c>
      <c r="J270" s="7">
        <f t="shared" si="90"/>
        <v>103180820.29906595</v>
      </c>
      <c r="K270" s="8">
        <f t="shared" si="85"/>
        <v>582582628.54971206</v>
      </c>
      <c r="L270" s="7">
        <v>0</v>
      </c>
      <c r="M270" s="7">
        <f t="shared" si="86"/>
        <v>30371663461.170071</v>
      </c>
      <c r="N270" s="139" t="s">
        <v>316</v>
      </c>
      <c r="O270" s="10">
        <f t="shared" si="91"/>
        <v>29</v>
      </c>
      <c r="P270" s="11">
        <f t="shared" si="95"/>
        <v>105641599.17455722</v>
      </c>
      <c r="Q270" s="11">
        <f t="shared" si="92"/>
        <v>583971331.99001503</v>
      </c>
      <c r="R270" s="37">
        <f t="shared" si="96"/>
        <v>689612931.16457224</v>
      </c>
      <c r="S270" s="39">
        <f t="shared" si="97"/>
        <v>2.4444444444444446</v>
      </c>
      <c r="T270" s="38">
        <f t="shared" si="82"/>
        <v>105641599.17455722</v>
      </c>
      <c r="U270" s="15">
        <f t="shared" si="83"/>
        <v>1580078899.2277305</v>
      </c>
      <c r="V270" s="15">
        <f t="shared" si="98"/>
        <v>1685720498.4022877</v>
      </c>
      <c r="W270" s="13"/>
      <c r="X270" s="14"/>
      <c r="Y270" s="138"/>
    </row>
    <row r="271" spans="1:25" x14ac:dyDescent="0.3">
      <c r="A271" s="1">
        <v>52718</v>
      </c>
      <c r="B271" s="9">
        <f t="shared" si="84"/>
        <v>31</v>
      </c>
      <c r="C271" s="5">
        <f>VLOOKUP(A271,Encargos!$A$8:$B$652,2,0)</f>
        <v>2.4659999999999999E-3</v>
      </c>
      <c r="D271">
        <f t="shared" si="99"/>
        <v>48</v>
      </c>
      <c r="E271" s="7">
        <f t="shared" si="93"/>
        <v>30371663461.170071</v>
      </c>
      <c r="F271" s="7">
        <f t="shared" si="94"/>
        <v>74896522.095245391</v>
      </c>
      <c r="G271" s="7">
        <f t="shared" si="87"/>
        <v>30446559983.265316</v>
      </c>
      <c r="H271" s="7">
        <f t="shared" si="88"/>
        <v>101488533.27755105</v>
      </c>
      <c r="I271" s="8">
        <f t="shared" si="89"/>
        <v>687454541.51363909</v>
      </c>
      <c r="J271" s="7">
        <f t="shared" si="90"/>
        <v>101488533.27755105</v>
      </c>
      <c r="K271" s="8">
        <f t="shared" si="85"/>
        <v>585966008.23608804</v>
      </c>
      <c r="L271" s="7">
        <v>0</v>
      </c>
      <c r="M271" s="7">
        <f t="shared" si="86"/>
        <v>29860593975.029228</v>
      </c>
      <c r="N271" s="139" t="s">
        <v>538</v>
      </c>
      <c r="O271" s="10">
        <f t="shared" si="91"/>
        <v>29</v>
      </c>
      <c r="P271" s="11">
        <f t="shared" si="95"/>
        <v>103871028.4435825</v>
      </c>
      <c r="Q271" s="11">
        <f t="shared" si="92"/>
        <v>587317667.67379963</v>
      </c>
      <c r="R271" s="37">
        <f t="shared" si="96"/>
        <v>691188696.11738217</v>
      </c>
      <c r="S271" s="39">
        <f t="shared" si="97"/>
        <v>2.4444444444444446</v>
      </c>
      <c r="T271" s="38">
        <f t="shared" si="82"/>
        <v>103871028.4435825</v>
      </c>
      <c r="U271" s="15">
        <f t="shared" si="83"/>
        <v>1585701339.8433518</v>
      </c>
      <c r="V271" s="15">
        <f t="shared" si="98"/>
        <v>1689572368.2869344</v>
      </c>
      <c r="W271" s="13"/>
      <c r="X271" s="14"/>
      <c r="Y271" s="138"/>
    </row>
    <row r="272" spans="1:25" x14ac:dyDescent="0.3">
      <c r="A272" s="1">
        <v>52749</v>
      </c>
      <c r="B272" s="9">
        <f t="shared" si="84"/>
        <v>30</v>
      </c>
      <c r="C272" s="5">
        <f>VLOOKUP(A272,Encargos!$A$8:$B$652,2,0)</f>
        <v>2.4659999999999999E-3</v>
      </c>
      <c r="D272">
        <f t="shared" si="99"/>
        <v>47</v>
      </c>
      <c r="E272" s="7">
        <f t="shared" si="93"/>
        <v>29860593975.029228</v>
      </c>
      <c r="F272" s="7">
        <f t="shared" si="94"/>
        <v>73636224.742422074</v>
      </c>
      <c r="G272" s="7">
        <f t="shared" si="87"/>
        <v>29934230199.771648</v>
      </c>
      <c r="H272" s="7">
        <f t="shared" si="88"/>
        <v>99780767.332572162</v>
      </c>
      <c r="I272" s="8">
        <f t="shared" si="89"/>
        <v>689149804.41301167</v>
      </c>
      <c r="J272" s="7">
        <f t="shared" si="90"/>
        <v>99780767.332572162</v>
      </c>
      <c r="K272" s="8">
        <f t="shared" si="85"/>
        <v>589369037.08043957</v>
      </c>
      <c r="L272" s="7">
        <v>0</v>
      </c>
      <c r="M272" s="7">
        <f t="shared" si="86"/>
        <v>29344861162.691208</v>
      </c>
      <c r="N272" s="139" t="s">
        <v>318</v>
      </c>
      <c r="O272" s="10">
        <f t="shared" si="91"/>
        <v>29</v>
      </c>
      <c r="P272" s="11">
        <f t="shared" si="95"/>
        <v>102244378.48782063</v>
      </c>
      <c r="Q272" s="11">
        <f t="shared" si="92"/>
        <v>590773917.29706931</v>
      </c>
      <c r="R272" s="37">
        <f t="shared" si="96"/>
        <v>693018295.78488994</v>
      </c>
      <c r="S272" s="39">
        <f t="shared" si="97"/>
        <v>2.4444444444444446</v>
      </c>
      <c r="T272" s="38">
        <f t="shared" si="82"/>
        <v>102244378.48782063</v>
      </c>
      <c r="U272" s="15">
        <f t="shared" si="83"/>
        <v>1591800344.5419104</v>
      </c>
      <c r="V272" s="15">
        <f t="shared" si="98"/>
        <v>1694044723.029731</v>
      </c>
      <c r="W272" s="13"/>
      <c r="X272" s="14"/>
      <c r="Y272" s="138"/>
    </row>
    <row r="273" spans="1:25" x14ac:dyDescent="0.3">
      <c r="A273" s="1">
        <v>52779</v>
      </c>
      <c r="B273" s="9">
        <f t="shared" si="84"/>
        <v>31</v>
      </c>
      <c r="C273" s="5">
        <f>VLOOKUP(A273,Encargos!$A$8:$B$652,2,0)</f>
        <v>2.4659999999999999E-3</v>
      </c>
      <c r="D273">
        <f t="shared" si="99"/>
        <v>46</v>
      </c>
      <c r="E273" s="7">
        <f t="shared" si="93"/>
        <v>29344861162.691208</v>
      </c>
      <c r="F273" s="7">
        <f t="shared" si="94"/>
        <v>72364427.627196521</v>
      </c>
      <c r="G273" s="7">
        <f t="shared" si="87"/>
        <v>29417225590.318405</v>
      </c>
      <c r="H273" s="7">
        <f t="shared" si="88"/>
        <v>98057418.63439469</v>
      </c>
      <c r="I273" s="8">
        <f t="shared" si="89"/>
        <v>690849247.8306942</v>
      </c>
      <c r="J273" s="7">
        <f t="shared" si="90"/>
        <v>98057418.63439469</v>
      </c>
      <c r="K273" s="8">
        <f t="shared" si="85"/>
        <v>592791829.19629955</v>
      </c>
      <c r="L273" s="7">
        <v>0</v>
      </c>
      <c r="M273" s="7">
        <f t="shared" si="86"/>
        <v>28824433761.122108</v>
      </c>
      <c r="N273" s="139" t="s">
        <v>539</v>
      </c>
      <c r="O273" s="10">
        <f t="shared" si="91"/>
        <v>29</v>
      </c>
      <c r="P273" s="11">
        <f t="shared" si="95"/>
        <v>100442608.10203125</v>
      </c>
      <c r="Q273" s="11">
        <f t="shared" si="92"/>
        <v>594159233.89088833</v>
      </c>
      <c r="R273" s="37">
        <f t="shared" si="96"/>
        <v>694601841.99291956</v>
      </c>
      <c r="S273" s="39">
        <f t="shared" si="97"/>
        <v>2.4444444444444446</v>
      </c>
      <c r="T273" s="38">
        <f t="shared" si="82"/>
        <v>100442608.10203125</v>
      </c>
      <c r="U273" s="15">
        <f t="shared" si="83"/>
        <v>1597473005.6584389</v>
      </c>
      <c r="V273" s="15">
        <f t="shared" si="98"/>
        <v>1697915613.7604702</v>
      </c>
      <c r="W273" s="13"/>
      <c r="X273" s="14"/>
      <c r="Y273" s="138"/>
    </row>
    <row r="274" spans="1:25" x14ac:dyDescent="0.3">
      <c r="A274" s="1">
        <v>52810</v>
      </c>
      <c r="B274" s="9">
        <f t="shared" si="84"/>
        <v>31</v>
      </c>
      <c r="C274" s="5">
        <f>VLOOKUP(A274,Encargos!$A$8:$B$652,2,0)</f>
        <v>2.4659999999999999E-3</v>
      </c>
      <c r="D274">
        <f t="shared" si="99"/>
        <v>45</v>
      </c>
      <c r="E274" s="7">
        <f t="shared" si="93"/>
        <v>28824433761.122108</v>
      </c>
      <c r="F274" s="7">
        <f t="shared" si="94"/>
        <v>71081053.65492712</v>
      </c>
      <c r="G274" s="7">
        <f t="shared" si="87"/>
        <v>28895514814.777035</v>
      </c>
      <c r="H274" s="7">
        <f t="shared" si="88"/>
        <v>96318382.715923458</v>
      </c>
      <c r="I274" s="8">
        <f t="shared" si="89"/>
        <v>692552882.07584465</v>
      </c>
      <c r="J274" s="7">
        <f t="shared" si="90"/>
        <v>96318382.715923458</v>
      </c>
      <c r="K274" s="8">
        <f t="shared" si="85"/>
        <v>596234499.35992122</v>
      </c>
      <c r="L274" s="7">
        <v>0</v>
      </c>
      <c r="M274" s="7">
        <f t="shared" si="86"/>
        <v>28299280315.417114</v>
      </c>
      <c r="N274" s="139" t="s">
        <v>540</v>
      </c>
      <c r="O274" s="10">
        <f t="shared" si="91"/>
        <v>29</v>
      </c>
      <c r="P274" s="11">
        <f t="shared" si="95"/>
        <v>98704884.80507198</v>
      </c>
      <c r="Q274" s="11">
        <f t="shared" si="92"/>
        <v>597609845.3302021</v>
      </c>
      <c r="R274" s="37">
        <f t="shared" si="96"/>
        <v>696314730.13527405</v>
      </c>
      <c r="S274" s="39">
        <f t="shared" si="97"/>
        <v>2.4444444444444446</v>
      </c>
      <c r="T274" s="38">
        <f t="shared" ref="T274:T318" si="100">IF(V274&lt;P274,V274,P274)</f>
        <v>98704884.80507198</v>
      </c>
      <c r="U274" s="15">
        <f t="shared" ref="U274:U318" si="101">V274-T274</f>
        <v>1603397788.8589313</v>
      </c>
      <c r="V274" s="15">
        <f t="shared" si="98"/>
        <v>1702102673.6640034</v>
      </c>
      <c r="W274" s="13"/>
      <c r="X274" s="14"/>
      <c r="Y274" s="138"/>
    </row>
    <row r="275" spans="1:25" x14ac:dyDescent="0.3">
      <c r="A275" s="1">
        <v>52841</v>
      </c>
      <c r="B275" s="9">
        <f t="shared" si="84"/>
        <v>30</v>
      </c>
      <c r="C275" s="5">
        <f>VLOOKUP(A275,Encargos!$A$8:$B$652,2,0)</f>
        <v>2.4659999999999999E-3</v>
      </c>
      <c r="D275">
        <f t="shared" si="99"/>
        <v>44</v>
      </c>
      <c r="E275" s="7">
        <f t="shared" si="93"/>
        <v>28299280315.417114</v>
      </c>
      <c r="F275" s="7">
        <f t="shared" si="94"/>
        <v>69786025.257818595</v>
      </c>
      <c r="G275" s="7">
        <f t="shared" si="87"/>
        <v>28369066340.674934</v>
      </c>
      <c r="H275" s="7">
        <f t="shared" si="88"/>
        <v>94563554.468916461</v>
      </c>
      <c r="I275" s="8">
        <f t="shared" si="89"/>
        <v>694260717.48304379</v>
      </c>
      <c r="J275" s="7">
        <f t="shared" si="90"/>
        <v>94563554.468916461</v>
      </c>
      <c r="K275" s="8">
        <f t="shared" si="85"/>
        <v>599697163.01412737</v>
      </c>
      <c r="L275" s="7">
        <v>0</v>
      </c>
      <c r="M275" s="7">
        <f t="shared" si="86"/>
        <v>27769369177.660809</v>
      </c>
      <c r="N275" s="139" t="s">
        <v>321</v>
      </c>
      <c r="O275" s="10">
        <f t="shared" si="91"/>
        <v>29</v>
      </c>
      <c r="P275" s="11">
        <f t="shared" si="95"/>
        <v>97031236.180475548</v>
      </c>
      <c r="Q275" s="11">
        <f t="shared" si="92"/>
        <v>601126662.40632665</v>
      </c>
      <c r="R275" s="37">
        <f t="shared" si="96"/>
        <v>698157898.58680224</v>
      </c>
      <c r="S275" s="39">
        <f t="shared" si="97"/>
        <v>2.4444444444444446</v>
      </c>
      <c r="T275" s="38">
        <f t="shared" si="100"/>
        <v>97031236.180475548</v>
      </c>
      <c r="U275" s="15">
        <f t="shared" si="101"/>
        <v>1609576960.3650413</v>
      </c>
      <c r="V275" s="15">
        <f t="shared" si="98"/>
        <v>1706608196.5455167</v>
      </c>
      <c r="W275" s="13"/>
      <c r="X275" s="14"/>
      <c r="Y275" s="138"/>
    </row>
    <row r="276" spans="1:25" x14ac:dyDescent="0.3">
      <c r="A276" s="1">
        <v>52871</v>
      </c>
      <c r="B276" s="9">
        <f t="shared" si="84"/>
        <v>31</v>
      </c>
      <c r="C276" s="5">
        <f>VLOOKUP(A276,Encargos!$A$8:$B$652,2,0)</f>
        <v>2.4659999999999999E-3</v>
      </c>
      <c r="D276">
        <f t="shared" si="99"/>
        <v>43</v>
      </c>
      <c r="E276" s="7">
        <f t="shared" si="93"/>
        <v>27769369177.660809</v>
      </c>
      <c r="F276" s="7">
        <f t="shared" si="94"/>
        <v>68479264.392111555</v>
      </c>
      <c r="G276" s="7">
        <f t="shared" si="87"/>
        <v>27837848442.052921</v>
      </c>
      <c r="H276" s="7">
        <f t="shared" si="88"/>
        <v>92792828.140176415</v>
      </c>
      <c r="I276" s="8">
        <f t="shared" si="89"/>
        <v>695972764.41235697</v>
      </c>
      <c r="J276" s="7">
        <f t="shared" si="90"/>
        <v>92792828.140176415</v>
      </c>
      <c r="K276" s="8">
        <f t="shared" si="85"/>
        <v>603179936.27218056</v>
      </c>
      <c r="L276" s="7">
        <v>0</v>
      </c>
      <c r="M276" s="7">
        <f t="shared" si="86"/>
        <v>27234668505.780739</v>
      </c>
      <c r="N276" s="139" t="s">
        <v>541</v>
      </c>
      <c r="O276" s="10">
        <f t="shared" si="91"/>
        <v>29</v>
      </c>
      <c r="P276" s="11">
        <f t="shared" si="95"/>
        <v>95181885.36296767</v>
      </c>
      <c r="Q276" s="11">
        <f t="shared" si="92"/>
        <v>604571303.41983271</v>
      </c>
      <c r="R276" s="37">
        <f t="shared" si="96"/>
        <v>699753188.78280044</v>
      </c>
      <c r="S276" s="39">
        <f t="shared" si="97"/>
        <v>2.4444444444444446</v>
      </c>
      <c r="T276" s="38">
        <f t="shared" si="100"/>
        <v>95181885.36296767</v>
      </c>
      <c r="U276" s="15">
        <f t="shared" si="101"/>
        <v>1615325909.4394336</v>
      </c>
      <c r="V276" s="15">
        <f t="shared" si="98"/>
        <v>1710507794.8024013</v>
      </c>
      <c r="W276" s="13"/>
      <c r="X276" s="14"/>
      <c r="Y276" s="138"/>
    </row>
    <row r="277" spans="1:25" x14ac:dyDescent="0.3">
      <c r="A277" s="1">
        <v>52902</v>
      </c>
      <c r="B277" s="9">
        <f t="shared" si="84"/>
        <v>30</v>
      </c>
      <c r="C277" s="5">
        <f>VLOOKUP(A277,Encargos!$A$8:$B$652,2,0)</f>
        <v>2.4659999999999999E-3</v>
      </c>
      <c r="D277">
        <f t="shared" si="99"/>
        <v>42</v>
      </c>
      <c r="E277" s="7">
        <f t="shared" si="93"/>
        <v>27234668505.780739</v>
      </c>
      <c r="F277" s="7">
        <f t="shared" si="94"/>
        <v>67160692.535255298</v>
      </c>
      <c r="G277" s="7">
        <f t="shared" si="87"/>
        <v>27301829198.315994</v>
      </c>
      <c r="H277" s="7">
        <f t="shared" si="88"/>
        <v>91006097.327719986</v>
      </c>
      <c r="I277" s="8">
        <f t="shared" si="89"/>
        <v>697689033.24939787</v>
      </c>
      <c r="J277" s="7">
        <f t="shared" si="90"/>
        <v>91006097.327719986</v>
      </c>
      <c r="K277" s="8">
        <f t="shared" si="85"/>
        <v>606682935.92167783</v>
      </c>
      <c r="L277" s="7">
        <v>0</v>
      </c>
      <c r="M277" s="7">
        <f t="shared" si="86"/>
        <v>26695146262.394318</v>
      </c>
      <c r="N277" s="139" t="s">
        <v>323</v>
      </c>
      <c r="O277" s="10">
        <f t="shared" si="91"/>
        <v>29</v>
      </c>
      <c r="P277" s="11">
        <f t="shared" si="95"/>
        <v>93476371.634236783</v>
      </c>
      <c r="Q277" s="11">
        <f t="shared" si="92"/>
        <v>608129087.31548941</v>
      </c>
      <c r="R277" s="37">
        <f t="shared" si="96"/>
        <v>701605458.94972622</v>
      </c>
      <c r="S277" s="39">
        <f t="shared" si="97"/>
        <v>2.4444444444444446</v>
      </c>
      <c r="T277" s="38">
        <f t="shared" si="100"/>
        <v>93476371.634236783</v>
      </c>
      <c r="U277" s="15">
        <f t="shared" si="101"/>
        <v>1621559194.6873164</v>
      </c>
      <c r="V277" s="15">
        <f t="shared" si="98"/>
        <v>1715035566.3215532</v>
      </c>
      <c r="W277" s="13"/>
      <c r="X277" s="14"/>
      <c r="Y277" s="138"/>
    </row>
    <row r="278" spans="1:25" x14ac:dyDescent="0.3">
      <c r="A278" s="1">
        <v>52932</v>
      </c>
      <c r="B278" s="9">
        <f t="shared" si="84"/>
        <v>31</v>
      </c>
      <c r="C278" s="5">
        <f>VLOOKUP(A278,Encargos!$A$8:$B$652,2,0)</f>
        <v>2.4659999999999999E-3</v>
      </c>
      <c r="D278">
        <f t="shared" si="99"/>
        <v>41</v>
      </c>
      <c r="E278" s="7">
        <f t="shared" si="93"/>
        <v>26695146262.394318</v>
      </c>
      <c r="F278" s="7">
        <f t="shared" si="94"/>
        <v>65830230.683064386</v>
      </c>
      <c r="G278" s="7">
        <f t="shared" si="87"/>
        <v>26760976493.077381</v>
      </c>
      <c r="H278" s="7">
        <f t="shared" si="88"/>
        <v>89203254.976924613</v>
      </c>
      <c r="I278" s="8">
        <f t="shared" si="89"/>
        <v>699409534.40539086</v>
      </c>
      <c r="J278" s="7">
        <f t="shared" si="90"/>
        <v>89203254.976924613</v>
      </c>
      <c r="K278" s="8">
        <f t="shared" si="85"/>
        <v>610206279.4284662</v>
      </c>
      <c r="L278" s="7">
        <v>0</v>
      </c>
      <c r="M278" s="7">
        <f t="shared" si="86"/>
        <v>26150770213.648914</v>
      </c>
      <c r="N278" s="139" t="s">
        <v>542</v>
      </c>
      <c r="O278" s="10">
        <f t="shared" si="91"/>
        <v>29</v>
      </c>
      <c r="P278" s="11">
        <f t="shared" si="95"/>
        <v>91594772.436648816</v>
      </c>
      <c r="Q278" s="11">
        <f t="shared" si="92"/>
        <v>611613854.38153076</v>
      </c>
      <c r="R278" s="37">
        <f t="shared" si="96"/>
        <v>703208626.81817961</v>
      </c>
      <c r="S278" s="39">
        <f t="shared" si="97"/>
        <v>2.4444444444444446</v>
      </c>
      <c r="T278" s="38">
        <f t="shared" si="100"/>
        <v>91594772.436648816</v>
      </c>
      <c r="U278" s="15">
        <f t="shared" si="101"/>
        <v>1627359648.6744571</v>
      </c>
      <c r="V278" s="15">
        <f t="shared" si="98"/>
        <v>1718954421.1111059</v>
      </c>
      <c r="W278" s="13"/>
      <c r="X278" s="14"/>
      <c r="Y278" s="138"/>
    </row>
    <row r="279" spans="1:25" x14ac:dyDescent="0.3">
      <c r="A279" s="1">
        <v>52963</v>
      </c>
      <c r="B279" s="9">
        <f t="shared" si="84"/>
        <v>31</v>
      </c>
      <c r="C279" s="5">
        <f>VLOOKUP(A279,Encargos!$A$8:$B$652,2,0)</f>
        <v>2.4659999999999999E-3</v>
      </c>
      <c r="D279">
        <f t="shared" si="99"/>
        <v>40</v>
      </c>
      <c r="E279" s="7">
        <f t="shared" si="93"/>
        <v>26150770213.648914</v>
      </c>
      <c r="F279" s="7">
        <f t="shared" si="94"/>
        <v>64487799.346858218</v>
      </c>
      <c r="G279" s="7">
        <f t="shared" si="87"/>
        <v>26215258012.995773</v>
      </c>
      <c r="H279" s="7">
        <f t="shared" si="88"/>
        <v>87384193.376652583</v>
      </c>
      <c r="I279" s="8">
        <f t="shared" si="89"/>
        <v>701134278.31723464</v>
      </c>
      <c r="J279" s="7">
        <f t="shared" si="90"/>
        <v>87384193.376652583</v>
      </c>
      <c r="K279" s="8">
        <f t="shared" si="85"/>
        <v>613750084.94058204</v>
      </c>
      <c r="L279" s="7">
        <v>0</v>
      </c>
      <c r="M279" s="7">
        <f t="shared" si="86"/>
        <v>25601507928.055191</v>
      </c>
      <c r="N279" s="139" t="s">
        <v>543</v>
      </c>
      <c r="O279" s="10">
        <f t="shared" si="91"/>
        <v>29</v>
      </c>
      <c r="P279" s="11">
        <f t="shared" si="95"/>
        <v>89776904.831656128</v>
      </c>
      <c r="Q279" s="11">
        <f t="shared" si="92"/>
        <v>615165834.46025717</v>
      </c>
      <c r="R279" s="37">
        <f t="shared" si="96"/>
        <v>704942739.29191327</v>
      </c>
      <c r="S279" s="39">
        <f t="shared" si="97"/>
        <v>2.5555555555555554</v>
      </c>
      <c r="T279" s="38">
        <f t="shared" si="100"/>
        <v>89776904.831656128</v>
      </c>
      <c r="U279" s="15">
        <f t="shared" si="101"/>
        <v>1711743428.9143443</v>
      </c>
      <c r="V279" s="15">
        <f t="shared" si="98"/>
        <v>1801520333.7460005</v>
      </c>
      <c r="W279" s="13"/>
      <c r="X279" s="14"/>
      <c r="Y279" s="138"/>
    </row>
    <row r="280" spans="1:25" x14ac:dyDescent="0.3">
      <c r="A280" s="1">
        <v>52994</v>
      </c>
      <c r="B280" s="9">
        <f t="shared" si="84"/>
        <v>28</v>
      </c>
      <c r="C280" s="5">
        <f>VLOOKUP(A280,Encargos!$A$8:$B$652,2,0)</f>
        <v>2.4659999999999999E-3</v>
      </c>
      <c r="D280">
        <f t="shared" si="99"/>
        <v>39</v>
      </c>
      <c r="E280" s="7">
        <f t="shared" si="93"/>
        <v>25601507928.055191</v>
      </c>
      <c r="F280" s="7">
        <f t="shared" si="94"/>
        <v>63133318.5505841</v>
      </c>
      <c r="G280" s="7">
        <f t="shared" si="87"/>
        <v>25664641246.605774</v>
      </c>
      <c r="H280" s="7">
        <f t="shared" si="88"/>
        <v>85548804.155352592</v>
      </c>
      <c r="I280" s="8">
        <f t="shared" si="89"/>
        <v>702863275.44756484</v>
      </c>
      <c r="J280" s="7">
        <f t="shared" si="90"/>
        <v>85548804.155352592</v>
      </c>
      <c r="K280" s="8">
        <f t="shared" si="85"/>
        <v>617314471.29221225</v>
      </c>
      <c r="L280" s="7">
        <v>0</v>
      </c>
      <c r="M280" s="7">
        <f t="shared" si="86"/>
        <v>25047326775.313564</v>
      </c>
      <c r="N280" s="139" t="s">
        <v>326</v>
      </c>
      <c r="O280" s="10">
        <f t="shared" si="91"/>
        <v>27</v>
      </c>
      <c r="P280" s="11">
        <f t="shared" si="95"/>
        <v>88016664.882467434</v>
      </c>
      <c r="Q280" s="11">
        <f t="shared" si="92"/>
        <v>618782336.42468452</v>
      </c>
      <c r="R280" s="37">
        <f t="shared" si="96"/>
        <v>706799001.30715191</v>
      </c>
      <c r="S280" s="39">
        <f t="shared" si="97"/>
        <v>2.5555555555555554</v>
      </c>
      <c r="T280" s="38">
        <f t="shared" si="100"/>
        <v>88016664.882467434</v>
      </c>
      <c r="U280" s="15">
        <f t="shared" si="101"/>
        <v>1718247449.5691428</v>
      </c>
      <c r="V280" s="15">
        <f t="shared" si="98"/>
        <v>1806264114.4516103</v>
      </c>
      <c r="W280" s="13"/>
      <c r="X280" s="14"/>
      <c r="Y280" s="138"/>
    </row>
    <row r="281" spans="1:25" x14ac:dyDescent="0.3">
      <c r="A281" s="1">
        <v>53022</v>
      </c>
      <c r="B281" s="9">
        <f t="shared" si="84"/>
        <v>31</v>
      </c>
      <c r="C281" s="5">
        <f>VLOOKUP(A281,Encargos!$A$8:$B$652,2,0)</f>
        <v>2.4659999999999999E-3</v>
      </c>
      <c r="D281">
        <f t="shared" si="99"/>
        <v>38</v>
      </c>
      <c r="E281" s="7">
        <f t="shared" si="93"/>
        <v>25047326775.313564</v>
      </c>
      <c r="F281" s="7">
        <f t="shared" si="94"/>
        <v>61766707.827923246</v>
      </c>
      <c r="G281" s="7">
        <f t="shared" si="87"/>
        <v>25109093483.141487</v>
      </c>
      <c r="H281" s="7">
        <f t="shared" si="88"/>
        <v>83696978.277138293</v>
      </c>
      <c r="I281" s="8">
        <f t="shared" si="89"/>
        <v>704596536.28481853</v>
      </c>
      <c r="J281" s="7">
        <f t="shared" si="90"/>
        <v>83696978.277138293</v>
      </c>
      <c r="K281" s="8">
        <f t="shared" si="85"/>
        <v>620899558.00768018</v>
      </c>
      <c r="L281" s="7">
        <v>0</v>
      </c>
      <c r="M281" s="7">
        <f t="shared" si="86"/>
        <v>24488193925.133808</v>
      </c>
      <c r="N281" s="139" t="s">
        <v>544</v>
      </c>
      <c r="O281" s="10">
        <f t="shared" si="91"/>
        <v>29</v>
      </c>
      <c r="P281" s="11">
        <f t="shared" si="95"/>
        <v>86092004.389889255</v>
      </c>
      <c r="Q281" s="11">
        <f t="shared" si="92"/>
        <v>622331799.3589803</v>
      </c>
      <c r="R281" s="37">
        <f t="shared" si="96"/>
        <v>708423803.74886954</v>
      </c>
      <c r="S281" s="39">
        <f t="shared" si="97"/>
        <v>2.5555555555555554</v>
      </c>
      <c r="T281" s="38">
        <f t="shared" si="100"/>
        <v>86092004.389889255</v>
      </c>
      <c r="U281" s="15">
        <f t="shared" si="101"/>
        <v>1724324382.9683328</v>
      </c>
      <c r="V281" s="15">
        <f t="shared" si="98"/>
        <v>1810416387.358222</v>
      </c>
      <c r="W281" s="13"/>
      <c r="X281" s="14"/>
      <c r="Y281" s="138"/>
    </row>
    <row r="282" spans="1:25" x14ac:dyDescent="0.3">
      <c r="A282" s="1">
        <v>53053</v>
      </c>
      <c r="B282" s="9">
        <f t="shared" si="84"/>
        <v>30</v>
      </c>
      <c r="C282" s="5">
        <f>VLOOKUP(A282,Encargos!$A$8:$B$652,2,0)</f>
        <v>2.4659999999999999E-3</v>
      </c>
      <c r="D282">
        <f t="shared" si="99"/>
        <v>37</v>
      </c>
      <c r="E282" s="7">
        <f t="shared" si="93"/>
        <v>24488193925.133808</v>
      </c>
      <c r="F282" s="7">
        <f t="shared" si="94"/>
        <v>60387886.219379969</v>
      </c>
      <c r="G282" s="7">
        <f t="shared" si="87"/>
        <v>24548581811.353188</v>
      </c>
      <c r="H282" s="7">
        <f t="shared" si="88"/>
        <v>81828606.037843958</v>
      </c>
      <c r="I282" s="8">
        <f t="shared" si="89"/>
        <v>706334071.343297</v>
      </c>
      <c r="J282" s="7">
        <f t="shared" si="90"/>
        <v>81828606.037843958</v>
      </c>
      <c r="K282" s="8">
        <f t="shared" si="85"/>
        <v>624505465.30545306</v>
      </c>
      <c r="L282" s="7">
        <v>0</v>
      </c>
      <c r="M282" s="7">
        <f t="shared" si="86"/>
        <v>23924076346.047737</v>
      </c>
      <c r="N282" s="139" t="s">
        <v>328</v>
      </c>
      <c r="O282" s="10">
        <f t="shared" si="91"/>
        <v>29</v>
      </c>
      <c r="P282" s="11">
        <f t="shared" si="95"/>
        <v>84304925.024360433</v>
      </c>
      <c r="Q282" s="11">
        <f t="shared" si="92"/>
        <v>625994100.30014324</v>
      </c>
      <c r="R282" s="37">
        <f t="shared" si="96"/>
        <v>710299025.32450366</v>
      </c>
      <c r="S282" s="39">
        <f t="shared" si="97"/>
        <v>2.5555555555555554</v>
      </c>
      <c r="T282" s="38">
        <f t="shared" si="100"/>
        <v>84304925.024360433</v>
      </c>
      <c r="U282" s="15">
        <f t="shared" si="101"/>
        <v>1730903695.2493711</v>
      </c>
      <c r="V282" s="15">
        <f t="shared" si="98"/>
        <v>1815208620.2737315</v>
      </c>
      <c r="W282" s="13"/>
      <c r="X282" s="14"/>
      <c r="Y282" s="138"/>
    </row>
    <row r="283" spans="1:25" x14ac:dyDescent="0.3">
      <c r="A283" s="1">
        <v>53083</v>
      </c>
      <c r="B283" s="9">
        <f t="shared" si="84"/>
        <v>31</v>
      </c>
      <c r="C283" s="5">
        <f>VLOOKUP(A283,Encargos!$A$8:$B$652,2,0)</f>
        <v>2.4659999999999999E-3</v>
      </c>
      <c r="D283">
        <f t="shared" si="99"/>
        <v>36</v>
      </c>
      <c r="E283" s="7">
        <f t="shared" si="93"/>
        <v>23924076346.047737</v>
      </c>
      <c r="F283" s="7">
        <f t="shared" si="94"/>
        <v>58996772.269353718</v>
      </c>
      <c r="G283" s="7">
        <f t="shared" si="87"/>
        <v>23983073118.317089</v>
      </c>
      <c r="H283" s="7">
        <f t="shared" si="88"/>
        <v>79943577.061056972</v>
      </c>
      <c r="I283" s="8">
        <f t="shared" si="89"/>
        <v>708075891.16322947</v>
      </c>
      <c r="J283" s="7">
        <f t="shared" si="90"/>
        <v>79943577.061056972</v>
      </c>
      <c r="K283" s="8">
        <f t="shared" si="85"/>
        <v>628132314.10217249</v>
      </c>
      <c r="L283" s="7">
        <v>0</v>
      </c>
      <c r="M283" s="7">
        <f t="shared" si="86"/>
        <v>23354940804.214916</v>
      </c>
      <c r="N283" s="139" t="s">
        <v>545</v>
      </c>
      <c r="O283" s="10">
        <f t="shared" si="91"/>
        <v>29</v>
      </c>
      <c r="P283" s="11">
        <f t="shared" si="95"/>
        <v>82340818.588911518</v>
      </c>
      <c r="Q283" s="11">
        <f t="shared" si="92"/>
        <v>629581239.39571226</v>
      </c>
      <c r="R283" s="37">
        <f t="shared" si="96"/>
        <v>711922057.98462379</v>
      </c>
      <c r="S283" s="39">
        <f t="shared" si="97"/>
        <v>2.5555555555555554</v>
      </c>
      <c r="T283" s="38">
        <f t="shared" si="100"/>
        <v>82340818.588911518</v>
      </c>
      <c r="U283" s="15">
        <f t="shared" si="101"/>
        <v>1737015551.8162379</v>
      </c>
      <c r="V283" s="15">
        <f t="shared" si="98"/>
        <v>1819356370.4051495</v>
      </c>
      <c r="W283" s="13"/>
      <c r="X283" s="14"/>
      <c r="Y283" s="138"/>
    </row>
    <row r="284" spans="1:25" x14ac:dyDescent="0.3">
      <c r="A284" s="1">
        <v>53114</v>
      </c>
      <c r="B284" s="9">
        <f t="shared" si="84"/>
        <v>30</v>
      </c>
      <c r="C284" s="5">
        <f>VLOOKUP(A284,Encargos!$A$8:$B$652,2,0)</f>
        <v>2.4659999999999999E-3</v>
      </c>
      <c r="D284">
        <f t="shared" si="99"/>
        <v>35</v>
      </c>
      <c r="E284" s="7">
        <f t="shared" si="93"/>
        <v>23354940804.214916</v>
      </c>
      <c r="F284" s="7">
        <f t="shared" si="94"/>
        <v>57593284.023193978</v>
      </c>
      <c r="G284" s="7">
        <f t="shared" si="87"/>
        <v>23412534088.23811</v>
      </c>
      <c r="H284" s="7">
        <f t="shared" si="88"/>
        <v>78041780.294127032</v>
      </c>
      <c r="I284" s="8">
        <f t="shared" si="89"/>
        <v>709822006.3108381</v>
      </c>
      <c r="J284" s="7">
        <f t="shared" si="90"/>
        <v>78041780.294127032</v>
      </c>
      <c r="K284" s="8">
        <f t="shared" si="85"/>
        <v>631780226.01671112</v>
      </c>
      <c r="L284" s="7">
        <v>0</v>
      </c>
      <c r="M284" s="7">
        <f t="shared" si="86"/>
        <v>22780753862.221401</v>
      </c>
      <c r="N284" s="139" t="s">
        <v>330</v>
      </c>
      <c r="O284" s="10">
        <f t="shared" si="91"/>
        <v>29</v>
      </c>
      <c r="P284" s="11">
        <f t="shared" si="95"/>
        <v>80520337.682733104</v>
      </c>
      <c r="Q284" s="11">
        <f t="shared" si="92"/>
        <v>633286201.8738507</v>
      </c>
      <c r="R284" s="37">
        <f t="shared" si="96"/>
        <v>713806539.55658376</v>
      </c>
      <c r="S284" s="39">
        <f t="shared" si="97"/>
        <v>2.5555555555555554</v>
      </c>
      <c r="T284" s="38">
        <f t="shared" si="100"/>
        <v>80520337.682733104</v>
      </c>
      <c r="U284" s="15">
        <f t="shared" si="101"/>
        <v>1743651930.0729809</v>
      </c>
      <c r="V284" s="15">
        <f t="shared" si="98"/>
        <v>1824172267.7557139</v>
      </c>
      <c r="W284" s="13"/>
      <c r="X284" s="14"/>
      <c r="Y284" s="138"/>
    </row>
    <row r="285" spans="1:25" x14ac:dyDescent="0.3">
      <c r="A285" s="1">
        <v>53144</v>
      </c>
      <c r="B285" s="9">
        <f t="shared" ref="B285:B318" si="102">DAY(EDATE(A285,1)-1)</f>
        <v>31</v>
      </c>
      <c r="C285" s="5">
        <f>VLOOKUP(A285,Encargos!$A$8:$B$652,2,0)</f>
        <v>2.4659999999999999E-3</v>
      </c>
      <c r="D285">
        <f t="shared" si="99"/>
        <v>34</v>
      </c>
      <c r="E285" s="7">
        <f t="shared" si="93"/>
        <v>22780753862.221401</v>
      </c>
      <c r="F285" s="7">
        <f t="shared" si="94"/>
        <v>56177339.024237975</v>
      </c>
      <c r="G285" s="7">
        <f t="shared" si="87"/>
        <v>22836931201.24564</v>
      </c>
      <c r="H285" s="7">
        <f t="shared" si="88"/>
        <v>76123104.004152134</v>
      </c>
      <c r="I285" s="8">
        <f t="shared" si="89"/>
        <v>711572427.37840068</v>
      </c>
      <c r="J285" s="7">
        <f t="shared" si="90"/>
        <v>76123104.004152134</v>
      </c>
      <c r="K285" s="8">
        <f t="shared" si="85"/>
        <v>635449323.3742485</v>
      </c>
      <c r="L285" s="7">
        <v>0</v>
      </c>
      <c r="M285" s="7">
        <f t="shared" si="86"/>
        <v>22201481877.871391</v>
      </c>
      <c r="N285" s="139" t="s">
        <v>546</v>
      </c>
      <c r="O285" s="10">
        <f t="shared" si="91"/>
        <v>29</v>
      </c>
      <c r="P285" s="11">
        <f t="shared" si="95"/>
        <v>78522459.925191313</v>
      </c>
      <c r="Q285" s="11">
        <f t="shared" si="92"/>
        <v>636915126.95850718</v>
      </c>
      <c r="R285" s="37">
        <f t="shared" si="96"/>
        <v>715437586.88369846</v>
      </c>
      <c r="S285" s="39">
        <f t="shared" si="97"/>
        <v>2.5555555555555554</v>
      </c>
      <c r="T285" s="38">
        <f t="shared" si="100"/>
        <v>78522459.925191313</v>
      </c>
      <c r="U285" s="15">
        <f t="shared" si="101"/>
        <v>1749818039.8887045</v>
      </c>
      <c r="V285" s="15">
        <f t="shared" si="98"/>
        <v>1828340499.8138959</v>
      </c>
      <c r="W285" s="13"/>
      <c r="X285" s="14"/>
      <c r="Y285" s="138"/>
    </row>
    <row r="286" spans="1:25" x14ac:dyDescent="0.3">
      <c r="A286" s="1">
        <v>53175</v>
      </c>
      <c r="B286" s="9">
        <f t="shared" si="102"/>
        <v>31</v>
      </c>
      <c r="C286" s="5">
        <f>VLOOKUP(A286,Encargos!$A$8:$B$652,2,0)</f>
        <v>2.4659999999999999E-3</v>
      </c>
      <c r="D286">
        <f t="shared" si="99"/>
        <v>33</v>
      </c>
      <c r="E286" s="7">
        <f t="shared" si="93"/>
        <v>22201481877.871391</v>
      </c>
      <c r="F286" s="7">
        <f t="shared" si="94"/>
        <v>54748854.310830846</v>
      </c>
      <c r="G286" s="7">
        <f t="shared" si="87"/>
        <v>22256230732.18222</v>
      </c>
      <c r="H286" s="7">
        <f t="shared" si="88"/>
        <v>74187435.773940742</v>
      </c>
      <c r="I286" s="8">
        <f t="shared" si="89"/>
        <v>713327164.98431587</v>
      </c>
      <c r="J286" s="7">
        <f t="shared" si="90"/>
        <v>74187435.773940742</v>
      </c>
      <c r="K286" s="8">
        <f t="shared" si="85"/>
        <v>639139729.21037507</v>
      </c>
      <c r="L286" s="7">
        <v>0</v>
      </c>
      <c r="M286" s="7">
        <f t="shared" si="86"/>
        <v>21617091002.971848</v>
      </c>
      <c r="N286" s="139" t="s">
        <v>547</v>
      </c>
      <c r="O286" s="10">
        <f t="shared" si="91"/>
        <v>29</v>
      </c>
      <c r="P286" s="11">
        <f t="shared" si="95"/>
        <v>76587810.445828214</v>
      </c>
      <c r="Q286" s="11">
        <f t="shared" si="92"/>
        <v>640614045.5271256</v>
      </c>
      <c r="R286" s="37">
        <f t="shared" si="96"/>
        <v>717201855.9729538</v>
      </c>
      <c r="S286" s="39">
        <f t="shared" si="97"/>
        <v>2.5555555555555554</v>
      </c>
      <c r="T286" s="38">
        <f t="shared" si="100"/>
        <v>76587810.445828214</v>
      </c>
      <c r="U286" s="15">
        <f t="shared" si="101"/>
        <v>1756261377.0406091</v>
      </c>
      <c r="V286" s="15">
        <f t="shared" si="98"/>
        <v>1832849187.4864373</v>
      </c>
      <c r="W286" s="13"/>
      <c r="X286" s="14"/>
      <c r="Y286" s="138"/>
    </row>
    <row r="287" spans="1:25" x14ac:dyDescent="0.3">
      <c r="A287" s="1">
        <v>53206</v>
      </c>
      <c r="B287" s="9">
        <f t="shared" si="102"/>
        <v>30</v>
      </c>
      <c r="C287" s="5">
        <f>VLOOKUP(A287,Encargos!$A$8:$B$652,2,0)</f>
        <v>2.4659999999999999E-3</v>
      </c>
      <c r="D287">
        <f t="shared" si="99"/>
        <v>32</v>
      </c>
      <c r="E287" s="7">
        <f t="shared" si="93"/>
        <v>21617091002.971848</v>
      </c>
      <c r="F287" s="7">
        <f t="shared" si="94"/>
        <v>53307746.413328573</v>
      </c>
      <c r="G287" s="7">
        <f t="shared" si="87"/>
        <v>21670398749.385178</v>
      </c>
      <c r="H287" s="7">
        <f t="shared" si="88"/>
        <v>72234662.497950599</v>
      </c>
      <c r="I287" s="8">
        <f t="shared" si="89"/>
        <v>715086229.77316725</v>
      </c>
      <c r="J287" s="7">
        <f t="shared" si="90"/>
        <v>72234662.497950599</v>
      </c>
      <c r="K287" s="8">
        <f t="shared" si="85"/>
        <v>642851567.2752167</v>
      </c>
      <c r="L287" s="7">
        <v>0</v>
      </c>
      <c r="M287" s="7">
        <f t="shared" si="86"/>
        <v>21027547182.109962</v>
      </c>
      <c r="N287" s="139" t="s">
        <v>333</v>
      </c>
      <c r="O287" s="10">
        <f t="shared" si="91"/>
        <v>29</v>
      </c>
      <c r="P287" s="11">
        <f t="shared" si="95"/>
        <v>74716379.43545939</v>
      </c>
      <c r="Q287" s="11">
        <f t="shared" si="92"/>
        <v>644383933.91186297</v>
      </c>
      <c r="R287" s="37">
        <f t="shared" si="96"/>
        <v>719100313.34732234</v>
      </c>
      <c r="S287" s="39">
        <f t="shared" si="97"/>
        <v>2.5555555555555554</v>
      </c>
      <c r="T287" s="38">
        <f t="shared" si="100"/>
        <v>74716379.43545939</v>
      </c>
      <c r="U287" s="15">
        <f t="shared" si="101"/>
        <v>1762984421.3410308</v>
      </c>
      <c r="V287" s="15">
        <f t="shared" si="98"/>
        <v>1837700800.7764902</v>
      </c>
      <c r="W287" s="13"/>
      <c r="X287" s="14"/>
      <c r="Y287" s="138"/>
    </row>
    <row r="288" spans="1:25" x14ac:dyDescent="0.3">
      <c r="A288" s="1">
        <v>53236</v>
      </c>
      <c r="B288" s="9">
        <f t="shared" si="102"/>
        <v>31</v>
      </c>
      <c r="C288" s="5">
        <f>VLOOKUP(A288,Encargos!$A$8:$B$652,2,0)</f>
        <v>2.4659999999999999E-3</v>
      </c>
      <c r="D288">
        <f t="shared" si="99"/>
        <v>31</v>
      </c>
      <c r="E288" s="7">
        <f t="shared" si="93"/>
        <v>21027547182.109962</v>
      </c>
      <c r="F288" s="7">
        <f t="shared" si="94"/>
        <v>51853931.351083167</v>
      </c>
      <c r="G288" s="7">
        <f t="shared" si="87"/>
        <v>21079401113.461044</v>
      </c>
      <c r="H288" s="7">
        <f t="shared" si="88"/>
        <v>70264670.378203481</v>
      </c>
      <c r="I288" s="8">
        <f t="shared" si="89"/>
        <v>716849632.41578794</v>
      </c>
      <c r="J288" s="7">
        <f t="shared" si="90"/>
        <v>70264670.378203481</v>
      </c>
      <c r="K288" s="8">
        <f t="shared" si="85"/>
        <v>646584962.03758442</v>
      </c>
      <c r="L288" s="7">
        <v>0</v>
      </c>
      <c r="M288" s="7">
        <f t="shared" si="86"/>
        <v>20432816151.423462</v>
      </c>
      <c r="N288" s="139" t="s">
        <v>548</v>
      </c>
      <c r="O288" s="10">
        <f t="shared" si="91"/>
        <v>29</v>
      </c>
      <c r="P288" s="11">
        <f t="shared" si="95"/>
        <v>72667004.522105157</v>
      </c>
      <c r="Q288" s="11">
        <f t="shared" si="92"/>
        <v>648076452.42087698</v>
      </c>
      <c r="R288" s="37">
        <f t="shared" si="96"/>
        <v>720743456.9429822</v>
      </c>
      <c r="S288" s="39">
        <f t="shared" si="97"/>
        <v>2.5555555555555554</v>
      </c>
      <c r="T288" s="38">
        <f t="shared" si="100"/>
        <v>72667004.522105157</v>
      </c>
      <c r="U288" s="15">
        <f t="shared" si="101"/>
        <v>1769232940.9988492</v>
      </c>
      <c r="V288" s="15">
        <f t="shared" si="98"/>
        <v>1841899945.5209544</v>
      </c>
      <c r="W288" s="13"/>
      <c r="X288" s="14"/>
      <c r="Y288" s="138"/>
    </row>
    <row r="289" spans="1:25" x14ac:dyDescent="0.3">
      <c r="A289" s="1">
        <v>53267</v>
      </c>
      <c r="B289" s="9">
        <f t="shared" si="102"/>
        <v>30</v>
      </c>
      <c r="C289" s="5">
        <f>VLOOKUP(A289,Encargos!$A$8:$B$652,2,0)</f>
        <v>2.4659999999999999E-3</v>
      </c>
      <c r="D289">
        <f t="shared" si="99"/>
        <v>30</v>
      </c>
      <c r="E289" s="7">
        <f t="shared" si="93"/>
        <v>20432816151.423462</v>
      </c>
      <c r="F289" s="7">
        <f t="shared" si="94"/>
        <v>50387324.629410252</v>
      </c>
      <c r="G289" s="7">
        <f t="shared" si="87"/>
        <v>20483203476.052872</v>
      </c>
      <c r="H289" s="7">
        <f t="shared" si="88"/>
        <v>68277344.920176238</v>
      </c>
      <c r="I289" s="8">
        <f t="shared" si="89"/>
        <v>718617383.60932517</v>
      </c>
      <c r="J289" s="7">
        <f t="shared" si="90"/>
        <v>68277344.920176238</v>
      </c>
      <c r="K289" s="8">
        <f t="shared" si="85"/>
        <v>650340038.6891489</v>
      </c>
      <c r="L289" s="7">
        <v>0</v>
      </c>
      <c r="M289" s="7">
        <f t="shared" si="86"/>
        <v>19832863437.363724</v>
      </c>
      <c r="N289" s="139" t="s">
        <v>549</v>
      </c>
      <c r="O289" s="10">
        <f t="shared" si="91"/>
        <v>29</v>
      </c>
      <c r="P289" s="11">
        <f t="shared" si="95"/>
        <v>70761033.443039089</v>
      </c>
      <c r="Q289" s="11">
        <f t="shared" si="92"/>
        <v>651890255.6108973</v>
      </c>
      <c r="R289" s="37">
        <f t="shared" si="96"/>
        <v>722651289.05393636</v>
      </c>
      <c r="S289" s="39">
        <f t="shared" si="97"/>
        <v>2.5555555555555554</v>
      </c>
      <c r="T289" s="38">
        <f t="shared" si="100"/>
        <v>70761033.443039089</v>
      </c>
      <c r="U289" s="15">
        <f t="shared" si="101"/>
        <v>1776014483.0281315</v>
      </c>
      <c r="V289" s="15">
        <f t="shared" si="98"/>
        <v>1846775516.4711707</v>
      </c>
      <c r="W289" s="13"/>
      <c r="X289" s="14"/>
      <c r="Y289" s="138"/>
    </row>
    <row r="290" spans="1:25" x14ac:dyDescent="0.3">
      <c r="A290" s="1">
        <v>53297</v>
      </c>
      <c r="B290" s="9">
        <f t="shared" si="102"/>
        <v>31</v>
      </c>
      <c r="C290" s="5">
        <f>VLOOKUP(A290,Encargos!$A$8:$B$652,2,0)</f>
        <v>2.4659999999999999E-3</v>
      </c>
      <c r="D290">
        <f t="shared" si="99"/>
        <v>29</v>
      </c>
      <c r="E290" s="7">
        <f t="shared" si="93"/>
        <v>19832863437.363724</v>
      </c>
      <c r="F290" s="7">
        <f t="shared" si="94"/>
        <v>48907841.236538939</v>
      </c>
      <c r="G290" s="7">
        <f t="shared" si="87"/>
        <v>19881771278.600262</v>
      </c>
      <c r="H290" s="7">
        <f t="shared" si="88"/>
        <v>66272570.928667545</v>
      </c>
      <c r="I290" s="8">
        <f t="shared" si="89"/>
        <v>720389494.07730579</v>
      </c>
      <c r="J290" s="7">
        <f t="shared" si="90"/>
        <v>66272570.928667545</v>
      </c>
      <c r="K290" s="8">
        <f t="shared" si="85"/>
        <v>654116923.14863825</v>
      </c>
      <c r="L290" s="7">
        <v>0</v>
      </c>
      <c r="M290" s="7">
        <f t="shared" si="86"/>
        <v>19227654355.451626</v>
      </c>
      <c r="N290" s="139" t="s">
        <v>550</v>
      </c>
      <c r="O290" s="10">
        <f t="shared" si="91"/>
        <v>29</v>
      </c>
      <c r="P290" s="11">
        <f t="shared" si="95"/>
        <v>68676758.969693497</v>
      </c>
      <c r="Q290" s="11">
        <f t="shared" si="92"/>
        <v>655625787.65632904</v>
      </c>
      <c r="R290" s="37">
        <f t="shared" si="96"/>
        <v>724302546.62602258</v>
      </c>
      <c r="S290" s="39">
        <f t="shared" si="97"/>
        <v>2.5555555555555554</v>
      </c>
      <c r="T290" s="38">
        <f t="shared" si="100"/>
        <v>68676758.969693497</v>
      </c>
      <c r="U290" s="15">
        <f t="shared" si="101"/>
        <v>1782318637.9634752</v>
      </c>
      <c r="V290" s="15">
        <f t="shared" si="98"/>
        <v>1850995396.9331686</v>
      </c>
      <c r="W290" s="13"/>
      <c r="X290" s="14"/>
      <c r="Y290" s="138"/>
    </row>
    <row r="291" spans="1:25" x14ac:dyDescent="0.3">
      <c r="A291" s="1">
        <v>53328</v>
      </c>
      <c r="B291" s="9">
        <f t="shared" si="102"/>
        <v>31</v>
      </c>
      <c r="C291" s="5">
        <f>VLOOKUP(A291,Encargos!$A$8:$B$652,2,0)</f>
        <v>2.4659999999999999E-3</v>
      </c>
      <c r="D291">
        <f t="shared" si="99"/>
        <v>28</v>
      </c>
      <c r="E291" s="7">
        <f t="shared" si="93"/>
        <v>19227654355.451626</v>
      </c>
      <c r="F291" s="7">
        <f t="shared" si="94"/>
        <v>47415395.640543707</v>
      </c>
      <c r="G291" s="7">
        <f t="shared" si="87"/>
        <v>19275069751.092171</v>
      </c>
      <c r="H291" s="7">
        <f t="shared" si="88"/>
        <v>64250232.50364057</v>
      </c>
      <c r="I291" s="8">
        <f t="shared" si="89"/>
        <v>722165974.56970072</v>
      </c>
      <c r="J291" s="7">
        <f t="shared" si="90"/>
        <v>64250232.50364057</v>
      </c>
      <c r="K291" s="8">
        <f t="shared" si="85"/>
        <v>657915742.06606019</v>
      </c>
      <c r="L291" s="7">
        <v>0</v>
      </c>
      <c r="M291" s="7">
        <f t="shared" si="86"/>
        <v>18617154009.026108</v>
      </c>
      <c r="N291" s="139" t="s">
        <v>551</v>
      </c>
      <c r="O291" s="10">
        <f t="shared" si="91"/>
        <v>29</v>
      </c>
      <c r="P291" s="11">
        <f t="shared" si="95"/>
        <v>66655307.321150467</v>
      </c>
      <c r="Q291" s="11">
        <f t="shared" si="92"/>
        <v>659433369.38485217</v>
      </c>
      <c r="R291" s="37">
        <f t="shared" si="96"/>
        <v>726088676.70600259</v>
      </c>
      <c r="S291" s="39">
        <f t="shared" si="97"/>
        <v>2.6666666666666665</v>
      </c>
      <c r="T291" s="38">
        <f t="shared" si="100"/>
        <v>66655307.321150467</v>
      </c>
      <c r="U291" s="15">
        <f t="shared" si="101"/>
        <v>1869581163.8948562</v>
      </c>
      <c r="V291" s="15">
        <f t="shared" si="98"/>
        <v>1936236471.2160068</v>
      </c>
      <c r="W291" s="13"/>
      <c r="X291" s="14"/>
      <c r="Y291" s="138"/>
    </row>
    <row r="292" spans="1:25" x14ac:dyDescent="0.3">
      <c r="A292" s="1">
        <v>53359</v>
      </c>
      <c r="B292" s="9">
        <f t="shared" si="102"/>
        <v>28</v>
      </c>
      <c r="C292" s="5">
        <f>VLOOKUP(A292,Encargos!$A$8:$B$652,2,0)</f>
        <v>2.4659999999999999E-3</v>
      </c>
      <c r="D292">
        <f t="shared" si="99"/>
        <v>27</v>
      </c>
      <c r="E292" s="7">
        <f t="shared" si="93"/>
        <v>18617154009.026108</v>
      </c>
      <c r="F292" s="7">
        <f t="shared" si="94"/>
        <v>45909901.786258377</v>
      </c>
      <c r="G292" s="7">
        <f t="shared" si="87"/>
        <v>18663063910.812366</v>
      </c>
      <c r="H292" s="7">
        <f t="shared" si="88"/>
        <v>62210213.036041223</v>
      </c>
      <c r="I292" s="8">
        <f t="shared" si="89"/>
        <v>723946835.86298943</v>
      </c>
      <c r="J292" s="7">
        <f t="shared" si="90"/>
        <v>62210213.036041223</v>
      </c>
      <c r="K292" s="8">
        <f t="shared" si="85"/>
        <v>661736622.82694817</v>
      </c>
      <c r="L292" s="7">
        <v>0</v>
      </c>
      <c r="M292" s="7">
        <f t="shared" si="86"/>
        <v>18001327287.98542</v>
      </c>
      <c r="N292" s="139" t="s">
        <v>552</v>
      </c>
      <c r="O292" s="10">
        <f t="shared" si="91"/>
        <v>27</v>
      </c>
      <c r="P292" s="11">
        <f t="shared" si="95"/>
        <v>64690504.39233847</v>
      </c>
      <c r="Q292" s="11">
        <f t="shared" si="92"/>
        <v>663310116.01510286</v>
      </c>
      <c r="R292" s="37">
        <f t="shared" si="96"/>
        <v>728000620.40744138</v>
      </c>
      <c r="S292" s="39">
        <f t="shared" si="97"/>
        <v>2.6666666666666665</v>
      </c>
      <c r="T292" s="38">
        <f t="shared" si="100"/>
        <v>64690504.39233847</v>
      </c>
      <c r="U292" s="15">
        <f t="shared" si="101"/>
        <v>1876644483.3608384</v>
      </c>
      <c r="V292" s="15">
        <f t="shared" si="98"/>
        <v>1941334987.7531769</v>
      </c>
      <c r="W292" s="13"/>
      <c r="X292" s="14"/>
      <c r="Y292" s="138"/>
    </row>
    <row r="293" spans="1:25" x14ac:dyDescent="0.3">
      <c r="A293" s="1">
        <v>53387</v>
      </c>
      <c r="B293" s="9">
        <f t="shared" si="102"/>
        <v>31</v>
      </c>
      <c r="C293" s="5">
        <f>VLOOKUP(A293,Encargos!$A$8:$B$652,2,0)</f>
        <v>2.4659999999999999E-3</v>
      </c>
      <c r="D293">
        <f t="shared" si="99"/>
        <v>26</v>
      </c>
      <c r="E293" s="7">
        <f t="shared" si="93"/>
        <v>18001327287.98542</v>
      </c>
      <c r="F293" s="7">
        <f t="shared" si="94"/>
        <v>44391273.092172042</v>
      </c>
      <c r="G293" s="7">
        <f t="shared" si="87"/>
        <v>18045718561.077591</v>
      </c>
      <c r="H293" s="7">
        <f t="shared" si="88"/>
        <v>60152395.203591973</v>
      </c>
      <c r="I293" s="8">
        <f t="shared" si="89"/>
        <v>725732088.76022756</v>
      </c>
      <c r="J293" s="7">
        <f t="shared" si="90"/>
        <v>60152395.203591973</v>
      </c>
      <c r="K293" s="8">
        <f t="shared" si="85"/>
        <v>665579693.55663562</v>
      </c>
      <c r="L293" s="7">
        <v>0</v>
      </c>
      <c r="M293" s="7">
        <f t="shared" si="86"/>
        <v>17380138867.520954</v>
      </c>
      <c r="N293" s="139" t="s">
        <v>553</v>
      </c>
      <c r="O293" s="10">
        <f t="shared" si="91"/>
        <v>29</v>
      </c>
      <c r="P293" s="11">
        <f t="shared" si="95"/>
        <v>62559162.053371653</v>
      </c>
      <c r="Q293" s="11">
        <f t="shared" si="92"/>
        <v>667114999.46465778</v>
      </c>
      <c r="R293" s="37">
        <f t="shared" si="96"/>
        <v>729674161.51802945</v>
      </c>
      <c r="S293" s="39">
        <f t="shared" si="97"/>
        <v>2.6666666666666665</v>
      </c>
      <c r="T293" s="38">
        <f t="shared" si="100"/>
        <v>62559162.053371653</v>
      </c>
      <c r="U293" s="15">
        <f t="shared" si="101"/>
        <v>1883238601.9947069</v>
      </c>
      <c r="V293" s="15">
        <f t="shared" si="98"/>
        <v>1945797764.0480785</v>
      </c>
      <c r="W293" s="13"/>
      <c r="X293" s="14"/>
      <c r="Y293" s="138"/>
    </row>
    <row r="294" spans="1:25" x14ac:dyDescent="0.3">
      <c r="A294" s="1">
        <v>53418</v>
      </c>
      <c r="B294" s="9">
        <f t="shared" si="102"/>
        <v>30</v>
      </c>
      <c r="C294" s="5">
        <f>VLOOKUP(A294,Encargos!$A$8:$B$652,2,0)</f>
        <v>2.4659999999999999E-3</v>
      </c>
      <c r="D294">
        <f t="shared" si="99"/>
        <v>25</v>
      </c>
      <c r="E294" s="7">
        <f t="shared" si="93"/>
        <v>17380138867.520954</v>
      </c>
      <c r="F294" s="7">
        <f t="shared" si="94"/>
        <v>42859422.44730667</v>
      </c>
      <c r="G294" s="7">
        <f t="shared" si="87"/>
        <v>17422998289.968262</v>
      </c>
      <c r="H294" s="7">
        <f t="shared" si="88"/>
        <v>58076660.966560878</v>
      </c>
      <c r="I294" s="8">
        <f t="shared" si="89"/>
        <v>727521744.09111023</v>
      </c>
      <c r="J294" s="7">
        <f t="shared" si="90"/>
        <v>58076660.966560878</v>
      </c>
      <c r="K294" s="8">
        <f t="shared" si="85"/>
        <v>669445083.12454939</v>
      </c>
      <c r="L294" s="7">
        <v>0</v>
      </c>
      <c r="M294" s="7">
        <f t="shared" si="86"/>
        <v>16753553206.843712</v>
      </c>
      <c r="N294" s="139" t="s">
        <v>554</v>
      </c>
      <c r="O294" s="10">
        <f t="shared" si="91"/>
        <v>29</v>
      </c>
      <c r="P294" s="11">
        <f t="shared" si="95"/>
        <v>60564792.72260277</v>
      </c>
      <c r="Q294" s="11">
        <f t="shared" si="92"/>
        <v>671040840.78100967</v>
      </c>
      <c r="R294" s="37">
        <f t="shared" si="96"/>
        <v>731605633.5036124</v>
      </c>
      <c r="S294" s="39">
        <f t="shared" si="97"/>
        <v>2.6666666666666665</v>
      </c>
      <c r="T294" s="38">
        <f t="shared" si="100"/>
        <v>60564792.72260277</v>
      </c>
      <c r="U294" s="15">
        <f t="shared" si="101"/>
        <v>1890383563.2870302</v>
      </c>
      <c r="V294" s="15">
        <f t="shared" si="98"/>
        <v>1950948356.0096331</v>
      </c>
      <c r="W294" s="13"/>
      <c r="X294" s="14"/>
      <c r="Y294" s="138"/>
    </row>
    <row r="295" spans="1:25" x14ac:dyDescent="0.3">
      <c r="A295" s="1">
        <v>53448</v>
      </c>
      <c r="B295" s="9">
        <f t="shared" si="102"/>
        <v>31</v>
      </c>
      <c r="C295" s="5">
        <f>VLOOKUP(A295,Encargos!$A$8:$B$652,2,0)</f>
        <v>2.4659999999999999E-3</v>
      </c>
      <c r="D295">
        <f t="shared" si="99"/>
        <v>24</v>
      </c>
      <c r="E295" s="7">
        <f t="shared" si="93"/>
        <v>16753553206.843712</v>
      </c>
      <c r="F295" s="7">
        <f t="shared" si="94"/>
        <v>41314262.208076589</v>
      </c>
      <c r="G295" s="7">
        <f t="shared" si="87"/>
        <v>16794867469.051788</v>
      </c>
      <c r="H295" s="7">
        <f t="shared" si="88"/>
        <v>55982891.563505962</v>
      </c>
      <c r="I295" s="8">
        <f t="shared" si="89"/>
        <v>729315812.71203887</v>
      </c>
      <c r="J295" s="7">
        <f t="shared" si="90"/>
        <v>55982891.563505962</v>
      </c>
      <c r="K295" s="8">
        <f t="shared" si="85"/>
        <v>673332921.14853287</v>
      </c>
      <c r="L295" s="7">
        <v>0</v>
      </c>
      <c r="M295" s="7">
        <f t="shared" si="86"/>
        <v>16121534547.903255</v>
      </c>
      <c r="N295" s="139" t="s">
        <v>555</v>
      </c>
      <c r="O295" s="10">
        <f t="shared" si="91"/>
        <v>29</v>
      </c>
      <c r="P295" s="11">
        <f t="shared" si="95"/>
        <v>58391240.164299093</v>
      </c>
      <c r="Q295" s="11">
        <f t="shared" si="92"/>
        <v>674886111.58074248</v>
      </c>
      <c r="R295" s="37">
        <f t="shared" si="96"/>
        <v>733277351.74504161</v>
      </c>
      <c r="S295" s="39">
        <f t="shared" si="97"/>
        <v>2.6666666666666665</v>
      </c>
      <c r="T295" s="38">
        <f t="shared" si="100"/>
        <v>58391240.164299093</v>
      </c>
      <c r="U295" s="15">
        <f t="shared" si="101"/>
        <v>1897015031.1558118</v>
      </c>
      <c r="V295" s="15">
        <f t="shared" si="98"/>
        <v>1955406271.3201108</v>
      </c>
      <c r="W295" s="13"/>
      <c r="X295" s="14"/>
      <c r="Y295" s="138"/>
    </row>
    <row r="296" spans="1:25" x14ac:dyDescent="0.3">
      <c r="A296" s="1">
        <v>53479</v>
      </c>
      <c r="B296" s="9">
        <f t="shared" si="102"/>
        <v>30</v>
      </c>
      <c r="C296" s="5">
        <f>VLOOKUP(A296,Encargos!$A$8:$B$652,2,0)</f>
        <v>2.4659999999999999E-3</v>
      </c>
      <c r="D296">
        <f t="shared" si="99"/>
        <v>23</v>
      </c>
      <c r="E296" s="7">
        <f t="shared" si="93"/>
        <v>16121534547.903255</v>
      </c>
      <c r="F296" s="7">
        <f t="shared" si="94"/>
        <v>39755704.195129424</v>
      </c>
      <c r="G296" s="7">
        <f t="shared" si="87"/>
        <v>16161290252.098385</v>
      </c>
      <c r="H296" s="7">
        <f t="shared" si="88"/>
        <v>53870967.50699462</v>
      </c>
      <c r="I296" s="8">
        <f t="shared" si="89"/>
        <v>731114305.50618684</v>
      </c>
      <c r="J296" s="7">
        <f t="shared" si="90"/>
        <v>53870967.50699462</v>
      </c>
      <c r="K296" s="8">
        <f t="shared" si="85"/>
        <v>677243337.99919224</v>
      </c>
      <c r="L296" s="7">
        <v>0</v>
      </c>
      <c r="M296" s="7">
        <f t="shared" si="86"/>
        <v>15484046914.099192</v>
      </c>
      <c r="N296" s="139" t="s">
        <v>556</v>
      </c>
      <c r="O296" s="10">
        <f t="shared" si="91"/>
        <v>29</v>
      </c>
      <c r="P296" s="11">
        <f t="shared" si="95"/>
        <v>56360677.123796873</v>
      </c>
      <c r="Q296" s="11">
        <f t="shared" si="92"/>
        <v>678857684.37224329</v>
      </c>
      <c r="R296" s="37">
        <f t="shared" si="96"/>
        <v>735218361.49604011</v>
      </c>
      <c r="S296" s="39">
        <f t="shared" si="97"/>
        <v>2.6666666666666665</v>
      </c>
      <c r="T296" s="38">
        <f t="shared" si="100"/>
        <v>56360677.123796873</v>
      </c>
      <c r="U296" s="15">
        <f t="shared" si="101"/>
        <v>1904221620.1989765</v>
      </c>
      <c r="V296" s="15">
        <f t="shared" si="98"/>
        <v>1960582297.3227735</v>
      </c>
      <c r="W296" s="13"/>
      <c r="X296" s="14"/>
      <c r="Y296" s="138"/>
    </row>
    <row r="297" spans="1:25" x14ac:dyDescent="0.3">
      <c r="A297" s="1">
        <v>53509</v>
      </c>
      <c r="B297" s="9">
        <f t="shared" si="102"/>
        <v>31</v>
      </c>
      <c r="C297" s="5">
        <f>VLOOKUP(A297,Encargos!$A$8:$B$652,2,0)</f>
        <v>2.4659999999999999E-3</v>
      </c>
      <c r="D297">
        <f t="shared" si="99"/>
        <v>22</v>
      </c>
      <c r="E297" s="7">
        <f t="shared" si="93"/>
        <v>15484046914.099192</v>
      </c>
      <c r="F297" s="7">
        <f t="shared" si="94"/>
        <v>38183659.690168604</v>
      </c>
      <c r="G297" s="7">
        <f t="shared" si="87"/>
        <v>15522230573.78936</v>
      </c>
      <c r="H297" s="7">
        <f t="shared" si="88"/>
        <v>51740768.57929787</v>
      </c>
      <c r="I297" s="8">
        <f t="shared" si="89"/>
        <v>732917233.38356495</v>
      </c>
      <c r="J297" s="7">
        <f t="shared" si="90"/>
        <v>51740768.57929787</v>
      </c>
      <c r="K297" s="8">
        <f t="shared" si="85"/>
        <v>681176464.80426705</v>
      </c>
      <c r="L297" s="7">
        <v>0</v>
      </c>
      <c r="M297" s="7">
        <f t="shared" si="86"/>
        <v>14841054108.985092</v>
      </c>
      <c r="N297" s="139" t="s">
        <v>557</v>
      </c>
      <c r="O297" s="10">
        <f t="shared" si="91"/>
        <v>29</v>
      </c>
      <c r="P297" s="11">
        <f t="shared" si="95"/>
        <v>54150586.723291636</v>
      </c>
      <c r="Q297" s="11">
        <f t="shared" si="92"/>
        <v>682747748.09452355</v>
      </c>
      <c r="R297" s="37">
        <f t="shared" si="96"/>
        <v>736898334.81781518</v>
      </c>
      <c r="S297" s="39">
        <f t="shared" si="97"/>
        <v>2.6666666666666665</v>
      </c>
      <c r="T297" s="38">
        <f t="shared" si="100"/>
        <v>54150586.723291636</v>
      </c>
      <c r="U297" s="15">
        <f t="shared" si="101"/>
        <v>1910911639.4575489</v>
      </c>
      <c r="V297" s="15">
        <f t="shared" si="98"/>
        <v>1965062226.1808405</v>
      </c>
      <c r="W297" s="13"/>
      <c r="X297" s="14"/>
      <c r="Y297" s="138"/>
    </row>
    <row r="298" spans="1:25" x14ac:dyDescent="0.3">
      <c r="A298" s="1">
        <v>53540</v>
      </c>
      <c r="B298" s="9">
        <f t="shared" si="102"/>
        <v>31</v>
      </c>
      <c r="C298" s="5">
        <f>VLOOKUP(A298,Encargos!$A$8:$B$652,2,0)</f>
        <v>2.4659999999999999E-3</v>
      </c>
      <c r="D298">
        <f t="shared" si="99"/>
        <v>21</v>
      </c>
      <c r="E298" s="7">
        <f t="shared" si="93"/>
        <v>14841054108.985092</v>
      </c>
      <c r="F298" s="7">
        <f t="shared" si="94"/>
        <v>36598039.432757236</v>
      </c>
      <c r="G298" s="7">
        <f t="shared" si="87"/>
        <v>14877652148.417849</v>
      </c>
      <c r="H298" s="7">
        <f t="shared" si="88"/>
        <v>49592173.828059502</v>
      </c>
      <c r="I298" s="8">
        <f t="shared" si="89"/>
        <v>734724607.28108883</v>
      </c>
      <c r="J298" s="7">
        <f t="shared" si="90"/>
        <v>49592173.828059502</v>
      </c>
      <c r="K298" s="8">
        <f t="shared" si="85"/>
        <v>685132433.45302927</v>
      </c>
      <c r="L298" s="7">
        <v>0</v>
      </c>
      <c r="M298" s="7">
        <f t="shared" si="86"/>
        <v>14192519714.964821</v>
      </c>
      <c r="N298" s="139" t="s">
        <v>558</v>
      </c>
      <c r="O298" s="10">
        <f t="shared" si="91"/>
        <v>29</v>
      </c>
      <c r="P298" s="11">
        <f t="shared" si="95"/>
        <v>52002684.056680188</v>
      </c>
      <c r="Q298" s="11">
        <f t="shared" si="92"/>
        <v>686712842.05479574</v>
      </c>
      <c r="R298" s="37">
        <f t="shared" si="96"/>
        <v>738715526.11147594</v>
      </c>
      <c r="S298" s="39">
        <f t="shared" si="97"/>
        <v>2.6666666666666665</v>
      </c>
      <c r="T298" s="38">
        <f t="shared" si="100"/>
        <v>52002684.056680188</v>
      </c>
      <c r="U298" s="15">
        <f t="shared" si="101"/>
        <v>1917905385.5739222</v>
      </c>
      <c r="V298" s="15">
        <f t="shared" si="98"/>
        <v>1969908069.6306024</v>
      </c>
      <c r="W298" s="13"/>
      <c r="X298" s="14"/>
      <c r="Y298" s="138"/>
    </row>
    <row r="299" spans="1:25" x14ac:dyDescent="0.3">
      <c r="A299" s="1">
        <v>53571</v>
      </c>
      <c r="B299" s="9">
        <f t="shared" si="102"/>
        <v>30</v>
      </c>
      <c r="C299" s="5">
        <f>VLOOKUP(A299,Encargos!$A$8:$B$652,2,0)</f>
        <v>2.4659999999999999E-3</v>
      </c>
      <c r="D299">
        <f t="shared" si="99"/>
        <v>20</v>
      </c>
      <c r="E299" s="7">
        <f t="shared" si="93"/>
        <v>14192519714.964821</v>
      </c>
      <c r="F299" s="7">
        <f t="shared" si="94"/>
        <v>34998753.617103249</v>
      </c>
      <c r="G299" s="7">
        <f t="shared" si="87"/>
        <v>14227518468.581924</v>
      </c>
      <c r="H299" s="7">
        <f t="shared" si="88"/>
        <v>47425061.561939754</v>
      </c>
      <c r="I299" s="8">
        <f t="shared" si="89"/>
        <v>736536438.16264403</v>
      </c>
      <c r="J299" s="7">
        <f t="shared" si="90"/>
        <v>47425061.561939754</v>
      </c>
      <c r="K299" s="8">
        <f t="shared" si="85"/>
        <v>689111376.60070431</v>
      </c>
      <c r="L299" s="7">
        <v>0</v>
      </c>
      <c r="M299" s="7">
        <f t="shared" si="86"/>
        <v>13538407091.98122</v>
      </c>
      <c r="N299" s="139" t="s">
        <v>559</v>
      </c>
      <c r="O299" s="10">
        <f t="shared" si="91"/>
        <v>29</v>
      </c>
      <c r="P299" s="11">
        <f t="shared" si="95"/>
        <v>49916918.050070681</v>
      </c>
      <c r="Q299" s="11">
        <f t="shared" si="92"/>
        <v>690754012.84239864</v>
      </c>
      <c r="R299" s="37">
        <f t="shared" si="96"/>
        <v>740670930.89246929</v>
      </c>
      <c r="S299" s="39">
        <f t="shared" si="97"/>
        <v>2.6666666666666665</v>
      </c>
      <c r="T299" s="38">
        <f t="shared" si="100"/>
        <v>49916918.050070681</v>
      </c>
      <c r="U299" s="15">
        <f t="shared" si="101"/>
        <v>1925205564.3298473</v>
      </c>
      <c r="V299" s="15">
        <f t="shared" si="98"/>
        <v>1975122482.3799181</v>
      </c>
      <c r="W299" s="13"/>
      <c r="X299" s="14"/>
      <c r="Y299" s="138"/>
    </row>
    <row r="300" spans="1:25" x14ac:dyDescent="0.3">
      <c r="A300" s="1">
        <v>53601</v>
      </c>
      <c r="B300" s="9">
        <f t="shared" si="102"/>
        <v>31</v>
      </c>
      <c r="C300" s="5">
        <f>VLOOKUP(A300,Encargos!$A$8:$B$652,2,0)</f>
        <v>2.4659999999999999E-3</v>
      </c>
      <c r="D300">
        <f t="shared" si="99"/>
        <v>19</v>
      </c>
      <c r="E300" s="7">
        <f t="shared" si="93"/>
        <v>13538407091.98122</v>
      </c>
      <c r="F300" s="7">
        <f t="shared" si="94"/>
        <v>33385711.888825689</v>
      </c>
      <c r="G300" s="7">
        <f t="shared" si="87"/>
        <v>13571792803.870047</v>
      </c>
      <c r="H300" s="7">
        <f t="shared" si="88"/>
        <v>45239309.346233495</v>
      </c>
      <c r="I300" s="8">
        <f t="shared" si="89"/>
        <v>738352737.01915324</v>
      </c>
      <c r="J300" s="7">
        <f t="shared" si="90"/>
        <v>45239309.346233495</v>
      </c>
      <c r="K300" s="8">
        <f t="shared" si="85"/>
        <v>693113427.67291975</v>
      </c>
      <c r="L300" s="7">
        <v>0</v>
      </c>
      <c r="M300" s="7">
        <f t="shared" si="86"/>
        <v>12878679376.197126</v>
      </c>
      <c r="N300" s="139" t="s">
        <v>560</v>
      </c>
      <c r="O300" s="10">
        <f t="shared" si="91"/>
        <v>29</v>
      </c>
      <c r="P300" s="11">
        <f t="shared" si="95"/>
        <v>47651117.137930386</v>
      </c>
      <c r="Q300" s="11">
        <f t="shared" si="92"/>
        <v>694712246.19268155</v>
      </c>
      <c r="R300" s="37">
        <f t="shared" si="96"/>
        <v>742363363.33061194</v>
      </c>
      <c r="S300" s="39">
        <f t="shared" si="97"/>
        <v>2.6666666666666665</v>
      </c>
      <c r="T300" s="38">
        <f t="shared" si="100"/>
        <v>47651117.137930386</v>
      </c>
      <c r="U300" s="15">
        <f t="shared" si="101"/>
        <v>1931984518.410368</v>
      </c>
      <c r="V300" s="15">
        <f t="shared" si="98"/>
        <v>1979635635.5482984</v>
      </c>
      <c r="W300" s="13"/>
      <c r="X300" s="14"/>
      <c r="Y300" s="138"/>
    </row>
    <row r="301" spans="1:25" x14ac:dyDescent="0.3">
      <c r="A301" s="1">
        <v>53632</v>
      </c>
      <c r="B301" s="9">
        <f t="shared" si="102"/>
        <v>30</v>
      </c>
      <c r="C301" s="5">
        <f>VLOOKUP(A301,Encargos!$A$8:$B$652,2,0)</f>
        <v>2.4659999999999999E-3</v>
      </c>
      <c r="D301">
        <f t="shared" si="99"/>
        <v>18</v>
      </c>
      <c r="E301" s="7">
        <f t="shared" si="93"/>
        <v>12878679376.197126</v>
      </c>
      <c r="F301" s="7">
        <f t="shared" si="94"/>
        <v>31758823.341702111</v>
      </c>
      <c r="G301" s="7">
        <f t="shared" si="87"/>
        <v>12910438199.538828</v>
      </c>
      <c r="H301" s="7">
        <f t="shared" si="88"/>
        <v>43034793.998462759</v>
      </c>
      <c r="I301" s="8">
        <f t="shared" si="89"/>
        <v>740173514.86864233</v>
      </c>
      <c r="J301" s="7">
        <f t="shared" si="90"/>
        <v>43034793.998462759</v>
      </c>
      <c r="K301" s="8">
        <f t="shared" si="85"/>
        <v>697138720.87017953</v>
      </c>
      <c r="L301" s="7">
        <v>0</v>
      </c>
      <c r="M301" s="7">
        <f t="shared" si="86"/>
        <v>12213299478.668648</v>
      </c>
      <c r="N301" s="139" t="s">
        <v>561</v>
      </c>
      <c r="O301" s="10">
        <f t="shared" si="91"/>
        <v>29</v>
      </c>
      <c r="P301" s="11">
        <f t="shared" si="95"/>
        <v>45527932.149768159</v>
      </c>
      <c r="Q301" s="11">
        <f t="shared" si="92"/>
        <v>698800491.90933824</v>
      </c>
      <c r="R301" s="37">
        <f t="shared" si="96"/>
        <v>744328424.05910635</v>
      </c>
      <c r="S301" s="39">
        <f t="shared" si="97"/>
        <v>2.6666666666666665</v>
      </c>
      <c r="T301" s="38">
        <f t="shared" si="100"/>
        <v>45527932.149768159</v>
      </c>
      <c r="U301" s="15">
        <f t="shared" si="101"/>
        <v>1939347865.341182</v>
      </c>
      <c r="V301" s="15">
        <f t="shared" si="98"/>
        <v>1984875797.4909501</v>
      </c>
      <c r="W301" s="13"/>
      <c r="X301" s="14"/>
      <c r="Y301" s="138"/>
    </row>
    <row r="302" spans="1:25" x14ac:dyDescent="0.3">
      <c r="A302" s="1">
        <v>53662</v>
      </c>
      <c r="B302" s="9">
        <f t="shared" si="102"/>
        <v>31</v>
      </c>
      <c r="C302" s="5">
        <f>VLOOKUP(A302,Encargos!$A$8:$B$652,2,0)</f>
        <v>2.4659999999999999E-3</v>
      </c>
      <c r="D302">
        <f t="shared" si="99"/>
        <v>17</v>
      </c>
      <c r="E302" s="7">
        <f t="shared" si="93"/>
        <v>12213299478.668648</v>
      </c>
      <c r="F302" s="7">
        <f t="shared" si="94"/>
        <v>30117996.514396884</v>
      </c>
      <c r="G302" s="7">
        <f t="shared" si="87"/>
        <v>12243417475.183044</v>
      </c>
      <c r="H302" s="7">
        <f t="shared" si="88"/>
        <v>40811391.583943486</v>
      </c>
      <c r="I302" s="8">
        <f t="shared" si="89"/>
        <v>741998782.7563082</v>
      </c>
      <c r="J302" s="7">
        <f t="shared" si="90"/>
        <v>40811391.583943486</v>
      </c>
      <c r="K302" s="8">
        <f t="shared" si="85"/>
        <v>701187391.17236471</v>
      </c>
      <c r="L302" s="7">
        <v>0</v>
      </c>
      <c r="M302" s="7">
        <f t="shared" si="86"/>
        <v>11542230084.010681</v>
      </c>
      <c r="N302" s="139" t="s">
        <v>562</v>
      </c>
      <c r="O302" s="10">
        <f t="shared" si="91"/>
        <v>29</v>
      </c>
      <c r="P302" s="11">
        <f t="shared" si="95"/>
        <v>43224379.801772505</v>
      </c>
      <c r="Q302" s="11">
        <f t="shared" si="92"/>
        <v>702804834.06420672</v>
      </c>
      <c r="R302" s="37">
        <f t="shared" si="96"/>
        <v>746029213.86597919</v>
      </c>
      <c r="S302" s="39">
        <f t="shared" si="97"/>
        <v>2.6666666666666665</v>
      </c>
      <c r="T302" s="38">
        <f t="shared" si="100"/>
        <v>43224379.801772505</v>
      </c>
      <c r="U302" s="15">
        <f t="shared" si="101"/>
        <v>1946186857.1741719</v>
      </c>
      <c r="V302" s="15">
        <f t="shared" si="98"/>
        <v>1989411236.9759445</v>
      </c>
      <c r="W302" s="13"/>
      <c r="X302" s="14"/>
      <c r="Y302" s="138"/>
    </row>
    <row r="303" spans="1:25" x14ac:dyDescent="0.3">
      <c r="A303" s="1">
        <v>53693</v>
      </c>
      <c r="B303" s="9">
        <f t="shared" si="102"/>
        <v>31</v>
      </c>
      <c r="C303" s="5">
        <f>VLOOKUP(A303,Encargos!$A$8:$B$652,2,0)</f>
        <v>2.4659999999999999E-3</v>
      </c>
      <c r="D303">
        <f t="shared" si="99"/>
        <v>16</v>
      </c>
      <c r="E303" s="7">
        <f t="shared" si="93"/>
        <v>11542230084.010681</v>
      </c>
      <c r="F303" s="7">
        <f t="shared" si="94"/>
        <v>28463139.387170337</v>
      </c>
      <c r="G303" s="7">
        <f t="shared" si="87"/>
        <v>11570693223.397852</v>
      </c>
      <c r="H303" s="7">
        <f t="shared" si="88"/>
        <v>38568977.411326177</v>
      </c>
      <c r="I303" s="8">
        <f t="shared" si="89"/>
        <v>743828551.7545855</v>
      </c>
      <c r="J303" s="7">
        <f t="shared" si="90"/>
        <v>38568977.411326177</v>
      </c>
      <c r="K303" s="8">
        <f t="shared" si="85"/>
        <v>705259574.34325933</v>
      </c>
      <c r="L303" s="7">
        <v>0</v>
      </c>
      <c r="M303" s="7">
        <f t="shared" si="86"/>
        <v>10865433649.054592</v>
      </c>
      <c r="N303" s="139" t="s">
        <v>563</v>
      </c>
      <c r="O303" s="10">
        <f t="shared" si="91"/>
        <v>29</v>
      </c>
      <c r="P303" s="11">
        <f t="shared" si="95"/>
        <v>40982511.286413655</v>
      </c>
      <c r="Q303" s="11">
        <f t="shared" si="92"/>
        <v>706886410.62095928</v>
      </c>
      <c r="R303" s="37">
        <f t="shared" si="96"/>
        <v>747868921.90737295</v>
      </c>
      <c r="S303" s="39">
        <f t="shared" si="97"/>
        <v>2.7777777777777777</v>
      </c>
      <c r="T303" s="38">
        <f t="shared" si="100"/>
        <v>40982511.286413655</v>
      </c>
      <c r="U303" s="15">
        <f t="shared" si="101"/>
        <v>2036431160.6785111</v>
      </c>
      <c r="V303" s="15">
        <f t="shared" si="98"/>
        <v>2077413671.9649248</v>
      </c>
      <c r="W303" s="13"/>
      <c r="X303" s="14"/>
      <c r="Y303" s="138"/>
    </row>
    <row r="304" spans="1:25" x14ac:dyDescent="0.3">
      <c r="A304" s="1">
        <v>53724</v>
      </c>
      <c r="B304" s="9">
        <f t="shared" si="102"/>
        <v>28</v>
      </c>
      <c r="C304" s="5">
        <f>VLOOKUP(A304,Encargos!$A$8:$B$652,2,0)</f>
        <v>2.4659999999999999E-3</v>
      </c>
      <c r="D304">
        <f t="shared" si="99"/>
        <v>15</v>
      </c>
      <c r="E304" s="7">
        <f t="shared" si="93"/>
        <v>10865433649.054592</v>
      </c>
      <c r="F304" s="7">
        <f t="shared" si="94"/>
        <v>26794159.378568623</v>
      </c>
      <c r="G304" s="7">
        <f t="shared" si="87"/>
        <v>10892227808.433161</v>
      </c>
      <c r="H304" s="7">
        <f t="shared" si="88"/>
        <v>36307426.028110541</v>
      </c>
      <c r="I304" s="8">
        <f t="shared" si="89"/>
        <v>745662832.96321225</v>
      </c>
      <c r="J304" s="7">
        <f t="shared" si="90"/>
        <v>36307426.028110541</v>
      </c>
      <c r="K304" s="8">
        <f t="shared" si="85"/>
        <v>709355406.93510175</v>
      </c>
      <c r="L304" s="7">
        <v>0</v>
      </c>
      <c r="M304" s="7">
        <f t="shared" si="86"/>
        <v>10182872401.498058</v>
      </c>
      <c r="N304" s="139" t="s">
        <v>564</v>
      </c>
      <c r="O304" s="10">
        <f t="shared" si="91"/>
        <v>27</v>
      </c>
      <c r="P304" s="11">
        <f t="shared" si="95"/>
        <v>38796088.351970196</v>
      </c>
      <c r="Q304" s="11">
        <f t="shared" si="92"/>
        <v>711042129.20842075</v>
      </c>
      <c r="R304" s="37">
        <f t="shared" si="96"/>
        <v>749838217.56039095</v>
      </c>
      <c r="S304" s="39">
        <f t="shared" si="97"/>
        <v>2.7777777777777777</v>
      </c>
      <c r="T304" s="38">
        <f t="shared" si="100"/>
        <v>38796088.351970196</v>
      </c>
      <c r="U304" s="15">
        <f t="shared" si="101"/>
        <v>2044087849.3157823</v>
      </c>
      <c r="V304" s="15">
        <f t="shared" si="98"/>
        <v>2082883937.6677525</v>
      </c>
      <c r="W304" s="13"/>
      <c r="X304" s="14"/>
      <c r="Y304" s="138"/>
    </row>
    <row r="305" spans="1:25" x14ac:dyDescent="0.3">
      <c r="A305" s="1">
        <v>53752</v>
      </c>
      <c r="B305" s="9">
        <f t="shared" si="102"/>
        <v>31</v>
      </c>
      <c r="C305" s="5">
        <f>VLOOKUP(A305,Encargos!$A$8:$B$652,2,0)</f>
        <v>2.4659999999999999E-3</v>
      </c>
      <c r="D305">
        <f t="shared" si="99"/>
        <v>14</v>
      </c>
      <c r="E305" s="7">
        <f t="shared" si="93"/>
        <v>10182872401.498058</v>
      </c>
      <c r="F305" s="7">
        <f t="shared" si="94"/>
        <v>25110963.342094209</v>
      </c>
      <c r="G305" s="7">
        <f t="shared" si="87"/>
        <v>10207983364.840153</v>
      </c>
      <c r="H305" s="7">
        <f t="shared" si="88"/>
        <v>34026611.216133848</v>
      </c>
      <c r="I305" s="8">
        <f t="shared" si="89"/>
        <v>747501637.50929964</v>
      </c>
      <c r="J305" s="7">
        <f t="shared" si="90"/>
        <v>34026611.216133848</v>
      </c>
      <c r="K305" s="8">
        <f t="shared" si="85"/>
        <v>713475026.2931658</v>
      </c>
      <c r="L305" s="7">
        <v>0</v>
      </c>
      <c r="M305" s="7">
        <f t="shared" si="86"/>
        <v>9494508338.5469856</v>
      </c>
      <c r="N305" s="139" t="s">
        <v>565</v>
      </c>
      <c r="O305" s="10">
        <f t="shared" si="91"/>
        <v>29</v>
      </c>
      <c r="P305" s="11">
        <f t="shared" si="95"/>
        <v>36441146.020634957</v>
      </c>
      <c r="Q305" s="11">
        <f t="shared" si="92"/>
        <v>715120813.31716692</v>
      </c>
      <c r="R305" s="37">
        <f t="shared" si="96"/>
        <v>751561959.33780193</v>
      </c>
      <c r="S305" s="39">
        <f t="shared" si="97"/>
        <v>2.7777777777777777</v>
      </c>
      <c r="T305" s="38">
        <f t="shared" si="100"/>
        <v>36441146.020634957</v>
      </c>
      <c r="U305" s="15">
        <f t="shared" si="101"/>
        <v>2051230963.2510371</v>
      </c>
      <c r="V305" s="15">
        <f t="shared" si="98"/>
        <v>2087672109.271672</v>
      </c>
      <c r="W305" s="13"/>
      <c r="X305" s="14"/>
      <c r="Y305" s="138"/>
    </row>
    <row r="306" spans="1:25" x14ac:dyDescent="0.3">
      <c r="A306" s="1">
        <v>53783</v>
      </c>
      <c r="B306" s="9">
        <f t="shared" si="102"/>
        <v>30</v>
      </c>
      <c r="C306" s="5">
        <f>VLOOKUP(A306,Encargos!$A$8:$B$652,2,0)</f>
        <v>2.4659999999999999E-3</v>
      </c>
      <c r="D306">
        <f t="shared" si="99"/>
        <v>13</v>
      </c>
      <c r="E306" s="7">
        <f t="shared" si="93"/>
        <v>9494508338.5469856</v>
      </c>
      <c r="F306" s="7">
        <f t="shared" si="94"/>
        <v>23413457.562856864</v>
      </c>
      <c r="G306" s="7">
        <f t="shared" si="87"/>
        <v>9517921796.1098423</v>
      </c>
      <c r="H306" s="7">
        <f t="shared" si="88"/>
        <v>31726405.987032808</v>
      </c>
      <c r="I306" s="8">
        <f t="shared" si="89"/>
        <v>749344976.54739726</v>
      </c>
      <c r="J306" s="7">
        <f t="shared" si="90"/>
        <v>31726405.987032808</v>
      </c>
      <c r="K306" s="8">
        <f t="shared" si="85"/>
        <v>717618570.56036448</v>
      </c>
      <c r="L306" s="7">
        <v>0</v>
      </c>
      <c r="M306" s="7">
        <f t="shared" si="86"/>
        <v>8800303225.5494766</v>
      </c>
      <c r="N306" s="139" t="s">
        <v>566</v>
      </c>
      <c r="O306" s="10">
        <f t="shared" si="91"/>
        <v>29</v>
      </c>
      <c r="P306" s="11">
        <f t="shared" si="95"/>
        <v>34222209.598113231</v>
      </c>
      <c r="Q306" s="11">
        <f t="shared" si="92"/>
        <v>719329159.46042037</v>
      </c>
      <c r="R306" s="37">
        <f t="shared" si="96"/>
        <v>753551369.05853355</v>
      </c>
      <c r="S306" s="39">
        <f t="shared" si="97"/>
        <v>2.7777777777777777</v>
      </c>
      <c r="T306" s="38">
        <f t="shared" si="100"/>
        <v>34222209.598113231</v>
      </c>
      <c r="U306" s="15">
        <f t="shared" si="101"/>
        <v>2058976037.7867022</v>
      </c>
      <c r="V306" s="15">
        <f t="shared" si="98"/>
        <v>2093198247.3848155</v>
      </c>
      <c r="W306" s="13"/>
      <c r="X306" s="14"/>
      <c r="Y306" s="138"/>
    </row>
    <row r="307" spans="1:25" x14ac:dyDescent="0.3">
      <c r="A307" s="1">
        <v>53813</v>
      </c>
      <c r="B307" s="9">
        <f t="shared" si="102"/>
        <v>31</v>
      </c>
      <c r="C307" s="5">
        <f>VLOOKUP(A307,Encargos!$A$8:$B$652,2,0)</f>
        <v>2.4659999999999999E-3</v>
      </c>
      <c r="D307">
        <f t="shared" si="99"/>
        <v>12</v>
      </c>
      <c r="E307" s="7">
        <f t="shared" si="93"/>
        <v>8800303225.5494766</v>
      </c>
      <c r="F307" s="7">
        <f t="shared" si="94"/>
        <v>21701547.754205007</v>
      </c>
      <c r="G307" s="7">
        <f t="shared" si="87"/>
        <v>8822004773.3036823</v>
      </c>
      <c r="H307" s="7">
        <f t="shared" si="88"/>
        <v>29406682.577678941</v>
      </c>
      <c r="I307" s="8">
        <f t="shared" si="89"/>
        <v>751192861.25956321</v>
      </c>
      <c r="J307" s="7">
        <f t="shared" si="90"/>
        <v>29406682.577678941</v>
      </c>
      <c r="K307" s="8">
        <f t="shared" si="85"/>
        <v>721786178.68188429</v>
      </c>
      <c r="L307" s="7">
        <v>0</v>
      </c>
      <c r="M307" s="7">
        <f t="shared" si="86"/>
        <v>8100218594.6217976</v>
      </c>
      <c r="N307" s="139" t="s">
        <v>567</v>
      </c>
      <c r="O307" s="10">
        <f t="shared" si="91"/>
        <v>29</v>
      </c>
      <c r="P307" s="11">
        <f t="shared" si="95"/>
        <v>31822096.080483232</v>
      </c>
      <c r="Q307" s="11">
        <f t="shared" si="92"/>
        <v>723451137.20629084</v>
      </c>
      <c r="R307" s="37">
        <f t="shared" si="96"/>
        <v>755273233.28677404</v>
      </c>
      <c r="S307" s="39">
        <f t="shared" si="97"/>
        <v>2.7777777777777777</v>
      </c>
      <c r="T307" s="38">
        <f t="shared" si="100"/>
        <v>31822096.080483232</v>
      </c>
      <c r="U307" s="15">
        <f t="shared" si="101"/>
        <v>2066159107.4938891</v>
      </c>
      <c r="V307" s="15">
        <f t="shared" si="98"/>
        <v>2097981203.5743723</v>
      </c>
      <c r="W307" s="13"/>
      <c r="X307" s="14"/>
      <c r="Y307" s="138"/>
    </row>
    <row r="308" spans="1:25" x14ac:dyDescent="0.3">
      <c r="A308" s="1">
        <v>53844</v>
      </c>
      <c r="B308" s="9">
        <f t="shared" si="102"/>
        <v>30</v>
      </c>
      <c r="C308" s="5">
        <f>VLOOKUP(A308,Encargos!$A$8:$B$652,2,0)</f>
        <v>2.4659999999999999E-3</v>
      </c>
      <c r="D308">
        <f t="shared" si="99"/>
        <v>11</v>
      </c>
      <c r="E308" s="7">
        <f t="shared" si="93"/>
        <v>8100218594.6217976</v>
      </c>
      <c r="F308" s="7">
        <f t="shared" si="94"/>
        <v>19975139.054337353</v>
      </c>
      <c r="G308" s="7">
        <f t="shared" si="87"/>
        <v>8120193733.6761351</v>
      </c>
      <c r="H308" s="7">
        <f t="shared" si="88"/>
        <v>27067312.445587117</v>
      </c>
      <c r="I308" s="8">
        <f t="shared" si="89"/>
        <v>753045302.85542917</v>
      </c>
      <c r="J308" s="7">
        <f t="shared" si="90"/>
        <v>27067312.445587117</v>
      </c>
      <c r="K308" s="8">
        <f t="shared" si="85"/>
        <v>725977990.40984201</v>
      </c>
      <c r="L308" s="7">
        <v>0</v>
      </c>
      <c r="M308" s="7">
        <f t="shared" si="86"/>
        <v>7394215743.2662926</v>
      </c>
      <c r="N308" s="139" t="s">
        <v>568</v>
      </c>
      <c r="O308" s="10">
        <f t="shared" si="91"/>
        <v>29</v>
      </c>
      <c r="P308" s="11">
        <f t="shared" si="95"/>
        <v>29563961.197536845</v>
      </c>
      <c r="Q308" s="11">
        <f t="shared" si="92"/>
        <v>727708505.67662251</v>
      </c>
      <c r="R308" s="37">
        <f t="shared" si="96"/>
        <v>757272466.87415934</v>
      </c>
      <c r="S308" s="39">
        <f t="shared" si="97"/>
        <v>2.7777777777777777</v>
      </c>
      <c r="T308" s="38">
        <f t="shared" si="100"/>
        <v>29563961.197536845</v>
      </c>
      <c r="U308" s="15">
        <f t="shared" si="101"/>
        <v>2073970669.0084612</v>
      </c>
      <c r="V308" s="15">
        <f t="shared" si="98"/>
        <v>2103534630.2059982</v>
      </c>
      <c r="W308" s="13"/>
      <c r="X308" s="14"/>
      <c r="Y308" s="138"/>
    </row>
    <row r="309" spans="1:25" x14ac:dyDescent="0.3">
      <c r="A309" s="1">
        <v>53874</v>
      </c>
      <c r="B309" s="9">
        <f t="shared" si="102"/>
        <v>31</v>
      </c>
      <c r="C309" s="5">
        <f>VLOOKUP(A309,Encargos!$A$8:$B$652,2,0)</f>
        <v>2.4659999999999999E-3</v>
      </c>
      <c r="D309">
        <f t="shared" si="99"/>
        <v>10</v>
      </c>
      <c r="E309" s="7">
        <f t="shared" si="93"/>
        <v>7394215743.2662926</v>
      </c>
      <c r="F309" s="7">
        <f t="shared" si="94"/>
        <v>18234136.022894677</v>
      </c>
      <c r="G309" s="7">
        <f t="shared" si="87"/>
        <v>7412449879.2891874</v>
      </c>
      <c r="H309" s="7">
        <f t="shared" si="88"/>
        <v>24708166.264297292</v>
      </c>
      <c r="I309" s="8">
        <f t="shared" si="89"/>
        <v>754902312.57227087</v>
      </c>
      <c r="J309" s="7">
        <f t="shared" si="90"/>
        <v>24708166.264297292</v>
      </c>
      <c r="K309" s="8">
        <f t="shared" si="85"/>
        <v>730194146.30797362</v>
      </c>
      <c r="L309" s="7">
        <v>0</v>
      </c>
      <c r="M309" s="7">
        <f t="shared" si="86"/>
        <v>6682255732.9812145</v>
      </c>
      <c r="N309" s="139" t="s">
        <v>569</v>
      </c>
      <c r="O309" s="10">
        <f t="shared" si="91"/>
        <v>29</v>
      </c>
      <c r="P309" s="11">
        <f t="shared" si="95"/>
        <v>27124334.149280868</v>
      </c>
      <c r="Q309" s="11">
        <f t="shared" si="92"/>
        <v>731878499.65841794</v>
      </c>
      <c r="R309" s="37">
        <f t="shared" si="96"/>
        <v>759002833.80769885</v>
      </c>
      <c r="S309" s="39">
        <f t="shared" si="97"/>
        <v>2.7777777777777777</v>
      </c>
      <c r="T309" s="38">
        <f t="shared" si="100"/>
        <v>27124334.149280868</v>
      </c>
      <c r="U309" s="15">
        <f t="shared" si="101"/>
        <v>2081216870.8721049</v>
      </c>
      <c r="V309" s="15">
        <f t="shared" si="98"/>
        <v>2108341205.0213857</v>
      </c>
      <c r="W309" s="13"/>
      <c r="X309" s="14"/>
      <c r="Y309" s="138"/>
    </row>
    <row r="310" spans="1:25" x14ac:dyDescent="0.3">
      <c r="A310" s="1">
        <v>53905</v>
      </c>
      <c r="B310" s="9">
        <f t="shared" si="102"/>
        <v>31</v>
      </c>
      <c r="C310" s="5">
        <f>VLOOKUP(A310,Encargos!$A$8:$B$652,2,0)</f>
        <v>2.4659999999999999E-3</v>
      </c>
      <c r="D310">
        <f t="shared" si="99"/>
        <v>9</v>
      </c>
      <c r="E310" s="7">
        <f t="shared" si="93"/>
        <v>6682255732.9812145</v>
      </c>
      <c r="F310" s="7">
        <f t="shared" si="94"/>
        <v>16478442.637531674</v>
      </c>
      <c r="G310" s="7">
        <f t="shared" si="87"/>
        <v>6698734175.6187458</v>
      </c>
      <c r="H310" s="7">
        <f t="shared" si="88"/>
        <v>22329113.918729153</v>
      </c>
      <c r="I310" s="8">
        <f t="shared" si="89"/>
        <v>756763901.67507398</v>
      </c>
      <c r="J310" s="7">
        <f t="shared" si="90"/>
        <v>22329113.918729153</v>
      </c>
      <c r="K310" s="8">
        <f t="shared" si="85"/>
        <v>734434787.7563448</v>
      </c>
      <c r="L310" s="7">
        <v>0</v>
      </c>
      <c r="M310" s="7">
        <f t="shared" si="86"/>
        <v>5964299387.862401</v>
      </c>
      <c r="N310" s="139" t="s">
        <v>570</v>
      </c>
      <c r="O310" s="10">
        <f t="shared" si="91"/>
        <v>29</v>
      </c>
      <c r="P310" s="11">
        <f t="shared" si="95"/>
        <v>24745611.717164408</v>
      </c>
      <c r="Q310" s="11">
        <f t="shared" si="92"/>
        <v>736128923.078704</v>
      </c>
      <c r="R310" s="37">
        <f t="shared" si="96"/>
        <v>760874534.7958684</v>
      </c>
      <c r="S310" s="39">
        <f t="shared" si="97"/>
        <v>2.7777777777777777</v>
      </c>
      <c r="T310" s="38">
        <f t="shared" si="100"/>
        <v>24745611.717164408</v>
      </c>
      <c r="U310" s="15">
        <f t="shared" si="101"/>
        <v>2088794762.7158031</v>
      </c>
      <c r="V310" s="15">
        <f t="shared" si="98"/>
        <v>2113540374.4329677</v>
      </c>
      <c r="W310" s="13"/>
      <c r="X310" s="14"/>
      <c r="Y310" s="138"/>
    </row>
    <row r="311" spans="1:25" x14ac:dyDescent="0.3">
      <c r="A311" s="1">
        <v>53936</v>
      </c>
      <c r="B311" s="9">
        <f t="shared" si="102"/>
        <v>30</v>
      </c>
      <c r="C311" s="5">
        <f>VLOOKUP(A311,Encargos!$A$8:$B$652,2,0)</f>
        <v>2.4659999999999999E-3</v>
      </c>
      <c r="D311">
        <f t="shared" si="99"/>
        <v>8</v>
      </c>
      <c r="E311" s="7">
        <f t="shared" si="93"/>
        <v>5964299387.862401</v>
      </c>
      <c r="F311" s="7">
        <f t="shared" si="94"/>
        <v>14707962.29046868</v>
      </c>
      <c r="G311" s="7">
        <f t="shared" si="87"/>
        <v>5979007350.1528692</v>
      </c>
      <c r="H311" s="7">
        <f t="shared" si="88"/>
        <v>19930024.500509564</v>
      </c>
      <c r="I311" s="8">
        <f t="shared" si="89"/>
        <v>758630081.45660472</v>
      </c>
      <c r="J311" s="7">
        <f t="shared" si="90"/>
        <v>19930024.500509564</v>
      </c>
      <c r="K311" s="8">
        <f t="shared" si="85"/>
        <v>738700056.9560951</v>
      </c>
      <c r="L311" s="7">
        <v>0</v>
      </c>
      <c r="M311" s="7">
        <f t="shared" si="86"/>
        <v>5240307293.1967735</v>
      </c>
      <c r="N311" s="139" t="s">
        <v>571</v>
      </c>
      <c r="O311" s="10">
        <f t="shared" si="91"/>
        <v>29</v>
      </c>
      <c r="P311" s="11">
        <f t="shared" si="95"/>
        <v>22427697.37653615</v>
      </c>
      <c r="Q311" s="11">
        <f t="shared" si="92"/>
        <v>740460897.83973193</v>
      </c>
      <c r="R311" s="37">
        <f t="shared" si="96"/>
        <v>762888595.21626806</v>
      </c>
      <c r="S311" s="39">
        <f t="shared" si="97"/>
        <v>2.7777777777777777</v>
      </c>
      <c r="T311" s="38">
        <f t="shared" si="100"/>
        <v>22427697.37653615</v>
      </c>
      <c r="U311" s="15">
        <f t="shared" si="101"/>
        <v>2096707289.3353195</v>
      </c>
      <c r="V311" s="15">
        <f t="shared" si="98"/>
        <v>2119134986.7118556</v>
      </c>
      <c r="W311" s="13"/>
      <c r="X311" s="14"/>
      <c r="Y311" s="138"/>
    </row>
    <row r="312" spans="1:25" x14ac:dyDescent="0.3">
      <c r="A312" s="1">
        <v>53966</v>
      </c>
      <c r="B312" s="9">
        <f t="shared" si="102"/>
        <v>31</v>
      </c>
      <c r="C312" s="5">
        <f>VLOOKUP(A312,Encargos!$A$8:$B$652,2,0)</f>
        <v>2.4659999999999999E-3</v>
      </c>
      <c r="D312">
        <f t="shared" si="99"/>
        <v>7</v>
      </c>
      <c r="E312" s="7">
        <f t="shared" si="93"/>
        <v>5240307293.1967735</v>
      </c>
      <c r="F312" s="7">
        <f t="shared" si="94"/>
        <v>12922597.785023242</v>
      </c>
      <c r="G312" s="7">
        <f t="shared" si="87"/>
        <v>5253229890.9817972</v>
      </c>
      <c r="H312" s="7">
        <f t="shared" si="88"/>
        <v>17510766.303272657</v>
      </c>
      <c r="I312" s="8">
        <f t="shared" si="89"/>
        <v>760500863.23747659</v>
      </c>
      <c r="J312" s="7">
        <f t="shared" si="90"/>
        <v>17510766.303272657</v>
      </c>
      <c r="K312" s="8">
        <f t="shared" si="85"/>
        <v>742990096.93420398</v>
      </c>
      <c r="L312" s="7">
        <v>0</v>
      </c>
      <c r="M312" s="7">
        <f t="shared" si="86"/>
        <v>4510239794.0475931</v>
      </c>
      <c r="N312" s="139" t="s">
        <v>572</v>
      </c>
      <c r="O312" s="10">
        <f t="shared" si="91"/>
        <v>29</v>
      </c>
      <c r="P312" s="11">
        <f t="shared" si="95"/>
        <v>19927828.039937191</v>
      </c>
      <c r="Q312" s="11">
        <f t="shared" si="92"/>
        <v>744703966.95828688</v>
      </c>
      <c r="R312" s="37">
        <f t="shared" si="96"/>
        <v>764631794.99822402</v>
      </c>
      <c r="S312" s="39">
        <f t="shared" si="97"/>
        <v>2.7777777777777777</v>
      </c>
      <c r="T312" s="38">
        <f t="shared" si="100"/>
        <v>19927828.039937191</v>
      </c>
      <c r="U312" s="15">
        <f t="shared" si="101"/>
        <v>2104049380.2884626</v>
      </c>
      <c r="V312" s="15">
        <f t="shared" si="98"/>
        <v>2123977208.3283999</v>
      </c>
      <c r="W312" s="13"/>
      <c r="X312" s="14"/>
      <c r="Y312" s="138"/>
    </row>
    <row r="313" spans="1:25" x14ac:dyDescent="0.3">
      <c r="A313" s="1">
        <v>53997</v>
      </c>
      <c r="B313" s="9">
        <f t="shared" si="102"/>
        <v>30</v>
      </c>
      <c r="C313" s="5">
        <f>VLOOKUP(A313,Encargos!$A$8:$B$652,2,0)</f>
        <v>2.4659999999999999E-3</v>
      </c>
      <c r="D313">
        <f t="shared" si="99"/>
        <v>6</v>
      </c>
      <c r="E313" s="7">
        <f t="shared" si="93"/>
        <v>4510239794.0475931</v>
      </c>
      <c r="F313" s="7">
        <f t="shared" si="94"/>
        <v>11122251.332121365</v>
      </c>
      <c r="G313" s="7">
        <f t="shared" si="87"/>
        <v>4521362045.379714</v>
      </c>
      <c r="H313" s="7">
        <f t="shared" si="88"/>
        <v>15071206.81793238</v>
      </c>
      <c r="I313" s="8">
        <f t="shared" si="89"/>
        <v>762376258.36622</v>
      </c>
      <c r="J313" s="7">
        <f t="shared" si="90"/>
        <v>15071206.81793238</v>
      </c>
      <c r="K313" s="8">
        <f t="shared" si="85"/>
        <v>747305051.54828763</v>
      </c>
      <c r="L313" s="7">
        <v>0</v>
      </c>
      <c r="M313" s="7">
        <f t="shared" si="86"/>
        <v>3774056993.8314261</v>
      </c>
      <c r="N313" s="139" t="s">
        <v>573</v>
      </c>
      <c r="O313" s="10">
        <f t="shared" si="91"/>
        <v>29</v>
      </c>
      <c r="P313" s="11">
        <f t="shared" si="95"/>
        <v>17569396.836751338</v>
      </c>
      <c r="Q313" s="11">
        <f t="shared" si="92"/>
        <v>749086404.17568123</v>
      </c>
      <c r="R313" s="37">
        <f t="shared" si="96"/>
        <v>766655801.01243258</v>
      </c>
      <c r="S313" s="39">
        <f t="shared" si="97"/>
        <v>2.7777777777777777</v>
      </c>
      <c r="T313" s="38">
        <f t="shared" si="100"/>
        <v>17569396.836751338</v>
      </c>
      <c r="U313" s="15">
        <f t="shared" si="101"/>
        <v>2112030050.4200058</v>
      </c>
      <c r="V313" s="15">
        <f t="shared" si="98"/>
        <v>2129599447.256757</v>
      </c>
      <c r="W313" s="13"/>
      <c r="X313" s="14"/>
      <c r="Y313" s="138"/>
    </row>
    <row r="314" spans="1:25" x14ac:dyDescent="0.3">
      <c r="A314" s="1">
        <v>54027</v>
      </c>
      <c r="B314" s="9">
        <f t="shared" si="102"/>
        <v>31</v>
      </c>
      <c r="C314" s="5">
        <f>VLOOKUP(A314,Encargos!$A$8:$B$652,2,0)</f>
        <v>2.4659999999999999E-3</v>
      </c>
      <c r="D314">
        <f t="shared" si="99"/>
        <v>5</v>
      </c>
      <c r="E314" s="7">
        <f t="shared" si="93"/>
        <v>3774056993.8314261</v>
      </c>
      <c r="F314" s="7">
        <f t="shared" si="94"/>
        <v>9306824.5467882957</v>
      </c>
      <c r="G314" s="7">
        <f t="shared" si="87"/>
        <v>3783363818.3782144</v>
      </c>
      <c r="H314" s="7">
        <f t="shared" si="88"/>
        <v>12611212.727927381</v>
      </c>
      <c r="I314" s="8">
        <f t="shared" si="89"/>
        <v>764256278.21935129</v>
      </c>
      <c r="J314" s="7">
        <f t="shared" si="90"/>
        <v>12611212.727927381</v>
      </c>
      <c r="K314" s="8">
        <f t="shared" si="85"/>
        <v>751645065.49142396</v>
      </c>
      <c r="L314" s="7">
        <v>0</v>
      </c>
      <c r="M314" s="7">
        <f t="shared" si="86"/>
        <v>3031718752.8867903</v>
      </c>
      <c r="N314" s="139" t="s">
        <v>574</v>
      </c>
      <c r="O314" s="10">
        <f t="shared" si="91"/>
        <v>29</v>
      </c>
      <c r="P314" s="11">
        <f t="shared" si="95"/>
        <v>15028708.75288146</v>
      </c>
      <c r="Q314" s="11">
        <f t="shared" si="92"/>
        <v>753378900.1035018</v>
      </c>
      <c r="R314" s="37">
        <f t="shared" si="96"/>
        <v>768407608.8563832</v>
      </c>
      <c r="S314" s="39">
        <f t="shared" si="97"/>
        <v>2.7777777777777777</v>
      </c>
      <c r="T314" s="38">
        <f t="shared" si="100"/>
        <v>15028708.75288146</v>
      </c>
      <c r="U314" s="15">
        <f t="shared" si="101"/>
        <v>2119436871.4037385</v>
      </c>
      <c r="V314" s="15">
        <f t="shared" si="98"/>
        <v>2134465580.15662</v>
      </c>
      <c r="W314" s="13"/>
      <c r="X314" s="14"/>
      <c r="Y314" s="138"/>
    </row>
    <row r="315" spans="1:25" x14ac:dyDescent="0.3">
      <c r="A315" s="1">
        <v>54058</v>
      </c>
      <c r="B315" s="9">
        <f t="shared" si="102"/>
        <v>31</v>
      </c>
      <c r="C315" s="5">
        <f>VLOOKUP(A315,Encargos!$A$8:$B$652,2,0)</f>
        <v>2.4659999999999999E-3</v>
      </c>
      <c r="D315">
        <f t="shared" si="99"/>
        <v>4</v>
      </c>
      <c r="E315" s="7">
        <f t="shared" si="93"/>
        <v>3031718752.8867903</v>
      </c>
      <c r="F315" s="7">
        <f t="shared" si="94"/>
        <v>7476218.4446188249</v>
      </c>
      <c r="G315" s="7">
        <f t="shared" si="87"/>
        <v>3039194971.331409</v>
      </c>
      <c r="H315" s="7">
        <f t="shared" si="88"/>
        <v>10130649.90443803</v>
      </c>
      <c r="I315" s="8">
        <f t="shared" si="89"/>
        <v>766140934.2014401</v>
      </c>
      <c r="J315" s="7">
        <f t="shared" si="90"/>
        <v>10130649.90443803</v>
      </c>
      <c r="K315" s="8">
        <f t="shared" si="85"/>
        <v>756010284.29700208</v>
      </c>
      <c r="L315" s="7">
        <v>0</v>
      </c>
      <c r="M315" s="7">
        <f t="shared" si="86"/>
        <v>2283184687.0344067</v>
      </c>
      <c r="N315" s="139" t="s">
        <v>575</v>
      </c>
      <c r="O315" s="10">
        <f t="shared" si="91"/>
        <v>29</v>
      </c>
      <c r="P315" s="11">
        <f t="shared" si="95"/>
        <v>12548313.773762207</v>
      </c>
      <c r="Q315" s="11">
        <f t="shared" si="92"/>
        <v>757754188.24606073</v>
      </c>
      <c r="R315" s="37">
        <f t="shared" si="96"/>
        <v>770302502.01982296</v>
      </c>
      <c r="S315" s="39">
        <f t="shared" si="97"/>
        <v>2.8888888888888888</v>
      </c>
      <c r="T315" s="38">
        <f t="shared" si="100"/>
        <v>12548313.773762207</v>
      </c>
      <c r="U315" s="15">
        <f t="shared" si="101"/>
        <v>2212770025.3946152</v>
      </c>
      <c r="V315" s="15">
        <f t="shared" si="98"/>
        <v>2225318339.1683774</v>
      </c>
      <c r="W315" s="13"/>
      <c r="X315" s="14"/>
      <c r="Y315" s="138"/>
    </row>
    <row r="316" spans="1:25" x14ac:dyDescent="0.3">
      <c r="A316" s="1">
        <v>54089</v>
      </c>
      <c r="B316" s="9">
        <f t="shared" si="102"/>
        <v>29</v>
      </c>
      <c r="C316" s="5">
        <f>VLOOKUP(A316,Encargos!$A$8:$B$652,2,0)</f>
        <v>2.4659999999999999E-3</v>
      </c>
      <c r="D316">
        <f t="shared" si="99"/>
        <v>3</v>
      </c>
      <c r="E316" s="7">
        <f t="shared" si="93"/>
        <v>2283184687.0344067</v>
      </c>
      <c r="F316" s="7">
        <f t="shared" si="94"/>
        <v>5630333.438226847</v>
      </c>
      <c r="G316" s="7">
        <f t="shared" si="87"/>
        <v>2288815020.4726334</v>
      </c>
      <c r="H316" s="7">
        <f t="shared" si="88"/>
        <v>7629383.4015754452</v>
      </c>
      <c r="I316" s="8">
        <f t="shared" si="89"/>
        <v>768030237.74518073</v>
      </c>
      <c r="J316" s="7">
        <f t="shared" si="90"/>
        <v>7629383.4015754452</v>
      </c>
      <c r="K316" s="8">
        <f t="shared" si="85"/>
        <v>760400854.34360528</v>
      </c>
      <c r="L316" s="7">
        <v>0</v>
      </c>
      <c r="M316" s="7">
        <f t="shared" si="86"/>
        <v>1528414166.1290283</v>
      </c>
      <c r="N316" s="139" t="s">
        <v>576</v>
      </c>
      <c r="O316" s="10">
        <f t="shared" si="91"/>
        <v>27</v>
      </c>
      <c r="P316" s="11">
        <f t="shared" si="95"/>
        <v>10035638.278288394</v>
      </c>
      <c r="Q316" s="11">
        <f t="shared" si="92"/>
        <v>762146533.93844604</v>
      </c>
      <c r="R316" s="37">
        <f t="shared" si="96"/>
        <v>772182172.21673441</v>
      </c>
      <c r="S316" s="39">
        <f t="shared" si="97"/>
        <v>2.8888888888888888</v>
      </c>
      <c r="T316" s="38">
        <f t="shared" si="100"/>
        <v>10035638.278288394</v>
      </c>
      <c r="U316" s="15">
        <f t="shared" si="101"/>
        <v>2220712859.236722</v>
      </c>
      <c r="V316" s="15">
        <f t="shared" si="98"/>
        <v>2230748497.5150104</v>
      </c>
      <c r="W316" s="13"/>
      <c r="X316" s="14"/>
      <c r="Y316" s="138"/>
    </row>
    <row r="317" spans="1:25" x14ac:dyDescent="0.3">
      <c r="A317" s="1">
        <v>54118</v>
      </c>
      <c r="B317" s="9">
        <f t="shared" si="102"/>
        <v>31</v>
      </c>
      <c r="C317" s="5">
        <f>VLOOKUP(A317,Encargos!$A$8:$B$652,2,0)</f>
        <v>2.4659999999999999E-3</v>
      </c>
      <c r="D317">
        <f t="shared" si="99"/>
        <v>2</v>
      </c>
      <c r="E317" s="7">
        <f t="shared" si="93"/>
        <v>1528414166.1290283</v>
      </c>
      <c r="F317" s="7">
        <f t="shared" si="94"/>
        <v>3769069.3336741836</v>
      </c>
      <c r="G317" s="7">
        <f t="shared" si="87"/>
        <v>1532183235.4627025</v>
      </c>
      <c r="H317" s="7">
        <f t="shared" si="88"/>
        <v>5107277.4515423421</v>
      </c>
      <c r="I317" s="8">
        <f t="shared" si="89"/>
        <v>769924200.31146026</v>
      </c>
      <c r="J317" s="7">
        <f t="shared" si="90"/>
        <v>5107277.4515423421</v>
      </c>
      <c r="K317" s="8">
        <f t="shared" si="85"/>
        <v>764816922.85991788</v>
      </c>
      <c r="L317" s="7">
        <v>0</v>
      </c>
      <c r="M317" s="7">
        <f t="shared" si="86"/>
        <v>767366312.60278463</v>
      </c>
      <c r="N317" s="139" t="s">
        <v>577</v>
      </c>
      <c r="O317" s="10">
        <f t="shared" si="91"/>
        <v>29</v>
      </c>
      <c r="P317" s="11">
        <f t="shared" si="95"/>
        <v>7525177.0322782733</v>
      </c>
      <c r="Q317" s="11">
        <f t="shared" si="92"/>
        <v>766581141.2571882</v>
      </c>
      <c r="R317" s="37">
        <f t="shared" si="96"/>
        <v>774106318.2894665</v>
      </c>
      <c r="S317" s="39">
        <f t="shared" si="97"/>
        <v>2.8888888888888888</v>
      </c>
      <c r="T317" s="38">
        <f t="shared" si="100"/>
        <v>7525177.0322782733</v>
      </c>
      <c r="U317" s="15">
        <f t="shared" si="101"/>
        <v>2228781964.6928473</v>
      </c>
      <c r="V317" s="15">
        <f t="shared" si="98"/>
        <v>2236307141.7251253</v>
      </c>
      <c r="W317" s="13"/>
      <c r="X317" s="14"/>
      <c r="Y317" s="138"/>
    </row>
    <row r="318" spans="1:25" x14ac:dyDescent="0.3">
      <c r="A318" s="1">
        <v>54149</v>
      </c>
      <c r="B318" s="9">
        <f t="shared" si="102"/>
        <v>30</v>
      </c>
      <c r="C318" s="5">
        <f>VLOOKUP(A318,Encargos!$A$8:$B$652,2,0)</f>
        <v>2.4659999999999999E-3</v>
      </c>
      <c r="D318">
        <f t="shared" si="99"/>
        <v>1</v>
      </c>
      <c r="E318" s="7">
        <f t="shared" si="93"/>
        <v>767366312.60278463</v>
      </c>
      <c r="F318" s="7">
        <f t="shared" si="94"/>
        <v>1892325.3268784669</v>
      </c>
      <c r="G318" s="7">
        <f t="shared" si="87"/>
        <v>769258637.92966306</v>
      </c>
      <c r="H318" s="7">
        <f t="shared" si="88"/>
        <v>2564195.4597655437</v>
      </c>
      <c r="I318" s="8">
        <f t="shared" si="89"/>
        <v>771822833.38942862</v>
      </c>
      <c r="J318" s="7">
        <f t="shared" si="90"/>
        <v>2564195.4597655437</v>
      </c>
      <c r="K318" s="8">
        <f t="shared" si="85"/>
        <v>769258637.92966306</v>
      </c>
      <c r="L318" s="7">
        <v>0</v>
      </c>
      <c r="M318" s="7">
        <f t="shared" si="86"/>
        <v>0</v>
      </c>
      <c r="N318" s="139" t="s">
        <v>578</v>
      </c>
      <c r="O318" s="10">
        <f t="shared" si="91"/>
        <v>29</v>
      </c>
      <c r="P318" s="11">
        <f t="shared" si="95"/>
        <v>5063082.3174782274</v>
      </c>
      <c r="Q318" s="11">
        <f t="shared" si="92"/>
        <v>771092321.36721265</v>
      </c>
      <c r="R318" s="37">
        <f t="shared" si="96"/>
        <v>776155403.68469083</v>
      </c>
      <c r="S318" s="39">
        <f t="shared" si="97"/>
        <v>2.8888888888888888</v>
      </c>
      <c r="T318" s="38">
        <f t="shared" si="100"/>
        <v>5063082.3174782274</v>
      </c>
      <c r="U318" s="15">
        <f t="shared" si="101"/>
        <v>2237163639.4382954</v>
      </c>
      <c r="V318" s="15">
        <f t="shared" si="98"/>
        <v>2242226721.7557735</v>
      </c>
      <c r="W318" s="13"/>
      <c r="X318" s="14"/>
      <c r="Y318" s="138"/>
    </row>
    <row r="319" spans="1:25" x14ac:dyDescent="0.3">
      <c r="A319" s="1"/>
      <c r="B319" s="9"/>
      <c r="C319" s="17"/>
      <c r="E319" s="74"/>
      <c r="F319" s="74"/>
      <c r="G319" s="74"/>
      <c r="H319" s="74"/>
      <c r="I319" s="75"/>
      <c r="J319" s="74"/>
      <c r="K319" s="75"/>
      <c r="L319" s="74"/>
      <c r="M319" s="74"/>
      <c r="N319" s="76"/>
      <c r="O319" s="56"/>
      <c r="P319" s="77"/>
      <c r="Q319" s="77"/>
      <c r="R319" s="78"/>
      <c r="S319" s="79"/>
      <c r="T319" s="80"/>
      <c r="U319" s="74"/>
      <c r="V319" s="74"/>
      <c r="W319" s="81"/>
      <c r="X319" s="77"/>
      <c r="Y319" s="1"/>
    </row>
    <row r="320" spans="1:25" x14ac:dyDescent="0.3">
      <c r="E320" s="82"/>
      <c r="F320" s="82"/>
      <c r="G320" s="82"/>
      <c r="H320" s="82"/>
      <c r="I320" s="82"/>
      <c r="J320" s="82"/>
      <c r="K320" s="82"/>
      <c r="L320" s="82"/>
      <c r="M320" s="82"/>
      <c r="N320" s="83"/>
      <c r="O320" s="82"/>
      <c r="S320" s="79"/>
      <c r="W320" s="1"/>
      <c r="Y320" s="1"/>
    </row>
    <row r="321" spans="5:25" x14ac:dyDescent="0.3">
      <c r="E321" s="82"/>
      <c r="F321" s="82"/>
      <c r="G321" s="82"/>
      <c r="H321" s="82"/>
      <c r="I321" s="82"/>
      <c r="J321" s="82"/>
      <c r="K321" s="82"/>
      <c r="L321" s="82"/>
      <c r="M321" s="82"/>
      <c r="N321" s="83"/>
      <c r="O321" s="82"/>
      <c r="S321" s="79"/>
      <c r="W321" s="1"/>
      <c r="Y321" s="1"/>
    </row>
    <row r="322" spans="5:25" x14ac:dyDescent="0.3">
      <c r="E322" s="82"/>
      <c r="F322" s="82"/>
      <c r="G322" s="82"/>
      <c r="H322" s="82"/>
      <c r="I322" s="82"/>
      <c r="J322" s="82"/>
      <c r="K322" s="82"/>
      <c r="L322" s="82"/>
      <c r="M322" s="82"/>
      <c r="N322" s="83"/>
      <c r="O322" s="82"/>
      <c r="S322" s="79"/>
      <c r="W322" s="1"/>
      <c r="Y322" s="1"/>
    </row>
    <row r="323" spans="5:25" x14ac:dyDescent="0.3">
      <c r="E323" s="82"/>
      <c r="F323" s="82"/>
      <c r="G323" s="82"/>
      <c r="H323" s="82"/>
      <c r="I323" s="82"/>
      <c r="J323" s="82"/>
      <c r="K323" s="82"/>
      <c r="L323" s="82"/>
      <c r="M323" s="82"/>
      <c r="N323" s="83"/>
      <c r="O323" s="82"/>
      <c r="W323" s="1"/>
      <c r="Y323" s="1"/>
    </row>
    <row r="324" spans="5:25" x14ac:dyDescent="0.3">
      <c r="E324" s="82"/>
      <c r="F324" s="82"/>
      <c r="G324" s="82"/>
      <c r="H324" s="82"/>
      <c r="I324" s="82"/>
      <c r="J324" s="82"/>
      <c r="K324" s="82"/>
      <c r="L324" s="82"/>
      <c r="M324" s="82"/>
      <c r="N324" s="83"/>
      <c r="O324" s="82"/>
      <c r="W324" s="1"/>
      <c r="Y324" s="1"/>
    </row>
    <row r="325" spans="5:25" x14ac:dyDescent="0.3">
      <c r="E325" s="82"/>
      <c r="F325" s="82"/>
      <c r="G325" s="82"/>
      <c r="H325" s="82"/>
      <c r="I325" s="82"/>
      <c r="J325" s="82"/>
      <c r="K325" s="82"/>
      <c r="L325" s="82"/>
      <c r="M325" s="82"/>
      <c r="N325" s="83"/>
      <c r="O325" s="82"/>
      <c r="W325" s="1"/>
      <c r="Y325" s="1"/>
    </row>
    <row r="326" spans="5:25" x14ac:dyDescent="0.3">
      <c r="E326" s="82"/>
      <c r="F326" s="82"/>
      <c r="G326" s="82"/>
      <c r="H326" s="82"/>
      <c r="I326" s="82"/>
      <c r="J326" s="82"/>
      <c r="K326" s="82"/>
      <c r="L326" s="82"/>
      <c r="M326" s="82"/>
      <c r="N326" s="83"/>
      <c r="O326" s="82"/>
      <c r="W326" s="1"/>
      <c r="Y326" s="1"/>
    </row>
    <row r="327" spans="5:25" x14ac:dyDescent="0.3">
      <c r="E327" s="82"/>
      <c r="F327" s="82"/>
      <c r="G327" s="82"/>
      <c r="H327" s="82"/>
      <c r="I327" s="82"/>
      <c r="J327" s="82"/>
      <c r="K327" s="82"/>
      <c r="L327" s="82"/>
      <c r="M327" s="82"/>
      <c r="N327" s="83"/>
      <c r="O327" s="82"/>
      <c r="W327" s="1"/>
      <c r="Y327" s="1"/>
    </row>
    <row r="328" spans="5:25" x14ac:dyDescent="0.3">
      <c r="E328" s="82"/>
      <c r="F328" s="82"/>
      <c r="G328" s="82"/>
      <c r="H328" s="82"/>
      <c r="I328" s="82"/>
      <c r="J328" s="82"/>
      <c r="K328" s="82"/>
      <c r="L328" s="82"/>
      <c r="M328" s="82"/>
      <c r="N328" s="83"/>
      <c r="O328" s="82"/>
      <c r="W328" s="1"/>
      <c r="Y328" s="1"/>
    </row>
    <row r="329" spans="5:25" x14ac:dyDescent="0.3">
      <c r="E329" s="82"/>
      <c r="F329" s="82"/>
      <c r="G329" s="82"/>
      <c r="H329" s="82"/>
      <c r="I329" s="82"/>
      <c r="J329" s="82"/>
      <c r="K329" s="82"/>
      <c r="L329" s="82"/>
      <c r="M329" s="82"/>
      <c r="N329" s="83"/>
      <c r="O329" s="82"/>
      <c r="W329" s="1"/>
      <c r="Y329" s="1"/>
    </row>
    <row r="330" spans="5:25" x14ac:dyDescent="0.3">
      <c r="E330" s="82"/>
      <c r="F330" s="82"/>
      <c r="G330" s="82"/>
      <c r="H330" s="82"/>
      <c r="I330" s="82"/>
      <c r="J330" s="82"/>
      <c r="K330" s="82"/>
      <c r="L330" s="82"/>
      <c r="M330" s="82"/>
      <c r="N330" s="83"/>
      <c r="O330" s="82"/>
      <c r="W330" s="1"/>
      <c r="Y330" s="1"/>
    </row>
    <row r="331" spans="5:25" x14ac:dyDescent="0.3">
      <c r="E331" s="82"/>
      <c r="F331" s="82"/>
      <c r="G331" s="82"/>
      <c r="H331" s="82"/>
      <c r="I331" s="82"/>
      <c r="J331" s="82"/>
      <c r="K331" s="82"/>
      <c r="L331" s="82"/>
      <c r="M331" s="82"/>
      <c r="N331" s="83"/>
      <c r="O331" s="82"/>
      <c r="W331" s="1"/>
      <c r="Y331" s="1"/>
    </row>
    <row r="332" spans="5:25" x14ac:dyDescent="0.3">
      <c r="E332" s="82"/>
      <c r="F332" s="82"/>
      <c r="G332" s="82"/>
      <c r="H332" s="82"/>
      <c r="I332" s="82"/>
      <c r="J332" s="82"/>
      <c r="K332" s="82"/>
      <c r="L332" s="82"/>
      <c r="M332" s="82"/>
      <c r="N332" s="83"/>
      <c r="O332" s="82"/>
      <c r="W332" s="1"/>
      <c r="Y332" s="1"/>
    </row>
    <row r="333" spans="5:25" x14ac:dyDescent="0.3">
      <c r="E333" s="82"/>
      <c r="F333" s="82"/>
      <c r="G333" s="82"/>
      <c r="H333" s="82"/>
      <c r="I333" s="82"/>
      <c r="J333" s="82"/>
      <c r="K333" s="82"/>
      <c r="L333" s="82"/>
      <c r="M333" s="82"/>
      <c r="N333" s="83"/>
      <c r="O333" s="82"/>
      <c r="W333" s="1"/>
      <c r="Y333" s="1"/>
    </row>
    <row r="334" spans="5:25" x14ac:dyDescent="0.3">
      <c r="E334" s="82"/>
      <c r="F334" s="82"/>
      <c r="G334" s="82"/>
      <c r="H334" s="82"/>
      <c r="I334" s="82"/>
      <c r="J334" s="82"/>
      <c r="K334" s="82"/>
      <c r="L334" s="82"/>
      <c r="M334" s="82"/>
      <c r="N334" s="83"/>
      <c r="O334" s="82"/>
      <c r="W334" s="1"/>
      <c r="Y334" s="1"/>
    </row>
    <row r="335" spans="5:25" x14ac:dyDescent="0.3">
      <c r="E335" s="82"/>
      <c r="F335" s="82"/>
      <c r="G335" s="82"/>
      <c r="H335" s="82"/>
      <c r="I335" s="82"/>
      <c r="J335" s="82"/>
      <c r="K335" s="82"/>
      <c r="L335" s="82"/>
      <c r="M335" s="82"/>
      <c r="N335" s="83"/>
      <c r="O335" s="82"/>
      <c r="W335" s="1"/>
      <c r="Y335" s="1"/>
    </row>
    <row r="336" spans="5:25" x14ac:dyDescent="0.3">
      <c r="E336" s="82"/>
      <c r="F336" s="82"/>
      <c r="G336" s="82"/>
      <c r="H336" s="82"/>
      <c r="I336" s="82"/>
      <c r="J336" s="82"/>
      <c r="K336" s="82"/>
      <c r="L336" s="82"/>
      <c r="M336" s="82"/>
      <c r="N336" s="83"/>
      <c r="O336" s="82"/>
      <c r="W336" s="1"/>
      <c r="Y336" s="1"/>
    </row>
    <row r="337" spans="5:25" x14ac:dyDescent="0.3">
      <c r="E337" s="82"/>
      <c r="F337" s="82"/>
      <c r="G337" s="82"/>
      <c r="H337" s="82"/>
      <c r="I337" s="82"/>
      <c r="J337" s="82"/>
      <c r="K337" s="82"/>
      <c r="L337" s="82"/>
      <c r="M337" s="82"/>
      <c r="N337" s="83"/>
      <c r="O337" s="82"/>
      <c r="W337" s="1"/>
      <c r="Y337" s="1"/>
    </row>
    <row r="338" spans="5:25" x14ac:dyDescent="0.3">
      <c r="E338" s="82"/>
      <c r="F338" s="82"/>
      <c r="G338" s="82"/>
      <c r="H338" s="82"/>
      <c r="I338" s="82"/>
      <c r="J338" s="82"/>
      <c r="K338" s="82"/>
      <c r="L338" s="82"/>
      <c r="M338" s="82"/>
      <c r="N338" s="83"/>
      <c r="O338" s="82"/>
      <c r="W338" s="1"/>
      <c r="Y338" s="1"/>
    </row>
    <row r="339" spans="5:25" x14ac:dyDescent="0.3">
      <c r="E339" s="82"/>
      <c r="F339" s="82"/>
      <c r="G339" s="82"/>
      <c r="H339" s="82"/>
      <c r="I339" s="82"/>
      <c r="J339" s="82"/>
      <c r="K339" s="82"/>
      <c r="L339" s="82"/>
      <c r="M339" s="82"/>
      <c r="N339" s="83"/>
      <c r="O339" s="82"/>
      <c r="W339" s="1"/>
      <c r="Y339" s="1"/>
    </row>
    <row r="340" spans="5:25" x14ac:dyDescent="0.3">
      <c r="E340" s="82"/>
      <c r="F340" s="82"/>
      <c r="G340" s="82"/>
      <c r="H340" s="82"/>
      <c r="I340" s="82"/>
      <c r="J340" s="82"/>
      <c r="K340" s="82"/>
      <c r="L340" s="82"/>
      <c r="M340" s="82"/>
      <c r="N340" s="83"/>
      <c r="O340" s="82"/>
      <c r="W340" s="1"/>
      <c r="Y340" s="1"/>
    </row>
    <row r="341" spans="5:25" x14ac:dyDescent="0.3">
      <c r="E341" s="82"/>
      <c r="F341" s="82"/>
      <c r="G341" s="82"/>
      <c r="H341" s="82"/>
      <c r="I341" s="82"/>
      <c r="J341" s="82"/>
      <c r="K341" s="82"/>
      <c r="L341" s="82"/>
      <c r="M341" s="82"/>
      <c r="N341" s="83"/>
      <c r="O341" s="82"/>
      <c r="W341" s="1"/>
      <c r="Y341" s="1"/>
    </row>
    <row r="342" spans="5:25" x14ac:dyDescent="0.3">
      <c r="E342" s="82"/>
      <c r="F342" s="82"/>
      <c r="G342" s="82"/>
      <c r="H342" s="82"/>
      <c r="I342" s="82"/>
      <c r="J342" s="82"/>
      <c r="K342" s="82"/>
      <c r="L342" s="82"/>
      <c r="M342" s="82"/>
      <c r="N342" s="83"/>
      <c r="O342" s="82"/>
      <c r="W342" s="1"/>
      <c r="Y342" s="1"/>
    </row>
    <row r="343" spans="5:25" x14ac:dyDescent="0.3">
      <c r="E343" s="82"/>
      <c r="F343" s="82"/>
      <c r="G343" s="82"/>
      <c r="H343" s="82"/>
      <c r="I343" s="82"/>
      <c r="J343" s="82"/>
      <c r="K343" s="82"/>
      <c r="L343" s="82"/>
      <c r="M343" s="82"/>
      <c r="N343" s="83"/>
      <c r="O343" s="82"/>
      <c r="W343" s="1"/>
      <c r="Y343" s="1"/>
    </row>
    <row r="344" spans="5:25" x14ac:dyDescent="0.3">
      <c r="E344" s="82"/>
      <c r="F344" s="82"/>
      <c r="G344" s="82"/>
      <c r="H344" s="82"/>
      <c r="I344" s="82"/>
      <c r="J344" s="82"/>
      <c r="K344" s="82"/>
      <c r="L344" s="82"/>
      <c r="M344" s="82"/>
      <c r="N344" s="83"/>
      <c r="O344" s="82"/>
      <c r="W344" s="1"/>
      <c r="Y344" s="1"/>
    </row>
    <row r="345" spans="5:25" x14ac:dyDescent="0.3">
      <c r="E345" s="82"/>
      <c r="F345" s="82"/>
      <c r="G345" s="82"/>
      <c r="H345" s="82"/>
      <c r="I345" s="82"/>
      <c r="J345" s="82"/>
      <c r="K345" s="82"/>
      <c r="L345" s="82"/>
      <c r="M345" s="82"/>
      <c r="N345" s="83"/>
      <c r="O345" s="82"/>
      <c r="W345" s="1"/>
      <c r="Y345" s="1"/>
    </row>
    <row r="346" spans="5:25" x14ac:dyDescent="0.3">
      <c r="E346" s="82"/>
      <c r="F346" s="82"/>
      <c r="G346" s="82"/>
      <c r="H346" s="82"/>
      <c r="I346" s="82"/>
      <c r="J346" s="82"/>
      <c r="K346" s="82"/>
      <c r="L346" s="82"/>
      <c r="M346" s="82"/>
      <c r="N346" s="83"/>
      <c r="O346" s="82"/>
      <c r="Y346" s="1"/>
    </row>
    <row r="347" spans="5:25" x14ac:dyDescent="0.3">
      <c r="E347" s="82"/>
      <c r="F347" s="82"/>
      <c r="G347" s="82"/>
      <c r="H347" s="82"/>
      <c r="I347" s="82"/>
      <c r="J347" s="82"/>
      <c r="K347" s="82"/>
      <c r="L347" s="82"/>
      <c r="M347" s="82"/>
      <c r="N347" s="83"/>
      <c r="O347" s="82"/>
      <c r="Y347" s="1"/>
    </row>
    <row r="348" spans="5:25" x14ac:dyDescent="0.3">
      <c r="E348" s="82"/>
      <c r="F348" s="82"/>
      <c r="G348" s="82"/>
      <c r="H348" s="82"/>
      <c r="I348" s="82"/>
      <c r="J348" s="82"/>
      <c r="K348" s="82"/>
      <c r="L348" s="82"/>
      <c r="M348" s="82"/>
      <c r="N348" s="83"/>
      <c r="O348" s="82"/>
      <c r="Y348" s="1"/>
    </row>
    <row r="349" spans="5:25" x14ac:dyDescent="0.3">
      <c r="E349" s="82"/>
      <c r="F349" s="82"/>
      <c r="G349" s="82"/>
      <c r="H349" s="82"/>
      <c r="I349" s="82"/>
      <c r="J349" s="82"/>
      <c r="K349" s="82"/>
      <c r="L349" s="82"/>
      <c r="M349" s="82"/>
      <c r="N349" s="83"/>
      <c r="O349" s="82"/>
      <c r="Y349" s="1"/>
    </row>
    <row r="350" spans="5:25" x14ac:dyDescent="0.3">
      <c r="E350" s="82"/>
      <c r="F350" s="82"/>
      <c r="G350" s="82"/>
      <c r="H350" s="82"/>
      <c r="I350" s="82"/>
      <c r="J350" s="82"/>
      <c r="K350" s="82"/>
      <c r="L350" s="82"/>
      <c r="M350" s="82"/>
      <c r="N350" s="83"/>
      <c r="O350" s="82"/>
      <c r="Y350" s="1"/>
    </row>
    <row r="351" spans="5:25" x14ac:dyDescent="0.3">
      <c r="E351" s="82"/>
      <c r="F351" s="82"/>
      <c r="G351" s="82"/>
      <c r="H351" s="82"/>
      <c r="I351" s="82"/>
      <c r="J351" s="82"/>
      <c r="K351" s="82"/>
      <c r="L351" s="82"/>
      <c r="M351" s="82"/>
      <c r="N351" s="83"/>
      <c r="O351" s="82"/>
      <c r="Y351" s="1"/>
    </row>
    <row r="352" spans="5:25" x14ac:dyDescent="0.3">
      <c r="E352" s="82"/>
      <c r="F352" s="82"/>
      <c r="G352" s="82"/>
      <c r="H352" s="82"/>
      <c r="I352" s="82"/>
      <c r="J352" s="82"/>
      <c r="K352" s="82"/>
      <c r="L352" s="82"/>
      <c r="M352" s="82"/>
      <c r="N352" s="83"/>
      <c r="O352" s="82"/>
      <c r="Y352" s="1"/>
    </row>
    <row r="353" spans="5:25" x14ac:dyDescent="0.3">
      <c r="E353" s="82"/>
      <c r="F353" s="82"/>
      <c r="G353" s="82"/>
      <c r="H353" s="82"/>
      <c r="I353" s="82"/>
      <c r="J353" s="82"/>
      <c r="K353" s="82"/>
      <c r="L353" s="82"/>
      <c r="M353" s="82"/>
      <c r="N353" s="83"/>
      <c r="O353" s="82"/>
      <c r="Y353" s="1"/>
    </row>
    <row r="354" spans="5:25" x14ac:dyDescent="0.3">
      <c r="E354" s="82"/>
      <c r="F354" s="82"/>
      <c r="G354" s="82"/>
      <c r="H354" s="82"/>
      <c r="I354" s="82"/>
      <c r="J354" s="82"/>
      <c r="K354" s="82"/>
      <c r="L354" s="82"/>
      <c r="M354" s="82"/>
      <c r="N354" s="83"/>
      <c r="O354" s="82"/>
      <c r="Y354" s="1"/>
    </row>
    <row r="355" spans="5:25" x14ac:dyDescent="0.3">
      <c r="E355" s="82"/>
      <c r="F355" s="82"/>
      <c r="G355" s="82"/>
      <c r="H355" s="82"/>
      <c r="I355" s="82"/>
      <c r="J355" s="82"/>
      <c r="K355" s="82"/>
      <c r="L355" s="82"/>
      <c r="M355" s="82"/>
      <c r="N355" s="83"/>
      <c r="O355" s="82"/>
      <c r="Y355" s="1"/>
    </row>
    <row r="356" spans="5:25" x14ac:dyDescent="0.3">
      <c r="E356" s="82"/>
      <c r="F356" s="82"/>
      <c r="G356" s="82"/>
      <c r="H356" s="82"/>
      <c r="I356" s="82"/>
      <c r="J356" s="82"/>
      <c r="K356" s="82"/>
      <c r="L356" s="82"/>
      <c r="M356" s="82"/>
      <c r="N356" s="83"/>
      <c r="O356" s="82"/>
      <c r="Y356" s="1"/>
    </row>
    <row r="357" spans="5:25" x14ac:dyDescent="0.3">
      <c r="E357" s="82"/>
      <c r="F357" s="82"/>
      <c r="G357" s="82"/>
      <c r="H357" s="82"/>
      <c r="I357" s="82"/>
      <c r="J357" s="82"/>
      <c r="K357" s="82"/>
      <c r="L357" s="82"/>
      <c r="M357" s="82"/>
      <c r="N357" s="83"/>
      <c r="O357" s="82"/>
      <c r="Y357" s="1"/>
    </row>
    <row r="358" spans="5:25" x14ac:dyDescent="0.3">
      <c r="E358" s="82"/>
      <c r="F358" s="82"/>
      <c r="G358" s="82"/>
      <c r="H358" s="82"/>
      <c r="I358" s="82"/>
      <c r="J358" s="82"/>
      <c r="K358" s="82"/>
      <c r="L358" s="82"/>
      <c r="M358" s="82"/>
      <c r="N358" s="83"/>
      <c r="O358" s="82"/>
      <c r="Y358" s="1"/>
    </row>
    <row r="359" spans="5:25" x14ac:dyDescent="0.3">
      <c r="E359" s="82"/>
      <c r="F359" s="82"/>
      <c r="G359" s="82"/>
      <c r="H359" s="82"/>
      <c r="I359" s="82"/>
      <c r="J359" s="82"/>
      <c r="K359" s="82"/>
      <c r="L359" s="82"/>
      <c r="M359" s="82"/>
      <c r="N359" s="83"/>
      <c r="O359" s="82"/>
      <c r="Y359" s="1"/>
    </row>
    <row r="360" spans="5:25" x14ac:dyDescent="0.3">
      <c r="E360" s="82"/>
      <c r="F360" s="82"/>
      <c r="G360" s="82"/>
      <c r="H360" s="82"/>
      <c r="I360" s="82"/>
      <c r="J360" s="82"/>
      <c r="K360" s="82"/>
      <c r="L360" s="82"/>
      <c r="M360" s="82"/>
      <c r="N360" s="83"/>
      <c r="O360" s="82"/>
      <c r="Y360" s="1"/>
    </row>
    <row r="361" spans="5:25" x14ac:dyDescent="0.3">
      <c r="E361" s="82"/>
      <c r="F361" s="82"/>
      <c r="G361" s="82"/>
      <c r="H361" s="82"/>
      <c r="I361" s="82"/>
      <c r="J361" s="82"/>
      <c r="K361" s="82"/>
      <c r="L361" s="82"/>
      <c r="M361" s="82"/>
      <c r="N361" s="83"/>
      <c r="O361" s="82"/>
      <c r="Y361" s="1"/>
    </row>
    <row r="362" spans="5:25" x14ac:dyDescent="0.3">
      <c r="E362" s="82"/>
      <c r="F362" s="82"/>
      <c r="G362" s="82"/>
      <c r="H362" s="82"/>
      <c r="I362" s="82"/>
      <c r="J362" s="82"/>
      <c r="K362" s="82"/>
      <c r="L362" s="82"/>
      <c r="M362" s="82"/>
      <c r="N362" s="83"/>
      <c r="O362" s="82"/>
      <c r="Y362" s="1"/>
    </row>
    <row r="363" spans="5:25" x14ac:dyDescent="0.3">
      <c r="E363" s="82"/>
      <c r="F363" s="82"/>
      <c r="G363" s="82"/>
      <c r="H363" s="82"/>
      <c r="I363" s="82"/>
      <c r="J363" s="82"/>
      <c r="K363" s="82"/>
      <c r="L363" s="82"/>
      <c r="M363" s="82"/>
      <c r="N363" s="83"/>
      <c r="O363" s="82"/>
      <c r="Y363" s="1"/>
    </row>
    <row r="364" spans="5:25" x14ac:dyDescent="0.3">
      <c r="E364" s="82"/>
      <c r="F364" s="82"/>
      <c r="G364" s="82"/>
      <c r="H364" s="82"/>
      <c r="I364" s="82"/>
      <c r="J364" s="82"/>
      <c r="K364" s="82"/>
      <c r="L364" s="82"/>
      <c r="M364" s="82"/>
      <c r="N364" s="83"/>
      <c r="O364" s="82"/>
      <c r="Y364" s="1"/>
    </row>
    <row r="365" spans="5:25" x14ac:dyDescent="0.3">
      <c r="E365" s="82"/>
      <c r="F365" s="82"/>
      <c r="G365" s="82"/>
      <c r="H365" s="82"/>
      <c r="I365" s="82"/>
      <c r="J365" s="82"/>
      <c r="K365" s="82"/>
      <c r="L365" s="82"/>
      <c r="M365" s="82"/>
      <c r="N365" s="83"/>
      <c r="O365" s="82"/>
      <c r="Y365" s="1"/>
    </row>
    <row r="366" spans="5:25" x14ac:dyDescent="0.3">
      <c r="E366" s="82"/>
      <c r="F366" s="82"/>
      <c r="G366" s="82"/>
      <c r="H366" s="82"/>
      <c r="I366" s="82"/>
      <c r="J366" s="82"/>
      <c r="K366" s="82"/>
      <c r="L366" s="82"/>
      <c r="M366" s="82"/>
      <c r="N366" s="83"/>
      <c r="O366" s="82"/>
      <c r="Y366" s="1"/>
    </row>
    <row r="367" spans="5:25" x14ac:dyDescent="0.3">
      <c r="E367" s="82"/>
      <c r="F367" s="82"/>
      <c r="G367" s="82"/>
      <c r="H367" s="82"/>
      <c r="I367" s="82"/>
      <c r="J367" s="82"/>
      <c r="K367" s="82"/>
      <c r="L367" s="82"/>
      <c r="M367" s="82"/>
      <c r="N367" s="83"/>
      <c r="O367" s="82"/>
      <c r="Y367" s="1"/>
    </row>
    <row r="368" spans="5:25" x14ac:dyDescent="0.3">
      <c r="E368" s="82"/>
      <c r="F368" s="82"/>
      <c r="G368" s="82"/>
      <c r="H368" s="82"/>
      <c r="I368" s="82"/>
      <c r="J368" s="82"/>
      <c r="K368" s="82"/>
      <c r="L368" s="82"/>
      <c r="M368" s="82"/>
      <c r="N368" s="83"/>
      <c r="O368" s="82"/>
      <c r="Y368" s="1"/>
    </row>
    <row r="369" spans="5:25" x14ac:dyDescent="0.3">
      <c r="E369" s="82"/>
      <c r="F369" s="82"/>
      <c r="G369" s="82"/>
      <c r="H369" s="82"/>
      <c r="I369" s="82"/>
      <c r="J369" s="82"/>
      <c r="K369" s="82"/>
      <c r="L369" s="82"/>
      <c r="M369" s="82"/>
      <c r="N369" s="83"/>
      <c r="O369" s="82"/>
      <c r="Y369" s="1"/>
    </row>
    <row r="370" spans="5:25" x14ac:dyDescent="0.3">
      <c r="E370" s="82"/>
      <c r="F370" s="82"/>
      <c r="G370" s="82"/>
      <c r="H370" s="82"/>
      <c r="I370" s="82"/>
      <c r="J370" s="82"/>
      <c r="K370" s="82"/>
      <c r="L370" s="82"/>
      <c r="M370" s="82"/>
      <c r="N370" s="83"/>
      <c r="O370" s="82"/>
      <c r="Y370" s="1"/>
    </row>
    <row r="371" spans="5:25" x14ac:dyDescent="0.3">
      <c r="E371" s="82"/>
      <c r="F371" s="82"/>
      <c r="G371" s="82"/>
      <c r="H371" s="82"/>
      <c r="I371" s="82"/>
      <c r="J371" s="82"/>
      <c r="K371" s="82"/>
      <c r="L371" s="82"/>
      <c r="M371" s="82"/>
      <c r="N371" s="83"/>
      <c r="O371" s="82"/>
      <c r="Y371" s="1"/>
    </row>
    <row r="372" spans="5:25" x14ac:dyDescent="0.3">
      <c r="E372" s="82"/>
      <c r="F372" s="82"/>
      <c r="G372" s="82"/>
      <c r="H372" s="82"/>
      <c r="I372" s="82"/>
      <c r="J372" s="82"/>
      <c r="K372" s="82"/>
      <c r="L372" s="82"/>
      <c r="M372" s="82"/>
      <c r="N372" s="83"/>
      <c r="O372" s="82"/>
      <c r="Y372" s="1"/>
    </row>
    <row r="373" spans="5:25" x14ac:dyDescent="0.3">
      <c r="E373" s="82"/>
      <c r="F373" s="82"/>
      <c r="G373" s="82"/>
      <c r="H373" s="82"/>
      <c r="I373" s="82"/>
      <c r="J373" s="82"/>
      <c r="K373" s="82"/>
      <c r="L373" s="82"/>
      <c r="M373" s="82"/>
      <c r="N373" s="83"/>
      <c r="O373" s="82"/>
      <c r="Y373" s="1"/>
    </row>
    <row r="374" spans="5:25" x14ac:dyDescent="0.3">
      <c r="E374" s="82"/>
      <c r="F374" s="82"/>
      <c r="G374" s="82"/>
      <c r="H374" s="82"/>
      <c r="I374" s="82"/>
      <c r="J374" s="82"/>
      <c r="K374" s="82"/>
      <c r="L374" s="82"/>
      <c r="M374" s="82"/>
      <c r="N374" s="83"/>
      <c r="O374" s="82"/>
      <c r="Y374" s="1"/>
    </row>
    <row r="375" spans="5:25" x14ac:dyDescent="0.3">
      <c r="E375" s="82"/>
      <c r="F375" s="82"/>
      <c r="G375" s="82"/>
      <c r="H375" s="82"/>
      <c r="I375" s="82"/>
      <c r="J375" s="82"/>
      <c r="K375" s="82"/>
      <c r="L375" s="82"/>
      <c r="M375" s="82"/>
      <c r="N375" s="83"/>
      <c r="O375" s="82"/>
      <c r="Y375" s="1"/>
    </row>
    <row r="376" spans="5:25" x14ac:dyDescent="0.3">
      <c r="E376" s="82"/>
      <c r="F376" s="82"/>
      <c r="G376" s="82"/>
      <c r="H376" s="82"/>
      <c r="I376" s="82"/>
      <c r="J376" s="82"/>
      <c r="K376" s="82"/>
      <c r="L376" s="82"/>
      <c r="M376" s="82"/>
      <c r="N376" s="83"/>
      <c r="O376" s="82"/>
      <c r="Y376" s="1"/>
    </row>
    <row r="377" spans="5:25" x14ac:dyDescent="0.3">
      <c r="E377" s="82"/>
      <c r="F377" s="82"/>
      <c r="G377" s="82"/>
      <c r="H377" s="82"/>
      <c r="I377" s="82"/>
      <c r="J377" s="82"/>
      <c r="K377" s="82"/>
      <c r="L377" s="82"/>
      <c r="M377" s="82"/>
      <c r="N377" s="83"/>
      <c r="O377" s="82"/>
      <c r="Y377" s="1"/>
    </row>
    <row r="378" spans="5:25" x14ac:dyDescent="0.3">
      <c r="E378" s="82"/>
      <c r="F378" s="82"/>
      <c r="G378" s="82"/>
      <c r="H378" s="82"/>
      <c r="I378" s="82"/>
      <c r="J378" s="82"/>
      <c r="K378" s="82"/>
      <c r="L378" s="82"/>
      <c r="M378" s="82"/>
      <c r="N378" s="83"/>
      <c r="O378" s="82"/>
      <c r="Y378" s="1"/>
    </row>
    <row r="379" spans="5:25" x14ac:dyDescent="0.3">
      <c r="E379" s="82"/>
      <c r="F379" s="82"/>
      <c r="G379" s="82"/>
      <c r="H379" s="82"/>
      <c r="I379" s="82"/>
      <c r="J379" s="82"/>
      <c r="K379" s="82"/>
      <c r="L379" s="82"/>
      <c r="M379" s="82"/>
      <c r="N379" s="83"/>
      <c r="O379" s="82"/>
      <c r="Y379" s="1"/>
    </row>
    <row r="380" spans="5:25" x14ac:dyDescent="0.3">
      <c r="E380" s="82"/>
      <c r="F380" s="82"/>
      <c r="G380" s="82"/>
      <c r="H380" s="82"/>
      <c r="I380" s="82"/>
      <c r="J380" s="82"/>
      <c r="K380" s="82"/>
      <c r="L380" s="82"/>
      <c r="M380" s="82"/>
      <c r="N380" s="83"/>
      <c r="O380" s="82"/>
      <c r="Y380" s="1"/>
    </row>
    <row r="381" spans="5:25" x14ac:dyDescent="0.3">
      <c r="E381" s="82"/>
      <c r="F381" s="82"/>
      <c r="G381" s="82"/>
      <c r="H381" s="82"/>
      <c r="I381" s="82"/>
      <c r="J381" s="82"/>
      <c r="K381" s="82"/>
      <c r="L381" s="82"/>
      <c r="M381" s="82"/>
      <c r="N381" s="83"/>
      <c r="O381" s="82"/>
      <c r="Y381" s="1"/>
    </row>
    <row r="382" spans="5:25" x14ac:dyDescent="0.3">
      <c r="E382" s="82"/>
      <c r="F382" s="82"/>
      <c r="G382" s="82"/>
      <c r="H382" s="82"/>
      <c r="I382" s="82"/>
      <c r="J382" s="82"/>
      <c r="K382" s="82"/>
      <c r="L382" s="82"/>
      <c r="M382" s="82"/>
      <c r="N382" s="83"/>
      <c r="O382" s="82"/>
      <c r="Y382" s="1"/>
    </row>
    <row r="383" spans="5:25" x14ac:dyDescent="0.3">
      <c r="E383" s="82"/>
      <c r="F383" s="82"/>
      <c r="G383" s="82"/>
      <c r="H383" s="82"/>
      <c r="I383" s="82"/>
      <c r="J383" s="82"/>
      <c r="K383" s="82"/>
      <c r="L383" s="82"/>
      <c r="M383" s="82"/>
      <c r="N383" s="83"/>
      <c r="O383" s="82"/>
      <c r="Y383" s="1"/>
    </row>
    <row r="384" spans="5:25" x14ac:dyDescent="0.3">
      <c r="E384" s="82"/>
      <c r="F384" s="82"/>
      <c r="G384" s="82"/>
      <c r="H384" s="82"/>
      <c r="I384" s="82"/>
      <c r="J384" s="82"/>
      <c r="K384" s="82"/>
      <c r="L384" s="82"/>
      <c r="M384" s="82"/>
      <c r="N384" s="83"/>
      <c r="O384" s="82"/>
      <c r="Y384" s="1"/>
    </row>
    <row r="385" spans="5:25" x14ac:dyDescent="0.3">
      <c r="E385" s="82"/>
      <c r="F385" s="82"/>
      <c r="G385" s="82"/>
      <c r="H385" s="82"/>
      <c r="I385" s="82"/>
      <c r="J385" s="82"/>
      <c r="K385" s="82"/>
      <c r="L385" s="82"/>
      <c r="M385" s="82"/>
      <c r="N385" s="83"/>
      <c r="O385" s="82"/>
      <c r="Y385" s="1"/>
    </row>
    <row r="386" spans="5:25" x14ac:dyDescent="0.3">
      <c r="E386" s="82"/>
      <c r="F386" s="82"/>
      <c r="G386" s="82"/>
      <c r="H386" s="82"/>
      <c r="I386" s="82"/>
      <c r="J386" s="82"/>
      <c r="K386" s="82"/>
      <c r="L386" s="82"/>
      <c r="M386" s="82"/>
      <c r="N386" s="83"/>
      <c r="O386" s="82"/>
      <c r="Y386" s="1"/>
    </row>
    <row r="387" spans="5:25" x14ac:dyDescent="0.3">
      <c r="E387" s="82"/>
      <c r="F387" s="82"/>
      <c r="G387" s="82"/>
      <c r="H387" s="82"/>
      <c r="I387" s="82"/>
      <c r="J387" s="82"/>
      <c r="K387" s="82"/>
      <c r="L387" s="82"/>
      <c r="M387" s="82"/>
      <c r="N387" s="83"/>
      <c r="O387" s="82"/>
      <c r="Y387" s="1"/>
    </row>
    <row r="388" spans="5:25" x14ac:dyDescent="0.3">
      <c r="E388" s="82"/>
      <c r="F388" s="82"/>
      <c r="G388" s="82"/>
      <c r="H388" s="82"/>
      <c r="I388" s="82"/>
      <c r="J388" s="82"/>
      <c r="K388" s="82"/>
      <c r="L388" s="82"/>
      <c r="M388" s="82"/>
      <c r="N388" s="83"/>
      <c r="O388" s="82"/>
      <c r="Y388" s="1"/>
    </row>
    <row r="389" spans="5:25" x14ac:dyDescent="0.3">
      <c r="E389" s="82"/>
      <c r="F389" s="82"/>
      <c r="G389" s="82"/>
      <c r="H389" s="82"/>
      <c r="I389" s="82"/>
      <c r="J389" s="82"/>
      <c r="K389" s="82"/>
      <c r="L389" s="82"/>
      <c r="M389" s="82"/>
      <c r="N389" s="83"/>
      <c r="O389" s="82"/>
      <c r="Y389" s="1"/>
    </row>
    <row r="390" spans="5:25" x14ac:dyDescent="0.3">
      <c r="E390" s="82"/>
      <c r="F390" s="82"/>
      <c r="G390" s="82"/>
      <c r="H390" s="82"/>
      <c r="I390" s="82"/>
      <c r="J390" s="82"/>
      <c r="K390" s="82"/>
      <c r="L390" s="82"/>
      <c r="M390" s="82"/>
      <c r="N390" s="83"/>
      <c r="O390" s="82"/>
      <c r="Y390" s="1"/>
    </row>
    <row r="391" spans="5:25" x14ac:dyDescent="0.3">
      <c r="E391" s="82"/>
      <c r="F391" s="82"/>
      <c r="G391" s="82"/>
      <c r="H391" s="82"/>
      <c r="I391" s="82"/>
      <c r="J391" s="82"/>
      <c r="K391" s="82"/>
      <c r="L391" s="82"/>
      <c r="M391" s="82"/>
      <c r="N391" s="83"/>
      <c r="O391" s="82"/>
      <c r="Y391" s="1"/>
    </row>
    <row r="392" spans="5:25" x14ac:dyDescent="0.3">
      <c r="E392" s="82"/>
      <c r="F392" s="82"/>
      <c r="G392" s="82"/>
      <c r="H392" s="82"/>
      <c r="I392" s="82"/>
      <c r="J392" s="82"/>
      <c r="K392" s="82"/>
      <c r="L392" s="82"/>
      <c r="M392" s="82"/>
      <c r="N392" s="83"/>
      <c r="O392" s="82"/>
      <c r="Y392" s="1"/>
    </row>
    <row r="393" spans="5:25" x14ac:dyDescent="0.3">
      <c r="E393" s="82"/>
      <c r="F393" s="82"/>
      <c r="G393" s="82"/>
      <c r="H393" s="82"/>
      <c r="I393" s="82"/>
      <c r="J393" s="82"/>
      <c r="K393" s="82"/>
      <c r="L393" s="82"/>
      <c r="M393" s="82"/>
      <c r="N393" s="83"/>
      <c r="O393" s="82"/>
      <c r="Y393" s="1"/>
    </row>
    <row r="394" spans="5:25" x14ac:dyDescent="0.3">
      <c r="E394" s="82"/>
      <c r="F394" s="82"/>
      <c r="G394" s="82"/>
      <c r="H394" s="82"/>
      <c r="I394" s="82"/>
      <c r="J394" s="82"/>
      <c r="K394" s="82"/>
      <c r="L394" s="82"/>
      <c r="M394" s="82"/>
      <c r="N394" s="83"/>
      <c r="O394" s="82"/>
      <c r="Y394" s="1"/>
    </row>
    <row r="395" spans="5:25" x14ac:dyDescent="0.3">
      <c r="E395" s="82"/>
      <c r="F395" s="82"/>
      <c r="G395" s="82"/>
      <c r="H395" s="82"/>
      <c r="I395" s="82"/>
      <c r="J395" s="82"/>
      <c r="K395" s="82"/>
      <c r="L395" s="82"/>
      <c r="M395" s="82"/>
      <c r="N395" s="83"/>
      <c r="O395" s="82"/>
      <c r="Y395" s="1"/>
    </row>
    <row r="396" spans="5:25" x14ac:dyDescent="0.3">
      <c r="E396" s="82"/>
      <c r="F396" s="82"/>
      <c r="G396" s="82"/>
      <c r="H396" s="82"/>
      <c r="I396" s="82"/>
      <c r="J396" s="82"/>
      <c r="K396" s="82"/>
      <c r="L396" s="82"/>
      <c r="M396" s="82"/>
      <c r="N396" s="83"/>
      <c r="O396" s="82"/>
      <c r="Y396" s="1"/>
    </row>
    <row r="397" spans="5:25" x14ac:dyDescent="0.3">
      <c r="E397" s="82"/>
      <c r="F397" s="82"/>
      <c r="G397" s="82"/>
      <c r="H397" s="82"/>
      <c r="I397" s="82"/>
      <c r="J397" s="82"/>
      <c r="K397" s="82"/>
      <c r="L397" s="82"/>
      <c r="M397" s="82"/>
      <c r="N397" s="83"/>
      <c r="O397" s="82"/>
      <c r="Y397" s="1"/>
    </row>
    <row r="398" spans="5:25" x14ac:dyDescent="0.3">
      <c r="E398" s="82"/>
      <c r="F398" s="82"/>
      <c r="G398" s="82"/>
      <c r="H398" s="82"/>
      <c r="I398" s="82"/>
      <c r="J398" s="82"/>
      <c r="K398" s="82"/>
      <c r="L398" s="82"/>
      <c r="M398" s="82"/>
      <c r="N398" s="83"/>
      <c r="O398" s="82"/>
      <c r="Y398" s="1"/>
    </row>
    <row r="399" spans="5:25" x14ac:dyDescent="0.3">
      <c r="E399" s="82"/>
      <c r="F399" s="82"/>
      <c r="G399" s="82"/>
      <c r="H399" s="82"/>
      <c r="I399" s="82"/>
      <c r="J399" s="82"/>
      <c r="K399" s="82"/>
      <c r="L399" s="82"/>
      <c r="M399" s="82"/>
      <c r="N399" s="83"/>
      <c r="O399" s="82"/>
      <c r="Y399" s="1"/>
    </row>
    <row r="400" spans="5:25" x14ac:dyDescent="0.3">
      <c r="E400" s="82"/>
      <c r="F400" s="82"/>
      <c r="G400" s="82"/>
      <c r="H400" s="82"/>
      <c r="I400" s="82"/>
      <c r="J400" s="82"/>
      <c r="K400" s="82"/>
      <c r="L400" s="82"/>
      <c r="M400" s="82"/>
      <c r="N400" s="83"/>
      <c r="O400" s="82"/>
      <c r="Y400" s="1"/>
    </row>
    <row r="401" spans="5:25" x14ac:dyDescent="0.3">
      <c r="E401" s="82"/>
      <c r="F401" s="82"/>
      <c r="G401" s="82"/>
      <c r="H401" s="82"/>
      <c r="I401" s="82"/>
      <c r="J401" s="82"/>
      <c r="K401" s="82"/>
      <c r="L401" s="82"/>
      <c r="M401" s="82"/>
      <c r="N401" s="83"/>
      <c r="O401" s="82"/>
      <c r="Y401" s="1"/>
    </row>
    <row r="402" spans="5:25" x14ac:dyDescent="0.3">
      <c r="E402" s="82"/>
      <c r="F402" s="82"/>
      <c r="G402" s="82"/>
      <c r="H402" s="82"/>
      <c r="I402" s="82"/>
      <c r="J402" s="82"/>
      <c r="K402" s="82"/>
      <c r="L402" s="82"/>
      <c r="M402" s="82"/>
      <c r="N402" s="83"/>
      <c r="O402" s="82"/>
      <c r="Y402" s="1"/>
    </row>
    <row r="403" spans="5:25" x14ac:dyDescent="0.3">
      <c r="E403" s="82"/>
      <c r="F403" s="82"/>
      <c r="G403" s="82"/>
      <c r="H403" s="82"/>
      <c r="I403" s="82"/>
      <c r="J403" s="82"/>
      <c r="K403" s="82"/>
      <c r="L403" s="82"/>
      <c r="M403" s="82"/>
      <c r="N403" s="83"/>
      <c r="O403" s="82"/>
      <c r="Y403" s="1"/>
    </row>
    <row r="404" spans="5:25" x14ac:dyDescent="0.3">
      <c r="E404" s="82"/>
      <c r="F404" s="82"/>
      <c r="G404" s="82"/>
      <c r="H404" s="82"/>
      <c r="I404" s="82"/>
      <c r="J404" s="82"/>
      <c r="K404" s="82"/>
      <c r="L404" s="82"/>
      <c r="M404" s="82"/>
      <c r="N404" s="83"/>
      <c r="O404" s="82"/>
      <c r="Y404" s="1"/>
    </row>
    <row r="405" spans="5:25" x14ac:dyDescent="0.3">
      <c r="E405" s="82"/>
      <c r="F405" s="82"/>
      <c r="G405" s="82"/>
      <c r="H405" s="82"/>
      <c r="I405" s="82"/>
      <c r="J405" s="82"/>
      <c r="K405" s="82"/>
      <c r="L405" s="82"/>
      <c r="M405" s="82"/>
      <c r="N405" s="83"/>
      <c r="O405" s="82"/>
      <c r="Y405" s="1"/>
    </row>
    <row r="406" spans="5:25" x14ac:dyDescent="0.3">
      <c r="E406" s="82"/>
      <c r="F406" s="82"/>
      <c r="G406" s="82"/>
      <c r="H406" s="82"/>
      <c r="I406" s="82"/>
      <c r="J406" s="82"/>
      <c r="K406" s="82"/>
      <c r="L406" s="82"/>
      <c r="M406" s="82"/>
      <c r="N406" s="83"/>
      <c r="O406" s="82"/>
      <c r="Y406" s="1"/>
    </row>
    <row r="407" spans="5:25" x14ac:dyDescent="0.3">
      <c r="E407" s="82"/>
      <c r="F407" s="82"/>
      <c r="G407" s="82"/>
      <c r="H407" s="82"/>
      <c r="I407" s="82"/>
      <c r="J407" s="82"/>
      <c r="K407" s="82"/>
      <c r="L407" s="82"/>
      <c r="M407" s="82"/>
      <c r="N407" s="83"/>
      <c r="O407" s="82"/>
      <c r="Y407" s="1"/>
    </row>
    <row r="408" spans="5:25" x14ac:dyDescent="0.3">
      <c r="E408" s="82"/>
      <c r="F408" s="82"/>
      <c r="G408" s="82"/>
      <c r="H408" s="82"/>
      <c r="I408" s="82"/>
      <c r="J408" s="82"/>
      <c r="K408" s="82"/>
      <c r="L408" s="82"/>
      <c r="M408" s="82"/>
      <c r="N408" s="83"/>
      <c r="O408" s="82"/>
      <c r="Y408" s="1"/>
    </row>
    <row r="409" spans="5:25" x14ac:dyDescent="0.3">
      <c r="E409" s="82"/>
      <c r="F409" s="82"/>
      <c r="G409" s="82"/>
      <c r="H409" s="82"/>
      <c r="I409" s="82"/>
      <c r="J409" s="82"/>
      <c r="K409" s="82"/>
      <c r="L409" s="82"/>
      <c r="M409" s="82"/>
      <c r="N409" s="83"/>
      <c r="O409" s="82"/>
      <c r="Y409" s="1"/>
    </row>
    <row r="410" spans="5:25" x14ac:dyDescent="0.3">
      <c r="E410" s="82"/>
      <c r="F410" s="82"/>
      <c r="G410" s="82"/>
      <c r="H410" s="82"/>
      <c r="I410" s="82"/>
      <c r="J410" s="82"/>
      <c r="K410" s="82"/>
      <c r="L410" s="82"/>
      <c r="M410" s="82"/>
      <c r="N410" s="83"/>
      <c r="O410" s="82"/>
      <c r="Y410" s="1"/>
    </row>
    <row r="411" spans="5:25" x14ac:dyDescent="0.3">
      <c r="E411" s="82"/>
      <c r="F411" s="82"/>
      <c r="G411" s="82"/>
      <c r="H411" s="82"/>
      <c r="I411" s="82"/>
      <c r="J411" s="82"/>
      <c r="K411" s="82"/>
      <c r="L411" s="82"/>
      <c r="M411" s="82"/>
      <c r="N411" s="83"/>
      <c r="O411" s="82"/>
      <c r="Y411" s="1"/>
    </row>
    <row r="412" spans="5:25" x14ac:dyDescent="0.3">
      <c r="E412" s="82"/>
      <c r="F412" s="82"/>
      <c r="G412" s="82"/>
      <c r="H412" s="82"/>
      <c r="I412" s="82"/>
      <c r="J412" s="82"/>
      <c r="K412" s="82"/>
      <c r="L412" s="82"/>
      <c r="M412" s="82"/>
      <c r="N412" s="83"/>
      <c r="O412" s="82"/>
      <c r="Y412" s="1"/>
    </row>
    <row r="413" spans="5:25" x14ac:dyDescent="0.3">
      <c r="N413" s="1"/>
      <c r="Y413" s="1"/>
    </row>
    <row r="414" spans="5:25" x14ac:dyDescent="0.3">
      <c r="N414" s="1"/>
      <c r="Y414" s="1"/>
    </row>
    <row r="415" spans="5:25" x14ac:dyDescent="0.3">
      <c r="N415" s="1"/>
      <c r="Y415" s="1"/>
    </row>
    <row r="416" spans="5:25" x14ac:dyDescent="0.3">
      <c r="N416" s="1"/>
      <c r="Y416" s="1"/>
    </row>
    <row r="417" spans="14:25" x14ac:dyDescent="0.3">
      <c r="N417" s="1"/>
      <c r="Y417" s="1"/>
    </row>
    <row r="418" spans="14:25" x14ac:dyDescent="0.3">
      <c r="N418" s="1"/>
      <c r="Y418" s="1"/>
    </row>
    <row r="419" spans="14:25" x14ac:dyDescent="0.3">
      <c r="N419" s="1"/>
      <c r="Y419" s="1"/>
    </row>
    <row r="420" spans="14:25" x14ac:dyDescent="0.3">
      <c r="N420" s="1"/>
      <c r="Y420" s="1"/>
    </row>
    <row r="421" spans="14:25" x14ac:dyDescent="0.3">
      <c r="N421" s="1"/>
      <c r="Y421" s="1"/>
    </row>
    <row r="422" spans="14:25" x14ac:dyDescent="0.3">
      <c r="N422" s="1"/>
      <c r="Y422" s="1"/>
    </row>
    <row r="423" spans="14:25" x14ac:dyDescent="0.3">
      <c r="N423" s="1"/>
      <c r="Y423" s="1"/>
    </row>
    <row r="424" spans="14:25" x14ac:dyDescent="0.3">
      <c r="N424" s="1"/>
      <c r="Y424" s="1"/>
    </row>
    <row r="425" spans="14:25" x14ac:dyDescent="0.3">
      <c r="N425" s="1"/>
      <c r="Y425" s="1"/>
    </row>
    <row r="426" spans="14:25" x14ac:dyDescent="0.3">
      <c r="N426" s="1"/>
      <c r="Y426" s="1"/>
    </row>
    <row r="427" spans="14:25" x14ac:dyDescent="0.3">
      <c r="N427" s="1"/>
      <c r="Y427" s="1"/>
    </row>
    <row r="428" spans="14:25" x14ac:dyDescent="0.3">
      <c r="N428" s="1"/>
      <c r="Y428" s="1"/>
    </row>
    <row r="429" spans="14:25" x14ac:dyDescent="0.3">
      <c r="N429" s="1"/>
      <c r="Y429" s="1"/>
    </row>
    <row r="430" spans="14:25" x14ac:dyDescent="0.3">
      <c r="N430" s="1"/>
      <c r="Y430" s="1"/>
    </row>
    <row r="431" spans="14:25" x14ac:dyDescent="0.3">
      <c r="N431" s="1"/>
      <c r="Y431" s="1"/>
    </row>
    <row r="432" spans="14:25" x14ac:dyDescent="0.3">
      <c r="N432" s="1"/>
      <c r="Y432" s="1"/>
    </row>
    <row r="433" spans="14:25" x14ac:dyDescent="0.3">
      <c r="N433" s="1"/>
      <c r="Y433" s="1"/>
    </row>
    <row r="434" spans="14:25" x14ac:dyDescent="0.3">
      <c r="N434" s="1"/>
      <c r="Y434" s="1"/>
    </row>
    <row r="435" spans="14:25" x14ac:dyDescent="0.3">
      <c r="N435" s="1"/>
      <c r="Y435" s="1"/>
    </row>
    <row r="436" spans="14:25" x14ac:dyDescent="0.3">
      <c r="N436" s="1"/>
      <c r="Y436" s="1"/>
    </row>
    <row r="437" spans="14:25" x14ac:dyDescent="0.3">
      <c r="N437" s="1"/>
      <c r="Y437" s="1"/>
    </row>
    <row r="438" spans="14:25" x14ac:dyDescent="0.3">
      <c r="N438" s="1"/>
      <c r="Y438" s="1"/>
    </row>
    <row r="439" spans="14:25" x14ac:dyDescent="0.3">
      <c r="N439" s="1"/>
      <c r="Y439" s="1"/>
    </row>
    <row r="440" spans="14:25" x14ac:dyDescent="0.3">
      <c r="N440" s="1"/>
      <c r="Y440" s="1"/>
    </row>
    <row r="441" spans="14:25" x14ac:dyDescent="0.3">
      <c r="N441" s="1"/>
      <c r="Y441" s="1"/>
    </row>
    <row r="442" spans="14:25" x14ac:dyDescent="0.3">
      <c r="N442" s="1"/>
      <c r="Y442" s="1"/>
    </row>
    <row r="443" spans="14:25" x14ac:dyDescent="0.3">
      <c r="N443" s="1"/>
      <c r="Y443" s="1"/>
    </row>
    <row r="444" spans="14:25" x14ac:dyDescent="0.3">
      <c r="N444" s="1"/>
      <c r="Y444" s="1"/>
    </row>
    <row r="445" spans="14:25" x14ac:dyDescent="0.3">
      <c r="N445" s="1"/>
      <c r="Y445" s="1"/>
    </row>
    <row r="446" spans="14:25" x14ac:dyDescent="0.3">
      <c r="N446" s="1"/>
      <c r="Y446" s="1"/>
    </row>
    <row r="447" spans="14:25" x14ac:dyDescent="0.3">
      <c r="N447" s="1"/>
      <c r="Y447" s="1"/>
    </row>
    <row r="448" spans="14:25" x14ac:dyDescent="0.3">
      <c r="N448" s="1"/>
      <c r="Y448" s="1"/>
    </row>
    <row r="449" spans="14:25" x14ac:dyDescent="0.3">
      <c r="N449" s="1"/>
      <c r="Y449" s="1"/>
    </row>
    <row r="450" spans="14:25" x14ac:dyDescent="0.3">
      <c r="N450" s="1"/>
      <c r="Y450" s="1"/>
    </row>
    <row r="451" spans="14:25" x14ac:dyDescent="0.3">
      <c r="N451" s="1"/>
      <c r="Y451" s="1"/>
    </row>
    <row r="452" spans="14:25" x14ac:dyDescent="0.3">
      <c r="N452" s="1"/>
      <c r="Y452" s="1"/>
    </row>
    <row r="453" spans="14:25" x14ac:dyDescent="0.3">
      <c r="N453" s="1"/>
      <c r="Y453" s="1"/>
    </row>
    <row r="454" spans="14:25" x14ac:dyDescent="0.3">
      <c r="N454" s="1"/>
      <c r="Y454" s="1"/>
    </row>
    <row r="455" spans="14:25" x14ac:dyDescent="0.3">
      <c r="N455" s="1"/>
      <c r="Y455" s="1"/>
    </row>
    <row r="456" spans="14:25" x14ac:dyDescent="0.3">
      <c r="N456" s="1"/>
      <c r="Y456" s="1"/>
    </row>
    <row r="457" spans="14:25" x14ac:dyDescent="0.3">
      <c r="N457" s="1"/>
      <c r="Y457" s="1"/>
    </row>
    <row r="458" spans="14:25" x14ac:dyDescent="0.3">
      <c r="N458" s="1"/>
      <c r="Y458" s="1"/>
    </row>
    <row r="459" spans="14:25" x14ac:dyDescent="0.3">
      <c r="N459" s="1"/>
      <c r="Y459" s="1"/>
    </row>
    <row r="460" spans="14:25" x14ac:dyDescent="0.3">
      <c r="N460" s="1"/>
      <c r="Y460" s="1"/>
    </row>
    <row r="461" spans="14:25" x14ac:dyDescent="0.3">
      <c r="N461" s="1"/>
      <c r="Y461" s="1"/>
    </row>
    <row r="462" spans="14:25" x14ac:dyDescent="0.3">
      <c r="N462" s="1"/>
      <c r="Y462" s="1"/>
    </row>
    <row r="463" spans="14:25" x14ac:dyDescent="0.3">
      <c r="N463" s="1"/>
      <c r="Y463" s="1"/>
    </row>
    <row r="464" spans="14:25" x14ac:dyDescent="0.3">
      <c r="N464" s="1"/>
      <c r="Y464" s="1"/>
    </row>
    <row r="465" spans="14:25" x14ac:dyDescent="0.3">
      <c r="N465" s="1"/>
      <c r="Y465" s="1"/>
    </row>
    <row r="466" spans="14:25" x14ac:dyDescent="0.3">
      <c r="N466" s="1"/>
      <c r="Y466" s="1"/>
    </row>
    <row r="467" spans="14:25" x14ac:dyDescent="0.3">
      <c r="N467" s="1"/>
      <c r="Y467" s="1"/>
    </row>
    <row r="468" spans="14:25" x14ac:dyDescent="0.3">
      <c r="N468" s="1"/>
      <c r="Y468" s="1"/>
    </row>
    <row r="469" spans="14:25" x14ac:dyDescent="0.3">
      <c r="N469" s="1"/>
      <c r="Y469" s="1"/>
    </row>
    <row r="470" spans="14:25" x14ac:dyDescent="0.3">
      <c r="N470" s="1"/>
      <c r="Y470" s="1"/>
    </row>
    <row r="471" spans="14:25" x14ac:dyDescent="0.3">
      <c r="N471" s="1"/>
      <c r="Y471" s="1"/>
    </row>
    <row r="472" spans="14:25" x14ac:dyDescent="0.3">
      <c r="N472" s="1"/>
      <c r="Y472" s="1"/>
    </row>
    <row r="473" spans="14:25" x14ac:dyDescent="0.3">
      <c r="N473" s="1"/>
      <c r="Y473" s="1"/>
    </row>
    <row r="474" spans="14:25" x14ac:dyDescent="0.3">
      <c r="N474" s="1"/>
      <c r="Y474" s="1"/>
    </row>
    <row r="475" spans="14:25" x14ac:dyDescent="0.3">
      <c r="N475" s="1"/>
      <c r="Y475" s="1"/>
    </row>
    <row r="476" spans="14:25" x14ac:dyDescent="0.3">
      <c r="N476" s="1"/>
      <c r="Y476" s="1"/>
    </row>
    <row r="477" spans="14:25" x14ac:dyDescent="0.3">
      <c r="N477" s="1"/>
      <c r="Y477" s="1"/>
    </row>
    <row r="478" spans="14:25" x14ac:dyDescent="0.3">
      <c r="N478" s="1"/>
      <c r="Y478" s="1"/>
    </row>
    <row r="479" spans="14:25" x14ac:dyDescent="0.3">
      <c r="N479" s="1"/>
      <c r="Y479" s="1"/>
    </row>
    <row r="480" spans="14:25" x14ac:dyDescent="0.3">
      <c r="N480" s="1"/>
      <c r="Y480" s="1"/>
    </row>
    <row r="481" spans="14:25" x14ac:dyDescent="0.3">
      <c r="N481" s="1"/>
      <c r="Y481" s="1"/>
    </row>
    <row r="482" spans="14:25" x14ac:dyDescent="0.3">
      <c r="N482" s="1"/>
      <c r="Y482" s="1"/>
    </row>
    <row r="483" spans="14:25" x14ac:dyDescent="0.3">
      <c r="N483" s="1"/>
      <c r="Y483" s="1"/>
    </row>
    <row r="484" spans="14:25" x14ac:dyDescent="0.3">
      <c r="N484" s="1"/>
      <c r="Y484" s="1"/>
    </row>
    <row r="485" spans="14:25" x14ac:dyDescent="0.3">
      <c r="N485" s="1"/>
      <c r="Y485" s="1"/>
    </row>
    <row r="486" spans="14:25" x14ac:dyDescent="0.3">
      <c r="N486" s="1"/>
      <c r="Y486" s="1"/>
    </row>
    <row r="487" spans="14:25" x14ac:dyDescent="0.3">
      <c r="N487" s="1"/>
      <c r="Y487" s="1"/>
    </row>
    <row r="488" spans="14:25" x14ac:dyDescent="0.3">
      <c r="N488" s="1"/>
      <c r="Y488" s="1"/>
    </row>
    <row r="489" spans="14:25" x14ac:dyDescent="0.3">
      <c r="N489" s="1"/>
      <c r="Y489" s="1"/>
    </row>
    <row r="490" spans="14:25" x14ac:dyDescent="0.3">
      <c r="N490" s="1"/>
      <c r="Y490" s="1"/>
    </row>
    <row r="491" spans="14:25" x14ac:dyDescent="0.3">
      <c r="N491" s="1"/>
      <c r="Y491" s="1"/>
    </row>
    <row r="492" spans="14:25" x14ac:dyDescent="0.3">
      <c r="N492" s="1"/>
      <c r="Y492" s="1"/>
    </row>
    <row r="493" spans="14:25" x14ac:dyDescent="0.3">
      <c r="N493" s="1"/>
      <c r="Y493" s="1"/>
    </row>
    <row r="494" spans="14:25" x14ac:dyDescent="0.3">
      <c r="N494" s="1"/>
      <c r="Y494" s="1"/>
    </row>
    <row r="495" spans="14:25" x14ac:dyDescent="0.3">
      <c r="N495" s="1"/>
      <c r="Y495" s="1"/>
    </row>
    <row r="496" spans="14:25" x14ac:dyDescent="0.3">
      <c r="N496" s="1"/>
      <c r="Y496" s="1"/>
    </row>
    <row r="497" spans="14:25" x14ac:dyDescent="0.3">
      <c r="N497" s="1"/>
      <c r="Y497" s="1"/>
    </row>
    <row r="498" spans="14:25" x14ac:dyDescent="0.3">
      <c r="N498" s="1"/>
      <c r="Y498" s="1"/>
    </row>
    <row r="499" spans="14:25" x14ac:dyDescent="0.3">
      <c r="N499" s="1"/>
      <c r="Y499" s="1"/>
    </row>
    <row r="500" spans="14:25" x14ac:dyDescent="0.3">
      <c r="N500" s="1"/>
      <c r="Y500" s="1"/>
    </row>
    <row r="501" spans="14:25" x14ac:dyDescent="0.3">
      <c r="N501" s="1"/>
      <c r="Y501" s="1"/>
    </row>
    <row r="502" spans="14:25" x14ac:dyDescent="0.3">
      <c r="N502" s="1"/>
      <c r="Y502" s="1"/>
    </row>
    <row r="503" spans="14:25" x14ac:dyDescent="0.3">
      <c r="N503" s="1"/>
      <c r="Y503" s="1"/>
    </row>
    <row r="504" spans="14:25" x14ac:dyDescent="0.3">
      <c r="N504" s="1"/>
      <c r="Y504" s="1"/>
    </row>
    <row r="505" spans="14:25" x14ac:dyDescent="0.3">
      <c r="N505" s="1"/>
      <c r="Y505" s="1"/>
    </row>
    <row r="506" spans="14:25" x14ac:dyDescent="0.3">
      <c r="N506" s="1"/>
      <c r="Y506" s="1"/>
    </row>
    <row r="507" spans="14:25" x14ac:dyDescent="0.3">
      <c r="N507" s="1"/>
      <c r="Y507" s="1"/>
    </row>
    <row r="508" spans="14:25" x14ac:dyDescent="0.3">
      <c r="N508" s="1"/>
      <c r="Y508" s="1"/>
    </row>
    <row r="509" spans="14:25" x14ac:dyDescent="0.3">
      <c r="N509" s="1"/>
      <c r="Y509" s="1"/>
    </row>
    <row r="510" spans="14:25" x14ac:dyDescent="0.3">
      <c r="N510" s="1"/>
      <c r="Y510" s="1"/>
    </row>
    <row r="511" spans="14:25" x14ac:dyDescent="0.3">
      <c r="N511" s="1"/>
      <c r="Y511" s="1"/>
    </row>
    <row r="512" spans="14:25" x14ac:dyDescent="0.3">
      <c r="N512" s="1"/>
      <c r="Y512" s="1"/>
    </row>
    <row r="513" spans="14:25" x14ac:dyDescent="0.3">
      <c r="N513" s="1"/>
      <c r="Y513" s="1"/>
    </row>
    <row r="514" spans="14:25" x14ac:dyDescent="0.3">
      <c r="N514" s="1"/>
      <c r="Y514" s="1"/>
    </row>
    <row r="515" spans="14:25" x14ac:dyDescent="0.3">
      <c r="N515" s="1"/>
      <c r="Y515" s="1"/>
    </row>
    <row r="516" spans="14:25" x14ac:dyDescent="0.3">
      <c r="N516" s="1"/>
      <c r="Y516" s="1"/>
    </row>
    <row r="517" spans="14:25" x14ac:dyDescent="0.3">
      <c r="N517" s="1"/>
      <c r="Y517" s="1"/>
    </row>
    <row r="518" spans="14:25" x14ac:dyDescent="0.3">
      <c r="N518" s="1"/>
      <c r="Y518" s="1"/>
    </row>
    <row r="519" spans="14:25" x14ac:dyDescent="0.3">
      <c r="N519" s="1"/>
      <c r="Y519" s="1"/>
    </row>
    <row r="520" spans="14:25" x14ac:dyDescent="0.3">
      <c r="N520" s="1"/>
      <c r="Y520" s="1"/>
    </row>
    <row r="521" spans="14:25" x14ac:dyDescent="0.3">
      <c r="N521" s="1"/>
      <c r="Y521" s="1"/>
    </row>
    <row r="522" spans="14:25" x14ac:dyDescent="0.3">
      <c r="N522" s="1"/>
      <c r="Y522" s="1"/>
    </row>
    <row r="523" spans="14:25" x14ac:dyDescent="0.3">
      <c r="N523" s="1"/>
      <c r="Y523" s="1"/>
    </row>
    <row r="524" spans="14:25" x14ac:dyDescent="0.3">
      <c r="N524" s="1"/>
      <c r="Y524" s="1"/>
    </row>
    <row r="525" spans="14:25" x14ac:dyDescent="0.3">
      <c r="N525" s="1"/>
      <c r="Y525" s="1"/>
    </row>
    <row r="526" spans="14:25" x14ac:dyDescent="0.3">
      <c r="N526" s="1"/>
      <c r="Y526" s="1"/>
    </row>
    <row r="527" spans="14:25" x14ac:dyDescent="0.3">
      <c r="N527" s="1"/>
      <c r="Y527" s="1"/>
    </row>
    <row r="528" spans="14:25" x14ac:dyDescent="0.3">
      <c r="N528" s="1"/>
      <c r="Y528" s="1"/>
    </row>
    <row r="529" spans="14:25" x14ac:dyDescent="0.3">
      <c r="N529" s="1"/>
      <c r="Y529" s="1"/>
    </row>
    <row r="530" spans="14:25" x14ac:dyDescent="0.3">
      <c r="N530" s="1"/>
      <c r="Y530" s="1"/>
    </row>
    <row r="531" spans="14:25" x14ac:dyDescent="0.3">
      <c r="N531" s="1"/>
      <c r="Y531" s="1"/>
    </row>
    <row r="532" spans="14:25" x14ac:dyDescent="0.3">
      <c r="N532" s="1"/>
      <c r="Y532" s="1"/>
    </row>
    <row r="533" spans="14:25" x14ac:dyDescent="0.3">
      <c r="N533" s="1"/>
      <c r="Y533" s="1"/>
    </row>
    <row r="534" spans="14:25" x14ac:dyDescent="0.3">
      <c r="N534" s="1"/>
      <c r="Y534" s="1"/>
    </row>
    <row r="535" spans="14:25" x14ac:dyDescent="0.3">
      <c r="N535" s="1"/>
      <c r="Y535" s="1"/>
    </row>
    <row r="536" spans="14:25" x14ac:dyDescent="0.3">
      <c r="N536" s="1"/>
      <c r="Y536" s="1"/>
    </row>
    <row r="537" spans="14:25" x14ac:dyDescent="0.3">
      <c r="N537" s="1"/>
      <c r="Y537" s="1"/>
    </row>
    <row r="538" spans="14:25" x14ac:dyDescent="0.3">
      <c r="N538" s="1"/>
      <c r="Y538" s="1"/>
    </row>
    <row r="539" spans="14:25" x14ac:dyDescent="0.3">
      <c r="N539" s="1"/>
      <c r="Y539" s="1"/>
    </row>
    <row r="540" spans="14:25" x14ac:dyDescent="0.3">
      <c r="N540" s="1"/>
      <c r="Y540" s="1"/>
    </row>
    <row r="541" spans="14:25" x14ac:dyDescent="0.3">
      <c r="N541" s="1"/>
      <c r="Y541" s="1"/>
    </row>
    <row r="542" spans="14:25" x14ac:dyDescent="0.3">
      <c r="N542" s="1"/>
      <c r="Y542" s="1"/>
    </row>
    <row r="543" spans="14:25" x14ac:dyDescent="0.3">
      <c r="N543" s="1"/>
      <c r="Y543" s="1"/>
    </row>
    <row r="544" spans="14:25" x14ac:dyDescent="0.3">
      <c r="N544" s="1"/>
      <c r="Y544" s="1"/>
    </row>
    <row r="545" spans="14:25" x14ac:dyDescent="0.3">
      <c r="N545" s="1"/>
      <c r="Y545" s="1"/>
    </row>
    <row r="546" spans="14:25" x14ac:dyDescent="0.3">
      <c r="N546" s="1"/>
      <c r="Y546" s="1"/>
    </row>
    <row r="547" spans="14:25" x14ac:dyDescent="0.3">
      <c r="N547" s="1"/>
      <c r="Y547" s="1"/>
    </row>
    <row r="548" spans="14:25" x14ac:dyDescent="0.3">
      <c r="N548" s="1"/>
      <c r="Y548" s="1"/>
    </row>
    <row r="549" spans="14:25" x14ac:dyDescent="0.3">
      <c r="N549" s="1"/>
      <c r="Y549" s="1"/>
    </row>
    <row r="550" spans="14:25" x14ac:dyDescent="0.3">
      <c r="N550" s="1"/>
      <c r="Y550" s="1"/>
    </row>
    <row r="551" spans="14:25" x14ac:dyDescent="0.3">
      <c r="N551" s="1"/>
      <c r="Y551" s="1"/>
    </row>
    <row r="552" spans="14:25" x14ac:dyDescent="0.3">
      <c r="N552" s="1"/>
      <c r="Y552" s="1"/>
    </row>
    <row r="553" spans="14:25" x14ac:dyDescent="0.3">
      <c r="N553" s="1"/>
      <c r="Y553" s="1"/>
    </row>
    <row r="554" spans="14:25" x14ac:dyDescent="0.3">
      <c r="N554" s="1"/>
      <c r="Y554" s="1"/>
    </row>
    <row r="555" spans="14:25" x14ac:dyDescent="0.3">
      <c r="N555" s="1"/>
      <c r="Y555" s="1"/>
    </row>
    <row r="556" spans="14:25" x14ac:dyDescent="0.3">
      <c r="N556" s="1"/>
      <c r="Y556" s="1"/>
    </row>
    <row r="557" spans="14:25" x14ac:dyDescent="0.3">
      <c r="N557" s="1"/>
      <c r="Y557" s="1"/>
    </row>
    <row r="558" spans="14:25" x14ac:dyDescent="0.3">
      <c r="N558" s="1"/>
      <c r="Y558" s="1"/>
    </row>
    <row r="559" spans="14:25" x14ac:dyDescent="0.3">
      <c r="N559" s="1"/>
      <c r="Y559" s="1"/>
    </row>
    <row r="560" spans="14:25" x14ac:dyDescent="0.3">
      <c r="N560" s="1"/>
      <c r="Y560" s="1"/>
    </row>
    <row r="561" spans="14:25" x14ac:dyDescent="0.3">
      <c r="N561" s="1"/>
      <c r="Y561" s="1"/>
    </row>
    <row r="562" spans="14:25" x14ac:dyDescent="0.3">
      <c r="N562" s="1"/>
      <c r="Y562" s="1"/>
    </row>
    <row r="563" spans="14:25" x14ac:dyDescent="0.3">
      <c r="N563" s="1"/>
      <c r="Y563" s="1"/>
    </row>
    <row r="564" spans="14:25" x14ac:dyDescent="0.3">
      <c r="N564" s="1"/>
      <c r="Y564" s="1"/>
    </row>
    <row r="565" spans="14:25" x14ac:dyDescent="0.3">
      <c r="N565" s="1"/>
      <c r="Y565" s="1"/>
    </row>
    <row r="566" spans="14:25" x14ac:dyDescent="0.3">
      <c r="N566" s="1"/>
      <c r="Y566" s="1"/>
    </row>
    <row r="567" spans="14:25" x14ac:dyDescent="0.3">
      <c r="N567" s="1"/>
      <c r="Y567" s="1"/>
    </row>
    <row r="568" spans="14:25" x14ac:dyDescent="0.3">
      <c r="N568" s="1"/>
      <c r="Y568" s="1"/>
    </row>
    <row r="569" spans="14:25" x14ac:dyDescent="0.3">
      <c r="N569" s="1"/>
      <c r="Y569" s="1"/>
    </row>
    <row r="570" spans="14:25" x14ac:dyDescent="0.3">
      <c r="N570" s="1"/>
      <c r="Y570" s="1"/>
    </row>
    <row r="571" spans="14:25" x14ac:dyDescent="0.3">
      <c r="N571" s="1"/>
      <c r="Y571" s="1"/>
    </row>
    <row r="572" spans="14:25" x14ac:dyDescent="0.3">
      <c r="N572" s="1"/>
      <c r="Y572" s="1"/>
    </row>
    <row r="573" spans="14:25" x14ac:dyDescent="0.3">
      <c r="N573" s="1"/>
      <c r="Y573" s="1"/>
    </row>
    <row r="574" spans="14:25" x14ac:dyDescent="0.3">
      <c r="N574" s="1"/>
      <c r="Y574" s="1"/>
    </row>
    <row r="575" spans="14:25" x14ac:dyDescent="0.3">
      <c r="N575" s="1"/>
      <c r="Y575" s="1"/>
    </row>
    <row r="576" spans="14:25" x14ac:dyDescent="0.3">
      <c r="N576" s="1"/>
      <c r="Y576" s="1"/>
    </row>
    <row r="577" spans="14:25" x14ac:dyDescent="0.3">
      <c r="N577" s="1"/>
      <c r="Y577" s="1"/>
    </row>
    <row r="578" spans="14:25" x14ac:dyDescent="0.3">
      <c r="N578" s="1"/>
      <c r="Y578" s="1"/>
    </row>
    <row r="579" spans="14:25" x14ac:dyDescent="0.3">
      <c r="N579" s="1"/>
      <c r="Y579" s="1"/>
    </row>
    <row r="580" spans="14:25" x14ac:dyDescent="0.3">
      <c r="N580" s="1"/>
      <c r="Y580" s="1"/>
    </row>
    <row r="581" spans="14:25" x14ac:dyDescent="0.3">
      <c r="N581" s="1"/>
      <c r="Y581" s="1"/>
    </row>
    <row r="582" spans="14:25" x14ac:dyDescent="0.3">
      <c r="N582" s="1"/>
      <c r="Y582" s="1"/>
    </row>
    <row r="583" spans="14:25" x14ac:dyDescent="0.3">
      <c r="N583" s="1"/>
      <c r="Y583" s="1"/>
    </row>
    <row r="584" spans="14:25" x14ac:dyDescent="0.3">
      <c r="N584" s="1"/>
      <c r="Y584" s="1"/>
    </row>
    <row r="585" spans="14:25" x14ac:dyDescent="0.3">
      <c r="N585" s="1"/>
      <c r="Y585" s="1"/>
    </row>
    <row r="586" spans="14:25" x14ac:dyDescent="0.3">
      <c r="N586" s="1"/>
      <c r="Y586" s="1"/>
    </row>
    <row r="587" spans="14:25" x14ac:dyDescent="0.3">
      <c r="N587" s="1"/>
      <c r="Y587" s="1"/>
    </row>
    <row r="588" spans="14:25" x14ac:dyDescent="0.3">
      <c r="N588" s="1"/>
      <c r="Y588" s="1"/>
    </row>
    <row r="589" spans="14:25" x14ac:dyDescent="0.3">
      <c r="N589" s="1"/>
      <c r="Y589" s="1"/>
    </row>
    <row r="590" spans="14:25" x14ac:dyDescent="0.3">
      <c r="N590" s="1"/>
      <c r="Y590" s="1"/>
    </row>
    <row r="591" spans="14:25" x14ac:dyDescent="0.3">
      <c r="N591" s="1"/>
      <c r="Y591" s="1"/>
    </row>
    <row r="592" spans="14:25" x14ac:dyDescent="0.3">
      <c r="N592" s="1"/>
      <c r="Y592" s="1"/>
    </row>
    <row r="593" spans="14:25" x14ac:dyDescent="0.3">
      <c r="N593" s="1"/>
      <c r="Y593" s="1"/>
    </row>
    <row r="594" spans="14:25" x14ac:dyDescent="0.3">
      <c r="N594" s="1"/>
      <c r="Y594" s="1"/>
    </row>
    <row r="595" spans="14:25" x14ac:dyDescent="0.3">
      <c r="N595" s="1"/>
      <c r="Y595" s="1"/>
    </row>
    <row r="596" spans="14:25" x14ac:dyDescent="0.3">
      <c r="N596" s="1"/>
      <c r="Y596" s="1"/>
    </row>
    <row r="597" spans="14:25" x14ac:dyDescent="0.3">
      <c r="N597" s="1"/>
      <c r="Y597" s="1"/>
    </row>
    <row r="598" spans="14:25" x14ac:dyDescent="0.3">
      <c r="N598" s="1"/>
      <c r="Y598" s="1"/>
    </row>
    <row r="599" spans="14:25" x14ac:dyDescent="0.3">
      <c r="N599" s="1"/>
      <c r="Y599" s="1"/>
    </row>
    <row r="600" spans="14:25" x14ac:dyDescent="0.3">
      <c r="N600" s="1"/>
      <c r="Y600" s="1"/>
    </row>
    <row r="601" spans="14:25" x14ac:dyDescent="0.3">
      <c r="N601" s="1"/>
      <c r="Y601" s="1"/>
    </row>
    <row r="602" spans="14:25" x14ac:dyDescent="0.3">
      <c r="N602" s="1"/>
      <c r="Y602" s="1"/>
    </row>
    <row r="603" spans="14:25" x14ac:dyDescent="0.3">
      <c r="N603" s="1"/>
      <c r="Y603" s="1"/>
    </row>
    <row r="604" spans="14:25" x14ac:dyDescent="0.3">
      <c r="N604" s="1"/>
      <c r="Y604" s="1"/>
    </row>
    <row r="605" spans="14:25" x14ac:dyDescent="0.3">
      <c r="N605" s="1"/>
      <c r="Y605" s="1"/>
    </row>
    <row r="606" spans="14:25" x14ac:dyDescent="0.3">
      <c r="N606" s="1"/>
      <c r="Y606" s="1"/>
    </row>
    <row r="607" spans="14:25" x14ac:dyDescent="0.3">
      <c r="N607" s="1"/>
      <c r="Y607" s="1"/>
    </row>
    <row r="608" spans="14:25" x14ac:dyDescent="0.3">
      <c r="N608" s="1"/>
      <c r="Y608" s="1"/>
    </row>
    <row r="609" spans="14:25" x14ac:dyDescent="0.3">
      <c r="N609" s="1"/>
      <c r="Y609" s="1"/>
    </row>
    <row r="610" spans="14:25" x14ac:dyDescent="0.3">
      <c r="N610" s="1"/>
      <c r="Y610" s="1"/>
    </row>
    <row r="611" spans="14:25" x14ac:dyDescent="0.3">
      <c r="N611" s="1"/>
      <c r="Y611" s="1"/>
    </row>
    <row r="612" spans="14:25" x14ac:dyDescent="0.3">
      <c r="N612" s="1"/>
      <c r="Y612" s="1"/>
    </row>
    <row r="613" spans="14:25" x14ac:dyDescent="0.3">
      <c r="N613" s="1"/>
      <c r="Y613" s="1"/>
    </row>
    <row r="614" spans="14:25" x14ac:dyDescent="0.3">
      <c r="N614" s="1"/>
      <c r="Y614" s="1"/>
    </row>
    <row r="615" spans="14:25" x14ac:dyDescent="0.3">
      <c r="N615" s="1"/>
      <c r="Y615" s="1"/>
    </row>
    <row r="616" spans="14:25" x14ac:dyDescent="0.3">
      <c r="N616" s="1"/>
      <c r="Y616" s="1"/>
    </row>
    <row r="617" spans="14:25" x14ac:dyDescent="0.3">
      <c r="N617" s="1"/>
      <c r="Y617" s="1"/>
    </row>
    <row r="618" spans="14:25" x14ac:dyDescent="0.3">
      <c r="N618" s="1"/>
      <c r="Y618" s="1"/>
    </row>
    <row r="619" spans="14:25" x14ac:dyDescent="0.3">
      <c r="N619" s="1"/>
      <c r="Y619" s="1"/>
    </row>
    <row r="620" spans="14:25" x14ac:dyDescent="0.3">
      <c r="N620" s="1"/>
      <c r="Y620" s="1"/>
    </row>
    <row r="621" spans="14:25" x14ac:dyDescent="0.3">
      <c r="N621" s="1"/>
      <c r="Y621" s="1"/>
    </row>
    <row r="622" spans="14:25" x14ac:dyDescent="0.3">
      <c r="N622" s="1"/>
      <c r="Y622" s="1"/>
    </row>
    <row r="623" spans="14:25" x14ac:dyDescent="0.3">
      <c r="N623" s="1"/>
      <c r="Y623" s="1"/>
    </row>
    <row r="624" spans="14:25" x14ac:dyDescent="0.3">
      <c r="N624" s="1"/>
      <c r="Y624" s="1"/>
    </row>
    <row r="625" spans="14:25" x14ac:dyDescent="0.3">
      <c r="N625" s="1"/>
      <c r="Y625" s="1"/>
    </row>
    <row r="626" spans="14:25" x14ac:dyDescent="0.3">
      <c r="N626" s="1"/>
      <c r="Y626" s="1"/>
    </row>
    <row r="627" spans="14:25" x14ac:dyDescent="0.3">
      <c r="N627" s="1"/>
      <c r="Y627" s="1"/>
    </row>
    <row r="628" spans="14:25" x14ac:dyDescent="0.3">
      <c r="N628" s="1"/>
      <c r="Y628" s="1"/>
    </row>
    <row r="629" spans="14:25" x14ac:dyDescent="0.3">
      <c r="N629" s="1"/>
      <c r="Y629" s="1"/>
    </row>
    <row r="630" spans="14:25" x14ac:dyDescent="0.3">
      <c r="N630" s="1"/>
      <c r="Y630" s="1"/>
    </row>
    <row r="631" spans="14:25" x14ac:dyDescent="0.3">
      <c r="N631" s="1"/>
      <c r="Y631" s="1"/>
    </row>
    <row r="632" spans="14:25" x14ac:dyDescent="0.3">
      <c r="N632" s="1"/>
      <c r="Y632" s="1"/>
    </row>
    <row r="633" spans="14:25" x14ac:dyDescent="0.3">
      <c r="N633" s="1"/>
      <c r="Y633" s="1"/>
    </row>
    <row r="634" spans="14:25" x14ac:dyDescent="0.3">
      <c r="N634" s="1"/>
      <c r="Y634" s="1"/>
    </row>
    <row r="635" spans="14:25" x14ac:dyDescent="0.3">
      <c r="N635" s="1"/>
      <c r="Y635" s="1"/>
    </row>
    <row r="636" spans="14:25" x14ac:dyDescent="0.3">
      <c r="N636" s="1"/>
      <c r="Y636" s="1"/>
    </row>
    <row r="637" spans="14:25" x14ac:dyDescent="0.3">
      <c r="N637" s="1"/>
      <c r="Y637" s="1"/>
    </row>
    <row r="638" spans="14:25" x14ac:dyDescent="0.3">
      <c r="N638" s="1"/>
      <c r="Y638" s="1"/>
    </row>
    <row r="639" spans="14:25" x14ac:dyDescent="0.3">
      <c r="N639" s="1"/>
      <c r="Y639" s="1"/>
    </row>
    <row r="640" spans="14:25" x14ac:dyDescent="0.3">
      <c r="N640" s="1"/>
      <c r="Y640" s="1"/>
    </row>
    <row r="641" spans="14:25" x14ac:dyDescent="0.3">
      <c r="N641" s="1"/>
      <c r="Y641" s="1"/>
    </row>
    <row r="642" spans="14:25" x14ac:dyDescent="0.3">
      <c r="N642" s="1"/>
      <c r="Y642" s="1"/>
    </row>
    <row r="643" spans="14:25" x14ac:dyDescent="0.3">
      <c r="N643" s="1"/>
      <c r="Y643" s="1"/>
    </row>
    <row r="644" spans="14:25" x14ac:dyDescent="0.3">
      <c r="N644" s="1"/>
      <c r="Y644" s="1"/>
    </row>
    <row r="645" spans="14:25" x14ac:dyDescent="0.3">
      <c r="N645" s="1"/>
      <c r="Y645" s="1"/>
    </row>
    <row r="646" spans="14:25" x14ac:dyDescent="0.3">
      <c r="N646" s="1"/>
      <c r="Y646" s="1"/>
    </row>
    <row r="647" spans="14:25" x14ac:dyDescent="0.3">
      <c r="N647" s="1"/>
      <c r="Y647" s="1"/>
    </row>
    <row r="648" spans="14:25" x14ac:dyDescent="0.3">
      <c r="N648" s="1"/>
      <c r="Y648" s="1"/>
    </row>
    <row r="649" spans="14:25" x14ac:dyDescent="0.3">
      <c r="N649" s="1"/>
      <c r="Y649" s="1"/>
    </row>
    <row r="650" spans="14:25" x14ac:dyDescent="0.3">
      <c r="N650" s="1"/>
      <c r="Y650" s="1"/>
    </row>
    <row r="651" spans="14:25" x14ac:dyDescent="0.3">
      <c r="N651" s="1"/>
      <c r="Y651" s="1"/>
    </row>
  </sheetData>
  <mergeCells count="4">
    <mergeCell ref="E1:M1"/>
    <mergeCell ref="N1:R1"/>
    <mergeCell ref="S1:V1"/>
    <mergeCell ref="W1:X1"/>
  </mergeCells>
  <pageMargins left="0.511811024" right="0.511811024" top="0.78740157499999996" bottom="0.78740157499999996" header="0.31496062000000002" footer="0.31496062000000002"/>
  <pageSetup paperSize="9" orientation="portrait" horizontalDpi="360" verticalDpi="36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8A049-4F05-4E2F-AD65-4FA7A27B613F}">
  <dimension ref="A1:N651"/>
  <sheetViews>
    <sheetView zoomScaleNormal="100" workbookViewId="0">
      <selection activeCell="E69" sqref="E69"/>
    </sheetView>
  </sheetViews>
  <sheetFormatPr defaultRowHeight="14.4" x14ac:dyDescent="0.3"/>
  <cols>
    <col min="2" max="2" width="10.88671875" bestFit="1" customWidth="1"/>
    <col min="3" max="3" width="20" bestFit="1" customWidth="1"/>
    <col min="4" max="4" width="17.44140625" bestFit="1" customWidth="1"/>
    <col min="5" max="5" width="20" bestFit="1" customWidth="1"/>
    <col min="6" max="6" width="19" customWidth="1"/>
    <col min="7" max="7" width="27" customWidth="1"/>
    <col min="8" max="8" width="17.88671875" customWidth="1"/>
    <col min="9" max="9" width="16.44140625" bestFit="1" customWidth="1"/>
    <col min="10" max="10" width="17.44140625" bestFit="1" customWidth="1"/>
    <col min="11" max="11" width="18.5546875" bestFit="1" customWidth="1"/>
    <col min="12" max="12" width="20" bestFit="1" customWidth="1"/>
    <col min="16" max="16" width="10.44140625" bestFit="1" customWidth="1"/>
    <col min="17" max="17" width="19.5546875" bestFit="1" customWidth="1"/>
  </cols>
  <sheetData>
    <row r="1" spans="1:14" x14ac:dyDescent="0.3">
      <c r="B1" s="2" t="s">
        <v>348</v>
      </c>
    </row>
    <row r="2" spans="1:14" ht="28.8" x14ac:dyDescent="0.3">
      <c r="C2" s="3" t="s">
        <v>349</v>
      </c>
      <c r="D2" s="3" t="s">
        <v>350</v>
      </c>
      <c r="E2" s="3" t="s">
        <v>351</v>
      </c>
      <c r="F2" s="3"/>
      <c r="G2" s="3" t="s">
        <v>602</v>
      </c>
      <c r="H2" s="4" t="s">
        <v>38</v>
      </c>
      <c r="I2" s="4" t="s">
        <v>40</v>
      </c>
      <c r="J2" s="4" t="s">
        <v>354</v>
      </c>
      <c r="K2" s="4" t="s">
        <v>39</v>
      </c>
      <c r="L2" s="4" t="s">
        <v>355</v>
      </c>
      <c r="M2" t="s">
        <v>26</v>
      </c>
    </row>
    <row r="3" spans="1:14" x14ac:dyDescent="0.3">
      <c r="N3" t="s">
        <v>356</v>
      </c>
    </row>
    <row r="4" spans="1:14" x14ac:dyDescent="0.3">
      <c r="B4" s="1">
        <v>44197</v>
      </c>
      <c r="M4" s="5"/>
      <c r="N4">
        <v>0</v>
      </c>
    </row>
    <row r="5" spans="1:14" x14ac:dyDescent="0.3">
      <c r="B5" s="1">
        <v>44593</v>
      </c>
      <c r="C5" s="16"/>
      <c r="D5" s="16"/>
      <c r="E5" s="16"/>
      <c r="F5" s="16"/>
      <c r="G5" s="29"/>
      <c r="H5" s="16">
        <f t="shared" ref="H5:H32" si="0">SUM(E5:G5)*$N$4</f>
        <v>0</v>
      </c>
      <c r="I5" s="18">
        <v>0</v>
      </c>
      <c r="J5" s="16">
        <v>0</v>
      </c>
      <c r="K5" s="19">
        <v>0</v>
      </c>
      <c r="L5" s="16"/>
      <c r="M5" s="17">
        <f>VLOOKUP(B5,Encargos!$A$8:$B$652,2,0)</f>
        <v>4.3430000000000005E-3</v>
      </c>
    </row>
    <row r="6" spans="1:14" x14ac:dyDescent="0.3">
      <c r="B6" s="1">
        <v>44621</v>
      </c>
      <c r="C6" s="16"/>
      <c r="D6" s="16"/>
      <c r="E6" s="16"/>
      <c r="F6" s="16"/>
      <c r="G6" s="29">
        <f>VLOOKUP(B6,'Fluxo dív. garantidas - RRF'!$O$3:$P$122,2,0)</f>
        <v>0</v>
      </c>
      <c r="H6" s="16">
        <f t="shared" si="0"/>
        <v>0</v>
      </c>
      <c r="I6" s="18">
        <v>0</v>
      </c>
      <c r="J6" s="16">
        <v>0</v>
      </c>
      <c r="K6" s="19">
        <v>0</v>
      </c>
      <c r="L6" s="16"/>
      <c r="M6" s="17">
        <f>VLOOKUP(B6,Encargos!$A$8:$B$652,2,0)</f>
        <v>3.9760000000000004E-3</v>
      </c>
    </row>
    <row r="7" spans="1:14" x14ac:dyDescent="0.3">
      <c r="B7" s="1">
        <v>44652</v>
      </c>
      <c r="C7" s="16"/>
      <c r="D7" s="16"/>
      <c r="E7" s="16"/>
      <c r="F7" s="16"/>
      <c r="G7" s="29"/>
      <c r="H7" s="16">
        <f t="shared" si="0"/>
        <v>0</v>
      </c>
      <c r="I7" s="18">
        <v>0</v>
      </c>
      <c r="J7" s="16">
        <v>0</v>
      </c>
      <c r="K7" s="19">
        <f t="shared" ref="K7:K70" si="1">I7-J7</f>
        <v>0</v>
      </c>
      <c r="L7" s="16">
        <f t="shared" ref="L7:L68" si="2">SUM(E7:H7)-I7</f>
        <v>0</v>
      </c>
      <c r="M7" s="17">
        <f>VLOOKUP(B7,Encargos!$A$8:$B$652,2,0)</f>
        <v>4.2030000000000001E-3</v>
      </c>
    </row>
    <row r="8" spans="1:14" x14ac:dyDescent="0.3">
      <c r="B8" s="1">
        <v>44682</v>
      </c>
      <c r="C8" s="16"/>
      <c r="D8" s="16"/>
      <c r="E8" s="16"/>
      <c r="F8" s="16"/>
      <c r="G8" s="29"/>
      <c r="H8" s="16">
        <f t="shared" si="0"/>
        <v>0</v>
      </c>
      <c r="I8" s="18">
        <v>0</v>
      </c>
      <c r="J8" s="16">
        <v>0</v>
      </c>
      <c r="K8" s="19">
        <f t="shared" si="1"/>
        <v>0</v>
      </c>
      <c r="L8" s="16">
        <f t="shared" si="2"/>
        <v>0</v>
      </c>
      <c r="M8" s="17">
        <f>VLOOKUP(B8,Encargos!$A$8:$B$652,2,0)</f>
        <v>5.9170000000000004E-3</v>
      </c>
    </row>
    <row r="9" spans="1:14" x14ac:dyDescent="0.3">
      <c r="B9" s="1">
        <v>44713</v>
      </c>
      <c r="C9" s="16"/>
      <c r="D9" s="16"/>
      <c r="E9" s="16"/>
      <c r="F9" s="16"/>
      <c r="G9" s="29"/>
      <c r="H9" s="16">
        <f t="shared" si="0"/>
        <v>0</v>
      </c>
      <c r="I9" s="18">
        <v>0</v>
      </c>
      <c r="J9" s="16">
        <v>0</v>
      </c>
      <c r="K9" s="19">
        <f t="shared" si="1"/>
        <v>0</v>
      </c>
      <c r="L9" s="16">
        <f t="shared" si="2"/>
        <v>0</v>
      </c>
      <c r="M9" s="17">
        <f>VLOOKUP(B9,Encargos!$A$8:$B$652,2,0)</f>
        <v>4.993E-3</v>
      </c>
    </row>
    <row r="10" spans="1:14" x14ac:dyDescent="0.3">
      <c r="A10">
        <v>360</v>
      </c>
      <c r="B10" s="1">
        <v>44743</v>
      </c>
      <c r="C10" s="16">
        <f t="shared" ref="C10:C73" si="3">L9</f>
        <v>0</v>
      </c>
      <c r="D10" s="16">
        <f t="shared" ref="D10:D73" si="4">C10*M10</f>
        <v>0</v>
      </c>
      <c r="E10" s="16">
        <f>C10+D10</f>
        <v>0</v>
      </c>
      <c r="F10" s="16"/>
      <c r="G10" s="29"/>
      <c r="H10" s="16">
        <f t="shared" si="0"/>
        <v>0</v>
      </c>
      <c r="I10" s="18">
        <f t="shared" ref="I10:I73" si="5">PMT($N$4,A10,-SUM(E10:G10))</f>
        <v>0</v>
      </c>
      <c r="J10" s="16">
        <f t="shared" ref="J10:J73" si="6">H10</f>
        <v>0</v>
      </c>
      <c r="K10" s="19">
        <f t="shared" si="1"/>
        <v>0</v>
      </c>
      <c r="L10" s="16">
        <f t="shared" si="2"/>
        <v>0</v>
      </c>
      <c r="M10" s="17">
        <f>VLOOKUP(B10,Encargos!$A$8:$B$652,2,0)</f>
        <v>6.9889999999999996E-3</v>
      </c>
    </row>
    <row r="11" spans="1:14" x14ac:dyDescent="0.3">
      <c r="A11">
        <f>A10-1</f>
        <v>359</v>
      </c>
      <c r="B11" s="1">
        <v>44774</v>
      </c>
      <c r="C11" s="16">
        <f t="shared" si="3"/>
        <v>0</v>
      </c>
      <c r="D11" s="16">
        <f t="shared" si="4"/>
        <v>0</v>
      </c>
      <c r="E11" s="16">
        <f t="shared" ref="E11:E74" si="7">C11+D11</f>
        <v>0</v>
      </c>
      <c r="F11" s="16"/>
      <c r="G11" s="29"/>
      <c r="H11" s="16">
        <f t="shared" si="0"/>
        <v>0</v>
      </c>
      <c r="I11" s="18">
        <f t="shared" si="5"/>
        <v>0</v>
      </c>
      <c r="J11" s="16">
        <f t="shared" si="6"/>
        <v>0</v>
      </c>
      <c r="K11" s="19">
        <f t="shared" si="1"/>
        <v>0</v>
      </c>
      <c r="L11" s="16">
        <f t="shared" si="2"/>
        <v>0</v>
      </c>
      <c r="M11" s="17">
        <f>VLOOKUP(B11,Encargos!$A$8:$B$652,2,0)</f>
        <v>6.7970000000000001E-3</v>
      </c>
    </row>
    <row r="12" spans="1:14" x14ac:dyDescent="0.3">
      <c r="A12">
        <f t="shared" ref="A12:A75" si="8">A11-1</f>
        <v>358</v>
      </c>
      <c r="B12" s="1">
        <v>44805</v>
      </c>
      <c r="C12" s="16">
        <f t="shared" si="3"/>
        <v>0</v>
      </c>
      <c r="D12" s="16">
        <f t="shared" si="4"/>
        <v>0</v>
      </c>
      <c r="E12" s="16">
        <f t="shared" si="7"/>
        <v>0</v>
      </c>
      <c r="F12" s="16"/>
      <c r="G12" s="29"/>
      <c r="H12" s="16">
        <f t="shared" si="0"/>
        <v>0</v>
      </c>
      <c r="I12" s="18">
        <f t="shared" si="5"/>
        <v>0</v>
      </c>
      <c r="J12" s="16">
        <f t="shared" si="6"/>
        <v>0</v>
      </c>
      <c r="K12" s="19">
        <f t="shared" si="1"/>
        <v>0</v>
      </c>
      <c r="L12" s="16">
        <f t="shared" si="2"/>
        <v>0</v>
      </c>
      <c r="M12" s="17">
        <f>VLOOKUP(B12,Encargos!$A$8:$B$652,2,0)</f>
        <v>6.9909999999999998E-3</v>
      </c>
    </row>
    <row r="13" spans="1:14" x14ac:dyDescent="0.3">
      <c r="A13">
        <f t="shared" si="8"/>
        <v>357</v>
      </c>
      <c r="B13" s="1">
        <v>44835</v>
      </c>
      <c r="C13" s="16">
        <f t="shared" si="3"/>
        <v>0</v>
      </c>
      <c r="D13" s="16">
        <f t="shared" si="4"/>
        <v>0</v>
      </c>
      <c r="E13" s="16">
        <f t="shared" si="7"/>
        <v>0</v>
      </c>
      <c r="F13" s="16"/>
      <c r="G13" s="29"/>
      <c r="H13" s="16">
        <f t="shared" si="0"/>
        <v>0</v>
      </c>
      <c r="I13" s="18">
        <f t="shared" si="5"/>
        <v>0</v>
      </c>
      <c r="J13" s="16">
        <f t="shared" si="6"/>
        <v>0</v>
      </c>
      <c r="K13" s="19">
        <f t="shared" si="1"/>
        <v>0</v>
      </c>
      <c r="L13" s="16">
        <f t="shared" si="2"/>
        <v>0</v>
      </c>
      <c r="M13" s="17">
        <f>VLOOKUP(B13,Encargos!$A$8:$B$652,2,0)</f>
        <v>8.3320000000000009E-3</v>
      </c>
    </row>
    <row r="14" spans="1:14" x14ac:dyDescent="0.3">
      <c r="A14">
        <f t="shared" si="8"/>
        <v>356</v>
      </c>
      <c r="B14" s="1">
        <v>44866</v>
      </c>
      <c r="C14" s="16">
        <f t="shared" si="3"/>
        <v>0</v>
      </c>
      <c r="D14" s="16">
        <f t="shared" si="4"/>
        <v>0</v>
      </c>
      <c r="E14" s="16">
        <f t="shared" si="7"/>
        <v>0</v>
      </c>
      <c r="F14" s="16"/>
      <c r="G14" s="29"/>
      <c r="H14" s="16">
        <f t="shared" si="0"/>
        <v>0</v>
      </c>
      <c r="I14" s="18">
        <f t="shared" si="5"/>
        <v>0</v>
      </c>
      <c r="J14" s="16">
        <f t="shared" si="6"/>
        <v>0</v>
      </c>
      <c r="K14" s="19">
        <f t="shared" si="1"/>
        <v>0</v>
      </c>
      <c r="L14" s="16">
        <f t="shared" si="2"/>
        <v>0</v>
      </c>
      <c r="M14" s="17">
        <f>VLOOKUP(B14,Encargos!$A$8:$B$652,2,0)</f>
        <v>7.3610000000000004E-3</v>
      </c>
    </row>
    <row r="15" spans="1:14" x14ac:dyDescent="0.3">
      <c r="A15">
        <f t="shared" si="8"/>
        <v>355</v>
      </c>
      <c r="B15" s="1">
        <v>44896</v>
      </c>
      <c r="C15" s="16">
        <f t="shared" si="3"/>
        <v>0</v>
      </c>
      <c r="D15" s="16">
        <f t="shared" si="4"/>
        <v>0</v>
      </c>
      <c r="E15" s="16">
        <f t="shared" si="7"/>
        <v>0</v>
      </c>
      <c r="F15" s="16"/>
      <c r="G15" s="29"/>
      <c r="H15" s="16">
        <f t="shared" si="0"/>
        <v>0</v>
      </c>
      <c r="I15" s="18">
        <f t="shared" si="5"/>
        <v>0</v>
      </c>
      <c r="J15" s="16">
        <f t="shared" si="6"/>
        <v>0</v>
      </c>
      <c r="K15" s="19">
        <f t="shared" si="1"/>
        <v>0</v>
      </c>
      <c r="L15" s="16">
        <f t="shared" si="2"/>
        <v>0</v>
      </c>
      <c r="M15" s="17">
        <f>VLOOKUP(B15,Encargos!$A$8:$B$652,2,0)</f>
        <v>6.8500000000000002E-3</v>
      </c>
    </row>
    <row r="16" spans="1:14" x14ac:dyDescent="0.3">
      <c r="A16">
        <f t="shared" si="8"/>
        <v>354</v>
      </c>
      <c r="B16" s="1">
        <v>44927</v>
      </c>
      <c r="C16" s="16">
        <f t="shared" si="3"/>
        <v>0</v>
      </c>
      <c r="D16" s="16">
        <f t="shared" si="4"/>
        <v>0</v>
      </c>
      <c r="E16" s="16">
        <f t="shared" si="7"/>
        <v>0</v>
      </c>
      <c r="F16" s="16"/>
      <c r="G16" s="29"/>
      <c r="H16" s="16">
        <f t="shared" si="0"/>
        <v>0</v>
      </c>
      <c r="I16" s="18">
        <f t="shared" si="5"/>
        <v>0</v>
      </c>
      <c r="J16" s="16">
        <f t="shared" si="6"/>
        <v>0</v>
      </c>
      <c r="K16" s="19">
        <f t="shared" si="1"/>
        <v>0</v>
      </c>
      <c r="L16" s="16">
        <f t="shared" si="2"/>
        <v>0</v>
      </c>
      <c r="M16" s="17">
        <f>VLOOKUP(B16,Encargos!$A$8:$B$652,2,0)</f>
        <v>6.8500000000000002E-3</v>
      </c>
    </row>
    <row r="17" spans="1:13" x14ac:dyDescent="0.3">
      <c r="A17">
        <f t="shared" si="8"/>
        <v>353</v>
      </c>
      <c r="B17" s="1">
        <v>44958</v>
      </c>
      <c r="C17" s="16">
        <f t="shared" si="3"/>
        <v>0</v>
      </c>
      <c r="D17" s="16">
        <f t="shared" si="4"/>
        <v>0</v>
      </c>
      <c r="E17" s="16">
        <f t="shared" si="7"/>
        <v>0</v>
      </c>
      <c r="F17" s="16"/>
      <c r="G17" s="29"/>
      <c r="H17" s="16">
        <f t="shared" si="0"/>
        <v>0</v>
      </c>
      <c r="I17" s="18">
        <f t="shared" si="5"/>
        <v>0</v>
      </c>
      <c r="J17" s="16">
        <f t="shared" si="6"/>
        <v>0</v>
      </c>
      <c r="K17" s="19">
        <f t="shared" si="1"/>
        <v>0</v>
      </c>
      <c r="L17" s="16">
        <f t="shared" si="2"/>
        <v>0</v>
      </c>
      <c r="M17" s="17">
        <f>VLOOKUP(B17,Encargos!$A$8:$B$652,2,0)</f>
        <v>7.8729999999999998E-3</v>
      </c>
    </row>
    <row r="18" spans="1:13" x14ac:dyDescent="0.3">
      <c r="A18">
        <f t="shared" si="8"/>
        <v>352</v>
      </c>
      <c r="B18" s="1">
        <v>44986</v>
      </c>
      <c r="C18" s="16">
        <f t="shared" si="3"/>
        <v>0</v>
      </c>
      <c r="D18" s="16">
        <f t="shared" si="4"/>
        <v>0</v>
      </c>
      <c r="E18" s="16">
        <f t="shared" si="7"/>
        <v>0</v>
      </c>
      <c r="F18" s="16"/>
      <c r="G18" s="29"/>
      <c r="H18" s="16">
        <f t="shared" si="0"/>
        <v>0</v>
      </c>
      <c r="I18" s="18">
        <f t="shared" si="5"/>
        <v>0</v>
      </c>
      <c r="J18" s="16">
        <f t="shared" si="6"/>
        <v>0</v>
      </c>
      <c r="K18" s="19">
        <f t="shared" si="1"/>
        <v>0</v>
      </c>
      <c r="L18" s="16">
        <f t="shared" si="2"/>
        <v>0</v>
      </c>
      <c r="M18" s="17">
        <f>VLOOKUP(B18,Encargos!$A$8:$B$652,2,0)</f>
        <v>7.8729999999999998E-3</v>
      </c>
    </row>
    <row r="19" spans="1:13" x14ac:dyDescent="0.3">
      <c r="A19">
        <f t="shared" si="8"/>
        <v>351</v>
      </c>
      <c r="B19" s="1">
        <v>45017</v>
      </c>
      <c r="C19" s="16">
        <f t="shared" si="3"/>
        <v>0</v>
      </c>
      <c r="D19" s="16">
        <f t="shared" si="4"/>
        <v>0</v>
      </c>
      <c r="E19" s="16">
        <f t="shared" si="7"/>
        <v>0</v>
      </c>
      <c r="F19" s="16"/>
      <c r="G19" s="29"/>
      <c r="H19" s="16">
        <f t="shared" si="0"/>
        <v>0</v>
      </c>
      <c r="I19" s="18">
        <f t="shared" si="5"/>
        <v>0</v>
      </c>
      <c r="J19" s="16">
        <f t="shared" si="6"/>
        <v>0</v>
      </c>
      <c r="K19" s="19">
        <f t="shared" si="1"/>
        <v>0</v>
      </c>
      <c r="L19" s="16">
        <f t="shared" si="2"/>
        <v>0</v>
      </c>
      <c r="M19" s="17">
        <f>VLOOKUP(B19,Encargos!$A$8:$B$652,2,0)</f>
        <v>5.8279999999999998E-3</v>
      </c>
    </row>
    <row r="20" spans="1:13" x14ac:dyDescent="0.3">
      <c r="A20">
        <f t="shared" si="8"/>
        <v>350</v>
      </c>
      <c r="B20" s="1">
        <v>45047</v>
      </c>
      <c r="C20" s="16">
        <f t="shared" si="3"/>
        <v>0</v>
      </c>
      <c r="D20" s="16">
        <f t="shared" si="4"/>
        <v>0</v>
      </c>
      <c r="E20" s="16">
        <f t="shared" si="7"/>
        <v>0</v>
      </c>
      <c r="F20" s="16"/>
      <c r="G20" s="29"/>
      <c r="H20" s="16">
        <f t="shared" si="0"/>
        <v>0</v>
      </c>
      <c r="I20" s="18">
        <f t="shared" si="5"/>
        <v>0</v>
      </c>
      <c r="J20" s="16">
        <f t="shared" si="6"/>
        <v>0</v>
      </c>
      <c r="K20" s="19">
        <f t="shared" si="1"/>
        <v>0</v>
      </c>
      <c r="L20" s="16">
        <f t="shared" si="2"/>
        <v>0</v>
      </c>
      <c r="M20" s="17">
        <f>VLOOKUP(B20,Encargos!$A$8:$B$652,2,0)</f>
        <v>8.3850000000000001E-3</v>
      </c>
    </row>
    <row r="21" spans="1:13" x14ac:dyDescent="0.3">
      <c r="A21">
        <f t="shared" si="8"/>
        <v>349</v>
      </c>
      <c r="B21" s="1">
        <v>45078</v>
      </c>
      <c r="C21" s="16">
        <f t="shared" si="3"/>
        <v>0</v>
      </c>
      <c r="D21" s="16">
        <f t="shared" si="4"/>
        <v>0</v>
      </c>
      <c r="E21" s="16">
        <f t="shared" si="7"/>
        <v>0</v>
      </c>
      <c r="F21" s="16"/>
      <c r="G21" s="29"/>
      <c r="H21" s="16">
        <f t="shared" si="0"/>
        <v>0</v>
      </c>
      <c r="I21" s="18">
        <f t="shared" si="5"/>
        <v>0</v>
      </c>
      <c r="J21" s="16">
        <f t="shared" si="6"/>
        <v>0</v>
      </c>
      <c r="K21" s="19">
        <f t="shared" si="1"/>
        <v>0</v>
      </c>
      <c r="L21" s="16">
        <f t="shared" si="2"/>
        <v>0</v>
      </c>
      <c r="M21" s="17">
        <f>VLOOKUP(B21,Encargos!$A$8:$B$652,2,0)</f>
        <v>5.8279999999999998E-3</v>
      </c>
    </row>
    <row r="22" spans="1:13" x14ac:dyDescent="0.3">
      <c r="A22">
        <f t="shared" si="8"/>
        <v>348</v>
      </c>
      <c r="B22" s="1">
        <v>45108</v>
      </c>
      <c r="C22" s="16">
        <f t="shared" si="3"/>
        <v>0</v>
      </c>
      <c r="D22" s="16">
        <f t="shared" si="4"/>
        <v>0</v>
      </c>
      <c r="E22" s="16">
        <f t="shared" si="7"/>
        <v>0</v>
      </c>
      <c r="F22" s="16"/>
      <c r="G22" s="29"/>
      <c r="H22" s="16">
        <f t="shared" si="0"/>
        <v>0</v>
      </c>
      <c r="I22" s="18">
        <f t="shared" si="5"/>
        <v>0</v>
      </c>
      <c r="J22" s="16">
        <f t="shared" si="6"/>
        <v>0</v>
      </c>
      <c r="K22" s="19">
        <f t="shared" si="1"/>
        <v>0</v>
      </c>
      <c r="L22" s="16">
        <f t="shared" si="2"/>
        <v>0</v>
      </c>
      <c r="M22" s="17">
        <f>VLOOKUP(B22,Encargos!$A$8:$B$652,2,0)</f>
        <v>7.8729999999999998E-3</v>
      </c>
    </row>
    <row r="23" spans="1:13" x14ac:dyDescent="0.3">
      <c r="A23">
        <f t="shared" si="8"/>
        <v>347</v>
      </c>
      <c r="B23" s="1">
        <v>45139</v>
      </c>
      <c r="C23" s="16">
        <f t="shared" si="3"/>
        <v>0</v>
      </c>
      <c r="D23" s="16">
        <f t="shared" si="4"/>
        <v>0</v>
      </c>
      <c r="E23" s="16">
        <f t="shared" si="7"/>
        <v>0</v>
      </c>
      <c r="F23" s="16"/>
      <c r="G23" s="29"/>
      <c r="H23" s="16">
        <f t="shared" si="0"/>
        <v>0</v>
      </c>
      <c r="I23" s="18">
        <f t="shared" si="5"/>
        <v>0</v>
      </c>
      <c r="J23" s="16">
        <f t="shared" si="6"/>
        <v>0</v>
      </c>
      <c r="K23" s="19">
        <f t="shared" si="1"/>
        <v>0</v>
      </c>
      <c r="L23" s="16">
        <f t="shared" si="2"/>
        <v>0</v>
      </c>
      <c r="M23" s="17">
        <f>VLOOKUP(B23,Encargos!$A$8:$B$652,2,0)</f>
        <v>7.3609999999999995E-3</v>
      </c>
    </row>
    <row r="24" spans="1:13" x14ac:dyDescent="0.3">
      <c r="A24">
        <f t="shared" si="8"/>
        <v>346</v>
      </c>
      <c r="B24" s="1">
        <v>45170</v>
      </c>
      <c r="C24" s="16">
        <f t="shared" si="3"/>
        <v>0</v>
      </c>
      <c r="D24" s="16">
        <f t="shared" si="4"/>
        <v>0</v>
      </c>
      <c r="E24" s="16">
        <f t="shared" si="7"/>
        <v>0</v>
      </c>
      <c r="F24" s="16"/>
      <c r="G24" s="29"/>
      <c r="H24" s="16">
        <f t="shared" si="0"/>
        <v>0</v>
      </c>
      <c r="I24" s="18">
        <f t="shared" si="5"/>
        <v>0</v>
      </c>
      <c r="J24" s="16">
        <f t="shared" si="6"/>
        <v>0</v>
      </c>
      <c r="K24" s="19">
        <f t="shared" si="1"/>
        <v>0</v>
      </c>
      <c r="L24" s="16">
        <f t="shared" si="2"/>
        <v>0</v>
      </c>
      <c r="M24" s="17">
        <f>VLOOKUP(B24,Encargos!$A$8:$B$652,2,0)</f>
        <v>7.3609999999999995E-3</v>
      </c>
    </row>
    <row r="25" spans="1:13" x14ac:dyDescent="0.3">
      <c r="A25">
        <f t="shared" si="8"/>
        <v>345</v>
      </c>
      <c r="B25" s="1">
        <v>45200</v>
      </c>
      <c r="C25" s="16">
        <f t="shared" si="3"/>
        <v>0</v>
      </c>
      <c r="D25" s="16">
        <f t="shared" si="4"/>
        <v>0</v>
      </c>
      <c r="E25" s="16">
        <f t="shared" si="7"/>
        <v>0</v>
      </c>
      <c r="F25" s="16"/>
      <c r="G25" s="29"/>
      <c r="H25" s="16">
        <f t="shared" si="0"/>
        <v>0</v>
      </c>
      <c r="I25" s="18">
        <f t="shared" si="5"/>
        <v>0</v>
      </c>
      <c r="J25" s="16">
        <f t="shared" si="6"/>
        <v>0</v>
      </c>
      <c r="K25" s="19">
        <f t="shared" si="1"/>
        <v>0</v>
      </c>
      <c r="L25" s="16">
        <f t="shared" si="2"/>
        <v>0</v>
      </c>
      <c r="M25" s="17">
        <f>VLOOKUP(B25,Encargos!$A$8:$B$652,2,0)</f>
        <v>8.0140000000000003E-3</v>
      </c>
    </row>
    <row r="26" spans="1:13" x14ac:dyDescent="0.3">
      <c r="A26">
        <f t="shared" si="8"/>
        <v>344</v>
      </c>
      <c r="B26" s="1">
        <v>45231</v>
      </c>
      <c r="C26" s="16">
        <f t="shared" si="3"/>
        <v>0</v>
      </c>
      <c r="D26" s="16">
        <f t="shared" si="4"/>
        <v>0</v>
      </c>
      <c r="E26" s="16">
        <f t="shared" si="7"/>
        <v>0</v>
      </c>
      <c r="F26" s="16"/>
      <c r="G26" s="29"/>
      <c r="H26" s="16">
        <f t="shared" si="0"/>
        <v>0</v>
      </c>
      <c r="I26" s="18">
        <f t="shared" si="5"/>
        <v>0</v>
      </c>
      <c r="J26" s="16">
        <f t="shared" si="6"/>
        <v>0</v>
      </c>
      <c r="K26" s="19">
        <f t="shared" si="1"/>
        <v>0</v>
      </c>
      <c r="L26" s="16">
        <f t="shared" si="2"/>
        <v>0</v>
      </c>
      <c r="M26" s="17">
        <f>VLOOKUP(B26,Encargos!$A$8:$B$652,2,0)</f>
        <v>6.3739999999999995E-3</v>
      </c>
    </row>
    <row r="27" spans="1:13" x14ac:dyDescent="0.3">
      <c r="A27">
        <f t="shared" si="8"/>
        <v>343</v>
      </c>
      <c r="B27" s="1">
        <v>45261</v>
      </c>
      <c r="C27" s="16">
        <f t="shared" si="3"/>
        <v>0</v>
      </c>
      <c r="D27" s="16">
        <f t="shared" si="4"/>
        <v>0</v>
      </c>
      <c r="E27" s="16">
        <f t="shared" si="7"/>
        <v>0</v>
      </c>
      <c r="F27" s="16"/>
      <c r="G27" s="29"/>
      <c r="H27" s="16">
        <f t="shared" si="0"/>
        <v>0</v>
      </c>
      <c r="I27" s="18">
        <f t="shared" si="5"/>
        <v>0</v>
      </c>
      <c r="J27" s="16">
        <f t="shared" si="6"/>
        <v>0</v>
      </c>
      <c r="K27" s="19">
        <f t="shared" si="1"/>
        <v>0</v>
      </c>
      <c r="L27" s="16">
        <f t="shared" si="2"/>
        <v>0</v>
      </c>
      <c r="M27" s="17">
        <f>VLOOKUP(B27,Encargos!$A$8:$B$652,2,0)</f>
        <v>6.62E-3</v>
      </c>
    </row>
    <row r="28" spans="1:13" x14ac:dyDescent="0.3">
      <c r="A28">
        <f t="shared" si="8"/>
        <v>342</v>
      </c>
      <c r="B28" s="1">
        <v>45292</v>
      </c>
      <c r="C28" s="16">
        <f t="shared" si="3"/>
        <v>0</v>
      </c>
      <c r="D28" s="16">
        <f t="shared" si="4"/>
        <v>0</v>
      </c>
      <c r="E28" s="16">
        <f t="shared" si="7"/>
        <v>0</v>
      </c>
      <c r="F28" s="16"/>
      <c r="G28" s="29"/>
      <c r="H28" s="16">
        <f t="shared" si="0"/>
        <v>0</v>
      </c>
      <c r="I28" s="18">
        <f t="shared" si="5"/>
        <v>0</v>
      </c>
      <c r="J28" s="16">
        <f t="shared" si="6"/>
        <v>0</v>
      </c>
      <c r="K28" s="19">
        <f t="shared" si="1"/>
        <v>0</v>
      </c>
      <c r="L28" s="16">
        <f t="shared" si="2"/>
        <v>0</v>
      </c>
      <c r="M28" s="17">
        <f>VLOOKUP(B28,Encargos!$A$8:$B$652,2,0)</f>
        <v>5.8069999999999997E-3</v>
      </c>
    </row>
    <row r="29" spans="1:13" x14ac:dyDescent="0.3">
      <c r="A29">
        <f t="shared" si="8"/>
        <v>341</v>
      </c>
      <c r="B29" s="1">
        <v>45323</v>
      </c>
      <c r="C29" s="16">
        <f t="shared" si="3"/>
        <v>0</v>
      </c>
      <c r="D29" s="16">
        <f t="shared" si="4"/>
        <v>0</v>
      </c>
      <c r="E29" s="16">
        <f t="shared" si="7"/>
        <v>0</v>
      </c>
      <c r="F29" s="16"/>
      <c r="G29" s="29"/>
      <c r="H29" s="16">
        <f t="shared" si="0"/>
        <v>0</v>
      </c>
      <c r="I29" s="18">
        <f t="shared" si="5"/>
        <v>0</v>
      </c>
      <c r="J29" s="16">
        <f t="shared" si="6"/>
        <v>0</v>
      </c>
      <c r="K29" s="19">
        <f t="shared" si="1"/>
        <v>0</v>
      </c>
      <c r="L29" s="16">
        <f t="shared" si="2"/>
        <v>0</v>
      </c>
      <c r="M29" s="17">
        <f>VLOOKUP(B29,Encargos!$A$8:$B$652,2,0)</f>
        <v>5.5929999999999999E-3</v>
      </c>
    </row>
    <row r="30" spans="1:13" x14ac:dyDescent="0.3">
      <c r="A30">
        <f t="shared" si="8"/>
        <v>340</v>
      </c>
      <c r="B30" s="1">
        <v>45352</v>
      </c>
      <c r="C30" s="16">
        <f t="shared" si="3"/>
        <v>0</v>
      </c>
      <c r="D30" s="16">
        <f t="shared" si="4"/>
        <v>0</v>
      </c>
      <c r="E30" s="16">
        <f t="shared" si="7"/>
        <v>0</v>
      </c>
      <c r="F30" s="16"/>
      <c r="G30" s="29"/>
      <c r="H30" s="16">
        <f t="shared" si="0"/>
        <v>0</v>
      </c>
      <c r="I30" s="18">
        <f t="shared" si="5"/>
        <v>0</v>
      </c>
      <c r="J30" s="16">
        <f t="shared" si="6"/>
        <v>0</v>
      </c>
      <c r="K30" s="19">
        <f t="shared" si="1"/>
        <v>0</v>
      </c>
      <c r="L30" s="16">
        <f t="shared" si="2"/>
        <v>0</v>
      </c>
      <c r="M30" s="17">
        <f>VLOOKUP(B30,Encargos!$A$8:$B$652,2,0)</f>
        <v>6.3119999999999999E-3</v>
      </c>
    </row>
    <row r="31" spans="1:13" x14ac:dyDescent="0.3">
      <c r="A31">
        <f t="shared" si="8"/>
        <v>339</v>
      </c>
      <c r="B31" s="1">
        <v>45383</v>
      </c>
      <c r="C31" s="16">
        <f t="shared" si="3"/>
        <v>0</v>
      </c>
      <c r="D31" s="16">
        <f t="shared" si="4"/>
        <v>0</v>
      </c>
      <c r="E31" s="16">
        <f t="shared" si="7"/>
        <v>0</v>
      </c>
      <c r="F31" s="16"/>
      <c r="G31" s="29"/>
      <c r="H31" s="16">
        <f t="shared" si="0"/>
        <v>0</v>
      </c>
      <c r="I31" s="18">
        <f t="shared" si="5"/>
        <v>0</v>
      </c>
      <c r="J31" s="16">
        <f t="shared" si="6"/>
        <v>0</v>
      </c>
      <c r="K31" s="19">
        <f t="shared" si="1"/>
        <v>0</v>
      </c>
      <c r="L31" s="16">
        <f t="shared" si="2"/>
        <v>0</v>
      </c>
      <c r="M31" s="17">
        <f>VLOOKUP(B31,Encargos!$A$8:$B$652,2,0)</f>
        <v>4.653E-3</v>
      </c>
    </row>
    <row r="32" spans="1:13" s="163" customFormat="1" x14ac:dyDescent="0.3">
      <c r="A32" s="163">
        <f t="shared" si="8"/>
        <v>338</v>
      </c>
      <c r="B32" s="160">
        <v>45413</v>
      </c>
      <c r="C32" s="176">
        <f t="shared" si="3"/>
        <v>0</v>
      </c>
      <c r="D32" s="176">
        <f t="shared" si="4"/>
        <v>0</v>
      </c>
      <c r="E32" s="176">
        <f t="shared" si="7"/>
        <v>0</v>
      </c>
      <c r="F32" s="176"/>
      <c r="G32" s="176"/>
      <c r="H32" s="176">
        <f t="shared" si="0"/>
        <v>0</v>
      </c>
      <c r="I32" s="176">
        <f t="shared" si="5"/>
        <v>0</v>
      </c>
      <c r="J32" s="176">
        <f t="shared" si="6"/>
        <v>0</v>
      </c>
      <c r="K32" s="176">
        <f t="shared" si="1"/>
        <v>0</v>
      </c>
      <c r="L32" s="176">
        <f t="shared" si="2"/>
        <v>0</v>
      </c>
      <c r="M32" s="162">
        <f>VLOOKUP(B32,Encargos!$A$8:$B$652,2,0)</f>
        <v>4.9659999999999999E-3</v>
      </c>
    </row>
    <row r="33" spans="1:13" s="163" customFormat="1" x14ac:dyDescent="0.3">
      <c r="A33" s="163">
        <f t="shared" si="8"/>
        <v>337</v>
      </c>
      <c r="B33" s="160">
        <v>45444</v>
      </c>
      <c r="C33" s="176">
        <f t="shared" si="3"/>
        <v>0</v>
      </c>
      <c r="D33" s="176">
        <f t="shared" si="4"/>
        <v>0</v>
      </c>
      <c r="E33" s="176">
        <f t="shared" si="7"/>
        <v>0</v>
      </c>
      <c r="F33" s="176"/>
      <c r="G33" s="178">
        <f>'Art. 9º-A - serv. div. comp'!I33</f>
        <v>84484912.316484585</v>
      </c>
      <c r="H33" s="176"/>
      <c r="I33" s="176"/>
      <c r="J33" s="176"/>
      <c r="K33" s="176"/>
      <c r="L33" s="176">
        <f t="shared" si="2"/>
        <v>84484912.316484585</v>
      </c>
      <c r="M33" s="162">
        <f>VLOOKUP(B33,Encargos!$A$8:$B$652,2,0)</f>
        <v>3.8E-3</v>
      </c>
    </row>
    <row r="34" spans="1:13" s="163" customFormat="1" x14ac:dyDescent="0.3">
      <c r="A34" s="163">
        <f t="shared" si="8"/>
        <v>336</v>
      </c>
      <c r="B34" s="160">
        <v>45474</v>
      </c>
      <c r="C34" s="176">
        <f t="shared" si="3"/>
        <v>84484912.316484585</v>
      </c>
      <c r="D34" s="176">
        <f t="shared" si="4"/>
        <v>388630.59665582911</v>
      </c>
      <c r="E34" s="176">
        <f t="shared" si="7"/>
        <v>84873542.913140416</v>
      </c>
      <c r="F34" s="176"/>
      <c r="G34" s="178">
        <f>'Art. 9º-A - serv. div. comp'!I34</f>
        <v>84873542.913140416</v>
      </c>
      <c r="H34" s="176"/>
      <c r="I34" s="176"/>
      <c r="J34" s="176"/>
      <c r="K34" s="176">
        <f t="shared" si="1"/>
        <v>0</v>
      </c>
      <c r="L34" s="176">
        <f t="shared" si="2"/>
        <v>169747085.82628083</v>
      </c>
      <c r="M34" s="162">
        <f>VLOOKUP(B34,Encargos!$A$8:$B$652,2,0)</f>
        <v>4.5999999999999999E-3</v>
      </c>
    </row>
    <row r="35" spans="1:13" s="163" customFormat="1" x14ac:dyDescent="0.3">
      <c r="A35" s="163">
        <f t="shared" si="8"/>
        <v>335</v>
      </c>
      <c r="B35" s="160">
        <v>45505</v>
      </c>
      <c r="C35" s="176">
        <f t="shared" si="3"/>
        <v>169747085.82628083</v>
      </c>
      <c r="D35" s="176">
        <f t="shared" si="4"/>
        <v>356468.88023518975</v>
      </c>
      <c r="E35" s="176">
        <f t="shared" si="7"/>
        <v>170103554.70651603</v>
      </c>
      <c r="F35" s="176"/>
      <c r="G35" s="178">
        <f>'Art. 9º-A - serv. div. comp'!I35</f>
        <v>85051777.353258014</v>
      </c>
      <c r="H35" s="176"/>
      <c r="I35" s="176"/>
      <c r="J35" s="176"/>
      <c r="K35" s="176">
        <f t="shared" si="1"/>
        <v>0</v>
      </c>
      <c r="L35" s="176">
        <f t="shared" si="2"/>
        <v>255155332.05977404</v>
      </c>
      <c r="M35" s="162">
        <f>VLOOKUP(B35,Encargos!$A$8:$B$652,2,0)</f>
        <v>2.0999999999999999E-3</v>
      </c>
    </row>
    <row r="36" spans="1:13" s="163" customFormat="1" x14ac:dyDescent="0.3">
      <c r="A36" s="163">
        <f t="shared" si="8"/>
        <v>334</v>
      </c>
      <c r="B36" s="160">
        <v>45536</v>
      </c>
      <c r="C36" s="176">
        <f t="shared" si="3"/>
        <v>255155332.05977404</v>
      </c>
      <c r="D36" s="176">
        <f t="shared" si="4"/>
        <v>969590.2618271414</v>
      </c>
      <c r="E36" s="176">
        <f t="shared" si="7"/>
        <v>256124922.32160118</v>
      </c>
      <c r="F36" s="176"/>
      <c r="G36" s="178">
        <f>'Art. 9º-A - serv. div. comp'!I36</f>
        <v>85374974.107200399</v>
      </c>
      <c r="H36" s="176"/>
      <c r="I36" s="176"/>
      <c r="J36" s="176"/>
      <c r="K36" s="176">
        <f t="shared" si="1"/>
        <v>0</v>
      </c>
      <c r="L36" s="176">
        <f t="shared" si="2"/>
        <v>341499896.4288016</v>
      </c>
      <c r="M36" s="162">
        <f>VLOOKUP(B36,Encargos!$A$8:$B$652,2,0)</f>
        <v>3.8E-3</v>
      </c>
    </row>
    <row r="37" spans="1:13" s="163" customFormat="1" x14ac:dyDescent="0.3">
      <c r="A37" s="163">
        <f t="shared" si="8"/>
        <v>333</v>
      </c>
      <c r="B37" s="160">
        <v>45566</v>
      </c>
      <c r="C37" s="176">
        <f t="shared" si="3"/>
        <v>341499896.4288016</v>
      </c>
      <c r="D37" s="176">
        <f t="shared" si="4"/>
        <v>785449.76178624365</v>
      </c>
      <c r="E37" s="176">
        <f t="shared" si="7"/>
        <v>342285346.19058782</v>
      </c>
      <c r="F37" s="176"/>
      <c r="G37" s="178">
        <f>'Art. 9º-A - serv. div. comp'!I37</f>
        <v>85571336.547646955</v>
      </c>
      <c r="H37" s="176"/>
      <c r="I37" s="176"/>
      <c r="J37" s="176"/>
      <c r="K37" s="176">
        <f t="shared" si="1"/>
        <v>0</v>
      </c>
      <c r="L37" s="176">
        <f t="shared" si="2"/>
        <v>427856682.73823476</v>
      </c>
      <c r="M37" s="162">
        <f>VLOOKUP(B37,Encargos!$A$8:$B$652,2,0)</f>
        <v>2.3E-3</v>
      </c>
    </row>
    <row r="38" spans="1:13" s="163" customFormat="1" x14ac:dyDescent="0.3">
      <c r="A38" s="163">
        <f t="shared" si="8"/>
        <v>332</v>
      </c>
      <c r="B38" s="160">
        <v>45597</v>
      </c>
      <c r="C38" s="176">
        <f t="shared" si="3"/>
        <v>427856682.73823476</v>
      </c>
      <c r="D38" s="176">
        <f t="shared" si="4"/>
        <v>1177774.5312083198</v>
      </c>
      <c r="E38" s="176">
        <f t="shared" si="7"/>
        <v>429034457.26944309</v>
      </c>
      <c r="F38" s="176"/>
      <c r="G38" s="178">
        <f>'Art. 9º-A - serv. div. comp'!I38</f>
        <v>85806891.453888625</v>
      </c>
      <c r="H38" s="176"/>
      <c r="I38" s="176"/>
      <c r="J38" s="176"/>
      <c r="K38" s="176">
        <f t="shared" si="1"/>
        <v>0</v>
      </c>
      <c r="L38" s="176">
        <f t="shared" si="2"/>
        <v>514841348.72333169</v>
      </c>
      <c r="M38" s="162">
        <f>VLOOKUP(B38,Encargos!$A$8:$B$652,2,0)</f>
        <v>2.7527314138713344E-3</v>
      </c>
    </row>
    <row r="39" spans="1:13" s="163" customFormat="1" x14ac:dyDescent="0.3">
      <c r="A39" s="163">
        <f t="shared" si="8"/>
        <v>331</v>
      </c>
      <c r="B39" s="160">
        <v>45627</v>
      </c>
      <c r="C39" s="176">
        <f t="shared" si="3"/>
        <v>514841348.72333169</v>
      </c>
      <c r="D39" s="176">
        <f t="shared" si="4"/>
        <v>1417219.9537906016</v>
      </c>
      <c r="E39" s="176">
        <f t="shared" si="7"/>
        <v>516258568.67712229</v>
      </c>
      <c r="F39" s="176"/>
      <c r="G39" s="178">
        <f>'Art. 9º-A - serv. div. comp'!I39</f>
        <v>86043094.779520392</v>
      </c>
      <c r="H39" s="176"/>
      <c r="I39" s="176"/>
      <c r="J39" s="176"/>
      <c r="K39" s="176">
        <f t="shared" si="1"/>
        <v>0</v>
      </c>
      <c r="L39" s="176">
        <f t="shared" si="2"/>
        <v>602301663.45664263</v>
      </c>
      <c r="M39" s="162">
        <f>VLOOKUP(B39,Encargos!$A$8:$B$652,2,0)</f>
        <v>2.7527314138713344E-3</v>
      </c>
    </row>
    <row r="40" spans="1:13" s="163" customFormat="1" x14ac:dyDescent="0.3">
      <c r="A40" s="163">
        <f t="shared" si="8"/>
        <v>330</v>
      </c>
      <c r="B40" s="160">
        <v>45658</v>
      </c>
      <c r="C40" s="176">
        <f t="shared" si="3"/>
        <v>602301663.45664263</v>
      </c>
      <c r="D40" s="176">
        <f t="shared" si="4"/>
        <v>1657974.7096240604</v>
      </c>
      <c r="E40" s="176">
        <f t="shared" si="7"/>
        <v>603959638.16626668</v>
      </c>
      <c r="F40" s="176"/>
      <c r="G40" s="178">
        <f>'Art. 9º-A - serv. div. comp'!I40</f>
        <v>98061894.310290843</v>
      </c>
      <c r="H40" s="176"/>
      <c r="I40" s="176"/>
      <c r="J40" s="176"/>
      <c r="K40" s="176">
        <f t="shared" si="1"/>
        <v>0</v>
      </c>
      <c r="L40" s="176">
        <f t="shared" si="2"/>
        <v>702021532.47655749</v>
      </c>
      <c r="M40" s="162">
        <f>VLOOKUP(B40,Encargos!$A$8:$B$652,2,0)</f>
        <v>2.7527314138713344E-3</v>
      </c>
    </row>
    <row r="41" spans="1:13" s="163" customFormat="1" x14ac:dyDescent="0.3">
      <c r="A41" s="163">
        <f t="shared" si="8"/>
        <v>329</v>
      </c>
      <c r="B41" s="160">
        <v>45689</v>
      </c>
      <c r="C41" s="176">
        <f t="shared" si="3"/>
        <v>702021532.47655749</v>
      </c>
      <c r="D41" s="176">
        <f t="shared" si="4"/>
        <v>1932476.725662315</v>
      </c>
      <c r="E41" s="176">
        <f t="shared" si="7"/>
        <v>703954009.20221984</v>
      </c>
      <c r="F41" s="176"/>
      <c r="G41" s="178">
        <f>'Art. 9º-A - serv. div. comp'!I41</f>
        <v>98331832.367262512</v>
      </c>
      <c r="H41" s="176"/>
      <c r="I41" s="176"/>
      <c r="J41" s="176"/>
      <c r="K41" s="176">
        <f t="shared" si="1"/>
        <v>0</v>
      </c>
      <c r="L41" s="176">
        <f t="shared" si="2"/>
        <v>802285841.56948233</v>
      </c>
      <c r="M41" s="162">
        <f>VLOOKUP(B41,Encargos!$A$8:$B$652,2,0)</f>
        <v>2.7527314138713344E-3</v>
      </c>
    </row>
    <row r="42" spans="1:13" s="163" customFormat="1" x14ac:dyDescent="0.3">
      <c r="A42" s="163">
        <f t="shared" si="8"/>
        <v>328</v>
      </c>
      <c r="B42" s="160">
        <v>45717</v>
      </c>
      <c r="C42" s="176">
        <f t="shared" si="3"/>
        <v>802285841.56948233</v>
      </c>
      <c r="D42" s="176">
        <f t="shared" si="4"/>
        <v>2238470.9566835002</v>
      </c>
      <c r="E42" s="176">
        <f t="shared" si="7"/>
        <v>804524312.52616584</v>
      </c>
      <c r="F42" s="176"/>
      <c r="G42" s="178">
        <f>'Art. 9º-A - serv. div. comp'!I42</f>
        <v>98606189.634294644</v>
      </c>
      <c r="H42" s="176"/>
      <c r="I42" s="176"/>
      <c r="J42" s="176"/>
      <c r="K42" s="176">
        <f t="shared" si="1"/>
        <v>0</v>
      </c>
      <c r="L42" s="176">
        <f t="shared" si="2"/>
        <v>903130502.16046047</v>
      </c>
      <c r="M42" s="162">
        <f>VLOOKUP(B42,Encargos!$A$8:$B$652,2,0)</f>
        <v>2.7901164905321796E-3</v>
      </c>
    </row>
    <row r="43" spans="1:13" s="163" customFormat="1" x14ac:dyDescent="0.3">
      <c r="A43" s="163">
        <f t="shared" si="8"/>
        <v>327</v>
      </c>
      <c r="B43" s="160">
        <v>45748</v>
      </c>
      <c r="C43" s="176">
        <f t="shared" si="3"/>
        <v>903130502.16046047</v>
      </c>
      <c r="D43" s="176">
        <f t="shared" si="4"/>
        <v>2519839.307180509</v>
      </c>
      <c r="E43" s="176">
        <f t="shared" si="7"/>
        <v>905650341.467641</v>
      </c>
      <c r="F43" s="176"/>
      <c r="G43" s="178">
        <f>'Art. 9º-A - serv. div. comp'!I43</f>
        <v>98881312.39006184</v>
      </c>
      <c r="H43" s="176"/>
      <c r="I43" s="176"/>
      <c r="J43" s="176"/>
      <c r="K43" s="176">
        <f t="shared" si="1"/>
        <v>0</v>
      </c>
      <c r="L43" s="176">
        <f t="shared" si="2"/>
        <v>1004531653.8577029</v>
      </c>
      <c r="M43" s="162">
        <f>VLOOKUP(B43,Encargos!$A$8:$B$652,2,0)</f>
        <v>2.7901164905321796E-3</v>
      </c>
    </row>
    <row r="44" spans="1:13" s="163" customFormat="1" x14ac:dyDescent="0.3">
      <c r="A44" s="163">
        <f t="shared" si="8"/>
        <v>326</v>
      </c>
      <c r="B44" s="160">
        <v>45778</v>
      </c>
      <c r="C44" s="176">
        <f t="shared" si="3"/>
        <v>1004531653.8577029</v>
      </c>
      <c r="D44" s="176">
        <f t="shared" si="4"/>
        <v>2802760.33268994</v>
      </c>
      <c r="E44" s="176">
        <f t="shared" si="7"/>
        <v>1007334414.1903927</v>
      </c>
      <c r="F44" s="176"/>
      <c r="G44" s="178">
        <f>'Art. 9º-A - serv. div. comp'!I44</f>
        <v>99157202.770366818</v>
      </c>
      <c r="H44" s="176"/>
      <c r="I44" s="176"/>
      <c r="J44" s="176"/>
      <c r="K44" s="176">
        <f t="shared" si="1"/>
        <v>0</v>
      </c>
      <c r="L44" s="176">
        <f t="shared" si="2"/>
        <v>1106491616.9607596</v>
      </c>
      <c r="M44" s="162">
        <f>VLOOKUP(B44,Encargos!$A$8:$B$652,2,0)</f>
        <v>2.7901164905321796E-3</v>
      </c>
    </row>
    <row r="45" spans="1:13" s="163" customFormat="1" x14ac:dyDescent="0.3">
      <c r="A45" s="163">
        <f t="shared" si="8"/>
        <v>325</v>
      </c>
      <c r="B45" s="160">
        <v>45809</v>
      </c>
      <c r="C45" s="176">
        <f t="shared" si="3"/>
        <v>1106491616.9607596</v>
      </c>
      <c r="D45" s="176">
        <f t="shared" si="4"/>
        <v>3087240.5071178316</v>
      </c>
      <c r="E45" s="176">
        <f t="shared" si="7"/>
        <v>1109578857.4678774</v>
      </c>
      <c r="F45" s="176"/>
      <c r="G45" s="178">
        <f>'Art. 9º-A - serv. div. comp'!I45</f>
        <v>99433862.91697146</v>
      </c>
      <c r="H45" s="176"/>
      <c r="I45" s="176"/>
      <c r="J45" s="176"/>
      <c r="K45" s="176">
        <f t="shared" si="1"/>
        <v>0</v>
      </c>
      <c r="L45" s="176">
        <f t="shared" si="2"/>
        <v>1209012720.3848488</v>
      </c>
      <c r="M45" s="162">
        <f>VLOOKUP(B45,Encargos!$A$8:$B$652,2,0)</f>
        <v>2.7901164905321796E-3</v>
      </c>
    </row>
    <row r="46" spans="1:13" s="163" customFormat="1" x14ac:dyDescent="0.3">
      <c r="A46" s="163">
        <f t="shared" si="8"/>
        <v>324</v>
      </c>
      <c r="B46" s="160">
        <v>45839</v>
      </c>
      <c r="C46" s="176">
        <f t="shared" si="3"/>
        <v>1209012720.3848488</v>
      </c>
      <c r="D46" s="176">
        <f t="shared" si="4"/>
        <v>3373286.3284089379</v>
      </c>
      <c r="E46" s="176">
        <f t="shared" si="7"/>
        <v>1212386006.7132578</v>
      </c>
      <c r="F46" s="176"/>
      <c r="G46" s="178">
        <f>'Art. 9º-A - serv. div. comp'!I46</f>
        <v>99711294.977613419</v>
      </c>
      <c r="H46" s="176"/>
      <c r="I46" s="176"/>
      <c r="J46" s="176"/>
      <c r="K46" s="176">
        <f t="shared" si="1"/>
        <v>0</v>
      </c>
      <c r="L46" s="176">
        <f t="shared" si="2"/>
        <v>1312097301.6908712</v>
      </c>
      <c r="M46" s="162">
        <f>VLOOKUP(B46,Encargos!$A$8:$B$652,2,0)</f>
        <v>2.7901164905321796E-3</v>
      </c>
    </row>
    <row r="47" spans="1:13" s="163" customFormat="1" x14ac:dyDescent="0.3">
      <c r="A47" s="163">
        <f t="shared" si="8"/>
        <v>323</v>
      </c>
      <c r="B47" s="160">
        <v>45870</v>
      </c>
      <c r="C47" s="176">
        <f t="shared" si="3"/>
        <v>1312097301.6908712</v>
      </c>
      <c r="D47" s="176">
        <f t="shared" si="4"/>
        <v>3660904.318630476</v>
      </c>
      <c r="E47" s="176">
        <f t="shared" si="7"/>
        <v>1315758206.0095017</v>
      </c>
      <c r="F47" s="176"/>
      <c r="G47" s="178">
        <f>'Art. 9º-A - serv. div. comp'!I47</f>
        <v>99989501.106022775</v>
      </c>
      <c r="H47" s="176"/>
      <c r="I47" s="176"/>
      <c r="J47" s="176"/>
      <c r="K47" s="176">
        <f t="shared" si="1"/>
        <v>0</v>
      </c>
      <c r="L47" s="176">
        <f t="shared" si="2"/>
        <v>1415747707.1155245</v>
      </c>
      <c r="M47" s="162">
        <f>VLOOKUP(B47,Encargos!$A$8:$B$652,2,0)</f>
        <v>2.7901164905321796E-3</v>
      </c>
    </row>
    <row r="48" spans="1:13" s="163" customFormat="1" x14ac:dyDescent="0.3">
      <c r="A48" s="163">
        <f t="shared" si="8"/>
        <v>322</v>
      </c>
      <c r="B48" s="160">
        <v>45901</v>
      </c>
      <c r="C48" s="176">
        <f t="shared" si="3"/>
        <v>1415747707.1155245</v>
      </c>
      <c r="D48" s="176">
        <f t="shared" si="4"/>
        <v>3950101.0240561473</v>
      </c>
      <c r="E48" s="176">
        <f t="shared" si="7"/>
        <v>1419697808.1395807</v>
      </c>
      <c r="F48" s="176"/>
      <c r="G48" s="178">
        <f>'Art. 9º-A - serv. div. comp'!I48</f>
        <v>100268483.46193878</v>
      </c>
      <c r="H48" s="176"/>
      <c r="I48" s="176"/>
      <c r="J48" s="176"/>
      <c r="K48" s="176">
        <f t="shared" si="1"/>
        <v>0</v>
      </c>
      <c r="L48" s="176">
        <f t="shared" si="2"/>
        <v>1519966291.6015196</v>
      </c>
      <c r="M48" s="162">
        <f>VLOOKUP(B48,Encargos!$A$8:$B$652,2,0)</f>
        <v>2.7901164905321796E-3</v>
      </c>
    </row>
    <row r="49" spans="1:13" s="163" customFormat="1" x14ac:dyDescent="0.3">
      <c r="A49" s="163">
        <f t="shared" si="8"/>
        <v>321</v>
      </c>
      <c r="B49" s="160">
        <v>45931</v>
      </c>
      <c r="C49" s="176">
        <f t="shared" si="3"/>
        <v>1519966291.6015196</v>
      </c>
      <c r="D49" s="176">
        <f t="shared" si="4"/>
        <v>4240883.0152504435</v>
      </c>
      <c r="E49" s="176">
        <f t="shared" si="7"/>
        <v>1524207174.61677</v>
      </c>
      <c r="F49" s="176"/>
      <c r="G49" s="178">
        <f>'Art. 9º-A - serv. div. comp'!I49</f>
        <v>100548244.21112661</v>
      </c>
      <c r="H49" s="176"/>
      <c r="I49" s="176"/>
      <c r="J49" s="176"/>
      <c r="K49" s="176">
        <f t="shared" si="1"/>
        <v>0</v>
      </c>
      <c r="L49" s="176">
        <f t="shared" si="2"/>
        <v>1624755418.8278966</v>
      </c>
      <c r="M49" s="162">
        <f>VLOOKUP(B49,Encargos!$A$8:$B$652,2,0)</f>
        <v>2.7901164905321796E-3</v>
      </c>
    </row>
    <row r="50" spans="1:13" s="163" customFormat="1" x14ac:dyDescent="0.3">
      <c r="A50" s="163">
        <f t="shared" si="8"/>
        <v>320</v>
      </c>
      <c r="B50" s="160">
        <v>45962</v>
      </c>
      <c r="C50" s="176">
        <f t="shared" si="3"/>
        <v>1624755418.8278966</v>
      </c>
      <c r="D50" s="176">
        <f t="shared" si="4"/>
        <v>4533256.8871532325</v>
      </c>
      <c r="E50" s="176">
        <f t="shared" si="7"/>
        <v>1629288675.7150497</v>
      </c>
      <c r="F50" s="176"/>
      <c r="G50" s="178">
        <f>'Art. 9º-A - serv. div. comp'!I50</f>
        <v>100828785.52539411</v>
      </c>
      <c r="H50" s="176"/>
      <c r="I50" s="176"/>
      <c r="J50" s="176"/>
      <c r="K50" s="176">
        <f t="shared" si="1"/>
        <v>0</v>
      </c>
      <c r="L50" s="176">
        <f t="shared" si="2"/>
        <v>1730117461.2404439</v>
      </c>
      <c r="M50" s="162">
        <f>VLOOKUP(B50,Encargos!$A$8:$B$652,2,0)</f>
        <v>2.7901164905321796E-3</v>
      </c>
    </row>
    <row r="51" spans="1:13" s="163" customFormat="1" x14ac:dyDescent="0.3">
      <c r="A51" s="163">
        <f t="shared" si="8"/>
        <v>319</v>
      </c>
      <c r="B51" s="160">
        <v>45992</v>
      </c>
      <c r="C51" s="176">
        <f t="shared" si="3"/>
        <v>1730117461.2404439</v>
      </c>
      <c r="D51" s="176">
        <f t="shared" si="4"/>
        <v>4827229.2591646314</v>
      </c>
      <c r="E51" s="176">
        <f t="shared" si="7"/>
        <v>1734944690.4996085</v>
      </c>
      <c r="F51" s="176"/>
      <c r="G51" s="178">
        <f>'Art. 9º-A - serv. div. comp'!I51</f>
        <v>101110109.58260885</v>
      </c>
      <c r="H51" s="176"/>
      <c r="I51" s="176"/>
      <c r="J51" s="176"/>
      <c r="K51" s="176">
        <f t="shared" si="1"/>
        <v>0</v>
      </c>
      <c r="L51" s="176">
        <f t="shared" si="2"/>
        <v>1836054800.0822175</v>
      </c>
      <c r="M51" s="162">
        <f>VLOOKUP(B51,Encargos!$A$8:$B$652,2,0)</f>
        <v>2.7901164905321796E-3</v>
      </c>
    </row>
    <row r="52" spans="1:13" s="163" customFormat="1" x14ac:dyDescent="0.3">
      <c r="A52" s="163">
        <f t="shared" si="8"/>
        <v>318</v>
      </c>
      <c r="B52" s="160">
        <v>46023</v>
      </c>
      <c r="C52" s="176">
        <f t="shared" si="3"/>
        <v>1836054800.0822175</v>
      </c>
      <c r="D52" s="176">
        <f t="shared" si="4"/>
        <v>5122806.7752301591</v>
      </c>
      <c r="E52" s="176">
        <f t="shared" si="7"/>
        <v>1841177606.8574476</v>
      </c>
      <c r="F52" s="176"/>
      <c r="G52" s="178">
        <f>'Art. 9º-A - serv. div. comp'!I52</f>
        <v>110614831.05377756</v>
      </c>
      <c r="H52" s="176"/>
      <c r="I52" s="176"/>
      <c r="J52" s="176"/>
      <c r="K52" s="176">
        <f t="shared" si="1"/>
        <v>0</v>
      </c>
      <c r="L52" s="176">
        <f t="shared" si="2"/>
        <v>1951792437.9112251</v>
      </c>
      <c r="M52" s="162">
        <f>VLOOKUP(B52,Encargos!$A$8:$B$652,2,0)</f>
        <v>2.7901164905321796E-3</v>
      </c>
    </row>
    <row r="53" spans="1:13" s="163" customFormat="1" x14ac:dyDescent="0.3">
      <c r="A53" s="163">
        <f t="shared" si="8"/>
        <v>317</v>
      </c>
      <c r="B53" s="160">
        <v>46054</v>
      </c>
      <c r="C53" s="176">
        <f t="shared" si="3"/>
        <v>1951792437.9112251</v>
      </c>
      <c r="D53" s="176">
        <f t="shared" si="4"/>
        <v>5445728.2671121145</v>
      </c>
      <c r="E53" s="176">
        <f t="shared" si="7"/>
        <v>1957238166.1783371</v>
      </c>
      <c r="F53" s="176"/>
      <c r="G53" s="178">
        <f>'Art. 9º-A - serv. div. comp'!I53</f>
        <v>110923459.31799813</v>
      </c>
      <c r="H53" s="176"/>
      <c r="I53" s="176"/>
      <c r="J53" s="176"/>
      <c r="K53" s="176">
        <f t="shared" si="1"/>
        <v>0</v>
      </c>
      <c r="L53" s="176">
        <f t="shared" si="2"/>
        <v>2068161625.4963353</v>
      </c>
      <c r="M53" s="162">
        <f>VLOOKUP(B53,Encargos!$A$8:$B$652,2,0)</f>
        <v>2.7901164905321796E-3</v>
      </c>
    </row>
    <row r="54" spans="1:13" s="163" customFormat="1" x14ac:dyDescent="0.3">
      <c r="A54" s="163">
        <f t="shared" si="8"/>
        <v>316</v>
      </c>
      <c r="B54" s="160">
        <v>46082</v>
      </c>
      <c r="C54" s="176">
        <f t="shared" si="3"/>
        <v>2068161625.4963353</v>
      </c>
      <c r="D54" s="176">
        <f t="shared" si="4"/>
        <v>5100644.5012000687</v>
      </c>
      <c r="E54" s="176">
        <f t="shared" si="7"/>
        <v>2073262269.9975352</v>
      </c>
      <c r="F54" s="176"/>
      <c r="G54" s="178">
        <f>'Art. 9º-A - serv. div. comp'!I54</f>
        <v>111197026.49275345</v>
      </c>
      <c r="H54" s="176"/>
      <c r="I54" s="176"/>
      <c r="J54" s="176"/>
      <c r="K54" s="176">
        <f t="shared" si="1"/>
        <v>0</v>
      </c>
      <c r="L54" s="176">
        <f t="shared" si="2"/>
        <v>2184459296.4902887</v>
      </c>
      <c r="M54" s="162">
        <f>VLOOKUP(B54,Encargos!$A$8:$B$652,2,0)</f>
        <v>2.4662697723036864E-3</v>
      </c>
    </row>
    <row r="55" spans="1:13" s="163" customFormat="1" x14ac:dyDescent="0.3">
      <c r="A55" s="163">
        <f t="shared" si="8"/>
        <v>315</v>
      </c>
      <c r="B55" s="160">
        <v>46113</v>
      </c>
      <c r="C55" s="176">
        <f t="shared" si="3"/>
        <v>2184459296.4902887</v>
      </c>
      <c r="D55" s="176">
        <f t="shared" si="4"/>
        <v>5387465.9317617752</v>
      </c>
      <c r="E55" s="176">
        <f t="shared" si="7"/>
        <v>2189846762.4220505</v>
      </c>
      <c r="F55" s="176"/>
      <c r="G55" s="178">
        <f>'Art. 9º-A - serv. div. comp'!I55</f>
        <v>111471268.35796259</v>
      </c>
      <c r="H55" s="176"/>
      <c r="I55" s="176"/>
      <c r="J55" s="176"/>
      <c r="K55" s="176">
        <f t="shared" si="1"/>
        <v>0</v>
      </c>
      <c r="L55" s="176">
        <f t="shared" si="2"/>
        <v>2301318030.7800131</v>
      </c>
      <c r="M55" s="162">
        <f>VLOOKUP(B55,Encargos!$A$8:$B$652,2,0)</f>
        <v>2.4662697723036864E-3</v>
      </c>
    </row>
    <row r="56" spans="1:13" s="163" customFormat="1" x14ac:dyDescent="0.3">
      <c r="A56" s="163">
        <f t="shared" si="8"/>
        <v>314</v>
      </c>
      <c r="B56" s="160">
        <v>46143</v>
      </c>
      <c r="C56" s="176">
        <f t="shared" si="3"/>
        <v>2301318030.7800131</v>
      </c>
      <c r="D56" s="176">
        <f t="shared" si="4"/>
        <v>5675671.0957701905</v>
      </c>
      <c r="E56" s="176">
        <f t="shared" si="7"/>
        <v>2306993701.8757834</v>
      </c>
      <c r="F56" s="176"/>
      <c r="G56" s="178">
        <f>'Art. 9º-A - serv. div. comp'!I56</f>
        <v>111746186.57759418</v>
      </c>
      <c r="H56" s="176"/>
      <c r="I56" s="176"/>
      <c r="J56" s="176"/>
      <c r="K56" s="176">
        <f t="shared" si="1"/>
        <v>0</v>
      </c>
      <c r="L56" s="176">
        <f t="shared" si="2"/>
        <v>2418739888.4533777</v>
      </c>
      <c r="M56" s="162">
        <f>VLOOKUP(B56,Encargos!$A$8:$B$652,2,0)</f>
        <v>2.4662697723036864E-3</v>
      </c>
    </row>
    <row r="57" spans="1:13" s="163" customFormat="1" x14ac:dyDescent="0.3">
      <c r="A57" s="163">
        <f t="shared" si="8"/>
        <v>313</v>
      </c>
      <c r="B57" s="160">
        <v>46174</v>
      </c>
      <c r="C57" s="176">
        <f t="shared" si="3"/>
        <v>2418739888.4533777</v>
      </c>
      <c r="D57" s="176">
        <f t="shared" si="4"/>
        <v>5965265.0739577552</v>
      </c>
      <c r="E57" s="176">
        <f t="shared" si="7"/>
        <v>2424705153.5273356</v>
      </c>
      <c r="F57" s="176"/>
      <c r="G57" s="178">
        <f>'Art. 9º-A - serv. div. comp'!I57</f>
        <v>112021782.81972072</v>
      </c>
      <c r="H57" s="176"/>
      <c r="I57" s="176"/>
      <c r="J57" s="176"/>
      <c r="K57" s="176">
        <f t="shared" si="1"/>
        <v>0</v>
      </c>
      <c r="L57" s="176">
        <f t="shared" si="2"/>
        <v>2536726936.3470564</v>
      </c>
      <c r="M57" s="162">
        <f>VLOOKUP(B57,Encargos!$A$8:$B$652,2,0)</f>
        <v>2.4662697723036864E-3</v>
      </c>
    </row>
    <row r="58" spans="1:13" s="163" customFormat="1" x14ac:dyDescent="0.3">
      <c r="A58" s="163">
        <f t="shared" si="8"/>
        <v>312</v>
      </c>
      <c r="B58" s="160">
        <v>46204</v>
      </c>
      <c r="C58" s="176">
        <f t="shared" si="3"/>
        <v>2536726936.3470564</v>
      </c>
      <c r="D58" s="176">
        <f t="shared" si="4"/>
        <v>6256252.9637012826</v>
      </c>
      <c r="E58" s="176">
        <f t="shared" si="7"/>
        <v>2542983189.3107576</v>
      </c>
      <c r="F58" s="176"/>
      <c r="G58" s="178">
        <f>'Art. 9º-A - serv. div. comp'!I58</f>
        <v>112298058.75652859</v>
      </c>
      <c r="H58" s="176"/>
      <c r="I58" s="176"/>
      <c r="J58" s="176"/>
      <c r="K58" s="176">
        <f t="shared" si="1"/>
        <v>0</v>
      </c>
      <c r="L58" s="176">
        <f t="shared" si="2"/>
        <v>2655281248.067286</v>
      </c>
      <c r="M58" s="162">
        <f>VLOOKUP(B58,Encargos!$A$8:$B$652,2,0)</f>
        <v>2.4662697723036864E-3</v>
      </c>
    </row>
    <row r="59" spans="1:13" s="163" customFormat="1" x14ac:dyDescent="0.3">
      <c r="A59" s="163">
        <f t="shared" si="8"/>
        <v>311</v>
      </c>
      <c r="B59" s="160">
        <v>46235</v>
      </c>
      <c r="C59" s="176">
        <f t="shared" si="3"/>
        <v>2655281248.067286</v>
      </c>
      <c r="D59" s="176">
        <f t="shared" si="4"/>
        <v>6548639.8790731532</v>
      </c>
      <c r="E59" s="176">
        <f t="shared" si="7"/>
        <v>2661829887.9463592</v>
      </c>
      <c r="F59" s="176"/>
      <c r="G59" s="178">
        <f>'Art. 9º-A - serv. div. comp'!I59</f>
        <v>112575016.06432818</v>
      </c>
      <c r="H59" s="176"/>
      <c r="I59" s="176"/>
      <c r="J59" s="176"/>
      <c r="K59" s="176">
        <f t="shared" si="1"/>
        <v>0</v>
      </c>
      <c r="L59" s="176">
        <f t="shared" si="2"/>
        <v>2774404904.0106874</v>
      </c>
      <c r="M59" s="162">
        <f>VLOOKUP(B59,Encargos!$A$8:$B$652,2,0)</f>
        <v>2.4662697723036864E-3</v>
      </c>
    </row>
    <row r="60" spans="1:13" s="163" customFormat="1" x14ac:dyDescent="0.3">
      <c r="A60" s="163">
        <f t="shared" si="8"/>
        <v>310</v>
      </c>
      <c r="B60" s="160">
        <v>46266</v>
      </c>
      <c r="C60" s="176">
        <f t="shared" si="3"/>
        <v>2774404904.0106874</v>
      </c>
      <c r="D60" s="176">
        <f t="shared" si="4"/>
        <v>6842430.9508926691</v>
      </c>
      <c r="E60" s="176">
        <f t="shared" si="7"/>
        <v>2781247334.9615798</v>
      </c>
      <c r="F60" s="176"/>
      <c r="G60" s="178">
        <f>'Art. 9º-A - serv. div. comp'!I60</f>
        <v>112852656.42356423</v>
      </c>
      <c r="H60" s="176"/>
      <c r="I60" s="176"/>
      <c r="J60" s="176"/>
      <c r="K60" s="176">
        <f t="shared" si="1"/>
        <v>0</v>
      </c>
      <c r="L60" s="176">
        <f t="shared" si="2"/>
        <v>2894099991.3851442</v>
      </c>
      <c r="M60" s="162">
        <f>VLOOKUP(B60,Encargos!$A$8:$B$652,2,0)</f>
        <v>2.4662697723036864E-3</v>
      </c>
    </row>
    <row r="61" spans="1:13" s="163" customFormat="1" x14ac:dyDescent="0.3">
      <c r="A61" s="163">
        <f t="shared" si="8"/>
        <v>309</v>
      </c>
      <c r="B61" s="160">
        <v>46296</v>
      </c>
      <c r="C61" s="176">
        <f t="shared" si="3"/>
        <v>2894099991.3851442</v>
      </c>
      <c r="D61" s="176">
        <f t="shared" si="4"/>
        <v>7137631.3267775401</v>
      </c>
      <c r="E61" s="176">
        <f t="shared" si="7"/>
        <v>2901237622.7119217</v>
      </c>
      <c r="F61" s="176"/>
      <c r="G61" s="178">
        <f>'Art. 9º-A - serv. div. comp'!I61</f>
        <v>113130981.51882584</v>
      </c>
      <c r="H61" s="176"/>
      <c r="I61" s="176"/>
      <c r="J61" s="176"/>
      <c r="K61" s="176">
        <f t="shared" si="1"/>
        <v>0</v>
      </c>
      <c r="L61" s="176">
        <f t="shared" si="2"/>
        <v>3014368604.2307477</v>
      </c>
      <c r="M61" s="162">
        <f>VLOOKUP(B61,Encargos!$A$8:$B$652,2,0)</f>
        <v>2.4662697723036864E-3</v>
      </c>
    </row>
    <row r="62" spans="1:13" s="163" customFormat="1" x14ac:dyDescent="0.3">
      <c r="A62" s="163">
        <f t="shared" si="8"/>
        <v>308</v>
      </c>
      <c r="B62" s="160">
        <v>46327</v>
      </c>
      <c r="C62" s="176">
        <f t="shared" si="3"/>
        <v>3014368604.2307477</v>
      </c>
      <c r="D62" s="176">
        <f t="shared" si="4"/>
        <v>7434246.1711955471</v>
      </c>
      <c r="E62" s="176">
        <f t="shared" si="7"/>
        <v>3021802850.4019432</v>
      </c>
      <c r="F62" s="176"/>
      <c r="G62" s="178">
        <f>'Art. 9º-A - serv. div. comp'!I62</f>
        <v>113409993.03885676</v>
      </c>
      <c r="H62" s="176"/>
      <c r="I62" s="176"/>
      <c r="J62" s="176"/>
      <c r="K62" s="176">
        <f t="shared" si="1"/>
        <v>0</v>
      </c>
      <c r="L62" s="176">
        <f t="shared" si="2"/>
        <v>3135212843.4408002</v>
      </c>
      <c r="M62" s="162">
        <f>VLOOKUP(B62,Encargos!$A$8:$B$652,2,0)</f>
        <v>2.4662697723036864E-3</v>
      </c>
    </row>
    <row r="63" spans="1:13" s="163" customFormat="1" x14ac:dyDescent="0.3">
      <c r="A63" s="163">
        <f t="shared" si="8"/>
        <v>307</v>
      </c>
      <c r="B63" s="160">
        <v>46357</v>
      </c>
      <c r="C63" s="176">
        <f t="shared" si="3"/>
        <v>3135212843.4408002</v>
      </c>
      <c r="D63" s="176">
        <f t="shared" si="4"/>
        <v>7732280.6655163355</v>
      </c>
      <c r="E63" s="176">
        <f t="shared" si="7"/>
        <v>3142945124.1063166</v>
      </c>
      <c r="F63" s="176"/>
      <c r="G63" s="178">
        <f>'Art. 9º-A - serv. div. comp'!I63</f>
        <v>113689692.67656566</v>
      </c>
      <c r="H63" s="176"/>
      <c r="I63" s="176"/>
      <c r="J63" s="176"/>
      <c r="K63" s="176">
        <f t="shared" si="1"/>
        <v>0</v>
      </c>
      <c r="L63" s="176">
        <f t="shared" si="2"/>
        <v>3256634816.7828822</v>
      </c>
      <c r="M63" s="162">
        <f>VLOOKUP(B63,Encargos!$A$8:$B$652,2,0)</f>
        <v>2.4662697723036864E-3</v>
      </c>
    </row>
    <row r="64" spans="1:13" s="163" customFormat="1" x14ac:dyDescent="0.3">
      <c r="A64" s="163">
        <f t="shared" si="8"/>
        <v>306</v>
      </c>
      <c r="B64" s="160">
        <v>46388</v>
      </c>
      <c r="C64" s="176">
        <f t="shared" si="3"/>
        <v>3256634816.7828822</v>
      </c>
      <c r="D64" s="176">
        <f t="shared" si="4"/>
        <v>8031740.0080633759</v>
      </c>
      <c r="E64" s="176">
        <f t="shared" si="7"/>
        <v>3264666556.7909455</v>
      </c>
      <c r="F64" s="176"/>
      <c r="G64" s="178">
        <f>'Art. 9º-A - serv. div. comp'!I64</f>
        <v>122117274.5551573</v>
      </c>
      <c r="H64" s="176"/>
      <c r="I64" s="176"/>
      <c r="J64" s="176"/>
      <c r="K64" s="176">
        <f t="shared" si="1"/>
        <v>0</v>
      </c>
      <c r="L64" s="176">
        <f t="shared" si="2"/>
        <v>3386783831.3461027</v>
      </c>
      <c r="M64" s="162">
        <f>VLOOKUP(B64,Encargos!$A$8:$B$652,2,0)</f>
        <v>2.4662697723036864E-3</v>
      </c>
    </row>
    <row r="65" spans="1:13" s="163" customFormat="1" x14ac:dyDescent="0.3">
      <c r="A65" s="163">
        <f t="shared" si="8"/>
        <v>305</v>
      </c>
      <c r="B65" s="160">
        <v>46419</v>
      </c>
      <c r="C65" s="176">
        <f t="shared" si="3"/>
        <v>3386783831.3461027</v>
      </c>
      <c r="D65" s="176">
        <f t="shared" si="4"/>
        <v>8352722.588575759</v>
      </c>
      <c r="E65" s="176">
        <f t="shared" si="7"/>
        <v>3395136553.9346786</v>
      </c>
      <c r="F65" s="176"/>
      <c r="G65" s="178">
        <f>'Art. 9º-A - serv. div. comp'!I65</f>
        <v>122418448.69806878</v>
      </c>
      <c r="H65" s="176"/>
      <c r="I65" s="176"/>
      <c r="J65" s="176"/>
      <c r="K65" s="176">
        <f t="shared" si="1"/>
        <v>0</v>
      </c>
      <c r="L65" s="176">
        <f t="shared" si="2"/>
        <v>3517555002.6327472</v>
      </c>
      <c r="M65" s="162">
        <f>VLOOKUP(B65,Encargos!$A$8:$B$652,2,0)</f>
        <v>2.4662697723036864E-3</v>
      </c>
    </row>
    <row r="66" spans="1:13" s="163" customFormat="1" x14ac:dyDescent="0.3">
      <c r="A66" s="163">
        <f t="shared" si="8"/>
        <v>304</v>
      </c>
      <c r="B66" s="160">
        <v>46447</v>
      </c>
      <c r="C66" s="176">
        <f t="shared" si="3"/>
        <v>3517555002.6327472</v>
      </c>
      <c r="D66" s="176">
        <f t="shared" si="4"/>
        <v>8675239.5754087586</v>
      </c>
      <c r="E66" s="176">
        <f t="shared" si="7"/>
        <v>3526230242.2081561</v>
      </c>
      <c r="F66" s="176"/>
      <c r="G66" s="178">
        <f>'Art. 9º-A - serv. div. comp'!I66</f>
        <v>122720365.61766514</v>
      </c>
      <c r="H66" s="176"/>
      <c r="I66" s="176"/>
      <c r="J66" s="176"/>
      <c r="K66" s="176">
        <f t="shared" si="1"/>
        <v>0</v>
      </c>
      <c r="L66" s="176">
        <f t="shared" si="2"/>
        <v>3648950607.8258214</v>
      </c>
      <c r="M66" s="162">
        <f>VLOOKUP(B66,Encargos!$A$8:$B$652,2,0)</f>
        <v>2.4662697723036864E-3</v>
      </c>
    </row>
    <row r="67" spans="1:13" s="163" customFormat="1" x14ac:dyDescent="0.3">
      <c r="A67" s="163">
        <f t="shared" si="8"/>
        <v>303</v>
      </c>
      <c r="B67" s="160">
        <v>46478</v>
      </c>
      <c r="C67" s="176">
        <f t="shared" si="3"/>
        <v>3648950607.8258214</v>
      </c>
      <c r="D67" s="176">
        <f t="shared" si="4"/>
        <v>8999296.584709987</v>
      </c>
      <c r="E67" s="176">
        <f t="shared" si="7"/>
        <v>3657949904.4105315</v>
      </c>
      <c r="F67" s="176"/>
      <c r="G67" s="178">
        <f>'Art. 9º-A - serv. div. comp'!I67</f>
        <v>123023027.14583404</v>
      </c>
      <c r="H67" s="176"/>
      <c r="I67" s="176"/>
      <c r="J67" s="176"/>
      <c r="K67" s="176">
        <f t="shared" si="1"/>
        <v>0</v>
      </c>
      <c r="L67" s="176">
        <f t="shared" si="2"/>
        <v>3780972931.5563655</v>
      </c>
      <c r="M67" s="162">
        <f>VLOOKUP(B67,Encargos!$A$8:$B$652,2,0)</f>
        <v>2.4662697723036864E-3</v>
      </c>
    </row>
    <row r="68" spans="1:13" s="163" customFormat="1" x14ac:dyDescent="0.3">
      <c r="A68" s="163">
        <f t="shared" si="8"/>
        <v>302</v>
      </c>
      <c r="B68" s="160">
        <v>46508</v>
      </c>
      <c r="C68" s="176">
        <f t="shared" si="3"/>
        <v>3780972931.5563655</v>
      </c>
      <c r="D68" s="176">
        <f t="shared" si="4"/>
        <v>9324899.2509959191</v>
      </c>
      <c r="E68" s="176">
        <f t="shared" si="7"/>
        <v>3790297830.8073616</v>
      </c>
      <c r="F68" s="176"/>
      <c r="G68" s="178">
        <f>'Art. 9º-A - serv. div. comp'!I68</f>
        <v>123326435.11898109</v>
      </c>
      <c r="H68" s="176"/>
      <c r="I68" s="176"/>
      <c r="J68" s="176"/>
      <c r="K68" s="176">
        <f t="shared" si="1"/>
        <v>0</v>
      </c>
      <c r="L68" s="176">
        <f t="shared" si="2"/>
        <v>3913624265.9263425</v>
      </c>
      <c r="M68" s="162">
        <f>VLOOKUP(B68,Encargos!$A$8:$B$652,2,0)</f>
        <v>2.4662697723036864E-3</v>
      </c>
    </row>
    <row r="69" spans="1:13" s="163" customFormat="1" x14ac:dyDescent="0.3">
      <c r="A69" s="163">
        <f t="shared" si="8"/>
        <v>301</v>
      </c>
      <c r="B69" s="160">
        <v>46539</v>
      </c>
      <c r="C69" s="176">
        <f t="shared" si="3"/>
        <v>3913624265.9263425</v>
      </c>
      <c r="D69" s="176">
        <f t="shared" si="4"/>
        <v>15220084.770187546</v>
      </c>
      <c r="E69" s="176">
        <f t="shared" si="7"/>
        <v>3928844350.6965299</v>
      </c>
      <c r="F69" s="176"/>
      <c r="G69" s="176"/>
      <c r="H69" s="176"/>
      <c r="I69" s="176"/>
      <c r="J69" s="176"/>
      <c r="K69" s="176">
        <f t="shared" si="1"/>
        <v>0</v>
      </c>
      <c r="L69" s="176">
        <f t="shared" ref="L69:L132" si="9">SUM(E69:H69)-I69</f>
        <v>3928844350.6965299</v>
      </c>
      <c r="M69" s="162">
        <f>VLOOKUP(B69,Encargos!$A$8:$B$652,2,0)</f>
        <v>3.8890000000000001E-3</v>
      </c>
    </row>
    <row r="70" spans="1:13" s="163" customFormat="1" x14ac:dyDescent="0.3">
      <c r="A70" s="163">
        <f t="shared" si="8"/>
        <v>300</v>
      </c>
      <c r="B70" s="160">
        <v>46569</v>
      </c>
      <c r="C70" s="176">
        <f t="shared" si="3"/>
        <v>3928844350.6965299</v>
      </c>
      <c r="D70" s="176">
        <f t="shared" si="4"/>
        <v>13927753.223219199</v>
      </c>
      <c r="E70" s="176">
        <f t="shared" si="7"/>
        <v>3942772103.9197493</v>
      </c>
      <c r="F70" s="176"/>
      <c r="G70" s="176">
        <f>-(E70)</f>
        <v>-3942772103.9197493</v>
      </c>
      <c r="H70" s="176">
        <f t="shared" ref="H70:H132" si="10">SUM(E70:G70)*$N$4</f>
        <v>0</v>
      </c>
      <c r="I70" s="176">
        <f t="shared" si="5"/>
        <v>0</v>
      </c>
      <c r="J70" s="176">
        <f t="shared" si="6"/>
        <v>0</v>
      </c>
      <c r="K70" s="176">
        <f t="shared" si="1"/>
        <v>0</v>
      </c>
      <c r="L70" s="176">
        <f t="shared" si="9"/>
        <v>0</v>
      </c>
      <c r="M70" s="162">
        <f>VLOOKUP(B70,Encargos!$A$8:$B$652,2,0)</f>
        <v>3.545E-3</v>
      </c>
    </row>
    <row r="71" spans="1:13" x14ac:dyDescent="0.3">
      <c r="A71">
        <f t="shared" si="8"/>
        <v>299</v>
      </c>
      <c r="B71" s="1">
        <v>46600</v>
      </c>
      <c r="C71" s="6">
        <f t="shared" si="3"/>
        <v>0</v>
      </c>
      <c r="D71" s="6">
        <f t="shared" si="4"/>
        <v>0</v>
      </c>
      <c r="E71" s="6">
        <f t="shared" si="7"/>
        <v>0</v>
      </c>
      <c r="F71" s="6"/>
      <c r="G71" s="6"/>
      <c r="H71" s="6">
        <f t="shared" si="10"/>
        <v>0</v>
      </c>
      <c r="I71" s="6">
        <f t="shared" si="5"/>
        <v>0</v>
      </c>
      <c r="J71" s="6">
        <f t="shared" si="6"/>
        <v>0</v>
      </c>
      <c r="K71" s="6">
        <f t="shared" ref="K71:K134" si="11">I71-J71</f>
        <v>0</v>
      </c>
      <c r="L71" s="6">
        <f t="shared" si="9"/>
        <v>0</v>
      </c>
      <c r="M71" s="17">
        <f>VLOOKUP(B71,Encargos!$A$8:$B$652,2,0)</f>
        <v>4.2339999999999999E-3</v>
      </c>
    </row>
    <row r="72" spans="1:13" x14ac:dyDescent="0.3">
      <c r="A72">
        <f t="shared" si="8"/>
        <v>298</v>
      </c>
      <c r="B72" s="1">
        <v>46631</v>
      </c>
      <c r="C72" s="6">
        <f t="shared" si="3"/>
        <v>0</v>
      </c>
      <c r="D72" s="6">
        <f t="shared" si="4"/>
        <v>0</v>
      </c>
      <c r="E72" s="6">
        <f t="shared" si="7"/>
        <v>0</v>
      </c>
      <c r="F72" s="6"/>
      <c r="G72" s="6"/>
      <c r="H72" s="6">
        <f t="shared" si="10"/>
        <v>0</v>
      </c>
      <c r="I72" s="6">
        <f t="shared" si="5"/>
        <v>0</v>
      </c>
      <c r="J72" s="6">
        <f t="shared" si="6"/>
        <v>0</v>
      </c>
      <c r="K72" s="6">
        <f t="shared" si="11"/>
        <v>0</v>
      </c>
      <c r="L72" s="6">
        <f t="shared" si="9"/>
        <v>0</v>
      </c>
      <c r="M72" s="17">
        <f>VLOOKUP(B72,Encargos!$A$8:$B$652,2,0)</f>
        <v>4.2339999999999999E-3</v>
      </c>
    </row>
    <row r="73" spans="1:13" x14ac:dyDescent="0.3">
      <c r="A73">
        <f t="shared" si="8"/>
        <v>297</v>
      </c>
      <c r="B73" s="1">
        <v>46661</v>
      </c>
      <c r="C73" s="6">
        <f t="shared" si="3"/>
        <v>0</v>
      </c>
      <c r="D73" s="6">
        <f t="shared" si="4"/>
        <v>0</v>
      </c>
      <c r="E73" s="6">
        <f t="shared" si="7"/>
        <v>0</v>
      </c>
      <c r="F73" s="6"/>
      <c r="G73" s="6"/>
      <c r="H73" s="6">
        <f t="shared" si="10"/>
        <v>0</v>
      </c>
      <c r="I73" s="6">
        <f t="shared" si="5"/>
        <v>0</v>
      </c>
      <c r="J73" s="6">
        <f t="shared" si="6"/>
        <v>0</v>
      </c>
      <c r="K73" s="6">
        <f t="shared" si="11"/>
        <v>0</v>
      </c>
      <c r="L73" s="6">
        <f t="shared" si="9"/>
        <v>0</v>
      </c>
      <c r="M73" s="17">
        <f>VLOOKUP(B73,Encargos!$A$8:$B$652,2,0)</f>
        <v>4.2339999999999999E-3</v>
      </c>
    </row>
    <row r="74" spans="1:13" x14ac:dyDescent="0.3">
      <c r="A74">
        <f t="shared" si="8"/>
        <v>296</v>
      </c>
      <c r="B74" s="1">
        <v>46692</v>
      </c>
      <c r="C74" s="6">
        <f t="shared" ref="C74:C137" si="12">L73</f>
        <v>0</v>
      </c>
      <c r="D74" s="6">
        <f t="shared" ref="D74:D137" si="13">C74*M74</f>
        <v>0</v>
      </c>
      <c r="E74" s="6">
        <f t="shared" si="7"/>
        <v>0</v>
      </c>
      <c r="F74" s="6"/>
      <c r="G74" s="6"/>
      <c r="H74" s="6">
        <f t="shared" si="10"/>
        <v>0</v>
      </c>
      <c r="I74" s="6">
        <f t="shared" ref="I74:I137" si="14">PMT($N$4,A74,-SUM(E74:G74))</f>
        <v>0</v>
      </c>
      <c r="J74" s="6">
        <f t="shared" ref="J74:J137" si="15">H74</f>
        <v>0</v>
      </c>
      <c r="K74" s="6">
        <f t="shared" si="11"/>
        <v>0</v>
      </c>
      <c r="L74" s="6">
        <f t="shared" si="9"/>
        <v>0</v>
      </c>
      <c r="M74" s="17">
        <f>VLOOKUP(B74,Encargos!$A$8:$B$652,2,0)</f>
        <v>3.8890000000000001E-3</v>
      </c>
    </row>
    <row r="75" spans="1:13" x14ac:dyDescent="0.3">
      <c r="A75">
        <f t="shared" si="8"/>
        <v>295</v>
      </c>
      <c r="B75" s="1">
        <v>46722</v>
      </c>
      <c r="C75" s="6">
        <f t="shared" si="12"/>
        <v>0</v>
      </c>
      <c r="D75" s="6">
        <f t="shared" si="13"/>
        <v>0</v>
      </c>
      <c r="E75" s="6">
        <f t="shared" ref="E75:E138" si="16">C75+D75</f>
        <v>0</v>
      </c>
      <c r="F75" s="6"/>
      <c r="G75" s="6"/>
      <c r="H75" s="6">
        <f t="shared" si="10"/>
        <v>0</v>
      </c>
      <c r="I75" s="6">
        <f t="shared" si="14"/>
        <v>0</v>
      </c>
      <c r="J75" s="6">
        <f t="shared" si="15"/>
        <v>0</v>
      </c>
      <c r="K75" s="6">
        <f t="shared" si="11"/>
        <v>0</v>
      </c>
      <c r="L75" s="6">
        <f t="shared" si="9"/>
        <v>0</v>
      </c>
      <c r="M75" s="17">
        <f>VLOOKUP(B75,Encargos!$A$8:$B$652,2,0)</f>
        <v>3.545E-3</v>
      </c>
    </row>
    <row r="76" spans="1:13" x14ac:dyDescent="0.3">
      <c r="A76">
        <f t="shared" ref="A76:A139" si="17">A75-1</f>
        <v>294</v>
      </c>
      <c r="B76" s="1">
        <v>46753</v>
      </c>
      <c r="C76" s="6">
        <f t="shared" si="12"/>
        <v>0</v>
      </c>
      <c r="D76" s="6">
        <f t="shared" si="13"/>
        <v>0</v>
      </c>
      <c r="E76" s="6">
        <f t="shared" si="16"/>
        <v>0</v>
      </c>
      <c r="F76" s="6"/>
      <c r="G76" s="6"/>
      <c r="H76" s="6">
        <f t="shared" si="10"/>
        <v>0</v>
      </c>
      <c r="I76" s="6">
        <f t="shared" si="14"/>
        <v>0</v>
      </c>
      <c r="J76" s="6">
        <f t="shared" si="15"/>
        <v>0</v>
      </c>
      <c r="K76" s="6">
        <f t="shared" si="11"/>
        <v>0</v>
      </c>
      <c r="L76" s="6">
        <f t="shared" si="9"/>
        <v>0</v>
      </c>
      <c r="M76" s="17">
        <f>VLOOKUP(B76,Encargos!$A$8:$B$652,2,0)</f>
        <v>3.545E-3</v>
      </c>
    </row>
    <row r="77" spans="1:13" x14ac:dyDescent="0.3">
      <c r="A77">
        <f t="shared" si="17"/>
        <v>293</v>
      </c>
      <c r="B77" s="1">
        <v>46784</v>
      </c>
      <c r="C77" s="6">
        <f t="shared" si="12"/>
        <v>0</v>
      </c>
      <c r="D77" s="6">
        <f t="shared" si="13"/>
        <v>0</v>
      </c>
      <c r="E77" s="6">
        <f t="shared" si="16"/>
        <v>0</v>
      </c>
      <c r="F77" s="6"/>
      <c r="G77" s="6"/>
      <c r="H77" s="6">
        <f t="shared" si="10"/>
        <v>0</v>
      </c>
      <c r="I77" s="6">
        <f t="shared" si="14"/>
        <v>0</v>
      </c>
      <c r="J77" s="6">
        <f t="shared" si="15"/>
        <v>0</v>
      </c>
      <c r="K77" s="6">
        <f t="shared" si="11"/>
        <v>0</v>
      </c>
      <c r="L77" s="6">
        <f t="shared" si="9"/>
        <v>0</v>
      </c>
      <c r="M77" s="17">
        <f>VLOOKUP(B77,Encargos!$A$8:$B$652,2,0)</f>
        <v>4.5789999999999997E-3</v>
      </c>
    </row>
    <row r="78" spans="1:13" x14ac:dyDescent="0.3">
      <c r="A78">
        <f t="shared" si="17"/>
        <v>292</v>
      </c>
      <c r="B78" s="1">
        <v>46813</v>
      </c>
      <c r="C78" s="6">
        <f t="shared" si="12"/>
        <v>0</v>
      </c>
      <c r="D78" s="6">
        <f t="shared" si="13"/>
        <v>0</v>
      </c>
      <c r="E78" s="6">
        <f t="shared" si="16"/>
        <v>0</v>
      </c>
      <c r="F78" s="6"/>
      <c r="G78" s="6"/>
      <c r="H78" s="6">
        <f t="shared" si="10"/>
        <v>0</v>
      </c>
      <c r="I78" s="6">
        <f t="shared" si="14"/>
        <v>0</v>
      </c>
      <c r="J78" s="6">
        <f t="shared" si="15"/>
        <v>0</v>
      </c>
      <c r="K78" s="6">
        <f t="shared" si="11"/>
        <v>0</v>
      </c>
      <c r="L78" s="6">
        <f t="shared" si="9"/>
        <v>0</v>
      </c>
      <c r="M78" s="17">
        <f>VLOOKUP(B78,Encargos!$A$8:$B$652,2,0)</f>
        <v>3.947E-3</v>
      </c>
    </row>
    <row r="79" spans="1:13" x14ac:dyDescent="0.3">
      <c r="A79">
        <f t="shared" si="17"/>
        <v>291</v>
      </c>
      <c r="B79" s="1">
        <v>46844</v>
      </c>
      <c r="C79" s="6">
        <f t="shared" si="12"/>
        <v>0</v>
      </c>
      <c r="D79" s="6">
        <f t="shared" si="13"/>
        <v>0</v>
      </c>
      <c r="E79" s="6">
        <f t="shared" si="16"/>
        <v>0</v>
      </c>
      <c r="F79" s="6"/>
      <c r="G79" s="6"/>
      <c r="H79" s="6">
        <f t="shared" si="10"/>
        <v>0</v>
      </c>
      <c r="I79" s="6">
        <f t="shared" si="14"/>
        <v>0</v>
      </c>
      <c r="J79" s="6">
        <f t="shared" si="15"/>
        <v>0</v>
      </c>
      <c r="K79" s="6">
        <f t="shared" si="11"/>
        <v>0</v>
      </c>
      <c r="L79" s="6">
        <f t="shared" si="9"/>
        <v>0</v>
      </c>
      <c r="M79" s="17">
        <f>VLOOKUP(B79,Encargos!$A$8:$B$652,2,0)</f>
        <v>3.2529999999999998E-3</v>
      </c>
    </row>
    <row r="80" spans="1:13" x14ac:dyDescent="0.3">
      <c r="A80">
        <f t="shared" si="17"/>
        <v>290</v>
      </c>
      <c r="B80" s="1">
        <v>46874</v>
      </c>
      <c r="C80" s="6">
        <f t="shared" si="12"/>
        <v>0</v>
      </c>
      <c r="D80" s="6">
        <f t="shared" si="13"/>
        <v>0</v>
      </c>
      <c r="E80" s="6">
        <f t="shared" si="16"/>
        <v>0</v>
      </c>
      <c r="F80" s="6"/>
      <c r="G80" s="6"/>
      <c r="H80" s="6">
        <f t="shared" si="10"/>
        <v>0</v>
      </c>
      <c r="I80" s="6">
        <f t="shared" si="14"/>
        <v>0</v>
      </c>
      <c r="J80" s="6">
        <f t="shared" si="15"/>
        <v>0</v>
      </c>
      <c r="K80" s="6">
        <f t="shared" si="11"/>
        <v>0</v>
      </c>
      <c r="L80" s="6">
        <f t="shared" si="9"/>
        <v>0</v>
      </c>
      <c r="M80" s="17">
        <f>VLOOKUP(B80,Encargos!$A$8:$B$652,2,0)</f>
        <v>4.6430000000000004E-3</v>
      </c>
    </row>
    <row r="81" spans="1:13" x14ac:dyDescent="0.3">
      <c r="A81">
        <f t="shared" si="17"/>
        <v>289</v>
      </c>
      <c r="B81" s="1">
        <v>46905</v>
      </c>
      <c r="C81" s="6">
        <f t="shared" si="12"/>
        <v>0</v>
      </c>
      <c r="D81" s="6">
        <f t="shared" si="13"/>
        <v>0</v>
      </c>
      <c r="E81" s="6">
        <f t="shared" si="16"/>
        <v>0</v>
      </c>
      <c r="F81" s="6"/>
      <c r="G81" s="6"/>
      <c r="H81" s="6">
        <f t="shared" si="10"/>
        <v>0</v>
      </c>
      <c r="I81" s="6">
        <f t="shared" si="14"/>
        <v>0</v>
      </c>
      <c r="J81" s="6">
        <f t="shared" si="15"/>
        <v>0</v>
      </c>
      <c r="K81" s="6">
        <f t="shared" si="11"/>
        <v>0</v>
      </c>
      <c r="L81" s="6">
        <f t="shared" si="9"/>
        <v>0</v>
      </c>
      <c r="M81" s="17">
        <f>VLOOKUP(B81,Encargos!$A$8:$B$652,2,0)</f>
        <v>2.9060000000000002E-3</v>
      </c>
    </row>
    <row r="82" spans="1:13" x14ac:dyDescent="0.3">
      <c r="A82">
        <f t="shared" si="17"/>
        <v>288</v>
      </c>
      <c r="B82" s="1">
        <v>46935</v>
      </c>
      <c r="C82" s="6">
        <f t="shared" si="12"/>
        <v>0</v>
      </c>
      <c r="D82" s="6">
        <f t="shared" si="13"/>
        <v>0</v>
      </c>
      <c r="E82" s="6">
        <f t="shared" si="16"/>
        <v>0</v>
      </c>
      <c r="F82" s="6"/>
      <c r="G82" s="6"/>
      <c r="H82" s="6">
        <f t="shared" si="10"/>
        <v>0</v>
      </c>
      <c r="I82" s="6">
        <f t="shared" si="14"/>
        <v>0</v>
      </c>
      <c r="J82" s="6">
        <f t="shared" si="15"/>
        <v>0</v>
      </c>
      <c r="K82" s="6">
        <f t="shared" si="11"/>
        <v>0</v>
      </c>
      <c r="L82" s="6">
        <f t="shared" si="9"/>
        <v>0</v>
      </c>
      <c r="M82" s="17">
        <f>VLOOKUP(B82,Encargos!$A$8:$B$652,2,0)</f>
        <v>4.2950000000000002E-3</v>
      </c>
    </row>
    <row r="83" spans="1:13" x14ac:dyDescent="0.3">
      <c r="A83">
        <f t="shared" si="17"/>
        <v>287</v>
      </c>
      <c r="B83" s="1">
        <v>46966</v>
      </c>
      <c r="C83" s="6">
        <f t="shared" si="12"/>
        <v>0</v>
      </c>
      <c r="D83" s="6">
        <f t="shared" si="13"/>
        <v>0</v>
      </c>
      <c r="E83" s="6">
        <f t="shared" si="16"/>
        <v>0</v>
      </c>
      <c r="F83" s="6"/>
      <c r="G83" s="6"/>
      <c r="H83" s="6">
        <f t="shared" si="10"/>
        <v>0</v>
      </c>
      <c r="I83" s="6">
        <f t="shared" si="14"/>
        <v>0</v>
      </c>
      <c r="J83" s="6">
        <f t="shared" si="15"/>
        <v>0</v>
      </c>
      <c r="K83" s="6">
        <f t="shared" si="11"/>
        <v>0</v>
      </c>
      <c r="L83" s="6">
        <f t="shared" si="9"/>
        <v>0</v>
      </c>
      <c r="M83" s="17">
        <f>VLOOKUP(B83,Encargos!$A$8:$B$652,2,0)</f>
        <v>3.947E-3</v>
      </c>
    </row>
    <row r="84" spans="1:13" x14ac:dyDescent="0.3">
      <c r="A84">
        <f t="shared" si="17"/>
        <v>286</v>
      </c>
      <c r="B84" s="1">
        <v>46997</v>
      </c>
      <c r="C84" s="6">
        <f t="shared" si="12"/>
        <v>0</v>
      </c>
      <c r="D84" s="6">
        <f t="shared" si="13"/>
        <v>0</v>
      </c>
      <c r="E84" s="6">
        <f t="shared" si="16"/>
        <v>0</v>
      </c>
      <c r="F84" s="6"/>
      <c r="G84" s="6"/>
      <c r="H84" s="6">
        <f t="shared" si="10"/>
        <v>0</v>
      </c>
      <c r="I84" s="6">
        <f t="shared" si="14"/>
        <v>0</v>
      </c>
      <c r="J84" s="6">
        <f t="shared" si="15"/>
        <v>0</v>
      </c>
      <c r="K84" s="6">
        <f t="shared" si="11"/>
        <v>0</v>
      </c>
      <c r="L84" s="6">
        <f t="shared" si="9"/>
        <v>0</v>
      </c>
      <c r="M84" s="17">
        <f>VLOOKUP(B84,Encargos!$A$8:$B$652,2,0)</f>
        <v>3.947E-3</v>
      </c>
    </row>
    <row r="85" spans="1:13" x14ac:dyDescent="0.3">
      <c r="A85">
        <f t="shared" si="17"/>
        <v>285</v>
      </c>
      <c r="B85" s="1">
        <v>47027</v>
      </c>
      <c r="C85" s="6">
        <f t="shared" si="12"/>
        <v>0</v>
      </c>
      <c r="D85" s="6">
        <f t="shared" si="13"/>
        <v>0</v>
      </c>
      <c r="E85" s="6">
        <f t="shared" si="16"/>
        <v>0</v>
      </c>
      <c r="F85" s="6"/>
      <c r="G85" s="6"/>
      <c r="H85" s="6">
        <f t="shared" si="10"/>
        <v>0</v>
      </c>
      <c r="I85" s="6">
        <f t="shared" si="14"/>
        <v>0</v>
      </c>
      <c r="J85" s="6">
        <f t="shared" si="15"/>
        <v>0</v>
      </c>
      <c r="K85" s="6">
        <f t="shared" si="11"/>
        <v>0</v>
      </c>
      <c r="L85" s="6">
        <f t="shared" si="9"/>
        <v>0</v>
      </c>
      <c r="M85" s="17">
        <f>VLOOKUP(B85,Encargos!$A$8:$B$652,2,0)</f>
        <v>4.6430000000000004E-3</v>
      </c>
    </row>
    <row r="86" spans="1:13" x14ac:dyDescent="0.3">
      <c r="A86">
        <f t="shared" si="17"/>
        <v>284</v>
      </c>
      <c r="B86" s="1">
        <v>47058</v>
      </c>
      <c r="C86" s="6">
        <f t="shared" si="12"/>
        <v>0</v>
      </c>
      <c r="D86" s="6">
        <f t="shared" si="13"/>
        <v>0</v>
      </c>
      <c r="E86" s="6">
        <f t="shared" si="16"/>
        <v>0</v>
      </c>
      <c r="F86" s="6"/>
      <c r="G86" s="6"/>
      <c r="H86" s="6">
        <f t="shared" si="10"/>
        <v>0</v>
      </c>
      <c r="I86" s="6">
        <f t="shared" si="14"/>
        <v>0</v>
      </c>
      <c r="J86" s="6">
        <f t="shared" si="15"/>
        <v>0</v>
      </c>
      <c r="K86" s="6">
        <f t="shared" si="11"/>
        <v>0</v>
      </c>
      <c r="L86" s="6">
        <f t="shared" si="9"/>
        <v>0</v>
      </c>
      <c r="M86" s="17">
        <f>VLOOKUP(B86,Encargos!$A$8:$B$652,2,0)</f>
        <v>3.5999999999999999E-3</v>
      </c>
    </row>
    <row r="87" spans="1:13" x14ac:dyDescent="0.3">
      <c r="A87">
        <f t="shared" si="17"/>
        <v>283</v>
      </c>
      <c r="B87" s="1">
        <v>47088</v>
      </c>
      <c r="C87" s="6">
        <f t="shared" si="12"/>
        <v>0</v>
      </c>
      <c r="D87" s="6">
        <f t="shared" si="13"/>
        <v>0</v>
      </c>
      <c r="E87" s="6">
        <f t="shared" si="16"/>
        <v>0</v>
      </c>
      <c r="F87" s="6"/>
      <c r="G87" s="6"/>
      <c r="H87" s="6">
        <f t="shared" si="10"/>
        <v>0</v>
      </c>
      <c r="I87" s="6">
        <f t="shared" si="14"/>
        <v>0</v>
      </c>
      <c r="J87" s="6">
        <f t="shared" si="15"/>
        <v>0</v>
      </c>
      <c r="K87" s="6">
        <f t="shared" si="11"/>
        <v>0</v>
      </c>
      <c r="L87" s="6">
        <f t="shared" si="9"/>
        <v>0</v>
      </c>
      <c r="M87" s="17">
        <f>VLOOKUP(B87,Encargos!$A$8:$B$652,2,0)</f>
        <v>3.947E-3</v>
      </c>
    </row>
    <row r="88" spans="1:13" x14ac:dyDescent="0.3">
      <c r="A88">
        <f t="shared" si="17"/>
        <v>282</v>
      </c>
      <c r="B88" s="1">
        <v>47119</v>
      </c>
      <c r="C88" s="6">
        <f t="shared" si="12"/>
        <v>0</v>
      </c>
      <c r="D88" s="6">
        <f t="shared" si="13"/>
        <v>0</v>
      </c>
      <c r="E88" s="6">
        <f t="shared" si="16"/>
        <v>0</v>
      </c>
      <c r="F88" s="6"/>
      <c r="G88" s="6"/>
      <c r="H88" s="6">
        <f t="shared" si="10"/>
        <v>0</v>
      </c>
      <c r="I88" s="6">
        <f t="shared" si="14"/>
        <v>0</v>
      </c>
      <c r="J88" s="6">
        <f t="shared" si="15"/>
        <v>0</v>
      </c>
      <c r="K88" s="6">
        <f t="shared" si="11"/>
        <v>0</v>
      </c>
      <c r="L88" s="6">
        <f t="shared" si="9"/>
        <v>0</v>
      </c>
      <c r="M88" s="17">
        <f>VLOOKUP(B88,Encargos!$A$8:$B$652,2,0)</f>
        <v>3.5999999999999999E-3</v>
      </c>
    </row>
    <row r="89" spans="1:13" x14ac:dyDescent="0.3">
      <c r="A89">
        <f t="shared" si="17"/>
        <v>281</v>
      </c>
      <c r="B89" s="1">
        <v>47150</v>
      </c>
      <c r="C89" s="6">
        <f t="shared" si="12"/>
        <v>0</v>
      </c>
      <c r="D89" s="6">
        <f t="shared" si="13"/>
        <v>0</v>
      </c>
      <c r="E89" s="6">
        <f t="shared" si="16"/>
        <v>0</v>
      </c>
      <c r="F89" s="6"/>
      <c r="G89" s="6"/>
      <c r="H89" s="6">
        <f t="shared" si="10"/>
        <v>0</v>
      </c>
      <c r="I89" s="6">
        <f t="shared" si="14"/>
        <v>0</v>
      </c>
      <c r="J89" s="6">
        <f t="shared" si="15"/>
        <v>0</v>
      </c>
      <c r="K89" s="6">
        <f t="shared" si="11"/>
        <v>0</v>
      </c>
      <c r="L89" s="6">
        <f t="shared" si="9"/>
        <v>0</v>
      </c>
      <c r="M89" s="17">
        <f>VLOOKUP(B89,Encargos!$A$8:$B$652,2,0)</f>
        <v>3.5999999999999999E-3</v>
      </c>
    </row>
    <row r="90" spans="1:13" x14ac:dyDescent="0.3">
      <c r="A90">
        <f t="shared" si="17"/>
        <v>280</v>
      </c>
      <c r="B90" s="1">
        <v>47178</v>
      </c>
      <c r="C90" s="6">
        <f t="shared" si="12"/>
        <v>0</v>
      </c>
      <c r="D90" s="6">
        <f t="shared" si="13"/>
        <v>0</v>
      </c>
      <c r="E90" s="6">
        <f t="shared" si="16"/>
        <v>0</v>
      </c>
      <c r="F90" s="6"/>
      <c r="G90" s="6"/>
      <c r="H90" s="6">
        <f t="shared" si="10"/>
        <v>0</v>
      </c>
      <c r="I90" s="6">
        <f t="shared" si="14"/>
        <v>0</v>
      </c>
      <c r="J90" s="6">
        <f t="shared" si="15"/>
        <v>0</v>
      </c>
      <c r="K90" s="6">
        <f t="shared" si="11"/>
        <v>0</v>
      </c>
      <c r="L90" s="6">
        <f t="shared" si="9"/>
        <v>0</v>
      </c>
      <c r="M90" s="17">
        <f>VLOOKUP(B90,Encargos!$A$8:$B$652,2,0)</f>
        <v>4.2640000000000004E-3</v>
      </c>
    </row>
    <row r="91" spans="1:13" x14ac:dyDescent="0.3">
      <c r="A91">
        <f t="shared" si="17"/>
        <v>279</v>
      </c>
      <c r="B91" s="1">
        <v>47209</v>
      </c>
      <c r="C91" s="6">
        <f t="shared" si="12"/>
        <v>0</v>
      </c>
      <c r="D91" s="6">
        <f t="shared" si="13"/>
        <v>0</v>
      </c>
      <c r="E91" s="6">
        <f t="shared" si="16"/>
        <v>0</v>
      </c>
      <c r="F91" s="6"/>
      <c r="G91" s="6"/>
      <c r="H91" s="6">
        <f t="shared" si="10"/>
        <v>0</v>
      </c>
      <c r="I91" s="6">
        <f t="shared" si="14"/>
        <v>0</v>
      </c>
      <c r="J91" s="6">
        <f t="shared" si="15"/>
        <v>0</v>
      </c>
      <c r="K91" s="6">
        <f t="shared" si="11"/>
        <v>0</v>
      </c>
      <c r="L91" s="6">
        <f t="shared" si="9"/>
        <v>0</v>
      </c>
      <c r="M91" s="17">
        <f>VLOOKUP(B91,Encargos!$A$8:$B$652,2,0)</f>
        <v>2.8809999999999999E-3</v>
      </c>
    </row>
    <row r="92" spans="1:13" x14ac:dyDescent="0.3">
      <c r="A92">
        <f t="shared" si="17"/>
        <v>278</v>
      </c>
      <c r="B92" s="1">
        <v>47239</v>
      </c>
      <c r="C92" s="6">
        <f t="shared" si="12"/>
        <v>0</v>
      </c>
      <c r="D92" s="6">
        <f t="shared" si="13"/>
        <v>0</v>
      </c>
      <c r="E92" s="6">
        <f t="shared" si="16"/>
        <v>0</v>
      </c>
      <c r="F92" s="6"/>
      <c r="G92" s="6"/>
      <c r="H92" s="6">
        <f t="shared" si="10"/>
        <v>0</v>
      </c>
      <c r="I92" s="6">
        <f t="shared" si="14"/>
        <v>0</v>
      </c>
      <c r="J92" s="6">
        <f t="shared" si="15"/>
        <v>0</v>
      </c>
      <c r="K92" s="6">
        <f t="shared" si="11"/>
        <v>0</v>
      </c>
      <c r="L92" s="6">
        <f t="shared" si="9"/>
        <v>0</v>
      </c>
      <c r="M92" s="17">
        <f>VLOOKUP(B92,Encargos!$A$8:$B$652,2,0)</f>
        <v>3.9179999999999996E-3</v>
      </c>
    </row>
    <row r="93" spans="1:13" x14ac:dyDescent="0.3">
      <c r="A93">
        <f t="shared" si="17"/>
        <v>277</v>
      </c>
      <c r="B93" s="1">
        <v>47270</v>
      </c>
      <c r="C93" s="6">
        <f t="shared" si="12"/>
        <v>0</v>
      </c>
      <c r="D93" s="6">
        <f t="shared" si="13"/>
        <v>0</v>
      </c>
      <c r="E93" s="6">
        <f t="shared" si="16"/>
        <v>0</v>
      </c>
      <c r="F93" s="6"/>
      <c r="G93" s="6"/>
      <c r="H93" s="6">
        <f t="shared" si="10"/>
        <v>0</v>
      </c>
      <c r="I93" s="6">
        <f t="shared" si="14"/>
        <v>0</v>
      </c>
      <c r="J93" s="6">
        <f t="shared" si="15"/>
        <v>0</v>
      </c>
      <c r="K93" s="6">
        <f t="shared" si="11"/>
        <v>0</v>
      </c>
      <c r="L93" s="6">
        <f t="shared" si="9"/>
        <v>0</v>
      </c>
      <c r="M93" s="17">
        <f>VLOOKUP(B93,Encargos!$A$8:$B$652,2,0)</f>
        <v>3.9179999999999996E-3</v>
      </c>
    </row>
    <row r="94" spans="1:13" x14ac:dyDescent="0.3">
      <c r="A94">
        <f t="shared" si="17"/>
        <v>276</v>
      </c>
      <c r="B94" s="1">
        <v>47300</v>
      </c>
      <c r="C94" s="6">
        <f t="shared" si="12"/>
        <v>0</v>
      </c>
      <c r="D94" s="6">
        <f t="shared" si="13"/>
        <v>0</v>
      </c>
      <c r="E94" s="6">
        <f t="shared" si="16"/>
        <v>0</v>
      </c>
      <c r="F94" s="6"/>
      <c r="G94" s="6"/>
      <c r="H94" s="6">
        <f t="shared" si="10"/>
        <v>0</v>
      </c>
      <c r="I94" s="6">
        <f t="shared" si="14"/>
        <v>0</v>
      </c>
      <c r="J94" s="6">
        <f t="shared" si="15"/>
        <v>0</v>
      </c>
      <c r="K94" s="6">
        <f t="shared" si="11"/>
        <v>0</v>
      </c>
      <c r="L94" s="6">
        <f t="shared" si="9"/>
        <v>0</v>
      </c>
      <c r="M94" s="17">
        <f>VLOOKUP(B94,Encargos!$A$8:$B$652,2,0)</f>
        <v>3.9179999999999996E-3</v>
      </c>
    </row>
    <row r="95" spans="1:13" x14ac:dyDescent="0.3">
      <c r="A95">
        <f t="shared" si="17"/>
        <v>275</v>
      </c>
      <c r="B95" s="1">
        <v>47331</v>
      </c>
      <c r="C95" s="6">
        <f t="shared" si="12"/>
        <v>0</v>
      </c>
      <c r="D95" s="6">
        <f t="shared" si="13"/>
        <v>0</v>
      </c>
      <c r="E95" s="6">
        <f t="shared" si="16"/>
        <v>0</v>
      </c>
      <c r="F95" s="6"/>
      <c r="G95" s="6"/>
      <c r="H95" s="6">
        <f t="shared" si="10"/>
        <v>0</v>
      </c>
      <c r="I95" s="6">
        <f t="shared" si="14"/>
        <v>0</v>
      </c>
      <c r="J95" s="6">
        <f t="shared" si="15"/>
        <v>0</v>
      </c>
      <c r="K95" s="6">
        <f t="shared" si="11"/>
        <v>0</v>
      </c>
      <c r="L95" s="6">
        <f t="shared" si="9"/>
        <v>0</v>
      </c>
      <c r="M95" s="17">
        <f>VLOOKUP(B95,Encargos!$A$8:$B$652,2,0)</f>
        <v>3.9179999999999996E-3</v>
      </c>
    </row>
    <row r="96" spans="1:13" x14ac:dyDescent="0.3">
      <c r="A96">
        <f t="shared" si="17"/>
        <v>274</v>
      </c>
      <c r="B96" s="1">
        <v>47362</v>
      </c>
      <c r="C96" s="6">
        <f t="shared" si="12"/>
        <v>0</v>
      </c>
      <c r="D96" s="6">
        <f t="shared" si="13"/>
        <v>0</v>
      </c>
      <c r="E96" s="6">
        <f t="shared" si="16"/>
        <v>0</v>
      </c>
      <c r="F96" s="6"/>
      <c r="G96" s="6"/>
      <c r="H96" s="6">
        <f t="shared" si="10"/>
        <v>0</v>
      </c>
      <c r="I96" s="6">
        <f t="shared" si="14"/>
        <v>0</v>
      </c>
      <c r="J96" s="6">
        <f t="shared" si="15"/>
        <v>0</v>
      </c>
      <c r="K96" s="6">
        <f t="shared" si="11"/>
        <v>0</v>
      </c>
      <c r="L96" s="6">
        <f t="shared" si="9"/>
        <v>0</v>
      </c>
      <c r="M96" s="17">
        <f>VLOOKUP(B96,Encargos!$A$8:$B$652,2,0)</f>
        <v>4.2640000000000004E-3</v>
      </c>
    </row>
    <row r="97" spans="1:13" x14ac:dyDescent="0.3">
      <c r="A97">
        <f t="shared" si="17"/>
        <v>273</v>
      </c>
      <c r="B97" s="1">
        <v>47392</v>
      </c>
      <c r="C97" s="6">
        <f t="shared" si="12"/>
        <v>0</v>
      </c>
      <c r="D97" s="6">
        <f t="shared" si="13"/>
        <v>0</v>
      </c>
      <c r="E97" s="6">
        <f t="shared" si="16"/>
        <v>0</v>
      </c>
      <c r="F97" s="6"/>
      <c r="G97" s="6"/>
      <c r="H97" s="6">
        <f t="shared" si="10"/>
        <v>0</v>
      </c>
      <c r="I97" s="6">
        <f t="shared" si="14"/>
        <v>0</v>
      </c>
      <c r="J97" s="6">
        <f t="shared" si="15"/>
        <v>0</v>
      </c>
      <c r="K97" s="6">
        <f t="shared" si="11"/>
        <v>0</v>
      </c>
      <c r="L97" s="6">
        <f t="shared" si="9"/>
        <v>0</v>
      </c>
      <c r="M97" s="17">
        <f>VLOOKUP(B97,Encargos!$A$8:$B$652,2,0)</f>
        <v>4.6109999999999996E-3</v>
      </c>
    </row>
    <row r="98" spans="1:13" x14ac:dyDescent="0.3">
      <c r="A98">
        <f t="shared" si="17"/>
        <v>272</v>
      </c>
      <c r="B98" s="1">
        <v>47423</v>
      </c>
      <c r="C98" s="6">
        <f t="shared" si="12"/>
        <v>0</v>
      </c>
      <c r="D98" s="6">
        <f t="shared" si="13"/>
        <v>0</v>
      </c>
      <c r="E98" s="6">
        <f t="shared" si="16"/>
        <v>0</v>
      </c>
      <c r="F98" s="6"/>
      <c r="G98" s="6"/>
      <c r="H98" s="6">
        <f t="shared" si="10"/>
        <v>0</v>
      </c>
      <c r="I98" s="6">
        <f t="shared" si="14"/>
        <v>0</v>
      </c>
      <c r="J98" s="6">
        <f t="shared" si="15"/>
        <v>0</v>
      </c>
      <c r="K98" s="6">
        <f t="shared" si="11"/>
        <v>0</v>
      </c>
      <c r="L98" s="6">
        <f t="shared" si="9"/>
        <v>0</v>
      </c>
      <c r="M98" s="17">
        <f>VLOOKUP(B98,Encargos!$A$8:$B$652,2,0)</f>
        <v>3.2260000000000001E-3</v>
      </c>
    </row>
    <row r="99" spans="1:13" x14ac:dyDescent="0.3">
      <c r="A99">
        <f t="shared" si="17"/>
        <v>271</v>
      </c>
      <c r="B99" s="1">
        <v>47453</v>
      </c>
      <c r="C99" s="6">
        <f t="shared" si="12"/>
        <v>0</v>
      </c>
      <c r="D99" s="6">
        <f t="shared" si="13"/>
        <v>0</v>
      </c>
      <c r="E99" s="6">
        <f t="shared" si="16"/>
        <v>0</v>
      </c>
      <c r="F99" s="6"/>
      <c r="G99" s="6"/>
      <c r="H99" s="6">
        <f t="shared" si="10"/>
        <v>0</v>
      </c>
      <c r="I99" s="6">
        <f t="shared" si="14"/>
        <v>0</v>
      </c>
      <c r="J99" s="6">
        <f t="shared" si="15"/>
        <v>0</v>
      </c>
      <c r="K99" s="6">
        <f t="shared" si="11"/>
        <v>0</v>
      </c>
      <c r="L99" s="6">
        <f t="shared" si="9"/>
        <v>0</v>
      </c>
      <c r="M99" s="17">
        <f>VLOOKUP(B99,Encargos!$A$8:$B$652,2,0)</f>
        <v>4.2640000000000004E-3</v>
      </c>
    </row>
    <row r="100" spans="1:13" x14ac:dyDescent="0.3">
      <c r="A100">
        <f t="shared" si="17"/>
        <v>270</v>
      </c>
      <c r="B100" s="1">
        <v>47484</v>
      </c>
      <c r="C100" s="6">
        <f t="shared" si="12"/>
        <v>0</v>
      </c>
      <c r="D100" s="6">
        <f t="shared" si="13"/>
        <v>0</v>
      </c>
      <c r="E100" s="6">
        <f t="shared" si="16"/>
        <v>0</v>
      </c>
      <c r="F100" s="6"/>
      <c r="G100" s="6"/>
      <c r="H100" s="6">
        <f t="shared" si="10"/>
        <v>0</v>
      </c>
      <c r="I100" s="6">
        <f t="shared" si="14"/>
        <v>0</v>
      </c>
      <c r="J100" s="6">
        <f t="shared" si="15"/>
        <v>0</v>
      </c>
      <c r="K100" s="6">
        <f t="shared" si="11"/>
        <v>0</v>
      </c>
      <c r="L100" s="6">
        <f t="shared" si="9"/>
        <v>0</v>
      </c>
      <c r="M100" s="17">
        <f>VLOOKUP(B100,Encargos!$A$8:$B$652,2,0)</f>
        <v>3.5720000000000001E-3</v>
      </c>
    </row>
    <row r="101" spans="1:13" x14ac:dyDescent="0.3">
      <c r="A101">
        <f t="shared" si="17"/>
        <v>269</v>
      </c>
      <c r="B101" s="1">
        <v>47515</v>
      </c>
      <c r="C101" s="6">
        <f t="shared" si="12"/>
        <v>0</v>
      </c>
      <c r="D101" s="6">
        <f t="shared" si="13"/>
        <v>0</v>
      </c>
      <c r="E101" s="6">
        <f t="shared" si="16"/>
        <v>0</v>
      </c>
      <c r="F101" s="6"/>
      <c r="G101" s="6"/>
      <c r="H101" s="6">
        <f t="shared" si="10"/>
        <v>0</v>
      </c>
      <c r="I101" s="6">
        <f t="shared" si="14"/>
        <v>0</v>
      </c>
      <c r="J101" s="6">
        <f t="shared" si="15"/>
        <v>0</v>
      </c>
      <c r="K101" s="6">
        <f t="shared" si="11"/>
        <v>0</v>
      </c>
      <c r="L101" s="6">
        <f t="shared" si="9"/>
        <v>0</v>
      </c>
      <c r="M101" s="17">
        <f>VLOOKUP(B101,Encargos!$A$8:$B$652,2,0)</f>
        <v>3.5720000000000001E-3</v>
      </c>
    </row>
    <row r="102" spans="1:13" x14ac:dyDescent="0.3">
      <c r="A102">
        <f t="shared" si="17"/>
        <v>268</v>
      </c>
      <c r="B102" s="1">
        <v>47543</v>
      </c>
      <c r="C102" s="6">
        <f t="shared" si="12"/>
        <v>0</v>
      </c>
      <c r="D102" s="6">
        <f t="shared" si="13"/>
        <v>0</v>
      </c>
      <c r="E102" s="6">
        <f t="shared" si="16"/>
        <v>0</v>
      </c>
      <c r="F102" s="6"/>
      <c r="G102" s="6"/>
      <c r="H102" s="6">
        <f t="shared" si="10"/>
        <v>0</v>
      </c>
      <c r="I102" s="6">
        <f t="shared" si="14"/>
        <v>0</v>
      </c>
      <c r="J102" s="6">
        <f t="shared" si="15"/>
        <v>0</v>
      </c>
      <c r="K102" s="6">
        <f t="shared" si="11"/>
        <v>0</v>
      </c>
      <c r="L102" s="6">
        <f t="shared" si="9"/>
        <v>0</v>
      </c>
      <c r="M102" s="17">
        <f>VLOOKUP(B102,Encargos!$A$8:$B$652,2,0)</f>
        <v>4.1739999999999998E-3</v>
      </c>
    </row>
    <row r="103" spans="1:13" x14ac:dyDescent="0.3">
      <c r="A103">
        <f t="shared" si="17"/>
        <v>267</v>
      </c>
      <c r="B103" s="1">
        <v>47574</v>
      </c>
      <c r="C103" s="6">
        <f t="shared" si="12"/>
        <v>0</v>
      </c>
      <c r="D103" s="6">
        <f t="shared" si="13"/>
        <v>0</v>
      </c>
      <c r="E103" s="6">
        <f t="shared" si="16"/>
        <v>0</v>
      </c>
      <c r="F103" s="6"/>
      <c r="G103" s="6"/>
      <c r="H103" s="6">
        <f t="shared" si="10"/>
        <v>0</v>
      </c>
      <c r="I103" s="6">
        <f t="shared" si="14"/>
        <v>0</v>
      </c>
      <c r="J103" s="6">
        <f t="shared" si="15"/>
        <v>0</v>
      </c>
      <c r="K103" s="6">
        <f t="shared" si="11"/>
        <v>0</v>
      </c>
      <c r="L103" s="6">
        <f t="shared" si="9"/>
        <v>0</v>
      </c>
      <c r="M103" s="17">
        <f>VLOOKUP(B103,Encargos!$A$8:$B$652,2,0)</f>
        <v>3.4899999999999996E-3</v>
      </c>
    </row>
    <row r="104" spans="1:13" x14ac:dyDescent="0.3">
      <c r="A104">
        <f t="shared" si="17"/>
        <v>266</v>
      </c>
      <c r="B104" s="1">
        <v>47604</v>
      </c>
      <c r="C104" s="6">
        <f t="shared" si="12"/>
        <v>0</v>
      </c>
      <c r="D104" s="6">
        <f t="shared" si="13"/>
        <v>0</v>
      </c>
      <c r="E104" s="6">
        <f t="shared" si="16"/>
        <v>0</v>
      </c>
      <c r="F104" s="6"/>
      <c r="G104" s="6"/>
      <c r="H104" s="6">
        <f t="shared" si="10"/>
        <v>0</v>
      </c>
      <c r="I104" s="6">
        <f t="shared" si="14"/>
        <v>0</v>
      </c>
      <c r="J104" s="6">
        <f t="shared" si="15"/>
        <v>0</v>
      </c>
      <c r="K104" s="6">
        <f t="shared" si="11"/>
        <v>0</v>
      </c>
      <c r="L104" s="6">
        <f t="shared" si="9"/>
        <v>0</v>
      </c>
      <c r="M104" s="17">
        <f>VLOOKUP(B104,Encargos!$A$8:$B$652,2,0)</f>
        <v>3.1490000000000003E-3</v>
      </c>
    </row>
    <row r="105" spans="1:13" x14ac:dyDescent="0.3">
      <c r="A105">
        <f t="shared" si="17"/>
        <v>265</v>
      </c>
      <c r="B105" s="1">
        <v>47635</v>
      </c>
      <c r="C105" s="6">
        <f t="shared" si="12"/>
        <v>0</v>
      </c>
      <c r="D105" s="6">
        <f t="shared" si="13"/>
        <v>0</v>
      </c>
      <c r="E105" s="6">
        <f t="shared" si="16"/>
        <v>0</v>
      </c>
      <c r="F105" s="6"/>
      <c r="G105" s="6"/>
      <c r="H105" s="6">
        <f t="shared" si="10"/>
        <v>0</v>
      </c>
      <c r="I105" s="6">
        <f t="shared" si="14"/>
        <v>0</v>
      </c>
      <c r="J105" s="6">
        <f t="shared" si="15"/>
        <v>0</v>
      </c>
      <c r="K105" s="6">
        <f t="shared" si="11"/>
        <v>0</v>
      </c>
      <c r="L105" s="6">
        <f t="shared" si="9"/>
        <v>0</v>
      </c>
      <c r="M105" s="17">
        <f>VLOOKUP(B105,Encargos!$A$8:$B$652,2,0)</f>
        <v>3.8319999999999999E-3</v>
      </c>
    </row>
    <row r="106" spans="1:13" x14ac:dyDescent="0.3">
      <c r="A106">
        <f t="shared" si="17"/>
        <v>264</v>
      </c>
      <c r="B106" s="1">
        <v>47665</v>
      </c>
      <c r="C106" s="6">
        <f t="shared" si="12"/>
        <v>0</v>
      </c>
      <c r="D106" s="6">
        <f t="shared" si="13"/>
        <v>0</v>
      </c>
      <c r="E106" s="6">
        <f t="shared" si="16"/>
        <v>0</v>
      </c>
      <c r="F106" s="6"/>
      <c r="G106" s="6"/>
      <c r="H106" s="6">
        <f t="shared" si="10"/>
        <v>0</v>
      </c>
      <c r="I106" s="6">
        <f t="shared" si="14"/>
        <v>0</v>
      </c>
      <c r="J106" s="6">
        <f t="shared" si="15"/>
        <v>0</v>
      </c>
      <c r="K106" s="6">
        <f t="shared" si="11"/>
        <v>0</v>
      </c>
      <c r="L106" s="6">
        <f t="shared" si="9"/>
        <v>0</v>
      </c>
      <c r="M106" s="17">
        <f>VLOOKUP(B106,Encargos!$A$8:$B$652,2,0)</f>
        <v>4.1739999999999998E-3</v>
      </c>
    </row>
    <row r="107" spans="1:13" x14ac:dyDescent="0.3">
      <c r="A107">
        <f t="shared" si="17"/>
        <v>263</v>
      </c>
      <c r="B107" s="1">
        <v>47696</v>
      </c>
      <c r="C107" s="6">
        <f t="shared" si="12"/>
        <v>0</v>
      </c>
      <c r="D107" s="6">
        <f t="shared" si="13"/>
        <v>0</v>
      </c>
      <c r="E107" s="6">
        <f t="shared" si="16"/>
        <v>0</v>
      </c>
      <c r="F107" s="6"/>
      <c r="G107" s="6"/>
      <c r="H107" s="6">
        <f t="shared" si="10"/>
        <v>0</v>
      </c>
      <c r="I107" s="6">
        <f t="shared" si="14"/>
        <v>0</v>
      </c>
      <c r="J107" s="6">
        <f t="shared" si="15"/>
        <v>0</v>
      </c>
      <c r="K107" s="6">
        <f t="shared" si="11"/>
        <v>0</v>
      </c>
      <c r="L107" s="6">
        <f t="shared" si="9"/>
        <v>0</v>
      </c>
      <c r="M107" s="17">
        <f>VLOOKUP(B107,Encargos!$A$8:$B$652,2,0)</f>
        <v>3.1490000000000003E-3</v>
      </c>
    </row>
    <row r="108" spans="1:13" x14ac:dyDescent="0.3">
      <c r="A108">
        <f t="shared" si="17"/>
        <v>262</v>
      </c>
      <c r="B108" s="1">
        <v>47727</v>
      </c>
      <c r="C108" s="6">
        <f t="shared" si="12"/>
        <v>0</v>
      </c>
      <c r="D108" s="6">
        <f t="shared" si="13"/>
        <v>0</v>
      </c>
      <c r="E108" s="6">
        <f t="shared" si="16"/>
        <v>0</v>
      </c>
      <c r="F108" s="6"/>
      <c r="G108" s="6"/>
      <c r="H108" s="6">
        <f t="shared" si="10"/>
        <v>0</v>
      </c>
      <c r="I108" s="6">
        <f t="shared" si="14"/>
        <v>0</v>
      </c>
      <c r="J108" s="6">
        <f t="shared" si="15"/>
        <v>0</v>
      </c>
      <c r="K108" s="6">
        <f t="shared" si="11"/>
        <v>0</v>
      </c>
      <c r="L108" s="6">
        <f t="shared" si="9"/>
        <v>0</v>
      </c>
      <c r="M108" s="17">
        <f>VLOOKUP(B108,Encargos!$A$8:$B$652,2,0)</f>
        <v>4.516E-3</v>
      </c>
    </row>
    <row r="109" spans="1:13" x14ac:dyDescent="0.3">
      <c r="A109">
        <f t="shared" si="17"/>
        <v>261</v>
      </c>
      <c r="B109" s="1">
        <v>47757</v>
      </c>
      <c r="C109" s="6">
        <f t="shared" si="12"/>
        <v>0</v>
      </c>
      <c r="D109" s="6">
        <f t="shared" si="13"/>
        <v>0</v>
      </c>
      <c r="E109" s="6">
        <f t="shared" si="16"/>
        <v>0</v>
      </c>
      <c r="F109" s="6"/>
      <c r="G109" s="6"/>
      <c r="H109" s="6">
        <f t="shared" si="10"/>
        <v>0</v>
      </c>
      <c r="I109" s="6">
        <f t="shared" si="14"/>
        <v>0</v>
      </c>
      <c r="J109" s="6">
        <f t="shared" si="15"/>
        <v>0</v>
      </c>
      <c r="K109" s="6">
        <f t="shared" si="11"/>
        <v>0</v>
      </c>
      <c r="L109" s="6">
        <f t="shared" si="9"/>
        <v>0</v>
      </c>
      <c r="M109" s="17">
        <f>VLOOKUP(B109,Encargos!$A$8:$B$652,2,0)</f>
        <v>3.4760000000000004E-3</v>
      </c>
    </row>
    <row r="110" spans="1:13" x14ac:dyDescent="0.3">
      <c r="A110">
        <f t="shared" si="17"/>
        <v>260</v>
      </c>
      <c r="B110" s="1">
        <v>47788</v>
      </c>
      <c r="C110" s="6">
        <f t="shared" si="12"/>
        <v>0</v>
      </c>
      <c r="D110" s="6">
        <f t="shared" si="13"/>
        <v>0</v>
      </c>
      <c r="E110" s="6">
        <f t="shared" si="16"/>
        <v>0</v>
      </c>
      <c r="F110" s="6"/>
      <c r="G110" s="6"/>
      <c r="H110" s="6">
        <f t="shared" si="10"/>
        <v>0</v>
      </c>
      <c r="I110" s="6">
        <f t="shared" si="14"/>
        <v>0</v>
      </c>
      <c r="J110" s="6">
        <f t="shared" si="15"/>
        <v>0</v>
      </c>
      <c r="K110" s="6">
        <f t="shared" si="11"/>
        <v>0</v>
      </c>
      <c r="L110" s="6">
        <f t="shared" si="9"/>
        <v>0</v>
      </c>
      <c r="M110" s="17">
        <f>VLOOKUP(B110,Encargos!$A$8:$B$652,2,0)</f>
        <v>2.4659999999999999E-3</v>
      </c>
    </row>
    <row r="111" spans="1:13" x14ac:dyDescent="0.3">
      <c r="A111">
        <f t="shared" si="17"/>
        <v>259</v>
      </c>
      <c r="B111" s="1">
        <v>47818</v>
      </c>
      <c r="C111" s="6">
        <f t="shared" si="12"/>
        <v>0</v>
      </c>
      <c r="D111" s="6">
        <f t="shared" si="13"/>
        <v>0</v>
      </c>
      <c r="E111" s="6">
        <f t="shared" si="16"/>
        <v>0</v>
      </c>
      <c r="F111" s="6"/>
      <c r="G111" s="6"/>
      <c r="H111" s="6">
        <f t="shared" si="10"/>
        <v>0</v>
      </c>
      <c r="I111" s="6">
        <f t="shared" si="14"/>
        <v>0</v>
      </c>
      <c r="J111" s="6">
        <f t="shared" si="15"/>
        <v>0</v>
      </c>
      <c r="K111" s="6">
        <f t="shared" si="11"/>
        <v>0</v>
      </c>
      <c r="L111" s="6">
        <f t="shared" si="9"/>
        <v>0</v>
      </c>
      <c r="M111" s="17">
        <f>VLOOKUP(B111,Encargos!$A$8:$B$652,2,0)</f>
        <v>2.4659999999999999E-3</v>
      </c>
    </row>
    <row r="112" spans="1:13" x14ac:dyDescent="0.3">
      <c r="A112">
        <f t="shared" si="17"/>
        <v>258</v>
      </c>
      <c r="B112" s="1">
        <v>47849</v>
      </c>
      <c r="C112" s="6">
        <f t="shared" si="12"/>
        <v>0</v>
      </c>
      <c r="D112" s="6">
        <f t="shared" si="13"/>
        <v>0</v>
      </c>
      <c r="E112" s="6">
        <f t="shared" si="16"/>
        <v>0</v>
      </c>
      <c r="F112" s="6"/>
      <c r="G112" s="6"/>
      <c r="H112" s="6">
        <f t="shared" si="10"/>
        <v>0</v>
      </c>
      <c r="I112" s="6">
        <f t="shared" si="14"/>
        <v>0</v>
      </c>
      <c r="J112" s="6">
        <f t="shared" si="15"/>
        <v>0</v>
      </c>
      <c r="K112" s="6">
        <f t="shared" si="11"/>
        <v>0</v>
      </c>
      <c r="L112" s="6">
        <f t="shared" si="9"/>
        <v>0</v>
      </c>
      <c r="M112" s="17">
        <f>VLOOKUP(B112,Encargos!$A$8:$B$652,2,0)</f>
        <v>2.4659999999999999E-3</v>
      </c>
    </row>
    <row r="113" spans="1:13" x14ac:dyDescent="0.3">
      <c r="A113">
        <f t="shared" si="17"/>
        <v>257</v>
      </c>
      <c r="B113" s="1">
        <v>47880</v>
      </c>
      <c r="C113" s="6">
        <f t="shared" si="12"/>
        <v>0</v>
      </c>
      <c r="D113" s="6">
        <f t="shared" si="13"/>
        <v>0</v>
      </c>
      <c r="E113" s="6">
        <f t="shared" si="16"/>
        <v>0</v>
      </c>
      <c r="F113" s="6"/>
      <c r="G113" s="6"/>
      <c r="H113" s="6">
        <f t="shared" si="10"/>
        <v>0</v>
      </c>
      <c r="I113" s="6">
        <f t="shared" si="14"/>
        <v>0</v>
      </c>
      <c r="J113" s="6">
        <f t="shared" si="15"/>
        <v>0</v>
      </c>
      <c r="K113" s="6">
        <f t="shared" si="11"/>
        <v>0</v>
      </c>
      <c r="L113" s="6">
        <f t="shared" si="9"/>
        <v>0</v>
      </c>
      <c r="M113" s="17">
        <f>VLOOKUP(B113,Encargos!$A$8:$B$652,2,0)</f>
        <v>2.4659999999999999E-3</v>
      </c>
    </row>
    <row r="114" spans="1:13" x14ac:dyDescent="0.3">
      <c r="A114">
        <f t="shared" si="17"/>
        <v>256</v>
      </c>
      <c r="B114" s="1">
        <v>47908</v>
      </c>
      <c r="C114" s="6">
        <f t="shared" si="12"/>
        <v>0</v>
      </c>
      <c r="D114" s="6">
        <f t="shared" si="13"/>
        <v>0</v>
      </c>
      <c r="E114" s="6">
        <f t="shared" si="16"/>
        <v>0</v>
      </c>
      <c r="F114" s="6"/>
      <c r="G114" s="6"/>
      <c r="H114" s="6">
        <f t="shared" si="10"/>
        <v>0</v>
      </c>
      <c r="I114" s="6">
        <f t="shared" si="14"/>
        <v>0</v>
      </c>
      <c r="J114" s="6">
        <f t="shared" si="15"/>
        <v>0</v>
      </c>
      <c r="K114" s="6">
        <f t="shared" si="11"/>
        <v>0</v>
      </c>
      <c r="L114" s="6">
        <f t="shared" si="9"/>
        <v>0</v>
      </c>
      <c r="M114" s="17">
        <f>VLOOKUP(B114,Encargos!$A$8:$B$652,2,0)</f>
        <v>2.4659999999999999E-3</v>
      </c>
    </row>
    <row r="115" spans="1:13" x14ac:dyDescent="0.3">
      <c r="A115">
        <f t="shared" si="17"/>
        <v>255</v>
      </c>
      <c r="B115" s="1">
        <v>47939</v>
      </c>
      <c r="C115" s="6">
        <f t="shared" si="12"/>
        <v>0</v>
      </c>
      <c r="D115" s="6">
        <f t="shared" si="13"/>
        <v>0</v>
      </c>
      <c r="E115" s="6">
        <f t="shared" si="16"/>
        <v>0</v>
      </c>
      <c r="F115" s="6"/>
      <c r="G115" s="6"/>
      <c r="H115" s="6">
        <f t="shared" si="10"/>
        <v>0</v>
      </c>
      <c r="I115" s="6">
        <f t="shared" si="14"/>
        <v>0</v>
      </c>
      <c r="J115" s="6">
        <f t="shared" si="15"/>
        <v>0</v>
      </c>
      <c r="K115" s="6">
        <f t="shared" si="11"/>
        <v>0</v>
      </c>
      <c r="L115" s="6">
        <f t="shared" si="9"/>
        <v>0</v>
      </c>
      <c r="M115" s="17">
        <f>VLOOKUP(B115,Encargos!$A$8:$B$652,2,0)</f>
        <v>2.4659999999999999E-3</v>
      </c>
    </row>
    <row r="116" spans="1:13" x14ac:dyDescent="0.3">
      <c r="A116">
        <f t="shared" si="17"/>
        <v>254</v>
      </c>
      <c r="B116" s="1">
        <v>47969</v>
      </c>
      <c r="C116" s="6">
        <f t="shared" si="12"/>
        <v>0</v>
      </c>
      <c r="D116" s="6">
        <f t="shared" si="13"/>
        <v>0</v>
      </c>
      <c r="E116" s="6">
        <f t="shared" si="16"/>
        <v>0</v>
      </c>
      <c r="F116" s="6"/>
      <c r="G116" s="6"/>
      <c r="H116" s="6">
        <f t="shared" si="10"/>
        <v>0</v>
      </c>
      <c r="I116" s="6">
        <f t="shared" si="14"/>
        <v>0</v>
      </c>
      <c r="J116" s="6">
        <f t="shared" si="15"/>
        <v>0</v>
      </c>
      <c r="K116" s="6">
        <f t="shared" si="11"/>
        <v>0</v>
      </c>
      <c r="L116" s="6">
        <f t="shared" si="9"/>
        <v>0</v>
      </c>
      <c r="M116" s="17">
        <f>VLOOKUP(B116,Encargos!$A$8:$B$652,2,0)</f>
        <v>2.4659999999999999E-3</v>
      </c>
    </row>
    <row r="117" spans="1:13" x14ac:dyDescent="0.3">
      <c r="A117">
        <f t="shared" si="17"/>
        <v>253</v>
      </c>
      <c r="B117" s="1">
        <v>48000</v>
      </c>
      <c r="C117" s="6">
        <f t="shared" si="12"/>
        <v>0</v>
      </c>
      <c r="D117" s="6">
        <f t="shared" si="13"/>
        <v>0</v>
      </c>
      <c r="E117" s="6">
        <f t="shared" si="16"/>
        <v>0</v>
      </c>
      <c r="F117" s="6"/>
      <c r="G117" s="6"/>
      <c r="H117" s="6">
        <f t="shared" si="10"/>
        <v>0</v>
      </c>
      <c r="I117" s="6">
        <f t="shared" si="14"/>
        <v>0</v>
      </c>
      <c r="J117" s="6">
        <f t="shared" si="15"/>
        <v>0</v>
      </c>
      <c r="K117" s="6">
        <f t="shared" si="11"/>
        <v>0</v>
      </c>
      <c r="L117" s="6">
        <f t="shared" si="9"/>
        <v>0</v>
      </c>
      <c r="M117" s="17">
        <f>VLOOKUP(B117,Encargos!$A$8:$B$652,2,0)</f>
        <v>2.4659999999999999E-3</v>
      </c>
    </row>
    <row r="118" spans="1:13" x14ac:dyDescent="0.3">
      <c r="A118">
        <f t="shared" si="17"/>
        <v>252</v>
      </c>
      <c r="B118" s="1">
        <v>48030</v>
      </c>
      <c r="C118" s="6">
        <f t="shared" si="12"/>
        <v>0</v>
      </c>
      <c r="D118" s="6">
        <f t="shared" si="13"/>
        <v>0</v>
      </c>
      <c r="E118" s="6">
        <f t="shared" si="16"/>
        <v>0</v>
      </c>
      <c r="F118" s="6"/>
      <c r="G118" s="6"/>
      <c r="H118" s="6">
        <f t="shared" si="10"/>
        <v>0</v>
      </c>
      <c r="I118" s="6">
        <f t="shared" si="14"/>
        <v>0</v>
      </c>
      <c r="J118" s="6">
        <f t="shared" si="15"/>
        <v>0</v>
      </c>
      <c r="K118" s="6">
        <f t="shared" si="11"/>
        <v>0</v>
      </c>
      <c r="L118" s="6">
        <f t="shared" si="9"/>
        <v>0</v>
      </c>
      <c r="M118" s="17">
        <f>VLOOKUP(B118,Encargos!$A$8:$B$652,2,0)</f>
        <v>2.4659999999999999E-3</v>
      </c>
    </row>
    <row r="119" spans="1:13" x14ac:dyDescent="0.3">
      <c r="A119">
        <f t="shared" si="17"/>
        <v>251</v>
      </c>
      <c r="B119" s="1">
        <v>48061</v>
      </c>
      <c r="C119" s="6">
        <f t="shared" si="12"/>
        <v>0</v>
      </c>
      <c r="D119" s="6">
        <f t="shared" si="13"/>
        <v>0</v>
      </c>
      <c r="E119" s="6">
        <f t="shared" si="16"/>
        <v>0</v>
      </c>
      <c r="F119" s="6"/>
      <c r="G119" s="6"/>
      <c r="H119" s="6">
        <f t="shared" si="10"/>
        <v>0</v>
      </c>
      <c r="I119" s="6">
        <f t="shared" si="14"/>
        <v>0</v>
      </c>
      <c r="J119" s="6">
        <f t="shared" si="15"/>
        <v>0</v>
      </c>
      <c r="K119" s="6">
        <f t="shared" si="11"/>
        <v>0</v>
      </c>
      <c r="L119" s="6">
        <f t="shared" si="9"/>
        <v>0</v>
      </c>
      <c r="M119" s="17">
        <f>VLOOKUP(B119,Encargos!$A$8:$B$652,2,0)</f>
        <v>2.4659999999999999E-3</v>
      </c>
    </row>
    <row r="120" spans="1:13" x14ac:dyDescent="0.3">
      <c r="A120">
        <f t="shared" si="17"/>
        <v>250</v>
      </c>
      <c r="B120" s="1">
        <v>48092</v>
      </c>
      <c r="C120" s="6">
        <f t="shared" si="12"/>
        <v>0</v>
      </c>
      <c r="D120" s="6">
        <f t="shared" si="13"/>
        <v>0</v>
      </c>
      <c r="E120" s="6">
        <f t="shared" si="16"/>
        <v>0</v>
      </c>
      <c r="F120" s="6"/>
      <c r="G120" s="6"/>
      <c r="H120" s="6">
        <f t="shared" si="10"/>
        <v>0</v>
      </c>
      <c r="I120" s="6">
        <f t="shared" si="14"/>
        <v>0</v>
      </c>
      <c r="J120" s="6">
        <f t="shared" si="15"/>
        <v>0</v>
      </c>
      <c r="K120" s="6">
        <f t="shared" si="11"/>
        <v>0</v>
      </c>
      <c r="L120" s="6">
        <f t="shared" si="9"/>
        <v>0</v>
      </c>
      <c r="M120" s="17">
        <f>VLOOKUP(B120,Encargos!$A$8:$B$652,2,0)</f>
        <v>2.4659999999999999E-3</v>
      </c>
    </row>
    <row r="121" spans="1:13" x14ac:dyDescent="0.3">
      <c r="A121">
        <f t="shared" si="17"/>
        <v>249</v>
      </c>
      <c r="B121" s="1">
        <v>48122</v>
      </c>
      <c r="C121" s="6">
        <f t="shared" si="12"/>
        <v>0</v>
      </c>
      <c r="D121" s="6">
        <f t="shared" si="13"/>
        <v>0</v>
      </c>
      <c r="E121" s="6">
        <f t="shared" si="16"/>
        <v>0</v>
      </c>
      <c r="F121" s="6"/>
      <c r="G121" s="6"/>
      <c r="H121" s="6">
        <f t="shared" si="10"/>
        <v>0</v>
      </c>
      <c r="I121" s="6">
        <f t="shared" si="14"/>
        <v>0</v>
      </c>
      <c r="J121" s="6">
        <f t="shared" si="15"/>
        <v>0</v>
      </c>
      <c r="K121" s="6">
        <f t="shared" si="11"/>
        <v>0</v>
      </c>
      <c r="L121" s="6">
        <f t="shared" si="9"/>
        <v>0</v>
      </c>
      <c r="M121" s="17">
        <f>VLOOKUP(B121,Encargos!$A$8:$B$652,2,0)</f>
        <v>2.4659999999999999E-3</v>
      </c>
    </row>
    <row r="122" spans="1:13" x14ac:dyDescent="0.3">
      <c r="A122">
        <f t="shared" si="17"/>
        <v>248</v>
      </c>
      <c r="B122" s="1">
        <v>48153</v>
      </c>
      <c r="C122" s="6">
        <f t="shared" si="12"/>
        <v>0</v>
      </c>
      <c r="D122" s="6">
        <f t="shared" si="13"/>
        <v>0</v>
      </c>
      <c r="E122" s="6">
        <f t="shared" si="16"/>
        <v>0</v>
      </c>
      <c r="F122" s="6"/>
      <c r="G122" s="6"/>
      <c r="H122" s="6">
        <f t="shared" si="10"/>
        <v>0</v>
      </c>
      <c r="I122" s="6">
        <f t="shared" si="14"/>
        <v>0</v>
      </c>
      <c r="J122" s="6">
        <f t="shared" si="15"/>
        <v>0</v>
      </c>
      <c r="K122" s="6">
        <f t="shared" si="11"/>
        <v>0</v>
      </c>
      <c r="L122" s="6">
        <f t="shared" si="9"/>
        <v>0</v>
      </c>
      <c r="M122" s="17">
        <f>VLOOKUP(B122,Encargos!$A$8:$B$652,2,0)</f>
        <v>2.4659999999999999E-3</v>
      </c>
    </row>
    <row r="123" spans="1:13" x14ac:dyDescent="0.3">
      <c r="A123">
        <f t="shared" si="17"/>
        <v>247</v>
      </c>
      <c r="B123" s="1">
        <v>48183</v>
      </c>
      <c r="C123" s="6">
        <f t="shared" si="12"/>
        <v>0</v>
      </c>
      <c r="D123" s="6">
        <f t="shared" si="13"/>
        <v>0</v>
      </c>
      <c r="E123" s="6">
        <f t="shared" si="16"/>
        <v>0</v>
      </c>
      <c r="F123" s="6"/>
      <c r="G123" s="6"/>
      <c r="H123" s="6">
        <f t="shared" si="10"/>
        <v>0</v>
      </c>
      <c r="I123" s="6">
        <f t="shared" si="14"/>
        <v>0</v>
      </c>
      <c r="J123" s="6">
        <f t="shared" si="15"/>
        <v>0</v>
      </c>
      <c r="K123" s="6">
        <f t="shared" si="11"/>
        <v>0</v>
      </c>
      <c r="L123" s="6">
        <f t="shared" si="9"/>
        <v>0</v>
      </c>
      <c r="M123" s="17">
        <f>VLOOKUP(B123,Encargos!$A$8:$B$652,2,0)</f>
        <v>2.4659999999999999E-3</v>
      </c>
    </row>
    <row r="124" spans="1:13" x14ac:dyDescent="0.3">
      <c r="A124">
        <f t="shared" si="17"/>
        <v>246</v>
      </c>
      <c r="B124" s="1">
        <v>48214</v>
      </c>
      <c r="C124" s="6">
        <f t="shared" si="12"/>
        <v>0</v>
      </c>
      <c r="D124" s="6">
        <f t="shared" si="13"/>
        <v>0</v>
      </c>
      <c r="E124" s="6">
        <f t="shared" si="16"/>
        <v>0</v>
      </c>
      <c r="F124" s="6"/>
      <c r="G124" s="6"/>
      <c r="H124" s="6">
        <f t="shared" si="10"/>
        <v>0</v>
      </c>
      <c r="I124" s="6">
        <f t="shared" si="14"/>
        <v>0</v>
      </c>
      <c r="J124" s="6">
        <f t="shared" si="15"/>
        <v>0</v>
      </c>
      <c r="K124" s="6">
        <f t="shared" si="11"/>
        <v>0</v>
      </c>
      <c r="L124" s="6">
        <f t="shared" si="9"/>
        <v>0</v>
      </c>
      <c r="M124" s="17">
        <f>VLOOKUP(B124,Encargos!$A$8:$B$652,2,0)</f>
        <v>2.4659999999999999E-3</v>
      </c>
    </row>
    <row r="125" spans="1:13" x14ac:dyDescent="0.3">
      <c r="A125">
        <f t="shared" si="17"/>
        <v>245</v>
      </c>
      <c r="B125" s="1">
        <v>48245</v>
      </c>
      <c r="C125" s="6">
        <f t="shared" si="12"/>
        <v>0</v>
      </c>
      <c r="D125" s="6">
        <f t="shared" si="13"/>
        <v>0</v>
      </c>
      <c r="E125" s="6">
        <f t="shared" si="16"/>
        <v>0</v>
      </c>
      <c r="F125" s="6"/>
      <c r="G125" s="6"/>
      <c r="H125" s="6">
        <f t="shared" si="10"/>
        <v>0</v>
      </c>
      <c r="I125" s="6">
        <f t="shared" si="14"/>
        <v>0</v>
      </c>
      <c r="J125" s="6">
        <f t="shared" si="15"/>
        <v>0</v>
      </c>
      <c r="K125" s="6">
        <f t="shared" si="11"/>
        <v>0</v>
      </c>
      <c r="L125" s="6">
        <f t="shared" si="9"/>
        <v>0</v>
      </c>
      <c r="M125" s="17">
        <f>VLOOKUP(B125,Encargos!$A$8:$B$652,2,0)</f>
        <v>2.4659999999999999E-3</v>
      </c>
    </row>
    <row r="126" spans="1:13" x14ac:dyDescent="0.3">
      <c r="A126">
        <f t="shared" si="17"/>
        <v>244</v>
      </c>
      <c r="B126" s="1">
        <v>48274</v>
      </c>
      <c r="C126" s="6">
        <f t="shared" si="12"/>
        <v>0</v>
      </c>
      <c r="D126" s="6">
        <f t="shared" si="13"/>
        <v>0</v>
      </c>
      <c r="E126" s="6">
        <f t="shared" si="16"/>
        <v>0</v>
      </c>
      <c r="F126" s="6"/>
      <c r="G126" s="6"/>
      <c r="H126" s="6">
        <f t="shared" si="10"/>
        <v>0</v>
      </c>
      <c r="I126" s="6">
        <f t="shared" si="14"/>
        <v>0</v>
      </c>
      <c r="J126" s="6">
        <f t="shared" si="15"/>
        <v>0</v>
      </c>
      <c r="K126" s="6">
        <f t="shared" si="11"/>
        <v>0</v>
      </c>
      <c r="L126" s="6">
        <f t="shared" si="9"/>
        <v>0</v>
      </c>
      <c r="M126" s="17">
        <f>VLOOKUP(B126,Encargos!$A$8:$B$652,2,0)</f>
        <v>2.4659999999999999E-3</v>
      </c>
    </row>
    <row r="127" spans="1:13" x14ac:dyDescent="0.3">
      <c r="A127">
        <f t="shared" si="17"/>
        <v>243</v>
      </c>
      <c r="B127" s="1">
        <v>48305</v>
      </c>
      <c r="C127" s="6">
        <f t="shared" si="12"/>
        <v>0</v>
      </c>
      <c r="D127" s="6">
        <f t="shared" si="13"/>
        <v>0</v>
      </c>
      <c r="E127" s="6">
        <f t="shared" si="16"/>
        <v>0</v>
      </c>
      <c r="F127" s="6"/>
      <c r="G127" s="6"/>
      <c r="H127" s="6">
        <f t="shared" si="10"/>
        <v>0</v>
      </c>
      <c r="I127" s="6">
        <f t="shared" si="14"/>
        <v>0</v>
      </c>
      <c r="J127" s="6">
        <f t="shared" si="15"/>
        <v>0</v>
      </c>
      <c r="K127" s="6">
        <f t="shared" si="11"/>
        <v>0</v>
      </c>
      <c r="L127" s="6">
        <f t="shared" si="9"/>
        <v>0</v>
      </c>
      <c r="M127" s="17">
        <f>VLOOKUP(B127,Encargos!$A$8:$B$652,2,0)</f>
        <v>2.4659999999999999E-3</v>
      </c>
    </row>
    <row r="128" spans="1:13" x14ac:dyDescent="0.3">
      <c r="A128">
        <f t="shared" si="17"/>
        <v>242</v>
      </c>
      <c r="B128" s="1">
        <v>48335</v>
      </c>
      <c r="C128" s="6">
        <f t="shared" si="12"/>
        <v>0</v>
      </c>
      <c r="D128" s="6">
        <f t="shared" si="13"/>
        <v>0</v>
      </c>
      <c r="E128" s="6">
        <f t="shared" si="16"/>
        <v>0</v>
      </c>
      <c r="F128" s="6"/>
      <c r="G128" s="6"/>
      <c r="H128" s="6">
        <f t="shared" si="10"/>
        <v>0</v>
      </c>
      <c r="I128" s="6">
        <f t="shared" si="14"/>
        <v>0</v>
      </c>
      <c r="J128" s="6">
        <f t="shared" si="15"/>
        <v>0</v>
      </c>
      <c r="K128" s="6">
        <f t="shared" si="11"/>
        <v>0</v>
      </c>
      <c r="L128" s="6">
        <f t="shared" si="9"/>
        <v>0</v>
      </c>
      <c r="M128" s="17">
        <f>VLOOKUP(B128,Encargos!$A$8:$B$652,2,0)</f>
        <v>2.4659999999999999E-3</v>
      </c>
    </row>
    <row r="129" spans="1:13" x14ac:dyDescent="0.3">
      <c r="A129">
        <f t="shared" si="17"/>
        <v>241</v>
      </c>
      <c r="B129" s="1">
        <v>48366</v>
      </c>
      <c r="C129" s="6">
        <f t="shared" si="12"/>
        <v>0</v>
      </c>
      <c r="D129" s="6">
        <f t="shared" si="13"/>
        <v>0</v>
      </c>
      <c r="E129" s="6">
        <f t="shared" si="16"/>
        <v>0</v>
      </c>
      <c r="F129" s="6"/>
      <c r="G129" s="6"/>
      <c r="H129" s="6">
        <f t="shared" si="10"/>
        <v>0</v>
      </c>
      <c r="I129" s="6">
        <f t="shared" si="14"/>
        <v>0</v>
      </c>
      <c r="J129" s="6">
        <f t="shared" si="15"/>
        <v>0</v>
      </c>
      <c r="K129" s="6">
        <f t="shared" si="11"/>
        <v>0</v>
      </c>
      <c r="L129" s="6">
        <f t="shared" si="9"/>
        <v>0</v>
      </c>
      <c r="M129" s="17">
        <f>VLOOKUP(B129,Encargos!$A$8:$B$652,2,0)</f>
        <v>2.4659999999999999E-3</v>
      </c>
    </row>
    <row r="130" spans="1:13" x14ac:dyDescent="0.3">
      <c r="A130">
        <f t="shared" si="17"/>
        <v>240</v>
      </c>
      <c r="B130" s="1">
        <v>48396</v>
      </c>
      <c r="C130" s="6">
        <f t="shared" si="12"/>
        <v>0</v>
      </c>
      <c r="D130" s="6">
        <f t="shared" si="13"/>
        <v>0</v>
      </c>
      <c r="E130" s="6">
        <f t="shared" si="16"/>
        <v>0</v>
      </c>
      <c r="F130" s="6"/>
      <c r="G130" s="6"/>
      <c r="H130" s="6">
        <f t="shared" si="10"/>
        <v>0</v>
      </c>
      <c r="I130" s="6">
        <f t="shared" si="14"/>
        <v>0</v>
      </c>
      <c r="J130" s="6">
        <f t="shared" si="15"/>
        <v>0</v>
      </c>
      <c r="K130" s="6">
        <f t="shared" si="11"/>
        <v>0</v>
      </c>
      <c r="L130" s="6">
        <f t="shared" si="9"/>
        <v>0</v>
      </c>
      <c r="M130" s="17">
        <f>VLOOKUP(B130,Encargos!$A$8:$B$652,2,0)</f>
        <v>2.4659999999999999E-3</v>
      </c>
    </row>
    <row r="131" spans="1:13" x14ac:dyDescent="0.3">
      <c r="A131">
        <f t="shared" si="17"/>
        <v>239</v>
      </c>
      <c r="B131" s="1">
        <v>48427</v>
      </c>
      <c r="C131" s="6">
        <f t="shared" si="12"/>
        <v>0</v>
      </c>
      <c r="D131" s="6">
        <f t="shared" si="13"/>
        <v>0</v>
      </c>
      <c r="E131" s="6">
        <f t="shared" si="16"/>
        <v>0</v>
      </c>
      <c r="F131" s="6"/>
      <c r="G131" s="6"/>
      <c r="H131" s="6">
        <f t="shared" si="10"/>
        <v>0</v>
      </c>
      <c r="I131" s="6">
        <f t="shared" si="14"/>
        <v>0</v>
      </c>
      <c r="J131" s="6">
        <f t="shared" si="15"/>
        <v>0</v>
      </c>
      <c r="K131" s="6">
        <f t="shared" si="11"/>
        <v>0</v>
      </c>
      <c r="L131" s="6">
        <f t="shared" si="9"/>
        <v>0</v>
      </c>
      <c r="M131" s="17">
        <f>VLOOKUP(B131,Encargos!$A$8:$B$652,2,0)</f>
        <v>2.4659999999999999E-3</v>
      </c>
    </row>
    <row r="132" spans="1:13" x14ac:dyDescent="0.3">
      <c r="A132">
        <f t="shared" si="17"/>
        <v>238</v>
      </c>
      <c r="B132" s="1">
        <v>48458</v>
      </c>
      <c r="C132" s="6">
        <f t="shared" si="12"/>
        <v>0</v>
      </c>
      <c r="D132" s="6">
        <f t="shared" si="13"/>
        <v>0</v>
      </c>
      <c r="E132" s="6">
        <f t="shared" si="16"/>
        <v>0</v>
      </c>
      <c r="F132" s="6"/>
      <c r="G132" s="6"/>
      <c r="H132" s="6">
        <f t="shared" si="10"/>
        <v>0</v>
      </c>
      <c r="I132" s="6">
        <f t="shared" si="14"/>
        <v>0</v>
      </c>
      <c r="J132" s="6">
        <f t="shared" si="15"/>
        <v>0</v>
      </c>
      <c r="K132" s="6">
        <f t="shared" si="11"/>
        <v>0</v>
      </c>
      <c r="L132" s="6">
        <f t="shared" si="9"/>
        <v>0</v>
      </c>
      <c r="M132" s="17">
        <f>VLOOKUP(B132,Encargos!$A$8:$B$652,2,0)</f>
        <v>2.4659999999999999E-3</v>
      </c>
    </row>
    <row r="133" spans="1:13" x14ac:dyDescent="0.3">
      <c r="A133">
        <f t="shared" si="17"/>
        <v>237</v>
      </c>
      <c r="B133" s="1">
        <v>48488</v>
      </c>
      <c r="C133" s="6">
        <f t="shared" si="12"/>
        <v>0</v>
      </c>
      <c r="D133" s="6">
        <f t="shared" si="13"/>
        <v>0</v>
      </c>
      <c r="E133" s="6">
        <f t="shared" si="16"/>
        <v>0</v>
      </c>
      <c r="F133" s="6"/>
      <c r="G133" s="6"/>
      <c r="H133" s="6">
        <f t="shared" ref="H133:H196" si="18">SUM(E133:G133)*$N$4</f>
        <v>0</v>
      </c>
      <c r="I133" s="6">
        <f t="shared" si="14"/>
        <v>0</v>
      </c>
      <c r="J133" s="6">
        <f t="shared" si="15"/>
        <v>0</v>
      </c>
      <c r="K133" s="6">
        <f t="shared" si="11"/>
        <v>0</v>
      </c>
      <c r="L133" s="6">
        <f t="shared" ref="L133:L196" si="19">SUM(E133:H133)-I133</f>
        <v>0</v>
      </c>
      <c r="M133" s="17">
        <f>VLOOKUP(B133,Encargos!$A$8:$B$652,2,0)</f>
        <v>2.4659999999999999E-3</v>
      </c>
    </row>
    <row r="134" spans="1:13" x14ac:dyDescent="0.3">
      <c r="A134">
        <f t="shared" si="17"/>
        <v>236</v>
      </c>
      <c r="B134" s="1">
        <v>48519</v>
      </c>
      <c r="C134" s="6">
        <f t="shared" si="12"/>
        <v>0</v>
      </c>
      <c r="D134" s="6">
        <f t="shared" si="13"/>
        <v>0</v>
      </c>
      <c r="E134" s="6">
        <f t="shared" si="16"/>
        <v>0</v>
      </c>
      <c r="F134" s="6"/>
      <c r="G134" s="6"/>
      <c r="H134" s="6">
        <f t="shared" si="18"/>
        <v>0</v>
      </c>
      <c r="I134" s="6">
        <f t="shared" si="14"/>
        <v>0</v>
      </c>
      <c r="J134" s="6">
        <f t="shared" si="15"/>
        <v>0</v>
      </c>
      <c r="K134" s="6">
        <f t="shared" si="11"/>
        <v>0</v>
      </c>
      <c r="L134" s="6">
        <f t="shared" si="19"/>
        <v>0</v>
      </c>
      <c r="M134" s="17">
        <f>VLOOKUP(B134,Encargos!$A$8:$B$652,2,0)</f>
        <v>2.4659999999999999E-3</v>
      </c>
    </row>
    <row r="135" spans="1:13" x14ac:dyDescent="0.3">
      <c r="A135">
        <f t="shared" si="17"/>
        <v>235</v>
      </c>
      <c r="B135" s="1">
        <v>48549</v>
      </c>
      <c r="C135" s="6">
        <f t="shared" si="12"/>
        <v>0</v>
      </c>
      <c r="D135" s="6">
        <f t="shared" si="13"/>
        <v>0</v>
      </c>
      <c r="E135" s="6">
        <f t="shared" si="16"/>
        <v>0</v>
      </c>
      <c r="F135" s="6"/>
      <c r="G135" s="6"/>
      <c r="H135" s="6">
        <f t="shared" si="18"/>
        <v>0</v>
      </c>
      <c r="I135" s="6">
        <f t="shared" si="14"/>
        <v>0</v>
      </c>
      <c r="J135" s="6">
        <f t="shared" si="15"/>
        <v>0</v>
      </c>
      <c r="K135" s="6">
        <f t="shared" ref="K135:K198" si="20">I135-J135</f>
        <v>0</v>
      </c>
      <c r="L135" s="6">
        <f t="shared" si="19"/>
        <v>0</v>
      </c>
      <c r="M135" s="17">
        <f>VLOOKUP(B135,Encargos!$A$8:$B$652,2,0)</f>
        <v>2.4659999999999999E-3</v>
      </c>
    </row>
    <row r="136" spans="1:13" x14ac:dyDescent="0.3">
      <c r="A136">
        <f t="shared" si="17"/>
        <v>234</v>
      </c>
      <c r="B136" s="1">
        <v>48580</v>
      </c>
      <c r="C136" s="6">
        <f t="shared" si="12"/>
        <v>0</v>
      </c>
      <c r="D136" s="6">
        <f t="shared" si="13"/>
        <v>0</v>
      </c>
      <c r="E136" s="6">
        <f t="shared" si="16"/>
        <v>0</v>
      </c>
      <c r="F136" s="6"/>
      <c r="G136" s="6"/>
      <c r="H136" s="6">
        <f t="shared" si="18"/>
        <v>0</v>
      </c>
      <c r="I136" s="6">
        <f t="shared" si="14"/>
        <v>0</v>
      </c>
      <c r="J136" s="6">
        <f t="shared" si="15"/>
        <v>0</v>
      </c>
      <c r="K136" s="6">
        <f t="shared" si="20"/>
        <v>0</v>
      </c>
      <c r="L136" s="6">
        <f t="shared" si="19"/>
        <v>0</v>
      </c>
      <c r="M136" s="17">
        <f>VLOOKUP(B136,Encargos!$A$8:$B$652,2,0)</f>
        <v>2.4659999999999999E-3</v>
      </c>
    </row>
    <row r="137" spans="1:13" x14ac:dyDescent="0.3">
      <c r="A137">
        <f t="shared" si="17"/>
        <v>233</v>
      </c>
      <c r="B137" s="1">
        <v>48611</v>
      </c>
      <c r="C137" s="6">
        <f t="shared" si="12"/>
        <v>0</v>
      </c>
      <c r="D137" s="6">
        <f t="shared" si="13"/>
        <v>0</v>
      </c>
      <c r="E137" s="6">
        <f t="shared" si="16"/>
        <v>0</v>
      </c>
      <c r="F137" s="6"/>
      <c r="G137" s="6"/>
      <c r="H137" s="6">
        <f t="shared" si="18"/>
        <v>0</v>
      </c>
      <c r="I137" s="6">
        <f t="shared" si="14"/>
        <v>0</v>
      </c>
      <c r="J137" s="6">
        <f t="shared" si="15"/>
        <v>0</v>
      </c>
      <c r="K137" s="6">
        <f t="shared" si="20"/>
        <v>0</v>
      </c>
      <c r="L137" s="6">
        <f t="shared" si="19"/>
        <v>0</v>
      </c>
      <c r="M137" s="17">
        <f>VLOOKUP(B137,Encargos!$A$8:$B$652,2,0)</f>
        <v>2.4659999999999999E-3</v>
      </c>
    </row>
    <row r="138" spans="1:13" x14ac:dyDescent="0.3">
      <c r="A138">
        <f t="shared" si="17"/>
        <v>232</v>
      </c>
      <c r="B138" s="1">
        <v>48639</v>
      </c>
      <c r="C138" s="6">
        <f t="shared" ref="C138:C201" si="21">L137</f>
        <v>0</v>
      </c>
      <c r="D138" s="6">
        <f t="shared" ref="D138:D201" si="22">C138*M138</f>
        <v>0</v>
      </c>
      <c r="E138" s="6">
        <f t="shared" si="16"/>
        <v>0</v>
      </c>
      <c r="F138" s="6"/>
      <c r="G138" s="6"/>
      <c r="H138" s="6">
        <f t="shared" si="18"/>
        <v>0</v>
      </c>
      <c r="I138" s="6">
        <f t="shared" ref="I138:I201" si="23">PMT($N$4,A138,-SUM(E138:G138))</f>
        <v>0</v>
      </c>
      <c r="J138" s="6">
        <f t="shared" ref="J138:J201" si="24">H138</f>
        <v>0</v>
      </c>
      <c r="K138" s="6">
        <f t="shared" si="20"/>
        <v>0</v>
      </c>
      <c r="L138" s="6">
        <f t="shared" si="19"/>
        <v>0</v>
      </c>
      <c r="M138" s="17">
        <f>VLOOKUP(B138,Encargos!$A$8:$B$652,2,0)</f>
        <v>2.4659999999999999E-3</v>
      </c>
    </row>
    <row r="139" spans="1:13" x14ac:dyDescent="0.3">
      <c r="A139">
        <f t="shared" si="17"/>
        <v>231</v>
      </c>
      <c r="B139" s="1">
        <v>48670</v>
      </c>
      <c r="C139" s="6">
        <f t="shared" si="21"/>
        <v>0</v>
      </c>
      <c r="D139" s="6">
        <f t="shared" si="22"/>
        <v>0</v>
      </c>
      <c r="E139" s="6">
        <f t="shared" ref="E139:E202" si="25">C139+D139</f>
        <v>0</v>
      </c>
      <c r="F139" s="6"/>
      <c r="G139" s="6"/>
      <c r="H139" s="6">
        <f t="shared" si="18"/>
        <v>0</v>
      </c>
      <c r="I139" s="6">
        <f t="shared" si="23"/>
        <v>0</v>
      </c>
      <c r="J139" s="6">
        <f t="shared" si="24"/>
        <v>0</v>
      </c>
      <c r="K139" s="6">
        <f t="shared" si="20"/>
        <v>0</v>
      </c>
      <c r="L139" s="6">
        <f t="shared" si="19"/>
        <v>0</v>
      </c>
      <c r="M139" s="17">
        <f>VLOOKUP(B139,Encargos!$A$8:$B$652,2,0)</f>
        <v>2.4659999999999999E-3</v>
      </c>
    </row>
    <row r="140" spans="1:13" x14ac:dyDescent="0.3">
      <c r="A140">
        <f t="shared" ref="A140:A203" si="26">A139-1</f>
        <v>230</v>
      </c>
      <c r="B140" s="1">
        <v>48700</v>
      </c>
      <c r="C140" s="6">
        <f t="shared" si="21"/>
        <v>0</v>
      </c>
      <c r="D140" s="6">
        <f t="shared" si="22"/>
        <v>0</v>
      </c>
      <c r="E140" s="6">
        <f t="shared" si="25"/>
        <v>0</v>
      </c>
      <c r="F140" s="6"/>
      <c r="G140" s="6"/>
      <c r="H140" s="6">
        <f t="shared" si="18"/>
        <v>0</v>
      </c>
      <c r="I140" s="6">
        <f t="shared" si="23"/>
        <v>0</v>
      </c>
      <c r="J140" s="6">
        <f t="shared" si="24"/>
        <v>0</v>
      </c>
      <c r="K140" s="6">
        <f t="shared" si="20"/>
        <v>0</v>
      </c>
      <c r="L140" s="6">
        <f t="shared" si="19"/>
        <v>0</v>
      </c>
      <c r="M140" s="17">
        <f>VLOOKUP(B140,Encargos!$A$8:$B$652,2,0)</f>
        <v>2.4659999999999999E-3</v>
      </c>
    </row>
    <row r="141" spans="1:13" x14ac:dyDescent="0.3">
      <c r="A141">
        <f t="shared" si="26"/>
        <v>229</v>
      </c>
      <c r="B141" s="1">
        <v>48731</v>
      </c>
      <c r="C141" s="6">
        <f t="shared" si="21"/>
        <v>0</v>
      </c>
      <c r="D141" s="6">
        <f t="shared" si="22"/>
        <v>0</v>
      </c>
      <c r="E141" s="6">
        <f t="shared" si="25"/>
        <v>0</v>
      </c>
      <c r="F141" s="6"/>
      <c r="G141" s="6"/>
      <c r="H141" s="6">
        <f t="shared" si="18"/>
        <v>0</v>
      </c>
      <c r="I141" s="6">
        <f t="shared" si="23"/>
        <v>0</v>
      </c>
      <c r="J141" s="6">
        <f t="shared" si="24"/>
        <v>0</v>
      </c>
      <c r="K141" s="6">
        <f t="shared" si="20"/>
        <v>0</v>
      </c>
      <c r="L141" s="6">
        <f t="shared" si="19"/>
        <v>0</v>
      </c>
      <c r="M141" s="17">
        <f>VLOOKUP(B141,Encargos!$A$8:$B$652,2,0)</f>
        <v>2.4659999999999999E-3</v>
      </c>
    </row>
    <row r="142" spans="1:13" x14ac:dyDescent="0.3">
      <c r="A142">
        <f t="shared" si="26"/>
        <v>228</v>
      </c>
      <c r="B142" s="1">
        <v>48761</v>
      </c>
      <c r="C142" s="6">
        <f t="shared" si="21"/>
        <v>0</v>
      </c>
      <c r="D142" s="6">
        <f t="shared" si="22"/>
        <v>0</v>
      </c>
      <c r="E142" s="6">
        <f t="shared" si="25"/>
        <v>0</v>
      </c>
      <c r="F142" s="6"/>
      <c r="G142" s="6"/>
      <c r="H142" s="6">
        <f t="shared" si="18"/>
        <v>0</v>
      </c>
      <c r="I142" s="6">
        <f t="shared" si="23"/>
        <v>0</v>
      </c>
      <c r="J142" s="6">
        <f t="shared" si="24"/>
        <v>0</v>
      </c>
      <c r="K142" s="6">
        <f t="shared" si="20"/>
        <v>0</v>
      </c>
      <c r="L142" s="6">
        <f t="shared" si="19"/>
        <v>0</v>
      </c>
      <c r="M142" s="17">
        <f>VLOOKUP(B142,Encargos!$A$8:$B$652,2,0)</f>
        <v>2.4659999999999999E-3</v>
      </c>
    </row>
    <row r="143" spans="1:13" x14ac:dyDescent="0.3">
      <c r="A143">
        <f t="shared" si="26"/>
        <v>227</v>
      </c>
      <c r="B143" s="1">
        <v>48792</v>
      </c>
      <c r="C143" s="6">
        <f t="shared" si="21"/>
        <v>0</v>
      </c>
      <c r="D143" s="6">
        <f t="shared" si="22"/>
        <v>0</v>
      </c>
      <c r="E143" s="6">
        <f t="shared" si="25"/>
        <v>0</v>
      </c>
      <c r="F143" s="6"/>
      <c r="G143" s="6"/>
      <c r="H143" s="6">
        <f t="shared" si="18"/>
        <v>0</v>
      </c>
      <c r="I143" s="6">
        <f t="shared" si="23"/>
        <v>0</v>
      </c>
      <c r="J143" s="6">
        <f t="shared" si="24"/>
        <v>0</v>
      </c>
      <c r="K143" s="6">
        <f t="shared" si="20"/>
        <v>0</v>
      </c>
      <c r="L143" s="6">
        <f t="shared" si="19"/>
        <v>0</v>
      </c>
      <c r="M143" s="17">
        <f>VLOOKUP(B143,Encargos!$A$8:$B$652,2,0)</f>
        <v>2.4659999999999999E-3</v>
      </c>
    </row>
    <row r="144" spans="1:13" x14ac:dyDescent="0.3">
      <c r="A144">
        <f t="shared" si="26"/>
        <v>226</v>
      </c>
      <c r="B144" s="1">
        <v>48823</v>
      </c>
      <c r="C144" s="6">
        <f t="shared" si="21"/>
        <v>0</v>
      </c>
      <c r="D144" s="6">
        <f t="shared" si="22"/>
        <v>0</v>
      </c>
      <c r="E144" s="6">
        <f t="shared" si="25"/>
        <v>0</v>
      </c>
      <c r="F144" s="6"/>
      <c r="G144" s="6"/>
      <c r="H144" s="6">
        <f t="shared" si="18"/>
        <v>0</v>
      </c>
      <c r="I144" s="6">
        <f t="shared" si="23"/>
        <v>0</v>
      </c>
      <c r="J144" s="6">
        <f t="shared" si="24"/>
        <v>0</v>
      </c>
      <c r="K144" s="6">
        <f t="shared" si="20"/>
        <v>0</v>
      </c>
      <c r="L144" s="6">
        <f t="shared" si="19"/>
        <v>0</v>
      </c>
      <c r="M144" s="17">
        <f>VLOOKUP(B144,Encargos!$A$8:$B$652,2,0)</f>
        <v>2.4659999999999999E-3</v>
      </c>
    </row>
    <row r="145" spans="1:13" x14ac:dyDescent="0.3">
      <c r="A145">
        <f t="shared" si="26"/>
        <v>225</v>
      </c>
      <c r="B145" s="1">
        <v>48853</v>
      </c>
      <c r="C145" s="6">
        <f t="shared" si="21"/>
        <v>0</v>
      </c>
      <c r="D145" s="6">
        <f t="shared" si="22"/>
        <v>0</v>
      </c>
      <c r="E145" s="6">
        <f t="shared" si="25"/>
        <v>0</v>
      </c>
      <c r="F145" s="6"/>
      <c r="G145" s="6"/>
      <c r="H145" s="6">
        <f t="shared" si="18"/>
        <v>0</v>
      </c>
      <c r="I145" s="6">
        <f t="shared" si="23"/>
        <v>0</v>
      </c>
      <c r="J145" s="6">
        <f t="shared" si="24"/>
        <v>0</v>
      </c>
      <c r="K145" s="6">
        <f t="shared" si="20"/>
        <v>0</v>
      </c>
      <c r="L145" s="6">
        <f t="shared" si="19"/>
        <v>0</v>
      </c>
      <c r="M145" s="17">
        <f>VLOOKUP(B145,Encargos!$A$8:$B$652,2,0)</f>
        <v>2.4659999999999999E-3</v>
      </c>
    </row>
    <row r="146" spans="1:13" x14ac:dyDescent="0.3">
      <c r="A146">
        <f t="shared" si="26"/>
        <v>224</v>
      </c>
      <c r="B146" s="1">
        <v>48884</v>
      </c>
      <c r="C146" s="6">
        <f t="shared" si="21"/>
        <v>0</v>
      </c>
      <c r="D146" s="6">
        <f t="shared" si="22"/>
        <v>0</v>
      </c>
      <c r="E146" s="6">
        <f t="shared" si="25"/>
        <v>0</v>
      </c>
      <c r="F146" s="6"/>
      <c r="G146" s="6"/>
      <c r="H146" s="6">
        <f t="shared" si="18"/>
        <v>0</v>
      </c>
      <c r="I146" s="6">
        <f t="shared" si="23"/>
        <v>0</v>
      </c>
      <c r="J146" s="6">
        <f t="shared" si="24"/>
        <v>0</v>
      </c>
      <c r="K146" s="6">
        <f t="shared" si="20"/>
        <v>0</v>
      </c>
      <c r="L146" s="6">
        <f t="shared" si="19"/>
        <v>0</v>
      </c>
      <c r="M146" s="17">
        <f>VLOOKUP(B146,Encargos!$A$8:$B$652,2,0)</f>
        <v>2.4659999999999999E-3</v>
      </c>
    </row>
    <row r="147" spans="1:13" x14ac:dyDescent="0.3">
      <c r="A147">
        <f t="shared" si="26"/>
        <v>223</v>
      </c>
      <c r="B147" s="1">
        <v>48914</v>
      </c>
      <c r="C147" s="6">
        <f t="shared" si="21"/>
        <v>0</v>
      </c>
      <c r="D147" s="6">
        <f t="shared" si="22"/>
        <v>0</v>
      </c>
      <c r="E147" s="6">
        <f t="shared" si="25"/>
        <v>0</v>
      </c>
      <c r="F147" s="6"/>
      <c r="G147" s="6"/>
      <c r="H147" s="6">
        <f t="shared" si="18"/>
        <v>0</v>
      </c>
      <c r="I147" s="6">
        <f t="shared" si="23"/>
        <v>0</v>
      </c>
      <c r="J147" s="6">
        <f t="shared" si="24"/>
        <v>0</v>
      </c>
      <c r="K147" s="6">
        <f t="shared" si="20"/>
        <v>0</v>
      </c>
      <c r="L147" s="6">
        <f t="shared" si="19"/>
        <v>0</v>
      </c>
      <c r="M147" s="17">
        <f>VLOOKUP(B147,Encargos!$A$8:$B$652,2,0)</f>
        <v>2.4659999999999999E-3</v>
      </c>
    </row>
    <row r="148" spans="1:13" x14ac:dyDescent="0.3">
      <c r="A148">
        <f t="shared" si="26"/>
        <v>222</v>
      </c>
      <c r="B148" s="1">
        <v>48945</v>
      </c>
      <c r="C148" s="6">
        <f t="shared" si="21"/>
        <v>0</v>
      </c>
      <c r="D148" s="6">
        <f t="shared" si="22"/>
        <v>0</v>
      </c>
      <c r="E148" s="6">
        <f t="shared" si="25"/>
        <v>0</v>
      </c>
      <c r="F148" s="6"/>
      <c r="G148" s="6"/>
      <c r="H148" s="6">
        <f t="shared" si="18"/>
        <v>0</v>
      </c>
      <c r="I148" s="6">
        <f t="shared" si="23"/>
        <v>0</v>
      </c>
      <c r="J148" s="6">
        <f t="shared" si="24"/>
        <v>0</v>
      </c>
      <c r="K148" s="6">
        <f t="shared" si="20"/>
        <v>0</v>
      </c>
      <c r="L148" s="6">
        <f t="shared" si="19"/>
        <v>0</v>
      </c>
      <c r="M148" s="17">
        <f>VLOOKUP(B148,Encargos!$A$8:$B$652,2,0)</f>
        <v>2.4659999999999999E-3</v>
      </c>
    </row>
    <row r="149" spans="1:13" x14ac:dyDescent="0.3">
      <c r="A149">
        <f t="shared" si="26"/>
        <v>221</v>
      </c>
      <c r="B149" s="1">
        <v>48976</v>
      </c>
      <c r="C149" s="6">
        <f t="shared" si="21"/>
        <v>0</v>
      </c>
      <c r="D149" s="6">
        <f t="shared" si="22"/>
        <v>0</v>
      </c>
      <c r="E149" s="6">
        <f t="shared" si="25"/>
        <v>0</v>
      </c>
      <c r="F149" s="6"/>
      <c r="G149" s="6"/>
      <c r="H149" s="6">
        <f t="shared" si="18"/>
        <v>0</v>
      </c>
      <c r="I149" s="6">
        <f t="shared" si="23"/>
        <v>0</v>
      </c>
      <c r="J149" s="6">
        <f t="shared" si="24"/>
        <v>0</v>
      </c>
      <c r="K149" s="6">
        <f t="shared" si="20"/>
        <v>0</v>
      </c>
      <c r="L149" s="6">
        <f t="shared" si="19"/>
        <v>0</v>
      </c>
      <c r="M149" s="17">
        <f>VLOOKUP(B149,Encargos!$A$8:$B$652,2,0)</f>
        <v>2.4659999999999999E-3</v>
      </c>
    </row>
    <row r="150" spans="1:13" x14ac:dyDescent="0.3">
      <c r="A150">
        <f t="shared" si="26"/>
        <v>220</v>
      </c>
      <c r="B150" s="1">
        <v>49004</v>
      </c>
      <c r="C150" s="6">
        <f t="shared" si="21"/>
        <v>0</v>
      </c>
      <c r="D150" s="6">
        <f t="shared" si="22"/>
        <v>0</v>
      </c>
      <c r="E150" s="6">
        <f t="shared" si="25"/>
        <v>0</v>
      </c>
      <c r="F150" s="6"/>
      <c r="G150" s="6"/>
      <c r="H150" s="6">
        <f t="shared" si="18"/>
        <v>0</v>
      </c>
      <c r="I150" s="6">
        <f t="shared" si="23"/>
        <v>0</v>
      </c>
      <c r="J150" s="6">
        <f t="shared" si="24"/>
        <v>0</v>
      </c>
      <c r="K150" s="6">
        <f t="shared" si="20"/>
        <v>0</v>
      </c>
      <c r="L150" s="6">
        <f t="shared" si="19"/>
        <v>0</v>
      </c>
      <c r="M150" s="17">
        <f>VLOOKUP(B150,Encargos!$A$8:$B$652,2,0)</f>
        <v>2.4659999999999999E-3</v>
      </c>
    </row>
    <row r="151" spans="1:13" x14ac:dyDescent="0.3">
      <c r="A151">
        <f t="shared" si="26"/>
        <v>219</v>
      </c>
      <c r="B151" s="1">
        <v>49035</v>
      </c>
      <c r="C151" s="6">
        <f t="shared" si="21"/>
        <v>0</v>
      </c>
      <c r="D151" s="6">
        <f t="shared" si="22"/>
        <v>0</v>
      </c>
      <c r="E151" s="6">
        <f t="shared" si="25"/>
        <v>0</v>
      </c>
      <c r="F151" s="6"/>
      <c r="G151" s="6"/>
      <c r="H151" s="6">
        <f t="shared" si="18"/>
        <v>0</v>
      </c>
      <c r="I151" s="6">
        <f t="shared" si="23"/>
        <v>0</v>
      </c>
      <c r="J151" s="6">
        <f t="shared" si="24"/>
        <v>0</v>
      </c>
      <c r="K151" s="6">
        <f t="shared" si="20"/>
        <v>0</v>
      </c>
      <c r="L151" s="6">
        <f t="shared" si="19"/>
        <v>0</v>
      </c>
      <c r="M151" s="17">
        <f>VLOOKUP(B151,Encargos!$A$8:$B$652,2,0)</f>
        <v>2.4659999999999999E-3</v>
      </c>
    </row>
    <row r="152" spans="1:13" x14ac:dyDescent="0.3">
      <c r="A152">
        <f t="shared" si="26"/>
        <v>218</v>
      </c>
      <c r="B152" s="1">
        <v>49065</v>
      </c>
      <c r="C152" s="6">
        <f t="shared" si="21"/>
        <v>0</v>
      </c>
      <c r="D152" s="6">
        <f t="shared" si="22"/>
        <v>0</v>
      </c>
      <c r="E152" s="6">
        <f t="shared" si="25"/>
        <v>0</v>
      </c>
      <c r="F152" s="6"/>
      <c r="G152" s="6"/>
      <c r="H152" s="6">
        <f t="shared" si="18"/>
        <v>0</v>
      </c>
      <c r="I152" s="6">
        <f t="shared" si="23"/>
        <v>0</v>
      </c>
      <c r="J152" s="6">
        <f t="shared" si="24"/>
        <v>0</v>
      </c>
      <c r="K152" s="6">
        <f t="shared" si="20"/>
        <v>0</v>
      </c>
      <c r="L152" s="6">
        <f t="shared" si="19"/>
        <v>0</v>
      </c>
      <c r="M152" s="17">
        <f>VLOOKUP(B152,Encargos!$A$8:$B$652,2,0)</f>
        <v>2.4659999999999999E-3</v>
      </c>
    </row>
    <row r="153" spans="1:13" x14ac:dyDescent="0.3">
      <c r="A153">
        <f t="shared" si="26"/>
        <v>217</v>
      </c>
      <c r="B153" s="1">
        <v>49096</v>
      </c>
      <c r="C153" s="6">
        <f t="shared" si="21"/>
        <v>0</v>
      </c>
      <c r="D153" s="6">
        <f t="shared" si="22"/>
        <v>0</v>
      </c>
      <c r="E153" s="6">
        <f t="shared" si="25"/>
        <v>0</v>
      </c>
      <c r="F153" s="6"/>
      <c r="G153" s="6"/>
      <c r="H153" s="6">
        <f t="shared" si="18"/>
        <v>0</v>
      </c>
      <c r="I153" s="6">
        <f t="shared" si="23"/>
        <v>0</v>
      </c>
      <c r="J153" s="6">
        <f t="shared" si="24"/>
        <v>0</v>
      </c>
      <c r="K153" s="6">
        <f t="shared" si="20"/>
        <v>0</v>
      </c>
      <c r="L153" s="6">
        <f t="shared" si="19"/>
        <v>0</v>
      </c>
      <c r="M153" s="17">
        <f>VLOOKUP(B153,Encargos!$A$8:$B$652,2,0)</f>
        <v>2.4659999999999999E-3</v>
      </c>
    </row>
    <row r="154" spans="1:13" x14ac:dyDescent="0.3">
      <c r="A154">
        <f t="shared" si="26"/>
        <v>216</v>
      </c>
      <c r="B154" s="1">
        <v>49126</v>
      </c>
      <c r="C154" s="6">
        <f t="shared" si="21"/>
        <v>0</v>
      </c>
      <c r="D154" s="6">
        <f t="shared" si="22"/>
        <v>0</v>
      </c>
      <c r="E154" s="6">
        <f t="shared" si="25"/>
        <v>0</v>
      </c>
      <c r="F154" s="6"/>
      <c r="G154" s="6"/>
      <c r="H154" s="6">
        <f t="shared" si="18"/>
        <v>0</v>
      </c>
      <c r="I154" s="6">
        <f t="shared" si="23"/>
        <v>0</v>
      </c>
      <c r="J154" s="6">
        <f t="shared" si="24"/>
        <v>0</v>
      </c>
      <c r="K154" s="6">
        <f t="shared" si="20"/>
        <v>0</v>
      </c>
      <c r="L154" s="6">
        <f t="shared" si="19"/>
        <v>0</v>
      </c>
      <c r="M154" s="17">
        <f>VLOOKUP(B154,Encargos!$A$8:$B$652,2,0)</f>
        <v>2.4659999999999999E-3</v>
      </c>
    </row>
    <row r="155" spans="1:13" x14ac:dyDescent="0.3">
      <c r="A155">
        <f t="shared" si="26"/>
        <v>215</v>
      </c>
      <c r="B155" s="1">
        <v>49157</v>
      </c>
      <c r="C155" s="6">
        <f t="shared" si="21"/>
        <v>0</v>
      </c>
      <c r="D155" s="6">
        <f t="shared" si="22"/>
        <v>0</v>
      </c>
      <c r="E155" s="6">
        <f t="shared" si="25"/>
        <v>0</v>
      </c>
      <c r="F155" s="6"/>
      <c r="G155" s="6"/>
      <c r="H155" s="6">
        <f t="shared" si="18"/>
        <v>0</v>
      </c>
      <c r="I155" s="6">
        <f t="shared" si="23"/>
        <v>0</v>
      </c>
      <c r="J155" s="6">
        <f t="shared" si="24"/>
        <v>0</v>
      </c>
      <c r="K155" s="6">
        <f t="shared" si="20"/>
        <v>0</v>
      </c>
      <c r="L155" s="6">
        <f t="shared" si="19"/>
        <v>0</v>
      </c>
      <c r="M155" s="17">
        <f>VLOOKUP(B155,Encargos!$A$8:$B$652,2,0)</f>
        <v>2.4659999999999999E-3</v>
      </c>
    </row>
    <row r="156" spans="1:13" x14ac:dyDescent="0.3">
      <c r="A156">
        <f t="shared" si="26"/>
        <v>214</v>
      </c>
      <c r="B156" s="1">
        <v>49188</v>
      </c>
      <c r="C156" s="6">
        <f t="shared" si="21"/>
        <v>0</v>
      </c>
      <c r="D156" s="6">
        <f t="shared" si="22"/>
        <v>0</v>
      </c>
      <c r="E156" s="6">
        <f t="shared" si="25"/>
        <v>0</v>
      </c>
      <c r="F156" s="6"/>
      <c r="G156" s="6"/>
      <c r="H156" s="6">
        <f t="shared" si="18"/>
        <v>0</v>
      </c>
      <c r="I156" s="6">
        <f t="shared" si="23"/>
        <v>0</v>
      </c>
      <c r="J156" s="6">
        <f t="shared" si="24"/>
        <v>0</v>
      </c>
      <c r="K156" s="6">
        <f t="shared" si="20"/>
        <v>0</v>
      </c>
      <c r="L156" s="6">
        <f t="shared" si="19"/>
        <v>0</v>
      </c>
      <c r="M156" s="17">
        <f>VLOOKUP(B156,Encargos!$A$8:$B$652,2,0)</f>
        <v>2.4659999999999999E-3</v>
      </c>
    </row>
    <row r="157" spans="1:13" x14ac:dyDescent="0.3">
      <c r="A157">
        <f t="shared" si="26"/>
        <v>213</v>
      </c>
      <c r="B157" s="1">
        <v>49218</v>
      </c>
      <c r="C157" s="6">
        <f t="shared" si="21"/>
        <v>0</v>
      </c>
      <c r="D157" s="6">
        <f t="shared" si="22"/>
        <v>0</v>
      </c>
      <c r="E157" s="6">
        <f t="shared" si="25"/>
        <v>0</v>
      </c>
      <c r="F157" s="6"/>
      <c r="G157" s="6"/>
      <c r="H157" s="6">
        <f t="shared" si="18"/>
        <v>0</v>
      </c>
      <c r="I157" s="6">
        <f t="shared" si="23"/>
        <v>0</v>
      </c>
      <c r="J157" s="6">
        <f t="shared" si="24"/>
        <v>0</v>
      </c>
      <c r="K157" s="6">
        <f t="shared" si="20"/>
        <v>0</v>
      </c>
      <c r="L157" s="6">
        <f t="shared" si="19"/>
        <v>0</v>
      </c>
      <c r="M157" s="17">
        <f>VLOOKUP(B157,Encargos!$A$8:$B$652,2,0)</f>
        <v>2.4659999999999999E-3</v>
      </c>
    </row>
    <row r="158" spans="1:13" x14ac:dyDescent="0.3">
      <c r="A158">
        <f t="shared" si="26"/>
        <v>212</v>
      </c>
      <c r="B158" s="1">
        <v>49249</v>
      </c>
      <c r="C158" s="6">
        <f t="shared" si="21"/>
        <v>0</v>
      </c>
      <c r="D158" s="6">
        <f t="shared" si="22"/>
        <v>0</v>
      </c>
      <c r="E158" s="6">
        <f t="shared" si="25"/>
        <v>0</v>
      </c>
      <c r="F158" s="6"/>
      <c r="G158" s="6"/>
      <c r="H158" s="6">
        <f t="shared" si="18"/>
        <v>0</v>
      </c>
      <c r="I158" s="6">
        <f t="shared" si="23"/>
        <v>0</v>
      </c>
      <c r="J158" s="6">
        <f t="shared" si="24"/>
        <v>0</v>
      </c>
      <c r="K158" s="6">
        <f t="shared" si="20"/>
        <v>0</v>
      </c>
      <c r="L158" s="6">
        <f t="shared" si="19"/>
        <v>0</v>
      </c>
      <c r="M158" s="17">
        <f>VLOOKUP(B158,Encargos!$A$8:$B$652,2,0)</f>
        <v>2.4659999999999999E-3</v>
      </c>
    </row>
    <row r="159" spans="1:13" x14ac:dyDescent="0.3">
      <c r="A159">
        <f t="shared" si="26"/>
        <v>211</v>
      </c>
      <c r="B159" s="1">
        <v>49279</v>
      </c>
      <c r="C159" s="6">
        <f t="shared" si="21"/>
        <v>0</v>
      </c>
      <c r="D159" s="6">
        <f t="shared" si="22"/>
        <v>0</v>
      </c>
      <c r="E159" s="6">
        <f t="shared" si="25"/>
        <v>0</v>
      </c>
      <c r="F159" s="6"/>
      <c r="G159" s="6"/>
      <c r="H159" s="6">
        <f t="shared" si="18"/>
        <v>0</v>
      </c>
      <c r="I159" s="6">
        <f t="shared" si="23"/>
        <v>0</v>
      </c>
      <c r="J159" s="6">
        <f t="shared" si="24"/>
        <v>0</v>
      </c>
      <c r="K159" s="6">
        <f t="shared" si="20"/>
        <v>0</v>
      </c>
      <c r="L159" s="6">
        <f t="shared" si="19"/>
        <v>0</v>
      </c>
      <c r="M159" s="17">
        <f>VLOOKUP(B159,Encargos!$A$8:$B$652,2,0)</f>
        <v>2.4659999999999999E-3</v>
      </c>
    </row>
    <row r="160" spans="1:13" x14ac:dyDescent="0.3">
      <c r="A160">
        <f t="shared" si="26"/>
        <v>210</v>
      </c>
      <c r="B160" s="1">
        <v>49310</v>
      </c>
      <c r="C160" s="6">
        <f t="shared" si="21"/>
        <v>0</v>
      </c>
      <c r="D160" s="6">
        <f t="shared" si="22"/>
        <v>0</v>
      </c>
      <c r="E160" s="6">
        <f t="shared" si="25"/>
        <v>0</v>
      </c>
      <c r="F160" s="6"/>
      <c r="G160" s="6"/>
      <c r="H160" s="6">
        <f t="shared" si="18"/>
        <v>0</v>
      </c>
      <c r="I160" s="6">
        <f t="shared" si="23"/>
        <v>0</v>
      </c>
      <c r="J160" s="6">
        <f t="shared" si="24"/>
        <v>0</v>
      </c>
      <c r="K160" s="6">
        <f t="shared" si="20"/>
        <v>0</v>
      </c>
      <c r="L160" s="6">
        <f t="shared" si="19"/>
        <v>0</v>
      </c>
      <c r="M160" s="17">
        <f>VLOOKUP(B160,Encargos!$A$8:$B$652,2,0)</f>
        <v>2.4659999999999999E-3</v>
      </c>
    </row>
    <row r="161" spans="1:13" x14ac:dyDescent="0.3">
      <c r="A161">
        <f t="shared" si="26"/>
        <v>209</v>
      </c>
      <c r="B161" s="1">
        <v>49341</v>
      </c>
      <c r="C161" s="6">
        <f t="shared" si="21"/>
        <v>0</v>
      </c>
      <c r="D161" s="6">
        <f t="shared" si="22"/>
        <v>0</v>
      </c>
      <c r="E161" s="6">
        <f t="shared" si="25"/>
        <v>0</v>
      </c>
      <c r="F161" s="6"/>
      <c r="G161" s="6"/>
      <c r="H161" s="6">
        <f t="shared" si="18"/>
        <v>0</v>
      </c>
      <c r="I161" s="6">
        <f t="shared" si="23"/>
        <v>0</v>
      </c>
      <c r="J161" s="6">
        <f t="shared" si="24"/>
        <v>0</v>
      </c>
      <c r="K161" s="6">
        <f t="shared" si="20"/>
        <v>0</v>
      </c>
      <c r="L161" s="6">
        <f t="shared" si="19"/>
        <v>0</v>
      </c>
      <c r="M161" s="17">
        <f>VLOOKUP(B161,Encargos!$A$8:$B$652,2,0)</f>
        <v>2.4659999999999999E-3</v>
      </c>
    </row>
    <row r="162" spans="1:13" x14ac:dyDescent="0.3">
      <c r="A162">
        <f t="shared" si="26"/>
        <v>208</v>
      </c>
      <c r="B162" s="1">
        <v>49369</v>
      </c>
      <c r="C162" s="6">
        <f t="shared" si="21"/>
        <v>0</v>
      </c>
      <c r="D162" s="6">
        <f t="shared" si="22"/>
        <v>0</v>
      </c>
      <c r="E162" s="6">
        <f t="shared" si="25"/>
        <v>0</v>
      </c>
      <c r="F162" s="6"/>
      <c r="G162" s="6"/>
      <c r="H162" s="6">
        <f t="shared" si="18"/>
        <v>0</v>
      </c>
      <c r="I162" s="6">
        <f t="shared" si="23"/>
        <v>0</v>
      </c>
      <c r="J162" s="6">
        <f t="shared" si="24"/>
        <v>0</v>
      </c>
      <c r="K162" s="6">
        <f t="shared" si="20"/>
        <v>0</v>
      </c>
      <c r="L162" s="6">
        <f t="shared" si="19"/>
        <v>0</v>
      </c>
      <c r="M162" s="17">
        <f>VLOOKUP(B162,Encargos!$A$8:$B$652,2,0)</f>
        <v>2.4659999999999999E-3</v>
      </c>
    </row>
    <row r="163" spans="1:13" x14ac:dyDescent="0.3">
      <c r="A163">
        <f t="shared" si="26"/>
        <v>207</v>
      </c>
      <c r="B163" s="1">
        <v>49400</v>
      </c>
      <c r="C163" s="6">
        <f t="shared" si="21"/>
        <v>0</v>
      </c>
      <c r="D163" s="6">
        <f t="shared" si="22"/>
        <v>0</v>
      </c>
      <c r="E163" s="6">
        <f t="shared" si="25"/>
        <v>0</v>
      </c>
      <c r="F163" s="6"/>
      <c r="G163" s="6"/>
      <c r="H163" s="6">
        <f t="shared" si="18"/>
        <v>0</v>
      </c>
      <c r="I163" s="6">
        <f t="shared" si="23"/>
        <v>0</v>
      </c>
      <c r="J163" s="6">
        <f t="shared" si="24"/>
        <v>0</v>
      </c>
      <c r="K163" s="6">
        <f t="shared" si="20"/>
        <v>0</v>
      </c>
      <c r="L163" s="6">
        <f t="shared" si="19"/>
        <v>0</v>
      </c>
      <c r="M163" s="17">
        <f>VLOOKUP(B163,Encargos!$A$8:$B$652,2,0)</f>
        <v>2.4659999999999999E-3</v>
      </c>
    </row>
    <row r="164" spans="1:13" x14ac:dyDescent="0.3">
      <c r="A164">
        <f t="shared" si="26"/>
        <v>206</v>
      </c>
      <c r="B164" s="1">
        <v>49430</v>
      </c>
      <c r="C164" s="6">
        <f t="shared" si="21"/>
        <v>0</v>
      </c>
      <c r="D164" s="6">
        <f t="shared" si="22"/>
        <v>0</v>
      </c>
      <c r="E164" s="6">
        <f t="shared" si="25"/>
        <v>0</v>
      </c>
      <c r="F164" s="6"/>
      <c r="G164" s="6"/>
      <c r="H164" s="6">
        <f t="shared" si="18"/>
        <v>0</v>
      </c>
      <c r="I164" s="6">
        <f t="shared" si="23"/>
        <v>0</v>
      </c>
      <c r="J164" s="6">
        <f t="shared" si="24"/>
        <v>0</v>
      </c>
      <c r="K164" s="6">
        <f t="shared" si="20"/>
        <v>0</v>
      </c>
      <c r="L164" s="6">
        <f t="shared" si="19"/>
        <v>0</v>
      </c>
      <c r="M164" s="17">
        <f>VLOOKUP(B164,Encargos!$A$8:$B$652,2,0)</f>
        <v>2.4659999999999999E-3</v>
      </c>
    </row>
    <row r="165" spans="1:13" x14ac:dyDescent="0.3">
      <c r="A165">
        <f t="shared" si="26"/>
        <v>205</v>
      </c>
      <c r="B165" s="1">
        <v>49461</v>
      </c>
      <c r="C165" s="6">
        <f t="shared" si="21"/>
        <v>0</v>
      </c>
      <c r="D165" s="6">
        <f t="shared" si="22"/>
        <v>0</v>
      </c>
      <c r="E165" s="6">
        <f t="shared" si="25"/>
        <v>0</v>
      </c>
      <c r="F165" s="6"/>
      <c r="G165" s="6"/>
      <c r="H165" s="6">
        <f t="shared" si="18"/>
        <v>0</v>
      </c>
      <c r="I165" s="6">
        <f t="shared" si="23"/>
        <v>0</v>
      </c>
      <c r="J165" s="6">
        <f t="shared" si="24"/>
        <v>0</v>
      </c>
      <c r="K165" s="6">
        <f t="shared" si="20"/>
        <v>0</v>
      </c>
      <c r="L165" s="6">
        <f t="shared" si="19"/>
        <v>0</v>
      </c>
      <c r="M165" s="17">
        <f>VLOOKUP(B165,Encargos!$A$8:$B$652,2,0)</f>
        <v>2.4659999999999999E-3</v>
      </c>
    </row>
    <row r="166" spans="1:13" x14ac:dyDescent="0.3">
      <c r="A166">
        <f t="shared" si="26"/>
        <v>204</v>
      </c>
      <c r="B166" s="1">
        <v>49491</v>
      </c>
      <c r="C166" s="6">
        <f t="shared" si="21"/>
        <v>0</v>
      </c>
      <c r="D166" s="6">
        <f t="shared" si="22"/>
        <v>0</v>
      </c>
      <c r="E166" s="6">
        <f t="shared" si="25"/>
        <v>0</v>
      </c>
      <c r="F166" s="6"/>
      <c r="G166" s="6"/>
      <c r="H166" s="6">
        <f t="shared" si="18"/>
        <v>0</v>
      </c>
      <c r="I166" s="6">
        <f t="shared" si="23"/>
        <v>0</v>
      </c>
      <c r="J166" s="6">
        <f t="shared" si="24"/>
        <v>0</v>
      </c>
      <c r="K166" s="6">
        <f t="shared" si="20"/>
        <v>0</v>
      </c>
      <c r="L166" s="6">
        <f t="shared" si="19"/>
        <v>0</v>
      </c>
      <c r="M166" s="17">
        <f>VLOOKUP(B166,Encargos!$A$8:$B$652,2,0)</f>
        <v>2.4659999999999999E-3</v>
      </c>
    </row>
    <row r="167" spans="1:13" x14ac:dyDescent="0.3">
      <c r="A167">
        <f t="shared" si="26"/>
        <v>203</v>
      </c>
      <c r="B167" s="1">
        <v>49522</v>
      </c>
      <c r="C167" s="6">
        <f t="shared" si="21"/>
        <v>0</v>
      </c>
      <c r="D167" s="6">
        <f t="shared" si="22"/>
        <v>0</v>
      </c>
      <c r="E167" s="6">
        <f t="shared" si="25"/>
        <v>0</v>
      </c>
      <c r="F167" s="6"/>
      <c r="G167" s="6"/>
      <c r="H167" s="6">
        <f t="shared" si="18"/>
        <v>0</v>
      </c>
      <c r="I167" s="6">
        <f t="shared" si="23"/>
        <v>0</v>
      </c>
      <c r="J167" s="6">
        <f t="shared" si="24"/>
        <v>0</v>
      </c>
      <c r="K167" s="6">
        <f t="shared" si="20"/>
        <v>0</v>
      </c>
      <c r="L167" s="6">
        <f t="shared" si="19"/>
        <v>0</v>
      </c>
      <c r="M167" s="17">
        <f>VLOOKUP(B167,Encargos!$A$8:$B$652,2,0)</f>
        <v>2.4659999999999999E-3</v>
      </c>
    </row>
    <row r="168" spans="1:13" x14ac:dyDescent="0.3">
      <c r="A168">
        <f t="shared" si="26"/>
        <v>202</v>
      </c>
      <c r="B168" s="1">
        <v>49553</v>
      </c>
      <c r="C168" s="6">
        <f t="shared" si="21"/>
        <v>0</v>
      </c>
      <c r="D168" s="6">
        <f t="shared" si="22"/>
        <v>0</v>
      </c>
      <c r="E168" s="6">
        <f t="shared" si="25"/>
        <v>0</v>
      </c>
      <c r="F168" s="6"/>
      <c r="G168" s="6"/>
      <c r="H168" s="6">
        <f t="shared" si="18"/>
        <v>0</v>
      </c>
      <c r="I168" s="6">
        <f t="shared" si="23"/>
        <v>0</v>
      </c>
      <c r="J168" s="6">
        <f t="shared" si="24"/>
        <v>0</v>
      </c>
      <c r="K168" s="6">
        <f t="shared" si="20"/>
        <v>0</v>
      </c>
      <c r="L168" s="6">
        <f t="shared" si="19"/>
        <v>0</v>
      </c>
      <c r="M168" s="17">
        <f>VLOOKUP(B168,Encargos!$A$8:$B$652,2,0)</f>
        <v>2.4659999999999999E-3</v>
      </c>
    </row>
    <row r="169" spans="1:13" x14ac:dyDescent="0.3">
      <c r="A169">
        <f t="shared" si="26"/>
        <v>201</v>
      </c>
      <c r="B169" s="1">
        <v>49583</v>
      </c>
      <c r="C169" s="6">
        <f t="shared" si="21"/>
        <v>0</v>
      </c>
      <c r="D169" s="6">
        <f t="shared" si="22"/>
        <v>0</v>
      </c>
      <c r="E169" s="6">
        <f t="shared" si="25"/>
        <v>0</v>
      </c>
      <c r="F169" s="6"/>
      <c r="G169" s="6"/>
      <c r="H169" s="6">
        <f t="shared" si="18"/>
        <v>0</v>
      </c>
      <c r="I169" s="6">
        <f t="shared" si="23"/>
        <v>0</v>
      </c>
      <c r="J169" s="6">
        <f t="shared" si="24"/>
        <v>0</v>
      </c>
      <c r="K169" s="6">
        <f t="shared" si="20"/>
        <v>0</v>
      </c>
      <c r="L169" s="6">
        <f t="shared" si="19"/>
        <v>0</v>
      </c>
      <c r="M169" s="17">
        <f>VLOOKUP(B169,Encargos!$A$8:$B$652,2,0)</f>
        <v>2.4659999999999999E-3</v>
      </c>
    </row>
    <row r="170" spans="1:13" x14ac:dyDescent="0.3">
      <c r="A170">
        <f t="shared" si="26"/>
        <v>200</v>
      </c>
      <c r="B170" s="1">
        <v>49614</v>
      </c>
      <c r="C170" s="6">
        <f t="shared" si="21"/>
        <v>0</v>
      </c>
      <c r="D170" s="6">
        <f t="shared" si="22"/>
        <v>0</v>
      </c>
      <c r="E170" s="6">
        <f t="shared" si="25"/>
        <v>0</v>
      </c>
      <c r="F170" s="6"/>
      <c r="G170" s="6"/>
      <c r="H170" s="6">
        <f t="shared" si="18"/>
        <v>0</v>
      </c>
      <c r="I170" s="6">
        <f t="shared" si="23"/>
        <v>0</v>
      </c>
      <c r="J170" s="6">
        <f t="shared" si="24"/>
        <v>0</v>
      </c>
      <c r="K170" s="6">
        <f t="shared" si="20"/>
        <v>0</v>
      </c>
      <c r="L170" s="6">
        <f t="shared" si="19"/>
        <v>0</v>
      </c>
      <c r="M170" s="17">
        <f>VLOOKUP(B170,Encargos!$A$8:$B$652,2,0)</f>
        <v>2.4659999999999999E-3</v>
      </c>
    </row>
    <row r="171" spans="1:13" x14ac:dyDescent="0.3">
      <c r="A171">
        <f t="shared" si="26"/>
        <v>199</v>
      </c>
      <c r="B171" s="1">
        <v>49644</v>
      </c>
      <c r="C171" s="6">
        <f t="shared" si="21"/>
        <v>0</v>
      </c>
      <c r="D171" s="6">
        <f t="shared" si="22"/>
        <v>0</v>
      </c>
      <c r="E171" s="6">
        <f t="shared" si="25"/>
        <v>0</v>
      </c>
      <c r="F171" s="6"/>
      <c r="G171" s="6"/>
      <c r="H171" s="6">
        <f>SUM(E171:G171)*$N$4</f>
        <v>0</v>
      </c>
      <c r="I171" s="6">
        <f t="shared" si="23"/>
        <v>0</v>
      </c>
      <c r="J171" s="6">
        <f t="shared" si="24"/>
        <v>0</v>
      </c>
      <c r="K171" s="6">
        <f t="shared" si="20"/>
        <v>0</v>
      </c>
      <c r="L171" s="6">
        <f t="shared" si="19"/>
        <v>0</v>
      </c>
      <c r="M171" s="17">
        <f>VLOOKUP(B171,Encargos!$A$8:$B$652,2,0)</f>
        <v>2.4659999999999999E-3</v>
      </c>
    </row>
    <row r="172" spans="1:13" x14ac:dyDescent="0.3">
      <c r="A172">
        <f t="shared" si="26"/>
        <v>198</v>
      </c>
      <c r="B172" s="1">
        <v>49675</v>
      </c>
      <c r="C172" s="6">
        <f t="shared" si="21"/>
        <v>0</v>
      </c>
      <c r="D172" s="6">
        <f t="shared" si="22"/>
        <v>0</v>
      </c>
      <c r="E172" s="6">
        <f t="shared" si="25"/>
        <v>0</v>
      </c>
      <c r="F172" s="6"/>
      <c r="G172" s="6"/>
      <c r="H172" s="6">
        <f t="shared" si="18"/>
        <v>0</v>
      </c>
      <c r="I172" s="6">
        <f t="shared" si="23"/>
        <v>0</v>
      </c>
      <c r="J172" s="6">
        <f t="shared" si="24"/>
        <v>0</v>
      </c>
      <c r="K172" s="6">
        <f t="shared" si="20"/>
        <v>0</v>
      </c>
      <c r="L172" s="6">
        <f t="shared" si="19"/>
        <v>0</v>
      </c>
      <c r="M172" s="17">
        <f>VLOOKUP(B172,Encargos!$A$8:$B$652,2,0)</f>
        <v>2.4659999999999999E-3</v>
      </c>
    </row>
    <row r="173" spans="1:13" x14ac:dyDescent="0.3">
      <c r="A173">
        <f t="shared" si="26"/>
        <v>197</v>
      </c>
      <c r="B173" s="1">
        <v>49706</v>
      </c>
      <c r="C173" s="6">
        <f t="shared" si="21"/>
        <v>0</v>
      </c>
      <c r="D173" s="6">
        <f t="shared" si="22"/>
        <v>0</v>
      </c>
      <c r="E173" s="6">
        <f t="shared" si="25"/>
        <v>0</v>
      </c>
      <c r="F173" s="6"/>
      <c r="G173" s="6"/>
      <c r="H173" s="6">
        <f t="shared" si="18"/>
        <v>0</v>
      </c>
      <c r="I173" s="6">
        <f t="shared" si="23"/>
        <v>0</v>
      </c>
      <c r="J173" s="6">
        <f t="shared" si="24"/>
        <v>0</v>
      </c>
      <c r="K173" s="6">
        <f t="shared" si="20"/>
        <v>0</v>
      </c>
      <c r="L173" s="6">
        <f t="shared" si="19"/>
        <v>0</v>
      </c>
      <c r="M173" s="17">
        <f>VLOOKUP(B173,Encargos!$A$8:$B$652,2,0)</f>
        <v>2.4659999999999999E-3</v>
      </c>
    </row>
    <row r="174" spans="1:13" x14ac:dyDescent="0.3">
      <c r="A174">
        <f t="shared" si="26"/>
        <v>196</v>
      </c>
      <c r="B174" s="1">
        <v>49735</v>
      </c>
      <c r="C174" s="6">
        <f t="shared" si="21"/>
        <v>0</v>
      </c>
      <c r="D174" s="6">
        <f t="shared" si="22"/>
        <v>0</v>
      </c>
      <c r="E174" s="6">
        <f t="shared" si="25"/>
        <v>0</v>
      </c>
      <c r="F174" s="6"/>
      <c r="G174" s="6"/>
      <c r="H174" s="6">
        <f t="shared" si="18"/>
        <v>0</v>
      </c>
      <c r="I174" s="6">
        <f t="shared" si="23"/>
        <v>0</v>
      </c>
      <c r="J174" s="6">
        <f t="shared" si="24"/>
        <v>0</v>
      </c>
      <c r="K174" s="6">
        <f t="shared" si="20"/>
        <v>0</v>
      </c>
      <c r="L174" s="6">
        <f t="shared" si="19"/>
        <v>0</v>
      </c>
      <c r="M174" s="17">
        <f>VLOOKUP(B174,Encargos!$A$8:$B$652,2,0)</f>
        <v>2.4659999999999999E-3</v>
      </c>
    </row>
    <row r="175" spans="1:13" x14ac:dyDescent="0.3">
      <c r="A175">
        <f t="shared" si="26"/>
        <v>195</v>
      </c>
      <c r="B175" s="1">
        <v>49766</v>
      </c>
      <c r="C175" s="6">
        <f t="shared" si="21"/>
        <v>0</v>
      </c>
      <c r="D175" s="6">
        <f t="shared" si="22"/>
        <v>0</v>
      </c>
      <c r="E175" s="6">
        <f t="shared" si="25"/>
        <v>0</v>
      </c>
      <c r="F175" s="6"/>
      <c r="G175" s="6"/>
      <c r="H175" s="6">
        <f t="shared" si="18"/>
        <v>0</v>
      </c>
      <c r="I175" s="6">
        <f t="shared" si="23"/>
        <v>0</v>
      </c>
      <c r="J175" s="6">
        <f t="shared" si="24"/>
        <v>0</v>
      </c>
      <c r="K175" s="6">
        <f t="shared" si="20"/>
        <v>0</v>
      </c>
      <c r="L175" s="6">
        <f t="shared" si="19"/>
        <v>0</v>
      </c>
      <c r="M175" s="17">
        <f>VLOOKUP(B175,Encargos!$A$8:$B$652,2,0)</f>
        <v>2.4659999999999999E-3</v>
      </c>
    </row>
    <row r="176" spans="1:13" x14ac:dyDescent="0.3">
      <c r="A176">
        <f t="shared" si="26"/>
        <v>194</v>
      </c>
      <c r="B176" s="1">
        <v>49796</v>
      </c>
      <c r="C176" s="6">
        <f t="shared" si="21"/>
        <v>0</v>
      </c>
      <c r="D176" s="6">
        <f t="shared" si="22"/>
        <v>0</v>
      </c>
      <c r="E176" s="6">
        <f t="shared" si="25"/>
        <v>0</v>
      </c>
      <c r="F176" s="6"/>
      <c r="G176" s="6"/>
      <c r="H176" s="6">
        <f t="shared" si="18"/>
        <v>0</v>
      </c>
      <c r="I176" s="6">
        <f t="shared" si="23"/>
        <v>0</v>
      </c>
      <c r="J176" s="6">
        <f t="shared" si="24"/>
        <v>0</v>
      </c>
      <c r="K176" s="6">
        <f t="shared" si="20"/>
        <v>0</v>
      </c>
      <c r="L176" s="6">
        <f t="shared" si="19"/>
        <v>0</v>
      </c>
      <c r="M176" s="17">
        <f>VLOOKUP(B176,Encargos!$A$8:$B$652,2,0)</f>
        <v>2.4659999999999999E-3</v>
      </c>
    </row>
    <row r="177" spans="1:13" x14ac:dyDescent="0.3">
      <c r="A177">
        <f t="shared" si="26"/>
        <v>193</v>
      </c>
      <c r="B177" s="1">
        <v>49827</v>
      </c>
      <c r="C177" s="6">
        <f t="shared" si="21"/>
        <v>0</v>
      </c>
      <c r="D177" s="6">
        <f t="shared" si="22"/>
        <v>0</v>
      </c>
      <c r="E177" s="6">
        <f t="shared" si="25"/>
        <v>0</v>
      </c>
      <c r="F177" s="6"/>
      <c r="G177" s="6"/>
      <c r="H177" s="6">
        <f t="shared" si="18"/>
        <v>0</v>
      </c>
      <c r="I177" s="6">
        <f t="shared" si="23"/>
        <v>0</v>
      </c>
      <c r="J177" s="6">
        <f t="shared" si="24"/>
        <v>0</v>
      </c>
      <c r="K177" s="6">
        <f t="shared" si="20"/>
        <v>0</v>
      </c>
      <c r="L177" s="6">
        <f t="shared" si="19"/>
        <v>0</v>
      </c>
      <c r="M177" s="17">
        <f>VLOOKUP(B177,Encargos!$A$8:$B$652,2,0)</f>
        <v>2.4659999999999999E-3</v>
      </c>
    </row>
    <row r="178" spans="1:13" x14ac:dyDescent="0.3">
      <c r="A178">
        <f t="shared" si="26"/>
        <v>192</v>
      </c>
      <c r="B178" s="1">
        <v>49857</v>
      </c>
      <c r="C178" s="6">
        <f t="shared" si="21"/>
        <v>0</v>
      </c>
      <c r="D178" s="6">
        <f t="shared" si="22"/>
        <v>0</v>
      </c>
      <c r="E178" s="6">
        <f t="shared" si="25"/>
        <v>0</v>
      </c>
      <c r="F178" s="6"/>
      <c r="G178" s="6"/>
      <c r="H178" s="6">
        <f t="shared" si="18"/>
        <v>0</v>
      </c>
      <c r="I178" s="6">
        <f t="shared" si="23"/>
        <v>0</v>
      </c>
      <c r="J178" s="6">
        <f t="shared" si="24"/>
        <v>0</v>
      </c>
      <c r="K178" s="6">
        <f t="shared" si="20"/>
        <v>0</v>
      </c>
      <c r="L178" s="6">
        <f t="shared" si="19"/>
        <v>0</v>
      </c>
      <c r="M178" s="17">
        <f>VLOOKUP(B178,Encargos!$A$8:$B$652,2,0)</f>
        <v>2.4659999999999999E-3</v>
      </c>
    </row>
    <row r="179" spans="1:13" x14ac:dyDescent="0.3">
      <c r="A179">
        <f t="shared" si="26"/>
        <v>191</v>
      </c>
      <c r="B179" s="1">
        <v>49888</v>
      </c>
      <c r="C179" s="6">
        <f t="shared" si="21"/>
        <v>0</v>
      </c>
      <c r="D179" s="6">
        <f t="shared" si="22"/>
        <v>0</v>
      </c>
      <c r="E179" s="6">
        <f t="shared" si="25"/>
        <v>0</v>
      </c>
      <c r="F179" s="6"/>
      <c r="G179" s="6"/>
      <c r="H179" s="6">
        <f t="shared" si="18"/>
        <v>0</v>
      </c>
      <c r="I179" s="6">
        <f t="shared" si="23"/>
        <v>0</v>
      </c>
      <c r="J179" s="6">
        <f t="shared" si="24"/>
        <v>0</v>
      </c>
      <c r="K179" s="6">
        <f t="shared" si="20"/>
        <v>0</v>
      </c>
      <c r="L179" s="6">
        <f t="shared" si="19"/>
        <v>0</v>
      </c>
      <c r="M179" s="17">
        <f>VLOOKUP(B179,Encargos!$A$8:$B$652,2,0)</f>
        <v>2.4659999999999999E-3</v>
      </c>
    </row>
    <row r="180" spans="1:13" x14ac:dyDescent="0.3">
      <c r="A180">
        <f t="shared" si="26"/>
        <v>190</v>
      </c>
      <c r="B180" s="1">
        <v>49919</v>
      </c>
      <c r="C180" s="6">
        <f t="shared" si="21"/>
        <v>0</v>
      </c>
      <c r="D180" s="6">
        <f t="shared" si="22"/>
        <v>0</v>
      </c>
      <c r="E180" s="6">
        <f t="shared" si="25"/>
        <v>0</v>
      </c>
      <c r="F180" s="6"/>
      <c r="G180" s="6"/>
      <c r="H180" s="6">
        <f t="shared" si="18"/>
        <v>0</v>
      </c>
      <c r="I180" s="6">
        <f t="shared" si="23"/>
        <v>0</v>
      </c>
      <c r="J180" s="6">
        <f t="shared" si="24"/>
        <v>0</v>
      </c>
      <c r="K180" s="6">
        <f t="shared" si="20"/>
        <v>0</v>
      </c>
      <c r="L180" s="6">
        <f t="shared" si="19"/>
        <v>0</v>
      </c>
      <c r="M180" s="17">
        <f>VLOOKUP(B180,Encargos!$A$8:$B$652,2,0)</f>
        <v>2.4659999999999999E-3</v>
      </c>
    </row>
    <row r="181" spans="1:13" x14ac:dyDescent="0.3">
      <c r="A181">
        <f t="shared" si="26"/>
        <v>189</v>
      </c>
      <c r="B181" s="1">
        <v>49949</v>
      </c>
      <c r="C181" s="6">
        <f t="shared" si="21"/>
        <v>0</v>
      </c>
      <c r="D181" s="6">
        <f t="shared" si="22"/>
        <v>0</v>
      </c>
      <c r="E181" s="6">
        <f t="shared" si="25"/>
        <v>0</v>
      </c>
      <c r="F181" s="6"/>
      <c r="G181" s="6"/>
      <c r="H181" s="6">
        <f t="shared" si="18"/>
        <v>0</v>
      </c>
      <c r="I181" s="6">
        <f t="shared" si="23"/>
        <v>0</v>
      </c>
      <c r="J181" s="6">
        <f t="shared" si="24"/>
        <v>0</v>
      </c>
      <c r="K181" s="6">
        <f t="shared" si="20"/>
        <v>0</v>
      </c>
      <c r="L181" s="6">
        <f t="shared" si="19"/>
        <v>0</v>
      </c>
      <c r="M181" s="17">
        <f>VLOOKUP(B181,Encargos!$A$8:$B$652,2,0)</f>
        <v>2.4659999999999999E-3</v>
      </c>
    </row>
    <row r="182" spans="1:13" x14ac:dyDescent="0.3">
      <c r="A182">
        <f t="shared" si="26"/>
        <v>188</v>
      </c>
      <c r="B182" s="1">
        <v>49980</v>
      </c>
      <c r="C182" s="6">
        <f t="shared" si="21"/>
        <v>0</v>
      </c>
      <c r="D182" s="6">
        <f t="shared" si="22"/>
        <v>0</v>
      </c>
      <c r="E182" s="6">
        <f t="shared" si="25"/>
        <v>0</v>
      </c>
      <c r="F182" s="6"/>
      <c r="G182" s="6"/>
      <c r="H182" s="6">
        <f t="shared" si="18"/>
        <v>0</v>
      </c>
      <c r="I182" s="6">
        <f t="shared" si="23"/>
        <v>0</v>
      </c>
      <c r="J182" s="6">
        <f t="shared" si="24"/>
        <v>0</v>
      </c>
      <c r="K182" s="6">
        <f t="shared" si="20"/>
        <v>0</v>
      </c>
      <c r="L182" s="6">
        <f t="shared" si="19"/>
        <v>0</v>
      </c>
      <c r="M182" s="17">
        <f>VLOOKUP(B182,Encargos!$A$8:$B$652,2,0)</f>
        <v>2.4659999999999999E-3</v>
      </c>
    </row>
    <row r="183" spans="1:13" x14ac:dyDescent="0.3">
      <c r="A183">
        <f t="shared" si="26"/>
        <v>187</v>
      </c>
      <c r="B183" s="1">
        <v>50010</v>
      </c>
      <c r="C183" s="6">
        <f t="shared" si="21"/>
        <v>0</v>
      </c>
      <c r="D183" s="6">
        <f t="shared" si="22"/>
        <v>0</v>
      </c>
      <c r="E183" s="6">
        <f t="shared" si="25"/>
        <v>0</v>
      </c>
      <c r="F183" s="6"/>
      <c r="G183" s="6"/>
      <c r="H183" s="6">
        <f t="shared" si="18"/>
        <v>0</v>
      </c>
      <c r="I183" s="6">
        <f t="shared" si="23"/>
        <v>0</v>
      </c>
      <c r="J183" s="6">
        <f t="shared" si="24"/>
        <v>0</v>
      </c>
      <c r="K183" s="6">
        <f t="shared" si="20"/>
        <v>0</v>
      </c>
      <c r="L183" s="6">
        <f t="shared" si="19"/>
        <v>0</v>
      </c>
      <c r="M183" s="17">
        <f>VLOOKUP(B183,Encargos!$A$8:$B$652,2,0)</f>
        <v>2.4659999999999999E-3</v>
      </c>
    </row>
    <row r="184" spans="1:13" x14ac:dyDescent="0.3">
      <c r="A184">
        <f t="shared" si="26"/>
        <v>186</v>
      </c>
      <c r="B184" s="1">
        <v>50041</v>
      </c>
      <c r="C184" s="6">
        <f t="shared" si="21"/>
        <v>0</v>
      </c>
      <c r="D184" s="6">
        <f t="shared" si="22"/>
        <v>0</v>
      </c>
      <c r="E184" s="6">
        <f t="shared" si="25"/>
        <v>0</v>
      </c>
      <c r="F184" s="6"/>
      <c r="G184" s="6"/>
      <c r="H184" s="6">
        <f t="shared" si="18"/>
        <v>0</v>
      </c>
      <c r="I184" s="6">
        <f t="shared" si="23"/>
        <v>0</v>
      </c>
      <c r="J184" s="6">
        <f t="shared" si="24"/>
        <v>0</v>
      </c>
      <c r="K184" s="6">
        <f t="shared" si="20"/>
        <v>0</v>
      </c>
      <c r="L184" s="6">
        <f t="shared" si="19"/>
        <v>0</v>
      </c>
      <c r="M184" s="17">
        <f>VLOOKUP(B184,Encargos!$A$8:$B$652,2,0)</f>
        <v>2.4659999999999999E-3</v>
      </c>
    </row>
    <row r="185" spans="1:13" x14ac:dyDescent="0.3">
      <c r="A185">
        <f t="shared" si="26"/>
        <v>185</v>
      </c>
      <c r="B185" s="1">
        <v>50072</v>
      </c>
      <c r="C185" s="6">
        <f t="shared" si="21"/>
        <v>0</v>
      </c>
      <c r="D185" s="6">
        <f t="shared" si="22"/>
        <v>0</v>
      </c>
      <c r="E185" s="6">
        <f t="shared" si="25"/>
        <v>0</v>
      </c>
      <c r="F185" s="6"/>
      <c r="G185" s="6"/>
      <c r="H185" s="6">
        <f t="shared" si="18"/>
        <v>0</v>
      </c>
      <c r="I185" s="6">
        <f t="shared" si="23"/>
        <v>0</v>
      </c>
      <c r="J185" s="6">
        <f t="shared" si="24"/>
        <v>0</v>
      </c>
      <c r="K185" s="6">
        <f t="shared" si="20"/>
        <v>0</v>
      </c>
      <c r="L185" s="6">
        <f t="shared" si="19"/>
        <v>0</v>
      </c>
      <c r="M185" s="17">
        <f>VLOOKUP(B185,Encargos!$A$8:$B$652,2,0)</f>
        <v>2.4659999999999999E-3</v>
      </c>
    </row>
    <row r="186" spans="1:13" x14ac:dyDescent="0.3">
      <c r="A186">
        <f t="shared" si="26"/>
        <v>184</v>
      </c>
      <c r="B186" s="1">
        <v>50100</v>
      </c>
      <c r="C186" s="6">
        <f t="shared" si="21"/>
        <v>0</v>
      </c>
      <c r="D186" s="6">
        <f t="shared" si="22"/>
        <v>0</v>
      </c>
      <c r="E186" s="6">
        <f t="shared" si="25"/>
        <v>0</v>
      </c>
      <c r="F186" s="6"/>
      <c r="G186" s="6"/>
      <c r="H186" s="6">
        <f t="shared" si="18"/>
        <v>0</v>
      </c>
      <c r="I186" s="6">
        <f t="shared" si="23"/>
        <v>0</v>
      </c>
      <c r="J186" s="6">
        <f t="shared" si="24"/>
        <v>0</v>
      </c>
      <c r="K186" s="6">
        <f t="shared" si="20"/>
        <v>0</v>
      </c>
      <c r="L186" s="6">
        <f t="shared" si="19"/>
        <v>0</v>
      </c>
      <c r="M186" s="17">
        <f>VLOOKUP(B186,Encargos!$A$8:$B$652,2,0)</f>
        <v>2.4659999999999999E-3</v>
      </c>
    </row>
    <row r="187" spans="1:13" x14ac:dyDescent="0.3">
      <c r="A187">
        <f t="shared" si="26"/>
        <v>183</v>
      </c>
      <c r="B187" s="1">
        <v>50131</v>
      </c>
      <c r="C187" s="6">
        <f t="shared" si="21"/>
        <v>0</v>
      </c>
      <c r="D187" s="6">
        <f t="shared" si="22"/>
        <v>0</v>
      </c>
      <c r="E187" s="6">
        <f t="shared" si="25"/>
        <v>0</v>
      </c>
      <c r="F187" s="6"/>
      <c r="G187" s="6"/>
      <c r="H187" s="6">
        <f t="shared" si="18"/>
        <v>0</v>
      </c>
      <c r="I187" s="6">
        <f t="shared" si="23"/>
        <v>0</v>
      </c>
      <c r="J187" s="6">
        <f t="shared" si="24"/>
        <v>0</v>
      </c>
      <c r="K187" s="6">
        <f t="shared" si="20"/>
        <v>0</v>
      </c>
      <c r="L187" s="6">
        <f t="shared" si="19"/>
        <v>0</v>
      </c>
      <c r="M187" s="17">
        <f>VLOOKUP(B187,Encargos!$A$8:$B$652,2,0)</f>
        <v>2.4659999999999999E-3</v>
      </c>
    </row>
    <row r="188" spans="1:13" x14ac:dyDescent="0.3">
      <c r="A188">
        <f t="shared" si="26"/>
        <v>182</v>
      </c>
      <c r="B188" s="1">
        <v>50161</v>
      </c>
      <c r="C188" s="6">
        <f t="shared" si="21"/>
        <v>0</v>
      </c>
      <c r="D188" s="6">
        <f t="shared" si="22"/>
        <v>0</v>
      </c>
      <c r="E188" s="6">
        <f t="shared" si="25"/>
        <v>0</v>
      </c>
      <c r="F188" s="6"/>
      <c r="G188" s="6"/>
      <c r="H188" s="6">
        <f t="shared" si="18"/>
        <v>0</v>
      </c>
      <c r="I188" s="6">
        <f t="shared" si="23"/>
        <v>0</v>
      </c>
      <c r="J188" s="6">
        <f t="shared" si="24"/>
        <v>0</v>
      </c>
      <c r="K188" s="6">
        <f t="shared" si="20"/>
        <v>0</v>
      </c>
      <c r="L188" s="6">
        <f t="shared" si="19"/>
        <v>0</v>
      </c>
      <c r="M188" s="17">
        <f>VLOOKUP(B188,Encargos!$A$8:$B$652,2,0)</f>
        <v>2.4659999999999999E-3</v>
      </c>
    </row>
    <row r="189" spans="1:13" x14ac:dyDescent="0.3">
      <c r="A189">
        <f t="shared" si="26"/>
        <v>181</v>
      </c>
      <c r="B189" s="1">
        <v>50192</v>
      </c>
      <c r="C189" s="6">
        <f t="shared" si="21"/>
        <v>0</v>
      </c>
      <c r="D189" s="6">
        <f t="shared" si="22"/>
        <v>0</v>
      </c>
      <c r="E189" s="6">
        <f t="shared" si="25"/>
        <v>0</v>
      </c>
      <c r="F189" s="6"/>
      <c r="G189" s="6"/>
      <c r="H189" s="6">
        <f t="shared" si="18"/>
        <v>0</v>
      </c>
      <c r="I189" s="6">
        <f t="shared" si="23"/>
        <v>0</v>
      </c>
      <c r="J189" s="6">
        <f t="shared" si="24"/>
        <v>0</v>
      </c>
      <c r="K189" s="6">
        <f t="shared" si="20"/>
        <v>0</v>
      </c>
      <c r="L189" s="6">
        <f t="shared" si="19"/>
        <v>0</v>
      </c>
      <c r="M189" s="17">
        <f>VLOOKUP(B189,Encargos!$A$8:$B$652,2,0)</f>
        <v>2.4659999999999999E-3</v>
      </c>
    </row>
    <row r="190" spans="1:13" x14ac:dyDescent="0.3">
      <c r="A190">
        <f t="shared" si="26"/>
        <v>180</v>
      </c>
      <c r="B190" s="1">
        <v>50222</v>
      </c>
      <c r="C190" s="6">
        <f t="shared" si="21"/>
        <v>0</v>
      </c>
      <c r="D190" s="6">
        <f t="shared" si="22"/>
        <v>0</v>
      </c>
      <c r="E190" s="6">
        <f t="shared" si="25"/>
        <v>0</v>
      </c>
      <c r="F190" s="6"/>
      <c r="G190" s="6"/>
      <c r="H190" s="6">
        <f t="shared" si="18"/>
        <v>0</v>
      </c>
      <c r="I190" s="6">
        <f t="shared" si="23"/>
        <v>0</v>
      </c>
      <c r="J190" s="6">
        <f t="shared" si="24"/>
        <v>0</v>
      </c>
      <c r="K190" s="6">
        <f t="shared" si="20"/>
        <v>0</v>
      </c>
      <c r="L190" s="6">
        <f t="shared" si="19"/>
        <v>0</v>
      </c>
      <c r="M190" s="17">
        <f>VLOOKUP(B190,Encargos!$A$8:$B$652,2,0)</f>
        <v>2.4659999999999999E-3</v>
      </c>
    </row>
    <row r="191" spans="1:13" x14ac:dyDescent="0.3">
      <c r="A191">
        <f t="shared" si="26"/>
        <v>179</v>
      </c>
      <c r="B191" s="1">
        <v>50253</v>
      </c>
      <c r="C191" s="6">
        <f t="shared" si="21"/>
        <v>0</v>
      </c>
      <c r="D191" s="6">
        <f t="shared" si="22"/>
        <v>0</v>
      </c>
      <c r="E191" s="6">
        <f t="shared" si="25"/>
        <v>0</v>
      </c>
      <c r="F191" s="6"/>
      <c r="G191" s="6"/>
      <c r="H191" s="6">
        <f t="shared" si="18"/>
        <v>0</v>
      </c>
      <c r="I191" s="6">
        <f t="shared" si="23"/>
        <v>0</v>
      </c>
      <c r="J191" s="6">
        <f t="shared" si="24"/>
        <v>0</v>
      </c>
      <c r="K191" s="6">
        <f t="shared" si="20"/>
        <v>0</v>
      </c>
      <c r="L191" s="6">
        <f t="shared" si="19"/>
        <v>0</v>
      </c>
      <c r="M191" s="17">
        <f>VLOOKUP(B191,Encargos!$A$8:$B$652,2,0)</f>
        <v>2.4659999999999999E-3</v>
      </c>
    </row>
    <row r="192" spans="1:13" x14ac:dyDescent="0.3">
      <c r="A192">
        <f t="shared" si="26"/>
        <v>178</v>
      </c>
      <c r="B192" s="1">
        <v>50284</v>
      </c>
      <c r="C192" s="6">
        <f t="shared" si="21"/>
        <v>0</v>
      </c>
      <c r="D192" s="6">
        <f t="shared" si="22"/>
        <v>0</v>
      </c>
      <c r="E192" s="6">
        <f t="shared" si="25"/>
        <v>0</v>
      </c>
      <c r="F192" s="6"/>
      <c r="G192" s="6"/>
      <c r="H192" s="6">
        <f t="shared" si="18"/>
        <v>0</v>
      </c>
      <c r="I192" s="6">
        <f t="shared" si="23"/>
        <v>0</v>
      </c>
      <c r="J192" s="6">
        <f t="shared" si="24"/>
        <v>0</v>
      </c>
      <c r="K192" s="6">
        <f t="shared" si="20"/>
        <v>0</v>
      </c>
      <c r="L192" s="6">
        <f t="shared" si="19"/>
        <v>0</v>
      </c>
      <c r="M192" s="17">
        <f>VLOOKUP(B192,Encargos!$A$8:$B$652,2,0)</f>
        <v>2.4659999999999999E-3</v>
      </c>
    </row>
    <row r="193" spans="1:13" x14ac:dyDescent="0.3">
      <c r="A193">
        <f t="shared" si="26"/>
        <v>177</v>
      </c>
      <c r="B193" s="1">
        <v>50314</v>
      </c>
      <c r="C193" s="6">
        <f t="shared" si="21"/>
        <v>0</v>
      </c>
      <c r="D193" s="6">
        <f t="shared" si="22"/>
        <v>0</v>
      </c>
      <c r="E193" s="6">
        <f t="shared" si="25"/>
        <v>0</v>
      </c>
      <c r="F193" s="6"/>
      <c r="G193" s="6"/>
      <c r="H193" s="6">
        <f t="shared" si="18"/>
        <v>0</v>
      </c>
      <c r="I193" s="6">
        <f t="shared" si="23"/>
        <v>0</v>
      </c>
      <c r="J193" s="6">
        <f t="shared" si="24"/>
        <v>0</v>
      </c>
      <c r="K193" s="6">
        <f t="shared" si="20"/>
        <v>0</v>
      </c>
      <c r="L193" s="6">
        <f t="shared" si="19"/>
        <v>0</v>
      </c>
      <c r="M193" s="17">
        <f>VLOOKUP(B193,Encargos!$A$8:$B$652,2,0)</f>
        <v>2.4659999999999999E-3</v>
      </c>
    </row>
    <row r="194" spans="1:13" x14ac:dyDescent="0.3">
      <c r="A194">
        <f t="shared" si="26"/>
        <v>176</v>
      </c>
      <c r="B194" s="1">
        <v>50345</v>
      </c>
      <c r="C194" s="6">
        <f t="shared" si="21"/>
        <v>0</v>
      </c>
      <c r="D194" s="6">
        <f t="shared" si="22"/>
        <v>0</v>
      </c>
      <c r="E194" s="6">
        <f t="shared" si="25"/>
        <v>0</v>
      </c>
      <c r="F194" s="6"/>
      <c r="G194" s="6"/>
      <c r="H194" s="6">
        <f t="shared" si="18"/>
        <v>0</v>
      </c>
      <c r="I194" s="6">
        <f t="shared" si="23"/>
        <v>0</v>
      </c>
      <c r="J194" s="6">
        <f t="shared" si="24"/>
        <v>0</v>
      </c>
      <c r="K194" s="6">
        <f t="shared" si="20"/>
        <v>0</v>
      </c>
      <c r="L194" s="6">
        <f t="shared" si="19"/>
        <v>0</v>
      </c>
      <c r="M194" s="17">
        <f>VLOOKUP(B194,Encargos!$A$8:$B$652,2,0)</f>
        <v>2.4659999999999999E-3</v>
      </c>
    </row>
    <row r="195" spans="1:13" x14ac:dyDescent="0.3">
      <c r="A195">
        <f t="shared" si="26"/>
        <v>175</v>
      </c>
      <c r="B195" s="1">
        <v>50375</v>
      </c>
      <c r="C195" s="6">
        <f t="shared" si="21"/>
        <v>0</v>
      </c>
      <c r="D195" s="6">
        <f t="shared" si="22"/>
        <v>0</v>
      </c>
      <c r="E195" s="6">
        <f t="shared" si="25"/>
        <v>0</v>
      </c>
      <c r="F195" s="6"/>
      <c r="G195" s="6"/>
      <c r="H195" s="6">
        <f t="shared" si="18"/>
        <v>0</v>
      </c>
      <c r="I195" s="6">
        <f t="shared" si="23"/>
        <v>0</v>
      </c>
      <c r="J195" s="6">
        <f t="shared" si="24"/>
        <v>0</v>
      </c>
      <c r="K195" s="6">
        <f t="shared" si="20"/>
        <v>0</v>
      </c>
      <c r="L195" s="6">
        <f t="shared" si="19"/>
        <v>0</v>
      </c>
      <c r="M195" s="17">
        <f>VLOOKUP(B195,Encargos!$A$8:$B$652,2,0)</f>
        <v>2.4659999999999999E-3</v>
      </c>
    </row>
    <row r="196" spans="1:13" x14ac:dyDescent="0.3">
      <c r="A196">
        <f t="shared" si="26"/>
        <v>174</v>
      </c>
      <c r="B196" s="1">
        <v>50406</v>
      </c>
      <c r="C196" s="6">
        <f t="shared" si="21"/>
        <v>0</v>
      </c>
      <c r="D196" s="6">
        <f t="shared" si="22"/>
        <v>0</v>
      </c>
      <c r="E196" s="6">
        <f t="shared" si="25"/>
        <v>0</v>
      </c>
      <c r="F196" s="6"/>
      <c r="G196" s="6"/>
      <c r="H196" s="6">
        <f t="shared" si="18"/>
        <v>0</v>
      </c>
      <c r="I196" s="6">
        <f t="shared" si="23"/>
        <v>0</v>
      </c>
      <c r="J196" s="6">
        <f t="shared" si="24"/>
        <v>0</v>
      </c>
      <c r="K196" s="6">
        <f t="shared" si="20"/>
        <v>0</v>
      </c>
      <c r="L196" s="6">
        <f t="shared" si="19"/>
        <v>0</v>
      </c>
      <c r="M196" s="17">
        <f>VLOOKUP(B196,Encargos!$A$8:$B$652,2,0)</f>
        <v>2.4659999999999999E-3</v>
      </c>
    </row>
    <row r="197" spans="1:13" x14ac:dyDescent="0.3">
      <c r="A197">
        <f t="shared" si="26"/>
        <v>173</v>
      </c>
      <c r="B197" s="1">
        <v>50437</v>
      </c>
      <c r="C197" s="6">
        <f t="shared" si="21"/>
        <v>0</v>
      </c>
      <c r="D197" s="6">
        <f t="shared" si="22"/>
        <v>0</v>
      </c>
      <c r="E197" s="6">
        <f t="shared" si="25"/>
        <v>0</v>
      </c>
      <c r="F197" s="6"/>
      <c r="G197" s="6"/>
      <c r="H197" s="6">
        <f t="shared" ref="H197:H260" si="27">SUM(E197:G197)*$N$4</f>
        <v>0</v>
      </c>
      <c r="I197" s="6">
        <f t="shared" si="23"/>
        <v>0</v>
      </c>
      <c r="J197" s="6">
        <f t="shared" si="24"/>
        <v>0</v>
      </c>
      <c r="K197" s="6">
        <f t="shared" si="20"/>
        <v>0</v>
      </c>
      <c r="L197" s="6">
        <f t="shared" ref="L197:L260" si="28">SUM(E197:H197)-I197</f>
        <v>0</v>
      </c>
      <c r="M197" s="17">
        <f>VLOOKUP(B197,Encargos!$A$8:$B$652,2,0)</f>
        <v>2.4659999999999999E-3</v>
      </c>
    </row>
    <row r="198" spans="1:13" x14ac:dyDescent="0.3">
      <c r="A198">
        <f t="shared" si="26"/>
        <v>172</v>
      </c>
      <c r="B198" s="1">
        <v>50465</v>
      </c>
      <c r="C198" s="6">
        <f t="shared" si="21"/>
        <v>0</v>
      </c>
      <c r="D198" s="6">
        <f t="shared" si="22"/>
        <v>0</v>
      </c>
      <c r="E198" s="6">
        <f t="shared" si="25"/>
        <v>0</v>
      </c>
      <c r="F198" s="6"/>
      <c r="G198" s="6"/>
      <c r="H198" s="6">
        <f t="shared" si="27"/>
        <v>0</v>
      </c>
      <c r="I198" s="6">
        <f t="shared" si="23"/>
        <v>0</v>
      </c>
      <c r="J198" s="6">
        <f t="shared" si="24"/>
        <v>0</v>
      </c>
      <c r="K198" s="6">
        <f t="shared" si="20"/>
        <v>0</v>
      </c>
      <c r="L198" s="6">
        <f t="shared" si="28"/>
        <v>0</v>
      </c>
      <c r="M198" s="17">
        <f>VLOOKUP(B198,Encargos!$A$8:$B$652,2,0)</f>
        <v>2.4659999999999999E-3</v>
      </c>
    </row>
    <row r="199" spans="1:13" x14ac:dyDescent="0.3">
      <c r="A199">
        <f t="shared" si="26"/>
        <v>171</v>
      </c>
      <c r="B199" s="1">
        <v>50496</v>
      </c>
      <c r="C199" s="6">
        <f t="shared" si="21"/>
        <v>0</v>
      </c>
      <c r="D199" s="6">
        <f t="shared" si="22"/>
        <v>0</v>
      </c>
      <c r="E199" s="6">
        <f t="shared" si="25"/>
        <v>0</v>
      </c>
      <c r="F199" s="6"/>
      <c r="G199" s="6"/>
      <c r="H199" s="6">
        <f t="shared" si="27"/>
        <v>0</v>
      </c>
      <c r="I199" s="6">
        <f t="shared" si="23"/>
        <v>0</v>
      </c>
      <c r="J199" s="6">
        <f t="shared" si="24"/>
        <v>0</v>
      </c>
      <c r="K199" s="6">
        <f t="shared" ref="K199:K262" si="29">I199-J199</f>
        <v>0</v>
      </c>
      <c r="L199" s="6">
        <f t="shared" si="28"/>
        <v>0</v>
      </c>
      <c r="M199" s="17">
        <f>VLOOKUP(B199,Encargos!$A$8:$B$652,2,0)</f>
        <v>2.4659999999999999E-3</v>
      </c>
    </row>
    <row r="200" spans="1:13" x14ac:dyDescent="0.3">
      <c r="A200">
        <f t="shared" si="26"/>
        <v>170</v>
      </c>
      <c r="B200" s="1">
        <v>50526</v>
      </c>
      <c r="C200" s="6">
        <f t="shared" si="21"/>
        <v>0</v>
      </c>
      <c r="D200" s="6">
        <f t="shared" si="22"/>
        <v>0</v>
      </c>
      <c r="E200" s="6">
        <f t="shared" si="25"/>
        <v>0</v>
      </c>
      <c r="F200" s="6"/>
      <c r="G200" s="6"/>
      <c r="H200" s="6">
        <f t="shared" si="27"/>
        <v>0</v>
      </c>
      <c r="I200" s="6">
        <f t="shared" si="23"/>
        <v>0</v>
      </c>
      <c r="J200" s="6">
        <f t="shared" si="24"/>
        <v>0</v>
      </c>
      <c r="K200" s="6">
        <f t="shared" si="29"/>
        <v>0</v>
      </c>
      <c r="L200" s="6">
        <f t="shared" si="28"/>
        <v>0</v>
      </c>
      <c r="M200" s="17">
        <f>VLOOKUP(B200,Encargos!$A$8:$B$652,2,0)</f>
        <v>2.4659999999999999E-3</v>
      </c>
    </row>
    <row r="201" spans="1:13" x14ac:dyDescent="0.3">
      <c r="A201">
        <f t="shared" si="26"/>
        <v>169</v>
      </c>
      <c r="B201" s="1">
        <v>50557</v>
      </c>
      <c r="C201" s="6">
        <f t="shared" si="21"/>
        <v>0</v>
      </c>
      <c r="D201" s="6">
        <f t="shared" si="22"/>
        <v>0</v>
      </c>
      <c r="E201" s="6">
        <f t="shared" si="25"/>
        <v>0</v>
      </c>
      <c r="F201" s="6"/>
      <c r="G201" s="6"/>
      <c r="H201" s="6">
        <f t="shared" si="27"/>
        <v>0</v>
      </c>
      <c r="I201" s="6">
        <f t="shared" si="23"/>
        <v>0</v>
      </c>
      <c r="J201" s="6">
        <f t="shared" si="24"/>
        <v>0</v>
      </c>
      <c r="K201" s="6">
        <f t="shared" si="29"/>
        <v>0</v>
      </c>
      <c r="L201" s="6">
        <f t="shared" si="28"/>
        <v>0</v>
      </c>
      <c r="M201" s="17">
        <f>VLOOKUP(B201,Encargos!$A$8:$B$652,2,0)</f>
        <v>2.4659999999999999E-3</v>
      </c>
    </row>
    <row r="202" spans="1:13" x14ac:dyDescent="0.3">
      <c r="A202">
        <f t="shared" si="26"/>
        <v>168</v>
      </c>
      <c r="B202" s="1">
        <v>50587</v>
      </c>
      <c r="C202" s="6">
        <f t="shared" ref="C202:C265" si="30">L201</f>
        <v>0</v>
      </c>
      <c r="D202" s="6">
        <f t="shared" ref="D202:D265" si="31">C202*M202</f>
        <v>0</v>
      </c>
      <c r="E202" s="6">
        <f t="shared" si="25"/>
        <v>0</v>
      </c>
      <c r="F202" s="6"/>
      <c r="G202" s="6"/>
      <c r="H202" s="6">
        <f t="shared" si="27"/>
        <v>0</v>
      </c>
      <c r="I202" s="6">
        <f t="shared" ref="I202:I265" si="32">PMT($N$4,A202,-SUM(E202:G202))</f>
        <v>0</v>
      </c>
      <c r="J202" s="6">
        <f t="shared" ref="J202:J265" si="33">H202</f>
        <v>0</v>
      </c>
      <c r="K202" s="6">
        <f t="shared" si="29"/>
        <v>0</v>
      </c>
      <c r="L202" s="6">
        <f t="shared" si="28"/>
        <v>0</v>
      </c>
      <c r="M202" s="17">
        <f>VLOOKUP(B202,Encargos!$A$8:$B$652,2,0)</f>
        <v>2.4659999999999999E-3</v>
      </c>
    </row>
    <row r="203" spans="1:13" x14ac:dyDescent="0.3">
      <c r="A203">
        <f t="shared" si="26"/>
        <v>167</v>
      </c>
      <c r="B203" s="1">
        <v>50618</v>
      </c>
      <c r="C203" s="6">
        <f t="shared" si="30"/>
        <v>0</v>
      </c>
      <c r="D203" s="6">
        <f t="shared" si="31"/>
        <v>0</v>
      </c>
      <c r="E203" s="6">
        <f t="shared" ref="E203:E266" si="34">C203+D203</f>
        <v>0</v>
      </c>
      <c r="F203" s="6"/>
      <c r="G203" s="6"/>
      <c r="H203" s="6">
        <f t="shared" si="27"/>
        <v>0</v>
      </c>
      <c r="I203" s="6">
        <f t="shared" si="32"/>
        <v>0</v>
      </c>
      <c r="J203" s="6">
        <f t="shared" si="33"/>
        <v>0</v>
      </c>
      <c r="K203" s="6">
        <f t="shared" si="29"/>
        <v>0</v>
      </c>
      <c r="L203" s="6">
        <f t="shared" si="28"/>
        <v>0</v>
      </c>
      <c r="M203" s="17">
        <f>VLOOKUP(B203,Encargos!$A$8:$B$652,2,0)</f>
        <v>2.4659999999999999E-3</v>
      </c>
    </row>
    <row r="204" spans="1:13" x14ac:dyDescent="0.3">
      <c r="A204">
        <f t="shared" ref="A204:A267" si="35">A203-1</f>
        <v>166</v>
      </c>
      <c r="B204" s="1">
        <v>50649</v>
      </c>
      <c r="C204" s="6">
        <f t="shared" si="30"/>
        <v>0</v>
      </c>
      <c r="D204" s="6">
        <f t="shared" si="31"/>
        <v>0</v>
      </c>
      <c r="E204" s="6">
        <f t="shared" si="34"/>
        <v>0</v>
      </c>
      <c r="F204" s="6"/>
      <c r="G204" s="6"/>
      <c r="H204" s="6">
        <f t="shared" si="27"/>
        <v>0</v>
      </c>
      <c r="I204" s="6">
        <f t="shared" si="32"/>
        <v>0</v>
      </c>
      <c r="J204" s="6">
        <f t="shared" si="33"/>
        <v>0</v>
      </c>
      <c r="K204" s="6">
        <f t="shared" si="29"/>
        <v>0</v>
      </c>
      <c r="L204" s="6">
        <f t="shared" si="28"/>
        <v>0</v>
      </c>
      <c r="M204" s="17">
        <f>VLOOKUP(B204,Encargos!$A$8:$B$652,2,0)</f>
        <v>2.4659999999999999E-3</v>
      </c>
    </row>
    <row r="205" spans="1:13" x14ac:dyDescent="0.3">
      <c r="A205">
        <f t="shared" si="35"/>
        <v>165</v>
      </c>
      <c r="B205" s="1">
        <v>50679</v>
      </c>
      <c r="C205" s="6">
        <f t="shared" si="30"/>
        <v>0</v>
      </c>
      <c r="D205" s="6">
        <f t="shared" si="31"/>
        <v>0</v>
      </c>
      <c r="E205" s="6">
        <f t="shared" si="34"/>
        <v>0</v>
      </c>
      <c r="F205" s="6"/>
      <c r="G205" s="6"/>
      <c r="H205" s="6">
        <f t="shared" si="27"/>
        <v>0</v>
      </c>
      <c r="I205" s="6">
        <f t="shared" si="32"/>
        <v>0</v>
      </c>
      <c r="J205" s="6">
        <f t="shared" si="33"/>
        <v>0</v>
      </c>
      <c r="K205" s="6">
        <f t="shared" si="29"/>
        <v>0</v>
      </c>
      <c r="L205" s="6">
        <f t="shared" si="28"/>
        <v>0</v>
      </c>
      <c r="M205" s="17">
        <f>VLOOKUP(B205,Encargos!$A$8:$B$652,2,0)</f>
        <v>2.4659999999999999E-3</v>
      </c>
    </row>
    <row r="206" spans="1:13" x14ac:dyDescent="0.3">
      <c r="A206">
        <f t="shared" si="35"/>
        <v>164</v>
      </c>
      <c r="B206" s="1">
        <v>50710</v>
      </c>
      <c r="C206" s="6">
        <f t="shared" si="30"/>
        <v>0</v>
      </c>
      <c r="D206" s="6">
        <f t="shared" si="31"/>
        <v>0</v>
      </c>
      <c r="E206" s="6">
        <f t="shared" si="34"/>
        <v>0</v>
      </c>
      <c r="F206" s="6"/>
      <c r="G206" s="6"/>
      <c r="H206" s="6">
        <f t="shared" si="27"/>
        <v>0</v>
      </c>
      <c r="I206" s="6">
        <f t="shared" si="32"/>
        <v>0</v>
      </c>
      <c r="J206" s="6">
        <f t="shared" si="33"/>
        <v>0</v>
      </c>
      <c r="K206" s="6">
        <f t="shared" si="29"/>
        <v>0</v>
      </c>
      <c r="L206" s="6">
        <f t="shared" si="28"/>
        <v>0</v>
      </c>
      <c r="M206" s="17">
        <f>VLOOKUP(B206,Encargos!$A$8:$B$652,2,0)</f>
        <v>2.4659999999999999E-3</v>
      </c>
    </row>
    <row r="207" spans="1:13" x14ac:dyDescent="0.3">
      <c r="A207">
        <f t="shared" si="35"/>
        <v>163</v>
      </c>
      <c r="B207" s="1">
        <v>50740</v>
      </c>
      <c r="C207" s="6">
        <f t="shared" si="30"/>
        <v>0</v>
      </c>
      <c r="D207" s="6">
        <f t="shared" si="31"/>
        <v>0</v>
      </c>
      <c r="E207" s="6">
        <f t="shared" si="34"/>
        <v>0</v>
      </c>
      <c r="F207" s="6"/>
      <c r="G207" s="6"/>
      <c r="H207" s="6">
        <f t="shared" si="27"/>
        <v>0</v>
      </c>
      <c r="I207" s="6">
        <f t="shared" si="32"/>
        <v>0</v>
      </c>
      <c r="J207" s="6">
        <f t="shared" si="33"/>
        <v>0</v>
      </c>
      <c r="K207" s="6">
        <f t="shared" si="29"/>
        <v>0</v>
      </c>
      <c r="L207" s="6">
        <f t="shared" si="28"/>
        <v>0</v>
      </c>
      <c r="M207" s="17">
        <f>VLOOKUP(B207,Encargos!$A$8:$B$652,2,0)</f>
        <v>2.4659999999999999E-3</v>
      </c>
    </row>
    <row r="208" spans="1:13" x14ac:dyDescent="0.3">
      <c r="A208">
        <f t="shared" si="35"/>
        <v>162</v>
      </c>
      <c r="B208" s="1">
        <v>50771</v>
      </c>
      <c r="C208" s="6">
        <f t="shared" si="30"/>
        <v>0</v>
      </c>
      <c r="D208" s="6">
        <f t="shared" si="31"/>
        <v>0</v>
      </c>
      <c r="E208" s="6">
        <f t="shared" si="34"/>
        <v>0</v>
      </c>
      <c r="F208" s="6"/>
      <c r="G208" s="6"/>
      <c r="H208" s="6">
        <f t="shared" si="27"/>
        <v>0</v>
      </c>
      <c r="I208" s="6">
        <f t="shared" si="32"/>
        <v>0</v>
      </c>
      <c r="J208" s="6">
        <f t="shared" si="33"/>
        <v>0</v>
      </c>
      <c r="K208" s="6">
        <f t="shared" si="29"/>
        <v>0</v>
      </c>
      <c r="L208" s="6">
        <f t="shared" si="28"/>
        <v>0</v>
      </c>
      <c r="M208" s="17">
        <f>VLOOKUP(B208,Encargos!$A$8:$B$652,2,0)</f>
        <v>2.4659999999999999E-3</v>
      </c>
    </row>
    <row r="209" spans="1:13" x14ac:dyDescent="0.3">
      <c r="A209">
        <f t="shared" si="35"/>
        <v>161</v>
      </c>
      <c r="B209" s="1">
        <v>50802</v>
      </c>
      <c r="C209" s="6">
        <f t="shared" si="30"/>
        <v>0</v>
      </c>
      <c r="D209" s="6">
        <f t="shared" si="31"/>
        <v>0</v>
      </c>
      <c r="E209" s="6">
        <f t="shared" si="34"/>
        <v>0</v>
      </c>
      <c r="F209" s="6"/>
      <c r="G209" s="6"/>
      <c r="H209" s="6">
        <f t="shared" si="27"/>
        <v>0</v>
      </c>
      <c r="I209" s="6">
        <f t="shared" si="32"/>
        <v>0</v>
      </c>
      <c r="J209" s="6">
        <f t="shared" si="33"/>
        <v>0</v>
      </c>
      <c r="K209" s="6">
        <f t="shared" si="29"/>
        <v>0</v>
      </c>
      <c r="L209" s="6">
        <f t="shared" si="28"/>
        <v>0</v>
      </c>
      <c r="M209" s="17">
        <f>VLOOKUP(B209,Encargos!$A$8:$B$652,2,0)</f>
        <v>2.4659999999999999E-3</v>
      </c>
    </row>
    <row r="210" spans="1:13" x14ac:dyDescent="0.3">
      <c r="A210">
        <f t="shared" si="35"/>
        <v>160</v>
      </c>
      <c r="B210" s="1">
        <v>50830</v>
      </c>
      <c r="C210" s="6">
        <f t="shared" si="30"/>
        <v>0</v>
      </c>
      <c r="D210" s="6">
        <f t="shared" si="31"/>
        <v>0</v>
      </c>
      <c r="E210" s="6">
        <f t="shared" si="34"/>
        <v>0</v>
      </c>
      <c r="F210" s="6"/>
      <c r="G210" s="6"/>
      <c r="H210" s="6">
        <f t="shared" si="27"/>
        <v>0</v>
      </c>
      <c r="I210" s="6">
        <f t="shared" si="32"/>
        <v>0</v>
      </c>
      <c r="J210" s="6">
        <f t="shared" si="33"/>
        <v>0</v>
      </c>
      <c r="K210" s="6">
        <f t="shared" si="29"/>
        <v>0</v>
      </c>
      <c r="L210" s="6">
        <f t="shared" si="28"/>
        <v>0</v>
      </c>
      <c r="M210" s="17">
        <f>VLOOKUP(B210,Encargos!$A$8:$B$652,2,0)</f>
        <v>2.4659999999999999E-3</v>
      </c>
    </row>
    <row r="211" spans="1:13" x14ac:dyDescent="0.3">
      <c r="A211">
        <f t="shared" si="35"/>
        <v>159</v>
      </c>
      <c r="B211" s="1">
        <v>50861</v>
      </c>
      <c r="C211" s="6">
        <f t="shared" si="30"/>
        <v>0</v>
      </c>
      <c r="D211" s="6">
        <f t="shared" si="31"/>
        <v>0</v>
      </c>
      <c r="E211" s="6">
        <f t="shared" si="34"/>
        <v>0</v>
      </c>
      <c r="F211" s="6"/>
      <c r="G211" s="6"/>
      <c r="H211" s="6">
        <f t="shared" si="27"/>
        <v>0</v>
      </c>
      <c r="I211" s="6">
        <f t="shared" si="32"/>
        <v>0</v>
      </c>
      <c r="J211" s="6">
        <f t="shared" si="33"/>
        <v>0</v>
      </c>
      <c r="K211" s="6">
        <f t="shared" si="29"/>
        <v>0</v>
      </c>
      <c r="L211" s="6">
        <f t="shared" si="28"/>
        <v>0</v>
      </c>
      <c r="M211" s="17">
        <f>VLOOKUP(B211,Encargos!$A$8:$B$652,2,0)</f>
        <v>2.4659999999999999E-3</v>
      </c>
    </row>
    <row r="212" spans="1:13" x14ac:dyDescent="0.3">
      <c r="A212">
        <f t="shared" si="35"/>
        <v>158</v>
      </c>
      <c r="B212" s="1">
        <v>50891</v>
      </c>
      <c r="C212" s="6">
        <f t="shared" si="30"/>
        <v>0</v>
      </c>
      <c r="D212" s="6">
        <f t="shared" si="31"/>
        <v>0</v>
      </c>
      <c r="E212" s="6">
        <f t="shared" si="34"/>
        <v>0</v>
      </c>
      <c r="F212" s="6"/>
      <c r="G212" s="6"/>
      <c r="H212" s="6">
        <f t="shared" si="27"/>
        <v>0</v>
      </c>
      <c r="I212" s="6">
        <f t="shared" si="32"/>
        <v>0</v>
      </c>
      <c r="J212" s="6">
        <f t="shared" si="33"/>
        <v>0</v>
      </c>
      <c r="K212" s="6">
        <f t="shared" si="29"/>
        <v>0</v>
      </c>
      <c r="L212" s="6">
        <f t="shared" si="28"/>
        <v>0</v>
      </c>
      <c r="M212" s="17">
        <f>VLOOKUP(B212,Encargos!$A$8:$B$652,2,0)</f>
        <v>2.4659999999999999E-3</v>
      </c>
    </row>
    <row r="213" spans="1:13" x14ac:dyDescent="0.3">
      <c r="A213">
        <f t="shared" si="35"/>
        <v>157</v>
      </c>
      <c r="B213" s="1">
        <v>50922</v>
      </c>
      <c r="C213" s="6">
        <f t="shared" si="30"/>
        <v>0</v>
      </c>
      <c r="D213" s="6">
        <f t="shared" si="31"/>
        <v>0</v>
      </c>
      <c r="E213" s="6">
        <f t="shared" si="34"/>
        <v>0</v>
      </c>
      <c r="F213" s="6"/>
      <c r="G213" s="6"/>
      <c r="H213" s="6">
        <f t="shared" si="27"/>
        <v>0</v>
      </c>
      <c r="I213" s="6">
        <f t="shared" si="32"/>
        <v>0</v>
      </c>
      <c r="J213" s="6">
        <f t="shared" si="33"/>
        <v>0</v>
      </c>
      <c r="K213" s="6">
        <f t="shared" si="29"/>
        <v>0</v>
      </c>
      <c r="L213" s="6">
        <f t="shared" si="28"/>
        <v>0</v>
      </c>
      <c r="M213" s="17">
        <f>VLOOKUP(B213,Encargos!$A$8:$B$652,2,0)</f>
        <v>2.4659999999999999E-3</v>
      </c>
    </row>
    <row r="214" spans="1:13" x14ac:dyDescent="0.3">
      <c r="A214">
        <f t="shared" si="35"/>
        <v>156</v>
      </c>
      <c r="B214" s="1">
        <v>50952</v>
      </c>
      <c r="C214" s="6">
        <f t="shared" si="30"/>
        <v>0</v>
      </c>
      <c r="D214" s="6">
        <f t="shared" si="31"/>
        <v>0</v>
      </c>
      <c r="E214" s="6">
        <f t="shared" si="34"/>
        <v>0</v>
      </c>
      <c r="F214" s="6"/>
      <c r="G214" s="6"/>
      <c r="H214" s="6">
        <f t="shared" si="27"/>
        <v>0</v>
      </c>
      <c r="I214" s="6">
        <f t="shared" si="32"/>
        <v>0</v>
      </c>
      <c r="J214" s="6">
        <f t="shared" si="33"/>
        <v>0</v>
      </c>
      <c r="K214" s="6">
        <f t="shared" si="29"/>
        <v>0</v>
      </c>
      <c r="L214" s="6">
        <f t="shared" si="28"/>
        <v>0</v>
      </c>
      <c r="M214" s="17">
        <f>VLOOKUP(B214,Encargos!$A$8:$B$652,2,0)</f>
        <v>2.4659999999999999E-3</v>
      </c>
    </row>
    <row r="215" spans="1:13" x14ac:dyDescent="0.3">
      <c r="A215">
        <f t="shared" si="35"/>
        <v>155</v>
      </c>
      <c r="B215" s="1">
        <v>50983</v>
      </c>
      <c r="C215" s="6">
        <f t="shared" si="30"/>
        <v>0</v>
      </c>
      <c r="D215" s="6">
        <f t="shared" si="31"/>
        <v>0</v>
      </c>
      <c r="E215" s="6">
        <f t="shared" si="34"/>
        <v>0</v>
      </c>
      <c r="F215" s="6"/>
      <c r="G215" s="6"/>
      <c r="H215" s="6">
        <f t="shared" si="27"/>
        <v>0</v>
      </c>
      <c r="I215" s="6">
        <f t="shared" si="32"/>
        <v>0</v>
      </c>
      <c r="J215" s="6">
        <f t="shared" si="33"/>
        <v>0</v>
      </c>
      <c r="K215" s="6">
        <f t="shared" si="29"/>
        <v>0</v>
      </c>
      <c r="L215" s="6">
        <f t="shared" si="28"/>
        <v>0</v>
      </c>
      <c r="M215" s="17">
        <f>VLOOKUP(B215,Encargos!$A$8:$B$652,2,0)</f>
        <v>2.4659999999999999E-3</v>
      </c>
    </row>
    <row r="216" spans="1:13" x14ac:dyDescent="0.3">
      <c r="A216">
        <f t="shared" si="35"/>
        <v>154</v>
      </c>
      <c r="B216" s="1">
        <v>51014</v>
      </c>
      <c r="C216" s="6">
        <f t="shared" si="30"/>
        <v>0</v>
      </c>
      <c r="D216" s="6">
        <f t="shared" si="31"/>
        <v>0</v>
      </c>
      <c r="E216" s="6">
        <f t="shared" si="34"/>
        <v>0</v>
      </c>
      <c r="F216" s="6"/>
      <c r="G216" s="6"/>
      <c r="H216" s="6">
        <f t="shared" si="27"/>
        <v>0</v>
      </c>
      <c r="I216" s="6">
        <f t="shared" si="32"/>
        <v>0</v>
      </c>
      <c r="J216" s="6">
        <f t="shared" si="33"/>
        <v>0</v>
      </c>
      <c r="K216" s="6">
        <f t="shared" si="29"/>
        <v>0</v>
      </c>
      <c r="L216" s="6">
        <f t="shared" si="28"/>
        <v>0</v>
      </c>
      <c r="M216" s="17">
        <f>VLOOKUP(B216,Encargos!$A$8:$B$652,2,0)</f>
        <v>2.4659999999999999E-3</v>
      </c>
    </row>
    <row r="217" spans="1:13" x14ac:dyDescent="0.3">
      <c r="A217">
        <f t="shared" si="35"/>
        <v>153</v>
      </c>
      <c r="B217" s="1">
        <v>51044</v>
      </c>
      <c r="C217" s="6">
        <f t="shared" si="30"/>
        <v>0</v>
      </c>
      <c r="D217" s="6">
        <f t="shared" si="31"/>
        <v>0</v>
      </c>
      <c r="E217" s="6">
        <f t="shared" si="34"/>
        <v>0</v>
      </c>
      <c r="F217" s="6"/>
      <c r="G217" s="6"/>
      <c r="H217" s="6">
        <f t="shared" si="27"/>
        <v>0</v>
      </c>
      <c r="I217" s="6">
        <f t="shared" si="32"/>
        <v>0</v>
      </c>
      <c r="J217" s="6">
        <f t="shared" si="33"/>
        <v>0</v>
      </c>
      <c r="K217" s="6">
        <f t="shared" si="29"/>
        <v>0</v>
      </c>
      <c r="L217" s="6">
        <f t="shared" si="28"/>
        <v>0</v>
      </c>
      <c r="M217" s="17">
        <f>VLOOKUP(B217,Encargos!$A$8:$B$652,2,0)</f>
        <v>2.4659999999999999E-3</v>
      </c>
    </row>
    <row r="218" spans="1:13" x14ac:dyDescent="0.3">
      <c r="A218">
        <f t="shared" si="35"/>
        <v>152</v>
      </c>
      <c r="B218" s="1">
        <v>51075</v>
      </c>
      <c r="C218" s="6">
        <f t="shared" si="30"/>
        <v>0</v>
      </c>
      <c r="D218" s="6">
        <f t="shared" si="31"/>
        <v>0</v>
      </c>
      <c r="E218" s="6">
        <f t="shared" si="34"/>
        <v>0</v>
      </c>
      <c r="F218" s="6"/>
      <c r="G218" s="6"/>
      <c r="H218" s="6">
        <f t="shared" si="27"/>
        <v>0</v>
      </c>
      <c r="I218" s="6">
        <f t="shared" si="32"/>
        <v>0</v>
      </c>
      <c r="J218" s="6">
        <f t="shared" si="33"/>
        <v>0</v>
      </c>
      <c r="K218" s="6">
        <f t="shared" si="29"/>
        <v>0</v>
      </c>
      <c r="L218" s="6">
        <f t="shared" si="28"/>
        <v>0</v>
      </c>
      <c r="M218" s="17">
        <f>VLOOKUP(B218,Encargos!$A$8:$B$652,2,0)</f>
        <v>2.4659999999999999E-3</v>
      </c>
    </row>
    <row r="219" spans="1:13" x14ac:dyDescent="0.3">
      <c r="A219">
        <f t="shared" si="35"/>
        <v>151</v>
      </c>
      <c r="B219" s="1">
        <v>51105</v>
      </c>
      <c r="C219" s="6">
        <f t="shared" si="30"/>
        <v>0</v>
      </c>
      <c r="D219" s="6">
        <f t="shared" si="31"/>
        <v>0</v>
      </c>
      <c r="E219" s="6">
        <f t="shared" si="34"/>
        <v>0</v>
      </c>
      <c r="F219" s="6"/>
      <c r="G219" s="6"/>
      <c r="H219" s="6">
        <f t="shared" si="27"/>
        <v>0</v>
      </c>
      <c r="I219" s="6">
        <f t="shared" si="32"/>
        <v>0</v>
      </c>
      <c r="J219" s="6">
        <f t="shared" si="33"/>
        <v>0</v>
      </c>
      <c r="K219" s="6">
        <f t="shared" si="29"/>
        <v>0</v>
      </c>
      <c r="L219" s="6">
        <f t="shared" si="28"/>
        <v>0</v>
      </c>
      <c r="M219" s="17">
        <f>VLOOKUP(B219,Encargos!$A$8:$B$652,2,0)</f>
        <v>2.4659999999999999E-3</v>
      </c>
    </row>
    <row r="220" spans="1:13" x14ac:dyDescent="0.3">
      <c r="A220">
        <f t="shared" si="35"/>
        <v>150</v>
      </c>
      <c r="B220" s="1">
        <v>51136</v>
      </c>
      <c r="C220" s="6">
        <f t="shared" si="30"/>
        <v>0</v>
      </c>
      <c r="D220" s="6">
        <f t="shared" si="31"/>
        <v>0</v>
      </c>
      <c r="E220" s="6">
        <f t="shared" si="34"/>
        <v>0</v>
      </c>
      <c r="F220" s="6"/>
      <c r="G220" s="6"/>
      <c r="H220" s="6">
        <f t="shared" si="27"/>
        <v>0</v>
      </c>
      <c r="I220" s="6">
        <f t="shared" si="32"/>
        <v>0</v>
      </c>
      <c r="J220" s="6">
        <f t="shared" si="33"/>
        <v>0</v>
      </c>
      <c r="K220" s="6">
        <f t="shared" si="29"/>
        <v>0</v>
      </c>
      <c r="L220" s="6">
        <f t="shared" si="28"/>
        <v>0</v>
      </c>
      <c r="M220" s="17">
        <f>VLOOKUP(B220,Encargos!$A$8:$B$652,2,0)</f>
        <v>2.4659999999999999E-3</v>
      </c>
    </row>
    <row r="221" spans="1:13" x14ac:dyDescent="0.3">
      <c r="A221">
        <f t="shared" si="35"/>
        <v>149</v>
      </c>
      <c r="B221" s="1">
        <v>51167</v>
      </c>
      <c r="C221" s="6">
        <f t="shared" si="30"/>
        <v>0</v>
      </c>
      <c r="D221" s="6">
        <f t="shared" si="31"/>
        <v>0</v>
      </c>
      <c r="E221" s="6">
        <f t="shared" si="34"/>
        <v>0</v>
      </c>
      <c r="F221" s="6"/>
      <c r="G221" s="6"/>
      <c r="H221" s="6">
        <f t="shared" si="27"/>
        <v>0</v>
      </c>
      <c r="I221" s="6">
        <f t="shared" si="32"/>
        <v>0</v>
      </c>
      <c r="J221" s="6">
        <f t="shared" si="33"/>
        <v>0</v>
      </c>
      <c r="K221" s="6">
        <f t="shared" si="29"/>
        <v>0</v>
      </c>
      <c r="L221" s="6">
        <f t="shared" si="28"/>
        <v>0</v>
      </c>
      <c r="M221" s="17">
        <f>VLOOKUP(B221,Encargos!$A$8:$B$652,2,0)</f>
        <v>2.4659999999999999E-3</v>
      </c>
    </row>
    <row r="222" spans="1:13" x14ac:dyDescent="0.3">
      <c r="A222">
        <f t="shared" si="35"/>
        <v>148</v>
      </c>
      <c r="B222" s="1">
        <v>51196</v>
      </c>
      <c r="C222" s="6">
        <f t="shared" si="30"/>
        <v>0</v>
      </c>
      <c r="D222" s="6">
        <f t="shared" si="31"/>
        <v>0</v>
      </c>
      <c r="E222" s="6">
        <f t="shared" si="34"/>
        <v>0</v>
      </c>
      <c r="F222" s="6"/>
      <c r="G222" s="6"/>
      <c r="H222" s="6">
        <f t="shared" si="27"/>
        <v>0</v>
      </c>
      <c r="I222" s="6">
        <f t="shared" si="32"/>
        <v>0</v>
      </c>
      <c r="J222" s="6">
        <f t="shared" si="33"/>
        <v>0</v>
      </c>
      <c r="K222" s="6">
        <f t="shared" si="29"/>
        <v>0</v>
      </c>
      <c r="L222" s="6">
        <f t="shared" si="28"/>
        <v>0</v>
      </c>
      <c r="M222" s="17">
        <f>VLOOKUP(B222,Encargos!$A$8:$B$652,2,0)</f>
        <v>2.4659999999999999E-3</v>
      </c>
    </row>
    <row r="223" spans="1:13" x14ac:dyDescent="0.3">
      <c r="A223">
        <f t="shared" si="35"/>
        <v>147</v>
      </c>
      <c r="B223" s="1">
        <v>51227</v>
      </c>
      <c r="C223" s="6">
        <f t="shared" si="30"/>
        <v>0</v>
      </c>
      <c r="D223" s="6">
        <f t="shared" si="31"/>
        <v>0</v>
      </c>
      <c r="E223" s="6">
        <f t="shared" si="34"/>
        <v>0</v>
      </c>
      <c r="F223" s="6"/>
      <c r="G223" s="6"/>
      <c r="H223" s="6">
        <f t="shared" si="27"/>
        <v>0</v>
      </c>
      <c r="I223" s="6">
        <f t="shared" si="32"/>
        <v>0</v>
      </c>
      <c r="J223" s="6">
        <f t="shared" si="33"/>
        <v>0</v>
      </c>
      <c r="K223" s="6">
        <f t="shared" si="29"/>
        <v>0</v>
      </c>
      <c r="L223" s="6">
        <f t="shared" si="28"/>
        <v>0</v>
      </c>
      <c r="M223" s="17">
        <f>VLOOKUP(B223,Encargos!$A$8:$B$652,2,0)</f>
        <v>2.4659999999999999E-3</v>
      </c>
    </row>
    <row r="224" spans="1:13" x14ac:dyDescent="0.3">
      <c r="A224">
        <f t="shared" si="35"/>
        <v>146</v>
      </c>
      <c r="B224" s="1">
        <v>51257</v>
      </c>
      <c r="C224" s="6">
        <f t="shared" si="30"/>
        <v>0</v>
      </c>
      <c r="D224" s="6">
        <f t="shared" si="31"/>
        <v>0</v>
      </c>
      <c r="E224" s="6">
        <f t="shared" si="34"/>
        <v>0</v>
      </c>
      <c r="F224" s="6"/>
      <c r="G224" s="6"/>
      <c r="H224" s="6">
        <f t="shared" si="27"/>
        <v>0</v>
      </c>
      <c r="I224" s="6">
        <f t="shared" si="32"/>
        <v>0</v>
      </c>
      <c r="J224" s="6">
        <f t="shared" si="33"/>
        <v>0</v>
      </c>
      <c r="K224" s="6">
        <f t="shared" si="29"/>
        <v>0</v>
      </c>
      <c r="L224" s="6">
        <f t="shared" si="28"/>
        <v>0</v>
      </c>
      <c r="M224" s="17">
        <f>VLOOKUP(B224,Encargos!$A$8:$B$652,2,0)</f>
        <v>2.4659999999999999E-3</v>
      </c>
    </row>
    <row r="225" spans="1:13" x14ac:dyDescent="0.3">
      <c r="A225">
        <f t="shared" si="35"/>
        <v>145</v>
      </c>
      <c r="B225" s="1">
        <v>51288</v>
      </c>
      <c r="C225" s="6">
        <f t="shared" si="30"/>
        <v>0</v>
      </c>
      <c r="D225" s="6">
        <f t="shared" si="31"/>
        <v>0</v>
      </c>
      <c r="E225" s="6">
        <f t="shared" si="34"/>
        <v>0</v>
      </c>
      <c r="F225" s="6"/>
      <c r="G225" s="6"/>
      <c r="H225" s="6">
        <f t="shared" si="27"/>
        <v>0</v>
      </c>
      <c r="I225" s="6">
        <f t="shared" si="32"/>
        <v>0</v>
      </c>
      <c r="J225" s="6">
        <f t="shared" si="33"/>
        <v>0</v>
      </c>
      <c r="K225" s="6">
        <f t="shared" si="29"/>
        <v>0</v>
      </c>
      <c r="L225" s="6">
        <f t="shared" si="28"/>
        <v>0</v>
      </c>
      <c r="M225" s="17">
        <f>VLOOKUP(B225,Encargos!$A$8:$B$652,2,0)</f>
        <v>2.4659999999999999E-3</v>
      </c>
    </row>
    <row r="226" spans="1:13" x14ac:dyDescent="0.3">
      <c r="A226">
        <f t="shared" si="35"/>
        <v>144</v>
      </c>
      <c r="B226" s="1">
        <v>51318</v>
      </c>
      <c r="C226" s="6">
        <f t="shared" si="30"/>
        <v>0</v>
      </c>
      <c r="D226" s="6">
        <f t="shared" si="31"/>
        <v>0</v>
      </c>
      <c r="E226" s="6">
        <f t="shared" si="34"/>
        <v>0</v>
      </c>
      <c r="F226" s="6"/>
      <c r="G226" s="6"/>
      <c r="H226" s="6">
        <f t="shared" si="27"/>
        <v>0</v>
      </c>
      <c r="I226" s="6">
        <f t="shared" si="32"/>
        <v>0</v>
      </c>
      <c r="J226" s="6">
        <f t="shared" si="33"/>
        <v>0</v>
      </c>
      <c r="K226" s="6">
        <f t="shared" si="29"/>
        <v>0</v>
      </c>
      <c r="L226" s="6">
        <f t="shared" si="28"/>
        <v>0</v>
      </c>
      <c r="M226" s="17">
        <f>VLOOKUP(B226,Encargos!$A$8:$B$652,2,0)</f>
        <v>2.4659999999999999E-3</v>
      </c>
    </row>
    <row r="227" spans="1:13" x14ac:dyDescent="0.3">
      <c r="A227">
        <f t="shared" si="35"/>
        <v>143</v>
      </c>
      <c r="B227" s="1">
        <v>51349</v>
      </c>
      <c r="C227" s="6">
        <f t="shared" si="30"/>
        <v>0</v>
      </c>
      <c r="D227" s="6">
        <f t="shared" si="31"/>
        <v>0</v>
      </c>
      <c r="E227" s="6">
        <f t="shared" si="34"/>
        <v>0</v>
      </c>
      <c r="F227" s="6"/>
      <c r="G227" s="6"/>
      <c r="H227" s="6">
        <f t="shared" si="27"/>
        <v>0</v>
      </c>
      <c r="I227" s="6">
        <f t="shared" si="32"/>
        <v>0</v>
      </c>
      <c r="J227" s="6">
        <f t="shared" si="33"/>
        <v>0</v>
      </c>
      <c r="K227" s="6">
        <f t="shared" si="29"/>
        <v>0</v>
      </c>
      <c r="L227" s="6">
        <f t="shared" si="28"/>
        <v>0</v>
      </c>
      <c r="M227" s="17">
        <f>VLOOKUP(B227,Encargos!$A$8:$B$652,2,0)</f>
        <v>2.4659999999999999E-3</v>
      </c>
    </row>
    <row r="228" spans="1:13" x14ac:dyDescent="0.3">
      <c r="A228">
        <f t="shared" si="35"/>
        <v>142</v>
      </c>
      <c r="B228" s="1">
        <v>51380</v>
      </c>
      <c r="C228" s="6">
        <f t="shared" si="30"/>
        <v>0</v>
      </c>
      <c r="D228" s="6">
        <f t="shared" si="31"/>
        <v>0</v>
      </c>
      <c r="E228" s="6">
        <f t="shared" si="34"/>
        <v>0</v>
      </c>
      <c r="F228" s="6"/>
      <c r="G228" s="6"/>
      <c r="H228" s="6">
        <f t="shared" si="27"/>
        <v>0</v>
      </c>
      <c r="I228" s="6">
        <f t="shared" si="32"/>
        <v>0</v>
      </c>
      <c r="J228" s="6">
        <f t="shared" si="33"/>
        <v>0</v>
      </c>
      <c r="K228" s="6">
        <f t="shared" si="29"/>
        <v>0</v>
      </c>
      <c r="L228" s="6">
        <f t="shared" si="28"/>
        <v>0</v>
      </c>
      <c r="M228" s="17">
        <f>VLOOKUP(B228,Encargos!$A$8:$B$652,2,0)</f>
        <v>2.4659999999999999E-3</v>
      </c>
    </row>
    <row r="229" spans="1:13" x14ac:dyDescent="0.3">
      <c r="A229">
        <f t="shared" si="35"/>
        <v>141</v>
      </c>
      <c r="B229" s="1">
        <v>51410</v>
      </c>
      <c r="C229" s="6">
        <f t="shared" si="30"/>
        <v>0</v>
      </c>
      <c r="D229" s="6">
        <f t="shared" si="31"/>
        <v>0</v>
      </c>
      <c r="E229" s="6">
        <f t="shared" si="34"/>
        <v>0</v>
      </c>
      <c r="F229" s="6"/>
      <c r="G229" s="6"/>
      <c r="H229" s="6">
        <f t="shared" si="27"/>
        <v>0</v>
      </c>
      <c r="I229" s="6">
        <f t="shared" si="32"/>
        <v>0</v>
      </c>
      <c r="J229" s="6">
        <f t="shared" si="33"/>
        <v>0</v>
      </c>
      <c r="K229" s="6">
        <f t="shared" si="29"/>
        <v>0</v>
      </c>
      <c r="L229" s="6">
        <f t="shared" si="28"/>
        <v>0</v>
      </c>
      <c r="M229" s="17">
        <f>VLOOKUP(B229,Encargos!$A$8:$B$652,2,0)</f>
        <v>2.4659999999999999E-3</v>
      </c>
    </row>
    <row r="230" spans="1:13" x14ac:dyDescent="0.3">
      <c r="A230">
        <f t="shared" si="35"/>
        <v>140</v>
      </c>
      <c r="B230" s="1">
        <v>51441</v>
      </c>
      <c r="C230" s="6">
        <f t="shared" si="30"/>
        <v>0</v>
      </c>
      <c r="D230" s="6">
        <f t="shared" si="31"/>
        <v>0</v>
      </c>
      <c r="E230" s="6">
        <f t="shared" si="34"/>
        <v>0</v>
      </c>
      <c r="F230" s="6"/>
      <c r="G230" s="6"/>
      <c r="H230" s="6">
        <f t="shared" si="27"/>
        <v>0</v>
      </c>
      <c r="I230" s="6">
        <f t="shared" si="32"/>
        <v>0</v>
      </c>
      <c r="J230" s="6">
        <f t="shared" si="33"/>
        <v>0</v>
      </c>
      <c r="K230" s="6">
        <f t="shared" si="29"/>
        <v>0</v>
      </c>
      <c r="L230" s="6">
        <f t="shared" si="28"/>
        <v>0</v>
      </c>
      <c r="M230" s="17">
        <f>VLOOKUP(B230,Encargos!$A$8:$B$652,2,0)</f>
        <v>2.4659999999999999E-3</v>
      </c>
    </row>
    <row r="231" spans="1:13" x14ac:dyDescent="0.3">
      <c r="A231">
        <f t="shared" si="35"/>
        <v>139</v>
      </c>
      <c r="B231" s="1">
        <v>51471</v>
      </c>
      <c r="C231" s="6">
        <f t="shared" si="30"/>
        <v>0</v>
      </c>
      <c r="D231" s="6">
        <f t="shared" si="31"/>
        <v>0</v>
      </c>
      <c r="E231" s="6">
        <f t="shared" si="34"/>
        <v>0</v>
      </c>
      <c r="F231" s="6"/>
      <c r="G231" s="6"/>
      <c r="H231" s="6">
        <f t="shared" si="27"/>
        <v>0</v>
      </c>
      <c r="I231" s="6">
        <f t="shared" si="32"/>
        <v>0</v>
      </c>
      <c r="J231" s="6">
        <f t="shared" si="33"/>
        <v>0</v>
      </c>
      <c r="K231" s="6">
        <f t="shared" si="29"/>
        <v>0</v>
      </c>
      <c r="L231" s="6">
        <f t="shared" si="28"/>
        <v>0</v>
      </c>
      <c r="M231" s="17">
        <f>VLOOKUP(B231,Encargos!$A$8:$B$652,2,0)</f>
        <v>2.4659999999999999E-3</v>
      </c>
    </row>
    <row r="232" spans="1:13" x14ac:dyDescent="0.3">
      <c r="A232">
        <f t="shared" si="35"/>
        <v>138</v>
      </c>
      <c r="B232" s="1">
        <v>51502</v>
      </c>
      <c r="C232" s="6">
        <f t="shared" si="30"/>
        <v>0</v>
      </c>
      <c r="D232" s="6">
        <f t="shared" si="31"/>
        <v>0</v>
      </c>
      <c r="E232" s="6">
        <f t="shared" si="34"/>
        <v>0</v>
      </c>
      <c r="F232" s="6"/>
      <c r="G232" s="6"/>
      <c r="H232" s="6">
        <f t="shared" si="27"/>
        <v>0</v>
      </c>
      <c r="I232" s="6">
        <f t="shared" si="32"/>
        <v>0</v>
      </c>
      <c r="J232" s="6">
        <f t="shared" si="33"/>
        <v>0</v>
      </c>
      <c r="K232" s="6">
        <f t="shared" si="29"/>
        <v>0</v>
      </c>
      <c r="L232" s="6">
        <f t="shared" si="28"/>
        <v>0</v>
      </c>
      <c r="M232" s="17">
        <f>VLOOKUP(B232,Encargos!$A$8:$B$652,2,0)</f>
        <v>2.4659999999999999E-3</v>
      </c>
    </row>
    <row r="233" spans="1:13" x14ac:dyDescent="0.3">
      <c r="A233">
        <f t="shared" si="35"/>
        <v>137</v>
      </c>
      <c r="B233" s="1">
        <v>51533</v>
      </c>
      <c r="C233" s="6">
        <f t="shared" si="30"/>
        <v>0</v>
      </c>
      <c r="D233" s="6">
        <f t="shared" si="31"/>
        <v>0</v>
      </c>
      <c r="E233" s="6">
        <f t="shared" si="34"/>
        <v>0</v>
      </c>
      <c r="F233" s="6"/>
      <c r="G233" s="6"/>
      <c r="H233" s="6">
        <f t="shared" si="27"/>
        <v>0</v>
      </c>
      <c r="I233" s="6">
        <f t="shared" si="32"/>
        <v>0</v>
      </c>
      <c r="J233" s="6">
        <f t="shared" si="33"/>
        <v>0</v>
      </c>
      <c r="K233" s="6">
        <f t="shared" si="29"/>
        <v>0</v>
      </c>
      <c r="L233" s="6">
        <f t="shared" si="28"/>
        <v>0</v>
      </c>
      <c r="M233" s="17">
        <f>VLOOKUP(B233,Encargos!$A$8:$B$652,2,0)</f>
        <v>2.4659999999999999E-3</v>
      </c>
    </row>
    <row r="234" spans="1:13" x14ac:dyDescent="0.3">
      <c r="A234">
        <f t="shared" si="35"/>
        <v>136</v>
      </c>
      <c r="B234" s="1">
        <v>51561</v>
      </c>
      <c r="C234" s="6">
        <f t="shared" si="30"/>
        <v>0</v>
      </c>
      <c r="D234" s="6">
        <f t="shared" si="31"/>
        <v>0</v>
      </c>
      <c r="E234" s="6">
        <f t="shared" si="34"/>
        <v>0</v>
      </c>
      <c r="F234" s="6"/>
      <c r="G234" s="6"/>
      <c r="H234" s="6">
        <f t="shared" si="27"/>
        <v>0</v>
      </c>
      <c r="I234" s="6">
        <f t="shared" si="32"/>
        <v>0</v>
      </c>
      <c r="J234" s="6">
        <f t="shared" si="33"/>
        <v>0</v>
      </c>
      <c r="K234" s="6">
        <f t="shared" si="29"/>
        <v>0</v>
      </c>
      <c r="L234" s="6">
        <f t="shared" si="28"/>
        <v>0</v>
      </c>
      <c r="M234" s="17">
        <f>VLOOKUP(B234,Encargos!$A$8:$B$652,2,0)</f>
        <v>2.4659999999999999E-3</v>
      </c>
    </row>
    <row r="235" spans="1:13" x14ac:dyDescent="0.3">
      <c r="A235">
        <f t="shared" si="35"/>
        <v>135</v>
      </c>
      <c r="B235" s="1">
        <v>51592</v>
      </c>
      <c r="C235" s="6">
        <f t="shared" si="30"/>
        <v>0</v>
      </c>
      <c r="D235" s="6">
        <f t="shared" si="31"/>
        <v>0</v>
      </c>
      <c r="E235" s="6">
        <f t="shared" si="34"/>
        <v>0</v>
      </c>
      <c r="F235" s="6"/>
      <c r="G235" s="6"/>
      <c r="H235" s="6">
        <f t="shared" si="27"/>
        <v>0</v>
      </c>
      <c r="I235" s="6">
        <f t="shared" si="32"/>
        <v>0</v>
      </c>
      <c r="J235" s="6">
        <f t="shared" si="33"/>
        <v>0</v>
      </c>
      <c r="K235" s="6">
        <f t="shared" si="29"/>
        <v>0</v>
      </c>
      <c r="L235" s="6">
        <f t="shared" si="28"/>
        <v>0</v>
      </c>
      <c r="M235" s="17">
        <f>VLOOKUP(B235,Encargos!$A$8:$B$652,2,0)</f>
        <v>2.4659999999999999E-3</v>
      </c>
    </row>
    <row r="236" spans="1:13" x14ac:dyDescent="0.3">
      <c r="A236">
        <f t="shared" si="35"/>
        <v>134</v>
      </c>
      <c r="B236" s="1">
        <v>51622</v>
      </c>
      <c r="C236" s="6">
        <f t="shared" si="30"/>
        <v>0</v>
      </c>
      <c r="D236" s="6">
        <f t="shared" si="31"/>
        <v>0</v>
      </c>
      <c r="E236" s="6">
        <f t="shared" si="34"/>
        <v>0</v>
      </c>
      <c r="F236" s="6"/>
      <c r="G236" s="6"/>
      <c r="H236" s="6">
        <f t="shared" si="27"/>
        <v>0</v>
      </c>
      <c r="I236" s="6">
        <f t="shared" si="32"/>
        <v>0</v>
      </c>
      <c r="J236" s="6">
        <f t="shared" si="33"/>
        <v>0</v>
      </c>
      <c r="K236" s="6">
        <f t="shared" si="29"/>
        <v>0</v>
      </c>
      <c r="L236" s="6">
        <f t="shared" si="28"/>
        <v>0</v>
      </c>
      <c r="M236" s="17">
        <f>VLOOKUP(B236,Encargos!$A$8:$B$652,2,0)</f>
        <v>2.4659999999999999E-3</v>
      </c>
    </row>
    <row r="237" spans="1:13" x14ac:dyDescent="0.3">
      <c r="A237">
        <f t="shared" si="35"/>
        <v>133</v>
      </c>
      <c r="B237" s="1">
        <v>51653</v>
      </c>
      <c r="C237" s="6">
        <f t="shared" si="30"/>
        <v>0</v>
      </c>
      <c r="D237" s="6">
        <f t="shared" si="31"/>
        <v>0</v>
      </c>
      <c r="E237" s="6">
        <f t="shared" si="34"/>
        <v>0</v>
      </c>
      <c r="F237" s="6"/>
      <c r="G237" s="6"/>
      <c r="H237" s="6">
        <f t="shared" si="27"/>
        <v>0</v>
      </c>
      <c r="I237" s="6">
        <f t="shared" si="32"/>
        <v>0</v>
      </c>
      <c r="J237" s="6">
        <f t="shared" si="33"/>
        <v>0</v>
      </c>
      <c r="K237" s="6">
        <f t="shared" si="29"/>
        <v>0</v>
      </c>
      <c r="L237" s="6">
        <f t="shared" si="28"/>
        <v>0</v>
      </c>
      <c r="M237" s="17">
        <f>VLOOKUP(B237,Encargos!$A$8:$B$652,2,0)</f>
        <v>2.4659999999999999E-3</v>
      </c>
    </row>
    <row r="238" spans="1:13" x14ac:dyDescent="0.3">
      <c r="A238">
        <f t="shared" si="35"/>
        <v>132</v>
      </c>
      <c r="B238" s="1">
        <v>51683</v>
      </c>
      <c r="C238" s="6">
        <f t="shared" si="30"/>
        <v>0</v>
      </c>
      <c r="D238" s="6">
        <f t="shared" si="31"/>
        <v>0</v>
      </c>
      <c r="E238" s="6">
        <f t="shared" si="34"/>
        <v>0</v>
      </c>
      <c r="F238" s="6"/>
      <c r="G238" s="6"/>
      <c r="H238" s="6">
        <f t="shared" si="27"/>
        <v>0</v>
      </c>
      <c r="I238" s="6">
        <f t="shared" si="32"/>
        <v>0</v>
      </c>
      <c r="J238" s="6">
        <f t="shared" si="33"/>
        <v>0</v>
      </c>
      <c r="K238" s="6">
        <f t="shared" si="29"/>
        <v>0</v>
      </c>
      <c r="L238" s="6">
        <f t="shared" si="28"/>
        <v>0</v>
      </c>
      <c r="M238" s="17">
        <f>VLOOKUP(B238,Encargos!$A$8:$B$652,2,0)</f>
        <v>2.4659999999999999E-3</v>
      </c>
    </row>
    <row r="239" spans="1:13" x14ac:dyDescent="0.3">
      <c r="A239">
        <f t="shared" si="35"/>
        <v>131</v>
      </c>
      <c r="B239" s="1">
        <v>51714</v>
      </c>
      <c r="C239" s="6">
        <f t="shared" si="30"/>
        <v>0</v>
      </c>
      <c r="D239" s="6">
        <f t="shared" si="31"/>
        <v>0</v>
      </c>
      <c r="E239" s="6">
        <f t="shared" si="34"/>
        <v>0</v>
      </c>
      <c r="F239" s="6"/>
      <c r="G239" s="6"/>
      <c r="H239" s="6">
        <f t="shared" si="27"/>
        <v>0</v>
      </c>
      <c r="I239" s="6">
        <f t="shared" si="32"/>
        <v>0</v>
      </c>
      <c r="J239" s="6">
        <f t="shared" si="33"/>
        <v>0</v>
      </c>
      <c r="K239" s="6">
        <f t="shared" si="29"/>
        <v>0</v>
      </c>
      <c r="L239" s="6">
        <f t="shared" si="28"/>
        <v>0</v>
      </c>
      <c r="M239" s="17">
        <f>VLOOKUP(B239,Encargos!$A$8:$B$652,2,0)</f>
        <v>2.4659999999999999E-3</v>
      </c>
    </row>
    <row r="240" spans="1:13" x14ac:dyDescent="0.3">
      <c r="A240">
        <f t="shared" si="35"/>
        <v>130</v>
      </c>
      <c r="B240" s="1">
        <v>51745</v>
      </c>
      <c r="C240" s="6">
        <f t="shared" si="30"/>
        <v>0</v>
      </c>
      <c r="D240" s="6">
        <f t="shared" si="31"/>
        <v>0</v>
      </c>
      <c r="E240" s="6">
        <f t="shared" si="34"/>
        <v>0</v>
      </c>
      <c r="F240" s="6"/>
      <c r="G240" s="6"/>
      <c r="H240" s="6">
        <f t="shared" si="27"/>
        <v>0</v>
      </c>
      <c r="I240" s="6">
        <f t="shared" si="32"/>
        <v>0</v>
      </c>
      <c r="J240" s="6">
        <f t="shared" si="33"/>
        <v>0</v>
      </c>
      <c r="K240" s="6">
        <f t="shared" si="29"/>
        <v>0</v>
      </c>
      <c r="L240" s="6">
        <f t="shared" si="28"/>
        <v>0</v>
      </c>
      <c r="M240" s="17">
        <f>VLOOKUP(B240,Encargos!$A$8:$B$652,2,0)</f>
        <v>2.4659999999999999E-3</v>
      </c>
    </row>
    <row r="241" spans="1:13" x14ac:dyDescent="0.3">
      <c r="A241">
        <f t="shared" si="35"/>
        <v>129</v>
      </c>
      <c r="B241" s="1">
        <v>51775</v>
      </c>
      <c r="C241" s="6">
        <f t="shared" si="30"/>
        <v>0</v>
      </c>
      <c r="D241" s="6">
        <f t="shared" si="31"/>
        <v>0</v>
      </c>
      <c r="E241" s="6">
        <f t="shared" si="34"/>
        <v>0</v>
      </c>
      <c r="F241" s="6"/>
      <c r="G241" s="6"/>
      <c r="H241" s="6">
        <f t="shared" si="27"/>
        <v>0</v>
      </c>
      <c r="I241" s="6">
        <f t="shared" si="32"/>
        <v>0</v>
      </c>
      <c r="J241" s="6">
        <f t="shared" si="33"/>
        <v>0</v>
      </c>
      <c r="K241" s="6">
        <f t="shared" si="29"/>
        <v>0</v>
      </c>
      <c r="L241" s="6">
        <f t="shared" si="28"/>
        <v>0</v>
      </c>
      <c r="M241" s="17">
        <f>VLOOKUP(B241,Encargos!$A$8:$B$652,2,0)</f>
        <v>2.4659999999999999E-3</v>
      </c>
    </row>
    <row r="242" spans="1:13" x14ac:dyDescent="0.3">
      <c r="A242">
        <f t="shared" si="35"/>
        <v>128</v>
      </c>
      <c r="B242" s="1">
        <v>51806</v>
      </c>
      <c r="C242" s="6">
        <f t="shared" si="30"/>
        <v>0</v>
      </c>
      <c r="D242" s="6">
        <f t="shared" si="31"/>
        <v>0</v>
      </c>
      <c r="E242" s="6">
        <f t="shared" si="34"/>
        <v>0</v>
      </c>
      <c r="F242" s="6"/>
      <c r="G242" s="6"/>
      <c r="H242" s="6">
        <f t="shared" si="27"/>
        <v>0</v>
      </c>
      <c r="I242" s="6">
        <f t="shared" si="32"/>
        <v>0</v>
      </c>
      <c r="J242" s="6">
        <f t="shared" si="33"/>
        <v>0</v>
      </c>
      <c r="K242" s="6">
        <f t="shared" si="29"/>
        <v>0</v>
      </c>
      <c r="L242" s="6">
        <f t="shared" si="28"/>
        <v>0</v>
      </c>
      <c r="M242" s="17">
        <f>VLOOKUP(B242,Encargos!$A$8:$B$652,2,0)</f>
        <v>2.4659999999999999E-3</v>
      </c>
    </row>
    <row r="243" spans="1:13" x14ac:dyDescent="0.3">
      <c r="A243">
        <f t="shared" si="35"/>
        <v>127</v>
      </c>
      <c r="B243" s="1">
        <v>51836</v>
      </c>
      <c r="C243" s="6">
        <f t="shared" si="30"/>
        <v>0</v>
      </c>
      <c r="D243" s="6">
        <f t="shared" si="31"/>
        <v>0</v>
      </c>
      <c r="E243" s="6">
        <f t="shared" si="34"/>
        <v>0</v>
      </c>
      <c r="F243" s="6"/>
      <c r="G243" s="6"/>
      <c r="H243" s="6">
        <f t="shared" si="27"/>
        <v>0</v>
      </c>
      <c r="I243" s="6">
        <f t="shared" si="32"/>
        <v>0</v>
      </c>
      <c r="J243" s="6">
        <f t="shared" si="33"/>
        <v>0</v>
      </c>
      <c r="K243" s="6">
        <f t="shared" si="29"/>
        <v>0</v>
      </c>
      <c r="L243" s="6">
        <f t="shared" si="28"/>
        <v>0</v>
      </c>
      <c r="M243" s="17">
        <f>VLOOKUP(B243,Encargos!$A$8:$B$652,2,0)</f>
        <v>2.4659999999999999E-3</v>
      </c>
    </row>
    <row r="244" spans="1:13" x14ac:dyDescent="0.3">
      <c r="A244">
        <f t="shared" si="35"/>
        <v>126</v>
      </c>
      <c r="B244" s="1">
        <v>51867</v>
      </c>
      <c r="C244" s="6">
        <f t="shared" si="30"/>
        <v>0</v>
      </c>
      <c r="D244" s="6">
        <f t="shared" si="31"/>
        <v>0</v>
      </c>
      <c r="E244" s="6">
        <f t="shared" si="34"/>
        <v>0</v>
      </c>
      <c r="F244" s="6"/>
      <c r="G244" s="6"/>
      <c r="H244" s="6">
        <f t="shared" si="27"/>
        <v>0</v>
      </c>
      <c r="I244" s="6">
        <f t="shared" si="32"/>
        <v>0</v>
      </c>
      <c r="J244" s="6">
        <f t="shared" si="33"/>
        <v>0</v>
      </c>
      <c r="K244" s="6">
        <f t="shared" si="29"/>
        <v>0</v>
      </c>
      <c r="L244" s="6">
        <f t="shared" si="28"/>
        <v>0</v>
      </c>
      <c r="M244" s="17">
        <f>VLOOKUP(B244,Encargos!$A$8:$B$652,2,0)</f>
        <v>2.4659999999999999E-3</v>
      </c>
    </row>
    <row r="245" spans="1:13" x14ac:dyDescent="0.3">
      <c r="A245">
        <f t="shared" si="35"/>
        <v>125</v>
      </c>
      <c r="B245" s="1">
        <v>51898</v>
      </c>
      <c r="C245" s="6">
        <f t="shared" si="30"/>
        <v>0</v>
      </c>
      <c r="D245" s="6">
        <f t="shared" si="31"/>
        <v>0</v>
      </c>
      <c r="E245" s="6">
        <f t="shared" si="34"/>
        <v>0</v>
      </c>
      <c r="F245" s="6"/>
      <c r="G245" s="6"/>
      <c r="H245" s="6">
        <f t="shared" si="27"/>
        <v>0</v>
      </c>
      <c r="I245" s="6">
        <f t="shared" si="32"/>
        <v>0</v>
      </c>
      <c r="J245" s="6">
        <f t="shared" si="33"/>
        <v>0</v>
      </c>
      <c r="K245" s="6">
        <f t="shared" si="29"/>
        <v>0</v>
      </c>
      <c r="L245" s="6">
        <f t="shared" si="28"/>
        <v>0</v>
      </c>
      <c r="M245" s="17">
        <f>VLOOKUP(B245,Encargos!$A$8:$B$652,2,0)</f>
        <v>2.4659999999999999E-3</v>
      </c>
    </row>
    <row r="246" spans="1:13" x14ac:dyDescent="0.3">
      <c r="A246">
        <f t="shared" si="35"/>
        <v>124</v>
      </c>
      <c r="B246" s="1">
        <v>51926</v>
      </c>
      <c r="C246" s="6">
        <f t="shared" si="30"/>
        <v>0</v>
      </c>
      <c r="D246" s="6">
        <f t="shared" si="31"/>
        <v>0</v>
      </c>
      <c r="E246" s="6">
        <f t="shared" si="34"/>
        <v>0</v>
      </c>
      <c r="F246" s="6"/>
      <c r="G246" s="6"/>
      <c r="H246" s="6">
        <f t="shared" si="27"/>
        <v>0</v>
      </c>
      <c r="I246" s="6">
        <f t="shared" si="32"/>
        <v>0</v>
      </c>
      <c r="J246" s="6">
        <f t="shared" si="33"/>
        <v>0</v>
      </c>
      <c r="K246" s="6">
        <f t="shared" si="29"/>
        <v>0</v>
      </c>
      <c r="L246" s="6">
        <f t="shared" si="28"/>
        <v>0</v>
      </c>
      <c r="M246" s="17">
        <f>VLOOKUP(B246,Encargos!$A$8:$B$652,2,0)</f>
        <v>2.4659999999999999E-3</v>
      </c>
    </row>
    <row r="247" spans="1:13" x14ac:dyDescent="0.3">
      <c r="A247">
        <f t="shared" si="35"/>
        <v>123</v>
      </c>
      <c r="B247" s="1">
        <v>51957</v>
      </c>
      <c r="C247" s="6">
        <f t="shared" si="30"/>
        <v>0</v>
      </c>
      <c r="D247" s="6">
        <f t="shared" si="31"/>
        <v>0</v>
      </c>
      <c r="E247" s="6">
        <f t="shared" si="34"/>
        <v>0</v>
      </c>
      <c r="F247" s="6"/>
      <c r="G247" s="6"/>
      <c r="H247" s="6">
        <f t="shared" si="27"/>
        <v>0</v>
      </c>
      <c r="I247" s="6">
        <f t="shared" si="32"/>
        <v>0</v>
      </c>
      <c r="J247" s="6">
        <f t="shared" si="33"/>
        <v>0</v>
      </c>
      <c r="K247" s="6">
        <f t="shared" si="29"/>
        <v>0</v>
      </c>
      <c r="L247" s="6">
        <f t="shared" si="28"/>
        <v>0</v>
      </c>
      <c r="M247" s="17">
        <f>VLOOKUP(B247,Encargos!$A$8:$B$652,2,0)</f>
        <v>2.4659999999999999E-3</v>
      </c>
    </row>
    <row r="248" spans="1:13" x14ac:dyDescent="0.3">
      <c r="A248">
        <f t="shared" si="35"/>
        <v>122</v>
      </c>
      <c r="B248" s="1">
        <v>51987</v>
      </c>
      <c r="C248" s="6">
        <f t="shared" si="30"/>
        <v>0</v>
      </c>
      <c r="D248" s="6">
        <f t="shared" si="31"/>
        <v>0</v>
      </c>
      <c r="E248" s="6">
        <f t="shared" si="34"/>
        <v>0</v>
      </c>
      <c r="F248" s="6"/>
      <c r="G248" s="6"/>
      <c r="H248" s="6">
        <f t="shared" si="27"/>
        <v>0</v>
      </c>
      <c r="I248" s="6">
        <f t="shared" si="32"/>
        <v>0</v>
      </c>
      <c r="J248" s="6">
        <f t="shared" si="33"/>
        <v>0</v>
      </c>
      <c r="K248" s="6">
        <f t="shared" si="29"/>
        <v>0</v>
      </c>
      <c r="L248" s="6">
        <f t="shared" si="28"/>
        <v>0</v>
      </c>
      <c r="M248" s="17">
        <f>VLOOKUP(B248,Encargos!$A$8:$B$652,2,0)</f>
        <v>2.4659999999999999E-3</v>
      </c>
    </row>
    <row r="249" spans="1:13" x14ac:dyDescent="0.3">
      <c r="A249">
        <f t="shared" si="35"/>
        <v>121</v>
      </c>
      <c r="B249" s="1">
        <v>52018</v>
      </c>
      <c r="C249" s="6">
        <f t="shared" si="30"/>
        <v>0</v>
      </c>
      <c r="D249" s="6">
        <f t="shared" si="31"/>
        <v>0</v>
      </c>
      <c r="E249" s="6">
        <f t="shared" si="34"/>
        <v>0</v>
      </c>
      <c r="F249" s="6"/>
      <c r="G249" s="6"/>
      <c r="H249" s="6">
        <f t="shared" si="27"/>
        <v>0</v>
      </c>
      <c r="I249" s="6">
        <f t="shared" si="32"/>
        <v>0</v>
      </c>
      <c r="J249" s="6">
        <f t="shared" si="33"/>
        <v>0</v>
      </c>
      <c r="K249" s="6">
        <f t="shared" si="29"/>
        <v>0</v>
      </c>
      <c r="L249" s="6">
        <f t="shared" si="28"/>
        <v>0</v>
      </c>
      <c r="M249" s="17">
        <f>VLOOKUP(B249,Encargos!$A$8:$B$652,2,0)</f>
        <v>2.4659999999999999E-3</v>
      </c>
    </row>
    <row r="250" spans="1:13" x14ac:dyDescent="0.3">
      <c r="A250">
        <f t="shared" si="35"/>
        <v>120</v>
      </c>
      <c r="B250" s="1">
        <v>52048</v>
      </c>
      <c r="C250" s="6">
        <f t="shared" si="30"/>
        <v>0</v>
      </c>
      <c r="D250" s="6">
        <f t="shared" si="31"/>
        <v>0</v>
      </c>
      <c r="E250" s="6">
        <f t="shared" si="34"/>
        <v>0</v>
      </c>
      <c r="F250" s="6"/>
      <c r="G250" s="6"/>
      <c r="H250" s="6">
        <f t="shared" si="27"/>
        <v>0</v>
      </c>
      <c r="I250" s="6">
        <f t="shared" si="32"/>
        <v>0</v>
      </c>
      <c r="J250" s="6">
        <f t="shared" si="33"/>
        <v>0</v>
      </c>
      <c r="K250" s="6">
        <f t="shared" si="29"/>
        <v>0</v>
      </c>
      <c r="L250" s="6">
        <f t="shared" si="28"/>
        <v>0</v>
      </c>
      <c r="M250" s="17">
        <f>VLOOKUP(B250,Encargos!$A$8:$B$652,2,0)</f>
        <v>2.4659999999999999E-3</v>
      </c>
    </row>
    <row r="251" spans="1:13" x14ac:dyDescent="0.3">
      <c r="A251">
        <f t="shared" si="35"/>
        <v>119</v>
      </c>
      <c r="B251" s="1">
        <v>52079</v>
      </c>
      <c r="C251" s="6">
        <f t="shared" si="30"/>
        <v>0</v>
      </c>
      <c r="D251" s="6">
        <f t="shared" si="31"/>
        <v>0</v>
      </c>
      <c r="E251" s="6">
        <f t="shared" si="34"/>
        <v>0</v>
      </c>
      <c r="F251" s="6"/>
      <c r="G251" s="6"/>
      <c r="H251" s="6">
        <f t="shared" si="27"/>
        <v>0</v>
      </c>
      <c r="I251" s="6">
        <f t="shared" si="32"/>
        <v>0</v>
      </c>
      <c r="J251" s="6">
        <f t="shared" si="33"/>
        <v>0</v>
      </c>
      <c r="K251" s="6">
        <f t="shared" si="29"/>
        <v>0</v>
      </c>
      <c r="L251" s="6">
        <f t="shared" si="28"/>
        <v>0</v>
      </c>
      <c r="M251" s="17">
        <f>VLOOKUP(B251,Encargos!$A$8:$B$652,2,0)</f>
        <v>2.4659999999999999E-3</v>
      </c>
    </row>
    <row r="252" spans="1:13" x14ac:dyDescent="0.3">
      <c r="A252">
        <f t="shared" si="35"/>
        <v>118</v>
      </c>
      <c r="B252" s="1">
        <v>52110</v>
      </c>
      <c r="C252" s="6">
        <f t="shared" si="30"/>
        <v>0</v>
      </c>
      <c r="D252" s="6">
        <f t="shared" si="31"/>
        <v>0</v>
      </c>
      <c r="E252" s="6">
        <f t="shared" si="34"/>
        <v>0</v>
      </c>
      <c r="F252" s="6"/>
      <c r="G252" s="6"/>
      <c r="H252" s="6">
        <f t="shared" si="27"/>
        <v>0</v>
      </c>
      <c r="I252" s="6">
        <f t="shared" si="32"/>
        <v>0</v>
      </c>
      <c r="J252" s="6">
        <f t="shared" si="33"/>
        <v>0</v>
      </c>
      <c r="K252" s="6">
        <f t="shared" si="29"/>
        <v>0</v>
      </c>
      <c r="L252" s="6">
        <f t="shared" si="28"/>
        <v>0</v>
      </c>
      <c r="M252" s="17">
        <f>VLOOKUP(B252,Encargos!$A$8:$B$652,2,0)</f>
        <v>2.4659999999999999E-3</v>
      </c>
    </row>
    <row r="253" spans="1:13" x14ac:dyDescent="0.3">
      <c r="A253">
        <f t="shared" si="35"/>
        <v>117</v>
      </c>
      <c r="B253" s="1">
        <v>52140</v>
      </c>
      <c r="C253" s="6">
        <f t="shared" si="30"/>
        <v>0</v>
      </c>
      <c r="D253" s="6">
        <f t="shared" si="31"/>
        <v>0</v>
      </c>
      <c r="E253" s="6">
        <f t="shared" si="34"/>
        <v>0</v>
      </c>
      <c r="F253" s="6"/>
      <c r="G253" s="6"/>
      <c r="H253" s="6">
        <f t="shared" si="27"/>
        <v>0</v>
      </c>
      <c r="I253" s="6">
        <f t="shared" si="32"/>
        <v>0</v>
      </c>
      <c r="J253" s="6">
        <f t="shared" si="33"/>
        <v>0</v>
      </c>
      <c r="K253" s="6">
        <f t="shared" si="29"/>
        <v>0</v>
      </c>
      <c r="L253" s="6">
        <f t="shared" si="28"/>
        <v>0</v>
      </c>
      <c r="M253" s="17">
        <f>VLOOKUP(B253,Encargos!$A$8:$B$652,2,0)</f>
        <v>2.4659999999999999E-3</v>
      </c>
    </row>
    <row r="254" spans="1:13" x14ac:dyDescent="0.3">
      <c r="A254">
        <f t="shared" si="35"/>
        <v>116</v>
      </c>
      <c r="B254" s="1">
        <v>52171</v>
      </c>
      <c r="C254" s="6">
        <f t="shared" si="30"/>
        <v>0</v>
      </c>
      <c r="D254" s="6">
        <f t="shared" si="31"/>
        <v>0</v>
      </c>
      <c r="E254" s="6">
        <f t="shared" si="34"/>
        <v>0</v>
      </c>
      <c r="F254" s="6"/>
      <c r="G254" s="6"/>
      <c r="H254" s="6">
        <f t="shared" si="27"/>
        <v>0</v>
      </c>
      <c r="I254" s="6">
        <f t="shared" si="32"/>
        <v>0</v>
      </c>
      <c r="J254" s="6">
        <f t="shared" si="33"/>
        <v>0</v>
      </c>
      <c r="K254" s="6">
        <f t="shared" si="29"/>
        <v>0</v>
      </c>
      <c r="L254" s="6">
        <f t="shared" si="28"/>
        <v>0</v>
      </c>
      <c r="M254" s="17">
        <f>VLOOKUP(B254,Encargos!$A$8:$B$652,2,0)</f>
        <v>2.4659999999999999E-3</v>
      </c>
    </row>
    <row r="255" spans="1:13" x14ac:dyDescent="0.3">
      <c r="A255">
        <f t="shared" si="35"/>
        <v>115</v>
      </c>
      <c r="B255" s="1">
        <v>52201</v>
      </c>
      <c r="C255" s="6">
        <f t="shared" si="30"/>
        <v>0</v>
      </c>
      <c r="D255" s="6">
        <f t="shared" si="31"/>
        <v>0</v>
      </c>
      <c r="E255" s="6">
        <f t="shared" si="34"/>
        <v>0</v>
      </c>
      <c r="F255" s="6"/>
      <c r="G255" s="6"/>
      <c r="H255" s="6">
        <f t="shared" si="27"/>
        <v>0</v>
      </c>
      <c r="I255" s="6">
        <f t="shared" si="32"/>
        <v>0</v>
      </c>
      <c r="J255" s="6">
        <f t="shared" si="33"/>
        <v>0</v>
      </c>
      <c r="K255" s="6">
        <f t="shared" si="29"/>
        <v>0</v>
      </c>
      <c r="L255" s="6">
        <f t="shared" si="28"/>
        <v>0</v>
      </c>
      <c r="M255" s="17">
        <f>VLOOKUP(B255,Encargos!$A$8:$B$652,2,0)</f>
        <v>2.4659999999999999E-3</v>
      </c>
    </row>
    <row r="256" spans="1:13" x14ac:dyDescent="0.3">
      <c r="A256">
        <f t="shared" si="35"/>
        <v>114</v>
      </c>
      <c r="B256" s="1">
        <v>52232</v>
      </c>
      <c r="C256" s="6">
        <f t="shared" si="30"/>
        <v>0</v>
      </c>
      <c r="D256" s="6">
        <f t="shared" si="31"/>
        <v>0</v>
      </c>
      <c r="E256" s="6">
        <f t="shared" si="34"/>
        <v>0</v>
      </c>
      <c r="F256" s="6"/>
      <c r="G256" s="6"/>
      <c r="H256" s="6">
        <f t="shared" si="27"/>
        <v>0</v>
      </c>
      <c r="I256" s="6">
        <f t="shared" si="32"/>
        <v>0</v>
      </c>
      <c r="J256" s="6">
        <f t="shared" si="33"/>
        <v>0</v>
      </c>
      <c r="K256" s="6">
        <f t="shared" si="29"/>
        <v>0</v>
      </c>
      <c r="L256" s="6">
        <f t="shared" si="28"/>
        <v>0</v>
      </c>
      <c r="M256" s="17">
        <f>VLOOKUP(B256,Encargos!$A$8:$B$652,2,0)</f>
        <v>2.4659999999999999E-3</v>
      </c>
    </row>
    <row r="257" spans="1:13" x14ac:dyDescent="0.3">
      <c r="A257">
        <f t="shared" si="35"/>
        <v>113</v>
      </c>
      <c r="B257" s="1">
        <v>52263</v>
      </c>
      <c r="C257" s="6">
        <f t="shared" si="30"/>
        <v>0</v>
      </c>
      <c r="D257" s="6">
        <f t="shared" si="31"/>
        <v>0</v>
      </c>
      <c r="E257" s="6">
        <f t="shared" si="34"/>
        <v>0</v>
      </c>
      <c r="F257" s="6"/>
      <c r="G257" s="6"/>
      <c r="H257" s="6">
        <f t="shared" si="27"/>
        <v>0</v>
      </c>
      <c r="I257" s="6">
        <f t="shared" si="32"/>
        <v>0</v>
      </c>
      <c r="J257" s="6">
        <f t="shared" si="33"/>
        <v>0</v>
      </c>
      <c r="K257" s="6">
        <f t="shared" si="29"/>
        <v>0</v>
      </c>
      <c r="L257" s="6">
        <f t="shared" si="28"/>
        <v>0</v>
      </c>
      <c r="M257" s="17">
        <f>VLOOKUP(B257,Encargos!$A$8:$B$652,2,0)</f>
        <v>2.4659999999999999E-3</v>
      </c>
    </row>
    <row r="258" spans="1:13" x14ac:dyDescent="0.3">
      <c r="A258">
        <f t="shared" si="35"/>
        <v>112</v>
      </c>
      <c r="B258" s="1">
        <v>52291</v>
      </c>
      <c r="C258" s="6">
        <f t="shared" si="30"/>
        <v>0</v>
      </c>
      <c r="D258" s="6">
        <f t="shared" si="31"/>
        <v>0</v>
      </c>
      <c r="E258" s="6">
        <f t="shared" si="34"/>
        <v>0</v>
      </c>
      <c r="F258" s="6"/>
      <c r="G258" s="6"/>
      <c r="H258" s="6">
        <f t="shared" si="27"/>
        <v>0</v>
      </c>
      <c r="I258" s="6">
        <f t="shared" si="32"/>
        <v>0</v>
      </c>
      <c r="J258" s="6">
        <f t="shared" si="33"/>
        <v>0</v>
      </c>
      <c r="K258" s="6">
        <f t="shared" si="29"/>
        <v>0</v>
      </c>
      <c r="L258" s="6">
        <f t="shared" si="28"/>
        <v>0</v>
      </c>
      <c r="M258" s="17">
        <f>VLOOKUP(B258,Encargos!$A$8:$B$652,2,0)</f>
        <v>2.4659999999999999E-3</v>
      </c>
    </row>
    <row r="259" spans="1:13" x14ac:dyDescent="0.3">
      <c r="A259">
        <f t="shared" si="35"/>
        <v>111</v>
      </c>
      <c r="B259" s="1">
        <v>52322</v>
      </c>
      <c r="C259" s="6">
        <f t="shared" si="30"/>
        <v>0</v>
      </c>
      <c r="D259" s="6">
        <f t="shared" si="31"/>
        <v>0</v>
      </c>
      <c r="E259" s="6">
        <f t="shared" si="34"/>
        <v>0</v>
      </c>
      <c r="F259" s="6"/>
      <c r="G259" s="6"/>
      <c r="H259" s="6">
        <f t="shared" si="27"/>
        <v>0</v>
      </c>
      <c r="I259" s="6">
        <f t="shared" si="32"/>
        <v>0</v>
      </c>
      <c r="J259" s="6">
        <f t="shared" si="33"/>
        <v>0</v>
      </c>
      <c r="K259" s="6">
        <f t="shared" si="29"/>
        <v>0</v>
      </c>
      <c r="L259" s="6">
        <f t="shared" si="28"/>
        <v>0</v>
      </c>
      <c r="M259" s="17">
        <f>VLOOKUP(B259,Encargos!$A$8:$B$652,2,0)</f>
        <v>2.4659999999999999E-3</v>
      </c>
    </row>
    <row r="260" spans="1:13" x14ac:dyDescent="0.3">
      <c r="A260">
        <f t="shared" si="35"/>
        <v>110</v>
      </c>
      <c r="B260" s="1">
        <v>52352</v>
      </c>
      <c r="C260" s="6">
        <f t="shared" si="30"/>
        <v>0</v>
      </c>
      <c r="D260" s="6">
        <f t="shared" si="31"/>
        <v>0</v>
      </c>
      <c r="E260" s="6">
        <f t="shared" si="34"/>
        <v>0</v>
      </c>
      <c r="F260" s="6"/>
      <c r="G260" s="6"/>
      <c r="H260" s="6">
        <f t="shared" si="27"/>
        <v>0</v>
      </c>
      <c r="I260" s="6">
        <f t="shared" si="32"/>
        <v>0</v>
      </c>
      <c r="J260" s="6">
        <f t="shared" si="33"/>
        <v>0</v>
      </c>
      <c r="K260" s="6">
        <f t="shared" si="29"/>
        <v>0</v>
      </c>
      <c r="L260" s="6">
        <f t="shared" si="28"/>
        <v>0</v>
      </c>
      <c r="M260" s="17">
        <f>VLOOKUP(B260,Encargos!$A$8:$B$652,2,0)</f>
        <v>2.4659999999999999E-3</v>
      </c>
    </row>
    <row r="261" spans="1:13" x14ac:dyDescent="0.3">
      <c r="A261">
        <f t="shared" si="35"/>
        <v>109</v>
      </c>
      <c r="B261" s="1">
        <v>52383</v>
      </c>
      <c r="C261" s="6">
        <f t="shared" si="30"/>
        <v>0</v>
      </c>
      <c r="D261" s="6">
        <f t="shared" si="31"/>
        <v>0</v>
      </c>
      <c r="E261" s="6">
        <f t="shared" si="34"/>
        <v>0</v>
      </c>
      <c r="F261" s="6"/>
      <c r="G261" s="6"/>
      <c r="H261" s="6">
        <f t="shared" ref="H261:H324" si="36">SUM(E261:G261)*$N$4</f>
        <v>0</v>
      </c>
      <c r="I261" s="6">
        <f t="shared" si="32"/>
        <v>0</v>
      </c>
      <c r="J261" s="6">
        <f t="shared" si="33"/>
        <v>0</v>
      </c>
      <c r="K261" s="6">
        <f t="shared" si="29"/>
        <v>0</v>
      </c>
      <c r="L261" s="6">
        <f t="shared" ref="L261:L324" si="37">SUM(E261:H261)-I261</f>
        <v>0</v>
      </c>
      <c r="M261" s="17">
        <f>VLOOKUP(B261,Encargos!$A$8:$B$652,2,0)</f>
        <v>2.4659999999999999E-3</v>
      </c>
    </row>
    <row r="262" spans="1:13" x14ac:dyDescent="0.3">
      <c r="A262">
        <f t="shared" si="35"/>
        <v>108</v>
      </c>
      <c r="B262" s="1">
        <v>52413</v>
      </c>
      <c r="C262" s="6">
        <f t="shared" si="30"/>
        <v>0</v>
      </c>
      <c r="D262" s="6">
        <f t="shared" si="31"/>
        <v>0</v>
      </c>
      <c r="E262" s="6">
        <f t="shared" si="34"/>
        <v>0</v>
      </c>
      <c r="F262" s="6"/>
      <c r="G262" s="6"/>
      <c r="H262" s="6">
        <f t="shared" si="36"/>
        <v>0</v>
      </c>
      <c r="I262" s="6">
        <f t="shared" si="32"/>
        <v>0</v>
      </c>
      <c r="J262" s="6">
        <f t="shared" si="33"/>
        <v>0</v>
      </c>
      <c r="K262" s="6">
        <f t="shared" si="29"/>
        <v>0</v>
      </c>
      <c r="L262" s="6">
        <f t="shared" si="37"/>
        <v>0</v>
      </c>
      <c r="M262" s="17">
        <f>VLOOKUP(B262,Encargos!$A$8:$B$652,2,0)</f>
        <v>2.4659999999999999E-3</v>
      </c>
    </row>
    <row r="263" spans="1:13" x14ac:dyDescent="0.3">
      <c r="A263">
        <f t="shared" si="35"/>
        <v>107</v>
      </c>
      <c r="B263" s="1">
        <v>52444</v>
      </c>
      <c r="C263" s="6">
        <f t="shared" si="30"/>
        <v>0</v>
      </c>
      <c r="D263" s="6">
        <f t="shared" si="31"/>
        <v>0</v>
      </c>
      <c r="E263" s="6">
        <f t="shared" si="34"/>
        <v>0</v>
      </c>
      <c r="F263" s="6"/>
      <c r="G263" s="6"/>
      <c r="H263" s="6">
        <f t="shared" si="36"/>
        <v>0</v>
      </c>
      <c r="I263" s="6">
        <f t="shared" si="32"/>
        <v>0</v>
      </c>
      <c r="J263" s="6">
        <f t="shared" si="33"/>
        <v>0</v>
      </c>
      <c r="K263" s="6">
        <f t="shared" ref="K263:K326" si="38">I263-J263</f>
        <v>0</v>
      </c>
      <c r="L263" s="6">
        <f t="shared" si="37"/>
        <v>0</v>
      </c>
      <c r="M263" s="17">
        <f>VLOOKUP(B263,Encargos!$A$8:$B$652,2,0)</f>
        <v>2.4659999999999999E-3</v>
      </c>
    </row>
    <row r="264" spans="1:13" x14ac:dyDescent="0.3">
      <c r="A264">
        <f t="shared" si="35"/>
        <v>106</v>
      </c>
      <c r="B264" s="1">
        <v>52475</v>
      </c>
      <c r="C264" s="6">
        <f t="shared" si="30"/>
        <v>0</v>
      </c>
      <c r="D264" s="6">
        <f t="shared" si="31"/>
        <v>0</v>
      </c>
      <c r="E264" s="6">
        <f t="shared" si="34"/>
        <v>0</v>
      </c>
      <c r="F264" s="6"/>
      <c r="G264" s="6"/>
      <c r="H264" s="6">
        <f t="shared" si="36"/>
        <v>0</v>
      </c>
      <c r="I264" s="6">
        <f t="shared" si="32"/>
        <v>0</v>
      </c>
      <c r="J264" s="6">
        <f t="shared" si="33"/>
        <v>0</v>
      </c>
      <c r="K264" s="6">
        <f t="shared" si="38"/>
        <v>0</v>
      </c>
      <c r="L264" s="6">
        <f t="shared" si="37"/>
        <v>0</v>
      </c>
      <c r="M264" s="17">
        <f>VLOOKUP(B264,Encargos!$A$8:$B$652,2,0)</f>
        <v>2.4659999999999999E-3</v>
      </c>
    </row>
    <row r="265" spans="1:13" x14ac:dyDescent="0.3">
      <c r="A265">
        <f t="shared" si="35"/>
        <v>105</v>
      </c>
      <c r="B265" s="1">
        <v>52505</v>
      </c>
      <c r="C265" s="6">
        <f t="shared" si="30"/>
        <v>0</v>
      </c>
      <c r="D265" s="6">
        <f t="shared" si="31"/>
        <v>0</v>
      </c>
      <c r="E265" s="6">
        <f t="shared" si="34"/>
        <v>0</v>
      </c>
      <c r="F265" s="6"/>
      <c r="G265" s="6"/>
      <c r="H265" s="6">
        <f t="shared" si="36"/>
        <v>0</v>
      </c>
      <c r="I265" s="6">
        <f t="shared" si="32"/>
        <v>0</v>
      </c>
      <c r="J265" s="6">
        <f t="shared" si="33"/>
        <v>0</v>
      </c>
      <c r="K265" s="6">
        <f t="shared" si="38"/>
        <v>0</v>
      </c>
      <c r="L265" s="6">
        <f t="shared" si="37"/>
        <v>0</v>
      </c>
      <c r="M265" s="17">
        <f>VLOOKUP(B265,Encargos!$A$8:$B$652,2,0)</f>
        <v>2.4659999999999999E-3</v>
      </c>
    </row>
    <row r="266" spans="1:13" x14ac:dyDescent="0.3">
      <c r="A266">
        <f t="shared" si="35"/>
        <v>104</v>
      </c>
      <c r="B266" s="1">
        <v>52536</v>
      </c>
      <c r="C266" s="6">
        <f t="shared" ref="C266:C329" si="39">L265</f>
        <v>0</v>
      </c>
      <c r="D266" s="6">
        <f t="shared" ref="D266:D329" si="40">C266*M266</f>
        <v>0</v>
      </c>
      <c r="E266" s="6">
        <f t="shared" si="34"/>
        <v>0</v>
      </c>
      <c r="F266" s="6"/>
      <c r="G266" s="6"/>
      <c r="H266" s="6">
        <f t="shared" si="36"/>
        <v>0</v>
      </c>
      <c r="I266" s="6">
        <f t="shared" ref="I266:I329" si="41">PMT($N$4,A266,-SUM(E266:G266))</f>
        <v>0</v>
      </c>
      <c r="J266" s="6">
        <f t="shared" ref="J266:J329" si="42">H266</f>
        <v>0</v>
      </c>
      <c r="K266" s="6">
        <f t="shared" si="38"/>
        <v>0</v>
      </c>
      <c r="L266" s="6">
        <f t="shared" si="37"/>
        <v>0</v>
      </c>
      <c r="M266" s="17">
        <f>VLOOKUP(B266,Encargos!$A$8:$B$652,2,0)</f>
        <v>2.4659999999999999E-3</v>
      </c>
    </row>
    <row r="267" spans="1:13" x14ac:dyDescent="0.3">
      <c r="A267">
        <f t="shared" si="35"/>
        <v>103</v>
      </c>
      <c r="B267" s="1">
        <v>52566</v>
      </c>
      <c r="C267" s="6">
        <f t="shared" si="39"/>
        <v>0</v>
      </c>
      <c r="D267" s="6">
        <f t="shared" si="40"/>
        <v>0</v>
      </c>
      <c r="E267" s="6">
        <f t="shared" ref="E267:E330" si="43">C267+D267</f>
        <v>0</v>
      </c>
      <c r="F267" s="6"/>
      <c r="G267" s="6"/>
      <c r="H267" s="6">
        <f t="shared" si="36"/>
        <v>0</v>
      </c>
      <c r="I267" s="6">
        <f t="shared" si="41"/>
        <v>0</v>
      </c>
      <c r="J267" s="6">
        <f t="shared" si="42"/>
        <v>0</v>
      </c>
      <c r="K267" s="6">
        <f t="shared" si="38"/>
        <v>0</v>
      </c>
      <c r="L267" s="6">
        <f t="shared" si="37"/>
        <v>0</v>
      </c>
      <c r="M267" s="17">
        <f>VLOOKUP(B267,Encargos!$A$8:$B$652,2,0)</f>
        <v>2.4659999999999999E-3</v>
      </c>
    </row>
    <row r="268" spans="1:13" x14ac:dyDescent="0.3">
      <c r="A268">
        <f t="shared" ref="A268:A331" si="44">A267-1</f>
        <v>102</v>
      </c>
      <c r="B268" s="1">
        <v>52597</v>
      </c>
      <c r="C268" s="6">
        <f t="shared" si="39"/>
        <v>0</v>
      </c>
      <c r="D268" s="6">
        <f t="shared" si="40"/>
        <v>0</v>
      </c>
      <c r="E268" s="6">
        <f t="shared" si="43"/>
        <v>0</v>
      </c>
      <c r="F268" s="6"/>
      <c r="G268" s="6"/>
      <c r="H268" s="6">
        <f t="shared" si="36"/>
        <v>0</v>
      </c>
      <c r="I268" s="6">
        <f t="shared" si="41"/>
        <v>0</v>
      </c>
      <c r="J268" s="6">
        <f t="shared" si="42"/>
        <v>0</v>
      </c>
      <c r="K268" s="6">
        <f t="shared" si="38"/>
        <v>0</v>
      </c>
      <c r="L268" s="6">
        <f t="shared" si="37"/>
        <v>0</v>
      </c>
      <c r="M268" s="17">
        <f>VLOOKUP(B268,Encargos!$A$8:$B$652,2,0)</f>
        <v>2.4659999999999999E-3</v>
      </c>
    </row>
    <row r="269" spans="1:13" x14ac:dyDescent="0.3">
      <c r="A269">
        <f t="shared" si="44"/>
        <v>101</v>
      </c>
      <c r="B269" s="1">
        <v>52628</v>
      </c>
      <c r="C269" s="6">
        <f t="shared" si="39"/>
        <v>0</v>
      </c>
      <c r="D269" s="6">
        <f t="shared" si="40"/>
        <v>0</v>
      </c>
      <c r="E269" s="6">
        <f t="shared" si="43"/>
        <v>0</v>
      </c>
      <c r="F269" s="6"/>
      <c r="G269" s="6"/>
      <c r="H269" s="6">
        <f t="shared" si="36"/>
        <v>0</v>
      </c>
      <c r="I269" s="6">
        <f t="shared" si="41"/>
        <v>0</v>
      </c>
      <c r="J269" s="6">
        <f t="shared" si="42"/>
        <v>0</v>
      </c>
      <c r="K269" s="6">
        <f t="shared" si="38"/>
        <v>0</v>
      </c>
      <c r="L269" s="6">
        <f t="shared" si="37"/>
        <v>0</v>
      </c>
      <c r="M269" s="17">
        <f>VLOOKUP(B269,Encargos!$A$8:$B$652,2,0)</f>
        <v>2.4659999999999999E-3</v>
      </c>
    </row>
    <row r="270" spans="1:13" x14ac:dyDescent="0.3">
      <c r="A270">
        <f t="shared" si="44"/>
        <v>100</v>
      </c>
      <c r="B270" s="1">
        <v>52657</v>
      </c>
      <c r="C270" s="6">
        <f t="shared" si="39"/>
        <v>0</v>
      </c>
      <c r="D270" s="6">
        <f t="shared" si="40"/>
        <v>0</v>
      </c>
      <c r="E270" s="6">
        <f t="shared" si="43"/>
        <v>0</v>
      </c>
      <c r="F270" s="6"/>
      <c r="G270" s="6"/>
      <c r="H270" s="6">
        <f t="shared" si="36"/>
        <v>0</v>
      </c>
      <c r="I270" s="6">
        <f t="shared" si="41"/>
        <v>0</v>
      </c>
      <c r="J270" s="6">
        <f t="shared" si="42"/>
        <v>0</v>
      </c>
      <c r="K270" s="6">
        <f t="shared" si="38"/>
        <v>0</v>
      </c>
      <c r="L270" s="6">
        <f t="shared" si="37"/>
        <v>0</v>
      </c>
      <c r="M270" s="17">
        <f>VLOOKUP(B270,Encargos!$A$8:$B$652,2,0)</f>
        <v>2.4659999999999999E-3</v>
      </c>
    </row>
    <row r="271" spans="1:13" x14ac:dyDescent="0.3">
      <c r="A271">
        <f t="shared" si="44"/>
        <v>99</v>
      </c>
      <c r="B271" s="1">
        <v>52688</v>
      </c>
      <c r="C271" s="6">
        <f t="shared" si="39"/>
        <v>0</v>
      </c>
      <c r="D271" s="6">
        <f t="shared" si="40"/>
        <v>0</v>
      </c>
      <c r="E271" s="6">
        <f t="shared" si="43"/>
        <v>0</v>
      </c>
      <c r="F271" s="6"/>
      <c r="G271" s="6"/>
      <c r="H271" s="6">
        <f t="shared" si="36"/>
        <v>0</v>
      </c>
      <c r="I271" s="6">
        <f t="shared" si="41"/>
        <v>0</v>
      </c>
      <c r="J271" s="6">
        <f t="shared" si="42"/>
        <v>0</v>
      </c>
      <c r="K271" s="6">
        <f t="shared" si="38"/>
        <v>0</v>
      </c>
      <c r="L271" s="6">
        <f t="shared" si="37"/>
        <v>0</v>
      </c>
      <c r="M271" s="17">
        <f>VLOOKUP(B271,Encargos!$A$8:$B$652,2,0)</f>
        <v>2.4659999999999999E-3</v>
      </c>
    </row>
    <row r="272" spans="1:13" x14ac:dyDescent="0.3">
      <c r="A272">
        <f t="shared" si="44"/>
        <v>98</v>
      </c>
      <c r="B272" s="1">
        <v>52718</v>
      </c>
      <c r="C272" s="6">
        <f t="shared" si="39"/>
        <v>0</v>
      </c>
      <c r="D272" s="6">
        <f t="shared" si="40"/>
        <v>0</v>
      </c>
      <c r="E272" s="6">
        <f t="shared" si="43"/>
        <v>0</v>
      </c>
      <c r="F272" s="6"/>
      <c r="G272" s="6"/>
      <c r="H272" s="6">
        <f t="shared" si="36"/>
        <v>0</v>
      </c>
      <c r="I272" s="6">
        <f t="shared" si="41"/>
        <v>0</v>
      </c>
      <c r="J272" s="6">
        <f t="shared" si="42"/>
        <v>0</v>
      </c>
      <c r="K272" s="6">
        <f t="shared" si="38"/>
        <v>0</v>
      </c>
      <c r="L272" s="6">
        <f t="shared" si="37"/>
        <v>0</v>
      </c>
      <c r="M272" s="17">
        <f>VLOOKUP(B272,Encargos!$A$8:$B$652,2,0)</f>
        <v>2.4659999999999999E-3</v>
      </c>
    </row>
    <row r="273" spans="1:13" x14ac:dyDescent="0.3">
      <c r="A273">
        <f t="shared" si="44"/>
        <v>97</v>
      </c>
      <c r="B273" s="1">
        <v>52749</v>
      </c>
      <c r="C273" s="6">
        <f t="shared" si="39"/>
        <v>0</v>
      </c>
      <c r="D273" s="6">
        <f t="shared" si="40"/>
        <v>0</v>
      </c>
      <c r="E273" s="6">
        <f t="shared" si="43"/>
        <v>0</v>
      </c>
      <c r="F273" s="6"/>
      <c r="G273" s="6"/>
      <c r="H273" s="6">
        <f t="shared" si="36"/>
        <v>0</v>
      </c>
      <c r="I273" s="6">
        <f t="shared" si="41"/>
        <v>0</v>
      </c>
      <c r="J273" s="6">
        <f t="shared" si="42"/>
        <v>0</v>
      </c>
      <c r="K273" s="6">
        <f t="shared" si="38"/>
        <v>0</v>
      </c>
      <c r="L273" s="6">
        <f t="shared" si="37"/>
        <v>0</v>
      </c>
      <c r="M273" s="17">
        <f>VLOOKUP(B273,Encargos!$A$8:$B$652,2,0)</f>
        <v>2.4659999999999999E-3</v>
      </c>
    </row>
    <row r="274" spans="1:13" x14ac:dyDescent="0.3">
      <c r="A274">
        <f t="shared" si="44"/>
        <v>96</v>
      </c>
      <c r="B274" s="1">
        <v>52779</v>
      </c>
      <c r="C274" s="6">
        <f t="shared" si="39"/>
        <v>0</v>
      </c>
      <c r="D274" s="6">
        <f t="shared" si="40"/>
        <v>0</v>
      </c>
      <c r="E274" s="6">
        <f t="shared" si="43"/>
        <v>0</v>
      </c>
      <c r="F274" s="6"/>
      <c r="G274" s="6"/>
      <c r="H274" s="6">
        <f t="shared" si="36"/>
        <v>0</v>
      </c>
      <c r="I274" s="6">
        <f t="shared" si="41"/>
        <v>0</v>
      </c>
      <c r="J274" s="6">
        <f t="shared" si="42"/>
        <v>0</v>
      </c>
      <c r="K274" s="6">
        <f t="shared" si="38"/>
        <v>0</v>
      </c>
      <c r="L274" s="6">
        <f t="shared" si="37"/>
        <v>0</v>
      </c>
      <c r="M274" s="17">
        <f>VLOOKUP(B274,Encargos!$A$8:$B$652,2,0)</f>
        <v>2.4659999999999999E-3</v>
      </c>
    </row>
    <row r="275" spans="1:13" x14ac:dyDescent="0.3">
      <c r="A275">
        <f t="shared" si="44"/>
        <v>95</v>
      </c>
      <c r="B275" s="1">
        <v>52810</v>
      </c>
      <c r="C275" s="6">
        <f t="shared" si="39"/>
        <v>0</v>
      </c>
      <c r="D275" s="6">
        <f t="shared" si="40"/>
        <v>0</v>
      </c>
      <c r="E275" s="6">
        <f t="shared" si="43"/>
        <v>0</v>
      </c>
      <c r="F275" s="6"/>
      <c r="G275" s="6"/>
      <c r="H275" s="6">
        <f t="shared" si="36"/>
        <v>0</v>
      </c>
      <c r="I275" s="6">
        <f t="shared" si="41"/>
        <v>0</v>
      </c>
      <c r="J275" s="6">
        <f t="shared" si="42"/>
        <v>0</v>
      </c>
      <c r="K275" s="6">
        <f t="shared" si="38"/>
        <v>0</v>
      </c>
      <c r="L275" s="6">
        <f t="shared" si="37"/>
        <v>0</v>
      </c>
      <c r="M275" s="17">
        <f>VLOOKUP(B275,Encargos!$A$8:$B$652,2,0)</f>
        <v>2.4659999999999999E-3</v>
      </c>
    </row>
    <row r="276" spans="1:13" x14ac:dyDescent="0.3">
      <c r="A276">
        <f t="shared" si="44"/>
        <v>94</v>
      </c>
      <c r="B276" s="1">
        <v>52841</v>
      </c>
      <c r="C276" s="6">
        <f t="shared" si="39"/>
        <v>0</v>
      </c>
      <c r="D276" s="6">
        <f t="shared" si="40"/>
        <v>0</v>
      </c>
      <c r="E276" s="6">
        <f t="shared" si="43"/>
        <v>0</v>
      </c>
      <c r="F276" s="6"/>
      <c r="G276" s="6"/>
      <c r="H276" s="6">
        <f t="shared" si="36"/>
        <v>0</v>
      </c>
      <c r="I276" s="6">
        <f t="shared" si="41"/>
        <v>0</v>
      </c>
      <c r="J276" s="6">
        <f t="shared" si="42"/>
        <v>0</v>
      </c>
      <c r="K276" s="6">
        <f t="shared" si="38"/>
        <v>0</v>
      </c>
      <c r="L276" s="6">
        <f t="shared" si="37"/>
        <v>0</v>
      </c>
      <c r="M276" s="17">
        <f>VLOOKUP(B276,Encargos!$A$8:$B$652,2,0)</f>
        <v>2.4659999999999999E-3</v>
      </c>
    </row>
    <row r="277" spans="1:13" x14ac:dyDescent="0.3">
      <c r="A277">
        <f t="shared" si="44"/>
        <v>93</v>
      </c>
      <c r="B277" s="1">
        <v>52871</v>
      </c>
      <c r="C277" s="6">
        <f t="shared" si="39"/>
        <v>0</v>
      </c>
      <c r="D277" s="6">
        <f t="shared" si="40"/>
        <v>0</v>
      </c>
      <c r="E277" s="6">
        <f t="shared" si="43"/>
        <v>0</v>
      </c>
      <c r="F277" s="6"/>
      <c r="G277" s="6"/>
      <c r="H277" s="6">
        <f t="shared" si="36"/>
        <v>0</v>
      </c>
      <c r="I277" s="6">
        <f t="shared" si="41"/>
        <v>0</v>
      </c>
      <c r="J277" s="6">
        <f t="shared" si="42"/>
        <v>0</v>
      </c>
      <c r="K277" s="6">
        <f t="shared" si="38"/>
        <v>0</v>
      </c>
      <c r="L277" s="6">
        <f t="shared" si="37"/>
        <v>0</v>
      </c>
      <c r="M277" s="17">
        <f>VLOOKUP(B277,Encargos!$A$8:$B$652,2,0)</f>
        <v>2.4659999999999999E-3</v>
      </c>
    </row>
    <row r="278" spans="1:13" x14ac:dyDescent="0.3">
      <c r="A278">
        <f t="shared" si="44"/>
        <v>92</v>
      </c>
      <c r="B278" s="1">
        <v>52902</v>
      </c>
      <c r="C278" s="6">
        <f t="shared" si="39"/>
        <v>0</v>
      </c>
      <c r="D278" s="6">
        <f t="shared" si="40"/>
        <v>0</v>
      </c>
      <c r="E278" s="6">
        <f t="shared" si="43"/>
        <v>0</v>
      </c>
      <c r="F278" s="6"/>
      <c r="G278" s="6"/>
      <c r="H278" s="6">
        <f t="shared" si="36"/>
        <v>0</v>
      </c>
      <c r="I278" s="6">
        <f t="shared" si="41"/>
        <v>0</v>
      </c>
      <c r="J278" s="6">
        <f t="shared" si="42"/>
        <v>0</v>
      </c>
      <c r="K278" s="6">
        <f t="shared" si="38"/>
        <v>0</v>
      </c>
      <c r="L278" s="6">
        <f t="shared" si="37"/>
        <v>0</v>
      </c>
      <c r="M278" s="17">
        <f>VLOOKUP(B278,Encargos!$A$8:$B$652,2,0)</f>
        <v>2.4659999999999999E-3</v>
      </c>
    </row>
    <row r="279" spans="1:13" x14ac:dyDescent="0.3">
      <c r="A279">
        <f t="shared" si="44"/>
        <v>91</v>
      </c>
      <c r="B279" s="1">
        <v>52932</v>
      </c>
      <c r="C279" s="6">
        <f t="shared" si="39"/>
        <v>0</v>
      </c>
      <c r="D279" s="6">
        <f t="shared" si="40"/>
        <v>0</v>
      </c>
      <c r="E279" s="6">
        <f t="shared" si="43"/>
        <v>0</v>
      </c>
      <c r="F279" s="6"/>
      <c r="G279" s="6"/>
      <c r="H279" s="6">
        <f t="shared" si="36"/>
        <v>0</v>
      </c>
      <c r="I279" s="6">
        <f t="shared" si="41"/>
        <v>0</v>
      </c>
      <c r="J279" s="6">
        <f t="shared" si="42"/>
        <v>0</v>
      </c>
      <c r="K279" s="6">
        <f t="shared" si="38"/>
        <v>0</v>
      </c>
      <c r="L279" s="6">
        <f t="shared" si="37"/>
        <v>0</v>
      </c>
      <c r="M279" s="17">
        <f>VLOOKUP(B279,Encargos!$A$8:$B$652,2,0)</f>
        <v>2.4659999999999999E-3</v>
      </c>
    </row>
    <row r="280" spans="1:13" x14ac:dyDescent="0.3">
      <c r="A280">
        <f t="shared" si="44"/>
        <v>90</v>
      </c>
      <c r="B280" s="1">
        <v>52963</v>
      </c>
      <c r="C280" s="6">
        <f t="shared" si="39"/>
        <v>0</v>
      </c>
      <c r="D280" s="6">
        <f t="shared" si="40"/>
        <v>0</v>
      </c>
      <c r="E280" s="6">
        <f t="shared" si="43"/>
        <v>0</v>
      </c>
      <c r="F280" s="6"/>
      <c r="G280" s="6"/>
      <c r="H280" s="6">
        <f t="shared" si="36"/>
        <v>0</v>
      </c>
      <c r="I280" s="6">
        <f t="shared" si="41"/>
        <v>0</v>
      </c>
      <c r="J280" s="6">
        <f t="shared" si="42"/>
        <v>0</v>
      </c>
      <c r="K280" s="6">
        <f t="shared" si="38"/>
        <v>0</v>
      </c>
      <c r="L280" s="6">
        <f t="shared" si="37"/>
        <v>0</v>
      </c>
      <c r="M280" s="17">
        <f>VLOOKUP(B280,Encargos!$A$8:$B$652,2,0)</f>
        <v>2.4659999999999999E-3</v>
      </c>
    </row>
    <row r="281" spans="1:13" x14ac:dyDescent="0.3">
      <c r="A281">
        <f t="shared" si="44"/>
        <v>89</v>
      </c>
      <c r="B281" s="1">
        <v>52994</v>
      </c>
      <c r="C281" s="6">
        <f t="shared" si="39"/>
        <v>0</v>
      </c>
      <c r="D281" s="6">
        <f t="shared" si="40"/>
        <v>0</v>
      </c>
      <c r="E281" s="6">
        <f t="shared" si="43"/>
        <v>0</v>
      </c>
      <c r="F281" s="6"/>
      <c r="G281" s="6"/>
      <c r="H281" s="6">
        <f t="shared" si="36"/>
        <v>0</v>
      </c>
      <c r="I281" s="6">
        <f t="shared" si="41"/>
        <v>0</v>
      </c>
      <c r="J281" s="6">
        <f t="shared" si="42"/>
        <v>0</v>
      </c>
      <c r="K281" s="6">
        <f t="shared" si="38"/>
        <v>0</v>
      </c>
      <c r="L281" s="6">
        <f t="shared" si="37"/>
        <v>0</v>
      </c>
      <c r="M281" s="17">
        <f>VLOOKUP(B281,Encargos!$A$8:$B$652,2,0)</f>
        <v>2.4659999999999999E-3</v>
      </c>
    </row>
    <row r="282" spans="1:13" x14ac:dyDescent="0.3">
      <c r="A282">
        <f t="shared" si="44"/>
        <v>88</v>
      </c>
      <c r="B282" s="1">
        <v>53022</v>
      </c>
      <c r="C282" s="6">
        <f t="shared" si="39"/>
        <v>0</v>
      </c>
      <c r="D282" s="6">
        <f t="shared" si="40"/>
        <v>0</v>
      </c>
      <c r="E282" s="6">
        <f t="shared" si="43"/>
        <v>0</v>
      </c>
      <c r="F282" s="6"/>
      <c r="G282" s="6"/>
      <c r="H282" s="6">
        <f t="shared" si="36"/>
        <v>0</v>
      </c>
      <c r="I282" s="6">
        <f t="shared" si="41"/>
        <v>0</v>
      </c>
      <c r="J282" s="6">
        <f t="shared" si="42"/>
        <v>0</v>
      </c>
      <c r="K282" s="6">
        <f t="shared" si="38"/>
        <v>0</v>
      </c>
      <c r="L282" s="6">
        <f t="shared" si="37"/>
        <v>0</v>
      </c>
      <c r="M282" s="17">
        <f>VLOOKUP(B282,Encargos!$A$8:$B$652,2,0)</f>
        <v>2.4659999999999999E-3</v>
      </c>
    </row>
    <row r="283" spans="1:13" x14ac:dyDescent="0.3">
      <c r="A283">
        <f t="shared" si="44"/>
        <v>87</v>
      </c>
      <c r="B283" s="1">
        <v>53053</v>
      </c>
      <c r="C283" s="6">
        <f t="shared" si="39"/>
        <v>0</v>
      </c>
      <c r="D283" s="6">
        <f t="shared" si="40"/>
        <v>0</v>
      </c>
      <c r="E283" s="6">
        <f t="shared" si="43"/>
        <v>0</v>
      </c>
      <c r="F283" s="6"/>
      <c r="G283" s="6"/>
      <c r="H283" s="6">
        <f t="shared" si="36"/>
        <v>0</v>
      </c>
      <c r="I283" s="6">
        <f t="shared" si="41"/>
        <v>0</v>
      </c>
      <c r="J283" s="6">
        <f t="shared" si="42"/>
        <v>0</v>
      </c>
      <c r="K283" s="6">
        <f t="shared" si="38"/>
        <v>0</v>
      </c>
      <c r="L283" s="6">
        <f t="shared" si="37"/>
        <v>0</v>
      </c>
      <c r="M283" s="17">
        <f>VLOOKUP(B283,Encargos!$A$8:$B$652,2,0)</f>
        <v>2.4659999999999999E-3</v>
      </c>
    </row>
    <row r="284" spans="1:13" x14ac:dyDescent="0.3">
      <c r="A284">
        <f t="shared" si="44"/>
        <v>86</v>
      </c>
      <c r="B284" s="1">
        <v>53083</v>
      </c>
      <c r="C284" s="6">
        <f t="shared" si="39"/>
        <v>0</v>
      </c>
      <c r="D284" s="6">
        <f t="shared" si="40"/>
        <v>0</v>
      </c>
      <c r="E284" s="6">
        <f t="shared" si="43"/>
        <v>0</v>
      </c>
      <c r="F284" s="6"/>
      <c r="G284" s="6"/>
      <c r="H284" s="6">
        <f t="shared" si="36"/>
        <v>0</v>
      </c>
      <c r="I284" s="6">
        <f t="shared" si="41"/>
        <v>0</v>
      </c>
      <c r="J284" s="6">
        <f t="shared" si="42"/>
        <v>0</v>
      </c>
      <c r="K284" s="6">
        <f t="shared" si="38"/>
        <v>0</v>
      </c>
      <c r="L284" s="6">
        <f t="shared" si="37"/>
        <v>0</v>
      </c>
      <c r="M284" s="17">
        <f>VLOOKUP(B284,Encargos!$A$8:$B$652,2,0)</f>
        <v>2.4659999999999999E-3</v>
      </c>
    </row>
    <row r="285" spans="1:13" x14ac:dyDescent="0.3">
      <c r="A285">
        <f t="shared" si="44"/>
        <v>85</v>
      </c>
      <c r="B285" s="1">
        <v>53114</v>
      </c>
      <c r="C285" s="6">
        <f t="shared" si="39"/>
        <v>0</v>
      </c>
      <c r="D285" s="6">
        <f t="shared" si="40"/>
        <v>0</v>
      </c>
      <c r="E285" s="6">
        <f t="shared" si="43"/>
        <v>0</v>
      </c>
      <c r="F285" s="6"/>
      <c r="G285" s="6"/>
      <c r="H285" s="6">
        <f t="shared" si="36"/>
        <v>0</v>
      </c>
      <c r="I285" s="6">
        <f t="shared" si="41"/>
        <v>0</v>
      </c>
      <c r="J285" s="6">
        <f t="shared" si="42"/>
        <v>0</v>
      </c>
      <c r="K285" s="6">
        <f t="shared" si="38"/>
        <v>0</v>
      </c>
      <c r="L285" s="6">
        <f t="shared" si="37"/>
        <v>0</v>
      </c>
      <c r="M285" s="17">
        <f>VLOOKUP(B285,Encargos!$A$8:$B$652,2,0)</f>
        <v>2.4659999999999999E-3</v>
      </c>
    </row>
    <row r="286" spans="1:13" x14ac:dyDescent="0.3">
      <c r="A286">
        <f t="shared" si="44"/>
        <v>84</v>
      </c>
      <c r="B286" s="1">
        <v>53144</v>
      </c>
      <c r="C286" s="6">
        <f t="shared" si="39"/>
        <v>0</v>
      </c>
      <c r="D286" s="6">
        <f t="shared" si="40"/>
        <v>0</v>
      </c>
      <c r="E286" s="6">
        <f t="shared" si="43"/>
        <v>0</v>
      </c>
      <c r="F286" s="6"/>
      <c r="G286" s="6"/>
      <c r="H286" s="6">
        <f t="shared" si="36"/>
        <v>0</v>
      </c>
      <c r="I286" s="6">
        <f t="shared" si="41"/>
        <v>0</v>
      </c>
      <c r="J286" s="6">
        <f t="shared" si="42"/>
        <v>0</v>
      </c>
      <c r="K286" s="6">
        <f t="shared" si="38"/>
        <v>0</v>
      </c>
      <c r="L286" s="6">
        <f t="shared" si="37"/>
        <v>0</v>
      </c>
      <c r="M286" s="17">
        <f>VLOOKUP(B286,Encargos!$A$8:$B$652,2,0)</f>
        <v>2.4659999999999999E-3</v>
      </c>
    </row>
    <row r="287" spans="1:13" x14ac:dyDescent="0.3">
      <c r="A287">
        <f t="shared" si="44"/>
        <v>83</v>
      </c>
      <c r="B287" s="1">
        <v>53175</v>
      </c>
      <c r="C287" s="6">
        <f t="shared" si="39"/>
        <v>0</v>
      </c>
      <c r="D287" s="6">
        <f t="shared" si="40"/>
        <v>0</v>
      </c>
      <c r="E287" s="6">
        <f t="shared" si="43"/>
        <v>0</v>
      </c>
      <c r="F287" s="6"/>
      <c r="G287" s="6"/>
      <c r="H287" s="6">
        <f t="shared" si="36"/>
        <v>0</v>
      </c>
      <c r="I287" s="6">
        <f t="shared" si="41"/>
        <v>0</v>
      </c>
      <c r="J287" s="6">
        <f t="shared" si="42"/>
        <v>0</v>
      </c>
      <c r="K287" s="6">
        <f t="shared" si="38"/>
        <v>0</v>
      </c>
      <c r="L287" s="6">
        <f t="shared" si="37"/>
        <v>0</v>
      </c>
      <c r="M287" s="17">
        <f>VLOOKUP(B287,Encargos!$A$8:$B$652,2,0)</f>
        <v>2.4659999999999999E-3</v>
      </c>
    </row>
    <row r="288" spans="1:13" x14ac:dyDescent="0.3">
      <c r="A288">
        <f t="shared" si="44"/>
        <v>82</v>
      </c>
      <c r="B288" s="1">
        <v>53206</v>
      </c>
      <c r="C288" s="6">
        <f t="shared" si="39"/>
        <v>0</v>
      </c>
      <c r="D288" s="6">
        <f t="shared" si="40"/>
        <v>0</v>
      </c>
      <c r="E288" s="6">
        <f t="shared" si="43"/>
        <v>0</v>
      </c>
      <c r="F288" s="6"/>
      <c r="G288" s="6"/>
      <c r="H288" s="6">
        <f t="shared" si="36"/>
        <v>0</v>
      </c>
      <c r="I288" s="6">
        <f t="shared" si="41"/>
        <v>0</v>
      </c>
      <c r="J288" s="6">
        <f t="shared" si="42"/>
        <v>0</v>
      </c>
      <c r="K288" s="6">
        <f t="shared" si="38"/>
        <v>0</v>
      </c>
      <c r="L288" s="6">
        <f t="shared" si="37"/>
        <v>0</v>
      </c>
      <c r="M288" s="17">
        <f>VLOOKUP(B288,Encargos!$A$8:$B$652,2,0)</f>
        <v>2.4659999999999999E-3</v>
      </c>
    </row>
    <row r="289" spans="1:13" x14ac:dyDescent="0.3">
      <c r="A289">
        <f t="shared" si="44"/>
        <v>81</v>
      </c>
      <c r="B289" s="1">
        <v>53236</v>
      </c>
      <c r="C289" s="6">
        <f t="shared" si="39"/>
        <v>0</v>
      </c>
      <c r="D289" s="6">
        <f t="shared" si="40"/>
        <v>0</v>
      </c>
      <c r="E289" s="6">
        <f t="shared" si="43"/>
        <v>0</v>
      </c>
      <c r="F289" s="6"/>
      <c r="G289" s="6"/>
      <c r="H289" s="6">
        <f t="shared" si="36"/>
        <v>0</v>
      </c>
      <c r="I289" s="6">
        <f t="shared" si="41"/>
        <v>0</v>
      </c>
      <c r="J289" s="6">
        <f t="shared" si="42"/>
        <v>0</v>
      </c>
      <c r="K289" s="6">
        <f t="shared" si="38"/>
        <v>0</v>
      </c>
      <c r="L289" s="6">
        <f t="shared" si="37"/>
        <v>0</v>
      </c>
      <c r="M289" s="17">
        <f>VLOOKUP(B289,Encargos!$A$8:$B$652,2,0)</f>
        <v>2.4659999999999999E-3</v>
      </c>
    </row>
    <row r="290" spans="1:13" x14ac:dyDescent="0.3">
      <c r="A290">
        <f t="shared" si="44"/>
        <v>80</v>
      </c>
      <c r="B290" s="1">
        <v>53267</v>
      </c>
      <c r="C290" s="6">
        <f t="shared" si="39"/>
        <v>0</v>
      </c>
      <c r="D290" s="6">
        <f t="shared" si="40"/>
        <v>0</v>
      </c>
      <c r="E290" s="6">
        <f t="shared" si="43"/>
        <v>0</v>
      </c>
      <c r="F290" s="6"/>
      <c r="G290" s="6"/>
      <c r="H290" s="6">
        <f t="shared" si="36"/>
        <v>0</v>
      </c>
      <c r="I290" s="6">
        <f t="shared" si="41"/>
        <v>0</v>
      </c>
      <c r="J290" s="6">
        <f t="shared" si="42"/>
        <v>0</v>
      </c>
      <c r="K290" s="6">
        <f t="shared" si="38"/>
        <v>0</v>
      </c>
      <c r="L290" s="6">
        <f t="shared" si="37"/>
        <v>0</v>
      </c>
      <c r="M290" s="17">
        <f>VLOOKUP(B290,Encargos!$A$8:$B$652,2,0)</f>
        <v>2.4659999999999999E-3</v>
      </c>
    </row>
    <row r="291" spans="1:13" x14ac:dyDescent="0.3">
      <c r="A291">
        <f t="shared" si="44"/>
        <v>79</v>
      </c>
      <c r="B291" s="1">
        <v>53297</v>
      </c>
      <c r="C291" s="6">
        <f t="shared" si="39"/>
        <v>0</v>
      </c>
      <c r="D291" s="6">
        <f t="shared" si="40"/>
        <v>0</v>
      </c>
      <c r="E291" s="6">
        <f t="shared" si="43"/>
        <v>0</v>
      </c>
      <c r="F291" s="6"/>
      <c r="G291" s="6"/>
      <c r="H291" s="6">
        <f t="shared" si="36"/>
        <v>0</v>
      </c>
      <c r="I291" s="6">
        <f t="shared" si="41"/>
        <v>0</v>
      </c>
      <c r="J291" s="6">
        <f t="shared" si="42"/>
        <v>0</v>
      </c>
      <c r="K291" s="6">
        <f t="shared" si="38"/>
        <v>0</v>
      </c>
      <c r="L291" s="6">
        <f t="shared" si="37"/>
        <v>0</v>
      </c>
      <c r="M291" s="17">
        <f>VLOOKUP(B291,Encargos!$A$8:$B$652,2,0)</f>
        <v>2.4659999999999999E-3</v>
      </c>
    </row>
    <row r="292" spans="1:13" x14ac:dyDescent="0.3">
      <c r="A292">
        <f t="shared" si="44"/>
        <v>78</v>
      </c>
      <c r="B292" s="1">
        <v>53328</v>
      </c>
      <c r="C292" s="6">
        <f t="shared" si="39"/>
        <v>0</v>
      </c>
      <c r="D292" s="6">
        <f t="shared" si="40"/>
        <v>0</v>
      </c>
      <c r="E292" s="6">
        <f t="shared" si="43"/>
        <v>0</v>
      </c>
      <c r="F292" s="6"/>
      <c r="G292" s="6"/>
      <c r="H292" s="6">
        <f t="shared" si="36"/>
        <v>0</v>
      </c>
      <c r="I292" s="6">
        <f t="shared" si="41"/>
        <v>0</v>
      </c>
      <c r="J292" s="6">
        <f t="shared" si="42"/>
        <v>0</v>
      </c>
      <c r="K292" s="6">
        <f t="shared" si="38"/>
        <v>0</v>
      </c>
      <c r="L292" s="6">
        <f t="shared" si="37"/>
        <v>0</v>
      </c>
      <c r="M292" s="17">
        <f>VLOOKUP(B292,Encargos!$A$8:$B$652,2,0)</f>
        <v>2.4659999999999999E-3</v>
      </c>
    </row>
    <row r="293" spans="1:13" x14ac:dyDescent="0.3">
      <c r="A293">
        <f t="shared" si="44"/>
        <v>77</v>
      </c>
      <c r="B293" s="1">
        <v>53359</v>
      </c>
      <c r="C293" s="6">
        <f t="shared" si="39"/>
        <v>0</v>
      </c>
      <c r="D293" s="6">
        <f t="shared" si="40"/>
        <v>0</v>
      </c>
      <c r="E293" s="6">
        <f t="shared" si="43"/>
        <v>0</v>
      </c>
      <c r="F293" s="6"/>
      <c r="G293" s="6"/>
      <c r="H293" s="6">
        <f t="shared" si="36"/>
        <v>0</v>
      </c>
      <c r="I293" s="6">
        <f t="shared" si="41"/>
        <v>0</v>
      </c>
      <c r="J293" s="6">
        <f t="shared" si="42"/>
        <v>0</v>
      </c>
      <c r="K293" s="6">
        <f t="shared" si="38"/>
        <v>0</v>
      </c>
      <c r="L293" s="6">
        <f t="shared" si="37"/>
        <v>0</v>
      </c>
      <c r="M293" s="17">
        <f>VLOOKUP(B293,Encargos!$A$8:$B$652,2,0)</f>
        <v>2.4659999999999999E-3</v>
      </c>
    </row>
    <row r="294" spans="1:13" x14ac:dyDescent="0.3">
      <c r="A294">
        <f t="shared" si="44"/>
        <v>76</v>
      </c>
      <c r="B294" s="1">
        <v>53387</v>
      </c>
      <c r="C294" s="6">
        <f t="shared" si="39"/>
        <v>0</v>
      </c>
      <c r="D294" s="6">
        <f t="shared" si="40"/>
        <v>0</v>
      </c>
      <c r="E294" s="6">
        <f t="shared" si="43"/>
        <v>0</v>
      </c>
      <c r="F294" s="6"/>
      <c r="G294" s="6"/>
      <c r="H294" s="6">
        <f t="shared" si="36"/>
        <v>0</v>
      </c>
      <c r="I294" s="6">
        <f t="shared" si="41"/>
        <v>0</v>
      </c>
      <c r="J294" s="6">
        <f t="shared" si="42"/>
        <v>0</v>
      </c>
      <c r="K294" s="6">
        <f t="shared" si="38"/>
        <v>0</v>
      </c>
      <c r="L294" s="6">
        <f t="shared" si="37"/>
        <v>0</v>
      </c>
      <c r="M294" s="17">
        <f>VLOOKUP(B294,Encargos!$A$8:$B$652,2,0)</f>
        <v>2.4659999999999999E-3</v>
      </c>
    </row>
    <row r="295" spans="1:13" x14ac:dyDescent="0.3">
      <c r="A295">
        <f t="shared" si="44"/>
        <v>75</v>
      </c>
      <c r="B295" s="1">
        <v>53418</v>
      </c>
      <c r="C295" s="6">
        <f t="shared" si="39"/>
        <v>0</v>
      </c>
      <c r="D295" s="6">
        <f t="shared" si="40"/>
        <v>0</v>
      </c>
      <c r="E295" s="6">
        <f t="shared" si="43"/>
        <v>0</v>
      </c>
      <c r="F295" s="6"/>
      <c r="G295" s="6"/>
      <c r="H295" s="6">
        <f t="shared" si="36"/>
        <v>0</v>
      </c>
      <c r="I295" s="6">
        <f t="shared" si="41"/>
        <v>0</v>
      </c>
      <c r="J295" s="6">
        <f t="shared" si="42"/>
        <v>0</v>
      </c>
      <c r="K295" s="6">
        <f t="shared" si="38"/>
        <v>0</v>
      </c>
      <c r="L295" s="6">
        <f t="shared" si="37"/>
        <v>0</v>
      </c>
      <c r="M295" s="17">
        <f>VLOOKUP(B295,Encargos!$A$8:$B$652,2,0)</f>
        <v>2.4659999999999999E-3</v>
      </c>
    </row>
    <row r="296" spans="1:13" x14ac:dyDescent="0.3">
      <c r="A296">
        <f t="shared" si="44"/>
        <v>74</v>
      </c>
      <c r="B296" s="1">
        <v>53448</v>
      </c>
      <c r="C296" s="6">
        <f t="shared" si="39"/>
        <v>0</v>
      </c>
      <c r="D296" s="6">
        <f t="shared" si="40"/>
        <v>0</v>
      </c>
      <c r="E296" s="6">
        <f t="shared" si="43"/>
        <v>0</v>
      </c>
      <c r="F296" s="6"/>
      <c r="G296" s="6"/>
      <c r="H296" s="6">
        <f t="shared" si="36"/>
        <v>0</v>
      </c>
      <c r="I296" s="6">
        <f t="shared" si="41"/>
        <v>0</v>
      </c>
      <c r="J296" s="6">
        <f t="shared" si="42"/>
        <v>0</v>
      </c>
      <c r="K296" s="6">
        <f t="shared" si="38"/>
        <v>0</v>
      </c>
      <c r="L296" s="6">
        <f t="shared" si="37"/>
        <v>0</v>
      </c>
      <c r="M296" s="17">
        <f>VLOOKUP(B296,Encargos!$A$8:$B$652,2,0)</f>
        <v>2.4659999999999999E-3</v>
      </c>
    </row>
    <row r="297" spans="1:13" x14ac:dyDescent="0.3">
      <c r="A297">
        <f t="shared" si="44"/>
        <v>73</v>
      </c>
      <c r="B297" s="1">
        <v>53479</v>
      </c>
      <c r="C297" s="6">
        <f t="shared" si="39"/>
        <v>0</v>
      </c>
      <c r="D297" s="6">
        <f t="shared" si="40"/>
        <v>0</v>
      </c>
      <c r="E297" s="6">
        <f t="shared" si="43"/>
        <v>0</v>
      </c>
      <c r="F297" s="6"/>
      <c r="G297" s="6"/>
      <c r="H297" s="6">
        <f t="shared" si="36"/>
        <v>0</v>
      </c>
      <c r="I297" s="6">
        <f t="shared" si="41"/>
        <v>0</v>
      </c>
      <c r="J297" s="6">
        <f t="shared" si="42"/>
        <v>0</v>
      </c>
      <c r="K297" s="6">
        <f t="shared" si="38"/>
        <v>0</v>
      </c>
      <c r="L297" s="6">
        <f t="shared" si="37"/>
        <v>0</v>
      </c>
      <c r="M297" s="17">
        <f>VLOOKUP(B297,Encargos!$A$8:$B$652,2,0)</f>
        <v>2.4659999999999999E-3</v>
      </c>
    </row>
    <row r="298" spans="1:13" x14ac:dyDescent="0.3">
      <c r="A298">
        <f t="shared" si="44"/>
        <v>72</v>
      </c>
      <c r="B298" s="1">
        <v>53509</v>
      </c>
      <c r="C298" s="6">
        <f t="shared" si="39"/>
        <v>0</v>
      </c>
      <c r="D298" s="6">
        <f t="shared" si="40"/>
        <v>0</v>
      </c>
      <c r="E298" s="6">
        <f t="shared" si="43"/>
        <v>0</v>
      </c>
      <c r="F298" s="6"/>
      <c r="G298" s="6"/>
      <c r="H298" s="6">
        <f t="shared" si="36"/>
        <v>0</v>
      </c>
      <c r="I298" s="6">
        <f t="shared" si="41"/>
        <v>0</v>
      </c>
      <c r="J298" s="6">
        <f t="shared" si="42"/>
        <v>0</v>
      </c>
      <c r="K298" s="6">
        <f t="shared" si="38"/>
        <v>0</v>
      </c>
      <c r="L298" s="6">
        <f t="shared" si="37"/>
        <v>0</v>
      </c>
      <c r="M298" s="17">
        <f>VLOOKUP(B298,Encargos!$A$8:$B$652,2,0)</f>
        <v>2.4659999999999999E-3</v>
      </c>
    </row>
    <row r="299" spans="1:13" x14ac:dyDescent="0.3">
      <c r="A299">
        <f t="shared" si="44"/>
        <v>71</v>
      </c>
      <c r="B299" s="1">
        <v>53540</v>
      </c>
      <c r="C299" s="6">
        <f t="shared" si="39"/>
        <v>0</v>
      </c>
      <c r="D299" s="6">
        <f t="shared" si="40"/>
        <v>0</v>
      </c>
      <c r="E299" s="6">
        <f t="shared" si="43"/>
        <v>0</v>
      </c>
      <c r="F299" s="6"/>
      <c r="G299" s="6"/>
      <c r="H299" s="6">
        <f t="shared" si="36"/>
        <v>0</v>
      </c>
      <c r="I299" s="6">
        <f t="shared" si="41"/>
        <v>0</v>
      </c>
      <c r="J299" s="6">
        <f t="shared" si="42"/>
        <v>0</v>
      </c>
      <c r="K299" s="6">
        <f t="shared" si="38"/>
        <v>0</v>
      </c>
      <c r="L299" s="6">
        <f t="shared" si="37"/>
        <v>0</v>
      </c>
      <c r="M299" s="17">
        <f>VLOOKUP(B299,Encargos!$A$8:$B$652,2,0)</f>
        <v>2.4659999999999999E-3</v>
      </c>
    </row>
    <row r="300" spans="1:13" x14ac:dyDescent="0.3">
      <c r="A300">
        <f t="shared" si="44"/>
        <v>70</v>
      </c>
      <c r="B300" s="1">
        <v>53571</v>
      </c>
      <c r="C300" s="6">
        <f t="shared" si="39"/>
        <v>0</v>
      </c>
      <c r="D300" s="6">
        <f t="shared" si="40"/>
        <v>0</v>
      </c>
      <c r="E300" s="6">
        <f t="shared" si="43"/>
        <v>0</v>
      </c>
      <c r="F300" s="6"/>
      <c r="G300" s="6"/>
      <c r="H300" s="6">
        <f t="shared" si="36"/>
        <v>0</v>
      </c>
      <c r="I300" s="6">
        <f t="shared" si="41"/>
        <v>0</v>
      </c>
      <c r="J300" s="6">
        <f t="shared" si="42"/>
        <v>0</v>
      </c>
      <c r="K300" s="6">
        <f t="shared" si="38"/>
        <v>0</v>
      </c>
      <c r="L300" s="6">
        <f t="shared" si="37"/>
        <v>0</v>
      </c>
      <c r="M300" s="17">
        <f>VLOOKUP(B300,Encargos!$A$8:$B$652,2,0)</f>
        <v>2.4659999999999999E-3</v>
      </c>
    </row>
    <row r="301" spans="1:13" x14ac:dyDescent="0.3">
      <c r="A301">
        <f t="shared" si="44"/>
        <v>69</v>
      </c>
      <c r="B301" s="1">
        <v>53601</v>
      </c>
      <c r="C301" s="6">
        <f t="shared" si="39"/>
        <v>0</v>
      </c>
      <c r="D301" s="6">
        <f t="shared" si="40"/>
        <v>0</v>
      </c>
      <c r="E301" s="6">
        <f t="shared" si="43"/>
        <v>0</v>
      </c>
      <c r="F301" s="6"/>
      <c r="G301" s="6"/>
      <c r="H301" s="6">
        <f t="shared" si="36"/>
        <v>0</v>
      </c>
      <c r="I301" s="6">
        <f t="shared" si="41"/>
        <v>0</v>
      </c>
      <c r="J301" s="6">
        <f t="shared" si="42"/>
        <v>0</v>
      </c>
      <c r="K301" s="6">
        <f t="shared" si="38"/>
        <v>0</v>
      </c>
      <c r="L301" s="6">
        <f t="shared" si="37"/>
        <v>0</v>
      </c>
      <c r="M301" s="17">
        <f>VLOOKUP(B301,Encargos!$A$8:$B$652,2,0)</f>
        <v>2.4659999999999999E-3</v>
      </c>
    </row>
    <row r="302" spans="1:13" x14ac:dyDescent="0.3">
      <c r="A302">
        <f t="shared" si="44"/>
        <v>68</v>
      </c>
      <c r="B302" s="1">
        <v>53632</v>
      </c>
      <c r="C302" s="6">
        <f t="shared" si="39"/>
        <v>0</v>
      </c>
      <c r="D302" s="6">
        <f t="shared" si="40"/>
        <v>0</v>
      </c>
      <c r="E302" s="6">
        <f t="shared" si="43"/>
        <v>0</v>
      </c>
      <c r="F302" s="6"/>
      <c r="G302" s="6"/>
      <c r="H302" s="6">
        <f t="shared" si="36"/>
        <v>0</v>
      </c>
      <c r="I302" s="6">
        <f t="shared" si="41"/>
        <v>0</v>
      </c>
      <c r="J302" s="6">
        <f t="shared" si="42"/>
        <v>0</v>
      </c>
      <c r="K302" s="6">
        <f t="shared" si="38"/>
        <v>0</v>
      </c>
      <c r="L302" s="6">
        <f t="shared" si="37"/>
        <v>0</v>
      </c>
      <c r="M302" s="17">
        <f>VLOOKUP(B302,Encargos!$A$8:$B$652,2,0)</f>
        <v>2.4659999999999999E-3</v>
      </c>
    </row>
    <row r="303" spans="1:13" x14ac:dyDescent="0.3">
      <c r="A303">
        <f t="shared" si="44"/>
        <v>67</v>
      </c>
      <c r="B303" s="1">
        <v>53662</v>
      </c>
      <c r="C303" s="6">
        <f t="shared" si="39"/>
        <v>0</v>
      </c>
      <c r="D303" s="6">
        <f t="shared" si="40"/>
        <v>0</v>
      </c>
      <c r="E303" s="6">
        <f t="shared" si="43"/>
        <v>0</v>
      </c>
      <c r="F303" s="6"/>
      <c r="G303" s="6"/>
      <c r="H303" s="6">
        <f t="shared" si="36"/>
        <v>0</v>
      </c>
      <c r="I303" s="6">
        <f t="shared" si="41"/>
        <v>0</v>
      </c>
      <c r="J303" s="6">
        <f t="shared" si="42"/>
        <v>0</v>
      </c>
      <c r="K303" s="6">
        <f t="shared" si="38"/>
        <v>0</v>
      </c>
      <c r="L303" s="6">
        <f t="shared" si="37"/>
        <v>0</v>
      </c>
      <c r="M303" s="17">
        <f>VLOOKUP(B303,Encargos!$A$8:$B$652,2,0)</f>
        <v>2.4659999999999999E-3</v>
      </c>
    </row>
    <row r="304" spans="1:13" x14ac:dyDescent="0.3">
      <c r="A304">
        <f t="shared" si="44"/>
        <v>66</v>
      </c>
      <c r="B304" s="1">
        <v>53693</v>
      </c>
      <c r="C304" s="6">
        <f t="shared" si="39"/>
        <v>0</v>
      </c>
      <c r="D304" s="6">
        <f t="shared" si="40"/>
        <v>0</v>
      </c>
      <c r="E304" s="6">
        <f t="shared" si="43"/>
        <v>0</v>
      </c>
      <c r="F304" s="6"/>
      <c r="G304" s="6"/>
      <c r="H304" s="6">
        <f t="shared" si="36"/>
        <v>0</v>
      </c>
      <c r="I304" s="6">
        <f t="shared" si="41"/>
        <v>0</v>
      </c>
      <c r="J304" s="6">
        <f t="shared" si="42"/>
        <v>0</v>
      </c>
      <c r="K304" s="6">
        <f t="shared" si="38"/>
        <v>0</v>
      </c>
      <c r="L304" s="6">
        <f t="shared" si="37"/>
        <v>0</v>
      </c>
      <c r="M304" s="17">
        <f>VLOOKUP(B304,Encargos!$A$8:$B$652,2,0)</f>
        <v>2.4659999999999999E-3</v>
      </c>
    </row>
    <row r="305" spans="1:13" x14ac:dyDescent="0.3">
      <c r="A305">
        <f t="shared" si="44"/>
        <v>65</v>
      </c>
      <c r="B305" s="1">
        <v>53724</v>
      </c>
      <c r="C305" s="6">
        <f t="shared" si="39"/>
        <v>0</v>
      </c>
      <c r="D305" s="6">
        <f t="shared" si="40"/>
        <v>0</v>
      </c>
      <c r="E305" s="6">
        <f t="shared" si="43"/>
        <v>0</v>
      </c>
      <c r="F305" s="6"/>
      <c r="G305" s="6"/>
      <c r="H305" s="6">
        <f t="shared" si="36"/>
        <v>0</v>
      </c>
      <c r="I305" s="6">
        <f t="shared" si="41"/>
        <v>0</v>
      </c>
      <c r="J305" s="6">
        <f t="shared" si="42"/>
        <v>0</v>
      </c>
      <c r="K305" s="6">
        <f t="shared" si="38"/>
        <v>0</v>
      </c>
      <c r="L305" s="6">
        <f t="shared" si="37"/>
        <v>0</v>
      </c>
      <c r="M305" s="17">
        <f>VLOOKUP(B305,Encargos!$A$8:$B$652,2,0)</f>
        <v>2.4659999999999999E-3</v>
      </c>
    </row>
    <row r="306" spans="1:13" x14ac:dyDescent="0.3">
      <c r="A306">
        <f t="shared" si="44"/>
        <v>64</v>
      </c>
      <c r="B306" s="1">
        <v>53752</v>
      </c>
      <c r="C306" s="6">
        <f t="shared" si="39"/>
        <v>0</v>
      </c>
      <c r="D306" s="6">
        <f t="shared" si="40"/>
        <v>0</v>
      </c>
      <c r="E306" s="6">
        <f t="shared" si="43"/>
        <v>0</v>
      </c>
      <c r="F306" s="6"/>
      <c r="G306" s="6"/>
      <c r="H306" s="6">
        <f t="shared" si="36"/>
        <v>0</v>
      </c>
      <c r="I306" s="6">
        <f t="shared" si="41"/>
        <v>0</v>
      </c>
      <c r="J306" s="6">
        <f t="shared" si="42"/>
        <v>0</v>
      </c>
      <c r="K306" s="6">
        <f t="shared" si="38"/>
        <v>0</v>
      </c>
      <c r="L306" s="6">
        <f t="shared" si="37"/>
        <v>0</v>
      </c>
      <c r="M306" s="17">
        <f>VLOOKUP(B306,Encargos!$A$8:$B$652,2,0)</f>
        <v>2.4659999999999999E-3</v>
      </c>
    </row>
    <row r="307" spans="1:13" x14ac:dyDescent="0.3">
      <c r="A307">
        <f t="shared" si="44"/>
        <v>63</v>
      </c>
      <c r="B307" s="1">
        <v>53783</v>
      </c>
      <c r="C307" s="6">
        <f t="shared" si="39"/>
        <v>0</v>
      </c>
      <c r="D307" s="6">
        <f t="shared" si="40"/>
        <v>0</v>
      </c>
      <c r="E307" s="6">
        <f t="shared" si="43"/>
        <v>0</v>
      </c>
      <c r="F307" s="6"/>
      <c r="G307" s="6"/>
      <c r="H307" s="6">
        <f t="shared" si="36"/>
        <v>0</v>
      </c>
      <c r="I307" s="6">
        <f t="shared" si="41"/>
        <v>0</v>
      </c>
      <c r="J307" s="6">
        <f t="shared" si="42"/>
        <v>0</v>
      </c>
      <c r="K307" s="6">
        <f t="shared" si="38"/>
        <v>0</v>
      </c>
      <c r="L307" s="6">
        <f t="shared" si="37"/>
        <v>0</v>
      </c>
      <c r="M307" s="17">
        <f>VLOOKUP(B307,Encargos!$A$8:$B$652,2,0)</f>
        <v>2.4659999999999999E-3</v>
      </c>
    </row>
    <row r="308" spans="1:13" x14ac:dyDescent="0.3">
      <c r="A308">
        <f t="shared" si="44"/>
        <v>62</v>
      </c>
      <c r="B308" s="1">
        <v>53813</v>
      </c>
      <c r="C308" s="6">
        <f t="shared" si="39"/>
        <v>0</v>
      </c>
      <c r="D308" s="6">
        <f t="shared" si="40"/>
        <v>0</v>
      </c>
      <c r="E308" s="6">
        <f t="shared" si="43"/>
        <v>0</v>
      </c>
      <c r="F308" s="6"/>
      <c r="G308" s="6"/>
      <c r="H308" s="6">
        <f t="shared" si="36"/>
        <v>0</v>
      </c>
      <c r="I308" s="6">
        <f t="shared" si="41"/>
        <v>0</v>
      </c>
      <c r="J308" s="6">
        <f t="shared" si="42"/>
        <v>0</v>
      </c>
      <c r="K308" s="6">
        <f t="shared" si="38"/>
        <v>0</v>
      </c>
      <c r="L308" s="6">
        <f t="shared" si="37"/>
        <v>0</v>
      </c>
      <c r="M308" s="17">
        <f>VLOOKUP(B308,Encargos!$A$8:$B$652,2,0)</f>
        <v>2.4659999999999999E-3</v>
      </c>
    </row>
    <row r="309" spans="1:13" x14ac:dyDescent="0.3">
      <c r="A309">
        <f t="shared" si="44"/>
        <v>61</v>
      </c>
      <c r="B309" s="1">
        <v>53844</v>
      </c>
      <c r="C309" s="6">
        <f t="shared" si="39"/>
        <v>0</v>
      </c>
      <c r="D309" s="6">
        <f t="shared" si="40"/>
        <v>0</v>
      </c>
      <c r="E309" s="6">
        <f t="shared" si="43"/>
        <v>0</v>
      </c>
      <c r="F309" s="6"/>
      <c r="G309" s="6"/>
      <c r="H309" s="6">
        <f t="shared" si="36"/>
        <v>0</v>
      </c>
      <c r="I309" s="6">
        <f t="shared" si="41"/>
        <v>0</v>
      </c>
      <c r="J309" s="6">
        <f t="shared" si="42"/>
        <v>0</v>
      </c>
      <c r="K309" s="6">
        <f t="shared" si="38"/>
        <v>0</v>
      </c>
      <c r="L309" s="6">
        <f t="shared" si="37"/>
        <v>0</v>
      </c>
      <c r="M309" s="17">
        <f>VLOOKUP(B309,Encargos!$A$8:$B$652,2,0)</f>
        <v>2.4659999999999999E-3</v>
      </c>
    </row>
    <row r="310" spans="1:13" x14ac:dyDescent="0.3">
      <c r="A310">
        <f t="shared" si="44"/>
        <v>60</v>
      </c>
      <c r="B310" s="1">
        <v>53874</v>
      </c>
      <c r="C310" s="6">
        <f t="shared" si="39"/>
        <v>0</v>
      </c>
      <c r="D310" s="6">
        <f t="shared" si="40"/>
        <v>0</v>
      </c>
      <c r="E310" s="6">
        <f t="shared" si="43"/>
        <v>0</v>
      </c>
      <c r="F310" s="6"/>
      <c r="G310" s="6"/>
      <c r="H310" s="6">
        <f t="shared" si="36"/>
        <v>0</v>
      </c>
      <c r="I310" s="6">
        <f t="shared" si="41"/>
        <v>0</v>
      </c>
      <c r="J310" s="6">
        <f t="shared" si="42"/>
        <v>0</v>
      </c>
      <c r="K310" s="6">
        <f t="shared" si="38"/>
        <v>0</v>
      </c>
      <c r="L310" s="6">
        <f t="shared" si="37"/>
        <v>0</v>
      </c>
      <c r="M310" s="17">
        <f>VLOOKUP(B310,Encargos!$A$8:$B$652,2,0)</f>
        <v>2.4659999999999999E-3</v>
      </c>
    </row>
    <row r="311" spans="1:13" x14ac:dyDescent="0.3">
      <c r="A311">
        <f t="shared" si="44"/>
        <v>59</v>
      </c>
      <c r="B311" s="1">
        <v>53905</v>
      </c>
      <c r="C311" s="6">
        <f t="shared" si="39"/>
        <v>0</v>
      </c>
      <c r="D311" s="6">
        <f t="shared" si="40"/>
        <v>0</v>
      </c>
      <c r="E311" s="6">
        <f t="shared" si="43"/>
        <v>0</v>
      </c>
      <c r="F311" s="6"/>
      <c r="G311" s="6"/>
      <c r="H311" s="6">
        <f t="shared" si="36"/>
        <v>0</v>
      </c>
      <c r="I311" s="6">
        <f t="shared" si="41"/>
        <v>0</v>
      </c>
      <c r="J311" s="6">
        <f t="shared" si="42"/>
        <v>0</v>
      </c>
      <c r="K311" s="6">
        <f t="shared" si="38"/>
        <v>0</v>
      </c>
      <c r="L311" s="6">
        <f t="shared" si="37"/>
        <v>0</v>
      </c>
      <c r="M311" s="17">
        <f>VLOOKUP(B311,Encargos!$A$8:$B$652,2,0)</f>
        <v>2.4659999999999999E-3</v>
      </c>
    </row>
    <row r="312" spans="1:13" x14ac:dyDescent="0.3">
      <c r="A312">
        <f t="shared" si="44"/>
        <v>58</v>
      </c>
      <c r="B312" s="1">
        <v>53936</v>
      </c>
      <c r="C312" s="6">
        <f t="shared" si="39"/>
        <v>0</v>
      </c>
      <c r="D312" s="6">
        <f t="shared" si="40"/>
        <v>0</v>
      </c>
      <c r="E312" s="6">
        <f t="shared" si="43"/>
        <v>0</v>
      </c>
      <c r="F312" s="6"/>
      <c r="G312" s="6"/>
      <c r="H312" s="6">
        <f t="shared" si="36"/>
        <v>0</v>
      </c>
      <c r="I312" s="6">
        <f t="shared" si="41"/>
        <v>0</v>
      </c>
      <c r="J312" s="6">
        <f t="shared" si="42"/>
        <v>0</v>
      </c>
      <c r="K312" s="6">
        <f t="shared" si="38"/>
        <v>0</v>
      </c>
      <c r="L312" s="6">
        <f t="shared" si="37"/>
        <v>0</v>
      </c>
      <c r="M312" s="17">
        <f>VLOOKUP(B312,Encargos!$A$8:$B$652,2,0)</f>
        <v>2.4659999999999999E-3</v>
      </c>
    </row>
    <row r="313" spans="1:13" x14ac:dyDescent="0.3">
      <c r="A313">
        <f t="shared" si="44"/>
        <v>57</v>
      </c>
      <c r="B313" s="1">
        <v>53966</v>
      </c>
      <c r="C313" s="6">
        <f t="shared" si="39"/>
        <v>0</v>
      </c>
      <c r="D313" s="6">
        <f t="shared" si="40"/>
        <v>0</v>
      </c>
      <c r="E313" s="6">
        <f t="shared" si="43"/>
        <v>0</v>
      </c>
      <c r="F313" s="6"/>
      <c r="G313" s="6"/>
      <c r="H313" s="6">
        <f t="shared" si="36"/>
        <v>0</v>
      </c>
      <c r="I313" s="6">
        <f t="shared" si="41"/>
        <v>0</v>
      </c>
      <c r="J313" s="6">
        <f t="shared" si="42"/>
        <v>0</v>
      </c>
      <c r="K313" s="6">
        <f t="shared" si="38"/>
        <v>0</v>
      </c>
      <c r="L313" s="6">
        <f t="shared" si="37"/>
        <v>0</v>
      </c>
      <c r="M313" s="17">
        <f>VLOOKUP(B313,Encargos!$A$8:$B$652,2,0)</f>
        <v>2.4659999999999999E-3</v>
      </c>
    </row>
    <row r="314" spans="1:13" x14ac:dyDescent="0.3">
      <c r="A314">
        <f t="shared" si="44"/>
        <v>56</v>
      </c>
      <c r="B314" s="1">
        <v>53997</v>
      </c>
      <c r="C314" s="6">
        <f t="shared" si="39"/>
        <v>0</v>
      </c>
      <c r="D314" s="6">
        <f t="shared" si="40"/>
        <v>0</v>
      </c>
      <c r="E314" s="6">
        <f t="shared" si="43"/>
        <v>0</v>
      </c>
      <c r="F314" s="6"/>
      <c r="G314" s="6"/>
      <c r="H314" s="6">
        <f t="shared" si="36"/>
        <v>0</v>
      </c>
      <c r="I314" s="6">
        <f t="shared" si="41"/>
        <v>0</v>
      </c>
      <c r="J314" s="6">
        <f t="shared" si="42"/>
        <v>0</v>
      </c>
      <c r="K314" s="6">
        <f t="shared" si="38"/>
        <v>0</v>
      </c>
      <c r="L314" s="6">
        <f t="shared" si="37"/>
        <v>0</v>
      </c>
      <c r="M314" s="17">
        <f>VLOOKUP(B314,Encargos!$A$8:$B$652,2,0)</f>
        <v>2.4659999999999999E-3</v>
      </c>
    </row>
    <row r="315" spans="1:13" x14ac:dyDescent="0.3">
      <c r="A315">
        <f t="shared" si="44"/>
        <v>55</v>
      </c>
      <c r="B315" s="1">
        <v>54027</v>
      </c>
      <c r="C315" s="6">
        <f t="shared" si="39"/>
        <v>0</v>
      </c>
      <c r="D315" s="6">
        <f t="shared" si="40"/>
        <v>0</v>
      </c>
      <c r="E315" s="6">
        <f t="shared" si="43"/>
        <v>0</v>
      </c>
      <c r="F315" s="6"/>
      <c r="G315" s="6"/>
      <c r="H315" s="6">
        <f t="shared" si="36"/>
        <v>0</v>
      </c>
      <c r="I315" s="6">
        <f t="shared" si="41"/>
        <v>0</v>
      </c>
      <c r="J315" s="6">
        <f t="shared" si="42"/>
        <v>0</v>
      </c>
      <c r="K315" s="6">
        <f t="shared" si="38"/>
        <v>0</v>
      </c>
      <c r="L315" s="6">
        <f t="shared" si="37"/>
        <v>0</v>
      </c>
      <c r="M315" s="17">
        <f>VLOOKUP(B315,Encargos!$A$8:$B$652,2,0)</f>
        <v>2.4659999999999999E-3</v>
      </c>
    </row>
    <row r="316" spans="1:13" x14ac:dyDescent="0.3">
      <c r="A316">
        <f t="shared" si="44"/>
        <v>54</v>
      </c>
      <c r="B316" s="1">
        <v>54058</v>
      </c>
      <c r="C316" s="6">
        <f t="shared" si="39"/>
        <v>0</v>
      </c>
      <c r="D316" s="6">
        <f t="shared" si="40"/>
        <v>0</v>
      </c>
      <c r="E316" s="6">
        <f t="shared" si="43"/>
        <v>0</v>
      </c>
      <c r="F316" s="6"/>
      <c r="G316" s="6"/>
      <c r="H316" s="6">
        <f t="shared" si="36"/>
        <v>0</v>
      </c>
      <c r="I316" s="6">
        <f t="shared" si="41"/>
        <v>0</v>
      </c>
      <c r="J316" s="6">
        <f t="shared" si="42"/>
        <v>0</v>
      </c>
      <c r="K316" s="6">
        <f t="shared" si="38"/>
        <v>0</v>
      </c>
      <c r="L316" s="6">
        <f t="shared" si="37"/>
        <v>0</v>
      </c>
      <c r="M316" s="17">
        <f>VLOOKUP(B316,Encargos!$A$8:$B$652,2,0)</f>
        <v>2.4659999999999999E-3</v>
      </c>
    </row>
    <row r="317" spans="1:13" x14ac:dyDescent="0.3">
      <c r="A317">
        <f t="shared" si="44"/>
        <v>53</v>
      </c>
      <c r="B317" s="1">
        <v>54089</v>
      </c>
      <c r="C317" s="6">
        <f t="shared" si="39"/>
        <v>0</v>
      </c>
      <c r="D317" s="6">
        <f t="shared" si="40"/>
        <v>0</v>
      </c>
      <c r="E317" s="6">
        <f t="shared" si="43"/>
        <v>0</v>
      </c>
      <c r="F317" s="6"/>
      <c r="G317" s="6"/>
      <c r="H317" s="6">
        <f t="shared" si="36"/>
        <v>0</v>
      </c>
      <c r="I317" s="6">
        <f t="shared" si="41"/>
        <v>0</v>
      </c>
      <c r="J317" s="6">
        <f t="shared" si="42"/>
        <v>0</v>
      </c>
      <c r="K317" s="6">
        <f t="shared" si="38"/>
        <v>0</v>
      </c>
      <c r="L317" s="6">
        <f t="shared" si="37"/>
        <v>0</v>
      </c>
      <c r="M317" s="17">
        <f>VLOOKUP(B317,Encargos!$A$8:$B$652,2,0)</f>
        <v>2.4659999999999999E-3</v>
      </c>
    </row>
    <row r="318" spans="1:13" x14ac:dyDescent="0.3">
      <c r="A318">
        <f t="shared" si="44"/>
        <v>52</v>
      </c>
      <c r="B318" s="1">
        <v>54118</v>
      </c>
      <c r="C318" s="6">
        <f t="shared" si="39"/>
        <v>0</v>
      </c>
      <c r="D318" s="6">
        <f t="shared" si="40"/>
        <v>0</v>
      </c>
      <c r="E318" s="6">
        <f t="shared" si="43"/>
        <v>0</v>
      </c>
      <c r="F318" s="6"/>
      <c r="G318" s="6"/>
      <c r="H318" s="6">
        <f t="shared" si="36"/>
        <v>0</v>
      </c>
      <c r="I318" s="6">
        <f t="shared" si="41"/>
        <v>0</v>
      </c>
      <c r="J318" s="6">
        <f t="shared" si="42"/>
        <v>0</v>
      </c>
      <c r="K318" s="6">
        <f t="shared" si="38"/>
        <v>0</v>
      </c>
      <c r="L318" s="6">
        <f t="shared" si="37"/>
        <v>0</v>
      </c>
      <c r="M318" s="17">
        <f>VLOOKUP(B318,Encargos!$A$8:$B$652,2,0)</f>
        <v>2.4659999999999999E-3</v>
      </c>
    </row>
    <row r="319" spans="1:13" x14ac:dyDescent="0.3">
      <c r="A319">
        <f t="shared" si="44"/>
        <v>51</v>
      </c>
      <c r="B319" s="1">
        <v>54149</v>
      </c>
      <c r="C319" s="6">
        <f t="shared" si="39"/>
        <v>0</v>
      </c>
      <c r="D319" s="6">
        <f t="shared" si="40"/>
        <v>0</v>
      </c>
      <c r="E319" s="6">
        <f t="shared" si="43"/>
        <v>0</v>
      </c>
      <c r="F319" s="6"/>
      <c r="G319" s="6"/>
      <c r="H319" s="6">
        <f t="shared" si="36"/>
        <v>0</v>
      </c>
      <c r="I319" s="6">
        <f t="shared" si="41"/>
        <v>0</v>
      </c>
      <c r="J319" s="6">
        <f t="shared" si="42"/>
        <v>0</v>
      </c>
      <c r="K319" s="6">
        <f t="shared" si="38"/>
        <v>0</v>
      </c>
      <c r="L319" s="6">
        <f t="shared" si="37"/>
        <v>0</v>
      </c>
      <c r="M319" s="17">
        <f>VLOOKUP(B319,Encargos!$A$8:$B$652,2,0)</f>
        <v>2.4659999999999999E-3</v>
      </c>
    </row>
    <row r="320" spans="1:13" x14ac:dyDescent="0.3">
      <c r="A320">
        <f t="shared" si="44"/>
        <v>50</v>
      </c>
      <c r="B320" s="1">
        <v>54179</v>
      </c>
      <c r="C320" s="6">
        <f t="shared" si="39"/>
        <v>0</v>
      </c>
      <c r="D320" s="6">
        <f t="shared" si="40"/>
        <v>0</v>
      </c>
      <c r="E320" s="6">
        <f t="shared" si="43"/>
        <v>0</v>
      </c>
      <c r="F320" s="6"/>
      <c r="G320" s="6"/>
      <c r="H320" s="6">
        <f t="shared" si="36"/>
        <v>0</v>
      </c>
      <c r="I320" s="6">
        <f t="shared" si="41"/>
        <v>0</v>
      </c>
      <c r="J320" s="6">
        <f t="shared" si="42"/>
        <v>0</v>
      </c>
      <c r="K320" s="6">
        <f t="shared" si="38"/>
        <v>0</v>
      </c>
      <c r="L320" s="6">
        <f t="shared" si="37"/>
        <v>0</v>
      </c>
      <c r="M320" s="17">
        <f>VLOOKUP(B320,Encargos!$A$8:$B$652,2,0)</f>
        <v>2.4659999999999999E-3</v>
      </c>
    </row>
    <row r="321" spans="1:13" x14ac:dyDescent="0.3">
      <c r="A321">
        <f t="shared" si="44"/>
        <v>49</v>
      </c>
      <c r="B321" s="1">
        <v>54210</v>
      </c>
      <c r="C321" s="6">
        <f t="shared" si="39"/>
        <v>0</v>
      </c>
      <c r="D321" s="6">
        <f t="shared" si="40"/>
        <v>0</v>
      </c>
      <c r="E321" s="6">
        <f t="shared" si="43"/>
        <v>0</v>
      </c>
      <c r="F321" s="6"/>
      <c r="G321" s="6"/>
      <c r="H321" s="6">
        <f t="shared" si="36"/>
        <v>0</v>
      </c>
      <c r="I321" s="6">
        <f t="shared" si="41"/>
        <v>0</v>
      </c>
      <c r="J321" s="6">
        <f t="shared" si="42"/>
        <v>0</v>
      </c>
      <c r="K321" s="6">
        <f t="shared" si="38"/>
        <v>0</v>
      </c>
      <c r="L321" s="6">
        <f t="shared" si="37"/>
        <v>0</v>
      </c>
      <c r="M321" s="17">
        <f>VLOOKUP(B321,Encargos!$A$8:$B$652,2,0)</f>
        <v>2.4659999999999999E-3</v>
      </c>
    </row>
    <row r="322" spans="1:13" x14ac:dyDescent="0.3">
      <c r="A322">
        <f t="shared" si="44"/>
        <v>48</v>
      </c>
      <c r="B322" s="1">
        <v>54240</v>
      </c>
      <c r="C322" s="6">
        <f t="shared" si="39"/>
        <v>0</v>
      </c>
      <c r="D322" s="6">
        <f t="shared" si="40"/>
        <v>0</v>
      </c>
      <c r="E322" s="6">
        <f t="shared" si="43"/>
        <v>0</v>
      </c>
      <c r="F322" s="6"/>
      <c r="G322" s="6"/>
      <c r="H322" s="6">
        <f t="shared" si="36"/>
        <v>0</v>
      </c>
      <c r="I322" s="6">
        <f t="shared" si="41"/>
        <v>0</v>
      </c>
      <c r="J322" s="6">
        <f t="shared" si="42"/>
        <v>0</v>
      </c>
      <c r="K322" s="6">
        <f t="shared" si="38"/>
        <v>0</v>
      </c>
      <c r="L322" s="6">
        <f t="shared" si="37"/>
        <v>0</v>
      </c>
      <c r="M322" s="17">
        <f>VLOOKUP(B322,Encargos!$A$8:$B$652,2,0)</f>
        <v>2.4659999999999999E-3</v>
      </c>
    </row>
    <row r="323" spans="1:13" x14ac:dyDescent="0.3">
      <c r="A323">
        <f t="shared" si="44"/>
        <v>47</v>
      </c>
      <c r="B323" s="1">
        <v>54271</v>
      </c>
      <c r="C323" s="6">
        <f t="shared" si="39"/>
        <v>0</v>
      </c>
      <c r="D323" s="6">
        <f t="shared" si="40"/>
        <v>0</v>
      </c>
      <c r="E323" s="6">
        <f t="shared" si="43"/>
        <v>0</v>
      </c>
      <c r="F323" s="6"/>
      <c r="G323" s="6"/>
      <c r="H323" s="6">
        <f t="shared" si="36"/>
        <v>0</v>
      </c>
      <c r="I323" s="6">
        <f t="shared" si="41"/>
        <v>0</v>
      </c>
      <c r="J323" s="6">
        <f t="shared" si="42"/>
        <v>0</v>
      </c>
      <c r="K323" s="6">
        <f t="shared" si="38"/>
        <v>0</v>
      </c>
      <c r="L323" s="6">
        <f t="shared" si="37"/>
        <v>0</v>
      </c>
      <c r="M323" s="17">
        <f>VLOOKUP(B323,Encargos!$A$8:$B$652,2,0)</f>
        <v>2.4659999999999999E-3</v>
      </c>
    </row>
    <row r="324" spans="1:13" x14ac:dyDescent="0.3">
      <c r="A324">
        <f t="shared" si="44"/>
        <v>46</v>
      </c>
      <c r="B324" s="1">
        <v>54302</v>
      </c>
      <c r="C324" s="6">
        <f t="shared" si="39"/>
        <v>0</v>
      </c>
      <c r="D324" s="6">
        <f t="shared" si="40"/>
        <v>0</v>
      </c>
      <c r="E324" s="6">
        <f t="shared" si="43"/>
        <v>0</v>
      </c>
      <c r="F324" s="6"/>
      <c r="G324" s="6"/>
      <c r="H324" s="6">
        <f t="shared" si="36"/>
        <v>0</v>
      </c>
      <c r="I324" s="6">
        <f t="shared" si="41"/>
        <v>0</v>
      </c>
      <c r="J324" s="6">
        <f t="shared" si="42"/>
        <v>0</v>
      </c>
      <c r="K324" s="6">
        <f t="shared" si="38"/>
        <v>0</v>
      </c>
      <c r="L324" s="6">
        <f t="shared" si="37"/>
        <v>0</v>
      </c>
      <c r="M324" s="17">
        <f>VLOOKUP(B324,Encargos!$A$8:$B$652,2,0)</f>
        <v>2.4659999999999999E-3</v>
      </c>
    </row>
    <row r="325" spans="1:13" x14ac:dyDescent="0.3">
      <c r="A325">
        <f t="shared" si="44"/>
        <v>45</v>
      </c>
      <c r="B325" s="1">
        <v>54332</v>
      </c>
      <c r="C325" s="6">
        <f t="shared" si="39"/>
        <v>0</v>
      </c>
      <c r="D325" s="6">
        <f t="shared" si="40"/>
        <v>0</v>
      </c>
      <c r="E325" s="6">
        <f t="shared" si="43"/>
        <v>0</v>
      </c>
      <c r="F325" s="6"/>
      <c r="G325" s="6"/>
      <c r="H325" s="6">
        <f t="shared" ref="H325:H369" si="45">SUM(E325:G325)*$N$4</f>
        <v>0</v>
      </c>
      <c r="I325" s="6">
        <f t="shared" si="41"/>
        <v>0</v>
      </c>
      <c r="J325" s="6">
        <f t="shared" si="42"/>
        <v>0</v>
      </c>
      <c r="K325" s="6">
        <f t="shared" si="38"/>
        <v>0</v>
      </c>
      <c r="L325" s="6">
        <f t="shared" ref="L325:L366" si="46">SUM(E325:H325)-I325</f>
        <v>0</v>
      </c>
      <c r="M325" s="17">
        <f>VLOOKUP(B325,Encargos!$A$8:$B$652,2,0)</f>
        <v>2.4659999999999999E-3</v>
      </c>
    </row>
    <row r="326" spans="1:13" x14ac:dyDescent="0.3">
      <c r="A326">
        <f t="shared" si="44"/>
        <v>44</v>
      </c>
      <c r="B326" s="1">
        <v>54363</v>
      </c>
      <c r="C326" s="6">
        <f t="shared" si="39"/>
        <v>0</v>
      </c>
      <c r="D326" s="6">
        <f t="shared" si="40"/>
        <v>0</v>
      </c>
      <c r="E326" s="6">
        <f t="shared" si="43"/>
        <v>0</v>
      </c>
      <c r="F326" s="6"/>
      <c r="G326" s="6"/>
      <c r="H326" s="6">
        <f t="shared" si="45"/>
        <v>0</v>
      </c>
      <c r="I326" s="6">
        <f t="shared" si="41"/>
        <v>0</v>
      </c>
      <c r="J326" s="6">
        <f t="shared" si="42"/>
        <v>0</v>
      </c>
      <c r="K326" s="6">
        <f t="shared" si="38"/>
        <v>0</v>
      </c>
      <c r="L326" s="6">
        <f t="shared" si="46"/>
        <v>0</v>
      </c>
      <c r="M326" s="17">
        <f>VLOOKUP(B326,Encargos!$A$8:$B$652,2,0)</f>
        <v>2.4659999999999999E-3</v>
      </c>
    </row>
    <row r="327" spans="1:13" x14ac:dyDescent="0.3">
      <c r="A327">
        <f t="shared" si="44"/>
        <v>43</v>
      </c>
      <c r="B327" s="1">
        <v>54393</v>
      </c>
      <c r="C327" s="6">
        <f t="shared" si="39"/>
        <v>0</v>
      </c>
      <c r="D327" s="6">
        <f t="shared" si="40"/>
        <v>0</v>
      </c>
      <c r="E327" s="6">
        <f t="shared" si="43"/>
        <v>0</v>
      </c>
      <c r="F327" s="6"/>
      <c r="G327" s="6"/>
      <c r="H327" s="6">
        <f t="shared" si="45"/>
        <v>0</v>
      </c>
      <c r="I327" s="6">
        <f t="shared" si="41"/>
        <v>0</v>
      </c>
      <c r="J327" s="6">
        <f t="shared" si="42"/>
        <v>0</v>
      </c>
      <c r="K327" s="6">
        <f t="shared" ref="K327:K369" si="47">I327-J327</f>
        <v>0</v>
      </c>
      <c r="L327" s="6">
        <f t="shared" si="46"/>
        <v>0</v>
      </c>
      <c r="M327" s="17">
        <f>VLOOKUP(B327,Encargos!$A$8:$B$652,2,0)</f>
        <v>2.4659999999999999E-3</v>
      </c>
    </row>
    <row r="328" spans="1:13" x14ac:dyDescent="0.3">
      <c r="A328">
        <f t="shared" si="44"/>
        <v>42</v>
      </c>
      <c r="B328" s="1">
        <v>54424</v>
      </c>
      <c r="C328" s="6">
        <f t="shared" si="39"/>
        <v>0</v>
      </c>
      <c r="D328" s="6">
        <f t="shared" si="40"/>
        <v>0</v>
      </c>
      <c r="E328" s="6">
        <f t="shared" si="43"/>
        <v>0</v>
      </c>
      <c r="F328" s="6"/>
      <c r="G328" s="6"/>
      <c r="H328" s="6">
        <f t="shared" si="45"/>
        <v>0</v>
      </c>
      <c r="I328" s="6">
        <f t="shared" si="41"/>
        <v>0</v>
      </c>
      <c r="J328" s="6">
        <f t="shared" si="42"/>
        <v>0</v>
      </c>
      <c r="K328" s="6">
        <f t="shared" si="47"/>
        <v>0</v>
      </c>
      <c r="L328" s="6">
        <f t="shared" si="46"/>
        <v>0</v>
      </c>
      <c r="M328" s="17">
        <f>VLOOKUP(B328,Encargos!$A$8:$B$652,2,0)</f>
        <v>2.4659999999999999E-3</v>
      </c>
    </row>
    <row r="329" spans="1:13" x14ac:dyDescent="0.3">
      <c r="A329">
        <f t="shared" si="44"/>
        <v>41</v>
      </c>
      <c r="B329" s="1">
        <v>54455</v>
      </c>
      <c r="C329" s="6">
        <f t="shared" si="39"/>
        <v>0</v>
      </c>
      <c r="D329" s="6">
        <f t="shared" si="40"/>
        <v>0</v>
      </c>
      <c r="E329" s="6">
        <f t="shared" si="43"/>
        <v>0</v>
      </c>
      <c r="F329" s="6"/>
      <c r="G329" s="6"/>
      <c r="H329" s="6">
        <f t="shared" si="45"/>
        <v>0</v>
      </c>
      <c r="I329" s="6">
        <f t="shared" si="41"/>
        <v>0</v>
      </c>
      <c r="J329" s="6">
        <f t="shared" si="42"/>
        <v>0</v>
      </c>
      <c r="K329" s="6">
        <f t="shared" si="47"/>
        <v>0</v>
      </c>
      <c r="L329" s="6">
        <f t="shared" si="46"/>
        <v>0</v>
      </c>
      <c r="M329" s="17">
        <f>VLOOKUP(B329,Encargos!$A$8:$B$652,2,0)</f>
        <v>2.4659999999999999E-3</v>
      </c>
    </row>
    <row r="330" spans="1:13" x14ac:dyDescent="0.3">
      <c r="A330">
        <f t="shared" si="44"/>
        <v>40</v>
      </c>
      <c r="B330" s="1">
        <v>54483</v>
      </c>
      <c r="C330" s="6">
        <f t="shared" ref="C330:C369" si="48">L329</f>
        <v>0</v>
      </c>
      <c r="D330" s="6">
        <f t="shared" ref="D330:D369" si="49">C330*M330</f>
        <v>0</v>
      </c>
      <c r="E330" s="6">
        <f t="shared" si="43"/>
        <v>0</v>
      </c>
      <c r="F330" s="6"/>
      <c r="G330" s="6"/>
      <c r="H330" s="6">
        <f t="shared" si="45"/>
        <v>0</v>
      </c>
      <c r="I330" s="6">
        <f t="shared" ref="I330:I369" si="50">PMT($N$4,A330,-SUM(E330:G330))</f>
        <v>0</v>
      </c>
      <c r="J330" s="6">
        <f t="shared" ref="J330:J369" si="51">H330</f>
        <v>0</v>
      </c>
      <c r="K330" s="6">
        <f t="shared" si="47"/>
        <v>0</v>
      </c>
      <c r="L330" s="6">
        <f t="shared" si="46"/>
        <v>0</v>
      </c>
      <c r="M330" s="17">
        <f>VLOOKUP(B330,Encargos!$A$8:$B$652,2,0)</f>
        <v>2.4659999999999999E-3</v>
      </c>
    </row>
    <row r="331" spans="1:13" x14ac:dyDescent="0.3">
      <c r="A331">
        <f t="shared" si="44"/>
        <v>39</v>
      </c>
      <c r="B331" s="1">
        <v>54514</v>
      </c>
      <c r="C331" s="6">
        <f t="shared" si="48"/>
        <v>0</v>
      </c>
      <c r="D331" s="6">
        <f t="shared" si="49"/>
        <v>0</v>
      </c>
      <c r="E331" s="6">
        <f t="shared" ref="E331:E369" si="52">C331+D331</f>
        <v>0</v>
      </c>
      <c r="F331" s="6"/>
      <c r="G331" s="6"/>
      <c r="H331" s="6">
        <f t="shared" si="45"/>
        <v>0</v>
      </c>
      <c r="I331" s="6">
        <f t="shared" si="50"/>
        <v>0</v>
      </c>
      <c r="J331" s="6">
        <f t="shared" si="51"/>
        <v>0</v>
      </c>
      <c r="K331" s="6">
        <f t="shared" si="47"/>
        <v>0</v>
      </c>
      <c r="L331" s="6">
        <f t="shared" si="46"/>
        <v>0</v>
      </c>
      <c r="M331" s="17">
        <f>VLOOKUP(B331,Encargos!$A$8:$B$652,2,0)</f>
        <v>2.4659999999999999E-3</v>
      </c>
    </row>
    <row r="332" spans="1:13" x14ac:dyDescent="0.3">
      <c r="A332">
        <f t="shared" ref="A332:A369" si="53">A331-1</f>
        <v>38</v>
      </c>
      <c r="B332" s="1">
        <v>54544</v>
      </c>
      <c r="C332" s="6">
        <f t="shared" si="48"/>
        <v>0</v>
      </c>
      <c r="D332" s="6">
        <f t="shared" si="49"/>
        <v>0</v>
      </c>
      <c r="E332" s="6">
        <f t="shared" si="52"/>
        <v>0</v>
      </c>
      <c r="F332" s="6"/>
      <c r="G332" s="6"/>
      <c r="H332" s="6">
        <f t="shared" si="45"/>
        <v>0</v>
      </c>
      <c r="I332" s="6">
        <f t="shared" si="50"/>
        <v>0</v>
      </c>
      <c r="J332" s="6">
        <f t="shared" si="51"/>
        <v>0</v>
      </c>
      <c r="K332" s="6">
        <f t="shared" si="47"/>
        <v>0</v>
      </c>
      <c r="L332" s="6">
        <f t="shared" si="46"/>
        <v>0</v>
      </c>
      <c r="M332" s="17">
        <f>VLOOKUP(B332,Encargos!$A$8:$B$652,2,0)</f>
        <v>2.4659999999999999E-3</v>
      </c>
    </row>
    <row r="333" spans="1:13" x14ac:dyDescent="0.3">
      <c r="A333">
        <f t="shared" si="53"/>
        <v>37</v>
      </c>
      <c r="B333" s="1">
        <v>54575</v>
      </c>
      <c r="C333" s="6">
        <f t="shared" si="48"/>
        <v>0</v>
      </c>
      <c r="D333" s="6">
        <f t="shared" si="49"/>
        <v>0</v>
      </c>
      <c r="E333" s="6">
        <f t="shared" si="52"/>
        <v>0</v>
      </c>
      <c r="F333" s="6"/>
      <c r="G333" s="6"/>
      <c r="H333" s="6">
        <f t="shared" si="45"/>
        <v>0</v>
      </c>
      <c r="I333" s="6">
        <f t="shared" si="50"/>
        <v>0</v>
      </c>
      <c r="J333" s="6">
        <f t="shared" si="51"/>
        <v>0</v>
      </c>
      <c r="K333" s="6">
        <f t="shared" si="47"/>
        <v>0</v>
      </c>
      <c r="L333" s="6">
        <f t="shared" si="46"/>
        <v>0</v>
      </c>
      <c r="M333" s="17">
        <f>VLOOKUP(B333,Encargos!$A$8:$B$652,2,0)</f>
        <v>2.4659999999999999E-3</v>
      </c>
    </row>
    <row r="334" spans="1:13" x14ac:dyDescent="0.3">
      <c r="A334">
        <f t="shared" si="53"/>
        <v>36</v>
      </c>
      <c r="B334" s="1">
        <v>54605</v>
      </c>
      <c r="C334" s="6">
        <f t="shared" si="48"/>
        <v>0</v>
      </c>
      <c r="D334" s="6">
        <f t="shared" si="49"/>
        <v>0</v>
      </c>
      <c r="E334" s="6">
        <f t="shared" si="52"/>
        <v>0</v>
      </c>
      <c r="F334" s="6"/>
      <c r="G334" s="6"/>
      <c r="H334" s="6">
        <f t="shared" si="45"/>
        <v>0</v>
      </c>
      <c r="I334" s="6">
        <f t="shared" si="50"/>
        <v>0</v>
      </c>
      <c r="J334" s="6">
        <f t="shared" si="51"/>
        <v>0</v>
      </c>
      <c r="K334" s="6">
        <f t="shared" si="47"/>
        <v>0</v>
      </c>
      <c r="L334" s="6">
        <f t="shared" si="46"/>
        <v>0</v>
      </c>
      <c r="M334" s="17">
        <f>VLOOKUP(B334,Encargos!$A$8:$B$652,2,0)</f>
        <v>2.4659999999999999E-3</v>
      </c>
    </row>
    <row r="335" spans="1:13" x14ac:dyDescent="0.3">
      <c r="A335">
        <f t="shared" si="53"/>
        <v>35</v>
      </c>
      <c r="B335" s="1">
        <v>54636</v>
      </c>
      <c r="C335" s="6">
        <f t="shared" si="48"/>
        <v>0</v>
      </c>
      <c r="D335" s="6">
        <f t="shared" si="49"/>
        <v>0</v>
      </c>
      <c r="E335" s="6">
        <f t="shared" si="52"/>
        <v>0</v>
      </c>
      <c r="F335" s="6"/>
      <c r="G335" s="6"/>
      <c r="H335" s="6">
        <f t="shared" si="45"/>
        <v>0</v>
      </c>
      <c r="I335" s="6">
        <f t="shared" si="50"/>
        <v>0</v>
      </c>
      <c r="J335" s="6">
        <f t="shared" si="51"/>
        <v>0</v>
      </c>
      <c r="K335" s="6">
        <f t="shared" si="47"/>
        <v>0</v>
      </c>
      <c r="L335" s="6">
        <f t="shared" si="46"/>
        <v>0</v>
      </c>
      <c r="M335" s="17">
        <f>VLOOKUP(B335,Encargos!$A$8:$B$652,2,0)</f>
        <v>2.4659999999999999E-3</v>
      </c>
    </row>
    <row r="336" spans="1:13" x14ac:dyDescent="0.3">
      <c r="A336">
        <f t="shared" si="53"/>
        <v>34</v>
      </c>
      <c r="B336" s="1">
        <v>54667</v>
      </c>
      <c r="C336" s="6">
        <f t="shared" si="48"/>
        <v>0</v>
      </c>
      <c r="D336" s="6">
        <f t="shared" si="49"/>
        <v>0</v>
      </c>
      <c r="E336" s="6">
        <f t="shared" si="52"/>
        <v>0</v>
      </c>
      <c r="F336" s="6"/>
      <c r="G336" s="6"/>
      <c r="H336" s="6">
        <f t="shared" si="45"/>
        <v>0</v>
      </c>
      <c r="I336" s="6">
        <f t="shared" si="50"/>
        <v>0</v>
      </c>
      <c r="J336" s="6">
        <f t="shared" si="51"/>
        <v>0</v>
      </c>
      <c r="K336" s="6">
        <f t="shared" si="47"/>
        <v>0</v>
      </c>
      <c r="L336" s="6">
        <f t="shared" si="46"/>
        <v>0</v>
      </c>
      <c r="M336" s="17">
        <f>VLOOKUP(B336,Encargos!$A$8:$B$652,2,0)</f>
        <v>2.4659999999999999E-3</v>
      </c>
    </row>
    <row r="337" spans="1:13" x14ac:dyDescent="0.3">
      <c r="A337">
        <f t="shared" si="53"/>
        <v>33</v>
      </c>
      <c r="B337" s="1">
        <v>54697</v>
      </c>
      <c r="C337" s="6">
        <f t="shared" si="48"/>
        <v>0</v>
      </c>
      <c r="D337" s="6">
        <f t="shared" si="49"/>
        <v>0</v>
      </c>
      <c r="E337" s="6">
        <f t="shared" si="52"/>
        <v>0</v>
      </c>
      <c r="F337" s="6"/>
      <c r="G337" s="6"/>
      <c r="H337" s="6">
        <f t="shared" si="45"/>
        <v>0</v>
      </c>
      <c r="I337" s="6">
        <f t="shared" si="50"/>
        <v>0</v>
      </c>
      <c r="J337" s="6">
        <f t="shared" si="51"/>
        <v>0</v>
      </c>
      <c r="K337" s="6">
        <f t="shared" si="47"/>
        <v>0</v>
      </c>
      <c r="L337" s="6">
        <f t="shared" si="46"/>
        <v>0</v>
      </c>
      <c r="M337" s="17">
        <f>VLOOKUP(B337,Encargos!$A$8:$B$652,2,0)</f>
        <v>2.4659999999999999E-3</v>
      </c>
    </row>
    <row r="338" spans="1:13" x14ac:dyDescent="0.3">
      <c r="A338">
        <f t="shared" si="53"/>
        <v>32</v>
      </c>
      <c r="B338" s="1">
        <v>54728</v>
      </c>
      <c r="C338" s="6">
        <f t="shared" si="48"/>
        <v>0</v>
      </c>
      <c r="D338" s="6">
        <f t="shared" si="49"/>
        <v>0</v>
      </c>
      <c r="E338" s="6">
        <f t="shared" si="52"/>
        <v>0</v>
      </c>
      <c r="F338" s="6"/>
      <c r="G338" s="6"/>
      <c r="H338" s="6">
        <f t="shared" si="45"/>
        <v>0</v>
      </c>
      <c r="I338" s="6">
        <f t="shared" si="50"/>
        <v>0</v>
      </c>
      <c r="J338" s="6">
        <f t="shared" si="51"/>
        <v>0</v>
      </c>
      <c r="K338" s="6">
        <f t="shared" si="47"/>
        <v>0</v>
      </c>
      <c r="L338" s="6">
        <f t="shared" si="46"/>
        <v>0</v>
      </c>
      <c r="M338" s="17">
        <f>VLOOKUP(B338,Encargos!$A$8:$B$652,2,0)</f>
        <v>2.4659999999999999E-3</v>
      </c>
    </row>
    <row r="339" spans="1:13" x14ac:dyDescent="0.3">
      <c r="A339">
        <f t="shared" si="53"/>
        <v>31</v>
      </c>
      <c r="B339" s="1">
        <v>54758</v>
      </c>
      <c r="C339" s="6">
        <f t="shared" si="48"/>
        <v>0</v>
      </c>
      <c r="D339" s="6">
        <f t="shared" si="49"/>
        <v>0</v>
      </c>
      <c r="E339" s="6">
        <f t="shared" si="52"/>
        <v>0</v>
      </c>
      <c r="F339" s="6"/>
      <c r="G339" s="6"/>
      <c r="H339" s="6">
        <f t="shared" si="45"/>
        <v>0</v>
      </c>
      <c r="I339" s="6">
        <f t="shared" si="50"/>
        <v>0</v>
      </c>
      <c r="J339" s="6">
        <f t="shared" si="51"/>
        <v>0</v>
      </c>
      <c r="K339" s="6">
        <f t="shared" si="47"/>
        <v>0</v>
      </c>
      <c r="L339" s="6">
        <f t="shared" si="46"/>
        <v>0</v>
      </c>
      <c r="M339" s="17">
        <f>VLOOKUP(B339,Encargos!$A$8:$B$652,2,0)</f>
        <v>2.4659999999999999E-3</v>
      </c>
    </row>
    <row r="340" spans="1:13" x14ac:dyDescent="0.3">
      <c r="A340">
        <f t="shared" si="53"/>
        <v>30</v>
      </c>
      <c r="B340" s="1">
        <v>54789</v>
      </c>
      <c r="C340" s="6">
        <f t="shared" si="48"/>
        <v>0</v>
      </c>
      <c r="D340" s="6">
        <f t="shared" si="49"/>
        <v>0</v>
      </c>
      <c r="E340" s="6">
        <f t="shared" si="52"/>
        <v>0</v>
      </c>
      <c r="F340" s="6"/>
      <c r="G340" s="6"/>
      <c r="H340" s="6">
        <f t="shared" si="45"/>
        <v>0</v>
      </c>
      <c r="I340" s="6">
        <f t="shared" si="50"/>
        <v>0</v>
      </c>
      <c r="J340" s="6">
        <f t="shared" si="51"/>
        <v>0</v>
      </c>
      <c r="K340" s="6">
        <f t="shared" si="47"/>
        <v>0</v>
      </c>
      <c r="L340" s="6">
        <f t="shared" si="46"/>
        <v>0</v>
      </c>
      <c r="M340" s="17">
        <f>VLOOKUP(B340,Encargos!$A$8:$B$652,2,0)</f>
        <v>2.4659999999999999E-3</v>
      </c>
    </row>
    <row r="341" spans="1:13" x14ac:dyDescent="0.3">
      <c r="A341">
        <f t="shared" si="53"/>
        <v>29</v>
      </c>
      <c r="B341" s="1">
        <v>54820</v>
      </c>
      <c r="C341" s="6">
        <f t="shared" si="48"/>
        <v>0</v>
      </c>
      <c r="D341" s="6">
        <f t="shared" si="49"/>
        <v>0</v>
      </c>
      <c r="E341" s="6">
        <f t="shared" si="52"/>
        <v>0</v>
      </c>
      <c r="F341" s="6"/>
      <c r="G341" s="6"/>
      <c r="H341" s="6">
        <f t="shared" si="45"/>
        <v>0</v>
      </c>
      <c r="I341" s="6">
        <f t="shared" si="50"/>
        <v>0</v>
      </c>
      <c r="J341" s="6">
        <f t="shared" si="51"/>
        <v>0</v>
      </c>
      <c r="K341" s="6">
        <f t="shared" si="47"/>
        <v>0</v>
      </c>
      <c r="L341" s="6">
        <f t="shared" si="46"/>
        <v>0</v>
      </c>
      <c r="M341" s="17">
        <f>VLOOKUP(B341,Encargos!$A$8:$B$652,2,0)</f>
        <v>2.4659999999999999E-3</v>
      </c>
    </row>
    <row r="342" spans="1:13" x14ac:dyDescent="0.3">
      <c r="A342">
        <f t="shared" si="53"/>
        <v>28</v>
      </c>
      <c r="B342" s="1">
        <v>54848</v>
      </c>
      <c r="C342" s="6">
        <f t="shared" si="48"/>
        <v>0</v>
      </c>
      <c r="D342" s="6">
        <f t="shared" si="49"/>
        <v>0</v>
      </c>
      <c r="E342" s="6">
        <f t="shared" si="52"/>
        <v>0</v>
      </c>
      <c r="F342" s="6"/>
      <c r="G342" s="6"/>
      <c r="H342" s="6">
        <f t="shared" si="45"/>
        <v>0</v>
      </c>
      <c r="I342" s="6">
        <f t="shared" si="50"/>
        <v>0</v>
      </c>
      <c r="J342" s="6">
        <f t="shared" si="51"/>
        <v>0</v>
      </c>
      <c r="K342" s="6">
        <f t="shared" si="47"/>
        <v>0</v>
      </c>
      <c r="L342" s="6">
        <f t="shared" si="46"/>
        <v>0</v>
      </c>
      <c r="M342" s="17">
        <f>VLOOKUP(B342,Encargos!$A$8:$B$652,2,0)</f>
        <v>2.4659999999999999E-3</v>
      </c>
    </row>
    <row r="343" spans="1:13" x14ac:dyDescent="0.3">
      <c r="A343">
        <f t="shared" si="53"/>
        <v>27</v>
      </c>
      <c r="B343" s="1">
        <v>54879</v>
      </c>
      <c r="C343" s="6">
        <f t="shared" si="48"/>
        <v>0</v>
      </c>
      <c r="D343" s="6">
        <f t="shared" si="49"/>
        <v>0</v>
      </c>
      <c r="E343" s="6">
        <f t="shared" si="52"/>
        <v>0</v>
      </c>
      <c r="F343" s="6"/>
      <c r="G343" s="6"/>
      <c r="H343" s="6">
        <f t="shared" si="45"/>
        <v>0</v>
      </c>
      <c r="I343" s="6">
        <f t="shared" si="50"/>
        <v>0</v>
      </c>
      <c r="J343" s="6">
        <f t="shared" si="51"/>
        <v>0</v>
      </c>
      <c r="K343" s="6">
        <f t="shared" si="47"/>
        <v>0</v>
      </c>
      <c r="L343" s="6">
        <f t="shared" si="46"/>
        <v>0</v>
      </c>
      <c r="M343" s="17">
        <f>VLOOKUP(B343,Encargos!$A$8:$B$652,2,0)</f>
        <v>2.4659999999999999E-3</v>
      </c>
    </row>
    <row r="344" spans="1:13" x14ac:dyDescent="0.3">
      <c r="A344">
        <f t="shared" si="53"/>
        <v>26</v>
      </c>
      <c r="B344" s="1">
        <v>54909</v>
      </c>
      <c r="C344" s="6">
        <f t="shared" si="48"/>
        <v>0</v>
      </c>
      <c r="D344" s="6">
        <f t="shared" si="49"/>
        <v>0</v>
      </c>
      <c r="E344" s="6">
        <f t="shared" si="52"/>
        <v>0</v>
      </c>
      <c r="F344" s="6"/>
      <c r="G344" s="6"/>
      <c r="H344" s="6">
        <f t="shared" si="45"/>
        <v>0</v>
      </c>
      <c r="I344" s="6">
        <f t="shared" si="50"/>
        <v>0</v>
      </c>
      <c r="J344" s="6">
        <f t="shared" si="51"/>
        <v>0</v>
      </c>
      <c r="K344" s="6">
        <f t="shared" si="47"/>
        <v>0</v>
      </c>
      <c r="L344" s="6">
        <f t="shared" si="46"/>
        <v>0</v>
      </c>
      <c r="M344" s="17">
        <f>VLOOKUP(B344,Encargos!$A$8:$B$652,2,0)</f>
        <v>2.4659999999999999E-3</v>
      </c>
    </row>
    <row r="345" spans="1:13" x14ac:dyDescent="0.3">
      <c r="A345">
        <f t="shared" si="53"/>
        <v>25</v>
      </c>
      <c r="B345" s="1">
        <v>54940</v>
      </c>
      <c r="C345" s="6">
        <f t="shared" si="48"/>
        <v>0</v>
      </c>
      <c r="D345" s="6">
        <f t="shared" si="49"/>
        <v>0</v>
      </c>
      <c r="E345" s="6">
        <f t="shared" si="52"/>
        <v>0</v>
      </c>
      <c r="F345" s="6"/>
      <c r="G345" s="6"/>
      <c r="H345" s="6">
        <f t="shared" si="45"/>
        <v>0</v>
      </c>
      <c r="I345" s="6">
        <f t="shared" si="50"/>
        <v>0</v>
      </c>
      <c r="J345" s="6">
        <f t="shared" si="51"/>
        <v>0</v>
      </c>
      <c r="K345" s="6">
        <f t="shared" si="47"/>
        <v>0</v>
      </c>
      <c r="L345" s="6">
        <f t="shared" si="46"/>
        <v>0</v>
      </c>
      <c r="M345" s="17">
        <f>VLOOKUP(B345,Encargos!$A$8:$B$652,2,0)</f>
        <v>2.4659999999999999E-3</v>
      </c>
    </row>
    <row r="346" spans="1:13" x14ac:dyDescent="0.3">
      <c r="A346">
        <f t="shared" si="53"/>
        <v>24</v>
      </c>
      <c r="B346" s="1">
        <v>54970</v>
      </c>
      <c r="C346" s="6">
        <f t="shared" si="48"/>
        <v>0</v>
      </c>
      <c r="D346" s="6">
        <f t="shared" si="49"/>
        <v>0</v>
      </c>
      <c r="E346" s="6">
        <f t="shared" si="52"/>
        <v>0</v>
      </c>
      <c r="F346" s="6"/>
      <c r="G346" s="6"/>
      <c r="H346" s="6">
        <f t="shared" si="45"/>
        <v>0</v>
      </c>
      <c r="I346" s="6">
        <f t="shared" si="50"/>
        <v>0</v>
      </c>
      <c r="J346" s="6">
        <f t="shared" si="51"/>
        <v>0</v>
      </c>
      <c r="K346" s="6">
        <f t="shared" si="47"/>
        <v>0</v>
      </c>
      <c r="L346" s="6">
        <f t="shared" si="46"/>
        <v>0</v>
      </c>
      <c r="M346" s="17">
        <f>VLOOKUP(B346,Encargos!$A$8:$B$652,2,0)</f>
        <v>2.4659999999999999E-3</v>
      </c>
    </row>
    <row r="347" spans="1:13" x14ac:dyDescent="0.3">
      <c r="A347">
        <f t="shared" si="53"/>
        <v>23</v>
      </c>
      <c r="B347" s="1">
        <v>55001</v>
      </c>
      <c r="C347" s="6">
        <f t="shared" si="48"/>
        <v>0</v>
      </c>
      <c r="D347" s="6">
        <f t="shared" si="49"/>
        <v>0</v>
      </c>
      <c r="E347" s="6">
        <f t="shared" si="52"/>
        <v>0</v>
      </c>
      <c r="F347" s="6"/>
      <c r="G347" s="6"/>
      <c r="H347" s="6">
        <f t="shared" si="45"/>
        <v>0</v>
      </c>
      <c r="I347" s="6">
        <f t="shared" si="50"/>
        <v>0</v>
      </c>
      <c r="J347" s="6">
        <f t="shared" si="51"/>
        <v>0</v>
      </c>
      <c r="K347" s="6">
        <f t="shared" si="47"/>
        <v>0</v>
      </c>
      <c r="L347" s="6">
        <f t="shared" si="46"/>
        <v>0</v>
      </c>
      <c r="M347" s="17">
        <f>VLOOKUP(B347,Encargos!$A$8:$B$652,2,0)</f>
        <v>2.4659999999999999E-3</v>
      </c>
    </row>
    <row r="348" spans="1:13" x14ac:dyDescent="0.3">
      <c r="A348">
        <f t="shared" si="53"/>
        <v>22</v>
      </c>
      <c r="B348" s="1">
        <v>55032</v>
      </c>
      <c r="C348" s="6">
        <f t="shared" si="48"/>
        <v>0</v>
      </c>
      <c r="D348" s="6">
        <f t="shared" si="49"/>
        <v>0</v>
      </c>
      <c r="E348" s="6">
        <f t="shared" si="52"/>
        <v>0</v>
      </c>
      <c r="F348" s="6"/>
      <c r="G348" s="6"/>
      <c r="H348" s="6">
        <f t="shared" si="45"/>
        <v>0</v>
      </c>
      <c r="I348" s="6">
        <f t="shared" si="50"/>
        <v>0</v>
      </c>
      <c r="J348" s="6">
        <f t="shared" si="51"/>
        <v>0</v>
      </c>
      <c r="K348" s="6">
        <f t="shared" si="47"/>
        <v>0</v>
      </c>
      <c r="L348" s="6">
        <f t="shared" si="46"/>
        <v>0</v>
      </c>
      <c r="M348" s="17">
        <f>VLOOKUP(B348,Encargos!$A$8:$B$652,2,0)</f>
        <v>2.4659999999999999E-3</v>
      </c>
    </row>
    <row r="349" spans="1:13" x14ac:dyDescent="0.3">
      <c r="A349">
        <f t="shared" si="53"/>
        <v>21</v>
      </c>
      <c r="B349" s="1">
        <v>55062</v>
      </c>
      <c r="C349" s="6">
        <f t="shared" si="48"/>
        <v>0</v>
      </c>
      <c r="D349" s="6">
        <f t="shared" si="49"/>
        <v>0</v>
      </c>
      <c r="E349" s="6">
        <f t="shared" si="52"/>
        <v>0</v>
      </c>
      <c r="F349" s="6"/>
      <c r="G349" s="6"/>
      <c r="H349" s="6">
        <f t="shared" si="45"/>
        <v>0</v>
      </c>
      <c r="I349" s="6">
        <f t="shared" si="50"/>
        <v>0</v>
      </c>
      <c r="J349" s="6">
        <f t="shared" si="51"/>
        <v>0</v>
      </c>
      <c r="K349" s="6">
        <f t="shared" si="47"/>
        <v>0</v>
      </c>
      <c r="L349" s="6">
        <f t="shared" si="46"/>
        <v>0</v>
      </c>
      <c r="M349" s="17">
        <f>VLOOKUP(B349,Encargos!$A$8:$B$652,2,0)</f>
        <v>2.4659999999999999E-3</v>
      </c>
    </row>
    <row r="350" spans="1:13" x14ac:dyDescent="0.3">
      <c r="A350">
        <f t="shared" si="53"/>
        <v>20</v>
      </c>
      <c r="B350" s="1">
        <v>55093</v>
      </c>
      <c r="C350" s="6">
        <f t="shared" si="48"/>
        <v>0</v>
      </c>
      <c r="D350" s="6">
        <f t="shared" si="49"/>
        <v>0</v>
      </c>
      <c r="E350" s="6">
        <f t="shared" si="52"/>
        <v>0</v>
      </c>
      <c r="F350" s="6"/>
      <c r="G350" s="6"/>
      <c r="H350" s="6">
        <f t="shared" si="45"/>
        <v>0</v>
      </c>
      <c r="I350" s="6">
        <f t="shared" si="50"/>
        <v>0</v>
      </c>
      <c r="J350" s="6">
        <f t="shared" si="51"/>
        <v>0</v>
      </c>
      <c r="K350" s="6">
        <f t="shared" si="47"/>
        <v>0</v>
      </c>
      <c r="L350" s="6">
        <f t="shared" si="46"/>
        <v>0</v>
      </c>
      <c r="M350" s="17">
        <f>VLOOKUP(B350,Encargos!$A$8:$B$652,2,0)</f>
        <v>2.4659999999999999E-3</v>
      </c>
    </row>
    <row r="351" spans="1:13" x14ac:dyDescent="0.3">
      <c r="A351">
        <f t="shared" si="53"/>
        <v>19</v>
      </c>
      <c r="B351" s="1">
        <v>55123</v>
      </c>
      <c r="C351" s="6">
        <f t="shared" si="48"/>
        <v>0</v>
      </c>
      <c r="D351" s="6">
        <f t="shared" si="49"/>
        <v>0</v>
      </c>
      <c r="E351" s="6">
        <f t="shared" si="52"/>
        <v>0</v>
      </c>
      <c r="F351" s="6"/>
      <c r="G351" s="6"/>
      <c r="H351" s="6">
        <f t="shared" si="45"/>
        <v>0</v>
      </c>
      <c r="I351" s="6">
        <f t="shared" si="50"/>
        <v>0</v>
      </c>
      <c r="J351" s="6">
        <f t="shared" si="51"/>
        <v>0</v>
      </c>
      <c r="K351" s="6">
        <f t="shared" si="47"/>
        <v>0</v>
      </c>
      <c r="L351" s="6">
        <f t="shared" si="46"/>
        <v>0</v>
      </c>
      <c r="M351" s="17">
        <f>VLOOKUP(B351,Encargos!$A$8:$B$652,2,0)</f>
        <v>2.4659999999999999E-3</v>
      </c>
    </row>
    <row r="352" spans="1:13" x14ac:dyDescent="0.3">
      <c r="A352">
        <f t="shared" si="53"/>
        <v>18</v>
      </c>
      <c r="B352" s="1">
        <v>55154</v>
      </c>
      <c r="C352" s="6">
        <f t="shared" si="48"/>
        <v>0</v>
      </c>
      <c r="D352" s="6">
        <f t="shared" si="49"/>
        <v>0</v>
      </c>
      <c r="E352" s="6">
        <f t="shared" si="52"/>
        <v>0</v>
      </c>
      <c r="F352" s="6"/>
      <c r="G352" s="6"/>
      <c r="H352" s="6">
        <f t="shared" si="45"/>
        <v>0</v>
      </c>
      <c r="I352" s="6">
        <f t="shared" si="50"/>
        <v>0</v>
      </c>
      <c r="J352" s="6">
        <f t="shared" si="51"/>
        <v>0</v>
      </c>
      <c r="K352" s="6">
        <f t="shared" si="47"/>
        <v>0</v>
      </c>
      <c r="L352" s="6">
        <f t="shared" si="46"/>
        <v>0</v>
      </c>
      <c r="M352" s="17">
        <f>VLOOKUP(B352,Encargos!$A$8:$B$652,2,0)</f>
        <v>2.4659999999999999E-3</v>
      </c>
    </row>
    <row r="353" spans="1:13" x14ac:dyDescent="0.3">
      <c r="A353">
        <f t="shared" si="53"/>
        <v>17</v>
      </c>
      <c r="B353" s="1">
        <v>55185</v>
      </c>
      <c r="C353" s="6">
        <f t="shared" si="48"/>
        <v>0</v>
      </c>
      <c r="D353" s="6">
        <f t="shared" si="49"/>
        <v>0</v>
      </c>
      <c r="E353" s="6">
        <f t="shared" si="52"/>
        <v>0</v>
      </c>
      <c r="F353" s="6"/>
      <c r="G353" s="6"/>
      <c r="H353" s="6">
        <f t="shared" si="45"/>
        <v>0</v>
      </c>
      <c r="I353" s="6">
        <f t="shared" si="50"/>
        <v>0</v>
      </c>
      <c r="J353" s="6">
        <f t="shared" si="51"/>
        <v>0</v>
      </c>
      <c r="K353" s="6">
        <f t="shared" si="47"/>
        <v>0</v>
      </c>
      <c r="L353" s="6">
        <f t="shared" si="46"/>
        <v>0</v>
      </c>
      <c r="M353" s="17">
        <f>VLOOKUP(B353,Encargos!$A$8:$B$652,2,0)</f>
        <v>2.4659999999999999E-3</v>
      </c>
    </row>
    <row r="354" spans="1:13" x14ac:dyDescent="0.3">
      <c r="A354">
        <f t="shared" si="53"/>
        <v>16</v>
      </c>
      <c r="B354" s="1">
        <v>55213</v>
      </c>
      <c r="C354" s="6">
        <f t="shared" si="48"/>
        <v>0</v>
      </c>
      <c r="D354" s="6">
        <f t="shared" si="49"/>
        <v>0</v>
      </c>
      <c r="E354" s="6">
        <f t="shared" si="52"/>
        <v>0</v>
      </c>
      <c r="F354" s="6"/>
      <c r="G354" s="6"/>
      <c r="H354" s="6">
        <f t="shared" si="45"/>
        <v>0</v>
      </c>
      <c r="I354" s="6">
        <f t="shared" si="50"/>
        <v>0</v>
      </c>
      <c r="J354" s="6">
        <f t="shared" si="51"/>
        <v>0</v>
      </c>
      <c r="K354" s="6">
        <f t="shared" si="47"/>
        <v>0</v>
      </c>
      <c r="L354" s="6">
        <f t="shared" si="46"/>
        <v>0</v>
      </c>
      <c r="M354" s="17">
        <f>VLOOKUP(B354,Encargos!$A$8:$B$652,2,0)</f>
        <v>2.4659999999999999E-3</v>
      </c>
    </row>
    <row r="355" spans="1:13" x14ac:dyDescent="0.3">
      <c r="A355">
        <f t="shared" si="53"/>
        <v>15</v>
      </c>
      <c r="B355" s="1">
        <v>55244</v>
      </c>
      <c r="C355" s="6">
        <f t="shared" si="48"/>
        <v>0</v>
      </c>
      <c r="D355" s="6">
        <f t="shared" si="49"/>
        <v>0</v>
      </c>
      <c r="E355" s="6">
        <f t="shared" si="52"/>
        <v>0</v>
      </c>
      <c r="F355" s="6"/>
      <c r="G355" s="6"/>
      <c r="H355" s="6">
        <f t="shared" si="45"/>
        <v>0</v>
      </c>
      <c r="I355" s="6">
        <f t="shared" si="50"/>
        <v>0</v>
      </c>
      <c r="J355" s="6">
        <f t="shared" si="51"/>
        <v>0</v>
      </c>
      <c r="K355" s="6">
        <f t="shared" si="47"/>
        <v>0</v>
      </c>
      <c r="L355" s="6">
        <f t="shared" si="46"/>
        <v>0</v>
      </c>
      <c r="M355" s="17">
        <f>VLOOKUP(B355,Encargos!$A$8:$B$652,2,0)</f>
        <v>2.4659999999999999E-3</v>
      </c>
    </row>
    <row r="356" spans="1:13" x14ac:dyDescent="0.3">
      <c r="A356">
        <f t="shared" si="53"/>
        <v>14</v>
      </c>
      <c r="B356" s="1">
        <v>55274</v>
      </c>
      <c r="C356" s="6">
        <f t="shared" si="48"/>
        <v>0</v>
      </c>
      <c r="D356" s="6">
        <f t="shared" si="49"/>
        <v>0</v>
      </c>
      <c r="E356" s="6">
        <f t="shared" si="52"/>
        <v>0</v>
      </c>
      <c r="F356" s="6"/>
      <c r="G356" s="6"/>
      <c r="H356" s="6">
        <f t="shared" si="45"/>
        <v>0</v>
      </c>
      <c r="I356" s="6">
        <f t="shared" si="50"/>
        <v>0</v>
      </c>
      <c r="J356" s="6">
        <f t="shared" si="51"/>
        <v>0</v>
      </c>
      <c r="K356" s="6">
        <f t="shared" si="47"/>
        <v>0</v>
      </c>
      <c r="L356" s="6">
        <f t="shared" si="46"/>
        <v>0</v>
      </c>
      <c r="M356" s="17">
        <f>VLOOKUP(B356,Encargos!$A$8:$B$652,2,0)</f>
        <v>2.4659999999999999E-3</v>
      </c>
    </row>
    <row r="357" spans="1:13" x14ac:dyDescent="0.3">
      <c r="A357">
        <f t="shared" si="53"/>
        <v>13</v>
      </c>
      <c r="B357" s="1">
        <v>55305</v>
      </c>
      <c r="C357" s="6">
        <f t="shared" si="48"/>
        <v>0</v>
      </c>
      <c r="D357" s="6">
        <f t="shared" si="49"/>
        <v>0</v>
      </c>
      <c r="E357" s="6">
        <f t="shared" si="52"/>
        <v>0</v>
      </c>
      <c r="F357" s="6"/>
      <c r="G357" s="6"/>
      <c r="H357" s="6">
        <f t="shared" si="45"/>
        <v>0</v>
      </c>
      <c r="I357" s="6">
        <f t="shared" si="50"/>
        <v>0</v>
      </c>
      <c r="J357" s="6">
        <f t="shared" si="51"/>
        <v>0</v>
      </c>
      <c r="K357" s="6">
        <f t="shared" si="47"/>
        <v>0</v>
      </c>
      <c r="L357" s="6">
        <f t="shared" si="46"/>
        <v>0</v>
      </c>
      <c r="M357" s="17">
        <f>VLOOKUP(B357,Encargos!$A$8:$B$652,2,0)</f>
        <v>2.4659999999999999E-3</v>
      </c>
    </row>
    <row r="358" spans="1:13" x14ac:dyDescent="0.3">
      <c r="A358">
        <f t="shared" si="53"/>
        <v>12</v>
      </c>
      <c r="B358" s="1">
        <v>55335</v>
      </c>
      <c r="C358" s="6">
        <f t="shared" si="48"/>
        <v>0</v>
      </c>
      <c r="D358" s="6">
        <f t="shared" si="49"/>
        <v>0</v>
      </c>
      <c r="E358" s="6">
        <f t="shared" si="52"/>
        <v>0</v>
      </c>
      <c r="F358" s="6"/>
      <c r="G358" s="6"/>
      <c r="H358" s="6">
        <f t="shared" si="45"/>
        <v>0</v>
      </c>
      <c r="I358" s="6">
        <f t="shared" si="50"/>
        <v>0</v>
      </c>
      <c r="J358" s="6">
        <f t="shared" si="51"/>
        <v>0</v>
      </c>
      <c r="K358" s="6">
        <f t="shared" si="47"/>
        <v>0</v>
      </c>
      <c r="L358" s="6">
        <f t="shared" si="46"/>
        <v>0</v>
      </c>
      <c r="M358" s="17">
        <f>VLOOKUP(B358,Encargos!$A$8:$B$652,2,0)</f>
        <v>2.4659999999999999E-3</v>
      </c>
    </row>
    <row r="359" spans="1:13" x14ac:dyDescent="0.3">
      <c r="A359">
        <f t="shared" si="53"/>
        <v>11</v>
      </c>
      <c r="B359" s="1">
        <v>55366</v>
      </c>
      <c r="C359" s="6">
        <f t="shared" si="48"/>
        <v>0</v>
      </c>
      <c r="D359" s="6">
        <f t="shared" si="49"/>
        <v>0</v>
      </c>
      <c r="E359" s="6">
        <f t="shared" si="52"/>
        <v>0</v>
      </c>
      <c r="F359" s="6"/>
      <c r="G359" s="6"/>
      <c r="H359" s="6">
        <f t="shared" si="45"/>
        <v>0</v>
      </c>
      <c r="I359" s="6">
        <f t="shared" si="50"/>
        <v>0</v>
      </c>
      <c r="J359" s="6">
        <f t="shared" si="51"/>
        <v>0</v>
      </c>
      <c r="K359" s="6">
        <f t="shared" si="47"/>
        <v>0</v>
      </c>
      <c r="L359" s="6">
        <f t="shared" si="46"/>
        <v>0</v>
      </c>
      <c r="M359" s="17">
        <f>VLOOKUP(B359,Encargos!$A$8:$B$652,2,0)</f>
        <v>2.4659999999999999E-3</v>
      </c>
    </row>
    <row r="360" spans="1:13" x14ac:dyDescent="0.3">
      <c r="A360">
        <f t="shared" si="53"/>
        <v>10</v>
      </c>
      <c r="B360" s="1">
        <v>55397</v>
      </c>
      <c r="C360" s="6">
        <f t="shared" si="48"/>
        <v>0</v>
      </c>
      <c r="D360" s="6">
        <f t="shared" si="49"/>
        <v>0</v>
      </c>
      <c r="E360" s="6">
        <f t="shared" si="52"/>
        <v>0</v>
      </c>
      <c r="F360" s="6"/>
      <c r="G360" s="6"/>
      <c r="H360" s="6">
        <f t="shared" si="45"/>
        <v>0</v>
      </c>
      <c r="I360" s="6">
        <f t="shared" si="50"/>
        <v>0</v>
      </c>
      <c r="J360" s="6">
        <f t="shared" si="51"/>
        <v>0</v>
      </c>
      <c r="K360" s="6">
        <f t="shared" si="47"/>
        <v>0</v>
      </c>
      <c r="L360" s="6">
        <f t="shared" si="46"/>
        <v>0</v>
      </c>
      <c r="M360" s="17">
        <f>VLOOKUP(B360,Encargos!$A$8:$B$652,2,0)</f>
        <v>2.4659999999999999E-3</v>
      </c>
    </row>
    <row r="361" spans="1:13" x14ac:dyDescent="0.3">
      <c r="A361">
        <f t="shared" si="53"/>
        <v>9</v>
      </c>
      <c r="B361" s="1">
        <v>55427</v>
      </c>
      <c r="C361" s="6">
        <f t="shared" si="48"/>
        <v>0</v>
      </c>
      <c r="D361" s="6">
        <f t="shared" si="49"/>
        <v>0</v>
      </c>
      <c r="E361" s="6">
        <f t="shared" si="52"/>
        <v>0</v>
      </c>
      <c r="F361" s="6"/>
      <c r="G361" s="6"/>
      <c r="H361" s="6">
        <f t="shared" si="45"/>
        <v>0</v>
      </c>
      <c r="I361" s="6">
        <f t="shared" si="50"/>
        <v>0</v>
      </c>
      <c r="J361" s="6">
        <f t="shared" si="51"/>
        <v>0</v>
      </c>
      <c r="K361" s="6">
        <f t="shared" si="47"/>
        <v>0</v>
      </c>
      <c r="L361" s="6">
        <f t="shared" si="46"/>
        <v>0</v>
      </c>
      <c r="M361" s="17">
        <f>VLOOKUP(B361,Encargos!$A$8:$B$652,2,0)</f>
        <v>2.4659999999999999E-3</v>
      </c>
    </row>
    <row r="362" spans="1:13" x14ac:dyDescent="0.3">
      <c r="A362">
        <f t="shared" si="53"/>
        <v>8</v>
      </c>
      <c r="B362" s="1">
        <v>55458</v>
      </c>
      <c r="C362" s="6">
        <f t="shared" si="48"/>
        <v>0</v>
      </c>
      <c r="D362" s="6">
        <f t="shared" si="49"/>
        <v>0</v>
      </c>
      <c r="E362" s="6">
        <f t="shared" si="52"/>
        <v>0</v>
      </c>
      <c r="F362" s="6"/>
      <c r="G362" s="6"/>
      <c r="H362" s="6">
        <f t="shared" si="45"/>
        <v>0</v>
      </c>
      <c r="I362" s="6">
        <f t="shared" si="50"/>
        <v>0</v>
      </c>
      <c r="J362" s="6">
        <f t="shared" si="51"/>
        <v>0</v>
      </c>
      <c r="K362" s="6">
        <f t="shared" si="47"/>
        <v>0</v>
      </c>
      <c r="L362" s="6">
        <f t="shared" si="46"/>
        <v>0</v>
      </c>
      <c r="M362" s="17">
        <f>VLOOKUP(B362,Encargos!$A$8:$B$652,2,0)</f>
        <v>2.4659999999999999E-3</v>
      </c>
    </row>
    <row r="363" spans="1:13" x14ac:dyDescent="0.3">
      <c r="A363">
        <f t="shared" si="53"/>
        <v>7</v>
      </c>
      <c r="B363" s="1">
        <v>55488</v>
      </c>
      <c r="C363" s="6">
        <f t="shared" si="48"/>
        <v>0</v>
      </c>
      <c r="D363" s="6">
        <f t="shared" si="49"/>
        <v>0</v>
      </c>
      <c r="E363" s="6">
        <f t="shared" si="52"/>
        <v>0</v>
      </c>
      <c r="F363" s="6"/>
      <c r="G363" s="6"/>
      <c r="H363" s="6">
        <f t="shared" si="45"/>
        <v>0</v>
      </c>
      <c r="I363" s="6">
        <f t="shared" si="50"/>
        <v>0</v>
      </c>
      <c r="J363" s="6">
        <f t="shared" si="51"/>
        <v>0</v>
      </c>
      <c r="K363" s="6">
        <f t="shared" si="47"/>
        <v>0</v>
      </c>
      <c r="L363" s="6">
        <f t="shared" si="46"/>
        <v>0</v>
      </c>
      <c r="M363" s="17">
        <f>VLOOKUP(B363,Encargos!$A$8:$B$652,2,0)</f>
        <v>2.4659999999999999E-3</v>
      </c>
    </row>
    <row r="364" spans="1:13" x14ac:dyDescent="0.3">
      <c r="A364">
        <f t="shared" si="53"/>
        <v>6</v>
      </c>
      <c r="B364" s="1">
        <v>55519</v>
      </c>
      <c r="C364" s="6">
        <f t="shared" si="48"/>
        <v>0</v>
      </c>
      <c r="D364" s="6">
        <f t="shared" si="49"/>
        <v>0</v>
      </c>
      <c r="E364" s="6">
        <f t="shared" si="52"/>
        <v>0</v>
      </c>
      <c r="F364" s="6"/>
      <c r="G364" s="6"/>
      <c r="H364" s="6">
        <f t="shared" si="45"/>
        <v>0</v>
      </c>
      <c r="I364" s="6">
        <f t="shared" si="50"/>
        <v>0</v>
      </c>
      <c r="J364" s="6">
        <f t="shared" si="51"/>
        <v>0</v>
      </c>
      <c r="K364" s="6">
        <f t="shared" si="47"/>
        <v>0</v>
      </c>
      <c r="L364" s="6">
        <f t="shared" si="46"/>
        <v>0</v>
      </c>
      <c r="M364" s="17">
        <f>VLOOKUP(B364,Encargos!$A$8:$B$652,2,0)</f>
        <v>2.4659999999999999E-3</v>
      </c>
    </row>
    <row r="365" spans="1:13" x14ac:dyDescent="0.3">
      <c r="A365">
        <f t="shared" si="53"/>
        <v>5</v>
      </c>
      <c r="B365" s="1">
        <v>55550</v>
      </c>
      <c r="C365" s="6">
        <f t="shared" si="48"/>
        <v>0</v>
      </c>
      <c r="D365" s="6">
        <f t="shared" si="49"/>
        <v>0</v>
      </c>
      <c r="E365" s="6">
        <f t="shared" si="52"/>
        <v>0</v>
      </c>
      <c r="F365" s="6"/>
      <c r="G365" s="6"/>
      <c r="H365" s="6">
        <f t="shared" si="45"/>
        <v>0</v>
      </c>
      <c r="I365" s="6">
        <f t="shared" si="50"/>
        <v>0</v>
      </c>
      <c r="J365" s="6">
        <f t="shared" si="51"/>
        <v>0</v>
      </c>
      <c r="K365" s="6">
        <f t="shared" si="47"/>
        <v>0</v>
      </c>
      <c r="L365" s="6">
        <f t="shared" si="46"/>
        <v>0</v>
      </c>
      <c r="M365" s="17">
        <f>VLOOKUP(B365,Encargos!$A$8:$B$652,2,0)</f>
        <v>2.4659999999999999E-3</v>
      </c>
    </row>
    <row r="366" spans="1:13" x14ac:dyDescent="0.3">
      <c r="A366">
        <f t="shared" si="53"/>
        <v>4</v>
      </c>
      <c r="B366" s="1">
        <v>55579</v>
      </c>
      <c r="C366" s="6">
        <f t="shared" si="48"/>
        <v>0</v>
      </c>
      <c r="D366" s="6">
        <f t="shared" si="49"/>
        <v>0</v>
      </c>
      <c r="E366" s="6">
        <f t="shared" si="52"/>
        <v>0</v>
      </c>
      <c r="F366" s="6"/>
      <c r="G366" s="6"/>
      <c r="H366" s="6">
        <f t="shared" si="45"/>
        <v>0</v>
      </c>
      <c r="I366" s="6">
        <f t="shared" si="50"/>
        <v>0</v>
      </c>
      <c r="J366" s="6">
        <f t="shared" si="51"/>
        <v>0</v>
      </c>
      <c r="K366" s="6">
        <f t="shared" si="47"/>
        <v>0</v>
      </c>
      <c r="L366" s="6">
        <f t="shared" si="46"/>
        <v>0</v>
      </c>
      <c r="M366" s="17">
        <f>VLOOKUP(B366,Encargos!$A$8:$B$652,2,0)</f>
        <v>2.4659999999999999E-3</v>
      </c>
    </row>
    <row r="367" spans="1:13" x14ac:dyDescent="0.3">
      <c r="A367">
        <f t="shared" si="53"/>
        <v>3</v>
      </c>
      <c r="B367" s="1">
        <v>55610</v>
      </c>
      <c r="C367" s="6">
        <f t="shared" si="48"/>
        <v>0</v>
      </c>
      <c r="D367" s="6">
        <f t="shared" si="49"/>
        <v>0</v>
      </c>
      <c r="E367" s="6">
        <f t="shared" si="52"/>
        <v>0</v>
      </c>
      <c r="F367" s="6"/>
      <c r="G367" s="6"/>
      <c r="H367" s="6">
        <f t="shared" si="45"/>
        <v>0</v>
      </c>
      <c r="I367" s="6">
        <f t="shared" si="50"/>
        <v>0</v>
      </c>
      <c r="J367" s="6">
        <f t="shared" si="51"/>
        <v>0</v>
      </c>
      <c r="K367" s="6">
        <f t="shared" si="47"/>
        <v>0</v>
      </c>
      <c r="L367" s="6">
        <f t="shared" ref="L367:L369" si="54">SUM(E367:H367)-I367</f>
        <v>0</v>
      </c>
      <c r="M367" s="17">
        <f>VLOOKUP(B367,Encargos!$A$8:$B$652,2,0)</f>
        <v>2.4659999999999999E-3</v>
      </c>
    </row>
    <row r="368" spans="1:13" x14ac:dyDescent="0.3">
      <c r="A368">
        <f t="shared" si="53"/>
        <v>2</v>
      </c>
      <c r="B368" s="1">
        <v>55640</v>
      </c>
      <c r="C368" s="6">
        <f t="shared" si="48"/>
        <v>0</v>
      </c>
      <c r="D368" s="6">
        <f t="shared" si="49"/>
        <v>0</v>
      </c>
      <c r="E368" s="6">
        <f t="shared" si="52"/>
        <v>0</v>
      </c>
      <c r="F368" s="6"/>
      <c r="G368" s="6"/>
      <c r="H368" s="6">
        <f t="shared" si="45"/>
        <v>0</v>
      </c>
      <c r="I368" s="6">
        <f t="shared" si="50"/>
        <v>0</v>
      </c>
      <c r="J368" s="6">
        <f t="shared" si="51"/>
        <v>0</v>
      </c>
      <c r="K368" s="6">
        <f t="shared" si="47"/>
        <v>0</v>
      </c>
      <c r="L368" s="6">
        <f t="shared" si="54"/>
        <v>0</v>
      </c>
      <c r="M368" s="17">
        <f>VLOOKUP(B368,Encargos!$A$8:$B$652,2,0)</f>
        <v>2.4659999999999999E-3</v>
      </c>
    </row>
    <row r="369" spans="1:13" x14ac:dyDescent="0.3">
      <c r="A369">
        <f t="shared" si="53"/>
        <v>1</v>
      </c>
      <c r="B369" s="1">
        <v>55671</v>
      </c>
      <c r="C369" s="6">
        <f t="shared" si="48"/>
        <v>0</v>
      </c>
      <c r="D369" s="6">
        <f t="shared" si="49"/>
        <v>0</v>
      </c>
      <c r="E369" s="6">
        <f t="shared" si="52"/>
        <v>0</v>
      </c>
      <c r="F369" s="6"/>
      <c r="G369" s="6"/>
      <c r="H369" s="6">
        <f t="shared" si="45"/>
        <v>0</v>
      </c>
      <c r="I369" s="6">
        <f t="shared" si="50"/>
        <v>0</v>
      </c>
      <c r="J369" s="6">
        <f t="shared" si="51"/>
        <v>0</v>
      </c>
      <c r="K369" s="6">
        <f t="shared" si="47"/>
        <v>0</v>
      </c>
      <c r="L369" s="6">
        <f t="shared" si="54"/>
        <v>0</v>
      </c>
      <c r="M369" s="17">
        <f>VLOOKUP(B369,Encargos!$A$8:$B$652,2,0)</f>
        <v>2.4659999999999999E-3</v>
      </c>
    </row>
    <row r="370" spans="1:13" x14ac:dyDescent="0.3">
      <c r="B370" s="1"/>
      <c r="C370" s="16"/>
      <c r="D370" s="16"/>
      <c r="E370" s="16"/>
      <c r="F370" s="16"/>
      <c r="G370" s="29"/>
      <c r="H370" s="16"/>
      <c r="I370" s="18"/>
      <c r="J370" s="16"/>
      <c r="K370" s="19"/>
      <c r="L370" s="16"/>
      <c r="M370" s="17" t="e">
        <f>VLOOKUP(B370,Encargos!$A$8:$B$652,2,0)</f>
        <v>#N/A</v>
      </c>
    </row>
    <row r="371" spans="1:13" x14ac:dyDescent="0.3">
      <c r="B371" s="1"/>
      <c r="M371" s="17" t="e">
        <f>VLOOKUP(B371,Encargos!$A$8:$B$652,2,0)</f>
        <v>#N/A</v>
      </c>
    </row>
    <row r="372" spans="1:13" x14ac:dyDescent="0.3">
      <c r="B372" s="1"/>
      <c r="M372" s="17" t="e">
        <f>VLOOKUP(B372,Encargos!$A$8:$B$652,2,0)</f>
        <v>#N/A</v>
      </c>
    </row>
    <row r="373" spans="1:13" x14ac:dyDescent="0.3">
      <c r="B373" s="1"/>
      <c r="M373" s="17" t="e">
        <f>VLOOKUP(B373,Encargos!$A$8:$B$652,2,0)</f>
        <v>#N/A</v>
      </c>
    </row>
    <row r="374" spans="1:13" x14ac:dyDescent="0.3">
      <c r="B374" s="1"/>
      <c r="M374" s="17" t="e">
        <f>VLOOKUP(B374,Encargos!$A$8:$B$652,2,0)</f>
        <v>#N/A</v>
      </c>
    </row>
    <row r="375" spans="1:13" x14ac:dyDescent="0.3">
      <c r="B375" s="1"/>
      <c r="M375" s="17" t="e">
        <f>VLOOKUP(B375,Encargos!$A$8:$B$652,2,0)</f>
        <v>#N/A</v>
      </c>
    </row>
    <row r="376" spans="1:13" x14ac:dyDescent="0.3">
      <c r="B376" s="1"/>
      <c r="M376" s="17" t="e">
        <f>VLOOKUP(B376,Encargos!$A$8:$B$652,2,0)</f>
        <v>#N/A</v>
      </c>
    </row>
    <row r="377" spans="1:13" x14ac:dyDescent="0.3">
      <c r="B377" s="1"/>
      <c r="M377" s="17" t="e">
        <f>VLOOKUP(B377,Encargos!$A$8:$B$652,2,0)</f>
        <v>#N/A</v>
      </c>
    </row>
    <row r="378" spans="1:13" x14ac:dyDescent="0.3">
      <c r="B378" s="1"/>
      <c r="M378" s="17" t="e">
        <f>VLOOKUP(B378,Encargos!$A$8:$B$652,2,0)</f>
        <v>#N/A</v>
      </c>
    </row>
    <row r="379" spans="1:13" x14ac:dyDescent="0.3">
      <c r="B379" s="1"/>
      <c r="M379" s="17" t="e">
        <f>VLOOKUP(B379,Encargos!$A$8:$B$652,2,0)</f>
        <v>#N/A</v>
      </c>
    </row>
    <row r="380" spans="1:13" x14ac:dyDescent="0.3">
      <c r="B380" s="1"/>
      <c r="M380" s="17" t="e">
        <f>VLOOKUP(B380,Encargos!$A$8:$B$652,2,0)</f>
        <v>#N/A</v>
      </c>
    </row>
    <row r="381" spans="1:13" x14ac:dyDescent="0.3">
      <c r="B381" s="1"/>
      <c r="M381" s="17" t="e">
        <f>VLOOKUP(B381,Encargos!$A$8:$B$652,2,0)</f>
        <v>#N/A</v>
      </c>
    </row>
    <row r="382" spans="1:13" x14ac:dyDescent="0.3">
      <c r="B382" s="1"/>
      <c r="M382" s="17" t="e">
        <f>VLOOKUP(B382,Encargos!$A$8:$B$652,2,0)</f>
        <v>#N/A</v>
      </c>
    </row>
    <row r="383" spans="1:13" x14ac:dyDescent="0.3">
      <c r="B383" s="1"/>
      <c r="M383" s="17" t="e">
        <f>VLOOKUP(B383,Encargos!$A$8:$B$652,2,0)</f>
        <v>#N/A</v>
      </c>
    </row>
    <row r="384" spans="1:13" x14ac:dyDescent="0.3">
      <c r="B384" s="1"/>
      <c r="M384" s="17" t="e">
        <f>VLOOKUP(B384,Encargos!$A$8:$B$652,2,0)</f>
        <v>#N/A</v>
      </c>
    </row>
    <row r="385" spans="2:13" x14ac:dyDescent="0.3">
      <c r="B385" s="1"/>
      <c r="M385" s="17" t="e">
        <f>VLOOKUP(B385,Encargos!$A$8:$B$652,2,0)</f>
        <v>#N/A</v>
      </c>
    </row>
    <row r="386" spans="2:13" x14ac:dyDescent="0.3">
      <c r="B386" s="1"/>
      <c r="M386" s="17" t="e">
        <f>VLOOKUP(B386,Encargos!$A$8:$B$652,2,0)</f>
        <v>#N/A</v>
      </c>
    </row>
    <row r="387" spans="2:13" x14ac:dyDescent="0.3">
      <c r="B387" s="1"/>
      <c r="M387" s="17" t="e">
        <f>VLOOKUP(B387,Encargos!$A$8:$B$652,2,0)</f>
        <v>#N/A</v>
      </c>
    </row>
    <row r="388" spans="2:13" x14ac:dyDescent="0.3">
      <c r="B388" s="1"/>
      <c r="M388" s="17" t="e">
        <f>VLOOKUP(B388,Encargos!$A$8:$B$652,2,0)</f>
        <v>#N/A</v>
      </c>
    </row>
    <row r="389" spans="2:13" x14ac:dyDescent="0.3">
      <c r="B389" s="1"/>
      <c r="M389" s="17" t="e">
        <f>VLOOKUP(B389,Encargos!$A$8:$B$652,2,0)</f>
        <v>#N/A</v>
      </c>
    </row>
    <row r="390" spans="2:13" x14ac:dyDescent="0.3">
      <c r="B390" s="1"/>
      <c r="M390" s="17" t="e">
        <f>VLOOKUP(B390,Encargos!$A$8:$B$652,2,0)</f>
        <v>#N/A</v>
      </c>
    </row>
    <row r="391" spans="2:13" x14ac:dyDescent="0.3">
      <c r="B391" s="1"/>
      <c r="M391" s="17" t="e">
        <f>VLOOKUP(B391,Encargos!$A$8:$B$652,2,0)</f>
        <v>#N/A</v>
      </c>
    </row>
    <row r="392" spans="2:13" x14ac:dyDescent="0.3">
      <c r="B392" s="1"/>
      <c r="M392" s="17" t="e">
        <f>VLOOKUP(B392,Encargos!$A$8:$B$652,2,0)</f>
        <v>#N/A</v>
      </c>
    </row>
    <row r="393" spans="2:13" x14ac:dyDescent="0.3">
      <c r="B393" s="1"/>
      <c r="M393" s="17" t="e">
        <f>VLOOKUP(B393,Encargos!$A$8:$B$652,2,0)</f>
        <v>#N/A</v>
      </c>
    </row>
    <row r="394" spans="2:13" x14ac:dyDescent="0.3">
      <c r="B394" s="1"/>
      <c r="M394" s="17" t="e">
        <f>VLOOKUP(B394,Encargos!$A$8:$B$652,2,0)</f>
        <v>#N/A</v>
      </c>
    </row>
    <row r="395" spans="2:13" x14ac:dyDescent="0.3">
      <c r="B395" s="1"/>
      <c r="M395" s="17" t="e">
        <f>VLOOKUP(B395,Encargos!$A$8:$B$652,2,0)</f>
        <v>#N/A</v>
      </c>
    </row>
    <row r="396" spans="2:13" x14ac:dyDescent="0.3">
      <c r="B396" s="1"/>
      <c r="M396" s="17" t="e">
        <f>VLOOKUP(B396,Encargos!$A$8:$B$652,2,0)</f>
        <v>#N/A</v>
      </c>
    </row>
    <row r="397" spans="2:13" x14ac:dyDescent="0.3">
      <c r="B397" s="1"/>
      <c r="M397" s="17" t="e">
        <f>VLOOKUP(B397,Encargos!$A$8:$B$652,2,0)</f>
        <v>#N/A</v>
      </c>
    </row>
    <row r="398" spans="2:13" x14ac:dyDescent="0.3">
      <c r="B398" s="1"/>
      <c r="M398" s="17" t="e">
        <f>VLOOKUP(B398,Encargos!$A$8:$B$652,2,0)</f>
        <v>#N/A</v>
      </c>
    </row>
    <row r="399" spans="2:13" x14ac:dyDescent="0.3">
      <c r="B399" s="1"/>
      <c r="M399" s="17" t="e">
        <f>VLOOKUP(B399,Encargos!$A$8:$B$652,2,0)</f>
        <v>#N/A</v>
      </c>
    </row>
    <row r="400" spans="2:13" x14ac:dyDescent="0.3">
      <c r="B400" s="1"/>
      <c r="M400" s="17" t="e">
        <f>VLOOKUP(B400,Encargos!$A$8:$B$652,2,0)</f>
        <v>#N/A</v>
      </c>
    </row>
    <row r="401" spans="2:13" x14ac:dyDescent="0.3">
      <c r="B401" s="1"/>
      <c r="M401" s="17" t="e">
        <f>VLOOKUP(B401,Encargos!$A$8:$B$652,2,0)</f>
        <v>#N/A</v>
      </c>
    </row>
    <row r="402" spans="2:13" x14ac:dyDescent="0.3">
      <c r="B402" s="1"/>
    </row>
    <row r="403" spans="2:13" x14ac:dyDescent="0.3">
      <c r="B403" s="1"/>
    </row>
    <row r="404" spans="2:13" x14ac:dyDescent="0.3">
      <c r="B404" s="1"/>
    </row>
    <row r="405" spans="2:13" x14ac:dyDescent="0.3">
      <c r="B405" s="1"/>
    </row>
    <row r="406" spans="2:13" x14ac:dyDescent="0.3">
      <c r="B406" s="1"/>
    </row>
    <row r="407" spans="2:13" x14ac:dyDescent="0.3">
      <c r="B407" s="1"/>
    </row>
    <row r="408" spans="2:13" x14ac:dyDescent="0.3">
      <c r="B408" s="1"/>
    </row>
    <row r="409" spans="2:13" x14ac:dyDescent="0.3">
      <c r="B409" s="1"/>
    </row>
    <row r="410" spans="2:13" x14ac:dyDescent="0.3">
      <c r="B410" s="1"/>
    </row>
    <row r="411" spans="2:13" x14ac:dyDescent="0.3">
      <c r="B411" s="1"/>
    </row>
    <row r="412" spans="2:13" x14ac:dyDescent="0.3">
      <c r="B412" s="1"/>
    </row>
    <row r="413" spans="2:13" x14ac:dyDescent="0.3">
      <c r="B413" s="1"/>
    </row>
    <row r="414" spans="2:13" x14ac:dyDescent="0.3">
      <c r="B414" s="1"/>
    </row>
    <row r="415" spans="2:13" x14ac:dyDescent="0.3">
      <c r="B415" s="1"/>
    </row>
    <row r="416" spans="2:13" x14ac:dyDescent="0.3">
      <c r="B416" s="1"/>
    </row>
    <row r="417" spans="2:2" x14ac:dyDescent="0.3">
      <c r="B417" s="1"/>
    </row>
    <row r="418" spans="2:2" x14ac:dyDescent="0.3">
      <c r="B418" s="1"/>
    </row>
    <row r="419" spans="2:2" x14ac:dyDescent="0.3">
      <c r="B419" s="1"/>
    </row>
    <row r="420" spans="2:2" x14ac:dyDescent="0.3">
      <c r="B420" s="1"/>
    </row>
    <row r="421" spans="2:2" x14ac:dyDescent="0.3">
      <c r="B421" s="1"/>
    </row>
    <row r="422" spans="2:2" x14ac:dyDescent="0.3">
      <c r="B422" s="1"/>
    </row>
    <row r="423" spans="2:2" x14ac:dyDescent="0.3">
      <c r="B423" s="1"/>
    </row>
    <row r="424" spans="2:2" x14ac:dyDescent="0.3">
      <c r="B424" s="1"/>
    </row>
    <row r="425" spans="2:2" x14ac:dyDescent="0.3">
      <c r="B425" s="1"/>
    </row>
    <row r="426" spans="2:2" x14ac:dyDescent="0.3">
      <c r="B426" s="1"/>
    </row>
    <row r="427" spans="2:2" x14ac:dyDescent="0.3">
      <c r="B427" s="1"/>
    </row>
    <row r="428" spans="2:2" x14ac:dyDescent="0.3">
      <c r="B428" s="1"/>
    </row>
    <row r="429" spans="2:2" x14ac:dyDescent="0.3">
      <c r="B429" s="1"/>
    </row>
    <row r="430" spans="2:2" x14ac:dyDescent="0.3">
      <c r="B430" s="1"/>
    </row>
    <row r="431" spans="2:2" x14ac:dyDescent="0.3">
      <c r="B431" s="1"/>
    </row>
    <row r="432" spans="2:2" x14ac:dyDescent="0.3">
      <c r="B432" s="1"/>
    </row>
    <row r="433" spans="2:2" x14ac:dyDescent="0.3">
      <c r="B433" s="1"/>
    </row>
    <row r="434" spans="2:2" x14ac:dyDescent="0.3">
      <c r="B434" s="1"/>
    </row>
    <row r="435" spans="2:2" x14ac:dyDescent="0.3">
      <c r="B435" s="1"/>
    </row>
    <row r="436" spans="2:2" x14ac:dyDescent="0.3">
      <c r="B436" s="1"/>
    </row>
    <row r="437" spans="2:2" x14ac:dyDescent="0.3">
      <c r="B437" s="1"/>
    </row>
    <row r="438" spans="2:2" x14ac:dyDescent="0.3">
      <c r="B438" s="1"/>
    </row>
    <row r="439" spans="2:2" x14ac:dyDescent="0.3">
      <c r="B439" s="1"/>
    </row>
    <row r="440" spans="2:2" x14ac:dyDescent="0.3">
      <c r="B440" s="1"/>
    </row>
    <row r="441" spans="2:2" x14ac:dyDescent="0.3">
      <c r="B441" s="1"/>
    </row>
    <row r="442" spans="2:2" x14ac:dyDescent="0.3">
      <c r="B442" s="1"/>
    </row>
    <row r="443" spans="2:2" x14ac:dyDescent="0.3">
      <c r="B443" s="1"/>
    </row>
    <row r="444" spans="2:2" x14ac:dyDescent="0.3">
      <c r="B444" s="1"/>
    </row>
    <row r="445" spans="2:2" x14ac:dyDescent="0.3">
      <c r="B445" s="1"/>
    </row>
    <row r="446" spans="2:2" x14ac:dyDescent="0.3">
      <c r="B446" s="1"/>
    </row>
    <row r="447" spans="2:2" x14ac:dyDescent="0.3">
      <c r="B447" s="1"/>
    </row>
    <row r="448" spans="2:2" x14ac:dyDescent="0.3">
      <c r="B448" s="1"/>
    </row>
    <row r="449" spans="2:2" x14ac:dyDescent="0.3">
      <c r="B449" s="1"/>
    </row>
    <row r="450" spans="2:2" x14ac:dyDescent="0.3">
      <c r="B450" s="1"/>
    </row>
    <row r="451" spans="2:2" x14ac:dyDescent="0.3">
      <c r="B451" s="1"/>
    </row>
    <row r="452" spans="2:2" x14ac:dyDescent="0.3">
      <c r="B452" s="1"/>
    </row>
    <row r="453" spans="2:2" x14ac:dyDescent="0.3">
      <c r="B453" s="1"/>
    </row>
    <row r="454" spans="2:2" x14ac:dyDescent="0.3">
      <c r="B454" s="1"/>
    </row>
    <row r="455" spans="2:2" x14ac:dyDescent="0.3">
      <c r="B455" s="1"/>
    </row>
    <row r="456" spans="2:2" x14ac:dyDescent="0.3">
      <c r="B456" s="1"/>
    </row>
    <row r="457" spans="2:2" x14ac:dyDescent="0.3">
      <c r="B457" s="1"/>
    </row>
    <row r="458" spans="2:2" x14ac:dyDescent="0.3">
      <c r="B458" s="1"/>
    </row>
    <row r="459" spans="2:2" x14ac:dyDescent="0.3">
      <c r="B459" s="1"/>
    </row>
    <row r="460" spans="2:2" x14ac:dyDescent="0.3">
      <c r="B460" s="1"/>
    </row>
    <row r="461" spans="2:2" x14ac:dyDescent="0.3">
      <c r="B461" s="1"/>
    </row>
    <row r="462" spans="2:2" x14ac:dyDescent="0.3">
      <c r="B462" s="1"/>
    </row>
    <row r="463" spans="2:2" x14ac:dyDescent="0.3">
      <c r="B463" s="1"/>
    </row>
    <row r="464" spans="2:2" x14ac:dyDescent="0.3">
      <c r="B464" s="1"/>
    </row>
    <row r="465" spans="2:2" x14ac:dyDescent="0.3">
      <c r="B465" s="1"/>
    </row>
    <row r="466" spans="2:2" x14ac:dyDescent="0.3">
      <c r="B466" s="1"/>
    </row>
    <row r="467" spans="2:2" x14ac:dyDescent="0.3">
      <c r="B467" s="1"/>
    </row>
    <row r="468" spans="2:2" x14ac:dyDescent="0.3">
      <c r="B468" s="1"/>
    </row>
    <row r="469" spans="2:2" x14ac:dyDescent="0.3">
      <c r="B469" s="1"/>
    </row>
    <row r="470" spans="2:2" x14ac:dyDescent="0.3">
      <c r="B470" s="1"/>
    </row>
    <row r="471" spans="2:2" x14ac:dyDescent="0.3">
      <c r="B471" s="1"/>
    </row>
    <row r="472" spans="2:2" x14ac:dyDescent="0.3">
      <c r="B472" s="1"/>
    </row>
    <row r="473" spans="2:2" x14ac:dyDescent="0.3">
      <c r="B473" s="1"/>
    </row>
    <row r="474" spans="2:2" x14ac:dyDescent="0.3">
      <c r="B474" s="1"/>
    </row>
    <row r="475" spans="2:2" x14ac:dyDescent="0.3">
      <c r="B475" s="1"/>
    </row>
    <row r="476" spans="2:2" x14ac:dyDescent="0.3">
      <c r="B476" s="1"/>
    </row>
    <row r="477" spans="2:2" x14ac:dyDescent="0.3">
      <c r="B477" s="1"/>
    </row>
    <row r="478" spans="2:2" x14ac:dyDescent="0.3">
      <c r="B478" s="1"/>
    </row>
    <row r="479" spans="2:2" x14ac:dyDescent="0.3">
      <c r="B479" s="1"/>
    </row>
    <row r="480" spans="2:2" x14ac:dyDescent="0.3">
      <c r="B480" s="1"/>
    </row>
    <row r="481" spans="2:2" x14ac:dyDescent="0.3">
      <c r="B481" s="1"/>
    </row>
    <row r="482" spans="2:2" x14ac:dyDescent="0.3">
      <c r="B482" s="1"/>
    </row>
    <row r="483" spans="2:2" x14ac:dyDescent="0.3">
      <c r="B483" s="1"/>
    </row>
    <row r="484" spans="2:2" x14ac:dyDescent="0.3">
      <c r="B484" s="1"/>
    </row>
    <row r="485" spans="2:2" x14ac:dyDescent="0.3">
      <c r="B485" s="1"/>
    </row>
    <row r="486" spans="2:2" x14ac:dyDescent="0.3">
      <c r="B486" s="1"/>
    </row>
    <row r="487" spans="2:2" x14ac:dyDescent="0.3">
      <c r="B487" s="1"/>
    </row>
    <row r="488" spans="2:2" x14ac:dyDescent="0.3">
      <c r="B488" s="1"/>
    </row>
    <row r="489" spans="2:2" x14ac:dyDescent="0.3">
      <c r="B489" s="1"/>
    </row>
    <row r="490" spans="2:2" x14ac:dyDescent="0.3">
      <c r="B490" s="1"/>
    </row>
    <row r="491" spans="2:2" x14ac:dyDescent="0.3">
      <c r="B491" s="1"/>
    </row>
    <row r="492" spans="2:2" x14ac:dyDescent="0.3">
      <c r="B492" s="1"/>
    </row>
    <row r="493" spans="2:2" x14ac:dyDescent="0.3">
      <c r="B493" s="1"/>
    </row>
    <row r="494" spans="2:2" x14ac:dyDescent="0.3">
      <c r="B494" s="1"/>
    </row>
    <row r="495" spans="2:2" x14ac:dyDescent="0.3">
      <c r="B495" s="1"/>
    </row>
    <row r="496" spans="2:2" x14ac:dyDescent="0.3">
      <c r="B496" s="1"/>
    </row>
    <row r="497" spans="2:2" x14ac:dyDescent="0.3">
      <c r="B497" s="1"/>
    </row>
    <row r="498" spans="2:2" x14ac:dyDescent="0.3">
      <c r="B498" s="1"/>
    </row>
    <row r="499" spans="2:2" x14ac:dyDescent="0.3">
      <c r="B499" s="1"/>
    </row>
    <row r="500" spans="2:2" x14ac:dyDescent="0.3">
      <c r="B500" s="1"/>
    </row>
    <row r="501" spans="2:2" x14ac:dyDescent="0.3">
      <c r="B501" s="1"/>
    </row>
    <row r="502" spans="2:2" x14ac:dyDescent="0.3">
      <c r="B502" s="1"/>
    </row>
    <row r="503" spans="2:2" x14ac:dyDescent="0.3">
      <c r="B503" s="1"/>
    </row>
    <row r="504" spans="2:2" x14ac:dyDescent="0.3">
      <c r="B504" s="1"/>
    </row>
    <row r="505" spans="2:2" x14ac:dyDescent="0.3">
      <c r="B505" s="1"/>
    </row>
    <row r="506" spans="2:2" x14ac:dyDescent="0.3">
      <c r="B506" s="1"/>
    </row>
    <row r="507" spans="2:2" x14ac:dyDescent="0.3">
      <c r="B507" s="1"/>
    </row>
    <row r="508" spans="2:2" x14ac:dyDescent="0.3">
      <c r="B508" s="1"/>
    </row>
    <row r="509" spans="2:2" x14ac:dyDescent="0.3">
      <c r="B509" s="1"/>
    </row>
    <row r="510" spans="2:2" x14ac:dyDescent="0.3">
      <c r="B510" s="1"/>
    </row>
    <row r="511" spans="2:2" x14ac:dyDescent="0.3">
      <c r="B511" s="1"/>
    </row>
    <row r="512" spans="2:2" x14ac:dyDescent="0.3">
      <c r="B512" s="1"/>
    </row>
    <row r="513" spans="2:2" x14ac:dyDescent="0.3">
      <c r="B513" s="1"/>
    </row>
    <row r="514" spans="2:2" x14ac:dyDescent="0.3">
      <c r="B514" s="1"/>
    </row>
    <row r="515" spans="2:2" x14ac:dyDescent="0.3">
      <c r="B515" s="1"/>
    </row>
    <row r="516" spans="2:2" x14ac:dyDescent="0.3">
      <c r="B516" s="1"/>
    </row>
    <row r="517" spans="2:2" x14ac:dyDescent="0.3">
      <c r="B517" s="1"/>
    </row>
    <row r="518" spans="2:2" x14ac:dyDescent="0.3">
      <c r="B518" s="1"/>
    </row>
    <row r="519" spans="2:2" x14ac:dyDescent="0.3">
      <c r="B519" s="1"/>
    </row>
    <row r="520" spans="2:2" x14ac:dyDescent="0.3">
      <c r="B520" s="1"/>
    </row>
    <row r="521" spans="2:2" x14ac:dyDescent="0.3">
      <c r="B521" s="1"/>
    </row>
    <row r="522" spans="2:2" x14ac:dyDescent="0.3">
      <c r="B522" s="1"/>
    </row>
    <row r="523" spans="2:2" x14ac:dyDescent="0.3">
      <c r="B523" s="1"/>
    </row>
    <row r="524" spans="2:2" x14ac:dyDescent="0.3">
      <c r="B524" s="1"/>
    </row>
    <row r="525" spans="2:2" x14ac:dyDescent="0.3">
      <c r="B525" s="1"/>
    </row>
    <row r="526" spans="2:2" x14ac:dyDescent="0.3">
      <c r="B526" s="1"/>
    </row>
    <row r="527" spans="2:2" x14ac:dyDescent="0.3">
      <c r="B527" s="1"/>
    </row>
    <row r="528" spans="2:2" x14ac:dyDescent="0.3">
      <c r="B528" s="1"/>
    </row>
    <row r="529" spans="2:2" x14ac:dyDescent="0.3">
      <c r="B529" s="1"/>
    </row>
    <row r="530" spans="2:2" x14ac:dyDescent="0.3">
      <c r="B530" s="1"/>
    </row>
    <row r="531" spans="2:2" x14ac:dyDescent="0.3">
      <c r="B531" s="1"/>
    </row>
    <row r="532" spans="2:2" x14ac:dyDescent="0.3">
      <c r="B532" s="1"/>
    </row>
    <row r="533" spans="2:2" x14ac:dyDescent="0.3">
      <c r="B533" s="1"/>
    </row>
    <row r="534" spans="2:2" x14ac:dyDescent="0.3">
      <c r="B534" s="1"/>
    </row>
    <row r="535" spans="2:2" x14ac:dyDescent="0.3">
      <c r="B535" s="1"/>
    </row>
    <row r="536" spans="2:2" x14ac:dyDescent="0.3">
      <c r="B536" s="1"/>
    </row>
    <row r="537" spans="2:2" x14ac:dyDescent="0.3">
      <c r="B537" s="1"/>
    </row>
    <row r="538" spans="2:2" x14ac:dyDescent="0.3">
      <c r="B538" s="1"/>
    </row>
    <row r="539" spans="2:2" x14ac:dyDescent="0.3">
      <c r="B539" s="1"/>
    </row>
    <row r="540" spans="2:2" x14ac:dyDescent="0.3">
      <c r="B540" s="1"/>
    </row>
    <row r="541" spans="2:2" x14ac:dyDescent="0.3">
      <c r="B541" s="1"/>
    </row>
    <row r="542" spans="2:2" x14ac:dyDescent="0.3">
      <c r="B542" s="1"/>
    </row>
    <row r="543" spans="2:2" x14ac:dyDescent="0.3">
      <c r="B543" s="1"/>
    </row>
    <row r="544" spans="2:2" x14ac:dyDescent="0.3">
      <c r="B544" s="1"/>
    </row>
    <row r="545" spans="2:2" x14ac:dyDescent="0.3">
      <c r="B545" s="1"/>
    </row>
    <row r="546" spans="2:2" x14ac:dyDescent="0.3">
      <c r="B546" s="1"/>
    </row>
    <row r="547" spans="2:2" x14ac:dyDescent="0.3">
      <c r="B547" s="1"/>
    </row>
    <row r="548" spans="2:2" x14ac:dyDescent="0.3">
      <c r="B548" s="1"/>
    </row>
    <row r="549" spans="2:2" x14ac:dyDescent="0.3">
      <c r="B549" s="1"/>
    </row>
    <row r="550" spans="2:2" x14ac:dyDescent="0.3">
      <c r="B550" s="1"/>
    </row>
    <row r="551" spans="2:2" x14ac:dyDescent="0.3">
      <c r="B551" s="1"/>
    </row>
    <row r="552" spans="2:2" x14ac:dyDescent="0.3">
      <c r="B552" s="1"/>
    </row>
    <row r="553" spans="2:2" x14ac:dyDescent="0.3">
      <c r="B553" s="1"/>
    </row>
    <row r="554" spans="2:2" x14ac:dyDescent="0.3">
      <c r="B554" s="1"/>
    </row>
    <row r="555" spans="2:2" x14ac:dyDescent="0.3">
      <c r="B555" s="1"/>
    </row>
    <row r="556" spans="2:2" x14ac:dyDescent="0.3">
      <c r="B556" s="1"/>
    </row>
    <row r="557" spans="2:2" x14ac:dyDescent="0.3">
      <c r="B557" s="1"/>
    </row>
    <row r="558" spans="2:2" x14ac:dyDescent="0.3">
      <c r="B558" s="1"/>
    </row>
    <row r="559" spans="2:2" x14ac:dyDescent="0.3">
      <c r="B559" s="1"/>
    </row>
    <row r="560" spans="2:2" x14ac:dyDescent="0.3">
      <c r="B560" s="1"/>
    </row>
    <row r="561" spans="2:2" x14ac:dyDescent="0.3">
      <c r="B561" s="1"/>
    </row>
    <row r="562" spans="2:2" x14ac:dyDescent="0.3">
      <c r="B562" s="1"/>
    </row>
    <row r="563" spans="2:2" x14ac:dyDescent="0.3">
      <c r="B563" s="1"/>
    </row>
    <row r="564" spans="2:2" x14ac:dyDescent="0.3">
      <c r="B564" s="1"/>
    </row>
    <row r="565" spans="2:2" x14ac:dyDescent="0.3">
      <c r="B565" s="1"/>
    </row>
    <row r="566" spans="2:2" x14ac:dyDescent="0.3">
      <c r="B566" s="1"/>
    </row>
    <row r="567" spans="2:2" x14ac:dyDescent="0.3">
      <c r="B567" s="1"/>
    </row>
    <row r="568" spans="2:2" x14ac:dyDescent="0.3">
      <c r="B568" s="1"/>
    </row>
    <row r="569" spans="2:2" x14ac:dyDescent="0.3">
      <c r="B569" s="1"/>
    </row>
    <row r="570" spans="2:2" x14ac:dyDescent="0.3">
      <c r="B570" s="1"/>
    </row>
    <row r="571" spans="2:2" x14ac:dyDescent="0.3">
      <c r="B571" s="1"/>
    </row>
    <row r="572" spans="2:2" x14ac:dyDescent="0.3">
      <c r="B572" s="1"/>
    </row>
    <row r="573" spans="2:2" x14ac:dyDescent="0.3">
      <c r="B573" s="1"/>
    </row>
    <row r="574" spans="2:2" x14ac:dyDescent="0.3">
      <c r="B574" s="1"/>
    </row>
    <row r="575" spans="2:2" x14ac:dyDescent="0.3">
      <c r="B575" s="1"/>
    </row>
    <row r="576" spans="2:2" x14ac:dyDescent="0.3">
      <c r="B576" s="1"/>
    </row>
    <row r="577" spans="2:2" x14ac:dyDescent="0.3">
      <c r="B577" s="1"/>
    </row>
    <row r="578" spans="2:2" x14ac:dyDescent="0.3">
      <c r="B578" s="1"/>
    </row>
    <row r="579" spans="2:2" x14ac:dyDescent="0.3">
      <c r="B579" s="1"/>
    </row>
    <row r="580" spans="2:2" x14ac:dyDescent="0.3">
      <c r="B580" s="1"/>
    </row>
    <row r="581" spans="2:2" x14ac:dyDescent="0.3">
      <c r="B581" s="1"/>
    </row>
    <row r="582" spans="2:2" x14ac:dyDescent="0.3">
      <c r="B582" s="1"/>
    </row>
    <row r="583" spans="2:2" x14ac:dyDescent="0.3">
      <c r="B583" s="1"/>
    </row>
    <row r="584" spans="2:2" x14ac:dyDescent="0.3">
      <c r="B584" s="1"/>
    </row>
    <row r="585" spans="2:2" x14ac:dyDescent="0.3">
      <c r="B585" s="1"/>
    </row>
    <row r="586" spans="2:2" x14ac:dyDescent="0.3">
      <c r="B586" s="1"/>
    </row>
    <row r="587" spans="2:2" x14ac:dyDescent="0.3">
      <c r="B587" s="1"/>
    </row>
    <row r="588" spans="2:2" x14ac:dyDescent="0.3">
      <c r="B588" s="1"/>
    </row>
    <row r="589" spans="2:2" x14ac:dyDescent="0.3">
      <c r="B589" s="1"/>
    </row>
    <row r="590" spans="2:2" x14ac:dyDescent="0.3">
      <c r="B590" s="1"/>
    </row>
    <row r="591" spans="2:2" x14ac:dyDescent="0.3">
      <c r="B591" s="1"/>
    </row>
    <row r="592" spans="2:2" x14ac:dyDescent="0.3">
      <c r="B592" s="1"/>
    </row>
    <row r="593" spans="2:2" x14ac:dyDescent="0.3">
      <c r="B593" s="1"/>
    </row>
    <row r="594" spans="2:2" x14ac:dyDescent="0.3">
      <c r="B594" s="1"/>
    </row>
    <row r="595" spans="2:2" x14ac:dyDescent="0.3">
      <c r="B595" s="1"/>
    </row>
    <row r="596" spans="2:2" x14ac:dyDescent="0.3">
      <c r="B596" s="1"/>
    </row>
    <row r="597" spans="2:2" x14ac:dyDescent="0.3">
      <c r="B597" s="1"/>
    </row>
    <row r="598" spans="2:2" x14ac:dyDescent="0.3">
      <c r="B598" s="1"/>
    </row>
    <row r="599" spans="2:2" x14ac:dyDescent="0.3">
      <c r="B599" s="1"/>
    </row>
    <row r="600" spans="2:2" x14ac:dyDescent="0.3">
      <c r="B600" s="1"/>
    </row>
    <row r="601" spans="2:2" x14ac:dyDescent="0.3">
      <c r="B601" s="1"/>
    </row>
    <row r="602" spans="2:2" x14ac:dyDescent="0.3">
      <c r="B602" s="1"/>
    </row>
    <row r="603" spans="2:2" x14ac:dyDescent="0.3">
      <c r="B603" s="1"/>
    </row>
    <row r="604" spans="2:2" x14ac:dyDescent="0.3">
      <c r="B604" s="1"/>
    </row>
    <row r="605" spans="2:2" x14ac:dyDescent="0.3">
      <c r="B605" s="1"/>
    </row>
    <row r="606" spans="2:2" x14ac:dyDescent="0.3">
      <c r="B606" s="1"/>
    </row>
    <row r="607" spans="2:2" x14ac:dyDescent="0.3">
      <c r="B607" s="1"/>
    </row>
    <row r="608" spans="2:2" x14ac:dyDescent="0.3">
      <c r="B608" s="1"/>
    </row>
    <row r="609" spans="2:2" x14ac:dyDescent="0.3">
      <c r="B609" s="1"/>
    </row>
    <row r="610" spans="2:2" x14ac:dyDescent="0.3">
      <c r="B610" s="1"/>
    </row>
    <row r="611" spans="2:2" x14ac:dyDescent="0.3">
      <c r="B611" s="1"/>
    </row>
    <row r="612" spans="2:2" x14ac:dyDescent="0.3">
      <c r="B612" s="1"/>
    </row>
    <row r="613" spans="2:2" x14ac:dyDescent="0.3">
      <c r="B613" s="1"/>
    </row>
    <row r="614" spans="2:2" x14ac:dyDescent="0.3">
      <c r="B614" s="1"/>
    </row>
    <row r="615" spans="2:2" x14ac:dyDescent="0.3">
      <c r="B615" s="1"/>
    </row>
    <row r="616" spans="2:2" x14ac:dyDescent="0.3">
      <c r="B616" s="1"/>
    </row>
    <row r="617" spans="2:2" x14ac:dyDescent="0.3">
      <c r="B617" s="1"/>
    </row>
    <row r="618" spans="2:2" x14ac:dyDescent="0.3">
      <c r="B618" s="1"/>
    </row>
    <row r="619" spans="2:2" x14ac:dyDescent="0.3">
      <c r="B619" s="1"/>
    </row>
    <row r="620" spans="2:2" x14ac:dyDescent="0.3">
      <c r="B620" s="1"/>
    </row>
    <row r="621" spans="2:2" x14ac:dyDescent="0.3">
      <c r="B621" s="1"/>
    </row>
    <row r="622" spans="2:2" x14ac:dyDescent="0.3">
      <c r="B622" s="1"/>
    </row>
    <row r="623" spans="2:2" x14ac:dyDescent="0.3">
      <c r="B623" s="1"/>
    </row>
    <row r="624" spans="2:2" x14ac:dyDescent="0.3">
      <c r="B624" s="1"/>
    </row>
    <row r="625" spans="2:2" x14ac:dyDescent="0.3">
      <c r="B625" s="1"/>
    </row>
    <row r="626" spans="2:2" x14ac:dyDescent="0.3">
      <c r="B626" s="1"/>
    </row>
    <row r="627" spans="2:2" x14ac:dyDescent="0.3">
      <c r="B627" s="1"/>
    </row>
    <row r="628" spans="2:2" x14ac:dyDescent="0.3">
      <c r="B628" s="1"/>
    </row>
    <row r="629" spans="2:2" x14ac:dyDescent="0.3">
      <c r="B629" s="1"/>
    </row>
    <row r="630" spans="2:2" x14ac:dyDescent="0.3">
      <c r="B630" s="1"/>
    </row>
    <row r="631" spans="2:2" x14ac:dyDescent="0.3">
      <c r="B631" s="1"/>
    </row>
    <row r="632" spans="2:2" x14ac:dyDescent="0.3">
      <c r="B632" s="1"/>
    </row>
    <row r="633" spans="2:2" x14ac:dyDescent="0.3">
      <c r="B633" s="1"/>
    </row>
    <row r="634" spans="2:2" x14ac:dyDescent="0.3">
      <c r="B634" s="1"/>
    </row>
    <row r="635" spans="2:2" x14ac:dyDescent="0.3">
      <c r="B635" s="1"/>
    </row>
    <row r="636" spans="2:2" x14ac:dyDescent="0.3">
      <c r="B636" s="1"/>
    </row>
    <row r="637" spans="2:2" x14ac:dyDescent="0.3">
      <c r="B637" s="1"/>
    </row>
    <row r="638" spans="2:2" x14ac:dyDescent="0.3">
      <c r="B638" s="1"/>
    </row>
    <row r="639" spans="2:2" x14ac:dyDescent="0.3">
      <c r="B639" s="1"/>
    </row>
    <row r="640" spans="2:2" x14ac:dyDescent="0.3">
      <c r="B640" s="1"/>
    </row>
    <row r="641" spans="2:2" x14ac:dyDescent="0.3">
      <c r="B641" s="1"/>
    </row>
    <row r="642" spans="2:2" x14ac:dyDescent="0.3">
      <c r="B642" s="1"/>
    </row>
    <row r="643" spans="2:2" x14ac:dyDescent="0.3">
      <c r="B643" s="1"/>
    </row>
    <row r="644" spans="2:2" x14ac:dyDescent="0.3">
      <c r="B644" s="1"/>
    </row>
    <row r="645" spans="2:2" x14ac:dyDescent="0.3">
      <c r="B645" s="1"/>
    </row>
    <row r="646" spans="2:2" x14ac:dyDescent="0.3">
      <c r="B646" s="1"/>
    </row>
    <row r="647" spans="2:2" x14ac:dyDescent="0.3">
      <c r="B647" s="1"/>
    </row>
    <row r="648" spans="2:2" x14ac:dyDescent="0.3">
      <c r="B648" s="1"/>
    </row>
    <row r="649" spans="2:2" x14ac:dyDescent="0.3">
      <c r="B649" s="1"/>
    </row>
    <row r="650" spans="2:2" x14ac:dyDescent="0.3">
      <c r="B650" s="1"/>
    </row>
    <row r="651" spans="2:2" x14ac:dyDescent="0.3">
      <c r="B651" s="1"/>
    </row>
  </sheetData>
  <pageMargins left="0.511811024" right="0.511811024" top="0.78740157499999996" bottom="0.78740157499999996" header="0.31496062000000002" footer="0.31496062000000002"/>
  <pageSetup paperSize="9" orientation="portrait" horizontalDpi="360" verticalDpi="36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C03C5-4F88-4BB9-9E6A-0AF8935FBD42}">
  <dimension ref="A1:N651"/>
  <sheetViews>
    <sheetView zoomScaleNormal="100" workbookViewId="0"/>
  </sheetViews>
  <sheetFormatPr defaultRowHeight="14.4" x14ac:dyDescent="0.3"/>
  <cols>
    <col min="2" max="2" width="10.88671875" bestFit="1" customWidth="1"/>
    <col min="3" max="3" width="20" bestFit="1" customWidth="1"/>
    <col min="4" max="4" width="17.44140625" bestFit="1" customWidth="1"/>
    <col min="5" max="5" width="20" bestFit="1" customWidth="1"/>
    <col min="6" max="6" width="19" customWidth="1"/>
    <col min="7" max="7" width="27" customWidth="1"/>
    <col min="8" max="8" width="17.88671875" customWidth="1"/>
    <col min="9" max="9" width="16.44140625" bestFit="1" customWidth="1"/>
    <col min="10" max="10" width="17.44140625" bestFit="1" customWidth="1"/>
    <col min="11" max="11" width="18.5546875" bestFit="1" customWidth="1"/>
    <col min="12" max="12" width="20" bestFit="1" customWidth="1"/>
    <col min="16" max="16" width="10.44140625" bestFit="1" customWidth="1"/>
    <col min="17" max="17" width="19.5546875" bestFit="1" customWidth="1"/>
  </cols>
  <sheetData>
    <row r="1" spans="1:14" x14ac:dyDescent="0.3">
      <c r="B1" s="2" t="s">
        <v>348</v>
      </c>
    </row>
    <row r="2" spans="1:14" ht="28.8" x14ac:dyDescent="0.3">
      <c r="C2" s="3" t="s">
        <v>349</v>
      </c>
      <c r="D2" s="3" t="s">
        <v>350</v>
      </c>
      <c r="E2" s="3" t="s">
        <v>351</v>
      </c>
      <c r="F2" s="3"/>
      <c r="G2" s="3" t="s">
        <v>602</v>
      </c>
      <c r="H2" s="4" t="s">
        <v>38</v>
      </c>
      <c r="I2" s="4" t="s">
        <v>40</v>
      </c>
      <c r="J2" s="4" t="s">
        <v>354</v>
      </c>
      <c r="K2" s="4" t="s">
        <v>39</v>
      </c>
      <c r="L2" s="4" t="s">
        <v>355</v>
      </c>
      <c r="M2" t="s">
        <v>26</v>
      </c>
    </row>
    <row r="3" spans="1:14" x14ac:dyDescent="0.3">
      <c r="N3" t="s">
        <v>356</v>
      </c>
    </row>
    <row r="4" spans="1:14" x14ac:dyDescent="0.3">
      <c r="B4" s="1">
        <v>44197</v>
      </c>
      <c r="M4" s="5"/>
      <c r="N4">
        <v>0</v>
      </c>
    </row>
    <row r="5" spans="1:14" x14ac:dyDescent="0.3">
      <c r="B5" s="1">
        <v>44593</v>
      </c>
      <c r="C5" s="16"/>
      <c r="D5" s="16"/>
      <c r="E5" s="16"/>
      <c r="F5" s="16"/>
      <c r="G5" s="29"/>
      <c r="H5" s="16">
        <f t="shared" ref="H5:H32" si="0">SUM(E5:G5)*$N$4</f>
        <v>0</v>
      </c>
      <c r="I5" s="18">
        <v>0</v>
      </c>
      <c r="J5" s="16">
        <v>0</v>
      </c>
      <c r="K5" s="19">
        <v>0</v>
      </c>
      <c r="L5" s="16"/>
      <c r="M5" s="17">
        <f>VLOOKUP(B5,Encargos!$A$8:$B$652,2,0)</f>
        <v>4.3430000000000005E-3</v>
      </c>
    </row>
    <row r="6" spans="1:14" x14ac:dyDescent="0.3">
      <c r="B6" s="1">
        <v>44621</v>
      </c>
      <c r="C6" s="16"/>
      <c r="D6" s="16"/>
      <c r="E6" s="16"/>
      <c r="F6" s="16"/>
      <c r="G6" s="29">
        <f>VLOOKUP(B6,'Fluxo dív. garantidas - RRF'!$O$3:$P$122,2,0)</f>
        <v>0</v>
      </c>
      <c r="H6" s="16">
        <f t="shared" si="0"/>
        <v>0</v>
      </c>
      <c r="I6" s="18">
        <v>0</v>
      </c>
      <c r="J6" s="16">
        <v>0</v>
      </c>
      <c r="K6" s="19">
        <v>0</v>
      </c>
      <c r="L6" s="16"/>
      <c r="M6" s="17">
        <f>VLOOKUP(B6,Encargos!$A$8:$B$652,2,0)</f>
        <v>3.9760000000000004E-3</v>
      </c>
    </row>
    <row r="7" spans="1:14" x14ac:dyDescent="0.3">
      <c r="B7" s="1">
        <v>44652</v>
      </c>
      <c r="C7" s="16"/>
      <c r="D7" s="16"/>
      <c r="E7" s="16"/>
      <c r="F7" s="16"/>
      <c r="G7" s="29"/>
      <c r="H7" s="16">
        <f t="shared" si="0"/>
        <v>0</v>
      </c>
      <c r="I7" s="18">
        <v>0</v>
      </c>
      <c r="J7" s="16">
        <v>0</v>
      </c>
      <c r="K7" s="19">
        <f t="shared" ref="K7:K70" si="1">I7-J7</f>
        <v>0</v>
      </c>
      <c r="L7" s="16">
        <f t="shared" ref="L7:L68" si="2">SUM(E7:H7)-I7</f>
        <v>0</v>
      </c>
      <c r="M7" s="17">
        <f>VLOOKUP(B7,Encargos!$A$8:$B$652,2,0)</f>
        <v>4.2030000000000001E-3</v>
      </c>
    </row>
    <row r="8" spans="1:14" x14ac:dyDescent="0.3">
      <c r="B8" s="1">
        <v>44682</v>
      </c>
      <c r="C8" s="16"/>
      <c r="D8" s="16"/>
      <c r="E8" s="16"/>
      <c r="F8" s="16"/>
      <c r="G8" s="29"/>
      <c r="H8" s="16">
        <f t="shared" si="0"/>
        <v>0</v>
      </c>
      <c r="I8" s="18">
        <v>0</v>
      </c>
      <c r="J8" s="16">
        <v>0</v>
      </c>
      <c r="K8" s="19">
        <f t="shared" si="1"/>
        <v>0</v>
      </c>
      <c r="L8" s="16">
        <f t="shared" si="2"/>
        <v>0</v>
      </c>
      <c r="M8" s="17">
        <f>VLOOKUP(B8,Encargos!$A$8:$B$652,2,0)</f>
        <v>5.9170000000000004E-3</v>
      </c>
    </row>
    <row r="9" spans="1:14" x14ac:dyDescent="0.3">
      <c r="B9" s="1">
        <v>44713</v>
      </c>
      <c r="C9" s="16"/>
      <c r="D9" s="16"/>
      <c r="E9" s="16"/>
      <c r="F9" s="16"/>
      <c r="G9" s="29"/>
      <c r="H9" s="16">
        <f t="shared" si="0"/>
        <v>0</v>
      </c>
      <c r="I9" s="18">
        <v>0</v>
      </c>
      <c r="J9" s="16">
        <v>0</v>
      </c>
      <c r="K9" s="19">
        <f t="shared" si="1"/>
        <v>0</v>
      </c>
      <c r="L9" s="16">
        <f t="shared" si="2"/>
        <v>0</v>
      </c>
      <c r="M9" s="17">
        <f>VLOOKUP(B9,Encargos!$A$8:$B$652,2,0)</f>
        <v>4.993E-3</v>
      </c>
    </row>
    <row r="10" spans="1:14" x14ac:dyDescent="0.3">
      <c r="A10">
        <v>360</v>
      </c>
      <c r="B10" s="1">
        <v>44743</v>
      </c>
      <c r="C10" s="16">
        <f t="shared" ref="C10:C70" si="3">L9</f>
        <v>0</v>
      </c>
      <c r="D10" s="16">
        <f t="shared" ref="D10:D68" si="4">C10*M10</f>
        <v>0</v>
      </c>
      <c r="E10" s="16">
        <f>C10+D10</f>
        <v>0</v>
      </c>
      <c r="F10" s="16"/>
      <c r="G10" s="29"/>
      <c r="H10" s="16">
        <f t="shared" si="0"/>
        <v>0</v>
      </c>
      <c r="I10" s="18">
        <f t="shared" ref="I10:I73" si="5">PMT($N$4,A10,-SUM(E10:G10))</f>
        <v>0</v>
      </c>
      <c r="J10" s="16">
        <f t="shared" ref="J10:J73" si="6">H10</f>
        <v>0</v>
      </c>
      <c r="K10" s="19">
        <f t="shared" si="1"/>
        <v>0</v>
      </c>
      <c r="L10" s="16">
        <f t="shared" si="2"/>
        <v>0</v>
      </c>
      <c r="M10" s="17">
        <f>VLOOKUP(B10,Encargos!$A$8:$B$652,2,0)</f>
        <v>6.9889999999999996E-3</v>
      </c>
    </row>
    <row r="11" spans="1:14" x14ac:dyDescent="0.3">
      <c r="A11">
        <f>A10-1</f>
        <v>359</v>
      </c>
      <c r="B11" s="1">
        <v>44774</v>
      </c>
      <c r="C11" s="16">
        <f t="shared" si="3"/>
        <v>0</v>
      </c>
      <c r="D11" s="16">
        <f t="shared" si="4"/>
        <v>0</v>
      </c>
      <c r="E11" s="16">
        <f t="shared" ref="E11:E68" si="7">C11+D11</f>
        <v>0</v>
      </c>
      <c r="F11" s="16"/>
      <c r="G11" s="29"/>
      <c r="H11" s="16">
        <f t="shared" si="0"/>
        <v>0</v>
      </c>
      <c r="I11" s="18">
        <f t="shared" si="5"/>
        <v>0</v>
      </c>
      <c r="J11" s="16">
        <f t="shared" si="6"/>
        <v>0</v>
      </c>
      <c r="K11" s="19">
        <f t="shared" si="1"/>
        <v>0</v>
      </c>
      <c r="L11" s="16">
        <f t="shared" si="2"/>
        <v>0</v>
      </c>
      <c r="M11" s="17">
        <f>VLOOKUP(B11,Encargos!$A$8:$B$652,2,0)</f>
        <v>6.7970000000000001E-3</v>
      </c>
    </row>
    <row r="12" spans="1:14" x14ac:dyDescent="0.3">
      <c r="A12">
        <f t="shared" ref="A12:A75" si="8">A11-1</f>
        <v>358</v>
      </c>
      <c r="B12" s="1">
        <v>44805</v>
      </c>
      <c r="C12" s="16">
        <f t="shared" si="3"/>
        <v>0</v>
      </c>
      <c r="D12" s="16">
        <f t="shared" si="4"/>
        <v>0</v>
      </c>
      <c r="E12" s="16">
        <f t="shared" si="7"/>
        <v>0</v>
      </c>
      <c r="F12" s="16"/>
      <c r="G12" s="29"/>
      <c r="H12" s="16">
        <f t="shared" si="0"/>
        <v>0</v>
      </c>
      <c r="I12" s="18">
        <f t="shared" si="5"/>
        <v>0</v>
      </c>
      <c r="J12" s="16">
        <f t="shared" si="6"/>
        <v>0</v>
      </c>
      <c r="K12" s="19">
        <f t="shared" si="1"/>
        <v>0</v>
      </c>
      <c r="L12" s="16">
        <f t="shared" si="2"/>
        <v>0</v>
      </c>
      <c r="M12" s="17">
        <f>VLOOKUP(B12,Encargos!$A$8:$B$652,2,0)</f>
        <v>6.9909999999999998E-3</v>
      </c>
    </row>
    <row r="13" spans="1:14" x14ac:dyDescent="0.3">
      <c r="A13">
        <f t="shared" si="8"/>
        <v>357</v>
      </c>
      <c r="B13" s="1">
        <v>44835</v>
      </c>
      <c r="C13" s="16">
        <f t="shared" si="3"/>
        <v>0</v>
      </c>
      <c r="D13" s="16">
        <f t="shared" si="4"/>
        <v>0</v>
      </c>
      <c r="E13" s="16">
        <f t="shared" si="7"/>
        <v>0</v>
      </c>
      <c r="F13" s="16"/>
      <c r="G13" s="29"/>
      <c r="H13" s="16">
        <f t="shared" si="0"/>
        <v>0</v>
      </c>
      <c r="I13" s="18">
        <f t="shared" si="5"/>
        <v>0</v>
      </c>
      <c r="J13" s="16">
        <f t="shared" si="6"/>
        <v>0</v>
      </c>
      <c r="K13" s="19">
        <f t="shared" si="1"/>
        <v>0</v>
      </c>
      <c r="L13" s="16">
        <f t="shared" si="2"/>
        <v>0</v>
      </c>
      <c r="M13" s="17">
        <f>VLOOKUP(B13,Encargos!$A$8:$B$652,2,0)</f>
        <v>8.3320000000000009E-3</v>
      </c>
    </row>
    <row r="14" spans="1:14" x14ac:dyDescent="0.3">
      <c r="A14">
        <f t="shared" si="8"/>
        <v>356</v>
      </c>
      <c r="B14" s="1">
        <v>44866</v>
      </c>
      <c r="C14" s="16">
        <f t="shared" si="3"/>
        <v>0</v>
      </c>
      <c r="D14" s="16">
        <f t="shared" si="4"/>
        <v>0</v>
      </c>
      <c r="E14" s="16">
        <f t="shared" si="7"/>
        <v>0</v>
      </c>
      <c r="F14" s="16"/>
      <c r="G14" s="29"/>
      <c r="H14" s="16">
        <f t="shared" si="0"/>
        <v>0</v>
      </c>
      <c r="I14" s="18">
        <f t="shared" si="5"/>
        <v>0</v>
      </c>
      <c r="J14" s="16">
        <f t="shared" si="6"/>
        <v>0</v>
      </c>
      <c r="K14" s="19">
        <f t="shared" si="1"/>
        <v>0</v>
      </c>
      <c r="L14" s="16">
        <f t="shared" si="2"/>
        <v>0</v>
      </c>
      <c r="M14" s="17">
        <f>VLOOKUP(B14,Encargos!$A$8:$B$652,2,0)</f>
        <v>7.3610000000000004E-3</v>
      </c>
    </row>
    <row r="15" spans="1:14" x14ac:dyDescent="0.3">
      <c r="A15">
        <f t="shared" si="8"/>
        <v>355</v>
      </c>
      <c r="B15" s="1">
        <v>44896</v>
      </c>
      <c r="C15" s="16">
        <f t="shared" si="3"/>
        <v>0</v>
      </c>
      <c r="D15" s="16">
        <f t="shared" si="4"/>
        <v>0</v>
      </c>
      <c r="E15" s="16">
        <f t="shared" si="7"/>
        <v>0</v>
      </c>
      <c r="F15" s="16"/>
      <c r="G15" s="29"/>
      <c r="H15" s="16">
        <f t="shared" si="0"/>
        <v>0</v>
      </c>
      <c r="I15" s="18">
        <f t="shared" si="5"/>
        <v>0</v>
      </c>
      <c r="J15" s="16">
        <f t="shared" si="6"/>
        <v>0</v>
      </c>
      <c r="K15" s="19">
        <f t="shared" si="1"/>
        <v>0</v>
      </c>
      <c r="L15" s="16">
        <f t="shared" si="2"/>
        <v>0</v>
      </c>
      <c r="M15" s="17">
        <f>VLOOKUP(B15,Encargos!$A$8:$B$652,2,0)</f>
        <v>6.8500000000000002E-3</v>
      </c>
    </row>
    <row r="16" spans="1:14" x14ac:dyDescent="0.3">
      <c r="A16">
        <f t="shared" si="8"/>
        <v>354</v>
      </c>
      <c r="B16" s="1">
        <v>44927</v>
      </c>
      <c r="C16" s="16">
        <f t="shared" si="3"/>
        <v>0</v>
      </c>
      <c r="D16" s="16">
        <f t="shared" si="4"/>
        <v>0</v>
      </c>
      <c r="E16" s="16">
        <f t="shared" si="7"/>
        <v>0</v>
      </c>
      <c r="F16" s="16"/>
      <c r="G16" s="29"/>
      <c r="H16" s="16">
        <f t="shared" si="0"/>
        <v>0</v>
      </c>
      <c r="I16" s="18">
        <f t="shared" si="5"/>
        <v>0</v>
      </c>
      <c r="J16" s="16">
        <f t="shared" si="6"/>
        <v>0</v>
      </c>
      <c r="K16" s="19">
        <f t="shared" si="1"/>
        <v>0</v>
      </c>
      <c r="L16" s="16">
        <f t="shared" si="2"/>
        <v>0</v>
      </c>
      <c r="M16" s="17">
        <f>VLOOKUP(B16,Encargos!$A$8:$B$652,2,0)</f>
        <v>6.8500000000000002E-3</v>
      </c>
    </row>
    <row r="17" spans="1:13" x14ac:dyDescent="0.3">
      <c r="A17">
        <f t="shared" si="8"/>
        <v>353</v>
      </c>
      <c r="B17" s="1">
        <v>44958</v>
      </c>
      <c r="C17" s="16">
        <f t="shared" si="3"/>
        <v>0</v>
      </c>
      <c r="D17" s="16">
        <f t="shared" si="4"/>
        <v>0</v>
      </c>
      <c r="E17" s="16">
        <f t="shared" si="7"/>
        <v>0</v>
      </c>
      <c r="F17" s="16"/>
      <c r="G17" s="29"/>
      <c r="H17" s="16">
        <f t="shared" si="0"/>
        <v>0</v>
      </c>
      <c r="I17" s="18">
        <f t="shared" si="5"/>
        <v>0</v>
      </c>
      <c r="J17" s="16">
        <f t="shared" si="6"/>
        <v>0</v>
      </c>
      <c r="K17" s="19">
        <f t="shared" si="1"/>
        <v>0</v>
      </c>
      <c r="L17" s="16">
        <f t="shared" si="2"/>
        <v>0</v>
      </c>
      <c r="M17" s="17">
        <f>VLOOKUP(B17,Encargos!$A$8:$B$652,2,0)</f>
        <v>7.8729999999999998E-3</v>
      </c>
    </row>
    <row r="18" spans="1:13" x14ac:dyDescent="0.3">
      <c r="A18">
        <f t="shared" si="8"/>
        <v>352</v>
      </c>
      <c r="B18" s="1">
        <v>44986</v>
      </c>
      <c r="C18" s="16">
        <f t="shared" si="3"/>
        <v>0</v>
      </c>
      <c r="D18" s="16">
        <f t="shared" si="4"/>
        <v>0</v>
      </c>
      <c r="E18" s="16">
        <f t="shared" si="7"/>
        <v>0</v>
      </c>
      <c r="F18" s="16"/>
      <c r="G18" s="29"/>
      <c r="H18" s="16">
        <f t="shared" si="0"/>
        <v>0</v>
      </c>
      <c r="I18" s="18">
        <f t="shared" si="5"/>
        <v>0</v>
      </c>
      <c r="J18" s="16">
        <f t="shared" si="6"/>
        <v>0</v>
      </c>
      <c r="K18" s="19">
        <f t="shared" si="1"/>
        <v>0</v>
      </c>
      <c r="L18" s="16">
        <f t="shared" si="2"/>
        <v>0</v>
      </c>
      <c r="M18" s="17">
        <f>VLOOKUP(B18,Encargos!$A$8:$B$652,2,0)</f>
        <v>7.8729999999999998E-3</v>
      </c>
    </row>
    <row r="19" spans="1:13" x14ac:dyDescent="0.3">
      <c r="A19">
        <f t="shared" si="8"/>
        <v>351</v>
      </c>
      <c r="B19" s="1">
        <v>45017</v>
      </c>
      <c r="C19" s="16">
        <f t="shared" si="3"/>
        <v>0</v>
      </c>
      <c r="D19" s="16">
        <f t="shared" si="4"/>
        <v>0</v>
      </c>
      <c r="E19" s="16">
        <f t="shared" si="7"/>
        <v>0</v>
      </c>
      <c r="F19" s="16"/>
      <c r="G19" s="29"/>
      <c r="H19" s="16">
        <f t="shared" si="0"/>
        <v>0</v>
      </c>
      <c r="I19" s="18">
        <f t="shared" si="5"/>
        <v>0</v>
      </c>
      <c r="J19" s="16">
        <f t="shared" si="6"/>
        <v>0</v>
      </c>
      <c r="K19" s="19">
        <f t="shared" si="1"/>
        <v>0</v>
      </c>
      <c r="L19" s="16">
        <f t="shared" si="2"/>
        <v>0</v>
      </c>
      <c r="M19" s="17">
        <f>VLOOKUP(B19,Encargos!$A$8:$B$652,2,0)</f>
        <v>5.8279999999999998E-3</v>
      </c>
    </row>
    <row r="20" spans="1:13" x14ac:dyDescent="0.3">
      <c r="A20">
        <f t="shared" si="8"/>
        <v>350</v>
      </c>
      <c r="B20" s="1">
        <v>45047</v>
      </c>
      <c r="C20" s="16">
        <f t="shared" si="3"/>
        <v>0</v>
      </c>
      <c r="D20" s="16">
        <f t="shared" si="4"/>
        <v>0</v>
      </c>
      <c r="E20" s="16">
        <f t="shared" si="7"/>
        <v>0</v>
      </c>
      <c r="F20" s="16"/>
      <c r="G20" s="29"/>
      <c r="H20" s="16">
        <f t="shared" si="0"/>
        <v>0</v>
      </c>
      <c r="I20" s="18">
        <f t="shared" si="5"/>
        <v>0</v>
      </c>
      <c r="J20" s="16">
        <f t="shared" si="6"/>
        <v>0</v>
      </c>
      <c r="K20" s="19">
        <f t="shared" si="1"/>
        <v>0</v>
      </c>
      <c r="L20" s="16">
        <f t="shared" si="2"/>
        <v>0</v>
      </c>
      <c r="M20" s="17">
        <f>VLOOKUP(B20,Encargos!$A$8:$B$652,2,0)</f>
        <v>8.3850000000000001E-3</v>
      </c>
    </row>
    <row r="21" spans="1:13" x14ac:dyDescent="0.3">
      <c r="A21">
        <f t="shared" si="8"/>
        <v>349</v>
      </c>
      <c r="B21" s="1">
        <v>45078</v>
      </c>
      <c r="C21" s="16">
        <f t="shared" si="3"/>
        <v>0</v>
      </c>
      <c r="D21" s="16">
        <f t="shared" si="4"/>
        <v>0</v>
      </c>
      <c r="E21" s="16">
        <f t="shared" si="7"/>
        <v>0</v>
      </c>
      <c r="F21" s="16"/>
      <c r="G21" s="29"/>
      <c r="H21" s="16">
        <f t="shared" si="0"/>
        <v>0</v>
      </c>
      <c r="I21" s="18">
        <f t="shared" si="5"/>
        <v>0</v>
      </c>
      <c r="J21" s="16">
        <f t="shared" si="6"/>
        <v>0</v>
      </c>
      <c r="K21" s="19">
        <f t="shared" si="1"/>
        <v>0</v>
      </c>
      <c r="L21" s="16">
        <f t="shared" si="2"/>
        <v>0</v>
      </c>
      <c r="M21" s="17">
        <f>VLOOKUP(B21,Encargos!$A$8:$B$652,2,0)</f>
        <v>5.8279999999999998E-3</v>
      </c>
    </row>
    <row r="22" spans="1:13" x14ac:dyDescent="0.3">
      <c r="A22">
        <f t="shared" si="8"/>
        <v>348</v>
      </c>
      <c r="B22" s="1">
        <v>45108</v>
      </c>
      <c r="C22" s="16">
        <f t="shared" si="3"/>
        <v>0</v>
      </c>
      <c r="D22" s="16">
        <f t="shared" si="4"/>
        <v>0</v>
      </c>
      <c r="E22" s="16">
        <f t="shared" si="7"/>
        <v>0</v>
      </c>
      <c r="F22" s="16"/>
      <c r="G22" s="29"/>
      <c r="H22" s="16">
        <f t="shared" si="0"/>
        <v>0</v>
      </c>
      <c r="I22" s="18">
        <f t="shared" si="5"/>
        <v>0</v>
      </c>
      <c r="J22" s="16">
        <f t="shared" si="6"/>
        <v>0</v>
      </c>
      <c r="K22" s="19">
        <f t="shared" si="1"/>
        <v>0</v>
      </c>
      <c r="L22" s="16">
        <f t="shared" si="2"/>
        <v>0</v>
      </c>
      <c r="M22" s="17">
        <f>VLOOKUP(B22,Encargos!$A$8:$B$652,2,0)</f>
        <v>7.8729999999999998E-3</v>
      </c>
    </row>
    <row r="23" spans="1:13" x14ac:dyDescent="0.3">
      <c r="A23">
        <f t="shared" si="8"/>
        <v>347</v>
      </c>
      <c r="B23" s="1">
        <v>45139</v>
      </c>
      <c r="C23" s="16">
        <f t="shared" si="3"/>
        <v>0</v>
      </c>
      <c r="D23" s="16">
        <f t="shared" si="4"/>
        <v>0</v>
      </c>
      <c r="E23" s="16">
        <f t="shared" si="7"/>
        <v>0</v>
      </c>
      <c r="F23" s="16"/>
      <c r="G23" s="29"/>
      <c r="H23" s="16">
        <f t="shared" si="0"/>
        <v>0</v>
      </c>
      <c r="I23" s="18">
        <f t="shared" si="5"/>
        <v>0</v>
      </c>
      <c r="J23" s="16">
        <f t="shared" si="6"/>
        <v>0</v>
      </c>
      <c r="K23" s="19">
        <f t="shared" si="1"/>
        <v>0</v>
      </c>
      <c r="L23" s="16">
        <f t="shared" si="2"/>
        <v>0</v>
      </c>
      <c r="M23" s="17">
        <f>VLOOKUP(B23,Encargos!$A$8:$B$652,2,0)</f>
        <v>7.3609999999999995E-3</v>
      </c>
    </row>
    <row r="24" spans="1:13" x14ac:dyDescent="0.3">
      <c r="A24">
        <f t="shared" si="8"/>
        <v>346</v>
      </c>
      <c r="B24" s="1">
        <v>45170</v>
      </c>
      <c r="C24" s="16">
        <f t="shared" si="3"/>
        <v>0</v>
      </c>
      <c r="D24" s="16">
        <f t="shared" si="4"/>
        <v>0</v>
      </c>
      <c r="E24" s="16">
        <f t="shared" si="7"/>
        <v>0</v>
      </c>
      <c r="F24" s="16"/>
      <c r="G24" s="29"/>
      <c r="H24" s="16">
        <f t="shared" si="0"/>
        <v>0</v>
      </c>
      <c r="I24" s="18">
        <f t="shared" si="5"/>
        <v>0</v>
      </c>
      <c r="J24" s="16">
        <f t="shared" si="6"/>
        <v>0</v>
      </c>
      <c r="K24" s="19">
        <f t="shared" si="1"/>
        <v>0</v>
      </c>
      <c r="L24" s="16">
        <f t="shared" si="2"/>
        <v>0</v>
      </c>
      <c r="M24" s="17">
        <f>VLOOKUP(B24,Encargos!$A$8:$B$652,2,0)</f>
        <v>7.3609999999999995E-3</v>
      </c>
    </row>
    <row r="25" spans="1:13" x14ac:dyDescent="0.3">
      <c r="A25">
        <f t="shared" si="8"/>
        <v>345</v>
      </c>
      <c r="B25" s="1">
        <v>45200</v>
      </c>
      <c r="C25" s="16">
        <f t="shared" si="3"/>
        <v>0</v>
      </c>
      <c r="D25" s="16">
        <f t="shared" si="4"/>
        <v>0</v>
      </c>
      <c r="E25" s="16">
        <f t="shared" si="7"/>
        <v>0</v>
      </c>
      <c r="F25" s="16"/>
      <c r="G25" s="29"/>
      <c r="H25" s="16">
        <f t="shared" si="0"/>
        <v>0</v>
      </c>
      <c r="I25" s="18">
        <f t="shared" si="5"/>
        <v>0</v>
      </c>
      <c r="J25" s="16">
        <f t="shared" si="6"/>
        <v>0</v>
      </c>
      <c r="K25" s="19">
        <f t="shared" si="1"/>
        <v>0</v>
      </c>
      <c r="L25" s="16">
        <f t="shared" si="2"/>
        <v>0</v>
      </c>
      <c r="M25" s="17">
        <f>VLOOKUP(B25,Encargos!$A$8:$B$652,2,0)</f>
        <v>8.0140000000000003E-3</v>
      </c>
    </row>
    <row r="26" spans="1:13" x14ac:dyDescent="0.3">
      <c r="A26">
        <f t="shared" si="8"/>
        <v>344</v>
      </c>
      <c r="B26" s="1">
        <v>45231</v>
      </c>
      <c r="C26" s="16">
        <f t="shared" si="3"/>
        <v>0</v>
      </c>
      <c r="D26" s="16">
        <f t="shared" si="4"/>
        <v>0</v>
      </c>
      <c r="E26" s="16">
        <f t="shared" si="7"/>
        <v>0</v>
      </c>
      <c r="F26" s="16"/>
      <c r="G26" s="29"/>
      <c r="H26" s="16">
        <f t="shared" si="0"/>
        <v>0</v>
      </c>
      <c r="I26" s="18">
        <f t="shared" si="5"/>
        <v>0</v>
      </c>
      <c r="J26" s="16">
        <f t="shared" si="6"/>
        <v>0</v>
      </c>
      <c r="K26" s="19">
        <f t="shared" si="1"/>
        <v>0</v>
      </c>
      <c r="L26" s="16">
        <f t="shared" si="2"/>
        <v>0</v>
      </c>
      <c r="M26" s="17">
        <f>VLOOKUP(B26,Encargos!$A$8:$B$652,2,0)</f>
        <v>6.3739999999999995E-3</v>
      </c>
    </row>
    <row r="27" spans="1:13" x14ac:dyDescent="0.3">
      <c r="A27">
        <f t="shared" si="8"/>
        <v>343</v>
      </c>
      <c r="B27" s="1">
        <v>45261</v>
      </c>
      <c r="C27" s="16">
        <f t="shared" si="3"/>
        <v>0</v>
      </c>
      <c r="D27" s="16">
        <f t="shared" si="4"/>
        <v>0</v>
      </c>
      <c r="E27" s="16">
        <f t="shared" si="7"/>
        <v>0</v>
      </c>
      <c r="F27" s="16"/>
      <c r="G27" s="29"/>
      <c r="H27" s="16">
        <f t="shared" si="0"/>
        <v>0</v>
      </c>
      <c r="I27" s="18">
        <f t="shared" si="5"/>
        <v>0</v>
      </c>
      <c r="J27" s="16">
        <f t="shared" si="6"/>
        <v>0</v>
      </c>
      <c r="K27" s="19">
        <f t="shared" si="1"/>
        <v>0</v>
      </c>
      <c r="L27" s="16">
        <f t="shared" si="2"/>
        <v>0</v>
      </c>
      <c r="M27" s="17">
        <f>VLOOKUP(B27,Encargos!$A$8:$B$652,2,0)</f>
        <v>6.62E-3</v>
      </c>
    </row>
    <row r="28" spans="1:13" x14ac:dyDescent="0.3">
      <c r="A28">
        <f t="shared" si="8"/>
        <v>342</v>
      </c>
      <c r="B28" s="1">
        <v>45292</v>
      </c>
      <c r="C28" s="16">
        <f t="shared" si="3"/>
        <v>0</v>
      </c>
      <c r="D28" s="16">
        <f t="shared" si="4"/>
        <v>0</v>
      </c>
      <c r="E28" s="16">
        <f t="shared" si="7"/>
        <v>0</v>
      </c>
      <c r="F28" s="16"/>
      <c r="G28" s="29"/>
      <c r="H28" s="16">
        <f t="shared" si="0"/>
        <v>0</v>
      </c>
      <c r="I28" s="18">
        <f t="shared" si="5"/>
        <v>0</v>
      </c>
      <c r="J28" s="16">
        <f t="shared" si="6"/>
        <v>0</v>
      </c>
      <c r="K28" s="19">
        <f t="shared" si="1"/>
        <v>0</v>
      </c>
      <c r="L28" s="16">
        <f t="shared" si="2"/>
        <v>0</v>
      </c>
      <c r="M28" s="17">
        <f>VLOOKUP(B28,Encargos!$A$8:$B$652,2,0)</f>
        <v>5.8069999999999997E-3</v>
      </c>
    </row>
    <row r="29" spans="1:13" x14ac:dyDescent="0.3">
      <c r="A29">
        <f t="shared" si="8"/>
        <v>341</v>
      </c>
      <c r="B29" s="1">
        <v>45323</v>
      </c>
      <c r="C29" s="16">
        <f t="shared" si="3"/>
        <v>0</v>
      </c>
      <c r="D29" s="16">
        <f t="shared" si="4"/>
        <v>0</v>
      </c>
      <c r="E29" s="16">
        <f t="shared" si="7"/>
        <v>0</v>
      </c>
      <c r="F29" s="16"/>
      <c r="G29" s="29"/>
      <c r="H29" s="16">
        <f t="shared" si="0"/>
        <v>0</v>
      </c>
      <c r="I29" s="18">
        <f t="shared" si="5"/>
        <v>0</v>
      </c>
      <c r="J29" s="16">
        <f t="shared" si="6"/>
        <v>0</v>
      </c>
      <c r="K29" s="19">
        <f t="shared" si="1"/>
        <v>0</v>
      </c>
      <c r="L29" s="16">
        <f t="shared" si="2"/>
        <v>0</v>
      </c>
      <c r="M29" s="17">
        <f>VLOOKUP(B29,Encargos!$A$8:$B$652,2,0)</f>
        <v>5.5929999999999999E-3</v>
      </c>
    </row>
    <row r="30" spans="1:13" x14ac:dyDescent="0.3">
      <c r="A30">
        <f t="shared" si="8"/>
        <v>340</v>
      </c>
      <c r="B30" s="1">
        <v>45352</v>
      </c>
      <c r="C30" s="16">
        <f t="shared" si="3"/>
        <v>0</v>
      </c>
      <c r="D30" s="16">
        <f t="shared" si="4"/>
        <v>0</v>
      </c>
      <c r="E30" s="16">
        <f t="shared" si="7"/>
        <v>0</v>
      </c>
      <c r="F30" s="16"/>
      <c r="G30" s="29"/>
      <c r="H30" s="16">
        <f t="shared" si="0"/>
        <v>0</v>
      </c>
      <c r="I30" s="18">
        <f t="shared" si="5"/>
        <v>0</v>
      </c>
      <c r="J30" s="16">
        <f t="shared" si="6"/>
        <v>0</v>
      </c>
      <c r="K30" s="19">
        <f t="shared" si="1"/>
        <v>0</v>
      </c>
      <c r="L30" s="16">
        <f t="shared" si="2"/>
        <v>0</v>
      </c>
      <c r="M30" s="17">
        <f>VLOOKUP(B30,Encargos!$A$8:$B$652,2,0)</f>
        <v>6.3119999999999999E-3</v>
      </c>
    </row>
    <row r="31" spans="1:13" x14ac:dyDescent="0.3">
      <c r="A31">
        <f t="shared" si="8"/>
        <v>339</v>
      </c>
      <c r="B31" s="1">
        <v>45383</v>
      </c>
      <c r="C31" s="16">
        <f t="shared" si="3"/>
        <v>0</v>
      </c>
      <c r="D31" s="16">
        <f t="shared" si="4"/>
        <v>0</v>
      </c>
      <c r="E31" s="16">
        <f t="shared" si="7"/>
        <v>0</v>
      </c>
      <c r="F31" s="16"/>
      <c r="G31" s="29"/>
      <c r="H31" s="16">
        <f t="shared" si="0"/>
        <v>0</v>
      </c>
      <c r="I31" s="18">
        <f t="shared" si="5"/>
        <v>0</v>
      </c>
      <c r="J31" s="16">
        <f t="shared" si="6"/>
        <v>0</v>
      </c>
      <c r="K31" s="19">
        <f t="shared" si="1"/>
        <v>0</v>
      </c>
      <c r="L31" s="16">
        <f t="shared" si="2"/>
        <v>0</v>
      </c>
      <c r="M31" s="17">
        <f>VLOOKUP(B31,Encargos!$A$8:$B$652,2,0)</f>
        <v>4.653E-3</v>
      </c>
    </row>
    <row r="32" spans="1:13" s="163" customFormat="1" x14ac:dyDescent="0.3">
      <c r="A32" s="163">
        <f t="shared" si="8"/>
        <v>338</v>
      </c>
      <c r="B32" s="160">
        <v>45413</v>
      </c>
      <c r="C32" s="176">
        <f t="shared" si="3"/>
        <v>0</v>
      </c>
      <c r="D32" s="176">
        <f t="shared" si="4"/>
        <v>0</v>
      </c>
      <c r="E32" s="176">
        <f t="shared" si="7"/>
        <v>0</v>
      </c>
      <c r="F32" s="176"/>
      <c r="G32" s="176"/>
      <c r="H32" s="176">
        <f t="shared" si="0"/>
        <v>0</v>
      </c>
      <c r="I32" s="176">
        <f t="shared" si="5"/>
        <v>0</v>
      </c>
      <c r="J32" s="176">
        <f t="shared" si="6"/>
        <v>0</v>
      </c>
      <c r="K32" s="176">
        <f t="shared" si="1"/>
        <v>0</v>
      </c>
      <c r="L32" s="176">
        <f t="shared" si="2"/>
        <v>0</v>
      </c>
      <c r="M32" s="162">
        <f>VLOOKUP(B32,Encargos!$A$8:$B$652,2,0)</f>
        <v>4.9659999999999999E-3</v>
      </c>
    </row>
    <row r="33" spans="1:13" s="163" customFormat="1" x14ac:dyDescent="0.3">
      <c r="A33" s="163">
        <f t="shared" si="8"/>
        <v>337</v>
      </c>
      <c r="B33" s="160">
        <v>45444</v>
      </c>
      <c r="C33" s="176">
        <f t="shared" si="3"/>
        <v>0</v>
      </c>
      <c r="D33" s="176">
        <f t="shared" si="4"/>
        <v>0</v>
      </c>
      <c r="E33" s="176">
        <f t="shared" si="7"/>
        <v>0</v>
      </c>
      <c r="F33" s="176"/>
      <c r="G33" s="176">
        <f>'Fluxo dív. garantidas - RRF'!K32+'Art. 9º-A'!I33</f>
        <v>105473006.56250471</v>
      </c>
      <c r="H33" s="176"/>
      <c r="I33" s="176"/>
      <c r="J33" s="176"/>
      <c r="K33" s="176"/>
      <c r="L33" s="176">
        <f t="shared" si="2"/>
        <v>105473006.56250471</v>
      </c>
      <c r="M33" s="162">
        <f>VLOOKUP(B33,Encargos!$A$8:$B$652,2,0)</f>
        <v>3.8E-3</v>
      </c>
    </row>
    <row r="34" spans="1:13" s="163" customFormat="1" x14ac:dyDescent="0.3">
      <c r="A34" s="163">
        <f t="shared" si="8"/>
        <v>336</v>
      </c>
      <c r="B34" s="160">
        <v>45474</v>
      </c>
      <c r="C34" s="176">
        <f t="shared" si="3"/>
        <v>105473006.56250471</v>
      </c>
      <c r="D34" s="176">
        <f t="shared" si="4"/>
        <v>485175.83018752164</v>
      </c>
      <c r="E34" s="176">
        <f t="shared" si="7"/>
        <v>105958182.39269222</v>
      </c>
      <c r="F34" s="176"/>
      <c r="G34" s="176">
        <f>'Fluxo dív. garantidas - RRF'!K33+'Art. 9º-A'!I34</f>
        <v>106424048.38623323</v>
      </c>
      <c r="H34" s="176"/>
      <c r="I34" s="176"/>
      <c r="J34" s="176"/>
      <c r="K34" s="176"/>
      <c r="L34" s="176">
        <f t="shared" si="2"/>
        <v>212382230.77892545</v>
      </c>
      <c r="M34" s="162">
        <f>VLOOKUP(B34,Encargos!$A$8:$B$652,2,0)</f>
        <v>4.5999999999999999E-3</v>
      </c>
    </row>
    <row r="35" spans="1:13" s="163" customFormat="1" x14ac:dyDescent="0.3">
      <c r="A35" s="163">
        <f t="shared" si="8"/>
        <v>335</v>
      </c>
      <c r="B35" s="160">
        <v>45505</v>
      </c>
      <c r="C35" s="176">
        <f t="shared" si="3"/>
        <v>212382230.77892545</v>
      </c>
      <c r="D35" s="176">
        <f t="shared" si="4"/>
        <v>446002.68463574344</v>
      </c>
      <c r="E35" s="176">
        <f t="shared" si="7"/>
        <v>212828233.46356118</v>
      </c>
      <c r="F35" s="176"/>
      <c r="G35" s="176">
        <f>'Fluxo dív. garantidas - RRF'!K34+'Art. 9º-A'!I35</f>
        <v>107471148.32088962</v>
      </c>
      <c r="H35" s="176"/>
      <c r="I35" s="176"/>
      <c r="J35" s="176"/>
      <c r="K35" s="176"/>
      <c r="L35" s="176">
        <f t="shared" si="2"/>
        <v>320299381.78445077</v>
      </c>
      <c r="M35" s="162">
        <f>VLOOKUP(B35,Encargos!$A$8:$B$652,2,0)</f>
        <v>2.0999999999999999E-3</v>
      </c>
    </row>
    <row r="36" spans="1:13" s="163" customFormat="1" x14ac:dyDescent="0.3">
      <c r="A36" s="163">
        <f t="shared" si="8"/>
        <v>334</v>
      </c>
      <c r="B36" s="160">
        <v>45536</v>
      </c>
      <c r="C36" s="176">
        <f t="shared" si="3"/>
        <v>320299381.78445077</v>
      </c>
      <c r="D36" s="176">
        <f t="shared" si="4"/>
        <v>1217137.650780913</v>
      </c>
      <c r="E36" s="176">
        <f t="shared" si="7"/>
        <v>321516519.43523169</v>
      </c>
      <c r="F36" s="176"/>
      <c r="G36" s="176">
        <f>'Fluxo dív. garantidas - RRF'!K35+'Art. 9º-A'!I36</f>
        <v>149019615.2495589</v>
      </c>
      <c r="H36" s="176"/>
      <c r="I36" s="176"/>
      <c r="J36" s="176"/>
      <c r="K36" s="176"/>
      <c r="L36" s="176">
        <f t="shared" si="2"/>
        <v>470536134.68479061</v>
      </c>
      <c r="M36" s="162">
        <f>VLOOKUP(B36,Encargos!$A$8:$B$652,2,0)</f>
        <v>3.8E-3</v>
      </c>
    </row>
    <row r="37" spans="1:13" s="163" customFormat="1" x14ac:dyDescent="0.3">
      <c r="A37" s="163">
        <f t="shared" si="8"/>
        <v>333</v>
      </c>
      <c r="B37" s="160">
        <v>45566</v>
      </c>
      <c r="C37" s="176">
        <f t="shared" si="3"/>
        <v>470536134.68479061</v>
      </c>
      <c r="D37" s="176">
        <f t="shared" si="4"/>
        <v>1082233.1097750184</v>
      </c>
      <c r="E37" s="176">
        <f t="shared" si="7"/>
        <v>471618367.79456562</v>
      </c>
      <c r="F37" s="176"/>
      <c r="G37" s="176">
        <f>'Fluxo dív. garantidas - RRF'!K36+'Art. 9º-A'!I37</f>
        <v>111753800.03496489</v>
      </c>
      <c r="H37" s="176"/>
      <c r="I37" s="176"/>
      <c r="J37" s="176"/>
      <c r="K37" s="176"/>
      <c r="L37" s="176">
        <f t="shared" si="2"/>
        <v>583372167.82953048</v>
      </c>
      <c r="M37" s="162">
        <f>VLOOKUP(B37,Encargos!$A$8:$B$652,2,0)</f>
        <v>2.3E-3</v>
      </c>
    </row>
    <row r="38" spans="1:13" s="163" customFormat="1" x14ac:dyDescent="0.3">
      <c r="A38" s="163">
        <f t="shared" si="8"/>
        <v>332</v>
      </c>
      <c r="B38" s="160">
        <v>45597</v>
      </c>
      <c r="C38" s="176">
        <f t="shared" si="3"/>
        <v>583372167.82953048</v>
      </c>
      <c r="D38" s="176">
        <f t="shared" si="4"/>
        <v>1605866.8923625688</v>
      </c>
      <c r="E38" s="176">
        <f t="shared" si="7"/>
        <v>584978034.72189307</v>
      </c>
      <c r="F38" s="176"/>
      <c r="G38" s="176">
        <f>'Fluxo dív. garantidas - RRF'!K37+'Art. 9º-A'!I38</f>
        <v>144832883.00070539</v>
      </c>
      <c r="H38" s="176"/>
      <c r="I38" s="176"/>
      <c r="J38" s="176"/>
      <c r="K38" s="176"/>
      <c r="L38" s="176">
        <f t="shared" si="2"/>
        <v>729810917.72259843</v>
      </c>
      <c r="M38" s="162">
        <f>VLOOKUP(B38,Encargos!$A$8:$B$652,2,0)</f>
        <v>2.7527314138713344E-3</v>
      </c>
    </row>
    <row r="39" spans="1:13" s="163" customFormat="1" x14ac:dyDescent="0.3">
      <c r="A39" s="163">
        <f t="shared" si="8"/>
        <v>331</v>
      </c>
      <c r="B39" s="160">
        <v>45627</v>
      </c>
      <c r="C39" s="176">
        <f t="shared" si="3"/>
        <v>729810917.72259843</v>
      </c>
      <c r="D39" s="176">
        <f t="shared" si="4"/>
        <v>2008973.4394012645</v>
      </c>
      <c r="E39" s="176">
        <f t="shared" si="7"/>
        <v>731819891.1619997</v>
      </c>
      <c r="F39" s="176"/>
      <c r="G39" s="176">
        <f>'Fluxo dív. garantidas - RRF'!K38+'Art. 9º-A'!I39</f>
        <v>113583733.68932866</v>
      </c>
      <c r="H39" s="176"/>
      <c r="I39" s="176"/>
      <c r="J39" s="176"/>
      <c r="K39" s="176"/>
      <c r="L39" s="176">
        <f t="shared" si="2"/>
        <v>845403624.85132837</v>
      </c>
      <c r="M39" s="162">
        <f>VLOOKUP(B39,Encargos!$A$8:$B$652,2,0)</f>
        <v>2.7527314138713344E-3</v>
      </c>
    </row>
    <row r="40" spans="1:13" s="163" customFormat="1" x14ac:dyDescent="0.3">
      <c r="A40" s="163">
        <f t="shared" si="8"/>
        <v>330</v>
      </c>
      <c r="B40" s="160">
        <v>45658</v>
      </c>
      <c r="C40" s="176">
        <f t="shared" si="3"/>
        <v>845403624.85132837</v>
      </c>
      <c r="D40" s="176">
        <f t="shared" si="4"/>
        <v>2327169.1155289481</v>
      </c>
      <c r="E40" s="176">
        <f t="shared" si="7"/>
        <v>847730793.96685731</v>
      </c>
      <c r="F40" s="176"/>
      <c r="G40" s="176">
        <f>'Fluxo dív. garantidas - RRF'!K39+'Art. 9º-A'!I40</f>
        <v>122536652.5583947</v>
      </c>
      <c r="H40" s="176"/>
      <c r="I40" s="176"/>
      <c r="J40" s="176"/>
      <c r="K40" s="176"/>
      <c r="L40" s="176">
        <f t="shared" si="2"/>
        <v>970267446.52525198</v>
      </c>
      <c r="M40" s="162">
        <f>VLOOKUP(B40,Encargos!$A$8:$B$652,2,0)</f>
        <v>2.7527314138713344E-3</v>
      </c>
    </row>
    <row r="41" spans="1:13" s="163" customFormat="1" x14ac:dyDescent="0.3">
      <c r="A41" s="163">
        <f t="shared" si="8"/>
        <v>329</v>
      </c>
      <c r="B41" s="160">
        <v>45689</v>
      </c>
      <c r="C41" s="176">
        <f t="shared" si="3"/>
        <v>970267446.52525198</v>
      </c>
      <c r="D41" s="176">
        <f t="shared" si="4"/>
        <v>2670885.6799067864</v>
      </c>
      <c r="E41" s="176">
        <f t="shared" si="7"/>
        <v>972938332.20515883</v>
      </c>
      <c r="F41" s="176"/>
      <c r="G41" s="176">
        <f>'Fluxo dív. garantidas - RRF'!K40+'Art. 9º-A'!I41</f>
        <v>123359879.28966379</v>
      </c>
      <c r="H41" s="176"/>
      <c r="I41" s="176"/>
      <c r="J41" s="176"/>
      <c r="K41" s="176"/>
      <c r="L41" s="176">
        <f t="shared" si="2"/>
        <v>1096298211.4948225</v>
      </c>
      <c r="M41" s="162">
        <f>VLOOKUP(B41,Encargos!$A$8:$B$652,2,0)</f>
        <v>2.7527314138713344E-3</v>
      </c>
    </row>
    <row r="42" spans="1:13" s="163" customFormat="1" x14ac:dyDescent="0.3">
      <c r="A42" s="163">
        <f t="shared" si="8"/>
        <v>328</v>
      </c>
      <c r="B42" s="160">
        <v>45717</v>
      </c>
      <c r="C42" s="176">
        <f t="shared" si="3"/>
        <v>1096298211.4948225</v>
      </c>
      <c r="D42" s="176">
        <f t="shared" si="4"/>
        <v>3058799.7184326393</v>
      </c>
      <c r="E42" s="176">
        <f t="shared" si="7"/>
        <v>1099357011.2132552</v>
      </c>
      <c r="F42" s="176"/>
      <c r="G42" s="176">
        <f>'Fluxo dív. garantidas - RRF'!K41+'Art. 9º-A'!I42</f>
        <v>182138928.87322217</v>
      </c>
      <c r="H42" s="176"/>
      <c r="I42" s="176"/>
      <c r="J42" s="176"/>
      <c r="K42" s="176"/>
      <c r="L42" s="176">
        <f t="shared" si="2"/>
        <v>1281495940.0864773</v>
      </c>
      <c r="M42" s="162">
        <f>VLOOKUP(B42,Encargos!$A$8:$B$652,2,0)</f>
        <v>2.7901164905321796E-3</v>
      </c>
    </row>
    <row r="43" spans="1:13" s="163" customFormat="1" x14ac:dyDescent="0.3">
      <c r="A43" s="163">
        <f t="shared" si="8"/>
        <v>327</v>
      </c>
      <c r="B43" s="160">
        <v>45748</v>
      </c>
      <c r="C43" s="176">
        <f t="shared" si="3"/>
        <v>1281495940.0864773</v>
      </c>
      <c r="D43" s="176">
        <f t="shared" si="4"/>
        <v>3575522.9549853182</v>
      </c>
      <c r="E43" s="176">
        <f t="shared" si="7"/>
        <v>1285071463.0414627</v>
      </c>
      <c r="F43" s="176"/>
      <c r="G43" s="176">
        <f>'Fluxo dív. garantidas - RRF'!K42+'Art. 9º-A'!I43</f>
        <v>127671707.20318197</v>
      </c>
      <c r="H43" s="176"/>
      <c r="I43" s="176"/>
      <c r="J43" s="176"/>
      <c r="K43" s="176"/>
      <c r="L43" s="176">
        <f t="shared" si="2"/>
        <v>1412743170.2446446</v>
      </c>
      <c r="M43" s="162">
        <f>VLOOKUP(B43,Encargos!$A$8:$B$652,2,0)</f>
        <v>2.7901164905321796E-3</v>
      </c>
    </row>
    <row r="44" spans="1:13" s="163" customFormat="1" x14ac:dyDescent="0.3">
      <c r="A44" s="163">
        <f t="shared" si="8"/>
        <v>326</v>
      </c>
      <c r="B44" s="160">
        <v>45778</v>
      </c>
      <c r="C44" s="176">
        <f t="shared" si="3"/>
        <v>1412743170.2446446</v>
      </c>
      <c r="D44" s="176">
        <f t="shared" si="4"/>
        <v>3941718.0161862932</v>
      </c>
      <c r="E44" s="176">
        <f t="shared" si="7"/>
        <v>1416684888.2608309</v>
      </c>
      <c r="F44" s="176"/>
      <c r="G44" s="176">
        <f>'Fluxo dív. garantidas - RRF'!K43+'Art. 9º-A'!I44</f>
        <v>178867932.24688947</v>
      </c>
      <c r="H44" s="176"/>
      <c r="I44" s="176"/>
      <c r="J44" s="176"/>
      <c r="K44" s="176"/>
      <c r="L44" s="176">
        <f t="shared" si="2"/>
        <v>1595552820.5077205</v>
      </c>
      <c r="M44" s="162">
        <f>VLOOKUP(B44,Encargos!$A$8:$B$652,2,0)</f>
        <v>2.7901164905321796E-3</v>
      </c>
    </row>
    <row r="45" spans="1:13" s="163" customFormat="1" x14ac:dyDescent="0.3">
      <c r="A45" s="163">
        <f t="shared" si="8"/>
        <v>325</v>
      </c>
      <c r="B45" s="160">
        <v>45809</v>
      </c>
      <c r="C45" s="176">
        <f t="shared" si="3"/>
        <v>1595552820.5077205</v>
      </c>
      <c r="D45" s="176">
        <f t="shared" si="4"/>
        <v>4451778.2360137217</v>
      </c>
      <c r="E45" s="176">
        <f t="shared" si="7"/>
        <v>1600004598.7437341</v>
      </c>
      <c r="F45" s="176"/>
      <c r="G45" s="176">
        <f>'Fluxo dív. garantidas - RRF'!K44+'Art. 9º-A'!I45</f>
        <v>128526032.94208099</v>
      </c>
      <c r="H45" s="176"/>
      <c r="I45" s="176"/>
      <c r="J45" s="176"/>
      <c r="K45" s="176"/>
      <c r="L45" s="176">
        <f t="shared" si="2"/>
        <v>1728530631.6858151</v>
      </c>
      <c r="M45" s="162">
        <f>VLOOKUP(B45,Encargos!$A$8:$B$652,2,0)</f>
        <v>2.7901164905321796E-3</v>
      </c>
    </row>
    <row r="46" spans="1:13" s="163" customFormat="1" x14ac:dyDescent="0.3">
      <c r="A46" s="163">
        <f t="shared" si="8"/>
        <v>324</v>
      </c>
      <c r="B46" s="160">
        <v>45839</v>
      </c>
      <c r="C46" s="176">
        <f t="shared" si="3"/>
        <v>1728530631.6858151</v>
      </c>
      <c r="D46" s="176">
        <f t="shared" si="4"/>
        <v>4822801.819856598</v>
      </c>
      <c r="E46" s="176">
        <f t="shared" si="7"/>
        <v>1733353433.5056717</v>
      </c>
      <c r="F46" s="176"/>
      <c r="G46" s="176">
        <f>'Fluxo dív. garantidas - RRF'!K45+'Art. 9º-A'!I46</f>
        <v>129050598.66925293</v>
      </c>
      <c r="H46" s="176"/>
      <c r="I46" s="176"/>
      <c r="J46" s="176"/>
      <c r="K46" s="176"/>
      <c r="L46" s="176">
        <f t="shared" si="2"/>
        <v>1862404032.1749246</v>
      </c>
      <c r="M46" s="162">
        <f>VLOOKUP(B46,Encargos!$A$8:$B$652,2,0)</f>
        <v>2.7901164905321796E-3</v>
      </c>
    </row>
    <row r="47" spans="1:13" s="163" customFormat="1" x14ac:dyDescent="0.3">
      <c r="A47" s="163">
        <f t="shared" si="8"/>
        <v>323</v>
      </c>
      <c r="B47" s="160">
        <v>45870</v>
      </c>
      <c r="C47" s="176">
        <f t="shared" si="3"/>
        <v>1862404032.1749246</v>
      </c>
      <c r="D47" s="176">
        <f t="shared" si="4"/>
        <v>5196324.2022048812</v>
      </c>
      <c r="E47" s="176">
        <f t="shared" si="7"/>
        <v>1867600356.3771296</v>
      </c>
      <c r="F47" s="176"/>
      <c r="G47" s="176">
        <f>'Fluxo dív. garantidas - RRF'!K46+'Art. 9º-A'!I47</f>
        <v>130050035.02922115</v>
      </c>
      <c r="H47" s="176"/>
      <c r="I47" s="176"/>
      <c r="J47" s="176"/>
      <c r="K47" s="176"/>
      <c r="L47" s="176">
        <f t="shared" si="2"/>
        <v>1997650391.4063506</v>
      </c>
      <c r="M47" s="162">
        <f>VLOOKUP(B47,Encargos!$A$8:$B$652,2,0)</f>
        <v>2.7901164905321796E-3</v>
      </c>
    </row>
    <row r="48" spans="1:13" s="163" customFormat="1" x14ac:dyDescent="0.3">
      <c r="A48" s="163">
        <f t="shared" si="8"/>
        <v>322</v>
      </c>
      <c r="B48" s="160">
        <v>45901</v>
      </c>
      <c r="C48" s="176">
        <f t="shared" si="3"/>
        <v>1997650391.4063506</v>
      </c>
      <c r="D48" s="176">
        <f t="shared" si="4"/>
        <v>5573677.2993809218</v>
      </c>
      <c r="E48" s="176">
        <f t="shared" si="7"/>
        <v>2003224068.7057316</v>
      </c>
      <c r="F48" s="176"/>
      <c r="G48" s="176">
        <f>'Fluxo dív. garantidas - RRF'!K47+'Art. 9º-A'!I48</f>
        <v>183565865.13285017</v>
      </c>
      <c r="H48" s="176"/>
      <c r="I48" s="176"/>
      <c r="J48" s="176"/>
      <c r="K48" s="176"/>
      <c r="L48" s="176">
        <f t="shared" si="2"/>
        <v>2186789933.838582</v>
      </c>
      <c r="M48" s="162">
        <f>VLOOKUP(B48,Encargos!$A$8:$B$652,2,0)</f>
        <v>2.7901164905321796E-3</v>
      </c>
    </row>
    <row r="49" spans="1:13" s="163" customFormat="1" x14ac:dyDescent="0.3">
      <c r="A49" s="163">
        <f t="shared" si="8"/>
        <v>321</v>
      </c>
      <c r="B49" s="160">
        <v>45931</v>
      </c>
      <c r="C49" s="176">
        <f t="shared" si="3"/>
        <v>2186789933.838582</v>
      </c>
      <c r="D49" s="176">
        <f t="shared" si="4"/>
        <v>6101398.6557328021</v>
      </c>
      <c r="E49" s="176">
        <f t="shared" si="7"/>
        <v>2192891332.4943147</v>
      </c>
      <c r="F49" s="176"/>
      <c r="G49" s="176">
        <f>'Fluxo dív. garantidas - RRF'!K48+'Art. 9º-A'!I49</f>
        <v>131850940.87942195</v>
      </c>
      <c r="H49" s="176"/>
      <c r="I49" s="176"/>
      <c r="J49" s="176"/>
      <c r="K49" s="176"/>
      <c r="L49" s="176">
        <f t="shared" si="2"/>
        <v>2324742273.3737364</v>
      </c>
      <c r="M49" s="162">
        <f>VLOOKUP(B49,Encargos!$A$8:$B$652,2,0)</f>
        <v>2.7901164905321796E-3</v>
      </c>
    </row>
    <row r="50" spans="1:13" s="163" customFormat="1" x14ac:dyDescent="0.3">
      <c r="A50" s="163">
        <f t="shared" si="8"/>
        <v>320</v>
      </c>
      <c r="B50" s="160">
        <v>45962</v>
      </c>
      <c r="C50" s="176">
        <f t="shared" si="3"/>
        <v>2324742273.3737364</v>
      </c>
      <c r="D50" s="176">
        <f t="shared" si="4"/>
        <v>6486301.7531773299</v>
      </c>
      <c r="E50" s="176">
        <f t="shared" si="7"/>
        <v>2331228575.1269135</v>
      </c>
      <c r="F50" s="176"/>
      <c r="G50" s="176">
        <f>'Fluxo dív. garantidas - RRF'!K49+'Art. 9º-A'!I50</f>
        <v>180802354.10181394</v>
      </c>
      <c r="H50" s="176"/>
      <c r="I50" s="176"/>
      <c r="J50" s="176"/>
      <c r="K50" s="176"/>
      <c r="L50" s="176">
        <f t="shared" si="2"/>
        <v>2512030929.2287273</v>
      </c>
      <c r="M50" s="162">
        <f>VLOOKUP(B50,Encargos!$A$8:$B$652,2,0)</f>
        <v>2.7901164905321796E-3</v>
      </c>
    </row>
    <row r="51" spans="1:13" s="163" customFormat="1" x14ac:dyDescent="0.3">
      <c r="A51" s="163">
        <f t="shared" si="8"/>
        <v>319</v>
      </c>
      <c r="B51" s="160">
        <v>45992</v>
      </c>
      <c r="C51" s="176">
        <f t="shared" si="3"/>
        <v>2512030929.2287273</v>
      </c>
      <c r="D51" s="176">
        <f t="shared" si="4"/>
        <v>7008858.9203679468</v>
      </c>
      <c r="E51" s="176">
        <f t="shared" si="7"/>
        <v>2519039788.1490951</v>
      </c>
      <c r="F51" s="176"/>
      <c r="G51" s="176">
        <f>'Fluxo dív. garantidas - RRF'!K50+'Art. 9º-A'!I51</f>
        <v>133745462.24912408</v>
      </c>
      <c r="H51" s="176"/>
      <c r="I51" s="176"/>
      <c r="J51" s="176"/>
      <c r="K51" s="176"/>
      <c r="L51" s="176">
        <f t="shared" si="2"/>
        <v>2652785250.3982191</v>
      </c>
      <c r="M51" s="162">
        <f>VLOOKUP(B51,Encargos!$A$8:$B$652,2,0)</f>
        <v>2.7901164905321796E-3</v>
      </c>
    </row>
    <row r="52" spans="1:13" s="163" customFormat="1" x14ac:dyDescent="0.3">
      <c r="A52" s="163">
        <f t="shared" si="8"/>
        <v>318</v>
      </c>
      <c r="B52" s="160">
        <v>46023</v>
      </c>
      <c r="C52" s="176">
        <f t="shared" si="3"/>
        <v>2652785250.3982191</v>
      </c>
      <c r="D52" s="176">
        <f t="shared" si="4"/>
        <v>7401579.8729766086</v>
      </c>
      <c r="E52" s="176">
        <f t="shared" si="7"/>
        <v>2660186830.2711959</v>
      </c>
      <c r="F52" s="176"/>
      <c r="G52" s="176">
        <f>'Fluxo dív. garantidas - RRF'!K51+'Art. 9º-A'!I52</f>
        <v>142698645.9871406</v>
      </c>
      <c r="H52" s="176"/>
      <c r="I52" s="176"/>
      <c r="J52" s="176"/>
      <c r="K52" s="176"/>
      <c r="L52" s="176">
        <f t="shared" si="2"/>
        <v>2802885476.2583365</v>
      </c>
      <c r="M52" s="162">
        <f>VLOOKUP(B52,Encargos!$A$8:$B$652,2,0)</f>
        <v>2.7901164905321796E-3</v>
      </c>
    </row>
    <row r="53" spans="1:13" s="163" customFormat="1" x14ac:dyDescent="0.3">
      <c r="A53" s="163">
        <f t="shared" si="8"/>
        <v>317</v>
      </c>
      <c r="B53" s="160">
        <v>46054</v>
      </c>
      <c r="C53" s="176">
        <f t="shared" si="3"/>
        <v>2802885476.2583365</v>
      </c>
      <c r="D53" s="176">
        <f t="shared" si="4"/>
        <v>7820376.9883815264</v>
      </c>
      <c r="E53" s="176">
        <f t="shared" si="7"/>
        <v>2810705853.2467179</v>
      </c>
      <c r="F53" s="176"/>
      <c r="G53" s="176">
        <f>'Fluxo dív. garantidas - RRF'!K52+'Art. 9º-A'!I53</f>
        <v>143599611.31893599</v>
      </c>
      <c r="H53" s="176"/>
      <c r="I53" s="176"/>
      <c r="J53" s="176"/>
      <c r="K53" s="176"/>
      <c r="L53" s="176">
        <f t="shared" si="2"/>
        <v>2954305464.5656538</v>
      </c>
      <c r="M53" s="162">
        <f>VLOOKUP(B53,Encargos!$A$8:$B$652,2,0)</f>
        <v>2.7901164905321796E-3</v>
      </c>
    </row>
    <row r="54" spans="1:13" s="163" customFormat="1" x14ac:dyDescent="0.3">
      <c r="A54" s="163">
        <f t="shared" si="8"/>
        <v>316</v>
      </c>
      <c r="B54" s="160">
        <v>46082</v>
      </c>
      <c r="C54" s="176">
        <f t="shared" si="3"/>
        <v>2954305464.5656538</v>
      </c>
      <c r="D54" s="176">
        <f t="shared" si="4"/>
        <v>7286114.265409871</v>
      </c>
      <c r="E54" s="176">
        <f t="shared" si="7"/>
        <v>2961591578.8310637</v>
      </c>
      <c r="F54" s="176"/>
      <c r="G54" s="176">
        <f>'Fluxo dív. garantidas - RRF'!K53+'Art. 9º-A'!I54</f>
        <v>219681222.88397962</v>
      </c>
      <c r="H54" s="176"/>
      <c r="I54" s="176"/>
      <c r="J54" s="176"/>
      <c r="K54" s="176"/>
      <c r="L54" s="176">
        <f t="shared" si="2"/>
        <v>3181272801.7150435</v>
      </c>
      <c r="M54" s="162">
        <f>VLOOKUP(B54,Encargos!$A$8:$B$652,2,0)</f>
        <v>2.4662697723036864E-3</v>
      </c>
    </row>
    <row r="55" spans="1:13" s="163" customFormat="1" x14ac:dyDescent="0.3">
      <c r="A55" s="163">
        <f t="shared" si="8"/>
        <v>315</v>
      </c>
      <c r="B55" s="160">
        <v>46113</v>
      </c>
      <c r="C55" s="176">
        <f t="shared" si="3"/>
        <v>3181272801.7150435</v>
      </c>
      <c r="D55" s="176">
        <f t="shared" si="4"/>
        <v>7845876.9483216712</v>
      </c>
      <c r="E55" s="176">
        <f t="shared" si="7"/>
        <v>3189118678.6633654</v>
      </c>
      <c r="F55" s="176"/>
      <c r="G55" s="176">
        <f>'Fluxo dív. garantidas - RRF'!K54+'Art. 9º-A'!I55</f>
        <v>149824839.91141456</v>
      </c>
      <c r="H55" s="176"/>
      <c r="I55" s="176"/>
      <c r="J55" s="176"/>
      <c r="K55" s="176"/>
      <c r="L55" s="176">
        <f t="shared" si="2"/>
        <v>3338943518.57478</v>
      </c>
      <c r="M55" s="162">
        <f>VLOOKUP(B55,Encargos!$A$8:$B$652,2,0)</f>
        <v>2.4662697723036864E-3</v>
      </c>
    </row>
    <row r="56" spans="1:13" s="163" customFormat="1" x14ac:dyDescent="0.3">
      <c r="A56" s="163">
        <f t="shared" si="8"/>
        <v>314</v>
      </c>
      <c r="B56" s="160">
        <v>46143</v>
      </c>
      <c r="C56" s="176">
        <f t="shared" si="3"/>
        <v>3338943518.57478</v>
      </c>
      <c r="D56" s="176">
        <f t="shared" si="4"/>
        <v>8234735.4712902922</v>
      </c>
      <c r="E56" s="176">
        <f t="shared" si="7"/>
        <v>3347178254.0460701</v>
      </c>
      <c r="F56" s="176"/>
      <c r="G56" s="176">
        <f>'Fluxo dív. garantidas - RRF'!K55+'Art. 9º-A'!I56</f>
        <v>211668302.76768789</v>
      </c>
      <c r="H56" s="176"/>
      <c r="I56" s="176"/>
      <c r="J56" s="176"/>
      <c r="K56" s="176"/>
      <c r="L56" s="176">
        <f t="shared" si="2"/>
        <v>3558846556.8137579</v>
      </c>
      <c r="M56" s="162">
        <f>VLOOKUP(B56,Encargos!$A$8:$B$652,2,0)</f>
        <v>2.4662697723036864E-3</v>
      </c>
    </row>
    <row r="57" spans="1:13" s="163" customFormat="1" x14ac:dyDescent="0.3">
      <c r="A57" s="163">
        <f t="shared" si="8"/>
        <v>313</v>
      </c>
      <c r="B57" s="160">
        <v>46174</v>
      </c>
      <c r="C57" s="176">
        <f t="shared" si="3"/>
        <v>3558846556.8137579</v>
      </c>
      <c r="D57" s="176">
        <f t="shared" si="4"/>
        <v>8777075.6873368248</v>
      </c>
      <c r="E57" s="176">
        <f t="shared" si="7"/>
        <v>3567623632.5010948</v>
      </c>
      <c r="F57" s="176"/>
      <c r="G57" s="176">
        <f>'Fluxo dív. garantidas - RRF'!K56+'Art. 9º-A'!I57</f>
        <v>149989423.55584499</v>
      </c>
      <c r="H57" s="176"/>
      <c r="I57" s="176"/>
      <c r="J57" s="176"/>
      <c r="K57" s="176"/>
      <c r="L57" s="176">
        <f t="shared" si="2"/>
        <v>3717613056.0569396</v>
      </c>
      <c r="M57" s="162">
        <f>VLOOKUP(B57,Encargos!$A$8:$B$652,2,0)</f>
        <v>2.4662697723036864E-3</v>
      </c>
    </row>
    <row r="58" spans="1:13" s="163" customFormat="1" x14ac:dyDescent="0.3">
      <c r="A58" s="163">
        <f t="shared" si="8"/>
        <v>312</v>
      </c>
      <c r="B58" s="160">
        <v>46204</v>
      </c>
      <c r="C58" s="176">
        <f t="shared" si="3"/>
        <v>3717613056.0569396</v>
      </c>
      <c r="D58" s="176">
        <f t="shared" si="4"/>
        <v>9168636.7052747607</v>
      </c>
      <c r="E58" s="176">
        <f t="shared" si="7"/>
        <v>3726781692.7622142</v>
      </c>
      <c r="F58" s="176"/>
      <c r="G58" s="176">
        <f>'Fluxo dív. garantidas - RRF'!K57+'Art. 9º-A'!I58</f>
        <v>150571293.89685047</v>
      </c>
      <c r="H58" s="176"/>
      <c r="I58" s="176"/>
      <c r="J58" s="176"/>
      <c r="K58" s="176"/>
      <c r="L58" s="176">
        <f t="shared" si="2"/>
        <v>3877352986.6590648</v>
      </c>
      <c r="M58" s="162">
        <f>VLOOKUP(B58,Encargos!$A$8:$B$652,2,0)</f>
        <v>2.4662697723036864E-3</v>
      </c>
    </row>
    <row r="59" spans="1:13" s="163" customFormat="1" x14ac:dyDescent="0.3">
      <c r="A59" s="163">
        <f t="shared" si="8"/>
        <v>311</v>
      </c>
      <c r="B59" s="160">
        <v>46235</v>
      </c>
      <c r="C59" s="176">
        <f t="shared" si="3"/>
        <v>3877352986.6590648</v>
      </c>
      <c r="D59" s="176">
        <f t="shared" si="4"/>
        <v>9562598.4675486702</v>
      </c>
      <c r="E59" s="176">
        <f t="shared" si="7"/>
        <v>3886915585.1266136</v>
      </c>
      <c r="F59" s="176"/>
      <c r="G59" s="176">
        <f>'Fluxo dív. garantidas - RRF'!K58+'Art. 9º-A'!I59</f>
        <v>151582525.03002775</v>
      </c>
      <c r="H59" s="176"/>
      <c r="I59" s="176"/>
      <c r="J59" s="176"/>
      <c r="K59" s="176"/>
      <c r="L59" s="176">
        <f t="shared" si="2"/>
        <v>4038498110.1566415</v>
      </c>
      <c r="M59" s="162">
        <f>VLOOKUP(B59,Encargos!$A$8:$B$652,2,0)</f>
        <v>2.4662697723036864E-3</v>
      </c>
    </row>
    <row r="60" spans="1:13" s="163" customFormat="1" x14ac:dyDescent="0.3">
      <c r="A60" s="163">
        <f t="shared" si="8"/>
        <v>310</v>
      </c>
      <c r="B60" s="160">
        <v>46266</v>
      </c>
      <c r="C60" s="176">
        <f t="shared" si="3"/>
        <v>4038498110.1566415</v>
      </c>
      <c r="D60" s="176">
        <f t="shared" si="4"/>
        <v>9960025.8145848885</v>
      </c>
      <c r="E60" s="176">
        <f t="shared" si="7"/>
        <v>4048458135.9712262</v>
      </c>
      <c r="F60" s="176"/>
      <c r="G60" s="176">
        <f>'Fluxo dív. garantidas - RRF'!K59+'Art. 9º-A'!I60</f>
        <v>221933001.54410982</v>
      </c>
      <c r="H60" s="176"/>
      <c r="I60" s="176"/>
      <c r="J60" s="176"/>
      <c r="K60" s="176"/>
      <c r="L60" s="176">
        <f t="shared" si="2"/>
        <v>4270391137.515336</v>
      </c>
      <c r="M60" s="162">
        <f>VLOOKUP(B60,Encargos!$A$8:$B$652,2,0)</f>
        <v>2.4662697723036864E-3</v>
      </c>
    </row>
    <row r="61" spans="1:13" s="163" customFormat="1" x14ac:dyDescent="0.3">
      <c r="A61" s="163">
        <f t="shared" si="8"/>
        <v>309</v>
      </c>
      <c r="B61" s="160">
        <v>46296</v>
      </c>
      <c r="C61" s="176">
        <f t="shared" si="3"/>
        <v>4270391137.515336</v>
      </c>
      <c r="D61" s="176">
        <f t="shared" si="4"/>
        <v>10531936.578367628</v>
      </c>
      <c r="E61" s="176">
        <f t="shared" si="7"/>
        <v>4280923074.0937037</v>
      </c>
      <c r="F61" s="176"/>
      <c r="G61" s="176">
        <f>'Fluxo dív. garantidas - RRF'!K60+'Art. 9º-A'!I61</f>
        <v>153137873.03431308</v>
      </c>
      <c r="H61" s="176"/>
      <c r="I61" s="176"/>
      <c r="J61" s="176"/>
      <c r="K61" s="176"/>
      <c r="L61" s="176">
        <f t="shared" si="2"/>
        <v>4434060947.1280165</v>
      </c>
      <c r="M61" s="162">
        <f>VLOOKUP(B61,Encargos!$A$8:$B$652,2,0)</f>
        <v>2.4662697723036864E-3</v>
      </c>
    </row>
    <row r="62" spans="1:13" s="163" customFormat="1" x14ac:dyDescent="0.3">
      <c r="A62" s="163">
        <f t="shared" si="8"/>
        <v>308</v>
      </c>
      <c r="B62" s="160">
        <v>46327</v>
      </c>
      <c r="C62" s="176">
        <f t="shared" si="3"/>
        <v>4434060947.1280165</v>
      </c>
      <c r="D62" s="176">
        <f t="shared" si="4"/>
        <v>10935590.482454082</v>
      </c>
      <c r="E62" s="176">
        <f t="shared" si="7"/>
        <v>4444996537.6104708</v>
      </c>
      <c r="F62" s="176"/>
      <c r="G62" s="176">
        <f>'Fluxo dív. garantidas - RRF'!K61+'Art. 9º-A'!I62</f>
        <v>214081518.52110541</v>
      </c>
      <c r="H62" s="176"/>
      <c r="I62" s="176"/>
      <c r="J62" s="176"/>
      <c r="K62" s="176"/>
      <c r="L62" s="176">
        <f t="shared" si="2"/>
        <v>4659078056.1315765</v>
      </c>
      <c r="M62" s="162">
        <f>VLOOKUP(B62,Encargos!$A$8:$B$652,2,0)</f>
        <v>2.4662697723036864E-3</v>
      </c>
    </row>
    <row r="63" spans="1:13" s="163" customFormat="1" x14ac:dyDescent="0.3">
      <c r="A63" s="163">
        <f t="shared" si="8"/>
        <v>307</v>
      </c>
      <c r="B63" s="160">
        <v>46357</v>
      </c>
      <c r="C63" s="176">
        <f t="shared" si="3"/>
        <v>4659078056.1315765</v>
      </c>
      <c r="D63" s="176">
        <f t="shared" si="4"/>
        <v>11490543.376640726</v>
      </c>
      <c r="E63" s="176">
        <f t="shared" si="7"/>
        <v>4670568599.5082169</v>
      </c>
      <c r="F63" s="176"/>
      <c r="G63" s="176">
        <f>'Fluxo dív. garantidas - RRF'!K62+'Art. 9º-A'!I63</f>
        <v>154892824.08599424</v>
      </c>
      <c r="H63" s="176"/>
      <c r="I63" s="176"/>
      <c r="J63" s="176"/>
      <c r="K63" s="176"/>
      <c r="L63" s="176">
        <f t="shared" si="2"/>
        <v>4825461423.5942116</v>
      </c>
      <c r="M63" s="162">
        <f>VLOOKUP(B63,Encargos!$A$8:$B$652,2,0)</f>
        <v>2.4662697723036864E-3</v>
      </c>
    </row>
    <row r="64" spans="1:13" s="163" customFormat="1" x14ac:dyDescent="0.3">
      <c r="A64" s="163">
        <f t="shared" si="8"/>
        <v>306</v>
      </c>
      <c r="B64" s="160">
        <v>46388</v>
      </c>
      <c r="C64" s="176">
        <f t="shared" si="3"/>
        <v>4825461423.5942116</v>
      </c>
      <c r="D64" s="176">
        <f t="shared" si="4"/>
        <v>11900889.646427918</v>
      </c>
      <c r="E64" s="176">
        <f t="shared" si="7"/>
        <v>4837362313.2406397</v>
      </c>
      <c r="F64" s="176"/>
      <c r="G64" s="176">
        <f>'Fluxo dív. garantidas - RRF'!K63+'Art. 9º-A'!I64</f>
        <v>164157527.96530184</v>
      </c>
      <c r="H64" s="176"/>
      <c r="I64" s="176"/>
      <c r="J64" s="176"/>
      <c r="K64" s="176"/>
      <c r="L64" s="176">
        <f t="shared" si="2"/>
        <v>5001519841.2059412</v>
      </c>
      <c r="M64" s="162">
        <f>VLOOKUP(B64,Encargos!$A$8:$B$652,2,0)</f>
        <v>2.4662697723036864E-3</v>
      </c>
    </row>
    <row r="65" spans="1:13" s="163" customFormat="1" x14ac:dyDescent="0.3">
      <c r="A65" s="163">
        <f t="shared" si="8"/>
        <v>305</v>
      </c>
      <c r="B65" s="160">
        <v>46419</v>
      </c>
      <c r="C65" s="176">
        <f t="shared" si="3"/>
        <v>5001519841.2059412</v>
      </c>
      <c r="D65" s="176">
        <f t="shared" si="4"/>
        <v>12335097.199943347</v>
      </c>
      <c r="E65" s="176">
        <f t="shared" si="7"/>
        <v>5013854938.4058847</v>
      </c>
      <c r="F65" s="176"/>
      <c r="G65" s="176">
        <f>'Fluxo dív. garantidas - RRF'!K64+'Art. 9º-A'!I65</f>
        <v>164804685.91323018</v>
      </c>
      <c r="H65" s="176"/>
      <c r="I65" s="176"/>
      <c r="J65" s="176"/>
      <c r="K65" s="176"/>
      <c r="L65" s="176">
        <f t="shared" si="2"/>
        <v>5178659624.3191147</v>
      </c>
      <c r="M65" s="162">
        <f>VLOOKUP(B65,Encargos!$A$8:$B$652,2,0)</f>
        <v>2.4662697723036864E-3</v>
      </c>
    </row>
    <row r="66" spans="1:13" s="163" customFormat="1" x14ac:dyDescent="0.3">
      <c r="A66" s="163">
        <f t="shared" si="8"/>
        <v>304</v>
      </c>
      <c r="B66" s="160">
        <v>46447</v>
      </c>
      <c r="C66" s="176">
        <f t="shared" si="3"/>
        <v>5178659624.3191147</v>
      </c>
      <c r="D66" s="176">
        <f t="shared" si="4"/>
        <v>12771971.692507798</v>
      </c>
      <c r="E66" s="176">
        <f t="shared" si="7"/>
        <v>5191431596.0116224</v>
      </c>
      <c r="F66" s="176"/>
      <c r="G66" s="176">
        <f>'Fluxo dív. garantidas - RRF'!K65+'Art. 9º-A'!I66</f>
        <v>250298886.95747617</v>
      </c>
      <c r="H66" s="176"/>
      <c r="I66" s="176"/>
      <c r="J66" s="176"/>
      <c r="K66" s="176"/>
      <c r="L66" s="176">
        <f t="shared" si="2"/>
        <v>5441730482.969099</v>
      </c>
      <c r="M66" s="162">
        <f>VLOOKUP(B66,Encargos!$A$8:$B$652,2,0)</f>
        <v>2.4662697723036864E-3</v>
      </c>
    </row>
    <row r="67" spans="1:13" s="163" customFormat="1" x14ac:dyDescent="0.3">
      <c r="A67" s="163">
        <f t="shared" si="8"/>
        <v>303</v>
      </c>
      <c r="B67" s="160">
        <v>46478</v>
      </c>
      <c r="C67" s="176">
        <f t="shared" si="3"/>
        <v>5441730482.969099</v>
      </c>
      <c r="D67" s="176">
        <f t="shared" si="4"/>
        <v>13420775.399170229</v>
      </c>
      <c r="E67" s="176">
        <f t="shared" si="7"/>
        <v>5455151258.368269</v>
      </c>
      <c r="F67" s="176"/>
      <c r="G67" s="176">
        <f>'Fluxo dív. garantidas - RRF'!K66+'Art. 9º-A'!I67</f>
        <v>160461586.68781647</v>
      </c>
      <c r="H67" s="176"/>
      <c r="I67" s="176"/>
      <c r="J67" s="176"/>
      <c r="K67" s="176"/>
      <c r="L67" s="176">
        <f t="shared" si="2"/>
        <v>5615612845.0560856</v>
      </c>
      <c r="M67" s="162">
        <f>VLOOKUP(B67,Encargos!$A$8:$B$652,2,0)</f>
        <v>2.4662697723036864E-3</v>
      </c>
    </row>
    <row r="68" spans="1:13" s="163" customFormat="1" x14ac:dyDescent="0.3">
      <c r="A68" s="163">
        <f t="shared" si="8"/>
        <v>302</v>
      </c>
      <c r="B68" s="160">
        <v>46508</v>
      </c>
      <c r="C68" s="176">
        <f t="shared" si="3"/>
        <v>5615612845.0560856</v>
      </c>
      <c r="D68" s="176">
        <f t="shared" si="4"/>
        <v>13849616.212722128</v>
      </c>
      <c r="E68" s="176">
        <f t="shared" si="7"/>
        <v>5629462461.2688074</v>
      </c>
      <c r="F68" s="176"/>
      <c r="G68" s="176">
        <f>'Fluxo dív. garantidas - RRF'!K67+'Art. 9º-A'!I68</f>
        <v>234287674.83559024</v>
      </c>
      <c r="H68" s="176"/>
      <c r="I68" s="176"/>
      <c r="J68" s="176"/>
      <c r="K68" s="176"/>
      <c r="L68" s="176">
        <f t="shared" si="2"/>
        <v>5863750136.1043978</v>
      </c>
      <c r="M68" s="162">
        <f>VLOOKUP(B68,Encargos!$A$8:$B$652,2,0)</f>
        <v>2.4662697723036864E-3</v>
      </c>
    </row>
    <row r="69" spans="1:13" s="163" customFormat="1" x14ac:dyDescent="0.3">
      <c r="A69" s="163">
        <f t="shared" si="8"/>
        <v>301</v>
      </c>
      <c r="B69" s="160">
        <v>46539</v>
      </c>
      <c r="C69" s="176">
        <f t="shared" si="3"/>
        <v>5863750136.1043978</v>
      </c>
      <c r="D69" s="176">
        <f t="shared" ref="D69:D132" si="9">C69*M69</f>
        <v>22804124.279310003</v>
      </c>
      <c r="E69" s="176">
        <f t="shared" ref="E69:E132" si="10">C69+D69</f>
        <v>5886554260.383708</v>
      </c>
      <c r="F69" s="176"/>
      <c r="G69" s="176"/>
      <c r="H69" s="176"/>
      <c r="I69" s="176"/>
      <c r="J69" s="176"/>
      <c r="K69" s="176"/>
      <c r="L69" s="176">
        <f t="shared" ref="L69:L132" si="11">SUM(E69:H69)-I69</f>
        <v>5886554260.383708</v>
      </c>
      <c r="M69" s="162">
        <f>VLOOKUP(B69,Encargos!$A$8:$B$652,2,0)</f>
        <v>3.8890000000000001E-3</v>
      </c>
    </row>
    <row r="70" spans="1:13" s="163" customFormat="1" x14ac:dyDescent="0.3">
      <c r="A70" s="163">
        <f t="shared" si="8"/>
        <v>300</v>
      </c>
      <c r="B70" s="160">
        <v>46569</v>
      </c>
      <c r="C70" s="176">
        <f t="shared" si="3"/>
        <v>5886554260.383708</v>
      </c>
      <c r="D70" s="176">
        <f t="shared" si="9"/>
        <v>20867834.853060246</v>
      </c>
      <c r="E70" s="176">
        <f t="shared" si="10"/>
        <v>5907422095.2367687</v>
      </c>
      <c r="F70" s="176"/>
      <c r="G70" s="176">
        <f>-(E70)</f>
        <v>-5907422095.2367687</v>
      </c>
      <c r="H70" s="176">
        <f t="shared" ref="H70:H132" si="12">SUM(E70:G70)*$N$4</f>
        <v>0</v>
      </c>
      <c r="I70" s="176">
        <f t="shared" si="5"/>
        <v>0</v>
      </c>
      <c r="J70" s="176">
        <f t="shared" si="6"/>
        <v>0</v>
      </c>
      <c r="K70" s="176">
        <f t="shared" si="1"/>
        <v>0</v>
      </c>
      <c r="L70" s="176">
        <f t="shared" si="11"/>
        <v>0</v>
      </c>
      <c r="M70" s="162">
        <f>VLOOKUP(B70,Encargos!$A$8:$B$652,2,0)</f>
        <v>3.545E-3</v>
      </c>
    </row>
    <row r="71" spans="1:13" x14ac:dyDescent="0.3">
      <c r="A71">
        <f t="shared" si="8"/>
        <v>299</v>
      </c>
      <c r="B71" s="1">
        <v>46600</v>
      </c>
      <c r="C71" s="6">
        <f t="shared" ref="C71:C134" si="13">L70</f>
        <v>0</v>
      </c>
      <c r="D71" s="6">
        <f t="shared" si="9"/>
        <v>0</v>
      </c>
      <c r="E71" s="6">
        <f t="shared" si="10"/>
        <v>0</v>
      </c>
      <c r="F71" s="6"/>
      <c r="G71" s="6"/>
      <c r="H71" s="6">
        <f t="shared" si="12"/>
        <v>0</v>
      </c>
      <c r="I71" s="6">
        <f t="shared" si="5"/>
        <v>0</v>
      </c>
      <c r="J71" s="6">
        <f t="shared" si="6"/>
        <v>0</v>
      </c>
      <c r="K71" s="6">
        <f t="shared" ref="K71:K134" si="14">I71-J71</f>
        <v>0</v>
      </c>
      <c r="L71" s="6">
        <f t="shared" si="11"/>
        <v>0</v>
      </c>
      <c r="M71" s="17">
        <f>VLOOKUP(B71,Encargos!$A$8:$B$652,2,0)</f>
        <v>4.2339999999999999E-3</v>
      </c>
    </row>
    <row r="72" spans="1:13" x14ac:dyDescent="0.3">
      <c r="A72">
        <f t="shared" si="8"/>
        <v>298</v>
      </c>
      <c r="B72" s="1">
        <v>46631</v>
      </c>
      <c r="C72" s="6">
        <f t="shared" si="13"/>
        <v>0</v>
      </c>
      <c r="D72" s="6">
        <f t="shared" si="9"/>
        <v>0</v>
      </c>
      <c r="E72" s="6">
        <f t="shared" si="10"/>
        <v>0</v>
      </c>
      <c r="F72" s="6"/>
      <c r="G72" s="6"/>
      <c r="H72" s="6">
        <f t="shared" si="12"/>
        <v>0</v>
      </c>
      <c r="I72" s="6">
        <f t="shared" si="5"/>
        <v>0</v>
      </c>
      <c r="J72" s="6">
        <f t="shared" si="6"/>
        <v>0</v>
      </c>
      <c r="K72" s="6">
        <f t="shared" si="14"/>
        <v>0</v>
      </c>
      <c r="L72" s="6">
        <f t="shared" si="11"/>
        <v>0</v>
      </c>
      <c r="M72" s="17">
        <f>VLOOKUP(B72,Encargos!$A$8:$B$652,2,0)</f>
        <v>4.2339999999999999E-3</v>
      </c>
    </row>
    <row r="73" spans="1:13" x14ac:dyDescent="0.3">
      <c r="A73">
        <f t="shared" si="8"/>
        <v>297</v>
      </c>
      <c r="B73" s="1">
        <v>46661</v>
      </c>
      <c r="C73" s="6">
        <f t="shared" si="13"/>
        <v>0</v>
      </c>
      <c r="D73" s="6">
        <f t="shared" si="9"/>
        <v>0</v>
      </c>
      <c r="E73" s="6">
        <f t="shared" si="10"/>
        <v>0</v>
      </c>
      <c r="F73" s="6"/>
      <c r="G73" s="6"/>
      <c r="H73" s="6">
        <f t="shared" si="12"/>
        <v>0</v>
      </c>
      <c r="I73" s="6">
        <f t="shared" si="5"/>
        <v>0</v>
      </c>
      <c r="J73" s="6">
        <f t="shared" si="6"/>
        <v>0</v>
      </c>
      <c r="K73" s="6">
        <f t="shared" si="14"/>
        <v>0</v>
      </c>
      <c r="L73" s="6">
        <f t="shared" si="11"/>
        <v>0</v>
      </c>
      <c r="M73" s="17">
        <f>VLOOKUP(B73,Encargos!$A$8:$B$652,2,0)</f>
        <v>4.2339999999999999E-3</v>
      </c>
    </row>
    <row r="74" spans="1:13" x14ac:dyDescent="0.3">
      <c r="A74">
        <f t="shared" si="8"/>
        <v>296</v>
      </c>
      <c r="B74" s="1">
        <v>46692</v>
      </c>
      <c r="C74" s="6">
        <f t="shared" si="13"/>
        <v>0</v>
      </c>
      <c r="D74" s="6">
        <f t="shared" si="9"/>
        <v>0</v>
      </c>
      <c r="E74" s="6">
        <f t="shared" si="10"/>
        <v>0</v>
      </c>
      <c r="F74" s="6"/>
      <c r="G74" s="6"/>
      <c r="H74" s="6">
        <f t="shared" si="12"/>
        <v>0</v>
      </c>
      <c r="I74" s="6">
        <f t="shared" ref="I74:I137" si="15">PMT($N$4,A74,-SUM(E74:G74))</f>
        <v>0</v>
      </c>
      <c r="J74" s="6">
        <f t="shared" ref="J74:J137" si="16">H74</f>
        <v>0</v>
      </c>
      <c r="K74" s="6">
        <f t="shared" si="14"/>
        <v>0</v>
      </c>
      <c r="L74" s="6">
        <f t="shared" si="11"/>
        <v>0</v>
      </c>
      <c r="M74" s="17">
        <f>VLOOKUP(B74,Encargos!$A$8:$B$652,2,0)</f>
        <v>3.8890000000000001E-3</v>
      </c>
    </row>
    <row r="75" spans="1:13" x14ac:dyDescent="0.3">
      <c r="A75">
        <f t="shared" si="8"/>
        <v>295</v>
      </c>
      <c r="B75" s="1">
        <v>46722</v>
      </c>
      <c r="C75" s="6">
        <f t="shared" si="13"/>
        <v>0</v>
      </c>
      <c r="D75" s="6">
        <f t="shared" si="9"/>
        <v>0</v>
      </c>
      <c r="E75" s="6">
        <f t="shared" si="10"/>
        <v>0</v>
      </c>
      <c r="F75" s="6"/>
      <c r="G75" s="6"/>
      <c r="H75" s="6">
        <f t="shared" si="12"/>
        <v>0</v>
      </c>
      <c r="I75" s="6">
        <f t="shared" si="15"/>
        <v>0</v>
      </c>
      <c r="J75" s="6">
        <f t="shared" si="16"/>
        <v>0</v>
      </c>
      <c r="K75" s="6">
        <f t="shared" si="14"/>
        <v>0</v>
      </c>
      <c r="L75" s="6">
        <f t="shared" si="11"/>
        <v>0</v>
      </c>
      <c r="M75" s="17">
        <f>VLOOKUP(B75,Encargos!$A$8:$B$652,2,0)</f>
        <v>3.545E-3</v>
      </c>
    </row>
    <row r="76" spans="1:13" x14ac:dyDescent="0.3">
      <c r="A76">
        <f t="shared" ref="A76:A139" si="17">A75-1</f>
        <v>294</v>
      </c>
      <c r="B76" s="1">
        <v>46753</v>
      </c>
      <c r="C76" s="6">
        <f t="shared" si="13"/>
        <v>0</v>
      </c>
      <c r="D76" s="6">
        <f t="shared" si="9"/>
        <v>0</v>
      </c>
      <c r="E76" s="6">
        <f t="shared" si="10"/>
        <v>0</v>
      </c>
      <c r="F76" s="6"/>
      <c r="G76" s="6"/>
      <c r="H76" s="6">
        <f t="shared" si="12"/>
        <v>0</v>
      </c>
      <c r="I76" s="6">
        <f t="shared" si="15"/>
        <v>0</v>
      </c>
      <c r="J76" s="6">
        <f t="shared" si="16"/>
        <v>0</v>
      </c>
      <c r="K76" s="6">
        <f t="shared" si="14"/>
        <v>0</v>
      </c>
      <c r="L76" s="6">
        <f t="shared" si="11"/>
        <v>0</v>
      </c>
      <c r="M76" s="17">
        <f>VLOOKUP(B76,Encargos!$A$8:$B$652,2,0)</f>
        <v>3.545E-3</v>
      </c>
    </row>
    <row r="77" spans="1:13" x14ac:dyDescent="0.3">
      <c r="A77">
        <f t="shared" si="17"/>
        <v>293</v>
      </c>
      <c r="B77" s="1">
        <v>46784</v>
      </c>
      <c r="C77" s="6">
        <f t="shared" si="13"/>
        <v>0</v>
      </c>
      <c r="D77" s="6">
        <f t="shared" si="9"/>
        <v>0</v>
      </c>
      <c r="E77" s="6">
        <f t="shared" si="10"/>
        <v>0</v>
      </c>
      <c r="F77" s="6"/>
      <c r="G77" s="6"/>
      <c r="H77" s="6">
        <f t="shared" si="12"/>
        <v>0</v>
      </c>
      <c r="I77" s="6">
        <f t="shared" si="15"/>
        <v>0</v>
      </c>
      <c r="J77" s="6">
        <f t="shared" si="16"/>
        <v>0</v>
      </c>
      <c r="K77" s="6">
        <f t="shared" si="14"/>
        <v>0</v>
      </c>
      <c r="L77" s="6">
        <f t="shared" si="11"/>
        <v>0</v>
      </c>
      <c r="M77" s="17">
        <f>VLOOKUP(B77,Encargos!$A$8:$B$652,2,0)</f>
        <v>4.5789999999999997E-3</v>
      </c>
    </row>
    <row r="78" spans="1:13" x14ac:dyDescent="0.3">
      <c r="A78">
        <f t="shared" si="17"/>
        <v>292</v>
      </c>
      <c r="B78" s="1">
        <v>46813</v>
      </c>
      <c r="C78" s="6">
        <f t="shared" si="13"/>
        <v>0</v>
      </c>
      <c r="D78" s="6">
        <f t="shared" si="9"/>
        <v>0</v>
      </c>
      <c r="E78" s="6">
        <f t="shared" si="10"/>
        <v>0</v>
      </c>
      <c r="F78" s="6"/>
      <c r="G78" s="6"/>
      <c r="H78" s="6">
        <f t="shared" si="12"/>
        <v>0</v>
      </c>
      <c r="I78" s="6">
        <f t="shared" si="15"/>
        <v>0</v>
      </c>
      <c r="J78" s="6">
        <f t="shared" si="16"/>
        <v>0</v>
      </c>
      <c r="K78" s="6">
        <f t="shared" si="14"/>
        <v>0</v>
      </c>
      <c r="L78" s="6">
        <f t="shared" si="11"/>
        <v>0</v>
      </c>
      <c r="M78" s="17">
        <f>VLOOKUP(B78,Encargos!$A$8:$B$652,2,0)</f>
        <v>3.947E-3</v>
      </c>
    </row>
    <row r="79" spans="1:13" x14ac:dyDescent="0.3">
      <c r="A79">
        <f t="shared" si="17"/>
        <v>291</v>
      </c>
      <c r="B79" s="1">
        <v>46844</v>
      </c>
      <c r="C79" s="6">
        <f t="shared" si="13"/>
        <v>0</v>
      </c>
      <c r="D79" s="6">
        <f t="shared" si="9"/>
        <v>0</v>
      </c>
      <c r="E79" s="6">
        <f t="shared" si="10"/>
        <v>0</v>
      </c>
      <c r="F79" s="6"/>
      <c r="G79" s="6"/>
      <c r="H79" s="6">
        <f t="shared" si="12"/>
        <v>0</v>
      </c>
      <c r="I79" s="6">
        <f t="shared" si="15"/>
        <v>0</v>
      </c>
      <c r="J79" s="6">
        <f t="shared" si="16"/>
        <v>0</v>
      </c>
      <c r="K79" s="6">
        <f t="shared" si="14"/>
        <v>0</v>
      </c>
      <c r="L79" s="6">
        <f t="shared" si="11"/>
        <v>0</v>
      </c>
      <c r="M79" s="17">
        <f>VLOOKUP(B79,Encargos!$A$8:$B$652,2,0)</f>
        <v>3.2529999999999998E-3</v>
      </c>
    </row>
    <row r="80" spans="1:13" x14ac:dyDescent="0.3">
      <c r="A80">
        <f t="shared" si="17"/>
        <v>290</v>
      </c>
      <c r="B80" s="1">
        <v>46874</v>
      </c>
      <c r="C80" s="6">
        <f t="shared" si="13"/>
        <v>0</v>
      </c>
      <c r="D80" s="6">
        <f t="shared" si="9"/>
        <v>0</v>
      </c>
      <c r="E80" s="6">
        <f t="shared" si="10"/>
        <v>0</v>
      </c>
      <c r="F80" s="6"/>
      <c r="G80" s="6"/>
      <c r="H80" s="6">
        <f t="shared" si="12"/>
        <v>0</v>
      </c>
      <c r="I80" s="6">
        <f t="shared" si="15"/>
        <v>0</v>
      </c>
      <c r="J80" s="6">
        <f t="shared" si="16"/>
        <v>0</v>
      </c>
      <c r="K80" s="6">
        <f t="shared" si="14"/>
        <v>0</v>
      </c>
      <c r="L80" s="6">
        <f t="shared" si="11"/>
        <v>0</v>
      </c>
      <c r="M80" s="17">
        <f>VLOOKUP(B80,Encargos!$A$8:$B$652,2,0)</f>
        <v>4.6430000000000004E-3</v>
      </c>
    </row>
    <row r="81" spans="1:13" x14ac:dyDescent="0.3">
      <c r="A81">
        <f t="shared" si="17"/>
        <v>289</v>
      </c>
      <c r="B81" s="1">
        <v>46905</v>
      </c>
      <c r="C81" s="6">
        <f t="shared" si="13"/>
        <v>0</v>
      </c>
      <c r="D81" s="6">
        <f t="shared" si="9"/>
        <v>0</v>
      </c>
      <c r="E81" s="6">
        <f t="shared" si="10"/>
        <v>0</v>
      </c>
      <c r="F81" s="6"/>
      <c r="G81" s="6"/>
      <c r="H81" s="6">
        <f t="shared" si="12"/>
        <v>0</v>
      </c>
      <c r="I81" s="6">
        <f t="shared" si="15"/>
        <v>0</v>
      </c>
      <c r="J81" s="6">
        <f t="shared" si="16"/>
        <v>0</v>
      </c>
      <c r="K81" s="6">
        <f t="shared" si="14"/>
        <v>0</v>
      </c>
      <c r="L81" s="6">
        <f t="shared" si="11"/>
        <v>0</v>
      </c>
      <c r="M81" s="17">
        <f>VLOOKUP(B81,Encargos!$A$8:$B$652,2,0)</f>
        <v>2.9060000000000002E-3</v>
      </c>
    </row>
    <row r="82" spans="1:13" x14ac:dyDescent="0.3">
      <c r="A82">
        <f t="shared" si="17"/>
        <v>288</v>
      </c>
      <c r="B82" s="1">
        <v>46935</v>
      </c>
      <c r="C82" s="6">
        <f t="shared" si="13"/>
        <v>0</v>
      </c>
      <c r="D82" s="6">
        <f t="shared" si="9"/>
        <v>0</v>
      </c>
      <c r="E82" s="6">
        <f t="shared" si="10"/>
        <v>0</v>
      </c>
      <c r="F82" s="6"/>
      <c r="G82" s="6"/>
      <c r="H82" s="6">
        <f t="shared" si="12"/>
        <v>0</v>
      </c>
      <c r="I82" s="6">
        <f t="shared" si="15"/>
        <v>0</v>
      </c>
      <c r="J82" s="6">
        <f t="shared" si="16"/>
        <v>0</v>
      </c>
      <c r="K82" s="6">
        <f t="shared" si="14"/>
        <v>0</v>
      </c>
      <c r="L82" s="6">
        <f t="shared" si="11"/>
        <v>0</v>
      </c>
      <c r="M82" s="17">
        <f>VLOOKUP(B82,Encargos!$A$8:$B$652,2,0)</f>
        <v>4.2950000000000002E-3</v>
      </c>
    </row>
    <row r="83" spans="1:13" x14ac:dyDescent="0.3">
      <c r="A83">
        <f t="shared" si="17"/>
        <v>287</v>
      </c>
      <c r="B83" s="1">
        <v>46966</v>
      </c>
      <c r="C83" s="6">
        <f t="shared" si="13"/>
        <v>0</v>
      </c>
      <c r="D83" s="6">
        <f t="shared" si="9"/>
        <v>0</v>
      </c>
      <c r="E83" s="6">
        <f t="shared" si="10"/>
        <v>0</v>
      </c>
      <c r="F83" s="6"/>
      <c r="G83" s="6"/>
      <c r="H83" s="6">
        <f t="shared" si="12"/>
        <v>0</v>
      </c>
      <c r="I83" s="6">
        <f t="shared" si="15"/>
        <v>0</v>
      </c>
      <c r="J83" s="6">
        <f t="shared" si="16"/>
        <v>0</v>
      </c>
      <c r="K83" s="6">
        <f t="shared" si="14"/>
        <v>0</v>
      </c>
      <c r="L83" s="6">
        <f t="shared" si="11"/>
        <v>0</v>
      </c>
      <c r="M83" s="17">
        <f>VLOOKUP(B83,Encargos!$A$8:$B$652,2,0)</f>
        <v>3.947E-3</v>
      </c>
    </row>
    <row r="84" spans="1:13" x14ac:dyDescent="0.3">
      <c r="A84">
        <f t="shared" si="17"/>
        <v>286</v>
      </c>
      <c r="B84" s="1">
        <v>46997</v>
      </c>
      <c r="C84" s="6">
        <f t="shared" si="13"/>
        <v>0</v>
      </c>
      <c r="D84" s="6">
        <f t="shared" si="9"/>
        <v>0</v>
      </c>
      <c r="E84" s="6">
        <f t="shared" si="10"/>
        <v>0</v>
      </c>
      <c r="F84" s="6"/>
      <c r="G84" s="6"/>
      <c r="H84" s="6">
        <f t="shared" si="12"/>
        <v>0</v>
      </c>
      <c r="I84" s="6">
        <f t="shared" si="15"/>
        <v>0</v>
      </c>
      <c r="J84" s="6">
        <f t="shared" si="16"/>
        <v>0</v>
      </c>
      <c r="K84" s="6">
        <f t="shared" si="14"/>
        <v>0</v>
      </c>
      <c r="L84" s="6">
        <f t="shared" si="11"/>
        <v>0</v>
      </c>
      <c r="M84" s="17">
        <f>VLOOKUP(B84,Encargos!$A$8:$B$652,2,0)</f>
        <v>3.947E-3</v>
      </c>
    </row>
    <row r="85" spans="1:13" x14ac:dyDescent="0.3">
      <c r="A85">
        <f t="shared" si="17"/>
        <v>285</v>
      </c>
      <c r="B85" s="1">
        <v>47027</v>
      </c>
      <c r="C85" s="6">
        <f t="shared" si="13"/>
        <v>0</v>
      </c>
      <c r="D85" s="6">
        <f t="shared" si="9"/>
        <v>0</v>
      </c>
      <c r="E85" s="6">
        <f t="shared" si="10"/>
        <v>0</v>
      </c>
      <c r="F85" s="6"/>
      <c r="G85" s="6"/>
      <c r="H85" s="6">
        <f t="shared" si="12"/>
        <v>0</v>
      </c>
      <c r="I85" s="6">
        <f t="shared" si="15"/>
        <v>0</v>
      </c>
      <c r="J85" s="6">
        <f t="shared" si="16"/>
        <v>0</v>
      </c>
      <c r="K85" s="6">
        <f t="shared" si="14"/>
        <v>0</v>
      </c>
      <c r="L85" s="6">
        <f t="shared" si="11"/>
        <v>0</v>
      </c>
      <c r="M85" s="17">
        <f>VLOOKUP(B85,Encargos!$A$8:$B$652,2,0)</f>
        <v>4.6430000000000004E-3</v>
      </c>
    </row>
    <row r="86" spans="1:13" x14ac:dyDescent="0.3">
      <c r="A86">
        <f t="shared" si="17"/>
        <v>284</v>
      </c>
      <c r="B86" s="1">
        <v>47058</v>
      </c>
      <c r="C86" s="6">
        <f t="shared" si="13"/>
        <v>0</v>
      </c>
      <c r="D86" s="6">
        <f t="shared" si="9"/>
        <v>0</v>
      </c>
      <c r="E86" s="6">
        <f t="shared" si="10"/>
        <v>0</v>
      </c>
      <c r="F86" s="6"/>
      <c r="G86" s="6"/>
      <c r="H86" s="6">
        <f t="shared" si="12"/>
        <v>0</v>
      </c>
      <c r="I86" s="6">
        <f t="shared" si="15"/>
        <v>0</v>
      </c>
      <c r="J86" s="6">
        <f t="shared" si="16"/>
        <v>0</v>
      </c>
      <c r="K86" s="6">
        <f t="shared" si="14"/>
        <v>0</v>
      </c>
      <c r="L86" s="6">
        <f t="shared" si="11"/>
        <v>0</v>
      </c>
      <c r="M86" s="17">
        <f>VLOOKUP(B86,Encargos!$A$8:$B$652,2,0)</f>
        <v>3.5999999999999999E-3</v>
      </c>
    </row>
    <row r="87" spans="1:13" x14ac:dyDescent="0.3">
      <c r="A87">
        <f t="shared" si="17"/>
        <v>283</v>
      </c>
      <c r="B87" s="1">
        <v>47088</v>
      </c>
      <c r="C87" s="6">
        <f t="shared" si="13"/>
        <v>0</v>
      </c>
      <c r="D87" s="6">
        <f t="shared" si="9"/>
        <v>0</v>
      </c>
      <c r="E87" s="6">
        <f t="shared" si="10"/>
        <v>0</v>
      </c>
      <c r="F87" s="6"/>
      <c r="G87" s="6"/>
      <c r="H87" s="6">
        <f t="shared" si="12"/>
        <v>0</v>
      </c>
      <c r="I87" s="6">
        <f t="shared" si="15"/>
        <v>0</v>
      </c>
      <c r="J87" s="6">
        <f t="shared" si="16"/>
        <v>0</v>
      </c>
      <c r="K87" s="6">
        <f t="shared" si="14"/>
        <v>0</v>
      </c>
      <c r="L87" s="6">
        <f t="shared" si="11"/>
        <v>0</v>
      </c>
      <c r="M87" s="17">
        <f>VLOOKUP(B87,Encargos!$A$8:$B$652,2,0)</f>
        <v>3.947E-3</v>
      </c>
    </row>
    <row r="88" spans="1:13" x14ac:dyDescent="0.3">
      <c r="A88">
        <f t="shared" si="17"/>
        <v>282</v>
      </c>
      <c r="B88" s="1">
        <v>47119</v>
      </c>
      <c r="C88" s="6">
        <f t="shared" si="13"/>
        <v>0</v>
      </c>
      <c r="D88" s="6">
        <f t="shared" si="9"/>
        <v>0</v>
      </c>
      <c r="E88" s="6">
        <f t="shared" si="10"/>
        <v>0</v>
      </c>
      <c r="F88" s="6"/>
      <c r="G88" s="6"/>
      <c r="H88" s="6">
        <f t="shared" si="12"/>
        <v>0</v>
      </c>
      <c r="I88" s="6">
        <f t="shared" si="15"/>
        <v>0</v>
      </c>
      <c r="J88" s="6">
        <f t="shared" si="16"/>
        <v>0</v>
      </c>
      <c r="K88" s="6">
        <f t="shared" si="14"/>
        <v>0</v>
      </c>
      <c r="L88" s="6">
        <f t="shared" si="11"/>
        <v>0</v>
      </c>
      <c r="M88" s="17">
        <f>VLOOKUP(B88,Encargos!$A$8:$B$652,2,0)</f>
        <v>3.5999999999999999E-3</v>
      </c>
    </row>
    <row r="89" spans="1:13" x14ac:dyDescent="0.3">
      <c r="A89">
        <f t="shared" si="17"/>
        <v>281</v>
      </c>
      <c r="B89" s="1">
        <v>47150</v>
      </c>
      <c r="C89" s="6">
        <f t="shared" si="13"/>
        <v>0</v>
      </c>
      <c r="D89" s="6">
        <f t="shared" si="9"/>
        <v>0</v>
      </c>
      <c r="E89" s="6">
        <f t="shared" si="10"/>
        <v>0</v>
      </c>
      <c r="F89" s="6"/>
      <c r="G89" s="6"/>
      <c r="H89" s="6">
        <f t="shared" si="12"/>
        <v>0</v>
      </c>
      <c r="I89" s="6">
        <f t="shared" si="15"/>
        <v>0</v>
      </c>
      <c r="J89" s="6">
        <f t="shared" si="16"/>
        <v>0</v>
      </c>
      <c r="K89" s="6">
        <f t="shared" si="14"/>
        <v>0</v>
      </c>
      <c r="L89" s="6">
        <f t="shared" si="11"/>
        <v>0</v>
      </c>
      <c r="M89" s="17">
        <f>VLOOKUP(B89,Encargos!$A$8:$B$652,2,0)</f>
        <v>3.5999999999999999E-3</v>
      </c>
    </row>
    <row r="90" spans="1:13" x14ac:dyDescent="0.3">
      <c r="A90">
        <f t="shared" si="17"/>
        <v>280</v>
      </c>
      <c r="B90" s="1">
        <v>47178</v>
      </c>
      <c r="C90" s="6">
        <f t="shared" si="13"/>
        <v>0</v>
      </c>
      <c r="D90" s="6">
        <f t="shared" si="9"/>
        <v>0</v>
      </c>
      <c r="E90" s="6">
        <f t="shared" si="10"/>
        <v>0</v>
      </c>
      <c r="F90" s="6"/>
      <c r="G90" s="6"/>
      <c r="H90" s="6">
        <f t="shared" si="12"/>
        <v>0</v>
      </c>
      <c r="I90" s="6">
        <f t="shared" si="15"/>
        <v>0</v>
      </c>
      <c r="J90" s="6">
        <f t="shared" si="16"/>
        <v>0</v>
      </c>
      <c r="K90" s="6">
        <f t="shared" si="14"/>
        <v>0</v>
      </c>
      <c r="L90" s="6">
        <f t="shared" si="11"/>
        <v>0</v>
      </c>
      <c r="M90" s="17">
        <f>VLOOKUP(B90,Encargos!$A$8:$B$652,2,0)</f>
        <v>4.2640000000000004E-3</v>
      </c>
    </row>
    <row r="91" spans="1:13" x14ac:dyDescent="0.3">
      <c r="A91">
        <f t="shared" si="17"/>
        <v>279</v>
      </c>
      <c r="B91" s="1">
        <v>47209</v>
      </c>
      <c r="C91" s="6">
        <f t="shared" si="13"/>
        <v>0</v>
      </c>
      <c r="D91" s="6">
        <f t="shared" si="9"/>
        <v>0</v>
      </c>
      <c r="E91" s="6">
        <f t="shared" si="10"/>
        <v>0</v>
      </c>
      <c r="F91" s="6"/>
      <c r="G91" s="6"/>
      <c r="H91" s="6">
        <f t="shared" si="12"/>
        <v>0</v>
      </c>
      <c r="I91" s="6">
        <f t="shared" si="15"/>
        <v>0</v>
      </c>
      <c r="J91" s="6">
        <f t="shared" si="16"/>
        <v>0</v>
      </c>
      <c r="K91" s="6">
        <f t="shared" si="14"/>
        <v>0</v>
      </c>
      <c r="L91" s="6">
        <f t="shared" si="11"/>
        <v>0</v>
      </c>
      <c r="M91" s="17">
        <f>VLOOKUP(B91,Encargos!$A$8:$B$652,2,0)</f>
        <v>2.8809999999999999E-3</v>
      </c>
    </row>
    <row r="92" spans="1:13" x14ac:dyDescent="0.3">
      <c r="A92">
        <f t="shared" si="17"/>
        <v>278</v>
      </c>
      <c r="B92" s="1">
        <v>47239</v>
      </c>
      <c r="C92" s="6">
        <f t="shared" si="13"/>
        <v>0</v>
      </c>
      <c r="D92" s="6">
        <f t="shared" si="9"/>
        <v>0</v>
      </c>
      <c r="E92" s="6">
        <f t="shared" si="10"/>
        <v>0</v>
      </c>
      <c r="F92" s="6"/>
      <c r="G92" s="6"/>
      <c r="H92" s="6">
        <f t="shared" si="12"/>
        <v>0</v>
      </c>
      <c r="I92" s="6">
        <f t="shared" si="15"/>
        <v>0</v>
      </c>
      <c r="J92" s="6">
        <f t="shared" si="16"/>
        <v>0</v>
      </c>
      <c r="K92" s="6">
        <f t="shared" si="14"/>
        <v>0</v>
      </c>
      <c r="L92" s="6">
        <f t="shared" si="11"/>
        <v>0</v>
      </c>
      <c r="M92" s="17">
        <f>VLOOKUP(B92,Encargos!$A$8:$B$652,2,0)</f>
        <v>3.9179999999999996E-3</v>
      </c>
    </row>
    <row r="93" spans="1:13" x14ac:dyDescent="0.3">
      <c r="A93">
        <f t="shared" si="17"/>
        <v>277</v>
      </c>
      <c r="B93" s="1">
        <v>47270</v>
      </c>
      <c r="C93" s="6">
        <f t="shared" si="13"/>
        <v>0</v>
      </c>
      <c r="D93" s="6">
        <f t="shared" si="9"/>
        <v>0</v>
      </c>
      <c r="E93" s="6">
        <f t="shared" si="10"/>
        <v>0</v>
      </c>
      <c r="F93" s="6"/>
      <c r="G93" s="6"/>
      <c r="H93" s="6">
        <f t="shared" si="12"/>
        <v>0</v>
      </c>
      <c r="I93" s="6">
        <f t="shared" si="15"/>
        <v>0</v>
      </c>
      <c r="J93" s="6">
        <f t="shared" si="16"/>
        <v>0</v>
      </c>
      <c r="K93" s="6">
        <f t="shared" si="14"/>
        <v>0</v>
      </c>
      <c r="L93" s="6">
        <f t="shared" si="11"/>
        <v>0</v>
      </c>
      <c r="M93" s="17">
        <f>VLOOKUP(B93,Encargos!$A$8:$B$652,2,0)</f>
        <v>3.9179999999999996E-3</v>
      </c>
    </row>
    <row r="94" spans="1:13" x14ac:dyDescent="0.3">
      <c r="A94">
        <f t="shared" si="17"/>
        <v>276</v>
      </c>
      <c r="B94" s="1">
        <v>47300</v>
      </c>
      <c r="C94" s="6">
        <f t="shared" si="13"/>
        <v>0</v>
      </c>
      <c r="D94" s="6">
        <f t="shared" si="9"/>
        <v>0</v>
      </c>
      <c r="E94" s="6">
        <f t="shared" si="10"/>
        <v>0</v>
      </c>
      <c r="F94" s="6"/>
      <c r="G94" s="6"/>
      <c r="H94" s="6">
        <f t="shared" si="12"/>
        <v>0</v>
      </c>
      <c r="I94" s="6">
        <f t="shared" si="15"/>
        <v>0</v>
      </c>
      <c r="J94" s="6">
        <f t="shared" si="16"/>
        <v>0</v>
      </c>
      <c r="K94" s="6">
        <f t="shared" si="14"/>
        <v>0</v>
      </c>
      <c r="L94" s="6">
        <f t="shared" si="11"/>
        <v>0</v>
      </c>
      <c r="M94" s="17">
        <f>VLOOKUP(B94,Encargos!$A$8:$B$652,2,0)</f>
        <v>3.9179999999999996E-3</v>
      </c>
    </row>
    <row r="95" spans="1:13" x14ac:dyDescent="0.3">
      <c r="A95">
        <f t="shared" si="17"/>
        <v>275</v>
      </c>
      <c r="B95" s="1">
        <v>47331</v>
      </c>
      <c r="C95" s="6">
        <f t="shared" si="13"/>
        <v>0</v>
      </c>
      <c r="D95" s="6">
        <f t="shared" si="9"/>
        <v>0</v>
      </c>
      <c r="E95" s="6">
        <f t="shared" si="10"/>
        <v>0</v>
      </c>
      <c r="F95" s="6"/>
      <c r="G95" s="6"/>
      <c r="H95" s="6">
        <f t="shared" si="12"/>
        <v>0</v>
      </c>
      <c r="I95" s="6">
        <f t="shared" si="15"/>
        <v>0</v>
      </c>
      <c r="J95" s="6">
        <f t="shared" si="16"/>
        <v>0</v>
      </c>
      <c r="K95" s="6">
        <f t="shared" si="14"/>
        <v>0</v>
      </c>
      <c r="L95" s="6">
        <f t="shared" si="11"/>
        <v>0</v>
      </c>
      <c r="M95" s="17">
        <f>VLOOKUP(B95,Encargos!$A$8:$B$652,2,0)</f>
        <v>3.9179999999999996E-3</v>
      </c>
    </row>
    <row r="96" spans="1:13" x14ac:dyDescent="0.3">
      <c r="A96">
        <f t="shared" si="17"/>
        <v>274</v>
      </c>
      <c r="B96" s="1">
        <v>47362</v>
      </c>
      <c r="C96" s="6">
        <f t="shared" si="13"/>
        <v>0</v>
      </c>
      <c r="D96" s="6">
        <f t="shared" si="9"/>
        <v>0</v>
      </c>
      <c r="E96" s="6">
        <f t="shared" si="10"/>
        <v>0</v>
      </c>
      <c r="F96" s="6"/>
      <c r="G96" s="6"/>
      <c r="H96" s="6">
        <f t="shared" si="12"/>
        <v>0</v>
      </c>
      <c r="I96" s="6">
        <f t="shared" si="15"/>
        <v>0</v>
      </c>
      <c r="J96" s="6">
        <f t="shared" si="16"/>
        <v>0</v>
      </c>
      <c r="K96" s="6">
        <f t="shared" si="14"/>
        <v>0</v>
      </c>
      <c r="L96" s="6">
        <f t="shared" si="11"/>
        <v>0</v>
      </c>
      <c r="M96" s="17">
        <f>VLOOKUP(B96,Encargos!$A$8:$B$652,2,0)</f>
        <v>4.2640000000000004E-3</v>
      </c>
    </row>
    <row r="97" spans="1:13" x14ac:dyDescent="0.3">
      <c r="A97">
        <f t="shared" si="17"/>
        <v>273</v>
      </c>
      <c r="B97" s="1">
        <v>47392</v>
      </c>
      <c r="C97" s="6">
        <f t="shared" si="13"/>
        <v>0</v>
      </c>
      <c r="D97" s="6">
        <f t="shared" si="9"/>
        <v>0</v>
      </c>
      <c r="E97" s="6">
        <f t="shared" si="10"/>
        <v>0</v>
      </c>
      <c r="F97" s="6"/>
      <c r="G97" s="6"/>
      <c r="H97" s="6">
        <f t="shared" si="12"/>
        <v>0</v>
      </c>
      <c r="I97" s="6">
        <f t="shared" si="15"/>
        <v>0</v>
      </c>
      <c r="J97" s="6">
        <f t="shared" si="16"/>
        <v>0</v>
      </c>
      <c r="K97" s="6">
        <f t="shared" si="14"/>
        <v>0</v>
      </c>
      <c r="L97" s="6">
        <f t="shared" si="11"/>
        <v>0</v>
      </c>
      <c r="M97" s="17">
        <f>VLOOKUP(B97,Encargos!$A$8:$B$652,2,0)</f>
        <v>4.6109999999999996E-3</v>
      </c>
    </row>
    <row r="98" spans="1:13" x14ac:dyDescent="0.3">
      <c r="A98">
        <f t="shared" si="17"/>
        <v>272</v>
      </c>
      <c r="B98" s="1">
        <v>47423</v>
      </c>
      <c r="C98" s="6">
        <f t="shared" si="13"/>
        <v>0</v>
      </c>
      <c r="D98" s="6">
        <f t="shared" si="9"/>
        <v>0</v>
      </c>
      <c r="E98" s="6">
        <f t="shared" si="10"/>
        <v>0</v>
      </c>
      <c r="F98" s="6"/>
      <c r="G98" s="6"/>
      <c r="H98" s="6">
        <f t="shared" si="12"/>
        <v>0</v>
      </c>
      <c r="I98" s="6">
        <f t="shared" si="15"/>
        <v>0</v>
      </c>
      <c r="J98" s="6">
        <f t="shared" si="16"/>
        <v>0</v>
      </c>
      <c r="K98" s="6">
        <f t="shared" si="14"/>
        <v>0</v>
      </c>
      <c r="L98" s="6">
        <f t="shared" si="11"/>
        <v>0</v>
      </c>
      <c r="M98" s="17">
        <f>VLOOKUP(B98,Encargos!$A$8:$B$652,2,0)</f>
        <v>3.2260000000000001E-3</v>
      </c>
    </row>
    <row r="99" spans="1:13" x14ac:dyDescent="0.3">
      <c r="A99">
        <f t="shared" si="17"/>
        <v>271</v>
      </c>
      <c r="B99" s="1">
        <v>47453</v>
      </c>
      <c r="C99" s="6">
        <f t="shared" si="13"/>
        <v>0</v>
      </c>
      <c r="D99" s="6">
        <f t="shared" si="9"/>
        <v>0</v>
      </c>
      <c r="E99" s="6">
        <f t="shared" si="10"/>
        <v>0</v>
      </c>
      <c r="F99" s="6"/>
      <c r="G99" s="6"/>
      <c r="H99" s="6">
        <f t="shared" si="12"/>
        <v>0</v>
      </c>
      <c r="I99" s="6">
        <f t="shared" si="15"/>
        <v>0</v>
      </c>
      <c r="J99" s="6">
        <f t="shared" si="16"/>
        <v>0</v>
      </c>
      <c r="K99" s="6">
        <f t="shared" si="14"/>
        <v>0</v>
      </c>
      <c r="L99" s="6">
        <f t="shared" si="11"/>
        <v>0</v>
      </c>
      <c r="M99" s="17">
        <f>VLOOKUP(B99,Encargos!$A$8:$B$652,2,0)</f>
        <v>4.2640000000000004E-3</v>
      </c>
    </row>
    <row r="100" spans="1:13" x14ac:dyDescent="0.3">
      <c r="A100">
        <f t="shared" si="17"/>
        <v>270</v>
      </c>
      <c r="B100" s="1">
        <v>47484</v>
      </c>
      <c r="C100" s="6">
        <f t="shared" si="13"/>
        <v>0</v>
      </c>
      <c r="D100" s="6">
        <f t="shared" si="9"/>
        <v>0</v>
      </c>
      <c r="E100" s="6">
        <f t="shared" si="10"/>
        <v>0</v>
      </c>
      <c r="F100" s="6"/>
      <c r="G100" s="6"/>
      <c r="H100" s="6">
        <f t="shared" si="12"/>
        <v>0</v>
      </c>
      <c r="I100" s="6">
        <f t="shared" si="15"/>
        <v>0</v>
      </c>
      <c r="J100" s="6">
        <f t="shared" si="16"/>
        <v>0</v>
      </c>
      <c r="K100" s="6">
        <f t="shared" si="14"/>
        <v>0</v>
      </c>
      <c r="L100" s="6">
        <f t="shared" si="11"/>
        <v>0</v>
      </c>
      <c r="M100" s="17">
        <f>VLOOKUP(B100,Encargos!$A$8:$B$652,2,0)</f>
        <v>3.5720000000000001E-3</v>
      </c>
    </row>
    <row r="101" spans="1:13" x14ac:dyDescent="0.3">
      <c r="A101">
        <f t="shared" si="17"/>
        <v>269</v>
      </c>
      <c r="B101" s="1">
        <v>47515</v>
      </c>
      <c r="C101" s="6">
        <f t="shared" si="13"/>
        <v>0</v>
      </c>
      <c r="D101" s="6">
        <f t="shared" si="9"/>
        <v>0</v>
      </c>
      <c r="E101" s="6">
        <f t="shared" si="10"/>
        <v>0</v>
      </c>
      <c r="F101" s="6"/>
      <c r="G101" s="6"/>
      <c r="H101" s="6">
        <f t="shared" si="12"/>
        <v>0</v>
      </c>
      <c r="I101" s="6">
        <f t="shared" si="15"/>
        <v>0</v>
      </c>
      <c r="J101" s="6">
        <f t="shared" si="16"/>
        <v>0</v>
      </c>
      <c r="K101" s="6">
        <f t="shared" si="14"/>
        <v>0</v>
      </c>
      <c r="L101" s="6">
        <f t="shared" si="11"/>
        <v>0</v>
      </c>
      <c r="M101" s="17">
        <f>VLOOKUP(B101,Encargos!$A$8:$B$652,2,0)</f>
        <v>3.5720000000000001E-3</v>
      </c>
    </row>
    <row r="102" spans="1:13" x14ac:dyDescent="0.3">
      <c r="A102">
        <f t="shared" si="17"/>
        <v>268</v>
      </c>
      <c r="B102" s="1">
        <v>47543</v>
      </c>
      <c r="C102" s="6">
        <f t="shared" si="13"/>
        <v>0</v>
      </c>
      <c r="D102" s="6">
        <f t="shared" si="9"/>
        <v>0</v>
      </c>
      <c r="E102" s="6">
        <f t="shared" si="10"/>
        <v>0</v>
      </c>
      <c r="F102" s="6"/>
      <c r="G102" s="6"/>
      <c r="H102" s="6">
        <f t="shared" si="12"/>
        <v>0</v>
      </c>
      <c r="I102" s="6">
        <f t="shared" si="15"/>
        <v>0</v>
      </c>
      <c r="J102" s="6">
        <f t="shared" si="16"/>
        <v>0</v>
      </c>
      <c r="K102" s="6">
        <f t="shared" si="14"/>
        <v>0</v>
      </c>
      <c r="L102" s="6">
        <f t="shared" si="11"/>
        <v>0</v>
      </c>
      <c r="M102" s="17">
        <f>VLOOKUP(B102,Encargos!$A$8:$B$652,2,0)</f>
        <v>4.1739999999999998E-3</v>
      </c>
    </row>
    <row r="103" spans="1:13" x14ac:dyDescent="0.3">
      <c r="A103">
        <f t="shared" si="17"/>
        <v>267</v>
      </c>
      <c r="B103" s="1">
        <v>47574</v>
      </c>
      <c r="C103" s="6">
        <f t="shared" si="13"/>
        <v>0</v>
      </c>
      <c r="D103" s="6">
        <f t="shared" si="9"/>
        <v>0</v>
      </c>
      <c r="E103" s="6">
        <f t="shared" si="10"/>
        <v>0</v>
      </c>
      <c r="F103" s="6"/>
      <c r="G103" s="6"/>
      <c r="H103" s="6">
        <f t="shared" si="12"/>
        <v>0</v>
      </c>
      <c r="I103" s="6">
        <f t="shared" si="15"/>
        <v>0</v>
      </c>
      <c r="J103" s="6">
        <f t="shared" si="16"/>
        <v>0</v>
      </c>
      <c r="K103" s="6">
        <f t="shared" si="14"/>
        <v>0</v>
      </c>
      <c r="L103" s="6">
        <f t="shared" si="11"/>
        <v>0</v>
      </c>
      <c r="M103" s="17">
        <f>VLOOKUP(B103,Encargos!$A$8:$B$652,2,0)</f>
        <v>3.4899999999999996E-3</v>
      </c>
    </row>
    <row r="104" spans="1:13" x14ac:dyDescent="0.3">
      <c r="A104">
        <f t="shared" si="17"/>
        <v>266</v>
      </c>
      <c r="B104" s="1">
        <v>47604</v>
      </c>
      <c r="C104" s="6">
        <f t="shared" si="13"/>
        <v>0</v>
      </c>
      <c r="D104" s="6">
        <f t="shared" si="9"/>
        <v>0</v>
      </c>
      <c r="E104" s="6">
        <f t="shared" si="10"/>
        <v>0</v>
      </c>
      <c r="F104" s="6"/>
      <c r="G104" s="6"/>
      <c r="H104" s="6">
        <f t="shared" si="12"/>
        <v>0</v>
      </c>
      <c r="I104" s="6">
        <f t="shared" si="15"/>
        <v>0</v>
      </c>
      <c r="J104" s="6">
        <f t="shared" si="16"/>
        <v>0</v>
      </c>
      <c r="K104" s="6">
        <f t="shared" si="14"/>
        <v>0</v>
      </c>
      <c r="L104" s="6">
        <f t="shared" si="11"/>
        <v>0</v>
      </c>
      <c r="M104" s="17">
        <f>VLOOKUP(B104,Encargos!$A$8:$B$652,2,0)</f>
        <v>3.1490000000000003E-3</v>
      </c>
    </row>
    <row r="105" spans="1:13" x14ac:dyDescent="0.3">
      <c r="A105">
        <f t="shared" si="17"/>
        <v>265</v>
      </c>
      <c r="B105" s="1">
        <v>47635</v>
      </c>
      <c r="C105" s="6">
        <f t="shared" si="13"/>
        <v>0</v>
      </c>
      <c r="D105" s="6">
        <f t="shared" si="9"/>
        <v>0</v>
      </c>
      <c r="E105" s="6">
        <f t="shared" si="10"/>
        <v>0</v>
      </c>
      <c r="F105" s="6"/>
      <c r="G105" s="6"/>
      <c r="H105" s="6">
        <f t="shared" si="12"/>
        <v>0</v>
      </c>
      <c r="I105" s="6">
        <f t="shared" si="15"/>
        <v>0</v>
      </c>
      <c r="J105" s="6">
        <f t="shared" si="16"/>
        <v>0</v>
      </c>
      <c r="K105" s="6">
        <f t="shared" si="14"/>
        <v>0</v>
      </c>
      <c r="L105" s="6">
        <f t="shared" si="11"/>
        <v>0</v>
      </c>
      <c r="M105" s="17">
        <f>VLOOKUP(B105,Encargos!$A$8:$B$652,2,0)</f>
        <v>3.8319999999999999E-3</v>
      </c>
    </row>
    <row r="106" spans="1:13" x14ac:dyDescent="0.3">
      <c r="A106">
        <f t="shared" si="17"/>
        <v>264</v>
      </c>
      <c r="B106" s="1">
        <v>47665</v>
      </c>
      <c r="C106" s="6">
        <f t="shared" si="13"/>
        <v>0</v>
      </c>
      <c r="D106" s="6">
        <f t="shared" si="9"/>
        <v>0</v>
      </c>
      <c r="E106" s="6">
        <f t="shared" si="10"/>
        <v>0</v>
      </c>
      <c r="F106" s="6"/>
      <c r="G106" s="6"/>
      <c r="H106" s="6">
        <f t="shared" si="12"/>
        <v>0</v>
      </c>
      <c r="I106" s="6">
        <f t="shared" si="15"/>
        <v>0</v>
      </c>
      <c r="J106" s="6">
        <f t="shared" si="16"/>
        <v>0</v>
      </c>
      <c r="K106" s="6">
        <f t="shared" si="14"/>
        <v>0</v>
      </c>
      <c r="L106" s="6">
        <f t="shared" si="11"/>
        <v>0</v>
      </c>
      <c r="M106" s="17">
        <f>VLOOKUP(B106,Encargos!$A$8:$B$652,2,0)</f>
        <v>4.1739999999999998E-3</v>
      </c>
    </row>
    <row r="107" spans="1:13" x14ac:dyDescent="0.3">
      <c r="A107">
        <f t="shared" si="17"/>
        <v>263</v>
      </c>
      <c r="B107" s="1">
        <v>47696</v>
      </c>
      <c r="C107" s="6">
        <f t="shared" si="13"/>
        <v>0</v>
      </c>
      <c r="D107" s="6">
        <f t="shared" si="9"/>
        <v>0</v>
      </c>
      <c r="E107" s="6">
        <f t="shared" si="10"/>
        <v>0</v>
      </c>
      <c r="F107" s="6"/>
      <c r="G107" s="6"/>
      <c r="H107" s="6">
        <f t="shared" si="12"/>
        <v>0</v>
      </c>
      <c r="I107" s="6">
        <f t="shared" si="15"/>
        <v>0</v>
      </c>
      <c r="J107" s="6">
        <f t="shared" si="16"/>
        <v>0</v>
      </c>
      <c r="K107" s="6">
        <f t="shared" si="14"/>
        <v>0</v>
      </c>
      <c r="L107" s="6">
        <f t="shared" si="11"/>
        <v>0</v>
      </c>
      <c r="M107" s="17">
        <f>VLOOKUP(B107,Encargos!$A$8:$B$652,2,0)</f>
        <v>3.1490000000000003E-3</v>
      </c>
    </row>
    <row r="108" spans="1:13" x14ac:dyDescent="0.3">
      <c r="A108">
        <f t="shared" si="17"/>
        <v>262</v>
      </c>
      <c r="B108" s="1">
        <v>47727</v>
      </c>
      <c r="C108" s="6">
        <f t="shared" si="13"/>
        <v>0</v>
      </c>
      <c r="D108" s="6">
        <f t="shared" si="9"/>
        <v>0</v>
      </c>
      <c r="E108" s="6">
        <f t="shared" si="10"/>
        <v>0</v>
      </c>
      <c r="F108" s="6"/>
      <c r="G108" s="6"/>
      <c r="H108" s="6">
        <f t="shared" si="12"/>
        <v>0</v>
      </c>
      <c r="I108" s="6">
        <f t="shared" si="15"/>
        <v>0</v>
      </c>
      <c r="J108" s="6">
        <f t="shared" si="16"/>
        <v>0</v>
      </c>
      <c r="K108" s="6">
        <f t="shared" si="14"/>
        <v>0</v>
      </c>
      <c r="L108" s="6">
        <f t="shared" si="11"/>
        <v>0</v>
      </c>
      <c r="M108" s="17">
        <f>VLOOKUP(B108,Encargos!$A$8:$B$652,2,0)</f>
        <v>4.516E-3</v>
      </c>
    </row>
    <row r="109" spans="1:13" x14ac:dyDescent="0.3">
      <c r="A109">
        <f t="shared" si="17"/>
        <v>261</v>
      </c>
      <c r="B109" s="1">
        <v>47757</v>
      </c>
      <c r="C109" s="6">
        <f t="shared" si="13"/>
        <v>0</v>
      </c>
      <c r="D109" s="6">
        <f t="shared" si="9"/>
        <v>0</v>
      </c>
      <c r="E109" s="6">
        <f t="shared" si="10"/>
        <v>0</v>
      </c>
      <c r="F109" s="6"/>
      <c r="G109" s="6"/>
      <c r="H109" s="6">
        <f t="shared" si="12"/>
        <v>0</v>
      </c>
      <c r="I109" s="6">
        <f t="shared" si="15"/>
        <v>0</v>
      </c>
      <c r="J109" s="6">
        <f t="shared" si="16"/>
        <v>0</v>
      </c>
      <c r="K109" s="6">
        <f t="shared" si="14"/>
        <v>0</v>
      </c>
      <c r="L109" s="6">
        <f t="shared" si="11"/>
        <v>0</v>
      </c>
      <c r="M109" s="17">
        <f>VLOOKUP(B109,Encargos!$A$8:$B$652,2,0)</f>
        <v>3.4760000000000004E-3</v>
      </c>
    </row>
    <row r="110" spans="1:13" x14ac:dyDescent="0.3">
      <c r="A110">
        <f t="shared" si="17"/>
        <v>260</v>
      </c>
      <c r="B110" s="1">
        <v>47788</v>
      </c>
      <c r="C110" s="6">
        <f t="shared" si="13"/>
        <v>0</v>
      </c>
      <c r="D110" s="6">
        <f t="shared" si="9"/>
        <v>0</v>
      </c>
      <c r="E110" s="6">
        <f t="shared" si="10"/>
        <v>0</v>
      </c>
      <c r="F110" s="6"/>
      <c r="G110" s="6"/>
      <c r="H110" s="6">
        <f t="shared" si="12"/>
        <v>0</v>
      </c>
      <c r="I110" s="6">
        <f t="shared" si="15"/>
        <v>0</v>
      </c>
      <c r="J110" s="6">
        <f t="shared" si="16"/>
        <v>0</v>
      </c>
      <c r="K110" s="6">
        <f t="shared" si="14"/>
        <v>0</v>
      </c>
      <c r="L110" s="6">
        <f t="shared" si="11"/>
        <v>0</v>
      </c>
      <c r="M110" s="17">
        <f>VLOOKUP(B110,Encargos!$A$8:$B$652,2,0)</f>
        <v>2.4659999999999999E-3</v>
      </c>
    </row>
    <row r="111" spans="1:13" x14ac:dyDescent="0.3">
      <c r="A111">
        <f t="shared" si="17"/>
        <v>259</v>
      </c>
      <c r="B111" s="1">
        <v>47818</v>
      </c>
      <c r="C111" s="6">
        <f t="shared" si="13"/>
        <v>0</v>
      </c>
      <c r="D111" s="6">
        <f t="shared" si="9"/>
        <v>0</v>
      </c>
      <c r="E111" s="6">
        <f t="shared" si="10"/>
        <v>0</v>
      </c>
      <c r="F111" s="6"/>
      <c r="G111" s="6"/>
      <c r="H111" s="6">
        <f t="shared" si="12"/>
        <v>0</v>
      </c>
      <c r="I111" s="6">
        <f t="shared" si="15"/>
        <v>0</v>
      </c>
      <c r="J111" s="6">
        <f t="shared" si="16"/>
        <v>0</v>
      </c>
      <c r="K111" s="6">
        <f t="shared" si="14"/>
        <v>0</v>
      </c>
      <c r="L111" s="6">
        <f t="shared" si="11"/>
        <v>0</v>
      </c>
      <c r="M111" s="17">
        <f>VLOOKUP(B111,Encargos!$A$8:$B$652,2,0)</f>
        <v>2.4659999999999999E-3</v>
      </c>
    </row>
    <row r="112" spans="1:13" x14ac:dyDescent="0.3">
      <c r="A112">
        <f t="shared" si="17"/>
        <v>258</v>
      </c>
      <c r="B112" s="1">
        <v>47849</v>
      </c>
      <c r="C112" s="6">
        <f t="shared" si="13"/>
        <v>0</v>
      </c>
      <c r="D112" s="6">
        <f t="shared" si="9"/>
        <v>0</v>
      </c>
      <c r="E112" s="6">
        <f t="shared" si="10"/>
        <v>0</v>
      </c>
      <c r="F112" s="6"/>
      <c r="G112" s="6"/>
      <c r="H112" s="6">
        <f t="shared" si="12"/>
        <v>0</v>
      </c>
      <c r="I112" s="6">
        <f t="shared" si="15"/>
        <v>0</v>
      </c>
      <c r="J112" s="6">
        <f t="shared" si="16"/>
        <v>0</v>
      </c>
      <c r="K112" s="6">
        <f t="shared" si="14"/>
        <v>0</v>
      </c>
      <c r="L112" s="6">
        <f t="shared" si="11"/>
        <v>0</v>
      </c>
      <c r="M112" s="17">
        <f>VLOOKUP(B112,Encargos!$A$8:$B$652,2,0)</f>
        <v>2.4659999999999999E-3</v>
      </c>
    </row>
    <row r="113" spans="1:13" x14ac:dyDescent="0.3">
      <c r="A113">
        <f t="shared" si="17"/>
        <v>257</v>
      </c>
      <c r="B113" s="1">
        <v>47880</v>
      </c>
      <c r="C113" s="6">
        <f t="shared" si="13"/>
        <v>0</v>
      </c>
      <c r="D113" s="6">
        <f t="shared" si="9"/>
        <v>0</v>
      </c>
      <c r="E113" s="6">
        <f t="shared" si="10"/>
        <v>0</v>
      </c>
      <c r="F113" s="6"/>
      <c r="G113" s="6"/>
      <c r="H113" s="6">
        <f t="shared" si="12"/>
        <v>0</v>
      </c>
      <c r="I113" s="6">
        <f t="shared" si="15"/>
        <v>0</v>
      </c>
      <c r="J113" s="6">
        <f t="shared" si="16"/>
        <v>0</v>
      </c>
      <c r="K113" s="6">
        <f t="shared" si="14"/>
        <v>0</v>
      </c>
      <c r="L113" s="6">
        <f t="shared" si="11"/>
        <v>0</v>
      </c>
      <c r="M113" s="17">
        <f>VLOOKUP(B113,Encargos!$A$8:$B$652,2,0)</f>
        <v>2.4659999999999999E-3</v>
      </c>
    </row>
    <row r="114" spans="1:13" x14ac:dyDescent="0.3">
      <c r="A114">
        <f t="shared" si="17"/>
        <v>256</v>
      </c>
      <c r="B114" s="1">
        <v>47908</v>
      </c>
      <c r="C114" s="6">
        <f t="shared" si="13"/>
        <v>0</v>
      </c>
      <c r="D114" s="6">
        <f t="shared" si="9"/>
        <v>0</v>
      </c>
      <c r="E114" s="6">
        <f t="shared" si="10"/>
        <v>0</v>
      </c>
      <c r="F114" s="6"/>
      <c r="G114" s="6"/>
      <c r="H114" s="6">
        <f t="shared" si="12"/>
        <v>0</v>
      </c>
      <c r="I114" s="6">
        <f t="shared" si="15"/>
        <v>0</v>
      </c>
      <c r="J114" s="6">
        <f t="shared" si="16"/>
        <v>0</v>
      </c>
      <c r="K114" s="6">
        <f t="shared" si="14"/>
        <v>0</v>
      </c>
      <c r="L114" s="6">
        <f t="shared" si="11"/>
        <v>0</v>
      </c>
      <c r="M114" s="17">
        <f>VLOOKUP(B114,Encargos!$A$8:$B$652,2,0)</f>
        <v>2.4659999999999999E-3</v>
      </c>
    </row>
    <row r="115" spans="1:13" x14ac:dyDescent="0.3">
      <c r="A115">
        <f t="shared" si="17"/>
        <v>255</v>
      </c>
      <c r="B115" s="1">
        <v>47939</v>
      </c>
      <c r="C115" s="6">
        <f t="shared" si="13"/>
        <v>0</v>
      </c>
      <c r="D115" s="6">
        <f t="shared" si="9"/>
        <v>0</v>
      </c>
      <c r="E115" s="6">
        <f t="shared" si="10"/>
        <v>0</v>
      </c>
      <c r="F115" s="6"/>
      <c r="G115" s="6"/>
      <c r="H115" s="6">
        <f t="shared" si="12"/>
        <v>0</v>
      </c>
      <c r="I115" s="6">
        <f t="shared" si="15"/>
        <v>0</v>
      </c>
      <c r="J115" s="6">
        <f t="shared" si="16"/>
        <v>0</v>
      </c>
      <c r="K115" s="6">
        <f t="shared" si="14"/>
        <v>0</v>
      </c>
      <c r="L115" s="6">
        <f t="shared" si="11"/>
        <v>0</v>
      </c>
      <c r="M115" s="17">
        <f>VLOOKUP(B115,Encargos!$A$8:$B$652,2,0)</f>
        <v>2.4659999999999999E-3</v>
      </c>
    </row>
    <row r="116" spans="1:13" x14ac:dyDescent="0.3">
      <c r="A116">
        <f t="shared" si="17"/>
        <v>254</v>
      </c>
      <c r="B116" s="1">
        <v>47969</v>
      </c>
      <c r="C116" s="6">
        <f t="shared" si="13"/>
        <v>0</v>
      </c>
      <c r="D116" s="6">
        <f t="shared" si="9"/>
        <v>0</v>
      </c>
      <c r="E116" s="6">
        <f t="shared" si="10"/>
        <v>0</v>
      </c>
      <c r="F116" s="6"/>
      <c r="G116" s="6"/>
      <c r="H116" s="6">
        <f t="shared" si="12"/>
        <v>0</v>
      </c>
      <c r="I116" s="6">
        <f t="shared" si="15"/>
        <v>0</v>
      </c>
      <c r="J116" s="6">
        <f t="shared" si="16"/>
        <v>0</v>
      </c>
      <c r="K116" s="6">
        <f t="shared" si="14"/>
        <v>0</v>
      </c>
      <c r="L116" s="6">
        <f t="shared" si="11"/>
        <v>0</v>
      </c>
      <c r="M116" s="17">
        <f>VLOOKUP(B116,Encargos!$A$8:$B$652,2,0)</f>
        <v>2.4659999999999999E-3</v>
      </c>
    </row>
    <row r="117" spans="1:13" x14ac:dyDescent="0.3">
      <c r="A117">
        <f t="shared" si="17"/>
        <v>253</v>
      </c>
      <c r="B117" s="1">
        <v>48000</v>
      </c>
      <c r="C117" s="6">
        <f t="shared" si="13"/>
        <v>0</v>
      </c>
      <c r="D117" s="6">
        <f t="shared" si="9"/>
        <v>0</v>
      </c>
      <c r="E117" s="6">
        <f t="shared" si="10"/>
        <v>0</v>
      </c>
      <c r="F117" s="6"/>
      <c r="G117" s="6"/>
      <c r="H117" s="6">
        <f t="shared" si="12"/>
        <v>0</v>
      </c>
      <c r="I117" s="6">
        <f t="shared" si="15"/>
        <v>0</v>
      </c>
      <c r="J117" s="6">
        <f t="shared" si="16"/>
        <v>0</v>
      </c>
      <c r="K117" s="6">
        <f t="shared" si="14"/>
        <v>0</v>
      </c>
      <c r="L117" s="6">
        <f t="shared" si="11"/>
        <v>0</v>
      </c>
      <c r="M117" s="17">
        <f>VLOOKUP(B117,Encargos!$A$8:$B$652,2,0)</f>
        <v>2.4659999999999999E-3</v>
      </c>
    </row>
    <row r="118" spans="1:13" x14ac:dyDescent="0.3">
      <c r="A118">
        <f t="shared" si="17"/>
        <v>252</v>
      </c>
      <c r="B118" s="1">
        <v>48030</v>
      </c>
      <c r="C118" s="6">
        <f t="shared" si="13"/>
        <v>0</v>
      </c>
      <c r="D118" s="6">
        <f t="shared" si="9"/>
        <v>0</v>
      </c>
      <c r="E118" s="6">
        <f t="shared" si="10"/>
        <v>0</v>
      </c>
      <c r="F118" s="6"/>
      <c r="G118" s="6"/>
      <c r="H118" s="6">
        <f t="shared" si="12"/>
        <v>0</v>
      </c>
      <c r="I118" s="6">
        <f t="shared" si="15"/>
        <v>0</v>
      </c>
      <c r="J118" s="6">
        <f t="shared" si="16"/>
        <v>0</v>
      </c>
      <c r="K118" s="6">
        <f t="shared" si="14"/>
        <v>0</v>
      </c>
      <c r="L118" s="6">
        <f t="shared" si="11"/>
        <v>0</v>
      </c>
      <c r="M118" s="17">
        <f>VLOOKUP(B118,Encargos!$A$8:$B$652,2,0)</f>
        <v>2.4659999999999999E-3</v>
      </c>
    </row>
    <row r="119" spans="1:13" x14ac:dyDescent="0.3">
      <c r="A119">
        <f t="shared" si="17"/>
        <v>251</v>
      </c>
      <c r="B119" s="1">
        <v>48061</v>
      </c>
      <c r="C119" s="6">
        <f t="shared" si="13"/>
        <v>0</v>
      </c>
      <c r="D119" s="6">
        <f t="shared" si="9"/>
        <v>0</v>
      </c>
      <c r="E119" s="6">
        <f t="shared" si="10"/>
        <v>0</v>
      </c>
      <c r="F119" s="6"/>
      <c r="G119" s="6"/>
      <c r="H119" s="6">
        <f t="shared" si="12"/>
        <v>0</v>
      </c>
      <c r="I119" s="6">
        <f t="shared" si="15"/>
        <v>0</v>
      </c>
      <c r="J119" s="6">
        <f t="shared" si="16"/>
        <v>0</v>
      </c>
      <c r="K119" s="6">
        <f t="shared" si="14"/>
        <v>0</v>
      </c>
      <c r="L119" s="6">
        <f t="shared" si="11"/>
        <v>0</v>
      </c>
      <c r="M119" s="17">
        <f>VLOOKUP(B119,Encargos!$A$8:$B$652,2,0)</f>
        <v>2.4659999999999999E-3</v>
      </c>
    </row>
    <row r="120" spans="1:13" x14ac:dyDescent="0.3">
      <c r="A120">
        <f t="shared" si="17"/>
        <v>250</v>
      </c>
      <c r="B120" s="1">
        <v>48092</v>
      </c>
      <c r="C120" s="6">
        <f t="shared" si="13"/>
        <v>0</v>
      </c>
      <c r="D120" s="6">
        <f t="shared" si="9"/>
        <v>0</v>
      </c>
      <c r="E120" s="6">
        <f t="shared" si="10"/>
        <v>0</v>
      </c>
      <c r="F120" s="6"/>
      <c r="G120" s="6"/>
      <c r="H120" s="6">
        <f t="shared" si="12"/>
        <v>0</v>
      </c>
      <c r="I120" s="6">
        <f t="shared" si="15"/>
        <v>0</v>
      </c>
      <c r="J120" s="6">
        <f t="shared" si="16"/>
        <v>0</v>
      </c>
      <c r="K120" s="6">
        <f t="shared" si="14"/>
        <v>0</v>
      </c>
      <c r="L120" s="6">
        <f t="shared" si="11"/>
        <v>0</v>
      </c>
      <c r="M120" s="17">
        <f>VLOOKUP(B120,Encargos!$A$8:$B$652,2,0)</f>
        <v>2.4659999999999999E-3</v>
      </c>
    </row>
    <row r="121" spans="1:13" x14ac:dyDescent="0.3">
      <c r="A121">
        <f t="shared" si="17"/>
        <v>249</v>
      </c>
      <c r="B121" s="1">
        <v>48122</v>
      </c>
      <c r="C121" s="6">
        <f t="shared" si="13"/>
        <v>0</v>
      </c>
      <c r="D121" s="6">
        <f t="shared" si="9"/>
        <v>0</v>
      </c>
      <c r="E121" s="6">
        <f t="shared" si="10"/>
        <v>0</v>
      </c>
      <c r="F121" s="6"/>
      <c r="G121" s="6"/>
      <c r="H121" s="6">
        <f t="shared" si="12"/>
        <v>0</v>
      </c>
      <c r="I121" s="6">
        <f t="shared" si="15"/>
        <v>0</v>
      </c>
      <c r="J121" s="6">
        <f t="shared" si="16"/>
        <v>0</v>
      </c>
      <c r="K121" s="6">
        <f t="shared" si="14"/>
        <v>0</v>
      </c>
      <c r="L121" s="6">
        <f t="shared" si="11"/>
        <v>0</v>
      </c>
      <c r="M121" s="17">
        <f>VLOOKUP(B121,Encargos!$A$8:$B$652,2,0)</f>
        <v>2.4659999999999999E-3</v>
      </c>
    </row>
    <row r="122" spans="1:13" x14ac:dyDescent="0.3">
      <c r="A122">
        <f t="shared" si="17"/>
        <v>248</v>
      </c>
      <c r="B122" s="1">
        <v>48153</v>
      </c>
      <c r="C122" s="6">
        <f t="shared" si="13"/>
        <v>0</v>
      </c>
      <c r="D122" s="6">
        <f t="shared" si="9"/>
        <v>0</v>
      </c>
      <c r="E122" s="6">
        <f t="shared" si="10"/>
        <v>0</v>
      </c>
      <c r="F122" s="6"/>
      <c r="G122" s="6"/>
      <c r="H122" s="6">
        <f t="shared" si="12"/>
        <v>0</v>
      </c>
      <c r="I122" s="6">
        <f t="shared" si="15"/>
        <v>0</v>
      </c>
      <c r="J122" s="6">
        <f t="shared" si="16"/>
        <v>0</v>
      </c>
      <c r="K122" s="6">
        <f t="shared" si="14"/>
        <v>0</v>
      </c>
      <c r="L122" s="6">
        <f t="shared" si="11"/>
        <v>0</v>
      </c>
      <c r="M122" s="17">
        <f>VLOOKUP(B122,Encargos!$A$8:$B$652,2,0)</f>
        <v>2.4659999999999999E-3</v>
      </c>
    </row>
    <row r="123" spans="1:13" x14ac:dyDescent="0.3">
      <c r="A123">
        <f t="shared" si="17"/>
        <v>247</v>
      </c>
      <c r="B123" s="1">
        <v>48183</v>
      </c>
      <c r="C123" s="6">
        <f t="shared" si="13"/>
        <v>0</v>
      </c>
      <c r="D123" s="6">
        <f t="shared" si="9"/>
        <v>0</v>
      </c>
      <c r="E123" s="6">
        <f t="shared" si="10"/>
        <v>0</v>
      </c>
      <c r="F123" s="6"/>
      <c r="G123" s="6"/>
      <c r="H123" s="6">
        <f t="shared" si="12"/>
        <v>0</v>
      </c>
      <c r="I123" s="6">
        <f t="shared" si="15"/>
        <v>0</v>
      </c>
      <c r="J123" s="6">
        <f t="shared" si="16"/>
        <v>0</v>
      </c>
      <c r="K123" s="6">
        <f t="shared" si="14"/>
        <v>0</v>
      </c>
      <c r="L123" s="6">
        <f t="shared" si="11"/>
        <v>0</v>
      </c>
      <c r="M123" s="17">
        <f>VLOOKUP(B123,Encargos!$A$8:$B$652,2,0)</f>
        <v>2.4659999999999999E-3</v>
      </c>
    </row>
    <row r="124" spans="1:13" x14ac:dyDescent="0.3">
      <c r="A124">
        <f t="shared" si="17"/>
        <v>246</v>
      </c>
      <c r="B124" s="1">
        <v>48214</v>
      </c>
      <c r="C124" s="6">
        <f t="shared" si="13"/>
        <v>0</v>
      </c>
      <c r="D124" s="6">
        <f t="shared" si="9"/>
        <v>0</v>
      </c>
      <c r="E124" s="6">
        <f t="shared" si="10"/>
        <v>0</v>
      </c>
      <c r="F124" s="6"/>
      <c r="G124" s="6"/>
      <c r="H124" s="6">
        <f t="shared" si="12"/>
        <v>0</v>
      </c>
      <c r="I124" s="6">
        <f t="shared" si="15"/>
        <v>0</v>
      </c>
      <c r="J124" s="6">
        <f t="shared" si="16"/>
        <v>0</v>
      </c>
      <c r="K124" s="6">
        <f t="shared" si="14"/>
        <v>0</v>
      </c>
      <c r="L124" s="6">
        <f t="shared" si="11"/>
        <v>0</v>
      </c>
      <c r="M124" s="17">
        <f>VLOOKUP(B124,Encargos!$A$8:$B$652,2,0)</f>
        <v>2.4659999999999999E-3</v>
      </c>
    </row>
    <row r="125" spans="1:13" x14ac:dyDescent="0.3">
      <c r="A125">
        <f t="shared" si="17"/>
        <v>245</v>
      </c>
      <c r="B125" s="1">
        <v>48245</v>
      </c>
      <c r="C125" s="6">
        <f t="shared" si="13"/>
        <v>0</v>
      </c>
      <c r="D125" s="6">
        <f t="shared" si="9"/>
        <v>0</v>
      </c>
      <c r="E125" s="6">
        <f t="shared" si="10"/>
        <v>0</v>
      </c>
      <c r="F125" s="6"/>
      <c r="G125" s="6"/>
      <c r="H125" s="6">
        <f t="shared" si="12"/>
        <v>0</v>
      </c>
      <c r="I125" s="6">
        <f t="shared" si="15"/>
        <v>0</v>
      </c>
      <c r="J125" s="6">
        <f t="shared" si="16"/>
        <v>0</v>
      </c>
      <c r="K125" s="6">
        <f t="shared" si="14"/>
        <v>0</v>
      </c>
      <c r="L125" s="6">
        <f t="shared" si="11"/>
        <v>0</v>
      </c>
      <c r="M125" s="17">
        <f>VLOOKUP(B125,Encargos!$A$8:$B$652,2,0)</f>
        <v>2.4659999999999999E-3</v>
      </c>
    </row>
    <row r="126" spans="1:13" x14ac:dyDescent="0.3">
      <c r="A126">
        <f t="shared" si="17"/>
        <v>244</v>
      </c>
      <c r="B126" s="1">
        <v>48274</v>
      </c>
      <c r="C126" s="6">
        <f t="shared" si="13"/>
        <v>0</v>
      </c>
      <c r="D126" s="6">
        <f t="shared" si="9"/>
        <v>0</v>
      </c>
      <c r="E126" s="6">
        <f t="shared" si="10"/>
        <v>0</v>
      </c>
      <c r="F126" s="6"/>
      <c r="G126" s="6"/>
      <c r="H126" s="6">
        <f t="shared" si="12"/>
        <v>0</v>
      </c>
      <c r="I126" s="6">
        <f t="shared" si="15"/>
        <v>0</v>
      </c>
      <c r="J126" s="6">
        <f t="shared" si="16"/>
        <v>0</v>
      </c>
      <c r="K126" s="6">
        <f t="shared" si="14"/>
        <v>0</v>
      </c>
      <c r="L126" s="6">
        <f t="shared" si="11"/>
        <v>0</v>
      </c>
      <c r="M126" s="17">
        <f>VLOOKUP(B126,Encargos!$A$8:$B$652,2,0)</f>
        <v>2.4659999999999999E-3</v>
      </c>
    </row>
    <row r="127" spans="1:13" x14ac:dyDescent="0.3">
      <c r="A127">
        <f t="shared" si="17"/>
        <v>243</v>
      </c>
      <c r="B127" s="1">
        <v>48305</v>
      </c>
      <c r="C127" s="6">
        <f t="shared" si="13"/>
        <v>0</v>
      </c>
      <c r="D127" s="6">
        <f t="shared" si="9"/>
        <v>0</v>
      </c>
      <c r="E127" s="6">
        <f t="shared" si="10"/>
        <v>0</v>
      </c>
      <c r="F127" s="6"/>
      <c r="G127" s="6"/>
      <c r="H127" s="6">
        <f t="shared" si="12"/>
        <v>0</v>
      </c>
      <c r="I127" s="6">
        <f t="shared" si="15"/>
        <v>0</v>
      </c>
      <c r="J127" s="6">
        <f t="shared" si="16"/>
        <v>0</v>
      </c>
      <c r="K127" s="6">
        <f t="shared" si="14"/>
        <v>0</v>
      </c>
      <c r="L127" s="6">
        <f t="shared" si="11"/>
        <v>0</v>
      </c>
      <c r="M127" s="17">
        <f>VLOOKUP(B127,Encargos!$A$8:$B$652,2,0)</f>
        <v>2.4659999999999999E-3</v>
      </c>
    </row>
    <row r="128" spans="1:13" x14ac:dyDescent="0.3">
      <c r="A128">
        <f t="shared" si="17"/>
        <v>242</v>
      </c>
      <c r="B128" s="1">
        <v>48335</v>
      </c>
      <c r="C128" s="6">
        <f t="shared" si="13"/>
        <v>0</v>
      </c>
      <c r="D128" s="6">
        <f t="shared" si="9"/>
        <v>0</v>
      </c>
      <c r="E128" s="6">
        <f t="shared" si="10"/>
        <v>0</v>
      </c>
      <c r="F128" s="6"/>
      <c r="G128" s="6"/>
      <c r="H128" s="6">
        <f t="shared" si="12"/>
        <v>0</v>
      </c>
      <c r="I128" s="6">
        <f t="shared" si="15"/>
        <v>0</v>
      </c>
      <c r="J128" s="6">
        <f t="shared" si="16"/>
        <v>0</v>
      </c>
      <c r="K128" s="6">
        <f t="shared" si="14"/>
        <v>0</v>
      </c>
      <c r="L128" s="6">
        <f t="shared" si="11"/>
        <v>0</v>
      </c>
      <c r="M128" s="17">
        <f>VLOOKUP(B128,Encargos!$A$8:$B$652,2,0)</f>
        <v>2.4659999999999999E-3</v>
      </c>
    </row>
    <row r="129" spans="1:13" x14ac:dyDescent="0.3">
      <c r="A129">
        <f t="shared" si="17"/>
        <v>241</v>
      </c>
      <c r="B129" s="1">
        <v>48366</v>
      </c>
      <c r="C129" s="6">
        <f t="shared" si="13"/>
        <v>0</v>
      </c>
      <c r="D129" s="6">
        <f t="shared" si="9"/>
        <v>0</v>
      </c>
      <c r="E129" s="6">
        <f t="shared" si="10"/>
        <v>0</v>
      </c>
      <c r="F129" s="6"/>
      <c r="G129" s="6"/>
      <c r="H129" s="6">
        <f t="shared" si="12"/>
        <v>0</v>
      </c>
      <c r="I129" s="6">
        <f t="shared" si="15"/>
        <v>0</v>
      </c>
      <c r="J129" s="6">
        <f t="shared" si="16"/>
        <v>0</v>
      </c>
      <c r="K129" s="6">
        <f t="shared" si="14"/>
        <v>0</v>
      </c>
      <c r="L129" s="6">
        <f t="shared" si="11"/>
        <v>0</v>
      </c>
      <c r="M129" s="17">
        <f>VLOOKUP(B129,Encargos!$A$8:$B$652,2,0)</f>
        <v>2.4659999999999999E-3</v>
      </c>
    </row>
    <row r="130" spans="1:13" x14ac:dyDescent="0.3">
      <c r="A130">
        <f t="shared" si="17"/>
        <v>240</v>
      </c>
      <c r="B130" s="1">
        <v>48396</v>
      </c>
      <c r="C130" s="6">
        <f t="shared" si="13"/>
        <v>0</v>
      </c>
      <c r="D130" s="6">
        <f t="shared" si="9"/>
        <v>0</v>
      </c>
      <c r="E130" s="6">
        <f t="shared" si="10"/>
        <v>0</v>
      </c>
      <c r="F130" s="6"/>
      <c r="G130" s="6"/>
      <c r="H130" s="6">
        <f t="shared" si="12"/>
        <v>0</v>
      </c>
      <c r="I130" s="6">
        <f t="shared" si="15"/>
        <v>0</v>
      </c>
      <c r="J130" s="6">
        <f t="shared" si="16"/>
        <v>0</v>
      </c>
      <c r="K130" s="6">
        <f t="shared" si="14"/>
        <v>0</v>
      </c>
      <c r="L130" s="6">
        <f t="shared" si="11"/>
        <v>0</v>
      </c>
      <c r="M130" s="17">
        <f>VLOOKUP(B130,Encargos!$A$8:$B$652,2,0)</f>
        <v>2.4659999999999999E-3</v>
      </c>
    </row>
    <row r="131" spans="1:13" x14ac:dyDescent="0.3">
      <c r="A131">
        <f t="shared" si="17"/>
        <v>239</v>
      </c>
      <c r="B131" s="1">
        <v>48427</v>
      </c>
      <c r="C131" s="6">
        <f t="shared" si="13"/>
        <v>0</v>
      </c>
      <c r="D131" s="6">
        <f t="shared" si="9"/>
        <v>0</v>
      </c>
      <c r="E131" s="6">
        <f t="shared" si="10"/>
        <v>0</v>
      </c>
      <c r="F131" s="6"/>
      <c r="G131" s="6"/>
      <c r="H131" s="6">
        <f t="shared" si="12"/>
        <v>0</v>
      </c>
      <c r="I131" s="6">
        <f t="shared" si="15"/>
        <v>0</v>
      </c>
      <c r="J131" s="6">
        <f t="shared" si="16"/>
        <v>0</v>
      </c>
      <c r="K131" s="6">
        <f t="shared" si="14"/>
        <v>0</v>
      </c>
      <c r="L131" s="6">
        <f t="shared" si="11"/>
        <v>0</v>
      </c>
      <c r="M131" s="17">
        <f>VLOOKUP(B131,Encargos!$A$8:$B$652,2,0)</f>
        <v>2.4659999999999999E-3</v>
      </c>
    </row>
    <row r="132" spans="1:13" x14ac:dyDescent="0.3">
      <c r="A132">
        <f t="shared" si="17"/>
        <v>238</v>
      </c>
      <c r="B132" s="1">
        <v>48458</v>
      </c>
      <c r="C132" s="6">
        <f t="shared" si="13"/>
        <v>0</v>
      </c>
      <c r="D132" s="6">
        <f t="shared" si="9"/>
        <v>0</v>
      </c>
      <c r="E132" s="6">
        <f t="shared" si="10"/>
        <v>0</v>
      </c>
      <c r="F132" s="6"/>
      <c r="G132" s="6"/>
      <c r="H132" s="6">
        <f t="shared" si="12"/>
        <v>0</v>
      </c>
      <c r="I132" s="6">
        <f t="shared" si="15"/>
        <v>0</v>
      </c>
      <c r="J132" s="6">
        <f t="shared" si="16"/>
        <v>0</v>
      </c>
      <c r="K132" s="6">
        <f t="shared" si="14"/>
        <v>0</v>
      </c>
      <c r="L132" s="6">
        <f t="shared" si="11"/>
        <v>0</v>
      </c>
      <c r="M132" s="17">
        <f>VLOOKUP(B132,Encargos!$A$8:$B$652,2,0)</f>
        <v>2.4659999999999999E-3</v>
      </c>
    </row>
    <row r="133" spans="1:13" x14ac:dyDescent="0.3">
      <c r="A133">
        <f t="shared" si="17"/>
        <v>237</v>
      </c>
      <c r="B133" s="1">
        <v>48488</v>
      </c>
      <c r="C133" s="6">
        <f t="shared" si="13"/>
        <v>0</v>
      </c>
      <c r="D133" s="6">
        <f t="shared" ref="D133:D196" si="18">C133*M133</f>
        <v>0</v>
      </c>
      <c r="E133" s="6">
        <f t="shared" ref="E133:E196" si="19">C133+D133</f>
        <v>0</v>
      </c>
      <c r="F133" s="6"/>
      <c r="G133" s="6"/>
      <c r="H133" s="6">
        <f t="shared" ref="H133:H196" si="20">SUM(E133:G133)*$N$4</f>
        <v>0</v>
      </c>
      <c r="I133" s="6">
        <f t="shared" si="15"/>
        <v>0</v>
      </c>
      <c r="J133" s="6">
        <f t="shared" si="16"/>
        <v>0</v>
      </c>
      <c r="K133" s="6">
        <f t="shared" si="14"/>
        <v>0</v>
      </c>
      <c r="L133" s="6">
        <f t="shared" ref="L133:L196" si="21">SUM(E133:H133)-I133</f>
        <v>0</v>
      </c>
      <c r="M133" s="17">
        <f>VLOOKUP(B133,Encargos!$A$8:$B$652,2,0)</f>
        <v>2.4659999999999999E-3</v>
      </c>
    </row>
    <row r="134" spans="1:13" x14ac:dyDescent="0.3">
      <c r="A134">
        <f t="shared" si="17"/>
        <v>236</v>
      </c>
      <c r="B134" s="1">
        <v>48519</v>
      </c>
      <c r="C134" s="6">
        <f t="shared" si="13"/>
        <v>0</v>
      </c>
      <c r="D134" s="6">
        <f t="shared" si="18"/>
        <v>0</v>
      </c>
      <c r="E134" s="6">
        <f t="shared" si="19"/>
        <v>0</v>
      </c>
      <c r="F134" s="6"/>
      <c r="G134" s="6"/>
      <c r="H134" s="6">
        <f t="shared" si="20"/>
        <v>0</v>
      </c>
      <c r="I134" s="6">
        <f t="shared" si="15"/>
        <v>0</v>
      </c>
      <c r="J134" s="6">
        <f t="shared" si="16"/>
        <v>0</v>
      </c>
      <c r="K134" s="6">
        <f t="shared" si="14"/>
        <v>0</v>
      </c>
      <c r="L134" s="6">
        <f t="shared" si="21"/>
        <v>0</v>
      </c>
      <c r="M134" s="17">
        <f>VLOOKUP(B134,Encargos!$A$8:$B$652,2,0)</f>
        <v>2.4659999999999999E-3</v>
      </c>
    </row>
    <row r="135" spans="1:13" x14ac:dyDescent="0.3">
      <c r="A135">
        <f t="shared" si="17"/>
        <v>235</v>
      </c>
      <c r="B135" s="1">
        <v>48549</v>
      </c>
      <c r="C135" s="6">
        <f t="shared" ref="C135:C198" si="22">L134</f>
        <v>0</v>
      </c>
      <c r="D135" s="6">
        <f t="shared" si="18"/>
        <v>0</v>
      </c>
      <c r="E135" s="6">
        <f t="shared" si="19"/>
        <v>0</v>
      </c>
      <c r="F135" s="6"/>
      <c r="G135" s="6"/>
      <c r="H135" s="6">
        <f t="shared" si="20"/>
        <v>0</v>
      </c>
      <c r="I135" s="6">
        <f t="shared" si="15"/>
        <v>0</v>
      </c>
      <c r="J135" s="6">
        <f t="shared" si="16"/>
        <v>0</v>
      </c>
      <c r="K135" s="6">
        <f t="shared" ref="K135:K198" si="23">I135-J135</f>
        <v>0</v>
      </c>
      <c r="L135" s="6">
        <f t="shared" si="21"/>
        <v>0</v>
      </c>
      <c r="M135" s="17">
        <f>VLOOKUP(B135,Encargos!$A$8:$B$652,2,0)</f>
        <v>2.4659999999999999E-3</v>
      </c>
    </row>
    <row r="136" spans="1:13" x14ac:dyDescent="0.3">
      <c r="A136">
        <f t="shared" si="17"/>
        <v>234</v>
      </c>
      <c r="B136" s="1">
        <v>48580</v>
      </c>
      <c r="C136" s="6">
        <f t="shared" si="22"/>
        <v>0</v>
      </c>
      <c r="D136" s="6">
        <f t="shared" si="18"/>
        <v>0</v>
      </c>
      <c r="E136" s="6">
        <f t="shared" si="19"/>
        <v>0</v>
      </c>
      <c r="F136" s="6"/>
      <c r="G136" s="6"/>
      <c r="H136" s="6">
        <f t="shared" si="20"/>
        <v>0</v>
      </c>
      <c r="I136" s="6">
        <f t="shared" si="15"/>
        <v>0</v>
      </c>
      <c r="J136" s="6">
        <f t="shared" si="16"/>
        <v>0</v>
      </c>
      <c r="K136" s="6">
        <f t="shared" si="23"/>
        <v>0</v>
      </c>
      <c r="L136" s="6">
        <f t="shared" si="21"/>
        <v>0</v>
      </c>
      <c r="M136" s="17">
        <f>VLOOKUP(B136,Encargos!$A$8:$B$652,2,0)</f>
        <v>2.4659999999999999E-3</v>
      </c>
    </row>
    <row r="137" spans="1:13" x14ac:dyDescent="0.3">
      <c r="A137">
        <f t="shared" si="17"/>
        <v>233</v>
      </c>
      <c r="B137" s="1">
        <v>48611</v>
      </c>
      <c r="C137" s="6">
        <f t="shared" si="22"/>
        <v>0</v>
      </c>
      <c r="D137" s="6">
        <f t="shared" si="18"/>
        <v>0</v>
      </c>
      <c r="E137" s="6">
        <f t="shared" si="19"/>
        <v>0</v>
      </c>
      <c r="F137" s="6"/>
      <c r="G137" s="6"/>
      <c r="H137" s="6">
        <f t="shared" si="20"/>
        <v>0</v>
      </c>
      <c r="I137" s="6">
        <f t="shared" si="15"/>
        <v>0</v>
      </c>
      <c r="J137" s="6">
        <f t="shared" si="16"/>
        <v>0</v>
      </c>
      <c r="K137" s="6">
        <f t="shared" si="23"/>
        <v>0</v>
      </c>
      <c r="L137" s="6">
        <f t="shared" si="21"/>
        <v>0</v>
      </c>
      <c r="M137" s="17">
        <f>VLOOKUP(B137,Encargos!$A$8:$B$652,2,0)</f>
        <v>2.4659999999999999E-3</v>
      </c>
    </row>
    <row r="138" spans="1:13" x14ac:dyDescent="0.3">
      <c r="A138">
        <f t="shared" si="17"/>
        <v>232</v>
      </c>
      <c r="B138" s="1">
        <v>48639</v>
      </c>
      <c r="C138" s="6">
        <f t="shared" si="22"/>
        <v>0</v>
      </c>
      <c r="D138" s="6">
        <f t="shared" si="18"/>
        <v>0</v>
      </c>
      <c r="E138" s="6">
        <f t="shared" si="19"/>
        <v>0</v>
      </c>
      <c r="F138" s="6"/>
      <c r="G138" s="6"/>
      <c r="H138" s="6">
        <f t="shared" si="20"/>
        <v>0</v>
      </c>
      <c r="I138" s="6">
        <f t="shared" ref="I138:I201" si="24">PMT($N$4,A138,-SUM(E138:G138))</f>
        <v>0</v>
      </c>
      <c r="J138" s="6">
        <f t="shared" ref="J138:J201" si="25">H138</f>
        <v>0</v>
      </c>
      <c r="K138" s="6">
        <f t="shared" si="23"/>
        <v>0</v>
      </c>
      <c r="L138" s="6">
        <f t="shared" si="21"/>
        <v>0</v>
      </c>
      <c r="M138" s="17">
        <f>VLOOKUP(B138,Encargos!$A$8:$B$652,2,0)</f>
        <v>2.4659999999999999E-3</v>
      </c>
    </row>
    <row r="139" spans="1:13" x14ac:dyDescent="0.3">
      <c r="A139">
        <f t="shared" si="17"/>
        <v>231</v>
      </c>
      <c r="B139" s="1">
        <v>48670</v>
      </c>
      <c r="C139" s="6">
        <f t="shared" si="22"/>
        <v>0</v>
      </c>
      <c r="D139" s="6">
        <f t="shared" si="18"/>
        <v>0</v>
      </c>
      <c r="E139" s="6">
        <f t="shared" si="19"/>
        <v>0</v>
      </c>
      <c r="F139" s="6"/>
      <c r="G139" s="6"/>
      <c r="H139" s="6">
        <f t="shared" si="20"/>
        <v>0</v>
      </c>
      <c r="I139" s="6">
        <f t="shared" si="24"/>
        <v>0</v>
      </c>
      <c r="J139" s="6">
        <f t="shared" si="25"/>
        <v>0</v>
      </c>
      <c r="K139" s="6">
        <f t="shared" si="23"/>
        <v>0</v>
      </c>
      <c r="L139" s="6">
        <f t="shared" si="21"/>
        <v>0</v>
      </c>
      <c r="M139" s="17">
        <f>VLOOKUP(B139,Encargos!$A$8:$B$652,2,0)</f>
        <v>2.4659999999999999E-3</v>
      </c>
    </row>
    <row r="140" spans="1:13" x14ac:dyDescent="0.3">
      <c r="A140">
        <f t="shared" ref="A140:A203" si="26">A139-1</f>
        <v>230</v>
      </c>
      <c r="B140" s="1">
        <v>48700</v>
      </c>
      <c r="C140" s="6">
        <f t="shared" si="22"/>
        <v>0</v>
      </c>
      <c r="D140" s="6">
        <f t="shared" si="18"/>
        <v>0</v>
      </c>
      <c r="E140" s="6">
        <f t="shared" si="19"/>
        <v>0</v>
      </c>
      <c r="F140" s="6"/>
      <c r="G140" s="6"/>
      <c r="H140" s="6">
        <f t="shared" si="20"/>
        <v>0</v>
      </c>
      <c r="I140" s="6">
        <f t="shared" si="24"/>
        <v>0</v>
      </c>
      <c r="J140" s="6">
        <f t="shared" si="25"/>
        <v>0</v>
      </c>
      <c r="K140" s="6">
        <f t="shared" si="23"/>
        <v>0</v>
      </c>
      <c r="L140" s="6">
        <f t="shared" si="21"/>
        <v>0</v>
      </c>
      <c r="M140" s="17">
        <f>VLOOKUP(B140,Encargos!$A$8:$B$652,2,0)</f>
        <v>2.4659999999999999E-3</v>
      </c>
    </row>
    <row r="141" spans="1:13" x14ac:dyDescent="0.3">
      <c r="A141">
        <f t="shared" si="26"/>
        <v>229</v>
      </c>
      <c r="B141" s="1">
        <v>48731</v>
      </c>
      <c r="C141" s="6">
        <f t="shared" si="22"/>
        <v>0</v>
      </c>
      <c r="D141" s="6">
        <f t="shared" si="18"/>
        <v>0</v>
      </c>
      <c r="E141" s="6">
        <f t="shared" si="19"/>
        <v>0</v>
      </c>
      <c r="F141" s="6"/>
      <c r="G141" s="6"/>
      <c r="H141" s="6">
        <f t="shared" si="20"/>
        <v>0</v>
      </c>
      <c r="I141" s="6">
        <f t="shared" si="24"/>
        <v>0</v>
      </c>
      <c r="J141" s="6">
        <f t="shared" si="25"/>
        <v>0</v>
      </c>
      <c r="K141" s="6">
        <f t="shared" si="23"/>
        <v>0</v>
      </c>
      <c r="L141" s="6">
        <f t="shared" si="21"/>
        <v>0</v>
      </c>
      <c r="M141" s="17">
        <f>VLOOKUP(B141,Encargos!$A$8:$B$652,2,0)</f>
        <v>2.4659999999999999E-3</v>
      </c>
    </row>
    <row r="142" spans="1:13" x14ac:dyDescent="0.3">
      <c r="A142">
        <f t="shared" si="26"/>
        <v>228</v>
      </c>
      <c r="B142" s="1">
        <v>48761</v>
      </c>
      <c r="C142" s="6">
        <f t="shared" si="22"/>
        <v>0</v>
      </c>
      <c r="D142" s="6">
        <f t="shared" si="18"/>
        <v>0</v>
      </c>
      <c r="E142" s="6">
        <f t="shared" si="19"/>
        <v>0</v>
      </c>
      <c r="F142" s="6"/>
      <c r="G142" s="6"/>
      <c r="H142" s="6">
        <f t="shared" si="20"/>
        <v>0</v>
      </c>
      <c r="I142" s="6">
        <f t="shared" si="24"/>
        <v>0</v>
      </c>
      <c r="J142" s="6">
        <f t="shared" si="25"/>
        <v>0</v>
      </c>
      <c r="K142" s="6">
        <f t="shared" si="23"/>
        <v>0</v>
      </c>
      <c r="L142" s="6">
        <f t="shared" si="21"/>
        <v>0</v>
      </c>
      <c r="M142" s="17">
        <f>VLOOKUP(B142,Encargos!$A$8:$B$652,2,0)</f>
        <v>2.4659999999999999E-3</v>
      </c>
    </row>
    <row r="143" spans="1:13" x14ac:dyDescent="0.3">
      <c r="A143">
        <f t="shared" si="26"/>
        <v>227</v>
      </c>
      <c r="B143" s="1">
        <v>48792</v>
      </c>
      <c r="C143" s="6">
        <f t="shared" si="22"/>
        <v>0</v>
      </c>
      <c r="D143" s="6">
        <f t="shared" si="18"/>
        <v>0</v>
      </c>
      <c r="E143" s="6">
        <f t="shared" si="19"/>
        <v>0</v>
      </c>
      <c r="F143" s="6"/>
      <c r="G143" s="6"/>
      <c r="H143" s="6">
        <f t="shared" si="20"/>
        <v>0</v>
      </c>
      <c r="I143" s="6">
        <f t="shared" si="24"/>
        <v>0</v>
      </c>
      <c r="J143" s="6">
        <f t="shared" si="25"/>
        <v>0</v>
      </c>
      <c r="K143" s="6">
        <f t="shared" si="23"/>
        <v>0</v>
      </c>
      <c r="L143" s="6">
        <f t="shared" si="21"/>
        <v>0</v>
      </c>
      <c r="M143" s="17">
        <f>VLOOKUP(B143,Encargos!$A$8:$B$652,2,0)</f>
        <v>2.4659999999999999E-3</v>
      </c>
    </row>
    <row r="144" spans="1:13" x14ac:dyDescent="0.3">
      <c r="A144">
        <f t="shared" si="26"/>
        <v>226</v>
      </c>
      <c r="B144" s="1">
        <v>48823</v>
      </c>
      <c r="C144" s="6">
        <f t="shared" si="22"/>
        <v>0</v>
      </c>
      <c r="D144" s="6">
        <f t="shared" si="18"/>
        <v>0</v>
      </c>
      <c r="E144" s="6">
        <f t="shared" si="19"/>
        <v>0</v>
      </c>
      <c r="F144" s="6"/>
      <c r="G144" s="6"/>
      <c r="H144" s="6">
        <f t="shared" si="20"/>
        <v>0</v>
      </c>
      <c r="I144" s="6">
        <f t="shared" si="24"/>
        <v>0</v>
      </c>
      <c r="J144" s="6">
        <f t="shared" si="25"/>
        <v>0</v>
      </c>
      <c r="K144" s="6">
        <f t="shared" si="23"/>
        <v>0</v>
      </c>
      <c r="L144" s="6">
        <f t="shared" si="21"/>
        <v>0</v>
      </c>
      <c r="M144" s="17">
        <f>VLOOKUP(B144,Encargos!$A$8:$B$652,2,0)</f>
        <v>2.4659999999999999E-3</v>
      </c>
    </row>
    <row r="145" spans="1:13" x14ac:dyDescent="0.3">
      <c r="A145">
        <f t="shared" si="26"/>
        <v>225</v>
      </c>
      <c r="B145" s="1">
        <v>48853</v>
      </c>
      <c r="C145" s="6">
        <f t="shared" si="22"/>
        <v>0</v>
      </c>
      <c r="D145" s="6">
        <f t="shared" si="18"/>
        <v>0</v>
      </c>
      <c r="E145" s="6">
        <f t="shared" si="19"/>
        <v>0</v>
      </c>
      <c r="F145" s="6"/>
      <c r="G145" s="6"/>
      <c r="H145" s="6">
        <f t="shared" si="20"/>
        <v>0</v>
      </c>
      <c r="I145" s="6">
        <f t="shared" si="24"/>
        <v>0</v>
      </c>
      <c r="J145" s="6">
        <f t="shared" si="25"/>
        <v>0</v>
      </c>
      <c r="K145" s="6">
        <f t="shared" si="23"/>
        <v>0</v>
      </c>
      <c r="L145" s="6">
        <f t="shared" si="21"/>
        <v>0</v>
      </c>
      <c r="M145" s="17">
        <f>VLOOKUP(B145,Encargos!$A$8:$B$652,2,0)</f>
        <v>2.4659999999999999E-3</v>
      </c>
    </row>
    <row r="146" spans="1:13" x14ac:dyDescent="0.3">
      <c r="A146">
        <f t="shared" si="26"/>
        <v>224</v>
      </c>
      <c r="B146" s="1">
        <v>48884</v>
      </c>
      <c r="C146" s="6">
        <f t="shared" si="22"/>
        <v>0</v>
      </c>
      <c r="D146" s="6">
        <f t="shared" si="18"/>
        <v>0</v>
      </c>
      <c r="E146" s="6">
        <f t="shared" si="19"/>
        <v>0</v>
      </c>
      <c r="F146" s="6"/>
      <c r="G146" s="6"/>
      <c r="H146" s="6">
        <f t="shared" si="20"/>
        <v>0</v>
      </c>
      <c r="I146" s="6">
        <f t="shared" si="24"/>
        <v>0</v>
      </c>
      <c r="J146" s="6">
        <f t="shared" si="25"/>
        <v>0</v>
      </c>
      <c r="K146" s="6">
        <f t="shared" si="23"/>
        <v>0</v>
      </c>
      <c r="L146" s="6">
        <f t="shared" si="21"/>
        <v>0</v>
      </c>
      <c r="M146" s="17">
        <f>VLOOKUP(B146,Encargos!$A$8:$B$652,2,0)</f>
        <v>2.4659999999999999E-3</v>
      </c>
    </row>
    <row r="147" spans="1:13" x14ac:dyDescent="0.3">
      <c r="A147">
        <f t="shared" si="26"/>
        <v>223</v>
      </c>
      <c r="B147" s="1">
        <v>48914</v>
      </c>
      <c r="C147" s="6">
        <f t="shared" si="22"/>
        <v>0</v>
      </c>
      <c r="D147" s="6">
        <f t="shared" si="18"/>
        <v>0</v>
      </c>
      <c r="E147" s="6">
        <f t="shared" si="19"/>
        <v>0</v>
      </c>
      <c r="F147" s="6"/>
      <c r="G147" s="6"/>
      <c r="H147" s="6">
        <f t="shared" si="20"/>
        <v>0</v>
      </c>
      <c r="I147" s="6">
        <f t="shared" si="24"/>
        <v>0</v>
      </c>
      <c r="J147" s="6">
        <f t="shared" si="25"/>
        <v>0</v>
      </c>
      <c r="K147" s="6">
        <f t="shared" si="23"/>
        <v>0</v>
      </c>
      <c r="L147" s="6">
        <f t="shared" si="21"/>
        <v>0</v>
      </c>
      <c r="M147" s="17">
        <f>VLOOKUP(B147,Encargos!$A$8:$B$652,2,0)</f>
        <v>2.4659999999999999E-3</v>
      </c>
    </row>
    <row r="148" spans="1:13" x14ac:dyDescent="0.3">
      <c r="A148">
        <f t="shared" si="26"/>
        <v>222</v>
      </c>
      <c r="B148" s="1">
        <v>48945</v>
      </c>
      <c r="C148" s="6">
        <f t="shared" si="22"/>
        <v>0</v>
      </c>
      <c r="D148" s="6">
        <f t="shared" si="18"/>
        <v>0</v>
      </c>
      <c r="E148" s="6">
        <f t="shared" si="19"/>
        <v>0</v>
      </c>
      <c r="F148" s="6"/>
      <c r="G148" s="6"/>
      <c r="H148" s="6">
        <f t="shared" si="20"/>
        <v>0</v>
      </c>
      <c r="I148" s="6">
        <f t="shared" si="24"/>
        <v>0</v>
      </c>
      <c r="J148" s="6">
        <f t="shared" si="25"/>
        <v>0</v>
      </c>
      <c r="K148" s="6">
        <f t="shared" si="23"/>
        <v>0</v>
      </c>
      <c r="L148" s="6">
        <f t="shared" si="21"/>
        <v>0</v>
      </c>
      <c r="M148" s="17">
        <f>VLOOKUP(B148,Encargos!$A$8:$B$652,2,0)</f>
        <v>2.4659999999999999E-3</v>
      </c>
    </row>
    <row r="149" spans="1:13" x14ac:dyDescent="0.3">
      <c r="A149">
        <f t="shared" si="26"/>
        <v>221</v>
      </c>
      <c r="B149" s="1">
        <v>48976</v>
      </c>
      <c r="C149" s="6">
        <f t="shared" si="22"/>
        <v>0</v>
      </c>
      <c r="D149" s="6">
        <f t="shared" si="18"/>
        <v>0</v>
      </c>
      <c r="E149" s="6">
        <f t="shared" si="19"/>
        <v>0</v>
      </c>
      <c r="F149" s="6"/>
      <c r="G149" s="6"/>
      <c r="H149" s="6">
        <f t="shared" si="20"/>
        <v>0</v>
      </c>
      <c r="I149" s="6">
        <f t="shared" si="24"/>
        <v>0</v>
      </c>
      <c r="J149" s="6">
        <f t="shared" si="25"/>
        <v>0</v>
      </c>
      <c r="K149" s="6">
        <f t="shared" si="23"/>
        <v>0</v>
      </c>
      <c r="L149" s="6">
        <f t="shared" si="21"/>
        <v>0</v>
      </c>
      <c r="M149" s="17">
        <f>VLOOKUP(B149,Encargos!$A$8:$B$652,2,0)</f>
        <v>2.4659999999999999E-3</v>
      </c>
    </row>
    <row r="150" spans="1:13" x14ac:dyDescent="0.3">
      <c r="A150">
        <f t="shared" si="26"/>
        <v>220</v>
      </c>
      <c r="B150" s="1">
        <v>49004</v>
      </c>
      <c r="C150" s="6">
        <f t="shared" si="22"/>
        <v>0</v>
      </c>
      <c r="D150" s="6">
        <f t="shared" si="18"/>
        <v>0</v>
      </c>
      <c r="E150" s="6">
        <f t="shared" si="19"/>
        <v>0</v>
      </c>
      <c r="F150" s="6"/>
      <c r="G150" s="6"/>
      <c r="H150" s="6">
        <f t="shared" si="20"/>
        <v>0</v>
      </c>
      <c r="I150" s="6">
        <f t="shared" si="24"/>
        <v>0</v>
      </c>
      <c r="J150" s="6">
        <f t="shared" si="25"/>
        <v>0</v>
      </c>
      <c r="K150" s="6">
        <f t="shared" si="23"/>
        <v>0</v>
      </c>
      <c r="L150" s="6">
        <f t="shared" si="21"/>
        <v>0</v>
      </c>
      <c r="M150" s="17">
        <f>VLOOKUP(B150,Encargos!$A$8:$B$652,2,0)</f>
        <v>2.4659999999999999E-3</v>
      </c>
    </row>
    <row r="151" spans="1:13" x14ac:dyDescent="0.3">
      <c r="A151">
        <f t="shared" si="26"/>
        <v>219</v>
      </c>
      <c r="B151" s="1">
        <v>49035</v>
      </c>
      <c r="C151" s="6">
        <f t="shared" si="22"/>
        <v>0</v>
      </c>
      <c r="D151" s="6">
        <f t="shared" si="18"/>
        <v>0</v>
      </c>
      <c r="E151" s="6">
        <f t="shared" si="19"/>
        <v>0</v>
      </c>
      <c r="F151" s="6"/>
      <c r="G151" s="6"/>
      <c r="H151" s="6">
        <f t="shared" si="20"/>
        <v>0</v>
      </c>
      <c r="I151" s="6">
        <f t="shared" si="24"/>
        <v>0</v>
      </c>
      <c r="J151" s="6">
        <f t="shared" si="25"/>
        <v>0</v>
      </c>
      <c r="K151" s="6">
        <f t="shared" si="23"/>
        <v>0</v>
      </c>
      <c r="L151" s="6">
        <f t="shared" si="21"/>
        <v>0</v>
      </c>
      <c r="M151" s="17">
        <f>VLOOKUP(B151,Encargos!$A$8:$B$652,2,0)</f>
        <v>2.4659999999999999E-3</v>
      </c>
    </row>
    <row r="152" spans="1:13" x14ac:dyDescent="0.3">
      <c r="A152">
        <f t="shared" si="26"/>
        <v>218</v>
      </c>
      <c r="B152" s="1">
        <v>49065</v>
      </c>
      <c r="C152" s="6">
        <f t="shared" si="22"/>
        <v>0</v>
      </c>
      <c r="D152" s="6">
        <f t="shared" si="18"/>
        <v>0</v>
      </c>
      <c r="E152" s="6">
        <f t="shared" si="19"/>
        <v>0</v>
      </c>
      <c r="F152" s="6"/>
      <c r="G152" s="6"/>
      <c r="H152" s="6">
        <f t="shared" si="20"/>
        <v>0</v>
      </c>
      <c r="I152" s="6">
        <f t="shared" si="24"/>
        <v>0</v>
      </c>
      <c r="J152" s="6">
        <f t="shared" si="25"/>
        <v>0</v>
      </c>
      <c r="K152" s="6">
        <f t="shared" si="23"/>
        <v>0</v>
      </c>
      <c r="L152" s="6">
        <f t="shared" si="21"/>
        <v>0</v>
      </c>
      <c r="M152" s="17">
        <f>VLOOKUP(B152,Encargos!$A$8:$B$652,2,0)</f>
        <v>2.4659999999999999E-3</v>
      </c>
    </row>
    <row r="153" spans="1:13" x14ac:dyDescent="0.3">
      <c r="A153">
        <f t="shared" si="26"/>
        <v>217</v>
      </c>
      <c r="B153" s="1">
        <v>49096</v>
      </c>
      <c r="C153" s="6">
        <f t="shared" si="22"/>
        <v>0</v>
      </c>
      <c r="D153" s="6">
        <f t="shared" si="18"/>
        <v>0</v>
      </c>
      <c r="E153" s="6">
        <f t="shared" si="19"/>
        <v>0</v>
      </c>
      <c r="F153" s="6"/>
      <c r="G153" s="6"/>
      <c r="H153" s="6">
        <f t="shared" si="20"/>
        <v>0</v>
      </c>
      <c r="I153" s="6">
        <f t="shared" si="24"/>
        <v>0</v>
      </c>
      <c r="J153" s="6">
        <f t="shared" si="25"/>
        <v>0</v>
      </c>
      <c r="K153" s="6">
        <f t="shared" si="23"/>
        <v>0</v>
      </c>
      <c r="L153" s="6">
        <f t="shared" si="21"/>
        <v>0</v>
      </c>
      <c r="M153" s="17">
        <f>VLOOKUP(B153,Encargos!$A$8:$B$652,2,0)</f>
        <v>2.4659999999999999E-3</v>
      </c>
    </row>
    <row r="154" spans="1:13" x14ac:dyDescent="0.3">
      <c r="A154">
        <f t="shared" si="26"/>
        <v>216</v>
      </c>
      <c r="B154" s="1">
        <v>49126</v>
      </c>
      <c r="C154" s="6">
        <f t="shared" si="22"/>
        <v>0</v>
      </c>
      <c r="D154" s="6">
        <f t="shared" si="18"/>
        <v>0</v>
      </c>
      <c r="E154" s="6">
        <f t="shared" si="19"/>
        <v>0</v>
      </c>
      <c r="F154" s="6"/>
      <c r="G154" s="6"/>
      <c r="H154" s="6">
        <f t="shared" si="20"/>
        <v>0</v>
      </c>
      <c r="I154" s="6">
        <f t="shared" si="24"/>
        <v>0</v>
      </c>
      <c r="J154" s="6">
        <f t="shared" si="25"/>
        <v>0</v>
      </c>
      <c r="K154" s="6">
        <f t="shared" si="23"/>
        <v>0</v>
      </c>
      <c r="L154" s="6">
        <f t="shared" si="21"/>
        <v>0</v>
      </c>
      <c r="M154" s="17">
        <f>VLOOKUP(B154,Encargos!$A$8:$B$652,2,0)</f>
        <v>2.4659999999999999E-3</v>
      </c>
    </row>
    <row r="155" spans="1:13" x14ac:dyDescent="0.3">
      <c r="A155">
        <f t="shared" si="26"/>
        <v>215</v>
      </c>
      <c r="B155" s="1">
        <v>49157</v>
      </c>
      <c r="C155" s="6">
        <f t="shared" si="22"/>
        <v>0</v>
      </c>
      <c r="D155" s="6">
        <f t="shared" si="18"/>
        <v>0</v>
      </c>
      <c r="E155" s="6">
        <f t="shared" si="19"/>
        <v>0</v>
      </c>
      <c r="F155" s="6"/>
      <c r="G155" s="6"/>
      <c r="H155" s="6">
        <f t="shared" si="20"/>
        <v>0</v>
      </c>
      <c r="I155" s="6">
        <f t="shared" si="24"/>
        <v>0</v>
      </c>
      <c r="J155" s="6">
        <f t="shared" si="25"/>
        <v>0</v>
      </c>
      <c r="K155" s="6">
        <f t="shared" si="23"/>
        <v>0</v>
      </c>
      <c r="L155" s="6">
        <f t="shared" si="21"/>
        <v>0</v>
      </c>
      <c r="M155" s="17">
        <f>VLOOKUP(B155,Encargos!$A$8:$B$652,2,0)</f>
        <v>2.4659999999999999E-3</v>
      </c>
    </row>
    <row r="156" spans="1:13" x14ac:dyDescent="0.3">
      <c r="A156">
        <f t="shared" si="26"/>
        <v>214</v>
      </c>
      <c r="B156" s="1">
        <v>49188</v>
      </c>
      <c r="C156" s="6">
        <f t="shared" si="22"/>
        <v>0</v>
      </c>
      <c r="D156" s="6">
        <f t="shared" si="18"/>
        <v>0</v>
      </c>
      <c r="E156" s="6">
        <f t="shared" si="19"/>
        <v>0</v>
      </c>
      <c r="F156" s="6"/>
      <c r="G156" s="6"/>
      <c r="H156" s="6">
        <f t="shared" si="20"/>
        <v>0</v>
      </c>
      <c r="I156" s="6">
        <f t="shared" si="24"/>
        <v>0</v>
      </c>
      <c r="J156" s="6">
        <f t="shared" si="25"/>
        <v>0</v>
      </c>
      <c r="K156" s="6">
        <f t="shared" si="23"/>
        <v>0</v>
      </c>
      <c r="L156" s="6">
        <f t="shared" si="21"/>
        <v>0</v>
      </c>
      <c r="M156" s="17">
        <f>VLOOKUP(B156,Encargos!$A$8:$B$652,2,0)</f>
        <v>2.4659999999999999E-3</v>
      </c>
    </row>
    <row r="157" spans="1:13" x14ac:dyDescent="0.3">
      <c r="A157">
        <f t="shared" si="26"/>
        <v>213</v>
      </c>
      <c r="B157" s="1">
        <v>49218</v>
      </c>
      <c r="C157" s="6">
        <f t="shared" si="22"/>
        <v>0</v>
      </c>
      <c r="D157" s="6">
        <f t="shared" si="18"/>
        <v>0</v>
      </c>
      <c r="E157" s="6">
        <f t="shared" si="19"/>
        <v>0</v>
      </c>
      <c r="F157" s="6"/>
      <c r="G157" s="6"/>
      <c r="H157" s="6">
        <f t="shared" si="20"/>
        <v>0</v>
      </c>
      <c r="I157" s="6">
        <f t="shared" si="24"/>
        <v>0</v>
      </c>
      <c r="J157" s="6">
        <f t="shared" si="25"/>
        <v>0</v>
      </c>
      <c r="K157" s="6">
        <f t="shared" si="23"/>
        <v>0</v>
      </c>
      <c r="L157" s="6">
        <f t="shared" si="21"/>
        <v>0</v>
      </c>
      <c r="M157" s="17">
        <f>VLOOKUP(B157,Encargos!$A$8:$B$652,2,0)</f>
        <v>2.4659999999999999E-3</v>
      </c>
    </row>
    <row r="158" spans="1:13" x14ac:dyDescent="0.3">
      <c r="A158">
        <f t="shared" si="26"/>
        <v>212</v>
      </c>
      <c r="B158" s="1">
        <v>49249</v>
      </c>
      <c r="C158" s="6">
        <f t="shared" si="22"/>
        <v>0</v>
      </c>
      <c r="D158" s="6">
        <f t="shared" si="18"/>
        <v>0</v>
      </c>
      <c r="E158" s="6">
        <f t="shared" si="19"/>
        <v>0</v>
      </c>
      <c r="F158" s="6"/>
      <c r="G158" s="6"/>
      <c r="H158" s="6">
        <f t="shared" si="20"/>
        <v>0</v>
      </c>
      <c r="I158" s="6">
        <f t="shared" si="24"/>
        <v>0</v>
      </c>
      <c r="J158" s="6">
        <f t="shared" si="25"/>
        <v>0</v>
      </c>
      <c r="K158" s="6">
        <f t="shared" si="23"/>
        <v>0</v>
      </c>
      <c r="L158" s="6">
        <f t="shared" si="21"/>
        <v>0</v>
      </c>
      <c r="M158" s="17">
        <f>VLOOKUP(B158,Encargos!$A$8:$B$652,2,0)</f>
        <v>2.4659999999999999E-3</v>
      </c>
    </row>
    <row r="159" spans="1:13" x14ac:dyDescent="0.3">
      <c r="A159">
        <f t="shared" si="26"/>
        <v>211</v>
      </c>
      <c r="B159" s="1">
        <v>49279</v>
      </c>
      <c r="C159" s="6">
        <f t="shared" si="22"/>
        <v>0</v>
      </c>
      <c r="D159" s="6">
        <f t="shared" si="18"/>
        <v>0</v>
      </c>
      <c r="E159" s="6">
        <f t="shared" si="19"/>
        <v>0</v>
      </c>
      <c r="F159" s="6"/>
      <c r="G159" s="6"/>
      <c r="H159" s="6">
        <f t="shared" si="20"/>
        <v>0</v>
      </c>
      <c r="I159" s="6">
        <f t="shared" si="24"/>
        <v>0</v>
      </c>
      <c r="J159" s="6">
        <f t="shared" si="25"/>
        <v>0</v>
      </c>
      <c r="K159" s="6">
        <f t="shared" si="23"/>
        <v>0</v>
      </c>
      <c r="L159" s="6">
        <f t="shared" si="21"/>
        <v>0</v>
      </c>
      <c r="M159" s="17">
        <f>VLOOKUP(B159,Encargos!$A$8:$B$652,2,0)</f>
        <v>2.4659999999999999E-3</v>
      </c>
    </row>
    <row r="160" spans="1:13" x14ac:dyDescent="0.3">
      <c r="A160">
        <f t="shared" si="26"/>
        <v>210</v>
      </c>
      <c r="B160" s="1">
        <v>49310</v>
      </c>
      <c r="C160" s="6">
        <f t="shared" si="22"/>
        <v>0</v>
      </c>
      <c r="D160" s="6">
        <f t="shared" si="18"/>
        <v>0</v>
      </c>
      <c r="E160" s="6">
        <f t="shared" si="19"/>
        <v>0</v>
      </c>
      <c r="F160" s="6"/>
      <c r="G160" s="6"/>
      <c r="H160" s="6">
        <f t="shared" si="20"/>
        <v>0</v>
      </c>
      <c r="I160" s="6">
        <f t="shared" si="24"/>
        <v>0</v>
      </c>
      <c r="J160" s="6">
        <f t="shared" si="25"/>
        <v>0</v>
      </c>
      <c r="K160" s="6">
        <f t="shared" si="23"/>
        <v>0</v>
      </c>
      <c r="L160" s="6">
        <f t="shared" si="21"/>
        <v>0</v>
      </c>
      <c r="M160" s="17">
        <f>VLOOKUP(B160,Encargos!$A$8:$B$652,2,0)</f>
        <v>2.4659999999999999E-3</v>
      </c>
    </row>
    <row r="161" spans="1:13" x14ac:dyDescent="0.3">
      <c r="A161">
        <f t="shared" si="26"/>
        <v>209</v>
      </c>
      <c r="B161" s="1">
        <v>49341</v>
      </c>
      <c r="C161" s="6">
        <f t="shared" si="22"/>
        <v>0</v>
      </c>
      <c r="D161" s="6">
        <f t="shared" si="18"/>
        <v>0</v>
      </c>
      <c r="E161" s="6">
        <f t="shared" si="19"/>
        <v>0</v>
      </c>
      <c r="F161" s="6"/>
      <c r="G161" s="6"/>
      <c r="H161" s="6">
        <f t="shared" si="20"/>
        <v>0</v>
      </c>
      <c r="I161" s="6">
        <f t="shared" si="24"/>
        <v>0</v>
      </c>
      <c r="J161" s="6">
        <f t="shared" si="25"/>
        <v>0</v>
      </c>
      <c r="K161" s="6">
        <f t="shared" si="23"/>
        <v>0</v>
      </c>
      <c r="L161" s="6">
        <f t="shared" si="21"/>
        <v>0</v>
      </c>
      <c r="M161" s="17">
        <f>VLOOKUP(B161,Encargos!$A$8:$B$652,2,0)</f>
        <v>2.4659999999999999E-3</v>
      </c>
    </row>
    <row r="162" spans="1:13" x14ac:dyDescent="0.3">
      <c r="A162">
        <f t="shared" si="26"/>
        <v>208</v>
      </c>
      <c r="B162" s="1">
        <v>49369</v>
      </c>
      <c r="C162" s="6">
        <f t="shared" si="22"/>
        <v>0</v>
      </c>
      <c r="D162" s="6">
        <f t="shared" si="18"/>
        <v>0</v>
      </c>
      <c r="E162" s="6">
        <f t="shared" si="19"/>
        <v>0</v>
      </c>
      <c r="F162" s="6"/>
      <c r="G162" s="6"/>
      <c r="H162" s="6">
        <f t="shared" si="20"/>
        <v>0</v>
      </c>
      <c r="I162" s="6">
        <f t="shared" si="24"/>
        <v>0</v>
      </c>
      <c r="J162" s="6">
        <f t="shared" si="25"/>
        <v>0</v>
      </c>
      <c r="K162" s="6">
        <f t="shared" si="23"/>
        <v>0</v>
      </c>
      <c r="L162" s="6">
        <f t="shared" si="21"/>
        <v>0</v>
      </c>
      <c r="M162" s="17">
        <f>VLOOKUP(B162,Encargos!$A$8:$B$652,2,0)</f>
        <v>2.4659999999999999E-3</v>
      </c>
    </row>
    <row r="163" spans="1:13" x14ac:dyDescent="0.3">
      <c r="A163">
        <f t="shared" si="26"/>
        <v>207</v>
      </c>
      <c r="B163" s="1">
        <v>49400</v>
      </c>
      <c r="C163" s="6">
        <f t="shared" si="22"/>
        <v>0</v>
      </c>
      <c r="D163" s="6">
        <f t="shared" si="18"/>
        <v>0</v>
      </c>
      <c r="E163" s="6">
        <f t="shared" si="19"/>
        <v>0</v>
      </c>
      <c r="F163" s="6"/>
      <c r="G163" s="6"/>
      <c r="H163" s="6">
        <f t="shared" si="20"/>
        <v>0</v>
      </c>
      <c r="I163" s="6">
        <f t="shared" si="24"/>
        <v>0</v>
      </c>
      <c r="J163" s="6">
        <f t="shared" si="25"/>
        <v>0</v>
      </c>
      <c r="K163" s="6">
        <f t="shared" si="23"/>
        <v>0</v>
      </c>
      <c r="L163" s="6">
        <f t="shared" si="21"/>
        <v>0</v>
      </c>
      <c r="M163" s="17">
        <f>VLOOKUP(B163,Encargos!$A$8:$B$652,2,0)</f>
        <v>2.4659999999999999E-3</v>
      </c>
    </row>
    <row r="164" spans="1:13" x14ac:dyDescent="0.3">
      <c r="A164">
        <f t="shared" si="26"/>
        <v>206</v>
      </c>
      <c r="B164" s="1">
        <v>49430</v>
      </c>
      <c r="C164" s="6">
        <f t="shared" si="22"/>
        <v>0</v>
      </c>
      <c r="D164" s="6">
        <f t="shared" si="18"/>
        <v>0</v>
      </c>
      <c r="E164" s="6">
        <f t="shared" si="19"/>
        <v>0</v>
      </c>
      <c r="F164" s="6"/>
      <c r="G164" s="6"/>
      <c r="H164" s="6">
        <f t="shared" si="20"/>
        <v>0</v>
      </c>
      <c r="I164" s="6">
        <f t="shared" si="24"/>
        <v>0</v>
      </c>
      <c r="J164" s="6">
        <f t="shared" si="25"/>
        <v>0</v>
      </c>
      <c r="K164" s="6">
        <f t="shared" si="23"/>
        <v>0</v>
      </c>
      <c r="L164" s="6">
        <f t="shared" si="21"/>
        <v>0</v>
      </c>
      <c r="M164" s="17">
        <f>VLOOKUP(B164,Encargos!$A$8:$B$652,2,0)</f>
        <v>2.4659999999999999E-3</v>
      </c>
    </row>
    <row r="165" spans="1:13" x14ac:dyDescent="0.3">
      <c r="A165">
        <f t="shared" si="26"/>
        <v>205</v>
      </c>
      <c r="B165" s="1">
        <v>49461</v>
      </c>
      <c r="C165" s="6">
        <f t="shared" si="22"/>
        <v>0</v>
      </c>
      <c r="D165" s="6">
        <f t="shared" si="18"/>
        <v>0</v>
      </c>
      <c r="E165" s="6">
        <f t="shared" si="19"/>
        <v>0</v>
      </c>
      <c r="F165" s="6"/>
      <c r="G165" s="6"/>
      <c r="H165" s="6">
        <f t="shared" si="20"/>
        <v>0</v>
      </c>
      <c r="I165" s="6">
        <f t="shared" si="24"/>
        <v>0</v>
      </c>
      <c r="J165" s="6">
        <f t="shared" si="25"/>
        <v>0</v>
      </c>
      <c r="K165" s="6">
        <f t="shared" si="23"/>
        <v>0</v>
      </c>
      <c r="L165" s="6">
        <f t="shared" si="21"/>
        <v>0</v>
      </c>
      <c r="M165" s="17">
        <f>VLOOKUP(B165,Encargos!$A$8:$B$652,2,0)</f>
        <v>2.4659999999999999E-3</v>
      </c>
    </row>
    <row r="166" spans="1:13" x14ac:dyDescent="0.3">
      <c r="A166">
        <f t="shared" si="26"/>
        <v>204</v>
      </c>
      <c r="B166" s="1">
        <v>49491</v>
      </c>
      <c r="C166" s="6">
        <f t="shared" si="22"/>
        <v>0</v>
      </c>
      <c r="D166" s="6">
        <f t="shared" si="18"/>
        <v>0</v>
      </c>
      <c r="E166" s="6">
        <f t="shared" si="19"/>
        <v>0</v>
      </c>
      <c r="F166" s="6"/>
      <c r="G166" s="6"/>
      <c r="H166" s="6">
        <f t="shared" si="20"/>
        <v>0</v>
      </c>
      <c r="I166" s="6">
        <f t="shared" si="24"/>
        <v>0</v>
      </c>
      <c r="J166" s="6">
        <f t="shared" si="25"/>
        <v>0</v>
      </c>
      <c r="K166" s="6">
        <f t="shared" si="23"/>
        <v>0</v>
      </c>
      <c r="L166" s="6">
        <f t="shared" si="21"/>
        <v>0</v>
      </c>
      <c r="M166" s="17">
        <f>VLOOKUP(B166,Encargos!$A$8:$B$652,2,0)</f>
        <v>2.4659999999999999E-3</v>
      </c>
    </row>
    <row r="167" spans="1:13" x14ac:dyDescent="0.3">
      <c r="A167">
        <f t="shared" si="26"/>
        <v>203</v>
      </c>
      <c r="B167" s="1">
        <v>49522</v>
      </c>
      <c r="C167" s="6">
        <f t="shared" si="22"/>
        <v>0</v>
      </c>
      <c r="D167" s="6">
        <f t="shared" si="18"/>
        <v>0</v>
      </c>
      <c r="E167" s="6">
        <f t="shared" si="19"/>
        <v>0</v>
      </c>
      <c r="F167" s="6"/>
      <c r="G167" s="6"/>
      <c r="H167" s="6">
        <f t="shared" si="20"/>
        <v>0</v>
      </c>
      <c r="I167" s="6">
        <f t="shared" si="24"/>
        <v>0</v>
      </c>
      <c r="J167" s="6">
        <f t="shared" si="25"/>
        <v>0</v>
      </c>
      <c r="K167" s="6">
        <f t="shared" si="23"/>
        <v>0</v>
      </c>
      <c r="L167" s="6">
        <f t="shared" si="21"/>
        <v>0</v>
      </c>
      <c r="M167" s="17">
        <f>VLOOKUP(B167,Encargos!$A$8:$B$652,2,0)</f>
        <v>2.4659999999999999E-3</v>
      </c>
    </row>
    <row r="168" spans="1:13" x14ac:dyDescent="0.3">
      <c r="A168">
        <f t="shared" si="26"/>
        <v>202</v>
      </c>
      <c r="B168" s="1">
        <v>49553</v>
      </c>
      <c r="C168" s="6">
        <f t="shared" si="22"/>
        <v>0</v>
      </c>
      <c r="D168" s="6">
        <f t="shared" si="18"/>
        <v>0</v>
      </c>
      <c r="E168" s="6">
        <f t="shared" si="19"/>
        <v>0</v>
      </c>
      <c r="F168" s="6"/>
      <c r="G168" s="6"/>
      <c r="H168" s="6">
        <f t="shared" si="20"/>
        <v>0</v>
      </c>
      <c r="I168" s="6">
        <f t="shared" si="24"/>
        <v>0</v>
      </c>
      <c r="J168" s="6">
        <f t="shared" si="25"/>
        <v>0</v>
      </c>
      <c r="K168" s="6">
        <f t="shared" si="23"/>
        <v>0</v>
      </c>
      <c r="L168" s="6">
        <f t="shared" si="21"/>
        <v>0</v>
      </c>
      <c r="M168" s="17">
        <f>VLOOKUP(B168,Encargos!$A$8:$B$652,2,0)</f>
        <v>2.4659999999999999E-3</v>
      </c>
    </row>
    <row r="169" spans="1:13" x14ac:dyDescent="0.3">
      <c r="A169">
        <f t="shared" si="26"/>
        <v>201</v>
      </c>
      <c r="B169" s="1">
        <v>49583</v>
      </c>
      <c r="C169" s="6">
        <f t="shared" si="22"/>
        <v>0</v>
      </c>
      <c r="D169" s="6">
        <f t="shared" si="18"/>
        <v>0</v>
      </c>
      <c r="E169" s="6">
        <f t="shared" si="19"/>
        <v>0</v>
      </c>
      <c r="F169" s="6"/>
      <c r="G169" s="6"/>
      <c r="H169" s="6">
        <f t="shared" si="20"/>
        <v>0</v>
      </c>
      <c r="I169" s="6">
        <f t="shared" si="24"/>
        <v>0</v>
      </c>
      <c r="J169" s="6">
        <f t="shared" si="25"/>
        <v>0</v>
      </c>
      <c r="K169" s="6">
        <f t="shared" si="23"/>
        <v>0</v>
      </c>
      <c r="L169" s="6">
        <f t="shared" si="21"/>
        <v>0</v>
      </c>
      <c r="M169" s="17">
        <f>VLOOKUP(B169,Encargos!$A$8:$B$652,2,0)</f>
        <v>2.4659999999999999E-3</v>
      </c>
    </row>
    <row r="170" spans="1:13" x14ac:dyDescent="0.3">
      <c r="A170">
        <f t="shared" si="26"/>
        <v>200</v>
      </c>
      <c r="B170" s="1">
        <v>49614</v>
      </c>
      <c r="C170" s="6">
        <f t="shared" si="22"/>
        <v>0</v>
      </c>
      <c r="D170" s="6">
        <f t="shared" si="18"/>
        <v>0</v>
      </c>
      <c r="E170" s="6">
        <f t="shared" si="19"/>
        <v>0</v>
      </c>
      <c r="F170" s="6"/>
      <c r="G170" s="6"/>
      <c r="H170" s="6">
        <f t="shared" si="20"/>
        <v>0</v>
      </c>
      <c r="I170" s="6">
        <f t="shared" si="24"/>
        <v>0</v>
      </c>
      <c r="J170" s="6">
        <f t="shared" si="25"/>
        <v>0</v>
      </c>
      <c r="K170" s="6">
        <f t="shared" si="23"/>
        <v>0</v>
      </c>
      <c r="L170" s="6">
        <f t="shared" si="21"/>
        <v>0</v>
      </c>
      <c r="M170" s="17">
        <f>VLOOKUP(B170,Encargos!$A$8:$B$652,2,0)</f>
        <v>2.4659999999999999E-3</v>
      </c>
    </row>
    <row r="171" spans="1:13" x14ac:dyDescent="0.3">
      <c r="A171">
        <f t="shared" si="26"/>
        <v>199</v>
      </c>
      <c r="B171" s="1">
        <v>49644</v>
      </c>
      <c r="C171" s="6">
        <f t="shared" si="22"/>
        <v>0</v>
      </c>
      <c r="D171" s="6">
        <f t="shared" si="18"/>
        <v>0</v>
      </c>
      <c r="E171" s="6">
        <f t="shared" si="19"/>
        <v>0</v>
      </c>
      <c r="F171" s="6"/>
      <c r="G171" s="6"/>
      <c r="H171" s="6">
        <f>SUM(E171:G171)*$N$4</f>
        <v>0</v>
      </c>
      <c r="I171" s="6">
        <f t="shared" si="24"/>
        <v>0</v>
      </c>
      <c r="J171" s="6">
        <f t="shared" si="25"/>
        <v>0</v>
      </c>
      <c r="K171" s="6">
        <f t="shared" si="23"/>
        <v>0</v>
      </c>
      <c r="L171" s="6">
        <f t="shared" si="21"/>
        <v>0</v>
      </c>
      <c r="M171" s="17">
        <f>VLOOKUP(B171,Encargos!$A$8:$B$652,2,0)</f>
        <v>2.4659999999999999E-3</v>
      </c>
    </row>
    <row r="172" spans="1:13" x14ac:dyDescent="0.3">
      <c r="A172">
        <f t="shared" si="26"/>
        <v>198</v>
      </c>
      <c r="B172" s="1">
        <v>49675</v>
      </c>
      <c r="C172" s="6">
        <f t="shared" si="22"/>
        <v>0</v>
      </c>
      <c r="D172" s="6">
        <f t="shared" si="18"/>
        <v>0</v>
      </c>
      <c r="E172" s="6">
        <f t="shared" si="19"/>
        <v>0</v>
      </c>
      <c r="F172" s="6"/>
      <c r="G172" s="6"/>
      <c r="H172" s="6">
        <f t="shared" si="20"/>
        <v>0</v>
      </c>
      <c r="I172" s="6">
        <f t="shared" si="24"/>
        <v>0</v>
      </c>
      <c r="J172" s="6">
        <f t="shared" si="25"/>
        <v>0</v>
      </c>
      <c r="K172" s="6">
        <f t="shared" si="23"/>
        <v>0</v>
      </c>
      <c r="L172" s="6">
        <f t="shared" si="21"/>
        <v>0</v>
      </c>
      <c r="M172" s="17">
        <f>VLOOKUP(B172,Encargos!$A$8:$B$652,2,0)</f>
        <v>2.4659999999999999E-3</v>
      </c>
    </row>
    <row r="173" spans="1:13" x14ac:dyDescent="0.3">
      <c r="A173">
        <f t="shared" si="26"/>
        <v>197</v>
      </c>
      <c r="B173" s="1">
        <v>49706</v>
      </c>
      <c r="C173" s="6">
        <f t="shared" si="22"/>
        <v>0</v>
      </c>
      <c r="D173" s="6">
        <f t="shared" si="18"/>
        <v>0</v>
      </c>
      <c r="E173" s="6">
        <f t="shared" si="19"/>
        <v>0</v>
      </c>
      <c r="F173" s="6"/>
      <c r="G173" s="6"/>
      <c r="H173" s="6">
        <f t="shared" si="20"/>
        <v>0</v>
      </c>
      <c r="I173" s="6">
        <f t="shared" si="24"/>
        <v>0</v>
      </c>
      <c r="J173" s="6">
        <f t="shared" si="25"/>
        <v>0</v>
      </c>
      <c r="K173" s="6">
        <f t="shared" si="23"/>
        <v>0</v>
      </c>
      <c r="L173" s="6">
        <f t="shared" si="21"/>
        <v>0</v>
      </c>
      <c r="M173" s="17">
        <f>VLOOKUP(B173,Encargos!$A$8:$B$652,2,0)</f>
        <v>2.4659999999999999E-3</v>
      </c>
    </row>
    <row r="174" spans="1:13" x14ac:dyDescent="0.3">
      <c r="A174">
        <f t="shared" si="26"/>
        <v>196</v>
      </c>
      <c r="B174" s="1">
        <v>49735</v>
      </c>
      <c r="C174" s="6">
        <f t="shared" si="22"/>
        <v>0</v>
      </c>
      <c r="D174" s="6">
        <f t="shared" si="18"/>
        <v>0</v>
      </c>
      <c r="E174" s="6">
        <f t="shared" si="19"/>
        <v>0</v>
      </c>
      <c r="F174" s="6"/>
      <c r="G174" s="6"/>
      <c r="H174" s="6">
        <f t="shared" si="20"/>
        <v>0</v>
      </c>
      <c r="I174" s="6">
        <f t="shared" si="24"/>
        <v>0</v>
      </c>
      <c r="J174" s="6">
        <f t="shared" si="25"/>
        <v>0</v>
      </c>
      <c r="K174" s="6">
        <f t="shared" si="23"/>
        <v>0</v>
      </c>
      <c r="L174" s="6">
        <f t="shared" si="21"/>
        <v>0</v>
      </c>
      <c r="M174" s="17">
        <f>VLOOKUP(B174,Encargos!$A$8:$B$652,2,0)</f>
        <v>2.4659999999999999E-3</v>
      </c>
    </row>
    <row r="175" spans="1:13" x14ac:dyDescent="0.3">
      <c r="A175">
        <f t="shared" si="26"/>
        <v>195</v>
      </c>
      <c r="B175" s="1">
        <v>49766</v>
      </c>
      <c r="C175" s="6">
        <f t="shared" si="22"/>
        <v>0</v>
      </c>
      <c r="D175" s="6">
        <f t="shared" si="18"/>
        <v>0</v>
      </c>
      <c r="E175" s="6">
        <f t="shared" si="19"/>
        <v>0</v>
      </c>
      <c r="F175" s="6"/>
      <c r="G175" s="6"/>
      <c r="H175" s="6">
        <f t="shared" si="20"/>
        <v>0</v>
      </c>
      <c r="I175" s="6">
        <f t="shared" si="24"/>
        <v>0</v>
      </c>
      <c r="J175" s="6">
        <f t="shared" si="25"/>
        <v>0</v>
      </c>
      <c r="K175" s="6">
        <f t="shared" si="23"/>
        <v>0</v>
      </c>
      <c r="L175" s="6">
        <f t="shared" si="21"/>
        <v>0</v>
      </c>
      <c r="M175" s="17">
        <f>VLOOKUP(B175,Encargos!$A$8:$B$652,2,0)</f>
        <v>2.4659999999999999E-3</v>
      </c>
    </row>
    <row r="176" spans="1:13" x14ac:dyDescent="0.3">
      <c r="A176">
        <f t="shared" si="26"/>
        <v>194</v>
      </c>
      <c r="B176" s="1">
        <v>49796</v>
      </c>
      <c r="C176" s="6">
        <f t="shared" si="22"/>
        <v>0</v>
      </c>
      <c r="D176" s="6">
        <f t="shared" si="18"/>
        <v>0</v>
      </c>
      <c r="E176" s="6">
        <f t="shared" si="19"/>
        <v>0</v>
      </c>
      <c r="F176" s="6"/>
      <c r="G176" s="6"/>
      <c r="H176" s="6">
        <f t="shared" si="20"/>
        <v>0</v>
      </c>
      <c r="I176" s="6">
        <f t="shared" si="24"/>
        <v>0</v>
      </c>
      <c r="J176" s="6">
        <f t="shared" si="25"/>
        <v>0</v>
      </c>
      <c r="K176" s="6">
        <f t="shared" si="23"/>
        <v>0</v>
      </c>
      <c r="L176" s="6">
        <f t="shared" si="21"/>
        <v>0</v>
      </c>
      <c r="M176" s="17">
        <f>VLOOKUP(B176,Encargos!$A$8:$B$652,2,0)</f>
        <v>2.4659999999999999E-3</v>
      </c>
    </row>
    <row r="177" spans="1:13" x14ac:dyDescent="0.3">
      <c r="A177">
        <f t="shared" si="26"/>
        <v>193</v>
      </c>
      <c r="B177" s="1">
        <v>49827</v>
      </c>
      <c r="C177" s="6">
        <f t="shared" si="22"/>
        <v>0</v>
      </c>
      <c r="D177" s="6">
        <f t="shared" si="18"/>
        <v>0</v>
      </c>
      <c r="E177" s="6">
        <f t="shared" si="19"/>
        <v>0</v>
      </c>
      <c r="F177" s="6"/>
      <c r="G177" s="6"/>
      <c r="H177" s="6">
        <f t="shared" si="20"/>
        <v>0</v>
      </c>
      <c r="I177" s="6">
        <f t="shared" si="24"/>
        <v>0</v>
      </c>
      <c r="J177" s="6">
        <f t="shared" si="25"/>
        <v>0</v>
      </c>
      <c r="K177" s="6">
        <f t="shared" si="23"/>
        <v>0</v>
      </c>
      <c r="L177" s="6">
        <f t="shared" si="21"/>
        <v>0</v>
      </c>
      <c r="M177" s="17">
        <f>VLOOKUP(B177,Encargos!$A$8:$B$652,2,0)</f>
        <v>2.4659999999999999E-3</v>
      </c>
    </row>
    <row r="178" spans="1:13" x14ac:dyDescent="0.3">
      <c r="A178">
        <f t="shared" si="26"/>
        <v>192</v>
      </c>
      <c r="B178" s="1">
        <v>49857</v>
      </c>
      <c r="C178" s="6">
        <f t="shared" si="22"/>
        <v>0</v>
      </c>
      <c r="D178" s="6">
        <f t="shared" si="18"/>
        <v>0</v>
      </c>
      <c r="E178" s="6">
        <f t="shared" si="19"/>
        <v>0</v>
      </c>
      <c r="F178" s="6"/>
      <c r="G178" s="6"/>
      <c r="H178" s="6">
        <f t="shared" si="20"/>
        <v>0</v>
      </c>
      <c r="I178" s="6">
        <f t="shared" si="24"/>
        <v>0</v>
      </c>
      <c r="J178" s="6">
        <f t="shared" si="25"/>
        <v>0</v>
      </c>
      <c r="K178" s="6">
        <f t="shared" si="23"/>
        <v>0</v>
      </c>
      <c r="L178" s="6">
        <f t="shared" si="21"/>
        <v>0</v>
      </c>
      <c r="M178" s="17">
        <f>VLOOKUP(B178,Encargos!$A$8:$B$652,2,0)</f>
        <v>2.4659999999999999E-3</v>
      </c>
    </row>
    <row r="179" spans="1:13" x14ac:dyDescent="0.3">
      <c r="A179">
        <f t="shared" si="26"/>
        <v>191</v>
      </c>
      <c r="B179" s="1">
        <v>49888</v>
      </c>
      <c r="C179" s="6">
        <f t="shared" si="22"/>
        <v>0</v>
      </c>
      <c r="D179" s="6">
        <f t="shared" si="18"/>
        <v>0</v>
      </c>
      <c r="E179" s="6">
        <f t="shared" si="19"/>
        <v>0</v>
      </c>
      <c r="F179" s="6"/>
      <c r="G179" s="6"/>
      <c r="H179" s="6">
        <f t="shared" si="20"/>
        <v>0</v>
      </c>
      <c r="I179" s="6">
        <f t="shared" si="24"/>
        <v>0</v>
      </c>
      <c r="J179" s="6">
        <f t="shared" si="25"/>
        <v>0</v>
      </c>
      <c r="K179" s="6">
        <f t="shared" si="23"/>
        <v>0</v>
      </c>
      <c r="L179" s="6">
        <f t="shared" si="21"/>
        <v>0</v>
      </c>
      <c r="M179" s="17">
        <f>VLOOKUP(B179,Encargos!$A$8:$B$652,2,0)</f>
        <v>2.4659999999999999E-3</v>
      </c>
    </row>
    <row r="180" spans="1:13" x14ac:dyDescent="0.3">
      <c r="A180">
        <f t="shared" si="26"/>
        <v>190</v>
      </c>
      <c r="B180" s="1">
        <v>49919</v>
      </c>
      <c r="C180" s="6">
        <f t="shared" si="22"/>
        <v>0</v>
      </c>
      <c r="D180" s="6">
        <f t="shared" si="18"/>
        <v>0</v>
      </c>
      <c r="E180" s="6">
        <f t="shared" si="19"/>
        <v>0</v>
      </c>
      <c r="F180" s="6"/>
      <c r="G180" s="6"/>
      <c r="H180" s="6">
        <f t="shared" si="20"/>
        <v>0</v>
      </c>
      <c r="I180" s="6">
        <f t="shared" si="24"/>
        <v>0</v>
      </c>
      <c r="J180" s="6">
        <f t="shared" si="25"/>
        <v>0</v>
      </c>
      <c r="K180" s="6">
        <f t="shared" si="23"/>
        <v>0</v>
      </c>
      <c r="L180" s="6">
        <f t="shared" si="21"/>
        <v>0</v>
      </c>
      <c r="M180" s="17">
        <f>VLOOKUP(B180,Encargos!$A$8:$B$652,2,0)</f>
        <v>2.4659999999999999E-3</v>
      </c>
    </row>
    <row r="181" spans="1:13" x14ac:dyDescent="0.3">
      <c r="A181">
        <f t="shared" si="26"/>
        <v>189</v>
      </c>
      <c r="B181" s="1">
        <v>49949</v>
      </c>
      <c r="C181" s="6">
        <f t="shared" si="22"/>
        <v>0</v>
      </c>
      <c r="D181" s="6">
        <f t="shared" si="18"/>
        <v>0</v>
      </c>
      <c r="E181" s="6">
        <f t="shared" si="19"/>
        <v>0</v>
      </c>
      <c r="F181" s="6"/>
      <c r="G181" s="6"/>
      <c r="H181" s="6">
        <f t="shared" si="20"/>
        <v>0</v>
      </c>
      <c r="I181" s="6">
        <f t="shared" si="24"/>
        <v>0</v>
      </c>
      <c r="J181" s="6">
        <f t="shared" si="25"/>
        <v>0</v>
      </c>
      <c r="K181" s="6">
        <f t="shared" si="23"/>
        <v>0</v>
      </c>
      <c r="L181" s="6">
        <f t="shared" si="21"/>
        <v>0</v>
      </c>
      <c r="M181" s="17">
        <f>VLOOKUP(B181,Encargos!$A$8:$B$652,2,0)</f>
        <v>2.4659999999999999E-3</v>
      </c>
    </row>
    <row r="182" spans="1:13" x14ac:dyDescent="0.3">
      <c r="A182">
        <f t="shared" si="26"/>
        <v>188</v>
      </c>
      <c r="B182" s="1">
        <v>49980</v>
      </c>
      <c r="C182" s="6">
        <f t="shared" si="22"/>
        <v>0</v>
      </c>
      <c r="D182" s="6">
        <f t="shared" si="18"/>
        <v>0</v>
      </c>
      <c r="E182" s="6">
        <f t="shared" si="19"/>
        <v>0</v>
      </c>
      <c r="F182" s="6"/>
      <c r="G182" s="6"/>
      <c r="H182" s="6">
        <f t="shared" si="20"/>
        <v>0</v>
      </c>
      <c r="I182" s="6">
        <f t="shared" si="24"/>
        <v>0</v>
      </c>
      <c r="J182" s="6">
        <f t="shared" si="25"/>
        <v>0</v>
      </c>
      <c r="K182" s="6">
        <f t="shared" si="23"/>
        <v>0</v>
      </c>
      <c r="L182" s="6">
        <f t="shared" si="21"/>
        <v>0</v>
      </c>
      <c r="M182" s="17">
        <f>VLOOKUP(B182,Encargos!$A$8:$B$652,2,0)</f>
        <v>2.4659999999999999E-3</v>
      </c>
    </row>
    <row r="183" spans="1:13" x14ac:dyDescent="0.3">
      <c r="A183">
        <f t="shared" si="26"/>
        <v>187</v>
      </c>
      <c r="B183" s="1">
        <v>50010</v>
      </c>
      <c r="C183" s="6">
        <f t="shared" si="22"/>
        <v>0</v>
      </c>
      <c r="D183" s="6">
        <f t="shared" si="18"/>
        <v>0</v>
      </c>
      <c r="E183" s="6">
        <f t="shared" si="19"/>
        <v>0</v>
      </c>
      <c r="F183" s="6"/>
      <c r="G183" s="6"/>
      <c r="H183" s="6">
        <f t="shared" si="20"/>
        <v>0</v>
      </c>
      <c r="I183" s="6">
        <f t="shared" si="24"/>
        <v>0</v>
      </c>
      <c r="J183" s="6">
        <f t="shared" si="25"/>
        <v>0</v>
      </c>
      <c r="K183" s="6">
        <f t="shared" si="23"/>
        <v>0</v>
      </c>
      <c r="L183" s="6">
        <f t="shared" si="21"/>
        <v>0</v>
      </c>
      <c r="M183" s="17">
        <f>VLOOKUP(B183,Encargos!$A$8:$B$652,2,0)</f>
        <v>2.4659999999999999E-3</v>
      </c>
    </row>
    <row r="184" spans="1:13" x14ac:dyDescent="0.3">
      <c r="A184">
        <f t="shared" si="26"/>
        <v>186</v>
      </c>
      <c r="B184" s="1">
        <v>50041</v>
      </c>
      <c r="C184" s="6">
        <f t="shared" si="22"/>
        <v>0</v>
      </c>
      <c r="D184" s="6">
        <f t="shared" si="18"/>
        <v>0</v>
      </c>
      <c r="E184" s="6">
        <f t="shared" si="19"/>
        <v>0</v>
      </c>
      <c r="F184" s="6"/>
      <c r="G184" s="6"/>
      <c r="H184" s="6">
        <f t="shared" si="20"/>
        <v>0</v>
      </c>
      <c r="I184" s="6">
        <f t="shared" si="24"/>
        <v>0</v>
      </c>
      <c r="J184" s="6">
        <f t="shared" si="25"/>
        <v>0</v>
      </c>
      <c r="K184" s="6">
        <f t="shared" si="23"/>
        <v>0</v>
      </c>
      <c r="L184" s="6">
        <f t="shared" si="21"/>
        <v>0</v>
      </c>
      <c r="M184" s="17">
        <f>VLOOKUP(B184,Encargos!$A$8:$B$652,2,0)</f>
        <v>2.4659999999999999E-3</v>
      </c>
    </row>
    <row r="185" spans="1:13" x14ac:dyDescent="0.3">
      <c r="A185">
        <f t="shared" si="26"/>
        <v>185</v>
      </c>
      <c r="B185" s="1">
        <v>50072</v>
      </c>
      <c r="C185" s="6">
        <f t="shared" si="22"/>
        <v>0</v>
      </c>
      <c r="D185" s="6">
        <f t="shared" si="18"/>
        <v>0</v>
      </c>
      <c r="E185" s="6">
        <f t="shared" si="19"/>
        <v>0</v>
      </c>
      <c r="F185" s="6"/>
      <c r="G185" s="6"/>
      <c r="H185" s="6">
        <f t="shared" si="20"/>
        <v>0</v>
      </c>
      <c r="I185" s="6">
        <f t="shared" si="24"/>
        <v>0</v>
      </c>
      <c r="J185" s="6">
        <f t="shared" si="25"/>
        <v>0</v>
      </c>
      <c r="K185" s="6">
        <f t="shared" si="23"/>
        <v>0</v>
      </c>
      <c r="L185" s="6">
        <f t="shared" si="21"/>
        <v>0</v>
      </c>
      <c r="M185" s="17">
        <f>VLOOKUP(B185,Encargos!$A$8:$B$652,2,0)</f>
        <v>2.4659999999999999E-3</v>
      </c>
    </row>
    <row r="186" spans="1:13" x14ac:dyDescent="0.3">
      <c r="A186">
        <f t="shared" si="26"/>
        <v>184</v>
      </c>
      <c r="B186" s="1">
        <v>50100</v>
      </c>
      <c r="C186" s="6">
        <f t="shared" si="22"/>
        <v>0</v>
      </c>
      <c r="D186" s="6">
        <f t="shared" si="18"/>
        <v>0</v>
      </c>
      <c r="E186" s="6">
        <f t="shared" si="19"/>
        <v>0</v>
      </c>
      <c r="F186" s="6"/>
      <c r="G186" s="6"/>
      <c r="H186" s="6">
        <f t="shared" si="20"/>
        <v>0</v>
      </c>
      <c r="I186" s="6">
        <f t="shared" si="24"/>
        <v>0</v>
      </c>
      <c r="J186" s="6">
        <f t="shared" si="25"/>
        <v>0</v>
      </c>
      <c r="K186" s="6">
        <f t="shared" si="23"/>
        <v>0</v>
      </c>
      <c r="L186" s="6">
        <f t="shared" si="21"/>
        <v>0</v>
      </c>
      <c r="M186" s="17">
        <f>VLOOKUP(B186,Encargos!$A$8:$B$652,2,0)</f>
        <v>2.4659999999999999E-3</v>
      </c>
    </row>
    <row r="187" spans="1:13" x14ac:dyDescent="0.3">
      <c r="A187">
        <f t="shared" si="26"/>
        <v>183</v>
      </c>
      <c r="B187" s="1">
        <v>50131</v>
      </c>
      <c r="C187" s="6">
        <f t="shared" si="22"/>
        <v>0</v>
      </c>
      <c r="D187" s="6">
        <f t="shared" si="18"/>
        <v>0</v>
      </c>
      <c r="E187" s="6">
        <f t="shared" si="19"/>
        <v>0</v>
      </c>
      <c r="F187" s="6"/>
      <c r="G187" s="6"/>
      <c r="H187" s="6">
        <f t="shared" si="20"/>
        <v>0</v>
      </c>
      <c r="I187" s="6">
        <f t="shared" si="24"/>
        <v>0</v>
      </c>
      <c r="J187" s="6">
        <f t="shared" si="25"/>
        <v>0</v>
      </c>
      <c r="K187" s="6">
        <f t="shared" si="23"/>
        <v>0</v>
      </c>
      <c r="L187" s="6">
        <f t="shared" si="21"/>
        <v>0</v>
      </c>
      <c r="M187" s="17">
        <f>VLOOKUP(B187,Encargos!$A$8:$B$652,2,0)</f>
        <v>2.4659999999999999E-3</v>
      </c>
    </row>
    <row r="188" spans="1:13" x14ac:dyDescent="0.3">
      <c r="A188">
        <f t="shared" si="26"/>
        <v>182</v>
      </c>
      <c r="B188" s="1">
        <v>50161</v>
      </c>
      <c r="C188" s="6">
        <f t="shared" si="22"/>
        <v>0</v>
      </c>
      <c r="D188" s="6">
        <f t="shared" si="18"/>
        <v>0</v>
      </c>
      <c r="E188" s="6">
        <f t="shared" si="19"/>
        <v>0</v>
      </c>
      <c r="F188" s="6"/>
      <c r="G188" s="6"/>
      <c r="H188" s="6">
        <f t="shared" si="20"/>
        <v>0</v>
      </c>
      <c r="I188" s="6">
        <f t="shared" si="24"/>
        <v>0</v>
      </c>
      <c r="J188" s="6">
        <f t="shared" si="25"/>
        <v>0</v>
      </c>
      <c r="K188" s="6">
        <f t="shared" si="23"/>
        <v>0</v>
      </c>
      <c r="L188" s="6">
        <f t="shared" si="21"/>
        <v>0</v>
      </c>
      <c r="M188" s="17">
        <f>VLOOKUP(B188,Encargos!$A$8:$B$652,2,0)</f>
        <v>2.4659999999999999E-3</v>
      </c>
    </row>
    <row r="189" spans="1:13" x14ac:dyDescent="0.3">
      <c r="A189">
        <f t="shared" si="26"/>
        <v>181</v>
      </c>
      <c r="B189" s="1">
        <v>50192</v>
      </c>
      <c r="C189" s="6">
        <f t="shared" si="22"/>
        <v>0</v>
      </c>
      <c r="D189" s="6">
        <f t="shared" si="18"/>
        <v>0</v>
      </c>
      <c r="E189" s="6">
        <f t="shared" si="19"/>
        <v>0</v>
      </c>
      <c r="F189" s="6"/>
      <c r="G189" s="6"/>
      <c r="H189" s="6">
        <f t="shared" si="20"/>
        <v>0</v>
      </c>
      <c r="I189" s="6">
        <f t="shared" si="24"/>
        <v>0</v>
      </c>
      <c r="J189" s="6">
        <f t="shared" si="25"/>
        <v>0</v>
      </c>
      <c r="K189" s="6">
        <f t="shared" si="23"/>
        <v>0</v>
      </c>
      <c r="L189" s="6">
        <f t="shared" si="21"/>
        <v>0</v>
      </c>
      <c r="M189" s="17">
        <f>VLOOKUP(B189,Encargos!$A$8:$B$652,2,0)</f>
        <v>2.4659999999999999E-3</v>
      </c>
    </row>
    <row r="190" spans="1:13" x14ac:dyDescent="0.3">
      <c r="A190">
        <f t="shared" si="26"/>
        <v>180</v>
      </c>
      <c r="B190" s="1">
        <v>50222</v>
      </c>
      <c r="C190" s="6">
        <f t="shared" si="22"/>
        <v>0</v>
      </c>
      <c r="D190" s="6">
        <f t="shared" si="18"/>
        <v>0</v>
      </c>
      <c r="E190" s="6">
        <f t="shared" si="19"/>
        <v>0</v>
      </c>
      <c r="F190" s="6"/>
      <c r="G190" s="6"/>
      <c r="H190" s="6">
        <f t="shared" si="20"/>
        <v>0</v>
      </c>
      <c r="I190" s="6">
        <f t="shared" si="24"/>
        <v>0</v>
      </c>
      <c r="J190" s="6">
        <f t="shared" si="25"/>
        <v>0</v>
      </c>
      <c r="K190" s="6">
        <f t="shared" si="23"/>
        <v>0</v>
      </c>
      <c r="L190" s="6">
        <f t="shared" si="21"/>
        <v>0</v>
      </c>
      <c r="M190" s="17">
        <f>VLOOKUP(B190,Encargos!$A$8:$B$652,2,0)</f>
        <v>2.4659999999999999E-3</v>
      </c>
    </row>
    <row r="191" spans="1:13" x14ac:dyDescent="0.3">
      <c r="A191">
        <f t="shared" si="26"/>
        <v>179</v>
      </c>
      <c r="B191" s="1">
        <v>50253</v>
      </c>
      <c r="C191" s="6">
        <f t="shared" si="22"/>
        <v>0</v>
      </c>
      <c r="D191" s="6">
        <f t="shared" si="18"/>
        <v>0</v>
      </c>
      <c r="E191" s="6">
        <f t="shared" si="19"/>
        <v>0</v>
      </c>
      <c r="F191" s="6"/>
      <c r="G191" s="6"/>
      <c r="H191" s="6">
        <f t="shared" si="20"/>
        <v>0</v>
      </c>
      <c r="I191" s="6">
        <f t="shared" si="24"/>
        <v>0</v>
      </c>
      <c r="J191" s="6">
        <f t="shared" si="25"/>
        <v>0</v>
      </c>
      <c r="K191" s="6">
        <f t="shared" si="23"/>
        <v>0</v>
      </c>
      <c r="L191" s="6">
        <f t="shared" si="21"/>
        <v>0</v>
      </c>
      <c r="M191" s="17">
        <f>VLOOKUP(B191,Encargos!$A$8:$B$652,2,0)</f>
        <v>2.4659999999999999E-3</v>
      </c>
    </row>
    <row r="192" spans="1:13" x14ac:dyDescent="0.3">
      <c r="A192">
        <f t="shared" si="26"/>
        <v>178</v>
      </c>
      <c r="B192" s="1">
        <v>50284</v>
      </c>
      <c r="C192" s="6">
        <f t="shared" si="22"/>
        <v>0</v>
      </c>
      <c r="D192" s="6">
        <f t="shared" si="18"/>
        <v>0</v>
      </c>
      <c r="E192" s="6">
        <f t="shared" si="19"/>
        <v>0</v>
      </c>
      <c r="F192" s="6"/>
      <c r="G192" s="6"/>
      <c r="H192" s="6">
        <f t="shared" si="20"/>
        <v>0</v>
      </c>
      <c r="I192" s="6">
        <f t="shared" si="24"/>
        <v>0</v>
      </c>
      <c r="J192" s="6">
        <f t="shared" si="25"/>
        <v>0</v>
      </c>
      <c r="K192" s="6">
        <f t="shared" si="23"/>
        <v>0</v>
      </c>
      <c r="L192" s="6">
        <f t="shared" si="21"/>
        <v>0</v>
      </c>
      <c r="M192" s="17">
        <f>VLOOKUP(B192,Encargos!$A$8:$B$652,2,0)</f>
        <v>2.4659999999999999E-3</v>
      </c>
    </row>
    <row r="193" spans="1:13" x14ac:dyDescent="0.3">
      <c r="A193">
        <f t="shared" si="26"/>
        <v>177</v>
      </c>
      <c r="B193" s="1">
        <v>50314</v>
      </c>
      <c r="C193" s="6">
        <f t="shared" si="22"/>
        <v>0</v>
      </c>
      <c r="D193" s="6">
        <f t="shared" si="18"/>
        <v>0</v>
      </c>
      <c r="E193" s="6">
        <f t="shared" si="19"/>
        <v>0</v>
      </c>
      <c r="F193" s="6"/>
      <c r="G193" s="6"/>
      <c r="H193" s="6">
        <f t="shared" si="20"/>
        <v>0</v>
      </c>
      <c r="I193" s="6">
        <f t="shared" si="24"/>
        <v>0</v>
      </c>
      <c r="J193" s="6">
        <f t="shared" si="25"/>
        <v>0</v>
      </c>
      <c r="K193" s="6">
        <f t="shared" si="23"/>
        <v>0</v>
      </c>
      <c r="L193" s="6">
        <f t="shared" si="21"/>
        <v>0</v>
      </c>
      <c r="M193" s="17">
        <f>VLOOKUP(B193,Encargos!$A$8:$B$652,2,0)</f>
        <v>2.4659999999999999E-3</v>
      </c>
    </row>
    <row r="194" spans="1:13" x14ac:dyDescent="0.3">
      <c r="A194">
        <f t="shared" si="26"/>
        <v>176</v>
      </c>
      <c r="B194" s="1">
        <v>50345</v>
      </c>
      <c r="C194" s="6">
        <f t="shared" si="22"/>
        <v>0</v>
      </c>
      <c r="D194" s="6">
        <f t="shared" si="18"/>
        <v>0</v>
      </c>
      <c r="E194" s="6">
        <f t="shared" si="19"/>
        <v>0</v>
      </c>
      <c r="F194" s="6"/>
      <c r="G194" s="6"/>
      <c r="H194" s="6">
        <f t="shared" si="20"/>
        <v>0</v>
      </c>
      <c r="I194" s="6">
        <f t="shared" si="24"/>
        <v>0</v>
      </c>
      <c r="J194" s="6">
        <f t="shared" si="25"/>
        <v>0</v>
      </c>
      <c r="K194" s="6">
        <f t="shared" si="23"/>
        <v>0</v>
      </c>
      <c r="L194" s="6">
        <f t="shared" si="21"/>
        <v>0</v>
      </c>
      <c r="M194" s="17">
        <f>VLOOKUP(B194,Encargos!$A$8:$B$652,2,0)</f>
        <v>2.4659999999999999E-3</v>
      </c>
    </row>
    <row r="195" spans="1:13" x14ac:dyDescent="0.3">
      <c r="A195">
        <f t="shared" si="26"/>
        <v>175</v>
      </c>
      <c r="B195" s="1">
        <v>50375</v>
      </c>
      <c r="C195" s="6">
        <f t="shared" si="22"/>
        <v>0</v>
      </c>
      <c r="D195" s="6">
        <f t="shared" si="18"/>
        <v>0</v>
      </c>
      <c r="E195" s="6">
        <f t="shared" si="19"/>
        <v>0</v>
      </c>
      <c r="F195" s="6"/>
      <c r="G195" s="6"/>
      <c r="H195" s="6">
        <f t="shared" si="20"/>
        <v>0</v>
      </c>
      <c r="I195" s="6">
        <f t="shared" si="24"/>
        <v>0</v>
      </c>
      <c r="J195" s="6">
        <f t="shared" si="25"/>
        <v>0</v>
      </c>
      <c r="K195" s="6">
        <f t="shared" si="23"/>
        <v>0</v>
      </c>
      <c r="L195" s="6">
        <f t="shared" si="21"/>
        <v>0</v>
      </c>
      <c r="M195" s="17">
        <f>VLOOKUP(B195,Encargos!$A$8:$B$652,2,0)</f>
        <v>2.4659999999999999E-3</v>
      </c>
    </row>
    <row r="196" spans="1:13" x14ac:dyDescent="0.3">
      <c r="A196">
        <f t="shared" si="26"/>
        <v>174</v>
      </c>
      <c r="B196" s="1">
        <v>50406</v>
      </c>
      <c r="C196" s="6">
        <f t="shared" si="22"/>
        <v>0</v>
      </c>
      <c r="D196" s="6">
        <f t="shared" si="18"/>
        <v>0</v>
      </c>
      <c r="E196" s="6">
        <f t="shared" si="19"/>
        <v>0</v>
      </c>
      <c r="F196" s="6"/>
      <c r="G196" s="6"/>
      <c r="H196" s="6">
        <f t="shared" si="20"/>
        <v>0</v>
      </c>
      <c r="I196" s="6">
        <f t="shared" si="24"/>
        <v>0</v>
      </c>
      <c r="J196" s="6">
        <f t="shared" si="25"/>
        <v>0</v>
      </c>
      <c r="K196" s="6">
        <f t="shared" si="23"/>
        <v>0</v>
      </c>
      <c r="L196" s="6">
        <f t="shared" si="21"/>
        <v>0</v>
      </c>
      <c r="M196" s="17">
        <f>VLOOKUP(B196,Encargos!$A$8:$B$652,2,0)</f>
        <v>2.4659999999999999E-3</v>
      </c>
    </row>
    <row r="197" spans="1:13" x14ac:dyDescent="0.3">
      <c r="A197">
        <f t="shared" si="26"/>
        <v>173</v>
      </c>
      <c r="B197" s="1">
        <v>50437</v>
      </c>
      <c r="C197" s="6">
        <f t="shared" si="22"/>
        <v>0</v>
      </c>
      <c r="D197" s="6">
        <f t="shared" ref="D197:D260" si="27">C197*M197</f>
        <v>0</v>
      </c>
      <c r="E197" s="6">
        <f t="shared" ref="E197:E260" si="28">C197+D197</f>
        <v>0</v>
      </c>
      <c r="F197" s="6"/>
      <c r="G197" s="6"/>
      <c r="H197" s="6">
        <f t="shared" ref="H197:H260" si="29">SUM(E197:G197)*$N$4</f>
        <v>0</v>
      </c>
      <c r="I197" s="6">
        <f t="shared" si="24"/>
        <v>0</v>
      </c>
      <c r="J197" s="6">
        <f t="shared" si="25"/>
        <v>0</v>
      </c>
      <c r="K197" s="6">
        <f t="shared" si="23"/>
        <v>0</v>
      </c>
      <c r="L197" s="6">
        <f t="shared" ref="L197:L260" si="30">SUM(E197:H197)-I197</f>
        <v>0</v>
      </c>
      <c r="M197" s="17">
        <f>VLOOKUP(B197,Encargos!$A$8:$B$652,2,0)</f>
        <v>2.4659999999999999E-3</v>
      </c>
    </row>
    <row r="198" spans="1:13" x14ac:dyDescent="0.3">
      <c r="A198">
        <f t="shared" si="26"/>
        <v>172</v>
      </c>
      <c r="B198" s="1">
        <v>50465</v>
      </c>
      <c r="C198" s="6">
        <f t="shared" si="22"/>
        <v>0</v>
      </c>
      <c r="D198" s="6">
        <f t="shared" si="27"/>
        <v>0</v>
      </c>
      <c r="E198" s="6">
        <f t="shared" si="28"/>
        <v>0</v>
      </c>
      <c r="F198" s="6"/>
      <c r="G198" s="6"/>
      <c r="H198" s="6">
        <f t="shared" si="29"/>
        <v>0</v>
      </c>
      <c r="I198" s="6">
        <f t="shared" si="24"/>
        <v>0</v>
      </c>
      <c r="J198" s="6">
        <f t="shared" si="25"/>
        <v>0</v>
      </c>
      <c r="K198" s="6">
        <f t="shared" si="23"/>
        <v>0</v>
      </c>
      <c r="L198" s="6">
        <f t="shared" si="30"/>
        <v>0</v>
      </c>
      <c r="M198" s="17">
        <f>VLOOKUP(B198,Encargos!$A$8:$B$652,2,0)</f>
        <v>2.4659999999999999E-3</v>
      </c>
    </row>
    <row r="199" spans="1:13" x14ac:dyDescent="0.3">
      <c r="A199">
        <f t="shared" si="26"/>
        <v>171</v>
      </c>
      <c r="B199" s="1">
        <v>50496</v>
      </c>
      <c r="C199" s="6">
        <f t="shared" ref="C199:C262" si="31">L198</f>
        <v>0</v>
      </c>
      <c r="D199" s="6">
        <f t="shared" si="27"/>
        <v>0</v>
      </c>
      <c r="E199" s="6">
        <f t="shared" si="28"/>
        <v>0</v>
      </c>
      <c r="F199" s="6"/>
      <c r="G199" s="6"/>
      <c r="H199" s="6">
        <f t="shared" si="29"/>
        <v>0</v>
      </c>
      <c r="I199" s="6">
        <f t="shared" si="24"/>
        <v>0</v>
      </c>
      <c r="J199" s="6">
        <f t="shared" si="25"/>
        <v>0</v>
      </c>
      <c r="K199" s="6">
        <f t="shared" ref="K199:K262" si="32">I199-J199</f>
        <v>0</v>
      </c>
      <c r="L199" s="6">
        <f t="shared" si="30"/>
        <v>0</v>
      </c>
      <c r="M199" s="17">
        <f>VLOOKUP(B199,Encargos!$A$8:$B$652,2,0)</f>
        <v>2.4659999999999999E-3</v>
      </c>
    </row>
    <row r="200" spans="1:13" x14ac:dyDescent="0.3">
      <c r="A200">
        <f t="shared" si="26"/>
        <v>170</v>
      </c>
      <c r="B200" s="1">
        <v>50526</v>
      </c>
      <c r="C200" s="6">
        <f t="shared" si="31"/>
        <v>0</v>
      </c>
      <c r="D200" s="6">
        <f t="shared" si="27"/>
        <v>0</v>
      </c>
      <c r="E200" s="6">
        <f t="shared" si="28"/>
        <v>0</v>
      </c>
      <c r="F200" s="6"/>
      <c r="G200" s="6"/>
      <c r="H200" s="6">
        <f t="shared" si="29"/>
        <v>0</v>
      </c>
      <c r="I200" s="6">
        <f t="shared" si="24"/>
        <v>0</v>
      </c>
      <c r="J200" s="6">
        <f t="shared" si="25"/>
        <v>0</v>
      </c>
      <c r="K200" s="6">
        <f t="shared" si="32"/>
        <v>0</v>
      </c>
      <c r="L200" s="6">
        <f t="shared" si="30"/>
        <v>0</v>
      </c>
      <c r="M200" s="17">
        <f>VLOOKUP(B200,Encargos!$A$8:$B$652,2,0)</f>
        <v>2.4659999999999999E-3</v>
      </c>
    </row>
    <row r="201" spans="1:13" x14ac:dyDescent="0.3">
      <c r="A201">
        <f t="shared" si="26"/>
        <v>169</v>
      </c>
      <c r="B201" s="1">
        <v>50557</v>
      </c>
      <c r="C201" s="6">
        <f t="shared" si="31"/>
        <v>0</v>
      </c>
      <c r="D201" s="6">
        <f t="shared" si="27"/>
        <v>0</v>
      </c>
      <c r="E201" s="6">
        <f t="shared" si="28"/>
        <v>0</v>
      </c>
      <c r="F201" s="6"/>
      <c r="G201" s="6"/>
      <c r="H201" s="6">
        <f t="shared" si="29"/>
        <v>0</v>
      </c>
      <c r="I201" s="6">
        <f t="shared" si="24"/>
        <v>0</v>
      </c>
      <c r="J201" s="6">
        <f t="shared" si="25"/>
        <v>0</v>
      </c>
      <c r="K201" s="6">
        <f t="shared" si="32"/>
        <v>0</v>
      </c>
      <c r="L201" s="6">
        <f t="shared" si="30"/>
        <v>0</v>
      </c>
      <c r="M201" s="17">
        <f>VLOOKUP(B201,Encargos!$A$8:$B$652,2,0)</f>
        <v>2.4659999999999999E-3</v>
      </c>
    </row>
    <row r="202" spans="1:13" x14ac:dyDescent="0.3">
      <c r="A202">
        <f t="shared" si="26"/>
        <v>168</v>
      </c>
      <c r="B202" s="1">
        <v>50587</v>
      </c>
      <c r="C202" s="6">
        <f t="shared" si="31"/>
        <v>0</v>
      </c>
      <c r="D202" s="6">
        <f t="shared" si="27"/>
        <v>0</v>
      </c>
      <c r="E202" s="6">
        <f t="shared" si="28"/>
        <v>0</v>
      </c>
      <c r="F202" s="6"/>
      <c r="G202" s="6"/>
      <c r="H202" s="6">
        <f t="shared" si="29"/>
        <v>0</v>
      </c>
      <c r="I202" s="6">
        <f t="shared" ref="I202:I265" si="33">PMT($N$4,A202,-SUM(E202:G202))</f>
        <v>0</v>
      </c>
      <c r="J202" s="6">
        <f t="shared" ref="J202:J265" si="34">H202</f>
        <v>0</v>
      </c>
      <c r="K202" s="6">
        <f t="shared" si="32"/>
        <v>0</v>
      </c>
      <c r="L202" s="6">
        <f t="shared" si="30"/>
        <v>0</v>
      </c>
      <c r="M202" s="17">
        <f>VLOOKUP(B202,Encargos!$A$8:$B$652,2,0)</f>
        <v>2.4659999999999999E-3</v>
      </c>
    </row>
    <row r="203" spans="1:13" x14ac:dyDescent="0.3">
      <c r="A203">
        <f t="shared" si="26"/>
        <v>167</v>
      </c>
      <c r="B203" s="1">
        <v>50618</v>
      </c>
      <c r="C203" s="6">
        <f t="shared" si="31"/>
        <v>0</v>
      </c>
      <c r="D203" s="6">
        <f t="shared" si="27"/>
        <v>0</v>
      </c>
      <c r="E203" s="6">
        <f t="shared" si="28"/>
        <v>0</v>
      </c>
      <c r="F203" s="6"/>
      <c r="G203" s="6"/>
      <c r="H203" s="6">
        <f t="shared" si="29"/>
        <v>0</v>
      </c>
      <c r="I203" s="6">
        <f t="shared" si="33"/>
        <v>0</v>
      </c>
      <c r="J203" s="6">
        <f t="shared" si="34"/>
        <v>0</v>
      </c>
      <c r="K203" s="6">
        <f t="shared" si="32"/>
        <v>0</v>
      </c>
      <c r="L203" s="6">
        <f t="shared" si="30"/>
        <v>0</v>
      </c>
      <c r="M203" s="17">
        <f>VLOOKUP(B203,Encargos!$A$8:$B$652,2,0)</f>
        <v>2.4659999999999999E-3</v>
      </c>
    </row>
    <row r="204" spans="1:13" x14ac:dyDescent="0.3">
      <c r="A204">
        <f t="shared" ref="A204:A267" si="35">A203-1</f>
        <v>166</v>
      </c>
      <c r="B204" s="1">
        <v>50649</v>
      </c>
      <c r="C204" s="6">
        <f t="shared" si="31"/>
        <v>0</v>
      </c>
      <c r="D204" s="6">
        <f t="shared" si="27"/>
        <v>0</v>
      </c>
      <c r="E204" s="6">
        <f t="shared" si="28"/>
        <v>0</v>
      </c>
      <c r="F204" s="6"/>
      <c r="G204" s="6"/>
      <c r="H204" s="6">
        <f t="shared" si="29"/>
        <v>0</v>
      </c>
      <c r="I204" s="6">
        <f t="shared" si="33"/>
        <v>0</v>
      </c>
      <c r="J204" s="6">
        <f t="shared" si="34"/>
        <v>0</v>
      </c>
      <c r="K204" s="6">
        <f t="shared" si="32"/>
        <v>0</v>
      </c>
      <c r="L204" s="6">
        <f t="shared" si="30"/>
        <v>0</v>
      </c>
      <c r="M204" s="17">
        <f>VLOOKUP(B204,Encargos!$A$8:$B$652,2,0)</f>
        <v>2.4659999999999999E-3</v>
      </c>
    </row>
    <row r="205" spans="1:13" x14ac:dyDescent="0.3">
      <c r="A205">
        <f t="shared" si="35"/>
        <v>165</v>
      </c>
      <c r="B205" s="1">
        <v>50679</v>
      </c>
      <c r="C205" s="6">
        <f t="shared" si="31"/>
        <v>0</v>
      </c>
      <c r="D205" s="6">
        <f t="shared" si="27"/>
        <v>0</v>
      </c>
      <c r="E205" s="6">
        <f t="shared" si="28"/>
        <v>0</v>
      </c>
      <c r="F205" s="6"/>
      <c r="G205" s="6"/>
      <c r="H205" s="6">
        <f t="shared" si="29"/>
        <v>0</v>
      </c>
      <c r="I205" s="6">
        <f t="shared" si="33"/>
        <v>0</v>
      </c>
      <c r="J205" s="6">
        <f t="shared" si="34"/>
        <v>0</v>
      </c>
      <c r="K205" s="6">
        <f t="shared" si="32"/>
        <v>0</v>
      </c>
      <c r="L205" s="6">
        <f t="shared" si="30"/>
        <v>0</v>
      </c>
      <c r="M205" s="17">
        <f>VLOOKUP(B205,Encargos!$A$8:$B$652,2,0)</f>
        <v>2.4659999999999999E-3</v>
      </c>
    </row>
    <row r="206" spans="1:13" x14ac:dyDescent="0.3">
      <c r="A206">
        <f t="shared" si="35"/>
        <v>164</v>
      </c>
      <c r="B206" s="1">
        <v>50710</v>
      </c>
      <c r="C206" s="6">
        <f t="shared" si="31"/>
        <v>0</v>
      </c>
      <c r="D206" s="6">
        <f t="shared" si="27"/>
        <v>0</v>
      </c>
      <c r="E206" s="6">
        <f t="shared" si="28"/>
        <v>0</v>
      </c>
      <c r="F206" s="6"/>
      <c r="G206" s="6"/>
      <c r="H206" s="6">
        <f t="shared" si="29"/>
        <v>0</v>
      </c>
      <c r="I206" s="6">
        <f t="shared" si="33"/>
        <v>0</v>
      </c>
      <c r="J206" s="6">
        <f t="shared" si="34"/>
        <v>0</v>
      </c>
      <c r="K206" s="6">
        <f t="shared" si="32"/>
        <v>0</v>
      </c>
      <c r="L206" s="6">
        <f t="shared" si="30"/>
        <v>0</v>
      </c>
      <c r="M206" s="17">
        <f>VLOOKUP(B206,Encargos!$A$8:$B$652,2,0)</f>
        <v>2.4659999999999999E-3</v>
      </c>
    </row>
    <row r="207" spans="1:13" x14ac:dyDescent="0.3">
      <c r="A207">
        <f t="shared" si="35"/>
        <v>163</v>
      </c>
      <c r="B207" s="1">
        <v>50740</v>
      </c>
      <c r="C207" s="6">
        <f t="shared" si="31"/>
        <v>0</v>
      </c>
      <c r="D207" s="6">
        <f t="shared" si="27"/>
        <v>0</v>
      </c>
      <c r="E207" s="6">
        <f t="shared" si="28"/>
        <v>0</v>
      </c>
      <c r="F207" s="6"/>
      <c r="G207" s="6"/>
      <c r="H207" s="6">
        <f t="shared" si="29"/>
        <v>0</v>
      </c>
      <c r="I207" s="6">
        <f t="shared" si="33"/>
        <v>0</v>
      </c>
      <c r="J207" s="6">
        <f t="shared" si="34"/>
        <v>0</v>
      </c>
      <c r="K207" s="6">
        <f t="shared" si="32"/>
        <v>0</v>
      </c>
      <c r="L207" s="6">
        <f t="shared" si="30"/>
        <v>0</v>
      </c>
      <c r="M207" s="17">
        <f>VLOOKUP(B207,Encargos!$A$8:$B$652,2,0)</f>
        <v>2.4659999999999999E-3</v>
      </c>
    </row>
    <row r="208" spans="1:13" x14ac:dyDescent="0.3">
      <c r="A208">
        <f t="shared" si="35"/>
        <v>162</v>
      </c>
      <c r="B208" s="1">
        <v>50771</v>
      </c>
      <c r="C208" s="6">
        <f t="shared" si="31"/>
        <v>0</v>
      </c>
      <c r="D208" s="6">
        <f t="shared" si="27"/>
        <v>0</v>
      </c>
      <c r="E208" s="6">
        <f t="shared" si="28"/>
        <v>0</v>
      </c>
      <c r="F208" s="6"/>
      <c r="G208" s="6"/>
      <c r="H208" s="6">
        <f t="shared" si="29"/>
        <v>0</v>
      </c>
      <c r="I208" s="6">
        <f t="shared" si="33"/>
        <v>0</v>
      </c>
      <c r="J208" s="6">
        <f t="shared" si="34"/>
        <v>0</v>
      </c>
      <c r="K208" s="6">
        <f t="shared" si="32"/>
        <v>0</v>
      </c>
      <c r="L208" s="6">
        <f t="shared" si="30"/>
        <v>0</v>
      </c>
      <c r="M208" s="17">
        <f>VLOOKUP(B208,Encargos!$A$8:$B$652,2,0)</f>
        <v>2.4659999999999999E-3</v>
      </c>
    </row>
    <row r="209" spans="1:13" x14ac:dyDescent="0.3">
      <c r="A209">
        <f t="shared" si="35"/>
        <v>161</v>
      </c>
      <c r="B209" s="1">
        <v>50802</v>
      </c>
      <c r="C209" s="6">
        <f t="shared" si="31"/>
        <v>0</v>
      </c>
      <c r="D209" s="6">
        <f t="shared" si="27"/>
        <v>0</v>
      </c>
      <c r="E209" s="6">
        <f t="shared" si="28"/>
        <v>0</v>
      </c>
      <c r="F209" s="6"/>
      <c r="G209" s="6"/>
      <c r="H209" s="6">
        <f t="shared" si="29"/>
        <v>0</v>
      </c>
      <c r="I209" s="6">
        <f t="shared" si="33"/>
        <v>0</v>
      </c>
      <c r="J209" s="6">
        <f t="shared" si="34"/>
        <v>0</v>
      </c>
      <c r="K209" s="6">
        <f t="shared" si="32"/>
        <v>0</v>
      </c>
      <c r="L209" s="6">
        <f t="shared" si="30"/>
        <v>0</v>
      </c>
      <c r="M209" s="17">
        <f>VLOOKUP(B209,Encargos!$A$8:$B$652,2,0)</f>
        <v>2.4659999999999999E-3</v>
      </c>
    </row>
    <row r="210" spans="1:13" x14ac:dyDescent="0.3">
      <c r="A210">
        <f t="shared" si="35"/>
        <v>160</v>
      </c>
      <c r="B210" s="1">
        <v>50830</v>
      </c>
      <c r="C210" s="6">
        <f t="shared" si="31"/>
        <v>0</v>
      </c>
      <c r="D210" s="6">
        <f t="shared" si="27"/>
        <v>0</v>
      </c>
      <c r="E210" s="6">
        <f t="shared" si="28"/>
        <v>0</v>
      </c>
      <c r="F210" s="6"/>
      <c r="G210" s="6"/>
      <c r="H210" s="6">
        <f t="shared" si="29"/>
        <v>0</v>
      </c>
      <c r="I210" s="6">
        <f t="shared" si="33"/>
        <v>0</v>
      </c>
      <c r="J210" s="6">
        <f t="shared" si="34"/>
        <v>0</v>
      </c>
      <c r="K210" s="6">
        <f t="shared" si="32"/>
        <v>0</v>
      </c>
      <c r="L210" s="6">
        <f t="shared" si="30"/>
        <v>0</v>
      </c>
      <c r="M210" s="17">
        <f>VLOOKUP(B210,Encargos!$A$8:$B$652,2,0)</f>
        <v>2.4659999999999999E-3</v>
      </c>
    </row>
    <row r="211" spans="1:13" x14ac:dyDescent="0.3">
      <c r="A211">
        <f t="shared" si="35"/>
        <v>159</v>
      </c>
      <c r="B211" s="1">
        <v>50861</v>
      </c>
      <c r="C211" s="6">
        <f t="shared" si="31"/>
        <v>0</v>
      </c>
      <c r="D211" s="6">
        <f t="shared" si="27"/>
        <v>0</v>
      </c>
      <c r="E211" s="6">
        <f t="shared" si="28"/>
        <v>0</v>
      </c>
      <c r="F211" s="6"/>
      <c r="G211" s="6"/>
      <c r="H211" s="6">
        <f t="shared" si="29"/>
        <v>0</v>
      </c>
      <c r="I211" s="6">
        <f t="shared" si="33"/>
        <v>0</v>
      </c>
      <c r="J211" s="6">
        <f t="shared" si="34"/>
        <v>0</v>
      </c>
      <c r="K211" s="6">
        <f t="shared" si="32"/>
        <v>0</v>
      </c>
      <c r="L211" s="6">
        <f t="shared" si="30"/>
        <v>0</v>
      </c>
      <c r="M211" s="17">
        <f>VLOOKUP(B211,Encargos!$A$8:$B$652,2,0)</f>
        <v>2.4659999999999999E-3</v>
      </c>
    </row>
    <row r="212" spans="1:13" x14ac:dyDescent="0.3">
      <c r="A212">
        <f t="shared" si="35"/>
        <v>158</v>
      </c>
      <c r="B212" s="1">
        <v>50891</v>
      </c>
      <c r="C212" s="6">
        <f t="shared" si="31"/>
        <v>0</v>
      </c>
      <c r="D212" s="6">
        <f t="shared" si="27"/>
        <v>0</v>
      </c>
      <c r="E212" s="6">
        <f t="shared" si="28"/>
        <v>0</v>
      </c>
      <c r="F212" s="6"/>
      <c r="G212" s="6"/>
      <c r="H212" s="6">
        <f t="shared" si="29"/>
        <v>0</v>
      </c>
      <c r="I212" s="6">
        <f t="shared" si="33"/>
        <v>0</v>
      </c>
      <c r="J212" s="6">
        <f t="shared" si="34"/>
        <v>0</v>
      </c>
      <c r="K212" s="6">
        <f t="shared" si="32"/>
        <v>0</v>
      </c>
      <c r="L212" s="6">
        <f t="shared" si="30"/>
        <v>0</v>
      </c>
      <c r="M212" s="17">
        <f>VLOOKUP(B212,Encargos!$A$8:$B$652,2,0)</f>
        <v>2.4659999999999999E-3</v>
      </c>
    </row>
    <row r="213" spans="1:13" x14ac:dyDescent="0.3">
      <c r="A213">
        <f t="shared" si="35"/>
        <v>157</v>
      </c>
      <c r="B213" s="1">
        <v>50922</v>
      </c>
      <c r="C213" s="6">
        <f t="shared" si="31"/>
        <v>0</v>
      </c>
      <c r="D213" s="6">
        <f t="shared" si="27"/>
        <v>0</v>
      </c>
      <c r="E213" s="6">
        <f t="shared" si="28"/>
        <v>0</v>
      </c>
      <c r="F213" s="6"/>
      <c r="G213" s="6"/>
      <c r="H213" s="6">
        <f t="shared" si="29"/>
        <v>0</v>
      </c>
      <c r="I213" s="6">
        <f t="shared" si="33"/>
        <v>0</v>
      </c>
      <c r="J213" s="6">
        <f t="shared" si="34"/>
        <v>0</v>
      </c>
      <c r="K213" s="6">
        <f t="shared" si="32"/>
        <v>0</v>
      </c>
      <c r="L213" s="6">
        <f t="shared" si="30"/>
        <v>0</v>
      </c>
      <c r="M213" s="17">
        <f>VLOOKUP(B213,Encargos!$A$8:$B$652,2,0)</f>
        <v>2.4659999999999999E-3</v>
      </c>
    </row>
    <row r="214" spans="1:13" x14ac:dyDescent="0.3">
      <c r="A214">
        <f t="shared" si="35"/>
        <v>156</v>
      </c>
      <c r="B214" s="1">
        <v>50952</v>
      </c>
      <c r="C214" s="6">
        <f t="shared" si="31"/>
        <v>0</v>
      </c>
      <c r="D214" s="6">
        <f t="shared" si="27"/>
        <v>0</v>
      </c>
      <c r="E214" s="6">
        <f t="shared" si="28"/>
        <v>0</v>
      </c>
      <c r="F214" s="6"/>
      <c r="G214" s="6"/>
      <c r="H214" s="6">
        <f t="shared" si="29"/>
        <v>0</v>
      </c>
      <c r="I214" s="6">
        <f t="shared" si="33"/>
        <v>0</v>
      </c>
      <c r="J214" s="6">
        <f t="shared" si="34"/>
        <v>0</v>
      </c>
      <c r="K214" s="6">
        <f t="shared" si="32"/>
        <v>0</v>
      </c>
      <c r="L214" s="6">
        <f t="shared" si="30"/>
        <v>0</v>
      </c>
      <c r="M214" s="17">
        <f>VLOOKUP(B214,Encargos!$A$8:$B$652,2,0)</f>
        <v>2.4659999999999999E-3</v>
      </c>
    </row>
    <row r="215" spans="1:13" x14ac:dyDescent="0.3">
      <c r="A215">
        <f t="shared" si="35"/>
        <v>155</v>
      </c>
      <c r="B215" s="1">
        <v>50983</v>
      </c>
      <c r="C215" s="6">
        <f t="shared" si="31"/>
        <v>0</v>
      </c>
      <c r="D215" s="6">
        <f t="shared" si="27"/>
        <v>0</v>
      </c>
      <c r="E215" s="6">
        <f t="shared" si="28"/>
        <v>0</v>
      </c>
      <c r="F215" s="6"/>
      <c r="G215" s="6"/>
      <c r="H215" s="6">
        <f t="shared" si="29"/>
        <v>0</v>
      </c>
      <c r="I215" s="6">
        <f t="shared" si="33"/>
        <v>0</v>
      </c>
      <c r="J215" s="6">
        <f t="shared" si="34"/>
        <v>0</v>
      </c>
      <c r="K215" s="6">
        <f t="shared" si="32"/>
        <v>0</v>
      </c>
      <c r="L215" s="6">
        <f t="shared" si="30"/>
        <v>0</v>
      </c>
      <c r="M215" s="17">
        <f>VLOOKUP(B215,Encargos!$A$8:$B$652,2,0)</f>
        <v>2.4659999999999999E-3</v>
      </c>
    </row>
    <row r="216" spans="1:13" x14ac:dyDescent="0.3">
      <c r="A216">
        <f t="shared" si="35"/>
        <v>154</v>
      </c>
      <c r="B216" s="1">
        <v>51014</v>
      </c>
      <c r="C216" s="6">
        <f t="shared" si="31"/>
        <v>0</v>
      </c>
      <c r="D216" s="6">
        <f t="shared" si="27"/>
        <v>0</v>
      </c>
      <c r="E216" s="6">
        <f t="shared" si="28"/>
        <v>0</v>
      </c>
      <c r="F216" s="6"/>
      <c r="G216" s="6"/>
      <c r="H216" s="6">
        <f t="shared" si="29"/>
        <v>0</v>
      </c>
      <c r="I216" s="6">
        <f t="shared" si="33"/>
        <v>0</v>
      </c>
      <c r="J216" s="6">
        <f t="shared" si="34"/>
        <v>0</v>
      </c>
      <c r="K216" s="6">
        <f t="shared" si="32"/>
        <v>0</v>
      </c>
      <c r="L216" s="6">
        <f t="shared" si="30"/>
        <v>0</v>
      </c>
      <c r="M216" s="17">
        <f>VLOOKUP(B216,Encargos!$A$8:$B$652,2,0)</f>
        <v>2.4659999999999999E-3</v>
      </c>
    </row>
    <row r="217" spans="1:13" x14ac:dyDescent="0.3">
      <c r="A217">
        <f t="shared" si="35"/>
        <v>153</v>
      </c>
      <c r="B217" s="1">
        <v>51044</v>
      </c>
      <c r="C217" s="6">
        <f t="shared" si="31"/>
        <v>0</v>
      </c>
      <c r="D217" s="6">
        <f t="shared" si="27"/>
        <v>0</v>
      </c>
      <c r="E217" s="6">
        <f t="shared" si="28"/>
        <v>0</v>
      </c>
      <c r="F217" s="6"/>
      <c r="G217" s="6"/>
      <c r="H217" s="6">
        <f t="shared" si="29"/>
        <v>0</v>
      </c>
      <c r="I217" s="6">
        <f t="shared" si="33"/>
        <v>0</v>
      </c>
      <c r="J217" s="6">
        <f t="shared" si="34"/>
        <v>0</v>
      </c>
      <c r="K217" s="6">
        <f t="shared" si="32"/>
        <v>0</v>
      </c>
      <c r="L217" s="6">
        <f t="shared" si="30"/>
        <v>0</v>
      </c>
      <c r="M217" s="17">
        <f>VLOOKUP(B217,Encargos!$A$8:$B$652,2,0)</f>
        <v>2.4659999999999999E-3</v>
      </c>
    </row>
    <row r="218" spans="1:13" x14ac:dyDescent="0.3">
      <c r="A218">
        <f t="shared" si="35"/>
        <v>152</v>
      </c>
      <c r="B218" s="1">
        <v>51075</v>
      </c>
      <c r="C218" s="6">
        <f t="shared" si="31"/>
        <v>0</v>
      </c>
      <c r="D218" s="6">
        <f t="shared" si="27"/>
        <v>0</v>
      </c>
      <c r="E218" s="6">
        <f t="shared" si="28"/>
        <v>0</v>
      </c>
      <c r="F218" s="6"/>
      <c r="G218" s="6"/>
      <c r="H218" s="6">
        <f t="shared" si="29"/>
        <v>0</v>
      </c>
      <c r="I218" s="6">
        <f t="shared" si="33"/>
        <v>0</v>
      </c>
      <c r="J218" s="6">
        <f t="shared" si="34"/>
        <v>0</v>
      </c>
      <c r="K218" s="6">
        <f t="shared" si="32"/>
        <v>0</v>
      </c>
      <c r="L218" s="6">
        <f t="shared" si="30"/>
        <v>0</v>
      </c>
      <c r="M218" s="17">
        <f>VLOOKUP(B218,Encargos!$A$8:$B$652,2,0)</f>
        <v>2.4659999999999999E-3</v>
      </c>
    </row>
    <row r="219" spans="1:13" x14ac:dyDescent="0.3">
      <c r="A219">
        <f t="shared" si="35"/>
        <v>151</v>
      </c>
      <c r="B219" s="1">
        <v>51105</v>
      </c>
      <c r="C219" s="6">
        <f t="shared" si="31"/>
        <v>0</v>
      </c>
      <c r="D219" s="6">
        <f t="shared" si="27"/>
        <v>0</v>
      </c>
      <c r="E219" s="6">
        <f t="shared" si="28"/>
        <v>0</v>
      </c>
      <c r="F219" s="6"/>
      <c r="G219" s="6"/>
      <c r="H219" s="6">
        <f t="shared" si="29"/>
        <v>0</v>
      </c>
      <c r="I219" s="6">
        <f t="shared" si="33"/>
        <v>0</v>
      </c>
      <c r="J219" s="6">
        <f t="shared" si="34"/>
        <v>0</v>
      </c>
      <c r="K219" s="6">
        <f t="shared" si="32"/>
        <v>0</v>
      </c>
      <c r="L219" s="6">
        <f t="shared" si="30"/>
        <v>0</v>
      </c>
      <c r="M219" s="17">
        <f>VLOOKUP(B219,Encargos!$A$8:$B$652,2,0)</f>
        <v>2.4659999999999999E-3</v>
      </c>
    </row>
    <row r="220" spans="1:13" x14ac:dyDescent="0.3">
      <c r="A220">
        <f t="shared" si="35"/>
        <v>150</v>
      </c>
      <c r="B220" s="1">
        <v>51136</v>
      </c>
      <c r="C220" s="6">
        <f t="shared" si="31"/>
        <v>0</v>
      </c>
      <c r="D220" s="6">
        <f t="shared" si="27"/>
        <v>0</v>
      </c>
      <c r="E220" s="6">
        <f t="shared" si="28"/>
        <v>0</v>
      </c>
      <c r="F220" s="6"/>
      <c r="G220" s="6"/>
      <c r="H220" s="6">
        <f t="shared" si="29"/>
        <v>0</v>
      </c>
      <c r="I220" s="6">
        <f t="shared" si="33"/>
        <v>0</v>
      </c>
      <c r="J220" s="6">
        <f t="shared" si="34"/>
        <v>0</v>
      </c>
      <c r="K220" s="6">
        <f t="shared" si="32"/>
        <v>0</v>
      </c>
      <c r="L220" s="6">
        <f t="shared" si="30"/>
        <v>0</v>
      </c>
      <c r="M220" s="17">
        <f>VLOOKUP(B220,Encargos!$A$8:$B$652,2,0)</f>
        <v>2.4659999999999999E-3</v>
      </c>
    </row>
    <row r="221" spans="1:13" x14ac:dyDescent="0.3">
      <c r="A221">
        <f t="shared" si="35"/>
        <v>149</v>
      </c>
      <c r="B221" s="1">
        <v>51167</v>
      </c>
      <c r="C221" s="6">
        <f t="shared" si="31"/>
        <v>0</v>
      </c>
      <c r="D221" s="6">
        <f t="shared" si="27"/>
        <v>0</v>
      </c>
      <c r="E221" s="6">
        <f t="shared" si="28"/>
        <v>0</v>
      </c>
      <c r="F221" s="6"/>
      <c r="G221" s="6"/>
      <c r="H221" s="6">
        <f t="shared" si="29"/>
        <v>0</v>
      </c>
      <c r="I221" s="6">
        <f t="shared" si="33"/>
        <v>0</v>
      </c>
      <c r="J221" s="6">
        <f t="shared" si="34"/>
        <v>0</v>
      </c>
      <c r="K221" s="6">
        <f t="shared" si="32"/>
        <v>0</v>
      </c>
      <c r="L221" s="6">
        <f t="shared" si="30"/>
        <v>0</v>
      </c>
      <c r="M221" s="17">
        <f>VLOOKUP(B221,Encargos!$A$8:$B$652,2,0)</f>
        <v>2.4659999999999999E-3</v>
      </c>
    </row>
    <row r="222" spans="1:13" x14ac:dyDescent="0.3">
      <c r="A222">
        <f t="shared" si="35"/>
        <v>148</v>
      </c>
      <c r="B222" s="1">
        <v>51196</v>
      </c>
      <c r="C222" s="6">
        <f t="shared" si="31"/>
        <v>0</v>
      </c>
      <c r="D222" s="6">
        <f t="shared" si="27"/>
        <v>0</v>
      </c>
      <c r="E222" s="6">
        <f t="shared" si="28"/>
        <v>0</v>
      </c>
      <c r="F222" s="6"/>
      <c r="G222" s="6"/>
      <c r="H222" s="6">
        <f t="shared" si="29"/>
        <v>0</v>
      </c>
      <c r="I222" s="6">
        <f t="shared" si="33"/>
        <v>0</v>
      </c>
      <c r="J222" s="6">
        <f t="shared" si="34"/>
        <v>0</v>
      </c>
      <c r="K222" s="6">
        <f t="shared" si="32"/>
        <v>0</v>
      </c>
      <c r="L222" s="6">
        <f t="shared" si="30"/>
        <v>0</v>
      </c>
      <c r="M222" s="17">
        <f>VLOOKUP(B222,Encargos!$A$8:$B$652,2,0)</f>
        <v>2.4659999999999999E-3</v>
      </c>
    </row>
    <row r="223" spans="1:13" x14ac:dyDescent="0.3">
      <c r="A223">
        <f t="shared" si="35"/>
        <v>147</v>
      </c>
      <c r="B223" s="1">
        <v>51227</v>
      </c>
      <c r="C223" s="6">
        <f t="shared" si="31"/>
        <v>0</v>
      </c>
      <c r="D223" s="6">
        <f t="shared" si="27"/>
        <v>0</v>
      </c>
      <c r="E223" s="6">
        <f t="shared" si="28"/>
        <v>0</v>
      </c>
      <c r="F223" s="6"/>
      <c r="G223" s="6"/>
      <c r="H223" s="6">
        <f t="shared" si="29"/>
        <v>0</v>
      </c>
      <c r="I223" s="6">
        <f t="shared" si="33"/>
        <v>0</v>
      </c>
      <c r="J223" s="6">
        <f t="shared" si="34"/>
        <v>0</v>
      </c>
      <c r="K223" s="6">
        <f t="shared" si="32"/>
        <v>0</v>
      </c>
      <c r="L223" s="6">
        <f t="shared" si="30"/>
        <v>0</v>
      </c>
      <c r="M223" s="17">
        <f>VLOOKUP(B223,Encargos!$A$8:$B$652,2,0)</f>
        <v>2.4659999999999999E-3</v>
      </c>
    </row>
    <row r="224" spans="1:13" x14ac:dyDescent="0.3">
      <c r="A224">
        <f t="shared" si="35"/>
        <v>146</v>
      </c>
      <c r="B224" s="1">
        <v>51257</v>
      </c>
      <c r="C224" s="6">
        <f t="shared" si="31"/>
        <v>0</v>
      </c>
      <c r="D224" s="6">
        <f t="shared" si="27"/>
        <v>0</v>
      </c>
      <c r="E224" s="6">
        <f t="shared" si="28"/>
        <v>0</v>
      </c>
      <c r="F224" s="6"/>
      <c r="G224" s="6"/>
      <c r="H224" s="6">
        <f t="shared" si="29"/>
        <v>0</v>
      </c>
      <c r="I224" s="6">
        <f t="shared" si="33"/>
        <v>0</v>
      </c>
      <c r="J224" s="6">
        <f t="shared" si="34"/>
        <v>0</v>
      </c>
      <c r="K224" s="6">
        <f t="shared" si="32"/>
        <v>0</v>
      </c>
      <c r="L224" s="6">
        <f t="shared" si="30"/>
        <v>0</v>
      </c>
      <c r="M224" s="17">
        <f>VLOOKUP(B224,Encargos!$A$8:$B$652,2,0)</f>
        <v>2.4659999999999999E-3</v>
      </c>
    </row>
    <row r="225" spans="1:13" x14ac:dyDescent="0.3">
      <c r="A225">
        <f t="shared" si="35"/>
        <v>145</v>
      </c>
      <c r="B225" s="1">
        <v>51288</v>
      </c>
      <c r="C225" s="6">
        <f t="shared" si="31"/>
        <v>0</v>
      </c>
      <c r="D225" s="6">
        <f t="shared" si="27"/>
        <v>0</v>
      </c>
      <c r="E225" s="6">
        <f t="shared" si="28"/>
        <v>0</v>
      </c>
      <c r="F225" s="6"/>
      <c r="G225" s="6"/>
      <c r="H225" s="6">
        <f t="shared" si="29"/>
        <v>0</v>
      </c>
      <c r="I225" s="6">
        <f t="shared" si="33"/>
        <v>0</v>
      </c>
      <c r="J225" s="6">
        <f t="shared" si="34"/>
        <v>0</v>
      </c>
      <c r="K225" s="6">
        <f t="shared" si="32"/>
        <v>0</v>
      </c>
      <c r="L225" s="6">
        <f t="shared" si="30"/>
        <v>0</v>
      </c>
      <c r="M225" s="17">
        <f>VLOOKUP(B225,Encargos!$A$8:$B$652,2,0)</f>
        <v>2.4659999999999999E-3</v>
      </c>
    </row>
    <row r="226" spans="1:13" x14ac:dyDescent="0.3">
      <c r="A226">
        <f t="shared" si="35"/>
        <v>144</v>
      </c>
      <c r="B226" s="1">
        <v>51318</v>
      </c>
      <c r="C226" s="6">
        <f t="shared" si="31"/>
        <v>0</v>
      </c>
      <c r="D226" s="6">
        <f t="shared" si="27"/>
        <v>0</v>
      </c>
      <c r="E226" s="6">
        <f t="shared" si="28"/>
        <v>0</v>
      </c>
      <c r="F226" s="6"/>
      <c r="G226" s="6"/>
      <c r="H226" s="6">
        <f t="shared" si="29"/>
        <v>0</v>
      </c>
      <c r="I226" s="6">
        <f t="shared" si="33"/>
        <v>0</v>
      </c>
      <c r="J226" s="6">
        <f t="shared" si="34"/>
        <v>0</v>
      </c>
      <c r="K226" s="6">
        <f t="shared" si="32"/>
        <v>0</v>
      </c>
      <c r="L226" s="6">
        <f t="shared" si="30"/>
        <v>0</v>
      </c>
      <c r="M226" s="17">
        <f>VLOOKUP(B226,Encargos!$A$8:$B$652,2,0)</f>
        <v>2.4659999999999999E-3</v>
      </c>
    </row>
    <row r="227" spans="1:13" x14ac:dyDescent="0.3">
      <c r="A227">
        <f t="shared" si="35"/>
        <v>143</v>
      </c>
      <c r="B227" s="1">
        <v>51349</v>
      </c>
      <c r="C227" s="6">
        <f t="shared" si="31"/>
        <v>0</v>
      </c>
      <c r="D227" s="6">
        <f t="shared" si="27"/>
        <v>0</v>
      </c>
      <c r="E227" s="6">
        <f t="shared" si="28"/>
        <v>0</v>
      </c>
      <c r="F227" s="6"/>
      <c r="G227" s="6"/>
      <c r="H227" s="6">
        <f t="shared" si="29"/>
        <v>0</v>
      </c>
      <c r="I227" s="6">
        <f t="shared" si="33"/>
        <v>0</v>
      </c>
      <c r="J227" s="6">
        <f t="shared" si="34"/>
        <v>0</v>
      </c>
      <c r="K227" s="6">
        <f t="shared" si="32"/>
        <v>0</v>
      </c>
      <c r="L227" s="6">
        <f t="shared" si="30"/>
        <v>0</v>
      </c>
      <c r="M227" s="17">
        <f>VLOOKUP(B227,Encargos!$A$8:$B$652,2,0)</f>
        <v>2.4659999999999999E-3</v>
      </c>
    </row>
    <row r="228" spans="1:13" x14ac:dyDescent="0.3">
      <c r="A228">
        <f t="shared" si="35"/>
        <v>142</v>
      </c>
      <c r="B228" s="1">
        <v>51380</v>
      </c>
      <c r="C228" s="6">
        <f t="shared" si="31"/>
        <v>0</v>
      </c>
      <c r="D228" s="6">
        <f t="shared" si="27"/>
        <v>0</v>
      </c>
      <c r="E228" s="6">
        <f t="shared" si="28"/>
        <v>0</v>
      </c>
      <c r="F228" s="6"/>
      <c r="G228" s="6"/>
      <c r="H228" s="6">
        <f t="shared" si="29"/>
        <v>0</v>
      </c>
      <c r="I228" s="6">
        <f t="shared" si="33"/>
        <v>0</v>
      </c>
      <c r="J228" s="6">
        <f t="shared" si="34"/>
        <v>0</v>
      </c>
      <c r="K228" s="6">
        <f t="shared" si="32"/>
        <v>0</v>
      </c>
      <c r="L228" s="6">
        <f t="shared" si="30"/>
        <v>0</v>
      </c>
      <c r="M228" s="17">
        <f>VLOOKUP(B228,Encargos!$A$8:$B$652,2,0)</f>
        <v>2.4659999999999999E-3</v>
      </c>
    </row>
    <row r="229" spans="1:13" x14ac:dyDescent="0.3">
      <c r="A229">
        <f t="shared" si="35"/>
        <v>141</v>
      </c>
      <c r="B229" s="1">
        <v>51410</v>
      </c>
      <c r="C229" s="6">
        <f t="shared" si="31"/>
        <v>0</v>
      </c>
      <c r="D229" s="6">
        <f t="shared" si="27"/>
        <v>0</v>
      </c>
      <c r="E229" s="6">
        <f t="shared" si="28"/>
        <v>0</v>
      </c>
      <c r="F229" s="6"/>
      <c r="G229" s="6"/>
      <c r="H229" s="6">
        <f t="shared" si="29"/>
        <v>0</v>
      </c>
      <c r="I229" s="6">
        <f t="shared" si="33"/>
        <v>0</v>
      </c>
      <c r="J229" s="6">
        <f t="shared" si="34"/>
        <v>0</v>
      </c>
      <c r="K229" s="6">
        <f t="shared" si="32"/>
        <v>0</v>
      </c>
      <c r="L229" s="6">
        <f t="shared" si="30"/>
        <v>0</v>
      </c>
      <c r="M229" s="17">
        <f>VLOOKUP(B229,Encargos!$A$8:$B$652,2,0)</f>
        <v>2.4659999999999999E-3</v>
      </c>
    </row>
    <row r="230" spans="1:13" x14ac:dyDescent="0.3">
      <c r="A230">
        <f t="shared" si="35"/>
        <v>140</v>
      </c>
      <c r="B230" s="1">
        <v>51441</v>
      </c>
      <c r="C230" s="6">
        <f t="shared" si="31"/>
        <v>0</v>
      </c>
      <c r="D230" s="6">
        <f t="shared" si="27"/>
        <v>0</v>
      </c>
      <c r="E230" s="6">
        <f t="shared" si="28"/>
        <v>0</v>
      </c>
      <c r="F230" s="6"/>
      <c r="G230" s="6"/>
      <c r="H230" s="6">
        <f t="shared" si="29"/>
        <v>0</v>
      </c>
      <c r="I230" s="6">
        <f t="shared" si="33"/>
        <v>0</v>
      </c>
      <c r="J230" s="6">
        <f t="shared" si="34"/>
        <v>0</v>
      </c>
      <c r="K230" s="6">
        <f t="shared" si="32"/>
        <v>0</v>
      </c>
      <c r="L230" s="6">
        <f t="shared" si="30"/>
        <v>0</v>
      </c>
      <c r="M230" s="17">
        <f>VLOOKUP(B230,Encargos!$A$8:$B$652,2,0)</f>
        <v>2.4659999999999999E-3</v>
      </c>
    </row>
    <row r="231" spans="1:13" x14ac:dyDescent="0.3">
      <c r="A231">
        <f t="shared" si="35"/>
        <v>139</v>
      </c>
      <c r="B231" s="1">
        <v>51471</v>
      </c>
      <c r="C231" s="6">
        <f t="shared" si="31"/>
        <v>0</v>
      </c>
      <c r="D231" s="6">
        <f t="shared" si="27"/>
        <v>0</v>
      </c>
      <c r="E231" s="6">
        <f t="shared" si="28"/>
        <v>0</v>
      </c>
      <c r="F231" s="6"/>
      <c r="G231" s="6"/>
      <c r="H231" s="6">
        <f t="shared" si="29"/>
        <v>0</v>
      </c>
      <c r="I231" s="6">
        <f t="shared" si="33"/>
        <v>0</v>
      </c>
      <c r="J231" s="6">
        <f t="shared" si="34"/>
        <v>0</v>
      </c>
      <c r="K231" s="6">
        <f t="shared" si="32"/>
        <v>0</v>
      </c>
      <c r="L231" s="6">
        <f t="shared" si="30"/>
        <v>0</v>
      </c>
      <c r="M231" s="17">
        <f>VLOOKUP(B231,Encargos!$A$8:$B$652,2,0)</f>
        <v>2.4659999999999999E-3</v>
      </c>
    </row>
    <row r="232" spans="1:13" x14ac:dyDescent="0.3">
      <c r="A232">
        <f t="shared" si="35"/>
        <v>138</v>
      </c>
      <c r="B232" s="1">
        <v>51502</v>
      </c>
      <c r="C232" s="6">
        <f t="shared" si="31"/>
        <v>0</v>
      </c>
      <c r="D232" s="6">
        <f t="shared" si="27"/>
        <v>0</v>
      </c>
      <c r="E232" s="6">
        <f t="shared" si="28"/>
        <v>0</v>
      </c>
      <c r="F232" s="6"/>
      <c r="G232" s="6"/>
      <c r="H232" s="6">
        <f t="shared" si="29"/>
        <v>0</v>
      </c>
      <c r="I232" s="6">
        <f t="shared" si="33"/>
        <v>0</v>
      </c>
      <c r="J232" s="6">
        <f t="shared" si="34"/>
        <v>0</v>
      </c>
      <c r="K232" s="6">
        <f t="shared" si="32"/>
        <v>0</v>
      </c>
      <c r="L232" s="6">
        <f t="shared" si="30"/>
        <v>0</v>
      </c>
      <c r="M232" s="17">
        <f>VLOOKUP(B232,Encargos!$A$8:$B$652,2,0)</f>
        <v>2.4659999999999999E-3</v>
      </c>
    </row>
    <row r="233" spans="1:13" x14ac:dyDescent="0.3">
      <c r="A233">
        <f t="shared" si="35"/>
        <v>137</v>
      </c>
      <c r="B233" s="1">
        <v>51533</v>
      </c>
      <c r="C233" s="6">
        <f t="shared" si="31"/>
        <v>0</v>
      </c>
      <c r="D233" s="6">
        <f t="shared" si="27"/>
        <v>0</v>
      </c>
      <c r="E233" s="6">
        <f t="shared" si="28"/>
        <v>0</v>
      </c>
      <c r="F233" s="6"/>
      <c r="G233" s="6"/>
      <c r="H233" s="6">
        <f t="shared" si="29"/>
        <v>0</v>
      </c>
      <c r="I233" s="6">
        <f t="shared" si="33"/>
        <v>0</v>
      </c>
      <c r="J233" s="6">
        <f t="shared" si="34"/>
        <v>0</v>
      </c>
      <c r="K233" s="6">
        <f t="shared" si="32"/>
        <v>0</v>
      </c>
      <c r="L233" s="6">
        <f t="shared" si="30"/>
        <v>0</v>
      </c>
      <c r="M233" s="17">
        <f>VLOOKUP(B233,Encargos!$A$8:$B$652,2,0)</f>
        <v>2.4659999999999999E-3</v>
      </c>
    </row>
    <row r="234" spans="1:13" x14ac:dyDescent="0.3">
      <c r="A234">
        <f t="shared" si="35"/>
        <v>136</v>
      </c>
      <c r="B234" s="1">
        <v>51561</v>
      </c>
      <c r="C234" s="6">
        <f t="shared" si="31"/>
        <v>0</v>
      </c>
      <c r="D234" s="6">
        <f t="shared" si="27"/>
        <v>0</v>
      </c>
      <c r="E234" s="6">
        <f t="shared" si="28"/>
        <v>0</v>
      </c>
      <c r="F234" s="6"/>
      <c r="G234" s="6"/>
      <c r="H234" s="6">
        <f t="shared" si="29"/>
        <v>0</v>
      </c>
      <c r="I234" s="6">
        <f t="shared" si="33"/>
        <v>0</v>
      </c>
      <c r="J234" s="6">
        <f t="shared" si="34"/>
        <v>0</v>
      </c>
      <c r="K234" s="6">
        <f t="shared" si="32"/>
        <v>0</v>
      </c>
      <c r="L234" s="6">
        <f t="shared" si="30"/>
        <v>0</v>
      </c>
      <c r="M234" s="17">
        <f>VLOOKUP(B234,Encargos!$A$8:$B$652,2,0)</f>
        <v>2.4659999999999999E-3</v>
      </c>
    </row>
    <row r="235" spans="1:13" x14ac:dyDescent="0.3">
      <c r="A235">
        <f t="shared" si="35"/>
        <v>135</v>
      </c>
      <c r="B235" s="1">
        <v>51592</v>
      </c>
      <c r="C235" s="6">
        <f t="shared" si="31"/>
        <v>0</v>
      </c>
      <c r="D235" s="6">
        <f t="shared" si="27"/>
        <v>0</v>
      </c>
      <c r="E235" s="6">
        <f t="shared" si="28"/>
        <v>0</v>
      </c>
      <c r="F235" s="6"/>
      <c r="G235" s="6"/>
      <c r="H235" s="6">
        <f t="shared" si="29"/>
        <v>0</v>
      </c>
      <c r="I235" s="6">
        <f t="shared" si="33"/>
        <v>0</v>
      </c>
      <c r="J235" s="6">
        <f t="shared" si="34"/>
        <v>0</v>
      </c>
      <c r="K235" s="6">
        <f t="shared" si="32"/>
        <v>0</v>
      </c>
      <c r="L235" s="6">
        <f t="shared" si="30"/>
        <v>0</v>
      </c>
      <c r="M235" s="17">
        <f>VLOOKUP(B235,Encargos!$A$8:$B$652,2,0)</f>
        <v>2.4659999999999999E-3</v>
      </c>
    </row>
    <row r="236" spans="1:13" x14ac:dyDescent="0.3">
      <c r="A236">
        <f t="shared" si="35"/>
        <v>134</v>
      </c>
      <c r="B236" s="1">
        <v>51622</v>
      </c>
      <c r="C236" s="6">
        <f t="shared" si="31"/>
        <v>0</v>
      </c>
      <c r="D236" s="6">
        <f t="shared" si="27"/>
        <v>0</v>
      </c>
      <c r="E236" s="6">
        <f t="shared" si="28"/>
        <v>0</v>
      </c>
      <c r="F236" s="6"/>
      <c r="G236" s="6"/>
      <c r="H236" s="6">
        <f t="shared" si="29"/>
        <v>0</v>
      </c>
      <c r="I236" s="6">
        <f t="shared" si="33"/>
        <v>0</v>
      </c>
      <c r="J236" s="6">
        <f t="shared" si="34"/>
        <v>0</v>
      </c>
      <c r="K236" s="6">
        <f t="shared" si="32"/>
        <v>0</v>
      </c>
      <c r="L236" s="6">
        <f t="shared" si="30"/>
        <v>0</v>
      </c>
      <c r="M236" s="17">
        <f>VLOOKUP(B236,Encargos!$A$8:$B$652,2,0)</f>
        <v>2.4659999999999999E-3</v>
      </c>
    </row>
    <row r="237" spans="1:13" x14ac:dyDescent="0.3">
      <c r="A237">
        <f t="shared" si="35"/>
        <v>133</v>
      </c>
      <c r="B237" s="1">
        <v>51653</v>
      </c>
      <c r="C237" s="6">
        <f t="shared" si="31"/>
        <v>0</v>
      </c>
      <c r="D237" s="6">
        <f t="shared" si="27"/>
        <v>0</v>
      </c>
      <c r="E237" s="6">
        <f t="shared" si="28"/>
        <v>0</v>
      </c>
      <c r="F237" s="6"/>
      <c r="G237" s="6"/>
      <c r="H237" s="6">
        <f t="shared" si="29"/>
        <v>0</v>
      </c>
      <c r="I237" s="6">
        <f t="shared" si="33"/>
        <v>0</v>
      </c>
      <c r="J237" s="6">
        <f t="shared" si="34"/>
        <v>0</v>
      </c>
      <c r="K237" s="6">
        <f t="shared" si="32"/>
        <v>0</v>
      </c>
      <c r="L237" s="6">
        <f t="shared" si="30"/>
        <v>0</v>
      </c>
      <c r="M237" s="17">
        <f>VLOOKUP(B237,Encargos!$A$8:$B$652,2,0)</f>
        <v>2.4659999999999999E-3</v>
      </c>
    </row>
    <row r="238" spans="1:13" x14ac:dyDescent="0.3">
      <c r="A238">
        <f t="shared" si="35"/>
        <v>132</v>
      </c>
      <c r="B238" s="1">
        <v>51683</v>
      </c>
      <c r="C238" s="6">
        <f t="shared" si="31"/>
        <v>0</v>
      </c>
      <c r="D238" s="6">
        <f t="shared" si="27"/>
        <v>0</v>
      </c>
      <c r="E238" s="6">
        <f t="shared" si="28"/>
        <v>0</v>
      </c>
      <c r="F238" s="6"/>
      <c r="G238" s="6"/>
      <c r="H238" s="6">
        <f t="shared" si="29"/>
        <v>0</v>
      </c>
      <c r="I238" s="6">
        <f t="shared" si="33"/>
        <v>0</v>
      </c>
      <c r="J238" s="6">
        <f t="shared" si="34"/>
        <v>0</v>
      </c>
      <c r="K238" s="6">
        <f t="shared" si="32"/>
        <v>0</v>
      </c>
      <c r="L238" s="6">
        <f t="shared" si="30"/>
        <v>0</v>
      </c>
      <c r="M238" s="17">
        <f>VLOOKUP(B238,Encargos!$A$8:$B$652,2,0)</f>
        <v>2.4659999999999999E-3</v>
      </c>
    </row>
    <row r="239" spans="1:13" x14ac:dyDescent="0.3">
      <c r="A239">
        <f t="shared" si="35"/>
        <v>131</v>
      </c>
      <c r="B239" s="1">
        <v>51714</v>
      </c>
      <c r="C239" s="6">
        <f t="shared" si="31"/>
        <v>0</v>
      </c>
      <c r="D239" s="6">
        <f t="shared" si="27"/>
        <v>0</v>
      </c>
      <c r="E239" s="6">
        <f t="shared" si="28"/>
        <v>0</v>
      </c>
      <c r="F239" s="6"/>
      <c r="G239" s="6"/>
      <c r="H239" s="6">
        <f t="shared" si="29"/>
        <v>0</v>
      </c>
      <c r="I239" s="6">
        <f t="shared" si="33"/>
        <v>0</v>
      </c>
      <c r="J239" s="6">
        <f t="shared" si="34"/>
        <v>0</v>
      </c>
      <c r="K239" s="6">
        <f t="shared" si="32"/>
        <v>0</v>
      </c>
      <c r="L239" s="6">
        <f t="shared" si="30"/>
        <v>0</v>
      </c>
      <c r="M239" s="17">
        <f>VLOOKUP(B239,Encargos!$A$8:$B$652,2,0)</f>
        <v>2.4659999999999999E-3</v>
      </c>
    </row>
    <row r="240" spans="1:13" x14ac:dyDescent="0.3">
      <c r="A240">
        <f t="shared" si="35"/>
        <v>130</v>
      </c>
      <c r="B240" s="1">
        <v>51745</v>
      </c>
      <c r="C240" s="6">
        <f t="shared" si="31"/>
        <v>0</v>
      </c>
      <c r="D240" s="6">
        <f t="shared" si="27"/>
        <v>0</v>
      </c>
      <c r="E240" s="6">
        <f t="shared" si="28"/>
        <v>0</v>
      </c>
      <c r="F240" s="6"/>
      <c r="G240" s="6"/>
      <c r="H240" s="6">
        <f t="shared" si="29"/>
        <v>0</v>
      </c>
      <c r="I240" s="6">
        <f t="shared" si="33"/>
        <v>0</v>
      </c>
      <c r="J240" s="6">
        <f t="shared" si="34"/>
        <v>0</v>
      </c>
      <c r="K240" s="6">
        <f t="shared" si="32"/>
        <v>0</v>
      </c>
      <c r="L240" s="6">
        <f t="shared" si="30"/>
        <v>0</v>
      </c>
      <c r="M240" s="17">
        <f>VLOOKUP(B240,Encargos!$A$8:$B$652,2,0)</f>
        <v>2.4659999999999999E-3</v>
      </c>
    </row>
    <row r="241" spans="1:13" x14ac:dyDescent="0.3">
      <c r="A241">
        <f t="shared" si="35"/>
        <v>129</v>
      </c>
      <c r="B241" s="1">
        <v>51775</v>
      </c>
      <c r="C241" s="6">
        <f t="shared" si="31"/>
        <v>0</v>
      </c>
      <c r="D241" s="6">
        <f t="shared" si="27"/>
        <v>0</v>
      </c>
      <c r="E241" s="6">
        <f t="shared" si="28"/>
        <v>0</v>
      </c>
      <c r="F241" s="6"/>
      <c r="G241" s="6"/>
      <c r="H241" s="6">
        <f t="shared" si="29"/>
        <v>0</v>
      </c>
      <c r="I241" s="6">
        <f t="shared" si="33"/>
        <v>0</v>
      </c>
      <c r="J241" s="6">
        <f t="shared" si="34"/>
        <v>0</v>
      </c>
      <c r="K241" s="6">
        <f t="shared" si="32"/>
        <v>0</v>
      </c>
      <c r="L241" s="6">
        <f t="shared" si="30"/>
        <v>0</v>
      </c>
      <c r="M241" s="17">
        <f>VLOOKUP(B241,Encargos!$A$8:$B$652,2,0)</f>
        <v>2.4659999999999999E-3</v>
      </c>
    </row>
    <row r="242" spans="1:13" x14ac:dyDescent="0.3">
      <c r="A242">
        <f t="shared" si="35"/>
        <v>128</v>
      </c>
      <c r="B242" s="1">
        <v>51806</v>
      </c>
      <c r="C242" s="6">
        <f t="shared" si="31"/>
        <v>0</v>
      </c>
      <c r="D242" s="6">
        <f t="shared" si="27"/>
        <v>0</v>
      </c>
      <c r="E242" s="6">
        <f t="shared" si="28"/>
        <v>0</v>
      </c>
      <c r="F242" s="6"/>
      <c r="G242" s="6"/>
      <c r="H242" s="6">
        <f t="shared" si="29"/>
        <v>0</v>
      </c>
      <c r="I242" s="6">
        <f t="shared" si="33"/>
        <v>0</v>
      </c>
      <c r="J242" s="6">
        <f t="shared" si="34"/>
        <v>0</v>
      </c>
      <c r="K242" s="6">
        <f t="shared" si="32"/>
        <v>0</v>
      </c>
      <c r="L242" s="6">
        <f t="shared" si="30"/>
        <v>0</v>
      </c>
      <c r="M242" s="17">
        <f>VLOOKUP(B242,Encargos!$A$8:$B$652,2,0)</f>
        <v>2.4659999999999999E-3</v>
      </c>
    </row>
    <row r="243" spans="1:13" x14ac:dyDescent="0.3">
      <c r="A243">
        <f t="shared" si="35"/>
        <v>127</v>
      </c>
      <c r="B243" s="1">
        <v>51836</v>
      </c>
      <c r="C243" s="6">
        <f t="shared" si="31"/>
        <v>0</v>
      </c>
      <c r="D243" s="6">
        <f t="shared" si="27"/>
        <v>0</v>
      </c>
      <c r="E243" s="6">
        <f t="shared" si="28"/>
        <v>0</v>
      </c>
      <c r="F243" s="6"/>
      <c r="G243" s="6"/>
      <c r="H243" s="6">
        <f t="shared" si="29"/>
        <v>0</v>
      </c>
      <c r="I243" s="6">
        <f t="shared" si="33"/>
        <v>0</v>
      </c>
      <c r="J243" s="6">
        <f t="shared" si="34"/>
        <v>0</v>
      </c>
      <c r="K243" s="6">
        <f t="shared" si="32"/>
        <v>0</v>
      </c>
      <c r="L243" s="6">
        <f t="shared" si="30"/>
        <v>0</v>
      </c>
      <c r="M243" s="17">
        <f>VLOOKUP(B243,Encargos!$A$8:$B$652,2,0)</f>
        <v>2.4659999999999999E-3</v>
      </c>
    </row>
    <row r="244" spans="1:13" x14ac:dyDescent="0.3">
      <c r="A244">
        <f t="shared" si="35"/>
        <v>126</v>
      </c>
      <c r="B244" s="1">
        <v>51867</v>
      </c>
      <c r="C244" s="6">
        <f t="shared" si="31"/>
        <v>0</v>
      </c>
      <c r="D244" s="6">
        <f t="shared" si="27"/>
        <v>0</v>
      </c>
      <c r="E244" s="6">
        <f t="shared" si="28"/>
        <v>0</v>
      </c>
      <c r="F244" s="6"/>
      <c r="G244" s="6"/>
      <c r="H244" s="6">
        <f t="shared" si="29"/>
        <v>0</v>
      </c>
      <c r="I244" s="6">
        <f t="shared" si="33"/>
        <v>0</v>
      </c>
      <c r="J244" s="6">
        <f t="shared" si="34"/>
        <v>0</v>
      </c>
      <c r="K244" s="6">
        <f t="shared" si="32"/>
        <v>0</v>
      </c>
      <c r="L244" s="6">
        <f t="shared" si="30"/>
        <v>0</v>
      </c>
      <c r="M244" s="17">
        <f>VLOOKUP(B244,Encargos!$A$8:$B$652,2,0)</f>
        <v>2.4659999999999999E-3</v>
      </c>
    </row>
    <row r="245" spans="1:13" x14ac:dyDescent="0.3">
      <c r="A245">
        <f t="shared" si="35"/>
        <v>125</v>
      </c>
      <c r="B245" s="1">
        <v>51898</v>
      </c>
      <c r="C245" s="6">
        <f t="shared" si="31"/>
        <v>0</v>
      </c>
      <c r="D245" s="6">
        <f t="shared" si="27"/>
        <v>0</v>
      </c>
      <c r="E245" s="6">
        <f t="shared" si="28"/>
        <v>0</v>
      </c>
      <c r="F245" s="6"/>
      <c r="G245" s="6"/>
      <c r="H245" s="6">
        <f t="shared" si="29"/>
        <v>0</v>
      </c>
      <c r="I245" s="6">
        <f t="shared" si="33"/>
        <v>0</v>
      </c>
      <c r="J245" s="6">
        <f t="shared" si="34"/>
        <v>0</v>
      </c>
      <c r="K245" s="6">
        <f t="shared" si="32"/>
        <v>0</v>
      </c>
      <c r="L245" s="6">
        <f t="shared" si="30"/>
        <v>0</v>
      </c>
      <c r="M245" s="17">
        <f>VLOOKUP(B245,Encargos!$A$8:$B$652,2,0)</f>
        <v>2.4659999999999999E-3</v>
      </c>
    </row>
    <row r="246" spans="1:13" x14ac:dyDescent="0.3">
      <c r="A246">
        <f t="shared" si="35"/>
        <v>124</v>
      </c>
      <c r="B246" s="1">
        <v>51926</v>
      </c>
      <c r="C246" s="6">
        <f t="shared" si="31"/>
        <v>0</v>
      </c>
      <c r="D246" s="6">
        <f t="shared" si="27"/>
        <v>0</v>
      </c>
      <c r="E246" s="6">
        <f t="shared" si="28"/>
        <v>0</v>
      </c>
      <c r="F246" s="6"/>
      <c r="G246" s="6"/>
      <c r="H246" s="6">
        <f t="shared" si="29"/>
        <v>0</v>
      </c>
      <c r="I246" s="6">
        <f t="shared" si="33"/>
        <v>0</v>
      </c>
      <c r="J246" s="6">
        <f t="shared" si="34"/>
        <v>0</v>
      </c>
      <c r="K246" s="6">
        <f t="shared" si="32"/>
        <v>0</v>
      </c>
      <c r="L246" s="6">
        <f t="shared" si="30"/>
        <v>0</v>
      </c>
      <c r="M246" s="17">
        <f>VLOOKUP(B246,Encargos!$A$8:$B$652,2,0)</f>
        <v>2.4659999999999999E-3</v>
      </c>
    </row>
    <row r="247" spans="1:13" x14ac:dyDescent="0.3">
      <c r="A247">
        <f t="shared" si="35"/>
        <v>123</v>
      </c>
      <c r="B247" s="1">
        <v>51957</v>
      </c>
      <c r="C247" s="6">
        <f t="shared" si="31"/>
        <v>0</v>
      </c>
      <c r="D247" s="6">
        <f t="shared" si="27"/>
        <v>0</v>
      </c>
      <c r="E247" s="6">
        <f t="shared" si="28"/>
        <v>0</v>
      </c>
      <c r="F247" s="6"/>
      <c r="G247" s="6"/>
      <c r="H247" s="6">
        <f t="shared" si="29"/>
        <v>0</v>
      </c>
      <c r="I247" s="6">
        <f t="shared" si="33"/>
        <v>0</v>
      </c>
      <c r="J247" s="6">
        <f t="shared" si="34"/>
        <v>0</v>
      </c>
      <c r="K247" s="6">
        <f t="shared" si="32"/>
        <v>0</v>
      </c>
      <c r="L247" s="6">
        <f t="shared" si="30"/>
        <v>0</v>
      </c>
      <c r="M247" s="17">
        <f>VLOOKUP(B247,Encargos!$A$8:$B$652,2,0)</f>
        <v>2.4659999999999999E-3</v>
      </c>
    </row>
    <row r="248" spans="1:13" x14ac:dyDescent="0.3">
      <c r="A248">
        <f t="shared" si="35"/>
        <v>122</v>
      </c>
      <c r="B248" s="1">
        <v>51987</v>
      </c>
      <c r="C248" s="6">
        <f t="shared" si="31"/>
        <v>0</v>
      </c>
      <c r="D248" s="6">
        <f t="shared" si="27"/>
        <v>0</v>
      </c>
      <c r="E248" s="6">
        <f t="shared" si="28"/>
        <v>0</v>
      </c>
      <c r="F248" s="6"/>
      <c r="G248" s="6"/>
      <c r="H248" s="6">
        <f t="shared" si="29"/>
        <v>0</v>
      </c>
      <c r="I248" s="6">
        <f t="shared" si="33"/>
        <v>0</v>
      </c>
      <c r="J248" s="6">
        <f t="shared" si="34"/>
        <v>0</v>
      </c>
      <c r="K248" s="6">
        <f t="shared" si="32"/>
        <v>0</v>
      </c>
      <c r="L248" s="6">
        <f t="shared" si="30"/>
        <v>0</v>
      </c>
      <c r="M248" s="17">
        <f>VLOOKUP(B248,Encargos!$A$8:$B$652,2,0)</f>
        <v>2.4659999999999999E-3</v>
      </c>
    </row>
    <row r="249" spans="1:13" x14ac:dyDescent="0.3">
      <c r="A249">
        <f t="shared" si="35"/>
        <v>121</v>
      </c>
      <c r="B249" s="1">
        <v>52018</v>
      </c>
      <c r="C249" s="6">
        <f t="shared" si="31"/>
        <v>0</v>
      </c>
      <c r="D249" s="6">
        <f t="shared" si="27"/>
        <v>0</v>
      </c>
      <c r="E249" s="6">
        <f t="shared" si="28"/>
        <v>0</v>
      </c>
      <c r="F249" s="6"/>
      <c r="G249" s="6"/>
      <c r="H249" s="6">
        <f t="shared" si="29"/>
        <v>0</v>
      </c>
      <c r="I249" s="6">
        <f t="shared" si="33"/>
        <v>0</v>
      </c>
      <c r="J249" s="6">
        <f t="shared" si="34"/>
        <v>0</v>
      </c>
      <c r="K249" s="6">
        <f t="shared" si="32"/>
        <v>0</v>
      </c>
      <c r="L249" s="6">
        <f t="shared" si="30"/>
        <v>0</v>
      </c>
      <c r="M249" s="17">
        <f>VLOOKUP(B249,Encargos!$A$8:$B$652,2,0)</f>
        <v>2.4659999999999999E-3</v>
      </c>
    </row>
    <row r="250" spans="1:13" x14ac:dyDescent="0.3">
      <c r="A250">
        <f t="shared" si="35"/>
        <v>120</v>
      </c>
      <c r="B250" s="1">
        <v>52048</v>
      </c>
      <c r="C250" s="6">
        <f t="shared" si="31"/>
        <v>0</v>
      </c>
      <c r="D250" s="6">
        <f t="shared" si="27"/>
        <v>0</v>
      </c>
      <c r="E250" s="6">
        <f t="shared" si="28"/>
        <v>0</v>
      </c>
      <c r="F250" s="6"/>
      <c r="G250" s="6"/>
      <c r="H250" s="6">
        <f t="shared" si="29"/>
        <v>0</v>
      </c>
      <c r="I250" s="6">
        <f t="shared" si="33"/>
        <v>0</v>
      </c>
      <c r="J250" s="6">
        <f t="shared" si="34"/>
        <v>0</v>
      </c>
      <c r="K250" s="6">
        <f t="shared" si="32"/>
        <v>0</v>
      </c>
      <c r="L250" s="6">
        <f t="shared" si="30"/>
        <v>0</v>
      </c>
      <c r="M250" s="17">
        <f>VLOOKUP(B250,Encargos!$A$8:$B$652,2,0)</f>
        <v>2.4659999999999999E-3</v>
      </c>
    </row>
    <row r="251" spans="1:13" x14ac:dyDescent="0.3">
      <c r="A251">
        <f t="shared" si="35"/>
        <v>119</v>
      </c>
      <c r="B251" s="1">
        <v>52079</v>
      </c>
      <c r="C251" s="6">
        <f t="shared" si="31"/>
        <v>0</v>
      </c>
      <c r="D251" s="6">
        <f t="shared" si="27"/>
        <v>0</v>
      </c>
      <c r="E251" s="6">
        <f t="shared" si="28"/>
        <v>0</v>
      </c>
      <c r="F251" s="6"/>
      <c r="G251" s="6"/>
      <c r="H251" s="6">
        <f t="shared" si="29"/>
        <v>0</v>
      </c>
      <c r="I251" s="6">
        <f t="shared" si="33"/>
        <v>0</v>
      </c>
      <c r="J251" s="6">
        <f t="shared" si="34"/>
        <v>0</v>
      </c>
      <c r="K251" s="6">
        <f t="shared" si="32"/>
        <v>0</v>
      </c>
      <c r="L251" s="6">
        <f t="shared" si="30"/>
        <v>0</v>
      </c>
      <c r="M251" s="17">
        <f>VLOOKUP(B251,Encargos!$A$8:$B$652,2,0)</f>
        <v>2.4659999999999999E-3</v>
      </c>
    </row>
    <row r="252" spans="1:13" x14ac:dyDescent="0.3">
      <c r="A252">
        <f t="shared" si="35"/>
        <v>118</v>
      </c>
      <c r="B252" s="1">
        <v>52110</v>
      </c>
      <c r="C252" s="6">
        <f t="shared" si="31"/>
        <v>0</v>
      </c>
      <c r="D252" s="6">
        <f t="shared" si="27"/>
        <v>0</v>
      </c>
      <c r="E252" s="6">
        <f t="shared" si="28"/>
        <v>0</v>
      </c>
      <c r="F252" s="6"/>
      <c r="G252" s="6"/>
      <c r="H252" s="6">
        <f t="shared" si="29"/>
        <v>0</v>
      </c>
      <c r="I252" s="6">
        <f t="shared" si="33"/>
        <v>0</v>
      </c>
      <c r="J252" s="6">
        <f t="shared" si="34"/>
        <v>0</v>
      </c>
      <c r="K252" s="6">
        <f t="shared" si="32"/>
        <v>0</v>
      </c>
      <c r="L252" s="6">
        <f t="shared" si="30"/>
        <v>0</v>
      </c>
      <c r="M252" s="17">
        <f>VLOOKUP(B252,Encargos!$A$8:$B$652,2,0)</f>
        <v>2.4659999999999999E-3</v>
      </c>
    </row>
    <row r="253" spans="1:13" x14ac:dyDescent="0.3">
      <c r="A253">
        <f t="shared" si="35"/>
        <v>117</v>
      </c>
      <c r="B253" s="1">
        <v>52140</v>
      </c>
      <c r="C253" s="6">
        <f t="shared" si="31"/>
        <v>0</v>
      </c>
      <c r="D253" s="6">
        <f t="shared" si="27"/>
        <v>0</v>
      </c>
      <c r="E253" s="6">
        <f t="shared" si="28"/>
        <v>0</v>
      </c>
      <c r="F253" s="6"/>
      <c r="G253" s="6"/>
      <c r="H253" s="6">
        <f t="shared" si="29"/>
        <v>0</v>
      </c>
      <c r="I253" s="6">
        <f t="shared" si="33"/>
        <v>0</v>
      </c>
      <c r="J253" s="6">
        <f t="shared" si="34"/>
        <v>0</v>
      </c>
      <c r="K253" s="6">
        <f t="shared" si="32"/>
        <v>0</v>
      </c>
      <c r="L253" s="6">
        <f t="shared" si="30"/>
        <v>0</v>
      </c>
      <c r="M253" s="17">
        <f>VLOOKUP(B253,Encargos!$A$8:$B$652,2,0)</f>
        <v>2.4659999999999999E-3</v>
      </c>
    </row>
    <row r="254" spans="1:13" x14ac:dyDescent="0.3">
      <c r="A254">
        <f t="shared" si="35"/>
        <v>116</v>
      </c>
      <c r="B254" s="1">
        <v>52171</v>
      </c>
      <c r="C254" s="6">
        <f t="shared" si="31"/>
        <v>0</v>
      </c>
      <c r="D254" s="6">
        <f t="shared" si="27"/>
        <v>0</v>
      </c>
      <c r="E254" s="6">
        <f t="shared" si="28"/>
        <v>0</v>
      </c>
      <c r="F254" s="6"/>
      <c r="G254" s="6"/>
      <c r="H254" s="6">
        <f t="shared" si="29"/>
        <v>0</v>
      </c>
      <c r="I254" s="6">
        <f t="shared" si="33"/>
        <v>0</v>
      </c>
      <c r="J254" s="6">
        <f t="shared" si="34"/>
        <v>0</v>
      </c>
      <c r="K254" s="6">
        <f t="shared" si="32"/>
        <v>0</v>
      </c>
      <c r="L254" s="6">
        <f t="shared" si="30"/>
        <v>0</v>
      </c>
      <c r="M254" s="17">
        <f>VLOOKUP(B254,Encargos!$A$8:$B$652,2,0)</f>
        <v>2.4659999999999999E-3</v>
      </c>
    </row>
    <row r="255" spans="1:13" x14ac:dyDescent="0.3">
      <c r="A255">
        <f t="shared" si="35"/>
        <v>115</v>
      </c>
      <c r="B255" s="1">
        <v>52201</v>
      </c>
      <c r="C255" s="6">
        <f t="shared" si="31"/>
        <v>0</v>
      </c>
      <c r="D255" s="6">
        <f t="shared" si="27"/>
        <v>0</v>
      </c>
      <c r="E255" s="6">
        <f t="shared" si="28"/>
        <v>0</v>
      </c>
      <c r="F255" s="6"/>
      <c r="G255" s="6"/>
      <c r="H255" s="6">
        <f t="shared" si="29"/>
        <v>0</v>
      </c>
      <c r="I255" s="6">
        <f t="shared" si="33"/>
        <v>0</v>
      </c>
      <c r="J255" s="6">
        <f t="shared" si="34"/>
        <v>0</v>
      </c>
      <c r="K255" s="6">
        <f t="shared" si="32"/>
        <v>0</v>
      </c>
      <c r="L255" s="6">
        <f t="shared" si="30"/>
        <v>0</v>
      </c>
      <c r="M255" s="17">
        <f>VLOOKUP(B255,Encargos!$A$8:$B$652,2,0)</f>
        <v>2.4659999999999999E-3</v>
      </c>
    </row>
    <row r="256" spans="1:13" x14ac:dyDescent="0.3">
      <c r="A256">
        <f t="shared" si="35"/>
        <v>114</v>
      </c>
      <c r="B256" s="1">
        <v>52232</v>
      </c>
      <c r="C256" s="6">
        <f t="shared" si="31"/>
        <v>0</v>
      </c>
      <c r="D256" s="6">
        <f t="shared" si="27"/>
        <v>0</v>
      </c>
      <c r="E256" s="6">
        <f t="shared" si="28"/>
        <v>0</v>
      </c>
      <c r="F256" s="6"/>
      <c r="G256" s="6"/>
      <c r="H256" s="6">
        <f t="shared" si="29"/>
        <v>0</v>
      </c>
      <c r="I256" s="6">
        <f t="shared" si="33"/>
        <v>0</v>
      </c>
      <c r="J256" s="6">
        <f t="shared" si="34"/>
        <v>0</v>
      </c>
      <c r="K256" s="6">
        <f t="shared" si="32"/>
        <v>0</v>
      </c>
      <c r="L256" s="6">
        <f t="shared" si="30"/>
        <v>0</v>
      </c>
      <c r="M256" s="17">
        <f>VLOOKUP(B256,Encargos!$A$8:$B$652,2,0)</f>
        <v>2.4659999999999999E-3</v>
      </c>
    </row>
    <row r="257" spans="1:13" x14ac:dyDescent="0.3">
      <c r="A257">
        <f t="shared" si="35"/>
        <v>113</v>
      </c>
      <c r="B257" s="1">
        <v>52263</v>
      </c>
      <c r="C257" s="6">
        <f t="shared" si="31"/>
        <v>0</v>
      </c>
      <c r="D257" s="6">
        <f t="shared" si="27"/>
        <v>0</v>
      </c>
      <c r="E257" s="6">
        <f t="shared" si="28"/>
        <v>0</v>
      </c>
      <c r="F257" s="6"/>
      <c r="G257" s="6"/>
      <c r="H257" s="6">
        <f t="shared" si="29"/>
        <v>0</v>
      </c>
      <c r="I257" s="6">
        <f t="shared" si="33"/>
        <v>0</v>
      </c>
      <c r="J257" s="6">
        <f t="shared" si="34"/>
        <v>0</v>
      </c>
      <c r="K257" s="6">
        <f t="shared" si="32"/>
        <v>0</v>
      </c>
      <c r="L257" s="6">
        <f t="shared" si="30"/>
        <v>0</v>
      </c>
      <c r="M257" s="17">
        <f>VLOOKUP(B257,Encargos!$A$8:$B$652,2,0)</f>
        <v>2.4659999999999999E-3</v>
      </c>
    </row>
    <row r="258" spans="1:13" x14ac:dyDescent="0.3">
      <c r="A258">
        <f t="shared" si="35"/>
        <v>112</v>
      </c>
      <c r="B258" s="1">
        <v>52291</v>
      </c>
      <c r="C258" s="6">
        <f t="shared" si="31"/>
        <v>0</v>
      </c>
      <c r="D258" s="6">
        <f t="shared" si="27"/>
        <v>0</v>
      </c>
      <c r="E258" s="6">
        <f t="shared" si="28"/>
        <v>0</v>
      </c>
      <c r="F258" s="6"/>
      <c r="G258" s="6"/>
      <c r="H258" s="6">
        <f t="shared" si="29"/>
        <v>0</v>
      </c>
      <c r="I258" s="6">
        <f t="shared" si="33"/>
        <v>0</v>
      </c>
      <c r="J258" s="6">
        <f t="shared" si="34"/>
        <v>0</v>
      </c>
      <c r="K258" s="6">
        <f t="shared" si="32"/>
        <v>0</v>
      </c>
      <c r="L258" s="6">
        <f t="shared" si="30"/>
        <v>0</v>
      </c>
      <c r="M258" s="17">
        <f>VLOOKUP(B258,Encargos!$A$8:$B$652,2,0)</f>
        <v>2.4659999999999999E-3</v>
      </c>
    </row>
    <row r="259" spans="1:13" x14ac:dyDescent="0.3">
      <c r="A259">
        <f t="shared" si="35"/>
        <v>111</v>
      </c>
      <c r="B259" s="1">
        <v>52322</v>
      </c>
      <c r="C259" s="6">
        <f t="shared" si="31"/>
        <v>0</v>
      </c>
      <c r="D259" s="6">
        <f t="shared" si="27"/>
        <v>0</v>
      </c>
      <c r="E259" s="6">
        <f t="shared" si="28"/>
        <v>0</v>
      </c>
      <c r="F259" s="6"/>
      <c r="G259" s="6"/>
      <c r="H259" s="6">
        <f t="shared" si="29"/>
        <v>0</v>
      </c>
      <c r="I259" s="6">
        <f t="shared" si="33"/>
        <v>0</v>
      </c>
      <c r="J259" s="6">
        <f t="shared" si="34"/>
        <v>0</v>
      </c>
      <c r="K259" s="6">
        <f t="shared" si="32"/>
        <v>0</v>
      </c>
      <c r="L259" s="6">
        <f t="shared" si="30"/>
        <v>0</v>
      </c>
      <c r="M259" s="17">
        <f>VLOOKUP(B259,Encargos!$A$8:$B$652,2,0)</f>
        <v>2.4659999999999999E-3</v>
      </c>
    </row>
    <row r="260" spans="1:13" x14ac:dyDescent="0.3">
      <c r="A260">
        <f t="shared" si="35"/>
        <v>110</v>
      </c>
      <c r="B260" s="1">
        <v>52352</v>
      </c>
      <c r="C260" s="6">
        <f t="shared" si="31"/>
        <v>0</v>
      </c>
      <c r="D260" s="6">
        <f t="shared" si="27"/>
        <v>0</v>
      </c>
      <c r="E260" s="6">
        <f t="shared" si="28"/>
        <v>0</v>
      </c>
      <c r="F260" s="6"/>
      <c r="G260" s="6"/>
      <c r="H260" s="6">
        <f t="shared" si="29"/>
        <v>0</v>
      </c>
      <c r="I260" s="6">
        <f t="shared" si="33"/>
        <v>0</v>
      </c>
      <c r="J260" s="6">
        <f t="shared" si="34"/>
        <v>0</v>
      </c>
      <c r="K260" s="6">
        <f t="shared" si="32"/>
        <v>0</v>
      </c>
      <c r="L260" s="6">
        <f t="shared" si="30"/>
        <v>0</v>
      </c>
      <c r="M260" s="17">
        <f>VLOOKUP(B260,Encargos!$A$8:$B$652,2,0)</f>
        <v>2.4659999999999999E-3</v>
      </c>
    </row>
    <row r="261" spans="1:13" x14ac:dyDescent="0.3">
      <c r="A261">
        <f t="shared" si="35"/>
        <v>109</v>
      </c>
      <c r="B261" s="1">
        <v>52383</v>
      </c>
      <c r="C261" s="6">
        <f t="shared" si="31"/>
        <v>0</v>
      </c>
      <c r="D261" s="6">
        <f t="shared" ref="D261:D324" si="36">C261*M261</f>
        <v>0</v>
      </c>
      <c r="E261" s="6">
        <f t="shared" ref="E261:E324" si="37">C261+D261</f>
        <v>0</v>
      </c>
      <c r="F261" s="6"/>
      <c r="G261" s="6"/>
      <c r="H261" s="6">
        <f t="shared" ref="H261:H324" si="38">SUM(E261:G261)*$N$4</f>
        <v>0</v>
      </c>
      <c r="I261" s="6">
        <f t="shared" si="33"/>
        <v>0</v>
      </c>
      <c r="J261" s="6">
        <f t="shared" si="34"/>
        <v>0</v>
      </c>
      <c r="K261" s="6">
        <f t="shared" si="32"/>
        <v>0</v>
      </c>
      <c r="L261" s="6">
        <f t="shared" ref="L261:L324" si="39">SUM(E261:H261)-I261</f>
        <v>0</v>
      </c>
      <c r="M261" s="17">
        <f>VLOOKUP(B261,Encargos!$A$8:$B$652,2,0)</f>
        <v>2.4659999999999999E-3</v>
      </c>
    </row>
    <row r="262" spans="1:13" x14ac:dyDescent="0.3">
      <c r="A262">
        <f t="shared" si="35"/>
        <v>108</v>
      </c>
      <c r="B262" s="1">
        <v>52413</v>
      </c>
      <c r="C262" s="6">
        <f t="shared" si="31"/>
        <v>0</v>
      </c>
      <c r="D262" s="6">
        <f t="shared" si="36"/>
        <v>0</v>
      </c>
      <c r="E262" s="6">
        <f t="shared" si="37"/>
        <v>0</v>
      </c>
      <c r="F262" s="6"/>
      <c r="G262" s="6"/>
      <c r="H262" s="6">
        <f t="shared" si="38"/>
        <v>0</v>
      </c>
      <c r="I262" s="6">
        <f t="shared" si="33"/>
        <v>0</v>
      </c>
      <c r="J262" s="6">
        <f t="shared" si="34"/>
        <v>0</v>
      </c>
      <c r="K262" s="6">
        <f t="shared" si="32"/>
        <v>0</v>
      </c>
      <c r="L262" s="6">
        <f t="shared" si="39"/>
        <v>0</v>
      </c>
      <c r="M262" s="17">
        <f>VLOOKUP(B262,Encargos!$A$8:$B$652,2,0)</f>
        <v>2.4659999999999999E-3</v>
      </c>
    </row>
    <row r="263" spans="1:13" x14ac:dyDescent="0.3">
      <c r="A263">
        <f t="shared" si="35"/>
        <v>107</v>
      </c>
      <c r="B263" s="1">
        <v>52444</v>
      </c>
      <c r="C263" s="6">
        <f t="shared" ref="C263:C326" si="40">L262</f>
        <v>0</v>
      </c>
      <c r="D263" s="6">
        <f t="shared" si="36"/>
        <v>0</v>
      </c>
      <c r="E263" s="6">
        <f t="shared" si="37"/>
        <v>0</v>
      </c>
      <c r="F263" s="6"/>
      <c r="G263" s="6"/>
      <c r="H263" s="6">
        <f t="shared" si="38"/>
        <v>0</v>
      </c>
      <c r="I263" s="6">
        <f t="shared" si="33"/>
        <v>0</v>
      </c>
      <c r="J263" s="6">
        <f t="shared" si="34"/>
        <v>0</v>
      </c>
      <c r="K263" s="6">
        <f t="shared" ref="K263:K326" si="41">I263-J263</f>
        <v>0</v>
      </c>
      <c r="L263" s="6">
        <f t="shared" si="39"/>
        <v>0</v>
      </c>
      <c r="M263" s="17">
        <f>VLOOKUP(B263,Encargos!$A$8:$B$652,2,0)</f>
        <v>2.4659999999999999E-3</v>
      </c>
    </row>
    <row r="264" spans="1:13" x14ac:dyDescent="0.3">
      <c r="A264">
        <f t="shared" si="35"/>
        <v>106</v>
      </c>
      <c r="B264" s="1">
        <v>52475</v>
      </c>
      <c r="C264" s="6">
        <f t="shared" si="40"/>
        <v>0</v>
      </c>
      <c r="D264" s="6">
        <f t="shared" si="36"/>
        <v>0</v>
      </c>
      <c r="E264" s="6">
        <f t="shared" si="37"/>
        <v>0</v>
      </c>
      <c r="F264" s="6"/>
      <c r="G264" s="6"/>
      <c r="H264" s="6">
        <f t="shared" si="38"/>
        <v>0</v>
      </c>
      <c r="I264" s="6">
        <f t="shared" si="33"/>
        <v>0</v>
      </c>
      <c r="J264" s="6">
        <f t="shared" si="34"/>
        <v>0</v>
      </c>
      <c r="K264" s="6">
        <f t="shared" si="41"/>
        <v>0</v>
      </c>
      <c r="L264" s="6">
        <f t="shared" si="39"/>
        <v>0</v>
      </c>
      <c r="M264" s="17">
        <f>VLOOKUP(B264,Encargos!$A$8:$B$652,2,0)</f>
        <v>2.4659999999999999E-3</v>
      </c>
    </row>
    <row r="265" spans="1:13" x14ac:dyDescent="0.3">
      <c r="A265">
        <f t="shared" si="35"/>
        <v>105</v>
      </c>
      <c r="B265" s="1">
        <v>52505</v>
      </c>
      <c r="C265" s="6">
        <f t="shared" si="40"/>
        <v>0</v>
      </c>
      <c r="D265" s="6">
        <f t="shared" si="36"/>
        <v>0</v>
      </c>
      <c r="E265" s="6">
        <f t="shared" si="37"/>
        <v>0</v>
      </c>
      <c r="F265" s="6"/>
      <c r="G265" s="6"/>
      <c r="H265" s="6">
        <f t="shared" si="38"/>
        <v>0</v>
      </c>
      <c r="I265" s="6">
        <f t="shared" si="33"/>
        <v>0</v>
      </c>
      <c r="J265" s="6">
        <f t="shared" si="34"/>
        <v>0</v>
      </c>
      <c r="K265" s="6">
        <f t="shared" si="41"/>
        <v>0</v>
      </c>
      <c r="L265" s="6">
        <f t="shared" si="39"/>
        <v>0</v>
      </c>
      <c r="M265" s="17">
        <f>VLOOKUP(B265,Encargos!$A$8:$B$652,2,0)</f>
        <v>2.4659999999999999E-3</v>
      </c>
    </row>
    <row r="266" spans="1:13" x14ac:dyDescent="0.3">
      <c r="A266">
        <f t="shared" si="35"/>
        <v>104</v>
      </c>
      <c r="B266" s="1">
        <v>52536</v>
      </c>
      <c r="C266" s="6">
        <f t="shared" si="40"/>
        <v>0</v>
      </c>
      <c r="D266" s="6">
        <f t="shared" si="36"/>
        <v>0</v>
      </c>
      <c r="E266" s="6">
        <f t="shared" si="37"/>
        <v>0</v>
      </c>
      <c r="F266" s="6"/>
      <c r="G266" s="6"/>
      <c r="H266" s="6">
        <f t="shared" si="38"/>
        <v>0</v>
      </c>
      <c r="I266" s="6">
        <f t="shared" ref="I266:I329" si="42">PMT($N$4,A266,-SUM(E266:G266))</f>
        <v>0</v>
      </c>
      <c r="J266" s="6">
        <f t="shared" ref="J266:J329" si="43">H266</f>
        <v>0</v>
      </c>
      <c r="K266" s="6">
        <f t="shared" si="41"/>
        <v>0</v>
      </c>
      <c r="L266" s="6">
        <f t="shared" si="39"/>
        <v>0</v>
      </c>
      <c r="M266" s="17">
        <f>VLOOKUP(B266,Encargos!$A$8:$B$652,2,0)</f>
        <v>2.4659999999999999E-3</v>
      </c>
    </row>
    <row r="267" spans="1:13" x14ac:dyDescent="0.3">
      <c r="A267">
        <f t="shared" si="35"/>
        <v>103</v>
      </c>
      <c r="B267" s="1">
        <v>52566</v>
      </c>
      <c r="C267" s="6">
        <f t="shared" si="40"/>
        <v>0</v>
      </c>
      <c r="D267" s="6">
        <f t="shared" si="36"/>
        <v>0</v>
      </c>
      <c r="E267" s="6">
        <f t="shared" si="37"/>
        <v>0</v>
      </c>
      <c r="F267" s="6"/>
      <c r="G267" s="6"/>
      <c r="H267" s="6">
        <f t="shared" si="38"/>
        <v>0</v>
      </c>
      <c r="I267" s="6">
        <f t="shared" si="42"/>
        <v>0</v>
      </c>
      <c r="J267" s="6">
        <f t="shared" si="43"/>
        <v>0</v>
      </c>
      <c r="K267" s="6">
        <f t="shared" si="41"/>
        <v>0</v>
      </c>
      <c r="L267" s="6">
        <f t="shared" si="39"/>
        <v>0</v>
      </c>
      <c r="M267" s="17">
        <f>VLOOKUP(B267,Encargos!$A$8:$B$652,2,0)</f>
        <v>2.4659999999999999E-3</v>
      </c>
    </row>
    <row r="268" spans="1:13" x14ac:dyDescent="0.3">
      <c r="A268">
        <f t="shared" ref="A268:A331" si="44">A267-1</f>
        <v>102</v>
      </c>
      <c r="B268" s="1">
        <v>52597</v>
      </c>
      <c r="C268" s="6">
        <f t="shared" si="40"/>
        <v>0</v>
      </c>
      <c r="D268" s="6">
        <f t="shared" si="36"/>
        <v>0</v>
      </c>
      <c r="E268" s="6">
        <f t="shared" si="37"/>
        <v>0</v>
      </c>
      <c r="F268" s="6"/>
      <c r="G268" s="6"/>
      <c r="H268" s="6">
        <f t="shared" si="38"/>
        <v>0</v>
      </c>
      <c r="I268" s="6">
        <f t="shared" si="42"/>
        <v>0</v>
      </c>
      <c r="J268" s="6">
        <f t="shared" si="43"/>
        <v>0</v>
      </c>
      <c r="K268" s="6">
        <f t="shared" si="41"/>
        <v>0</v>
      </c>
      <c r="L268" s="6">
        <f t="shared" si="39"/>
        <v>0</v>
      </c>
      <c r="M268" s="17">
        <f>VLOOKUP(B268,Encargos!$A$8:$B$652,2,0)</f>
        <v>2.4659999999999999E-3</v>
      </c>
    </row>
    <row r="269" spans="1:13" x14ac:dyDescent="0.3">
      <c r="A269">
        <f t="shared" si="44"/>
        <v>101</v>
      </c>
      <c r="B269" s="1">
        <v>52628</v>
      </c>
      <c r="C269" s="6">
        <f t="shared" si="40"/>
        <v>0</v>
      </c>
      <c r="D269" s="6">
        <f t="shared" si="36"/>
        <v>0</v>
      </c>
      <c r="E269" s="6">
        <f t="shared" si="37"/>
        <v>0</v>
      </c>
      <c r="F269" s="6"/>
      <c r="G269" s="6"/>
      <c r="H269" s="6">
        <f t="shared" si="38"/>
        <v>0</v>
      </c>
      <c r="I269" s="6">
        <f t="shared" si="42"/>
        <v>0</v>
      </c>
      <c r="J269" s="6">
        <f t="shared" si="43"/>
        <v>0</v>
      </c>
      <c r="K269" s="6">
        <f t="shared" si="41"/>
        <v>0</v>
      </c>
      <c r="L269" s="6">
        <f t="shared" si="39"/>
        <v>0</v>
      </c>
      <c r="M269" s="17">
        <f>VLOOKUP(B269,Encargos!$A$8:$B$652,2,0)</f>
        <v>2.4659999999999999E-3</v>
      </c>
    </row>
    <row r="270" spans="1:13" x14ac:dyDescent="0.3">
      <c r="A270">
        <f t="shared" si="44"/>
        <v>100</v>
      </c>
      <c r="B270" s="1">
        <v>52657</v>
      </c>
      <c r="C270" s="6">
        <f t="shared" si="40"/>
        <v>0</v>
      </c>
      <c r="D270" s="6">
        <f t="shared" si="36"/>
        <v>0</v>
      </c>
      <c r="E270" s="6">
        <f t="shared" si="37"/>
        <v>0</v>
      </c>
      <c r="F270" s="6"/>
      <c r="G270" s="6"/>
      <c r="H270" s="6">
        <f t="shared" si="38"/>
        <v>0</v>
      </c>
      <c r="I270" s="6">
        <f t="shared" si="42"/>
        <v>0</v>
      </c>
      <c r="J270" s="6">
        <f t="shared" si="43"/>
        <v>0</v>
      </c>
      <c r="K270" s="6">
        <f t="shared" si="41"/>
        <v>0</v>
      </c>
      <c r="L270" s="6">
        <f t="shared" si="39"/>
        <v>0</v>
      </c>
      <c r="M270" s="17">
        <f>VLOOKUP(B270,Encargos!$A$8:$B$652,2,0)</f>
        <v>2.4659999999999999E-3</v>
      </c>
    </row>
    <row r="271" spans="1:13" x14ac:dyDescent="0.3">
      <c r="A271">
        <f t="shared" si="44"/>
        <v>99</v>
      </c>
      <c r="B271" s="1">
        <v>52688</v>
      </c>
      <c r="C271" s="6">
        <f t="shared" si="40"/>
        <v>0</v>
      </c>
      <c r="D271" s="6">
        <f t="shared" si="36"/>
        <v>0</v>
      </c>
      <c r="E271" s="6">
        <f t="shared" si="37"/>
        <v>0</v>
      </c>
      <c r="F271" s="6"/>
      <c r="G271" s="6"/>
      <c r="H271" s="6">
        <f t="shared" si="38"/>
        <v>0</v>
      </c>
      <c r="I271" s="6">
        <f t="shared" si="42"/>
        <v>0</v>
      </c>
      <c r="J271" s="6">
        <f t="shared" si="43"/>
        <v>0</v>
      </c>
      <c r="K271" s="6">
        <f t="shared" si="41"/>
        <v>0</v>
      </c>
      <c r="L271" s="6">
        <f t="shared" si="39"/>
        <v>0</v>
      </c>
      <c r="M271" s="17">
        <f>VLOOKUP(B271,Encargos!$A$8:$B$652,2,0)</f>
        <v>2.4659999999999999E-3</v>
      </c>
    </row>
    <row r="272" spans="1:13" x14ac:dyDescent="0.3">
      <c r="A272">
        <f t="shared" si="44"/>
        <v>98</v>
      </c>
      <c r="B272" s="1">
        <v>52718</v>
      </c>
      <c r="C272" s="6">
        <f t="shared" si="40"/>
        <v>0</v>
      </c>
      <c r="D272" s="6">
        <f t="shared" si="36"/>
        <v>0</v>
      </c>
      <c r="E272" s="6">
        <f t="shared" si="37"/>
        <v>0</v>
      </c>
      <c r="F272" s="6"/>
      <c r="G272" s="6"/>
      <c r="H272" s="6">
        <f t="shared" si="38"/>
        <v>0</v>
      </c>
      <c r="I272" s="6">
        <f t="shared" si="42"/>
        <v>0</v>
      </c>
      <c r="J272" s="6">
        <f t="shared" si="43"/>
        <v>0</v>
      </c>
      <c r="K272" s="6">
        <f t="shared" si="41"/>
        <v>0</v>
      </c>
      <c r="L272" s="6">
        <f t="shared" si="39"/>
        <v>0</v>
      </c>
      <c r="M272" s="17">
        <f>VLOOKUP(B272,Encargos!$A$8:$B$652,2,0)</f>
        <v>2.4659999999999999E-3</v>
      </c>
    </row>
    <row r="273" spans="1:13" x14ac:dyDescent="0.3">
      <c r="A273">
        <f t="shared" si="44"/>
        <v>97</v>
      </c>
      <c r="B273" s="1">
        <v>52749</v>
      </c>
      <c r="C273" s="6">
        <f t="shared" si="40"/>
        <v>0</v>
      </c>
      <c r="D273" s="6">
        <f t="shared" si="36"/>
        <v>0</v>
      </c>
      <c r="E273" s="6">
        <f t="shared" si="37"/>
        <v>0</v>
      </c>
      <c r="F273" s="6"/>
      <c r="G273" s="6"/>
      <c r="H273" s="6">
        <f t="shared" si="38"/>
        <v>0</v>
      </c>
      <c r="I273" s="6">
        <f t="shared" si="42"/>
        <v>0</v>
      </c>
      <c r="J273" s="6">
        <f t="shared" si="43"/>
        <v>0</v>
      </c>
      <c r="K273" s="6">
        <f t="shared" si="41"/>
        <v>0</v>
      </c>
      <c r="L273" s="6">
        <f t="shared" si="39"/>
        <v>0</v>
      </c>
      <c r="M273" s="17">
        <f>VLOOKUP(B273,Encargos!$A$8:$B$652,2,0)</f>
        <v>2.4659999999999999E-3</v>
      </c>
    </row>
    <row r="274" spans="1:13" x14ac:dyDescent="0.3">
      <c r="A274">
        <f t="shared" si="44"/>
        <v>96</v>
      </c>
      <c r="B274" s="1">
        <v>52779</v>
      </c>
      <c r="C274" s="6">
        <f t="shared" si="40"/>
        <v>0</v>
      </c>
      <c r="D274" s="6">
        <f t="shared" si="36"/>
        <v>0</v>
      </c>
      <c r="E274" s="6">
        <f t="shared" si="37"/>
        <v>0</v>
      </c>
      <c r="F274" s="6"/>
      <c r="G274" s="6"/>
      <c r="H274" s="6">
        <f t="shared" si="38"/>
        <v>0</v>
      </c>
      <c r="I274" s="6">
        <f t="shared" si="42"/>
        <v>0</v>
      </c>
      <c r="J274" s="6">
        <f t="shared" si="43"/>
        <v>0</v>
      </c>
      <c r="K274" s="6">
        <f t="shared" si="41"/>
        <v>0</v>
      </c>
      <c r="L274" s="6">
        <f t="shared" si="39"/>
        <v>0</v>
      </c>
      <c r="M274" s="17">
        <f>VLOOKUP(B274,Encargos!$A$8:$B$652,2,0)</f>
        <v>2.4659999999999999E-3</v>
      </c>
    </row>
    <row r="275" spans="1:13" x14ac:dyDescent="0.3">
      <c r="A275">
        <f t="shared" si="44"/>
        <v>95</v>
      </c>
      <c r="B275" s="1">
        <v>52810</v>
      </c>
      <c r="C275" s="6">
        <f t="shared" si="40"/>
        <v>0</v>
      </c>
      <c r="D275" s="6">
        <f t="shared" si="36"/>
        <v>0</v>
      </c>
      <c r="E275" s="6">
        <f t="shared" si="37"/>
        <v>0</v>
      </c>
      <c r="F275" s="6"/>
      <c r="G275" s="6"/>
      <c r="H275" s="6">
        <f t="shared" si="38"/>
        <v>0</v>
      </c>
      <c r="I275" s="6">
        <f t="shared" si="42"/>
        <v>0</v>
      </c>
      <c r="J275" s="6">
        <f t="shared" si="43"/>
        <v>0</v>
      </c>
      <c r="K275" s="6">
        <f t="shared" si="41"/>
        <v>0</v>
      </c>
      <c r="L275" s="6">
        <f t="shared" si="39"/>
        <v>0</v>
      </c>
      <c r="M275" s="17">
        <f>VLOOKUP(B275,Encargos!$A$8:$B$652,2,0)</f>
        <v>2.4659999999999999E-3</v>
      </c>
    </row>
    <row r="276" spans="1:13" x14ac:dyDescent="0.3">
      <c r="A276">
        <f t="shared" si="44"/>
        <v>94</v>
      </c>
      <c r="B276" s="1">
        <v>52841</v>
      </c>
      <c r="C276" s="6">
        <f t="shared" si="40"/>
        <v>0</v>
      </c>
      <c r="D276" s="6">
        <f t="shared" si="36"/>
        <v>0</v>
      </c>
      <c r="E276" s="6">
        <f t="shared" si="37"/>
        <v>0</v>
      </c>
      <c r="F276" s="6"/>
      <c r="G276" s="6"/>
      <c r="H276" s="6">
        <f t="shared" si="38"/>
        <v>0</v>
      </c>
      <c r="I276" s="6">
        <f t="shared" si="42"/>
        <v>0</v>
      </c>
      <c r="J276" s="6">
        <f t="shared" si="43"/>
        <v>0</v>
      </c>
      <c r="K276" s="6">
        <f t="shared" si="41"/>
        <v>0</v>
      </c>
      <c r="L276" s="6">
        <f t="shared" si="39"/>
        <v>0</v>
      </c>
      <c r="M276" s="17">
        <f>VLOOKUP(B276,Encargos!$A$8:$B$652,2,0)</f>
        <v>2.4659999999999999E-3</v>
      </c>
    </row>
    <row r="277" spans="1:13" x14ac:dyDescent="0.3">
      <c r="A277">
        <f t="shared" si="44"/>
        <v>93</v>
      </c>
      <c r="B277" s="1">
        <v>52871</v>
      </c>
      <c r="C277" s="6">
        <f t="shared" si="40"/>
        <v>0</v>
      </c>
      <c r="D277" s="6">
        <f t="shared" si="36"/>
        <v>0</v>
      </c>
      <c r="E277" s="6">
        <f t="shared" si="37"/>
        <v>0</v>
      </c>
      <c r="F277" s="6"/>
      <c r="G277" s="6"/>
      <c r="H277" s="6">
        <f t="shared" si="38"/>
        <v>0</v>
      </c>
      <c r="I277" s="6">
        <f t="shared" si="42"/>
        <v>0</v>
      </c>
      <c r="J277" s="6">
        <f t="shared" si="43"/>
        <v>0</v>
      </c>
      <c r="K277" s="6">
        <f t="shared" si="41"/>
        <v>0</v>
      </c>
      <c r="L277" s="6">
        <f t="shared" si="39"/>
        <v>0</v>
      </c>
      <c r="M277" s="17">
        <f>VLOOKUP(B277,Encargos!$A$8:$B$652,2,0)</f>
        <v>2.4659999999999999E-3</v>
      </c>
    </row>
    <row r="278" spans="1:13" x14ac:dyDescent="0.3">
      <c r="A278">
        <f t="shared" si="44"/>
        <v>92</v>
      </c>
      <c r="B278" s="1">
        <v>52902</v>
      </c>
      <c r="C278" s="6">
        <f t="shared" si="40"/>
        <v>0</v>
      </c>
      <c r="D278" s="6">
        <f t="shared" si="36"/>
        <v>0</v>
      </c>
      <c r="E278" s="6">
        <f t="shared" si="37"/>
        <v>0</v>
      </c>
      <c r="F278" s="6"/>
      <c r="G278" s="6"/>
      <c r="H278" s="6">
        <f t="shared" si="38"/>
        <v>0</v>
      </c>
      <c r="I278" s="6">
        <f t="shared" si="42"/>
        <v>0</v>
      </c>
      <c r="J278" s="6">
        <f t="shared" si="43"/>
        <v>0</v>
      </c>
      <c r="K278" s="6">
        <f t="shared" si="41"/>
        <v>0</v>
      </c>
      <c r="L278" s="6">
        <f t="shared" si="39"/>
        <v>0</v>
      </c>
      <c r="M278" s="17">
        <f>VLOOKUP(B278,Encargos!$A$8:$B$652,2,0)</f>
        <v>2.4659999999999999E-3</v>
      </c>
    </row>
    <row r="279" spans="1:13" x14ac:dyDescent="0.3">
      <c r="A279">
        <f t="shared" si="44"/>
        <v>91</v>
      </c>
      <c r="B279" s="1">
        <v>52932</v>
      </c>
      <c r="C279" s="6">
        <f t="shared" si="40"/>
        <v>0</v>
      </c>
      <c r="D279" s="6">
        <f t="shared" si="36"/>
        <v>0</v>
      </c>
      <c r="E279" s="6">
        <f t="shared" si="37"/>
        <v>0</v>
      </c>
      <c r="F279" s="6"/>
      <c r="G279" s="6"/>
      <c r="H279" s="6">
        <f t="shared" si="38"/>
        <v>0</v>
      </c>
      <c r="I279" s="6">
        <f t="shared" si="42"/>
        <v>0</v>
      </c>
      <c r="J279" s="6">
        <f t="shared" si="43"/>
        <v>0</v>
      </c>
      <c r="K279" s="6">
        <f t="shared" si="41"/>
        <v>0</v>
      </c>
      <c r="L279" s="6">
        <f t="shared" si="39"/>
        <v>0</v>
      </c>
      <c r="M279" s="17">
        <f>VLOOKUP(B279,Encargos!$A$8:$B$652,2,0)</f>
        <v>2.4659999999999999E-3</v>
      </c>
    </row>
    <row r="280" spans="1:13" x14ac:dyDescent="0.3">
      <c r="A280">
        <f t="shared" si="44"/>
        <v>90</v>
      </c>
      <c r="B280" s="1">
        <v>52963</v>
      </c>
      <c r="C280" s="6">
        <f t="shared" si="40"/>
        <v>0</v>
      </c>
      <c r="D280" s="6">
        <f t="shared" si="36"/>
        <v>0</v>
      </c>
      <c r="E280" s="6">
        <f t="shared" si="37"/>
        <v>0</v>
      </c>
      <c r="F280" s="6"/>
      <c r="G280" s="6"/>
      <c r="H280" s="6">
        <f t="shared" si="38"/>
        <v>0</v>
      </c>
      <c r="I280" s="6">
        <f t="shared" si="42"/>
        <v>0</v>
      </c>
      <c r="J280" s="6">
        <f t="shared" si="43"/>
        <v>0</v>
      </c>
      <c r="K280" s="6">
        <f t="shared" si="41"/>
        <v>0</v>
      </c>
      <c r="L280" s="6">
        <f t="shared" si="39"/>
        <v>0</v>
      </c>
      <c r="M280" s="17">
        <f>VLOOKUP(B280,Encargos!$A$8:$B$652,2,0)</f>
        <v>2.4659999999999999E-3</v>
      </c>
    </row>
    <row r="281" spans="1:13" x14ac:dyDescent="0.3">
      <c r="A281">
        <f t="shared" si="44"/>
        <v>89</v>
      </c>
      <c r="B281" s="1">
        <v>52994</v>
      </c>
      <c r="C281" s="6">
        <f t="shared" si="40"/>
        <v>0</v>
      </c>
      <c r="D281" s="6">
        <f t="shared" si="36"/>
        <v>0</v>
      </c>
      <c r="E281" s="6">
        <f t="shared" si="37"/>
        <v>0</v>
      </c>
      <c r="F281" s="6"/>
      <c r="G281" s="6"/>
      <c r="H281" s="6">
        <f t="shared" si="38"/>
        <v>0</v>
      </c>
      <c r="I281" s="6">
        <f t="shared" si="42"/>
        <v>0</v>
      </c>
      <c r="J281" s="6">
        <f t="shared" si="43"/>
        <v>0</v>
      </c>
      <c r="K281" s="6">
        <f t="shared" si="41"/>
        <v>0</v>
      </c>
      <c r="L281" s="6">
        <f t="shared" si="39"/>
        <v>0</v>
      </c>
      <c r="M281" s="17">
        <f>VLOOKUP(B281,Encargos!$A$8:$B$652,2,0)</f>
        <v>2.4659999999999999E-3</v>
      </c>
    </row>
    <row r="282" spans="1:13" x14ac:dyDescent="0.3">
      <c r="A282">
        <f t="shared" si="44"/>
        <v>88</v>
      </c>
      <c r="B282" s="1">
        <v>53022</v>
      </c>
      <c r="C282" s="6">
        <f t="shared" si="40"/>
        <v>0</v>
      </c>
      <c r="D282" s="6">
        <f t="shared" si="36"/>
        <v>0</v>
      </c>
      <c r="E282" s="6">
        <f t="shared" si="37"/>
        <v>0</v>
      </c>
      <c r="F282" s="6"/>
      <c r="G282" s="6"/>
      <c r="H282" s="6">
        <f t="shared" si="38"/>
        <v>0</v>
      </c>
      <c r="I282" s="6">
        <f t="shared" si="42"/>
        <v>0</v>
      </c>
      <c r="J282" s="6">
        <f t="shared" si="43"/>
        <v>0</v>
      </c>
      <c r="K282" s="6">
        <f t="shared" si="41"/>
        <v>0</v>
      </c>
      <c r="L282" s="6">
        <f t="shared" si="39"/>
        <v>0</v>
      </c>
      <c r="M282" s="17">
        <f>VLOOKUP(B282,Encargos!$A$8:$B$652,2,0)</f>
        <v>2.4659999999999999E-3</v>
      </c>
    </row>
    <row r="283" spans="1:13" x14ac:dyDescent="0.3">
      <c r="A283">
        <f t="shared" si="44"/>
        <v>87</v>
      </c>
      <c r="B283" s="1">
        <v>53053</v>
      </c>
      <c r="C283" s="6">
        <f t="shared" si="40"/>
        <v>0</v>
      </c>
      <c r="D283" s="6">
        <f t="shared" si="36"/>
        <v>0</v>
      </c>
      <c r="E283" s="6">
        <f t="shared" si="37"/>
        <v>0</v>
      </c>
      <c r="F283" s="6"/>
      <c r="G283" s="6"/>
      <c r="H283" s="6">
        <f t="shared" si="38"/>
        <v>0</v>
      </c>
      <c r="I283" s="6">
        <f t="shared" si="42"/>
        <v>0</v>
      </c>
      <c r="J283" s="6">
        <f t="shared" si="43"/>
        <v>0</v>
      </c>
      <c r="K283" s="6">
        <f t="shared" si="41"/>
        <v>0</v>
      </c>
      <c r="L283" s="6">
        <f t="shared" si="39"/>
        <v>0</v>
      </c>
      <c r="M283" s="17">
        <f>VLOOKUP(B283,Encargos!$A$8:$B$652,2,0)</f>
        <v>2.4659999999999999E-3</v>
      </c>
    </row>
    <row r="284" spans="1:13" x14ac:dyDescent="0.3">
      <c r="A284">
        <f t="shared" si="44"/>
        <v>86</v>
      </c>
      <c r="B284" s="1">
        <v>53083</v>
      </c>
      <c r="C284" s="6">
        <f t="shared" si="40"/>
        <v>0</v>
      </c>
      <c r="D284" s="6">
        <f t="shared" si="36"/>
        <v>0</v>
      </c>
      <c r="E284" s="6">
        <f t="shared" si="37"/>
        <v>0</v>
      </c>
      <c r="F284" s="6"/>
      <c r="G284" s="6"/>
      <c r="H284" s="6">
        <f t="shared" si="38"/>
        <v>0</v>
      </c>
      <c r="I284" s="6">
        <f t="shared" si="42"/>
        <v>0</v>
      </c>
      <c r="J284" s="6">
        <f t="shared" si="43"/>
        <v>0</v>
      </c>
      <c r="K284" s="6">
        <f t="shared" si="41"/>
        <v>0</v>
      </c>
      <c r="L284" s="6">
        <f t="shared" si="39"/>
        <v>0</v>
      </c>
      <c r="M284" s="17">
        <f>VLOOKUP(B284,Encargos!$A$8:$B$652,2,0)</f>
        <v>2.4659999999999999E-3</v>
      </c>
    </row>
    <row r="285" spans="1:13" x14ac:dyDescent="0.3">
      <c r="A285">
        <f t="shared" si="44"/>
        <v>85</v>
      </c>
      <c r="B285" s="1">
        <v>53114</v>
      </c>
      <c r="C285" s="6">
        <f t="shared" si="40"/>
        <v>0</v>
      </c>
      <c r="D285" s="6">
        <f t="shared" si="36"/>
        <v>0</v>
      </c>
      <c r="E285" s="6">
        <f t="shared" si="37"/>
        <v>0</v>
      </c>
      <c r="F285" s="6"/>
      <c r="G285" s="6"/>
      <c r="H285" s="6">
        <f t="shared" si="38"/>
        <v>0</v>
      </c>
      <c r="I285" s="6">
        <f t="shared" si="42"/>
        <v>0</v>
      </c>
      <c r="J285" s="6">
        <f t="shared" si="43"/>
        <v>0</v>
      </c>
      <c r="K285" s="6">
        <f t="shared" si="41"/>
        <v>0</v>
      </c>
      <c r="L285" s="6">
        <f t="shared" si="39"/>
        <v>0</v>
      </c>
      <c r="M285" s="17">
        <f>VLOOKUP(B285,Encargos!$A$8:$B$652,2,0)</f>
        <v>2.4659999999999999E-3</v>
      </c>
    </row>
    <row r="286" spans="1:13" x14ac:dyDescent="0.3">
      <c r="A286">
        <f t="shared" si="44"/>
        <v>84</v>
      </c>
      <c r="B286" s="1">
        <v>53144</v>
      </c>
      <c r="C286" s="6">
        <f t="shared" si="40"/>
        <v>0</v>
      </c>
      <c r="D286" s="6">
        <f t="shared" si="36"/>
        <v>0</v>
      </c>
      <c r="E286" s="6">
        <f t="shared" si="37"/>
        <v>0</v>
      </c>
      <c r="F286" s="6"/>
      <c r="G286" s="6"/>
      <c r="H286" s="6">
        <f t="shared" si="38"/>
        <v>0</v>
      </c>
      <c r="I286" s="6">
        <f t="shared" si="42"/>
        <v>0</v>
      </c>
      <c r="J286" s="6">
        <f t="shared" si="43"/>
        <v>0</v>
      </c>
      <c r="K286" s="6">
        <f t="shared" si="41"/>
        <v>0</v>
      </c>
      <c r="L286" s="6">
        <f t="shared" si="39"/>
        <v>0</v>
      </c>
      <c r="M286" s="17">
        <f>VLOOKUP(B286,Encargos!$A$8:$B$652,2,0)</f>
        <v>2.4659999999999999E-3</v>
      </c>
    </row>
    <row r="287" spans="1:13" x14ac:dyDescent="0.3">
      <c r="A287">
        <f t="shared" si="44"/>
        <v>83</v>
      </c>
      <c r="B287" s="1">
        <v>53175</v>
      </c>
      <c r="C287" s="6">
        <f t="shared" si="40"/>
        <v>0</v>
      </c>
      <c r="D287" s="6">
        <f t="shared" si="36"/>
        <v>0</v>
      </c>
      <c r="E287" s="6">
        <f t="shared" si="37"/>
        <v>0</v>
      </c>
      <c r="F287" s="6"/>
      <c r="G287" s="6"/>
      <c r="H287" s="6">
        <f t="shared" si="38"/>
        <v>0</v>
      </c>
      <c r="I287" s="6">
        <f t="shared" si="42"/>
        <v>0</v>
      </c>
      <c r="J287" s="6">
        <f t="shared" si="43"/>
        <v>0</v>
      </c>
      <c r="K287" s="6">
        <f t="shared" si="41"/>
        <v>0</v>
      </c>
      <c r="L287" s="6">
        <f t="shared" si="39"/>
        <v>0</v>
      </c>
      <c r="M287" s="17">
        <f>VLOOKUP(B287,Encargos!$A$8:$B$652,2,0)</f>
        <v>2.4659999999999999E-3</v>
      </c>
    </row>
    <row r="288" spans="1:13" x14ac:dyDescent="0.3">
      <c r="A288">
        <f t="shared" si="44"/>
        <v>82</v>
      </c>
      <c r="B288" s="1">
        <v>53206</v>
      </c>
      <c r="C288" s="6">
        <f t="shared" si="40"/>
        <v>0</v>
      </c>
      <c r="D288" s="6">
        <f t="shared" si="36"/>
        <v>0</v>
      </c>
      <c r="E288" s="6">
        <f t="shared" si="37"/>
        <v>0</v>
      </c>
      <c r="F288" s="6"/>
      <c r="G288" s="6"/>
      <c r="H288" s="6">
        <f t="shared" si="38"/>
        <v>0</v>
      </c>
      <c r="I288" s="6">
        <f t="shared" si="42"/>
        <v>0</v>
      </c>
      <c r="J288" s="6">
        <f t="shared" si="43"/>
        <v>0</v>
      </c>
      <c r="K288" s="6">
        <f t="shared" si="41"/>
        <v>0</v>
      </c>
      <c r="L288" s="6">
        <f t="shared" si="39"/>
        <v>0</v>
      </c>
      <c r="M288" s="17">
        <f>VLOOKUP(B288,Encargos!$A$8:$B$652,2,0)</f>
        <v>2.4659999999999999E-3</v>
      </c>
    </row>
    <row r="289" spans="1:13" x14ac:dyDescent="0.3">
      <c r="A289">
        <f t="shared" si="44"/>
        <v>81</v>
      </c>
      <c r="B289" s="1">
        <v>53236</v>
      </c>
      <c r="C289" s="6">
        <f t="shared" si="40"/>
        <v>0</v>
      </c>
      <c r="D289" s="6">
        <f t="shared" si="36"/>
        <v>0</v>
      </c>
      <c r="E289" s="6">
        <f t="shared" si="37"/>
        <v>0</v>
      </c>
      <c r="F289" s="6"/>
      <c r="G289" s="6"/>
      <c r="H289" s="6">
        <f t="shared" si="38"/>
        <v>0</v>
      </c>
      <c r="I289" s="6">
        <f t="shared" si="42"/>
        <v>0</v>
      </c>
      <c r="J289" s="6">
        <f t="shared" si="43"/>
        <v>0</v>
      </c>
      <c r="K289" s="6">
        <f t="shared" si="41"/>
        <v>0</v>
      </c>
      <c r="L289" s="6">
        <f t="shared" si="39"/>
        <v>0</v>
      </c>
      <c r="M289" s="17">
        <f>VLOOKUP(B289,Encargos!$A$8:$B$652,2,0)</f>
        <v>2.4659999999999999E-3</v>
      </c>
    </row>
    <row r="290" spans="1:13" x14ac:dyDescent="0.3">
      <c r="A290">
        <f t="shared" si="44"/>
        <v>80</v>
      </c>
      <c r="B290" s="1">
        <v>53267</v>
      </c>
      <c r="C290" s="6">
        <f t="shared" si="40"/>
        <v>0</v>
      </c>
      <c r="D290" s="6">
        <f t="shared" si="36"/>
        <v>0</v>
      </c>
      <c r="E290" s="6">
        <f t="shared" si="37"/>
        <v>0</v>
      </c>
      <c r="F290" s="6"/>
      <c r="G290" s="6"/>
      <c r="H290" s="6">
        <f t="shared" si="38"/>
        <v>0</v>
      </c>
      <c r="I290" s="6">
        <f t="shared" si="42"/>
        <v>0</v>
      </c>
      <c r="J290" s="6">
        <f t="shared" si="43"/>
        <v>0</v>
      </c>
      <c r="K290" s="6">
        <f t="shared" si="41"/>
        <v>0</v>
      </c>
      <c r="L290" s="6">
        <f t="shared" si="39"/>
        <v>0</v>
      </c>
      <c r="M290" s="17">
        <f>VLOOKUP(B290,Encargos!$A$8:$B$652,2,0)</f>
        <v>2.4659999999999999E-3</v>
      </c>
    </row>
    <row r="291" spans="1:13" x14ac:dyDescent="0.3">
      <c r="A291">
        <f t="shared" si="44"/>
        <v>79</v>
      </c>
      <c r="B291" s="1">
        <v>53297</v>
      </c>
      <c r="C291" s="6">
        <f t="shared" si="40"/>
        <v>0</v>
      </c>
      <c r="D291" s="6">
        <f t="shared" si="36"/>
        <v>0</v>
      </c>
      <c r="E291" s="6">
        <f t="shared" si="37"/>
        <v>0</v>
      </c>
      <c r="F291" s="6"/>
      <c r="G291" s="6"/>
      <c r="H291" s="6">
        <f t="shared" si="38"/>
        <v>0</v>
      </c>
      <c r="I291" s="6">
        <f t="shared" si="42"/>
        <v>0</v>
      </c>
      <c r="J291" s="6">
        <f t="shared" si="43"/>
        <v>0</v>
      </c>
      <c r="K291" s="6">
        <f t="shared" si="41"/>
        <v>0</v>
      </c>
      <c r="L291" s="6">
        <f t="shared" si="39"/>
        <v>0</v>
      </c>
      <c r="M291" s="17">
        <f>VLOOKUP(B291,Encargos!$A$8:$B$652,2,0)</f>
        <v>2.4659999999999999E-3</v>
      </c>
    </row>
    <row r="292" spans="1:13" x14ac:dyDescent="0.3">
      <c r="A292">
        <f t="shared" si="44"/>
        <v>78</v>
      </c>
      <c r="B292" s="1">
        <v>53328</v>
      </c>
      <c r="C292" s="6">
        <f t="shared" si="40"/>
        <v>0</v>
      </c>
      <c r="D292" s="6">
        <f t="shared" si="36"/>
        <v>0</v>
      </c>
      <c r="E292" s="6">
        <f t="shared" si="37"/>
        <v>0</v>
      </c>
      <c r="F292" s="6"/>
      <c r="G292" s="6"/>
      <c r="H292" s="6">
        <f t="shared" si="38"/>
        <v>0</v>
      </c>
      <c r="I292" s="6">
        <f t="shared" si="42"/>
        <v>0</v>
      </c>
      <c r="J292" s="6">
        <f t="shared" si="43"/>
        <v>0</v>
      </c>
      <c r="K292" s="6">
        <f t="shared" si="41"/>
        <v>0</v>
      </c>
      <c r="L292" s="6">
        <f t="shared" si="39"/>
        <v>0</v>
      </c>
      <c r="M292" s="17">
        <f>VLOOKUP(B292,Encargos!$A$8:$B$652,2,0)</f>
        <v>2.4659999999999999E-3</v>
      </c>
    </row>
    <row r="293" spans="1:13" x14ac:dyDescent="0.3">
      <c r="A293">
        <f t="shared" si="44"/>
        <v>77</v>
      </c>
      <c r="B293" s="1">
        <v>53359</v>
      </c>
      <c r="C293" s="6">
        <f t="shared" si="40"/>
        <v>0</v>
      </c>
      <c r="D293" s="6">
        <f t="shared" si="36"/>
        <v>0</v>
      </c>
      <c r="E293" s="6">
        <f t="shared" si="37"/>
        <v>0</v>
      </c>
      <c r="F293" s="6"/>
      <c r="G293" s="6"/>
      <c r="H293" s="6">
        <f t="shared" si="38"/>
        <v>0</v>
      </c>
      <c r="I293" s="6">
        <f t="shared" si="42"/>
        <v>0</v>
      </c>
      <c r="J293" s="6">
        <f t="shared" si="43"/>
        <v>0</v>
      </c>
      <c r="K293" s="6">
        <f t="shared" si="41"/>
        <v>0</v>
      </c>
      <c r="L293" s="6">
        <f t="shared" si="39"/>
        <v>0</v>
      </c>
      <c r="M293" s="17">
        <f>VLOOKUP(B293,Encargos!$A$8:$B$652,2,0)</f>
        <v>2.4659999999999999E-3</v>
      </c>
    </row>
    <row r="294" spans="1:13" x14ac:dyDescent="0.3">
      <c r="A294">
        <f t="shared" si="44"/>
        <v>76</v>
      </c>
      <c r="B294" s="1">
        <v>53387</v>
      </c>
      <c r="C294" s="6">
        <f t="shared" si="40"/>
        <v>0</v>
      </c>
      <c r="D294" s="6">
        <f t="shared" si="36"/>
        <v>0</v>
      </c>
      <c r="E294" s="6">
        <f t="shared" si="37"/>
        <v>0</v>
      </c>
      <c r="F294" s="6"/>
      <c r="G294" s="6"/>
      <c r="H294" s="6">
        <f t="shared" si="38"/>
        <v>0</v>
      </c>
      <c r="I294" s="6">
        <f t="shared" si="42"/>
        <v>0</v>
      </c>
      <c r="J294" s="6">
        <f t="shared" si="43"/>
        <v>0</v>
      </c>
      <c r="K294" s="6">
        <f t="shared" si="41"/>
        <v>0</v>
      </c>
      <c r="L294" s="6">
        <f t="shared" si="39"/>
        <v>0</v>
      </c>
      <c r="M294" s="17">
        <f>VLOOKUP(B294,Encargos!$A$8:$B$652,2,0)</f>
        <v>2.4659999999999999E-3</v>
      </c>
    </row>
    <row r="295" spans="1:13" x14ac:dyDescent="0.3">
      <c r="A295">
        <f t="shared" si="44"/>
        <v>75</v>
      </c>
      <c r="B295" s="1">
        <v>53418</v>
      </c>
      <c r="C295" s="6">
        <f t="shared" si="40"/>
        <v>0</v>
      </c>
      <c r="D295" s="6">
        <f t="shared" si="36"/>
        <v>0</v>
      </c>
      <c r="E295" s="6">
        <f t="shared" si="37"/>
        <v>0</v>
      </c>
      <c r="F295" s="6"/>
      <c r="G295" s="6"/>
      <c r="H295" s="6">
        <f t="shared" si="38"/>
        <v>0</v>
      </c>
      <c r="I295" s="6">
        <f t="shared" si="42"/>
        <v>0</v>
      </c>
      <c r="J295" s="6">
        <f t="shared" si="43"/>
        <v>0</v>
      </c>
      <c r="K295" s="6">
        <f t="shared" si="41"/>
        <v>0</v>
      </c>
      <c r="L295" s="6">
        <f t="shared" si="39"/>
        <v>0</v>
      </c>
      <c r="M295" s="17">
        <f>VLOOKUP(B295,Encargos!$A$8:$B$652,2,0)</f>
        <v>2.4659999999999999E-3</v>
      </c>
    </row>
    <row r="296" spans="1:13" x14ac:dyDescent="0.3">
      <c r="A296">
        <f t="shared" si="44"/>
        <v>74</v>
      </c>
      <c r="B296" s="1">
        <v>53448</v>
      </c>
      <c r="C296" s="6">
        <f t="shared" si="40"/>
        <v>0</v>
      </c>
      <c r="D296" s="6">
        <f t="shared" si="36"/>
        <v>0</v>
      </c>
      <c r="E296" s="6">
        <f t="shared" si="37"/>
        <v>0</v>
      </c>
      <c r="F296" s="6"/>
      <c r="G296" s="6"/>
      <c r="H296" s="6">
        <f t="shared" si="38"/>
        <v>0</v>
      </c>
      <c r="I296" s="6">
        <f t="shared" si="42"/>
        <v>0</v>
      </c>
      <c r="J296" s="6">
        <f t="shared" si="43"/>
        <v>0</v>
      </c>
      <c r="K296" s="6">
        <f t="shared" si="41"/>
        <v>0</v>
      </c>
      <c r="L296" s="6">
        <f t="shared" si="39"/>
        <v>0</v>
      </c>
      <c r="M296" s="17">
        <f>VLOOKUP(B296,Encargos!$A$8:$B$652,2,0)</f>
        <v>2.4659999999999999E-3</v>
      </c>
    </row>
    <row r="297" spans="1:13" x14ac:dyDescent="0.3">
      <c r="A297">
        <f t="shared" si="44"/>
        <v>73</v>
      </c>
      <c r="B297" s="1">
        <v>53479</v>
      </c>
      <c r="C297" s="6">
        <f t="shared" si="40"/>
        <v>0</v>
      </c>
      <c r="D297" s="6">
        <f t="shared" si="36"/>
        <v>0</v>
      </c>
      <c r="E297" s="6">
        <f t="shared" si="37"/>
        <v>0</v>
      </c>
      <c r="F297" s="6"/>
      <c r="G297" s="6"/>
      <c r="H297" s="6">
        <f t="shared" si="38"/>
        <v>0</v>
      </c>
      <c r="I297" s="6">
        <f t="shared" si="42"/>
        <v>0</v>
      </c>
      <c r="J297" s="6">
        <f t="shared" si="43"/>
        <v>0</v>
      </c>
      <c r="K297" s="6">
        <f t="shared" si="41"/>
        <v>0</v>
      </c>
      <c r="L297" s="6">
        <f t="shared" si="39"/>
        <v>0</v>
      </c>
      <c r="M297" s="17">
        <f>VLOOKUP(B297,Encargos!$A$8:$B$652,2,0)</f>
        <v>2.4659999999999999E-3</v>
      </c>
    </row>
    <row r="298" spans="1:13" x14ac:dyDescent="0.3">
      <c r="A298">
        <f t="shared" si="44"/>
        <v>72</v>
      </c>
      <c r="B298" s="1">
        <v>53509</v>
      </c>
      <c r="C298" s="6">
        <f t="shared" si="40"/>
        <v>0</v>
      </c>
      <c r="D298" s="6">
        <f t="shared" si="36"/>
        <v>0</v>
      </c>
      <c r="E298" s="6">
        <f t="shared" si="37"/>
        <v>0</v>
      </c>
      <c r="F298" s="6"/>
      <c r="G298" s="6"/>
      <c r="H298" s="6">
        <f t="shared" si="38"/>
        <v>0</v>
      </c>
      <c r="I298" s="6">
        <f t="shared" si="42"/>
        <v>0</v>
      </c>
      <c r="J298" s="6">
        <f t="shared" si="43"/>
        <v>0</v>
      </c>
      <c r="K298" s="6">
        <f t="shared" si="41"/>
        <v>0</v>
      </c>
      <c r="L298" s="6">
        <f t="shared" si="39"/>
        <v>0</v>
      </c>
      <c r="M298" s="17">
        <f>VLOOKUP(B298,Encargos!$A$8:$B$652,2,0)</f>
        <v>2.4659999999999999E-3</v>
      </c>
    </row>
    <row r="299" spans="1:13" x14ac:dyDescent="0.3">
      <c r="A299">
        <f t="shared" si="44"/>
        <v>71</v>
      </c>
      <c r="B299" s="1">
        <v>53540</v>
      </c>
      <c r="C299" s="6">
        <f t="shared" si="40"/>
        <v>0</v>
      </c>
      <c r="D299" s="6">
        <f t="shared" si="36"/>
        <v>0</v>
      </c>
      <c r="E299" s="6">
        <f t="shared" si="37"/>
        <v>0</v>
      </c>
      <c r="F299" s="6"/>
      <c r="G299" s="6"/>
      <c r="H299" s="6">
        <f t="shared" si="38"/>
        <v>0</v>
      </c>
      <c r="I299" s="6">
        <f t="shared" si="42"/>
        <v>0</v>
      </c>
      <c r="J299" s="6">
        <f t="shared" si="43"/>
        <v>0</v>
      </c>
      <c r="K299" s="6">
        <f t="shared" si="41"/>
        <v>0</v>
      </c>
      <c r="L299" s="6">
        <f t="shared" si="39"/>
        <v>0</v>
      </c>
      <c r="M299" s="17">
        <f>VLOOKUP(B299,Encargos!$A$8:$B$652,2,0)</f>
        <v>2.4659999999999999E-3</v>
      </c>
    </row>
    <row r="300" spans="1:13" x14ac:dyDescent="0.3">
      <c r="A300">
        <f t="shared" si="44"/>
        <v>70</v>
      </c>
      <c r="B300" s="1">
        <v>53571</v>
      </c>
      <c r="C300" s="6">
        <f t="shared" si="40"/>
        <v>0</v>
      </c>
      <c r="D300" s="6">
        <f t="shared" si="36"/>
        <v>0</v>
      </c>
      <c r="E300" s="6">
        <f t="shared" si="37"/>
        <v>0</v>
      </c>
      <c r="F300" s="6"/>
      <c r="G300" s="6"/>
      <c r="H300" s="6">
        <f t="shared" si="38"/>
        <v>0</v>
      </c>
      <c r="I300" s="6">
        <f t="shared" si="42"/>
        <v>0</v>
      </c>
      <c r="J300" s="6">
        <f t="shared" si="43"/>
        <v>0</v>
      </c>
      <c r="K300" s="6">
        <f t="shared" si="41"/>
        <v>0</v>
      </c>
      <c r="L300" s="6">
        <f t="shared" si="39"/>
        <v>0</v>
      </c>
      <c r="M300" s="17">
        <f>VLOOKUP(B300,Encargos!$A$8:$B$652,2,0)</f>
        <v>2.4659999999999999E-3</v>
      </c>
    </row>
    <row r="301" spans="1:13" x14ac:dyDescent="0.3">
      <c r="A301">
        <f t="shared" si="44"/>
        <v>69</v>
      </c>
      <c r="B301" s="1">
        <v>53601</v>
      </c>
      <c r="C301" s="6">
        <f t="shared" si="40"/>
        <v>0</v>
      </c>
      <c r="D301" s="6">
        <f t="shared" si="36"/>
        <v>0</v>
      </c>
      <c r="E301" s="6">
        <f t="shared" si="37"/>
        <v>0</v>
      </c>
      <c r="F301" s="6"/>
      <c r="G301" s="6"/>
      <c r="H301" s="6">
        <f t="shared" si="38"/>
        <v>0</v>
      </c>
      <c r="I301" s="6">
        <f t="shared" si="42"/>
        <v>0</v>
      </c>
      <c r="J301" s="6">
        <f t="shared" si="43"/>
        <v>0</v>
      </c>
      <c r="K301" s="6">
        <f t="shared" si="41"/>
        <v>0</v>
      </c>
      <c r="L301" s="6">
        <f t="shared" si="39"/>
        <v>0</v>
      </c>
      <c r="M301" s="17">
        <f>VLOOKUP(B301,Encargos!$A$8:$B$652,2,0)</f>
        <v>2.4659999999999999E-3</v>
      </c>
    </row>
    <row r="302" spans="1:13" x14ac:dyDescent="0.3">
      <c r="A302">
        <f t="shared" si="44"/>
        <v>68</v>
      </c>
      <c r="B302" s="1">
        <v>53632</v>
      </c>
      <c r="C302" s="6">
        <f t="shared" si="40"/>
        <v>0</v>
      </c>
      <c r="D302" s="6">
        <f t="shared" si="36"/>
        <v>0</v>
      </c>
      <c r="E302" s="6">
        <f t="shared" si="37"/>
        <v>0</v>
      </c>
      <c r="F302" s="6"/>
      <c r="G302" s="6"/>
      <c r="H302" s="6">
        <f t="shared" si="38"/>
        <v>0</v>
      </c>
      <c r="I302" s="6">
        <f t="shared" si="42"/>
        <v>0</v>
      </c>
      <c r="J302" s="6">
        <f t="shared" si="43"/>
        <v>0</v>
      </c>
      <c r="K302" s="6">
        <f t="shared" si="41"/>
        <v>0</v>
      </c>
      <c r="L302" s="6">
        <f t="shared" si="39"/>
        <v>0</v>
      </c>
      <c r="M302" s="17">
        <f>VLOOKUP(B302,Encargos!$A$8:$B$652,2,0)</f>
        <v>2.4659999999999999E-3</v>
      </c>
    </row>
    <row r="303" spans="1:13" x14ac:dyDescent="0.3">
      <c r="A303">
        <f t="shared" si="44"/>
        <v>67</v>
      </c>
      <c r="B303" s="1">
        <v>53662</v>
      </c>
      <c r="C303" s="6">
        <f t="shared" si="40"/>
        <v>0</v>
      </c>
      <c r="D303" s="6">
        <f t="shared" si="36"/>
        <v>0</v>
      </c>
      <c r="E303" s="6">
        <f t="shared" si="37"/>
        <v>0</v>
      </c>
      <c r="F303" s="6"/>
      <c r="G303" s="6"/>
      <c r="H303" s="6">
        <f t="shared" si="38"/>
        <v>0</v>
      </c>
      <c r="I303" s="6">
        <f t="shared" si="42"/>
        <v>0</v>
      </c>
      <c r="J303" s="6">
        <f t="shared" si="43"/>
        <v>0</v>
      </c>
      <c r="K303" s="6">
        <f t="shared" si="41"/>
        <v>0</v>
      </c>
      <c r="L303" s="6">
        <f t="shared" si="39"/>
        <v>0</v>
      </c>
      <c r="M303" s="17">
        <f>VLOOKUP(B303,Encargos!$A$8:$B$652,2,0)</f>
        <v>2.4659999999999999E-3</v>
      </c>
    </row>
    <row r="304" spans="1:13" x14ac:dyDescent="0.3">
      <c r="A304">
        <f t="shared" si="44"/>
        <v>66</v>
      </c>
      <c r="B304" s="1">
        <v>53693</v>
      </c>
      <c r="C304" s="6">
        <f t="shared" si="40"/>
        <v>0</v>
      </c>
      <c r="D304" s="6">
        <f t="shared" si="36"/>
        <v>0</v>
      </c>
      <c r="E304" s="6">
        <f t="shared" si="37"/>
        <v>0</v>
      </c>
      <c r="F304" s="6"/>
      <c r="G304" s="6"/>
      <c r="H304" s="6">
        <f t="shared" si="38"/>
        <v>0</v>
      </c>
      <c r="I304" s="6">
        <f t="shared" si="42"/>
        <v>0</v>
      </c>
      <c r="J304" s="6">
        <f t="shared" si="43"/>
        <v>0</v>
      </c>
      <c r="K304" s="6">
        <f t="shared" si="41"/>
        <v>0</v>
      </c>
      <c r="L304" s="6">
        <f t="shared" si="39"/>
        <v>0</v>
      </c>
      <c r="M304" s="17">
        <f>VLOOKUP(B304,Encargos!$A$8:$B$652,2,0)</f>
        <v>2.4659999999999999E-3</v>
      </c>
    </row>
    <row r="305" spans="1:13" x14ac:dyDescent="0.3">
      <c r="A305">
        <f t="shared" si="44"/>
        <v>65</v>
      </c>
      <c r="B305" s="1">
        <v>53724</v>
      </c>
      <c r="C305" s="6">
        <f t="shared" si="40"/>
        <v>0</v>
      </c>
      <c r="D305" s="6">
        <f t="shared" si="36"/>
        <v>0</v>
      </c>
      <c r="E305" s="6">
        <f t="shared" si="37"/>
        <v>0</v>
      </c>
      <c r="F305" s="6"/>
      <c r="G305" s="6"/>
      <c r="H305" s="6">
        <f t="shared" si="38"/>
        <v>0</v>
      </c>
      <c r="I305" s="6">
        <f t="shared" si="42"/>
        <v>0</v>
      </c>
      <c r="J305" s="6">
        <f t="shared" si="43"/>
        <v>0</v>
      </c>
      <c r="K305" s="6">
        <f t="shared" si="41"/>
        <v>0</v>
      </c>
      <c r="L305" s="6">
        <f t="shared" si="39"/>
        <v>0</v>
      </c>
      <c r="M305" s="17">
        <f>VLOOKUP(B305,Encargos!$A$8:$B$652,2,0)</f>
        <v>2.4659999999999999E-3</v>
      </c>
    </row>
    <row r="306" spans="1:13" x14ac:dyDescent="0.3">
      <c r="A306">
        <f t="shared" si="44"/>
        <v>64</v>
      </c>
      <c r="B306" s="1">
        <v>53752</v>
      </c>
      <c r="C306" s="6">
        <f t="shared" si="40"/>
        <v>0</v>
      </c>
      <c r="D306" s="6">
        <f t="shared" si="36"/>
        <v>0</v>
      </c>
      <c r="E306" s="6">
        <f t="shared" si="37"/>
        <v>0</v>
      </c>
      <c r="F306" s="6"/>
      <c r="G306" s="6"/>
      <c r="H306" s="6">
        <f t="shared" si="38"/>
        <v>0</v>
      </c>
      <c r="I306" s="6">
        <f t="shared" si="42"/>
        <v>0</v>
      </c>
      <c r="J306" s="6">
        <f t="shared" si="43"/>
        <v>0</v>
      </c>
      <c r="K306" s="6">
        <f t="shared" si="41"/>
        <v>0</v>
      </c>
      <c r="L306" s="6">
        <f t="shared" si="39"/>
        <v>0</v>
      </c>
      <c r="M306" s="17">
        <f>VLOOKUP(B306,Encargos!$A$8:$B$652,2,0)</f>
        <v>2.4659999999999999E-3</v>
      </c>
    </row>
    <row r="307" spans="1:13" x14ac:dyDescent="0.3">
      <c r="A307">
        <f t="shared" si="44"/>
        <v>63</v>
      </c>
      <c r="B307" s="1">
        <v>53783</v>
      </c>
      <c r="C307" s="6">
        <f t="shared" si="40"/>
        <v>0</v>
      </c>
      <c r="D307" s="6">
        <f t="shared" si="36"/>
        <v>0</v>
      </c>
      <c r="E307" s="6">
        <f t="shared" si="37"/>
        <v>0</v>
      </c>
      <c r="F307" s="6"/>
      <c r="G307" s="6"/>
      <c r="H307" s="6">
        <f t="shared" si="38"/>
        <v>0</v>
      </c>
      <c r="I307" s="6">
        <f t="shared" si="42"/>
        <v>0</v>
      </c>
      <c r="J307" s="6">
        <f t="shared" si="43"/>
        <v>0</v>
      </c>
      <c r="K307" s="6">
        <f t="shared" si="41"/>
        <v>0</v>
      </c>
      <c r="L307" s="6">
        <f t="shared" si="39"/>
        <v>0</v>
      </c>
      <c r="M307" s="17">
        <f>VLOOKUP(B307,Encargos!$A$8:$B$652,2,0)</f>
        <v>2.4659999999999999E-3</v>
      </c>
    </row>
    <row r="308" spans="1:13" x14ac:dyDescent="0.3">
      <c r="A308">
        <f t="shared" si="44"/>
        <v>62</v>
      </c>
      <c r="B308" s="1">
        <v>53813</v>
      </c>
      <c r="C308" s="6">
        <f t="shared" si="40"/>
        <v>0</v>
      </c>
      <c r="D308" s="6">
        <f t="shared" si="36"/>
        <v>0</v>
      </c>
      <c r="E308" s="6">
        <f t="shared" si="37"/>
        <v>0</v>
      </c>
      <c r="F308" s="6"/>
      <c r="G308" s="6"/>
      <c r="H308" s="6">
        <f t="shared" si="38"/>
        <v>0</v>
      </c>
      <c r="I308" s="6">
        <f t="shared" si="42"/>
        <v>0</v>
      </c>
      <c r="J308" s="6">
        <f t="shared" si="43"/>
        <v>0</v>
      </c>
      <c r="K308" s="6">
        <f t="shared" si="41"/>
        <v>0</v>
      </c>
      <c r="L308" s="6">
        <f t="shared" si="39"/>
        <v>0</v>
      </c>
      <c r="M308" s="17">
        <f>VLOOKUP(B308,Encargos!$A$8:$B$652,2,0)</f>
        <v>2.4659999999999999E-3</v>
      </c>
    </row>
    <row r="309" spans="1:13" x14ac:dyDescent="0.3">
      <c r="A309">
        <f t="shared" si="44"/>
        <v>61</v>
      </c>
      <c r="B309" s="1">
        <v>53844</v>
      </c>
      <c r="C309" s="6">
        <f t="shared" si="40"/>
        <v>0</v>
      </c>
      <c r="D309" s="6">
        <f t="shared" si="36"/>
        <v>0</v>
      </c>
      <c r="E309" s="6">
        <f t="shared" si="37"/>
        <v>0</v>
      </c>
      <c r="F309" s="6"/>
      <c r="G309" s="6"/>
      <c r="H309" s="6">
        <f t="shared" si="38"/>
        <v>0</v>
      </c>
      <c r="I309" s="6">
        <f t="shared" si="42"/>
        <v>0</v>
      </c>
      <c r="J309" s="6">
        <f t="shared" si="43"/>
        <v>0</v>
      </c>
      <c r="K309" s="6">
        <f t="shared" si="41"/>
        <v>0</v>
      </c>
      <c r="L309" s="6">
        <f t="shared" si="39"/>
        <v>0</v>
      </c>
      <c r="M309" s="17">
        <f>VLOOKUP(B309,Encargos!$A$8:$B$652,2,0)</f>
        <v>2.4659999999999999E-3</v>
      </c>
    </row>
    <row r="310" spans="1:13" x14ac:dyDescent="0.3">
      <c r="A310">
        <f t="shared" si="44"/>
        <v>60</v>
      </c>
      <c r="B310" s="1">
        <v>53874</v>
      </c>
      <c r="C310" s="6">
        <f t="shared" si="40"/>
        <v>0</v>
      </c>
      <c r="D310" s="6">
        <f t="shared" si="36"/>
        <v>0</v>
      </c>
      <c r="E310" s="6">
        <f t="shared" si="37"/>
        <v>0</v>
      </c>
      <c r="F310" s="6"/>
      <c r="G310" s="6"/>
      <c r="H310" s="6">
        <f t="shared" si="38"/>
        <v>0</v>
      </c>
      <c r="I310" s="6">
        <f t="shared" si="42"/>
        <v>0</v>
      </c>
      <c r="J310" s="6">
        <f t="shared" si="43"/>
        <v>0</v>
      </c>
      <c r="K310" s="6">
        <f t="shared" si="41"/>
        <v>0</v>
      </c>
      <c r="L310" s="6">
        <f t="shared" si="39"/>
        <v>0</v>
      </c>
      <c r="M310" s="17">
        <f>VLOOKUP(B310,Encargos!$A$8:$B$652,2,0)</f>
        <v>2.4659999999999999E-3</v>
      </c>
    </row>
    <row r="311" spans="1:13" x14ac:dyDescent="0.3">
      <c r="A311">
        <f t="shared" si="44"/>
        <v>59</v>
      </c>
      <c r="B311" s="1">
        <v>53905</v>
      </c>
      <c r="C311" s="6">
        <f t="shared" si="40"/>
        <v>0</v>
      </c>
      <c r="D311" s="6">
        <f t="shared" si="36"/>
        <v>0</v>
      </c>
      <c r="E311" s="6">
        <f t="shared" si="37"/>
        <v>0</v>
      </c>
      <c r="F311" s="6"/>
      <c r="G311" s="6"/>
      <c r="H311" s="6">
        <f t="shared" si="38"/>
        <v>0</v>
      </c>
      <c r="I311" s="6">
        <f t="shared" si="42"/>
        <v>0</v>
      </c>
      <c r="J311" s="6">
        <f t="shared" si="43"/>
        <v>0</v>
      </c>
      <c r="K311" s="6">
        <f t="shared" si="41"/>
        <v>0</v>
      </c>
      <c r="L311" s="6">
        <f t="shared" si="39"/>
        <v>0</v>
      </c>
      <c r="M311" s="17">
        <f>VLOOKUP(B311,Encargos!$A$8:$B$652,2,0)</f>
        <v>2.4659999999999999E-3</v>
      </c>
    </row>
    <row r="312" spans="1:13" x14ac:dyDescent="0.3">
      <c r="A312">
        <f t="shared" si="44"/>
        <v>58</v>
      </c>
      <c r="B312" s="1">
        <v>53936</v>
      </c>
      <c r="C312" s="6">
        <f t="shared" si="40"/>
        <v>0</v>
      </c>
      <c r="D312" s="6">
        <f t="shared" si="36"/>
        <v>0</v>
      </c>
      <c r="E312" s="6">
        <f t="shared" si="37"/>
        <v>0</v>
      </c>
      <c r="F312" s="6"/>
      <c r="G312" s="6"/>
      <c r="H312" s="6">
        <f t="shared" si="38"/>
        <v>0</v>
      </c>
      <c r="I312" s="6">
        <f t="shared" si="42"/>
        <v>0</v>
      </c>
      <c r="J312" s="6">
        <f t="shared" si="43"/>
        <v>0</v>
      </c>
      <c r="K312" s="6">
        <f t="shared" si="41"/>
        <v>0</v>
      </c>
      <c r="L312" s="6">
        <f t="shared" si="39"/>
        <v>0</v>
      </c>
      <c r="M312" s="17">
        <f>VLOOKUP(B312,Encargos!$A$8:$B$652,2,0)</f>
        <v>2.4659999999999999E-3</v>
      </c>
    </row>
    <row r="313" spans="1:13" x14ac:dyDescent="0.3">
      <c r="A313">
        <f t="shared" si="44"/>
        <v>57</v>
      </c>
      <c r="B313" s="1">
        <v>53966</v>
      </c>
      <c r="C313" s="6">
        <f t="shared" si="40"/>
        <v>0</v>
      </c>
      <c r="D313" s="6">
        <f t="shared" si="36"/>
        <v>0</v>
      </c>
      <c r="E313" s="6">
        <f t="shared" si="37"/>
        <v>0</v>
      </c>
      <c r="F313" s="6"/>
      <c r="G313" s="6"/>
      <c r="H313" s="6">
        <f t="shared" si="38"/>
        <v>0</v>
      </c>
      <c r="I313" s="6">
        <f t="shared" si="42"/>
        <v>0</v>
      </c>
      <c r="J313" s="6">
        <f t="shared" si="43"/>
        <v>0</v>
      </c>
      <c r="K313" s="6">
        <f t="shared" si="41"/>
        <v>0</v>
      </c>
      <c r="L313" s="6">
        <f t="shared" si="39"/>
        <v>0</v>
      </c>
      <c r="M313" s="17">
        <f>VLOOKUP(B313,Encargos!$A$8:$B$652,2,0)</f>
        <v>2.4659999999999999E-3</v>
      </c>
    </row>
    <row r="314" spans="1:13" x14ac:dyDescent="0.3">
      <c r="A314">
        <f t="shared" si="44"/>
        <v>56</v>
      </c>
      <c r="B314" s="1">
        <v>53997</v>
      </c>
      <c r="C314" s="6">
        <f t="shared" si="40"/>
        <v>0</v>
      </c>
      <c r="D314" s="6">
        <f t="shared" si="36"/>
        <v>0</v>
      </c>
      <c r="E314" s="6">
        <f t="shared" si="37"/>
        <v>0</v>
      </c>
      <c r="F314" s="6"/>
      <c r="G314" s="6"/>
      <c r="H314" s="6">
        <f t="shared" si="38"/>
        <v>0</v>
      </c>
      <c r="I314" s="6">
        <f t="shared" si="42"/>
        <v>0</v>
      </c>
      <c r="J314" s="6">
        <f t="shared" si="43"/>
        <v>0</v>
      </c>
      <c r="K314" s="6">
        <f t="shared" si="41"/>
        <v>0</v>
      </c>
      <c r="L314" s="6">
        <f t="shared" si="39"/>
        <v>0</v>
      </c>
      <c r="M314" s="17">
        <f>VLOOKUP(B314,Encargos!$A$8:$B$652,2,0)</f>
        <v>2.4659999999999999E-3</v>
      </c>
    </row>
    <row r="315" spans="1:13" x14ac:dyDescent="0.3">
      <c r="A315">
        <f t="shared" si="44"/>
        <v>55</v>
      </c>
      <c r="B315" s="1">
        <v>54027</v>
      </c>
      <c r="C315" s="6">
        <f t="shared" si="40"/>
        <v>0</v>
      </c>
      <c r="D315" s="6">
        <f t="shared" si="36"/>
        <v>0</v>
      </c>
      <c r="E315" s="6">
        <f t="shared" si="37"/>
        <v>0</v>
      </c>
      <c r="F315" s="6"/>
      <c r="G315" s="6"/>
      <c r="H315" s="6">
        <f t="shared" si="38"/>
        <v>0</v>
      </c>
      <c r="I315" s="6">
        <f t="shared" si="42"/>
        <v>0</v>
      </c>
      <c r="J315" s="6">
        <f t="shared" si="43"/>
        <v>0</v>
      </c>
      <c r="K315" s="6">
        <f t="shared" si="41"/>
        <v>0</v>
      </c>
      <c r="L315" s="6">
        <f t="shared" si="39"/>
        <v>0</v>
      </c>
      <c r="M315" s="17">
        <f>VLOOKUP(B315,Encargos!$A$8:$B$652,2,0)</f>
        <v>2.4659999999999999E-3</v>
      </c>
    </row>
    <row r="316" spans="1:13" x14ac:dyDescent="0.3">
      <c r="A316">
        <f t="shared" si="44"/>
        <v>54</v>
      </c>
      <c r="B316" s="1">
        <v>54058</v>
      </c>
      <c r="C316" s="6">
        <f t="shared" si="40"/>
        <v>0</v>
      </c>
      <c r="D316" s="6">
        <f t="shared" si="36"/>
        <v>0</v>
      </c>
      <c r="E316" s="6">
        <f t="shared" si="37"/>
        <v>0</v>
      </c>
      <c r="F316" s="6"/>
      <c r="G316" s="6"/>
      <c r="H316" s="6">
        <f t="shared" si="38"/>
        <v>0</v>
      </c>
      <c r="I316" s="6">
        <f t="shared" si="42"/>
        <v>0</v>
      </c>
      <c r="J316" s="6">
        <f t="shared" si="43"/>
        <v>0</v>
      </c>
      <c r="K316" s="6">
        <f t="shared" si="41"/>
        <v>0</v>
      </c>
      <c r="L316" s="6">
        <f t="shared" si="39"/>
        <v>0</v>
      </c>
      <c r="M316" s="17">
        <f>VLOOKUP(B316,Encargos!$A$8:$B$652,2,0)</f>
        <v>2.4659999999999999E-3</v>
      </c>
    </row>
    <row r="317" spans="1:13" x14ac:dyDescent="0.3">
      <c r="A317">
        <f t="shared" si="44"/>
        <v>53</v>
      </c>
      <c r="B317" s="1">
        <v>54089</v>
      </c>
      <c r="C317" s="6">
        <f t="shared" si="40"/>
        <v>0</v>
      </c>
      <c r="D317" s="6">
        <f t="shared" si="36"/>
        <v>0</v>
      </c>
      <c r="E317" s="6">
        <f t="shared" si="37"/>
        <v>0</v>
      </c>
      <c r="F317" s="6"/>
      <c r="G317" s="6"/>
      <c r="H317" s="6">
        <f t="shared" si="38"/>
        <v>0</v>
      </c>
      <c r="I317" s="6">
        <f t="shared" si="42"/>
        <v>0</v>
      </c>
      <c r="J317" s="6">
        <f t="shared" si="43"/>
        <v>0</v>
      </c>
      <c r="K317" s="6">
        <f t="shared" si="41"/>
        <v>0</v>
      </c>
      <c r="L317" s="6">
        <f t="shared" si="39"/>
        <v>0</v>
      </c>
      <c r="M317" s="17">
        <f>VLOOKUP(B317,Encargos!$A$8:$B$652,2,0)</f>
        <v>2.4659999999999999E-3</v>
      </c>
    </row>
    <row r="318" spans="1:13" x14ac:dyDescent="0.3">
      <c r="A318">
        <f t="shared" si="44"/>
        <v>52</v>
      </c>
      <c r="B318" s="1">
        <v>54118</v>
      </c>
      <c r="C318" s="6">
        <f t="shared" si="40"/>
        <v>0</v>
      </c>
      <c r="D318" s="6">
        <f t="shared" si="36"/>
        <v>0</v>
      </c>
      <c r="E318" s="6">
        <f t="shared" si="37"/>
        <v>0</v>
      </c>
      <c r="F318" s="6"/>
      <c r="G318" s="6"/>
      <c r="H318" s="6">
        <f t="shared" si="38"/>
        <v>0</v>
      </c>
      <c r="I318" s="6">
        <f t="shared" si="42"/>
        <v>0</v>
      </c>
      <c r="J318" s="6">
        <f t="shared" si="43"/>
        <v>0</v>
      </c>
      <c r="K318" s="6">
        <f t="shared" si="41"/>
        <v>0</v>
      </c>
      <c r="L318" s="6">
        <f t="shared" si="39"/>
        <v>0</v>
      </c>
      <c r="M318" s="17">
        <f>VLOOKUP(B318,Encargos!$A$8:$B$652,2,0)</f>
        <v>2.4659999999999999E-3</v>
      </c>
    </row>
    <row r="319" spans="1:13" x14ac:dyDescent="0.3">
      <c r="A319">
        <f t="shared" si="44"/>
        <v>51</v>
      </c>
      <c r="B319" s="1">
        <v>54149</v>
      </c>
      <c r="C319" s="6">
        <f t="shared" si="40"/>
        <v>0</v>
      </c>
      <c r="D319" s="6">
        <f t="shared" si="36"/>
        <v>0</v>
      </c>
      <c r="E319" s="6">
        <f t="shared" si="37"/>
        <v>0</v>
      </c>
      <c r="F319" s="6"/>
      <c r="G319" s="6"/>
      <c r="H319" s="6">
        <f t="shared" si="38"/>
        <v>0</v>
      </c>
      <c r="I319" s="6">
        <f t="shared" si="42"/>
        <v>0</v>
      </c>
      <c r="J319" s="6">
        <f t="shared" si="43"/>
        <v>0</v>
      </c>
      <c r="K319" s="6">
        <f t="shared" si="41"/>
        <v>0</v>
      </c>
      <c r="L319" s="6">
        <f t="shared" si="39"/>
        <v>0</v>
      </c>
      <c r="M319" s="17">
        <f>VLOOKUP(B319,Encargos!$A$8:$B$652,2,0)</f>
        <v>2.4659999999999999E-3</v>
      </c>
    </row>
    <row r="320" spans="1:13" x14ac:dyDescent="0.3">
      <c r="A320">
        <f t="shared" si="44"/>
        <v>50</v>
      </c>
      <c r="B320" s="1">
        <v>54179</v>
      </c>
      <c r="C320" s="6">
        <f t="shared" si="40"/>
        <v>0</v>
      </c>
      <c r="D320" s="6">
        <f t="shared" si="36"/>
        <v>0</v>
      </c>
      <c r="E320" s="6">
        <f t="shared" si="37"/>
        <v>0</v>
      </c>
      <c r="F320" s="6"/>
      <c r="G320" s="6"/>
      <c r="H320" s="6">
        <f t="shared" si="38"/>
        <v>0</v>
      </c>
      <c r="I320" s="6">
        <f t="shared" si="42"/>
        <v>0</v>
      </c>
      <c r="J320" s="6">
        <f t="shared" si="43"/>
        <v>0</v>
      </c>
      <c r="K320" s="6">
        <f t="shared" si="41"/>
        <v>0</v>
      </c>
      <c r="L320" s="6">
        <f t="shared" si="39"/>
        <v>0</v>
      </c>
      <c r="M320" s="17">
        <f>VLOOKUP(B320,Encargos!$A$8:$B$652,2,0)</f>
        <v>2.4659999999999999E-3</v>
      </c>
    </row>
    <row r="321" spans="1:13" x14ac:dyDescent="0.3">
      <c r="A321">
        <f t="shared" si="44"/>
        <v>49</v>
      </c>
      <c r="B321" s="1">
        <v>54210</v>
      </c>
      <c r="C321" s="6">
        <f t="shared" si="40"/>
        <v>0</v>
      </c>
      <c r="D321" s="6">
        <f t="shared" si="36"/>
        <v>0</v>
      </c>
      <c r="E321" s="6">
        <f t="shared" si="37"/>
        <v>0</v>
      </c>
      <c r="F321" s="6"/>
      <c r="G321" s="6"/>
      <c r="H321" s="6">
        <f t="shared" si="38"/>
        <v>0</v>
      </c>
      <c r="I321" s="6">
        <f t="shared" si="42"/>
        <v>0</v>
      </c>
      <c r="J321" s="6">
        <f t="shared" si="43"/>
        <v>0</v>
      </c>
      <c r="K321" s="6">
        <f t="shared" si="41"/>
        <v>0</v>
      </c>
      <c r="L321" s="6">
        <f t="shared" si="39"/>
        <v>0</v>
      </c>
      <c r="M321" s="17">
        <f>VLOOKUP(B321,Encargos!$A$8:$B$652,2,0)</f>
        <v>2.4659999999999999E-3</v>
      </c>
    </row>
    <row r="322" spans="1:13" x14ac:dyDescent="0.3">
      <c r="A322">
        <f t="shared" si="44"/>
        <v>48</v>
      </c>
      <c r="B322" s="1">
        <v>54240</v>
      </c>
      <c r="C322" s="6">
        <f t="shared" si="40"/>
        <v>0</v>
      </c>
      <c r="D322" s="6">
        <f t="shared" si="36"/>
        <v>0</v>
      </c>
      <c r="E322" s="6">
        <f t="shared" si="37"/>
        <v>0</v>
      </c>
      <c r="F322" s="6"/>
      <c r="G322" s="6"/>
      <c r="H322" s="6">
        <f t="shared" si="38"/>
        <v>0</v>
      </c>
      <c r="I322" s="6">
        <f t="shared" si="42"/>
        <v>0</v>
      </c>
      <c r="J322" s="6">
        <f t="shared" si="43"/>
        <v>0</v>
      </c>
      <c r="K322" s="6">
        <f t="shared" si="41"/>
        <v>0</v>
      </c>
      <c r="L322" s="6">
        <f t="shared" si="39"/>
        <v>0</v>
      </c>
      <c r="M322" s="17">
        <f>VLOOKUP(B322,Encargos!$A$8:$B$652,2,0)</f>
        <v>2.4659999999999999E-3</v>
      </c>
    </row>
    <row r="323" spans="1:13" x14ac:dyDescent="0.3">
      <c r="A323">
        <f t="shared" si="44"/>
        <v>47</v>
      </c>
      <c r="B323" s="1">
        <v>54271</v>
      </c>
      <c r="C323" s="6">
        <f t="shared" si="40"/>
        <v>0</v>
      </c>
      <c r="D323" s="6">
        <f t="shared" si="36"/>
        <v>0</v>
      </c>
      <c r="E323" s="6">
        <f t="shared" si="37"/>
        <v>0</v>
      </c>
      <c r="F323" s="6"/>
      <c r="G323" s="6"/>
      <c r="H323" s="6">
        <f t="shared" si="38"/>
        <v>0</v>
      </c>
      <c r="I323" s="6">
        <f t="shared" si="42"/>
        <v>0</v>
      </c>
      <c r="J323" s="6">
        <f t="shared" si="43"/>
        <v>0</v>
      </c>
      <c r="K323" s="6">
        <f t="shared" si="41"/>
        <v>0</v>
      </c>
      <c r="L323" s="6">
        <f t="shared" si="39"/>
        <v>0</v>
      </c>
      <c r="M323" s="17">
        <f>VLOOKUP(B323,Encargos!$A$8:$B$652,2,0)</f>
        <v>2.4659999999999999E-3</v>
      </c>
    </row>
    <row r="324" spans="1:13" x14ac:dyDescent="0.3">
      <c r="A324">
        <f t="shared" si="44"/>
        <v>46</v>
      </c>
      <c r="B324" s="1">
        <v>54302</v>
      </c>
      <c r="C324" s="6">
        <f t="shared" si="40"/>
        <v>0</v>
      </c>
      <c r="D324" s="6">
        <f t="shared" si="36"/>
        <v>0</v>
      </c>
      <c r="E324" s="6">
        <f t="shared" si="37"/>
        <v>0</v>
      </c>
      <c r="F324" s="6"/>
      <c r="G324" s="6"/>
      <c r="H324" s="6">
        <f t="shared" si="38"/>
        <v>0</v>
      </c>
      <c r="I324" s="6">
        <f t="shared" si="42"/>
        <v>0</v>
      </c>
      <c r="J324" s="6">
        <f t="shared" si="43"/>
        <v>0</v>
      </c>
      <c r="K324" s="6">
        <f t="shared" si="41"/>
        <v>0</v>
      </c>
      <c r="L324" s="6">
        <f t="shared" si="39"/>
        <v>0</v>
      </c>
      <c r="M324" s="17">
        <f>VLOOKUP(B324,Encargos!$A$8:$B$652,2,0)</f>
        <v>2.4659999999999999E-3</v>
      </c>
    </row>
    <row r="325" spans="1:13" x14ac:dyDescent="0.3">
      <c r="A325">
        <f t="shared" si="44"/>
        <v>45</v>
      </c>
      <c r="B325" s="1">
        <v>54332</v>
      </c>
      <c r="C325" s="6">
        <f t="shared" si="40"/>
        <v>0</v>
      </c>
      <c r="D325" s="6">
        <f t="shared" ref="D325:D369" si="45">C325*M325</f>
        <v>0</v>
      </c>
      <c r="E325" s="6">
        <f t="shared" ref="E325:E369" si="46">C325+D325</f>
        <v>0</v>
      </c>
      <c r="F325" s="6"/>
      <c r="G325" s="6"/>
      <c r="H325" s="6">
        <f t="shared" ref="H325:H369" si="47">SUM(E325:G325)*$N$4</f>
        <v>0</v>
      </c>
      <c r="I325" s="6">
        <f t="shared" si="42"/>
        <v>0</v>
      </c>
      <c r="J325" s="6">
        <f t="shared" si="43"/>
        <v>0</v>
      </c>
      <c r="K325" s="6">
        <f t="shared" si="41"/>
        <v>0</v>
      </c>
      <c r="L325" s="6">
        <f t="shared" ref="L325:L366" si="48">SUM(E325:H325)-I325</f>
        <v>0</v>
      </c>
      <c r="M325" s="17">
        <f>VLOOKUP(B325,Encargos!$A$8:$B$652,2,0)</f>
        <v>2.4659999999999999E-3</v>
      </c>
    </row>
    <row r="326" spans="1:13" x14ac:dyDescent="0.3">
      <c r="A326">
        <f t="shared" si="44"/>
        <v>44</v>
      </c>
      <c r="B326" s="1">
        <v>54363</v>
      </c>
      <c r="C326" s="6">
        <f t="shared" si="40"/>
        <v>0</v>
      </c>
      <c r="D326" s="6">
        <f t="shared" si="45"/>
        <v>0</v>
      </c>
      <c r="E326" s="6">
        <f t="shared" si="46"/>
        <v>0</v>
      </c>
      <c r="F326" s="6"/>
      <c r="G326" s="6"/>
      <c r="H326" s="6">
        <f t="shared" si="47"/>
        <v>0</v>
      </c>
      <c r="I326" s="6">
        <f t="shared" si="42"/>
        <v>0</v>
      </c>
      <c r="J326" s="6">
        <f t="shared" si="43"/>
        <v>0</v>
      </c>
      <c r="K326" s="6">
        <f t="shared" si="41"/>
        <v>0</v>
      </c>
      <c r="L326" s="6">
        <f t="shared" si="48"/>
        <v>0</v>
      </c>
      <c r="M326" s="17">
        <f>VLOOKUP(B326,Encargos!$A$8:$B$652,2,0)</f>
        <v>2.4659999999999999E-3</v>
      </c>
    </row>
    <row r="327" spans="1:13" x14ac:dyDescent="0.3">
      <c r="A327">
        <f t="shared" si="44"/>
        <v>43</v>
      </c>
      <c r="B327" s="1">
        <v>54393</v>
      </c>
      <c r="C327" s="6">
        <f t="shared" ref="C327:C369" si="49">L326</f>
        <v>0</v>
      </c>
      <c r="D327" s="6">
        <f t="shared" si="45"/>
        <v>0</v>
      </c>
      <c r="E327" s="6">
        <f t="shared" si="46"/>
        <v>0</v>
      </c>
      <c r="F327" s="6"/>
      <c r="G327" s="6"/>
      <c r="H327" s="6">
        <f t="shared" si="47"/>
        <v>0</v>
      </c>
      <c r="I327" s="6">
        <f t="shared" si="42"/>
        <v>0</v>
      </c>
      <c r="J327" s="6">
        <f t="shared" si="43"/>
        <v>0</v>
      </c>
      <c r="K327" s="6">
        <f t="shared" ref="K327:K369" si="50">I327-J327</f>
        <v>0</v>
      </c>
      <c r="L327" s="6">
        <f t="shared" si="48"/>
        <v>0</v>
      </c>
      <c r="M327" s="17">
        <f>VLOOKUP(B327,Encargos!$A$8:$B$652,2,0)</f>
        <v>2.4659999999999999E-3</v>
      </c>
    </row>
    <row r="328" spans="1:13" x14ac:dyDescent="0.3">
      <c r="A328">
        <f t="shared" si="44"/>
        <v>42</v>
      </c>
      <c r="B328" s="1">
        <v>54424</v>
      </c>
      <c r="C328" s="6">
        <f t="shared" si="49"/>
        <v>0</v>
      </c>
      <c r="D328" s="6">
        <f t="shared" si="45"/>
        <v>0</v>
      </c>
      <c r="E328" s="6">
        <f t="shared" si="46"/>
        <v>0</v>
      </c>
      <c r="F328" s="6"/>
      <c r="G328" s="6"/>
      <c r="H328" s="6">
        <f t="shared" si="47"/>
        <v>0</v>
      </c>
      <c r="I328" s="6">
        <f t="shared" si="42"/>
        <v>0</v>
      </c>
      <c r="J328" s="6">
        <f t="shared" si="43"/>
        <v>0</v>
      </c>
      <c r="K328" s="6">
        <f t="shared" si="50"/>
        <v>0</v>
      </c>
      <c r="L328" s="6">
        <f t="shared" si="48"/>
        <v>0</v>
      </c>
      <c r="M328" s="17">
        <f>VLOOKUP(B328,Encargos!$A$8:$B$652,2,0)</f>
        <v>2.4659999999999999E-3</v>
      </c>
    </row>
    <row r="329" spans="1:13" x14ac:dyDescent="0.3">
      <c r="A329">
        <f t="shared" si="44"/>
        <v>41</v>
      </c>
      <c r="B329" s="1">
        <v>54455</v>
      </c>
      <c r="C329" s="6">
        <f t="shared" si="49"/>
        <v>0</v>
      </c>
      <c r="D329" s="6">
        <f t="shared" si="45"/>
        <v>0</v>
      </c>
      <c r="E329" s="6">
        <f t="shared" si="46"/>
        <v>0</v>
      </c>
      <c r="F329" s="6"/>
      <c r="G329" s="6"/>
      <c r="H329" s="6">
        <f t="shared" si="47"/>
        <v>0</v>
      </c>
      <c r="I329" s="6">
        <f t="shared" si="42"/>
        <v>0</v>
      </c>
      <c r="J329" s="6">
        <f t="shared" si="43"/>
        <v>0</v>
      </c>
      <c r="K329" s="6">
        <f t="shared" si="50"/>
        <v>0</v>
      </c>
      <c r="L329" s="6">
        <f t="shared" si="48"/>
        <v>0</v>
      </c>
      <c r="M329" s="17">
        <f>VLOOKUP(B329,Encargos!$A$8:$B$652,2,0)</f>
        <v>2.4659999999999999E-3</v>
      </c>
    </row>
    <row r="330" spans="1:13" x14ac:dyDescent="0.3">
      <c r="A330">
        <f t="shared" si="44"/>
        <v>40</v>
      </c>
      <c r="B330" s="1">
        <v>54483</v>
      </c>
      <c r="C330" s="6">
        <f t="shared" si="49"/>
        <v>0</v>
      </c>
      <c r="D330" s="6">
        <f t="shared" si="45"/>
        <v>0</v>
      </c>
      <c r="E330" s="6">
        <f t="shared" si="46"/>
        <v>0</v>
      </c>
      <c r="F330" s="6"/>
      <c r="G330" s="6"/>
      <c r="H330" s="6">
        <f t="shared" si="47"/>
        <v>0</v>
      </c>
      <c r="I330" s="6">
        <f t="shared" ref="I330:I369" si="51">PMT($N$4,A330,-SUM(E330:G330))</f>
        <v>0</v>
      </c>
      <c r="J330" s="6">
        <f t="shared" ref="J330:J369" si="52">H330</f>
        <v>0</v>
      </c>
      <c r="K330" s="6">
        <f t="shared" si="50"/>
        <v>0</v>
      </c>
      <c r="L330" s="6">
        <f t="shared" si="48"/>
        <v>0</v>
      </c>
      <c r="M330" s="17">
        <f>VLOOKUP(B330,Encargos!$A$8:$B$652,2,0)</f>
        <v>2.4659999999999999E-3</v>
      </c>
    </row>
    <row r="331" spans="1:13" x14ac:dyDescent="0.3">
      <c r="A331">
        <f t="shared" si="44"/>
        <v>39</v>
      </c>
      <c r="B331" s="1">
        <v>54514</v>
      </c>
      <c r="C331" s="6">
        <f t="shared" si="49"/>
        <v>0</v>
      </c>
      <c r="D331" s="6">
        <f t="shared" si="45"/>
        <v>0</v>
      </c>
      <c r="E331" s="6">
        <f t="shared" si="46"/>
        <v>0</v>
      </c>
      <c r="F331" s="6"/>
      <c r="G331" s="6"/>
      <c r="H331" s="6">
        <f t="shared" si="47"/>
        <v>0</v>
      </c>
      <c r="I331" s="6">
        <f t="shared" si="51"/>
        <v>0</v>
      </c>
      <c r="J331" s="6">
        <f t="shared" si="52"/>
        <v>0</v>
      </c>
      <c r="K331" s="6">
        <f t="shared" si="50"/>
        <v>0</v>
      </c>
      <c r="L331" s="6">
        <f t="shared" si="48"/>
        <v>0</v>
      </c>
      <c r="M331" s="17">
        <f>VLOOKUP(B331,Encargos!$A$8:$B$652,2,0)</f>
        <v>2.4659999999999999E-3</v>
      </c>
    </row>
    <row r="332" spans="1:13" x14ac:dyDescent="0.3">
      <c r="A332">
        <f t="shared" ref="A332:A369" si="53">A331-1</f>
        <v>38</v>
      </c>
      <c r="B332" s="1">
        <v>54544</v>
      </c>
      <c r="C332" s="6">
        <f t="shared" si="49"/>
        <v>0</v>
      </c>
      <c r="D332" s="6">
        <f t="shared" si="45"/>
        <v>0</v>
      </c>
      <c r="E332" s="6">
        <f t="shared" si="46"/>
        <v>0</v>
      </c>
      <c r="F332" s="6"/>
      <c r="G332" s="6"/>
      <c r="H332" s="6">
        <f t="shared" si="47"/>
        <v>0</v>
      </c>
      <c r="I332" s="6">
        <f t="shared" si="51"/>
        <v>0</v>
      </c>
      <c r="J332" s="6">
        <f t="shared" si="52"/>
        <v>0</v>
      </c>
      <c r="K332" s="6">
        <f t="shared" si="50"/>
        <v>0</v>
      </c>
      <c r="L332" s="6">
        <f t="shared" si="48"/>
        <v>0</v>
      </c>
      <c r="M332" s="17">
        <f>VLOOKUP(B332,Encargos!$A$8:$B$652,2,0)</f>
        <v>2.4659999999999999E-3</v>
      </c>
    </row>
    <row r="333" spans="1:13" x14ac:dyDescent="0.3">
      <c r="A333">
        <f t="shared" si="53"/>
        <v>37</v>
      </c>
      <c r="B333" s="1">
        <v>54575</v>
      </c>
      <c r="C333" s="6">
        <f t="shared" si="49"/>
        <v>0</v>
      </c>
      <c r="D333" s="6">
        <f t="shared" si="45"/>
        <v>0</v>
      </c>
      <c r="E333" s="6">
        <f t="shared" si="46"/>
        <v>0</v>
      </c>
      <c r="F333" s="6"/>
      <c r="G333" s="6"/>
      <c r="H333" s="6">
        <f t="shared" si="47"/>
        <v>0</v>
      </c>
      <c r="I333" s="6">
        <f t="shared" si="51"/>
        <v>0</v>
      </c>
      <c r="J333" s="6">
        <f t="shared" si="52"/>
        <v>0</v>
      </c>
      <c r="K333" s="6">
        <f t="shared" si="50"/>
        <v>0</v>
      </c>
      <c r="L333" s="6">
        <f t="shared" si="48"/>
        <v>0</v>
      </c>
      <c r="M333" s="17">
        <f>VLOOKUP(B333,Encargos!$A$8:$B$652,2,0)</f>
        <v>2.4659999999999999E-3</v>
      </c>
    </row>
    <row r="334" spans="1:13" x14ac:dyDescent="0.3">
      <c r="A334">
        <f t="shared" si="53"/>
        <v>36</v>
      </c>
      <c r="B334" s="1">
        <v>54605</v>
      </c>
      <c r="C334" s="6">
        <f t="shared" si="49"/>
        <v>0</v>
      </c>
      <c r="D334" s="6">
        <f t="shared" si="45"/>
        <v>0</v>
      </c>
      <c r="E334" s="6">
        <f t="shared" si="46"/>
        <v>0</v>
      </c>
      <c r="F334" s="6"/>
      <c r="G334" s="6"/>
      <c r="H334" s="6">
        <f t="shared" si="47"/>
        <v>0</v>
      </c>
      <c r="I334" s="6">
        <f t="shared" si="51"/>
        <v>0</v>
      </c>
      <c r="J334" s="6">
        <f t="shared" si="52"/>
        <v>0</v>
      </c>
      <c r="K334" s="6">
        <f t="shared" si="50"/>
        <v>0</v>
      </c>
      <c r="L334" s="6">
        <f t="shared" si="48"/>
        <v>0</v>
      </c>
      <c r="M334" s="17">
        <f>VLOOKUP(B334,Encargos!$A$8:$B$652,2,0)</f>
        <v>2.4659999999999999E-3</v>
      </c>
    </row>
    <row r="335" spans="1:13" x14ac:dyDescent="0.3">
      <c r="A335">
        <f t="shared" si="53"/>
        <v>35</v>
      </c>
      <c r="B335" s="1">
        <v>54636</v>
      </c>
      <c r="C335" s="6">
        <f t="shared" si="49"/>
        <v>0</v>
      </c>
      <c r="D335" s="6">
        <f t="shared" si="45"/>
        <v>0</v>
      </c>
      <c r="E335" s="6">
        <f t="shared" si="46"/>
        <v>0</v>
      </c>
      <c r="F335" s="6"/>
      <c r="G335" s="6"/>
      <c r="H335" s="6">
        <f t="shared" si="47"/>
        <v>0</v>
      </c>
      <c r="I335" s="6">
        <f t="shared" si="51"/>
        <v>0</v>
      </c>
      <c r="J335" s="6">
        <f t="shared" si="52"/>
        <v>0</v>
      </c>
      <c r="K335" s="6">
        <f t="shared" si="50"/>
        <v>0</v>
      </c>
      <c r="L335" s="6">
        <f t="shared" si="48"/>
        <v>0</v>
      </c>
      <c r="M335" s="17">
        <f>VLOOKUP(B335,Encargos!$A$8:$B$652,2,0)</f>
        <v>2.4659999999999999E-3</v>
      </c>
    </row>
    <row r="336" spans="1:13" x14ac:dyDescent="0.3">
      <c r="A336">
        <f t="shared" si="53"/>
        <v>34</v>
      </c>
      <c r="B336" s="1">
        <v>54667</v>
      </c>
      <c r="C336" s="6">
        <f t="shared" si="49"/>
        <v>0</v>
      </c>
      <c r="D336" s="6">
        <f t="shared" si="45"/>
        <v>0</v>
      </c>
      <c r="E336" s="6">
        <f t="shared" si="46"/>
        <v>0</v>
      </c>
      <c r="F336" s="6"/>
      <c r="G336" s="6"/>
      <c r="H336" s="6">
        <f t="shared" si="47"/>
        <v>0</v>
      </c>
      <c r="I336" s="6">
        <f t="shared" si="51"/>
        <v>0</v>
      </c>
      <c r="J336" s="6">
        <f t="shared" si="52"/>
        <v>0</v>
      </c>
      <c r="K336" s="6">
        <f t="shared" si="50"/>
        <v>0</v>
      </c>
      <c r="L336" s="6">
        <f t="shared" si="48"/>
        <v>0</v>
      </c>
      <c r="M336" s="17">
        <f>VLOOKUP(B336,Encargos!$A$8:$B$652,2,0)</f>
        <v>2.4659999999999999E-3</v>
      </c>
    </row>
    <row r="337" spans="1:13" x14ac:dyDescent="0.3">
      <c r="A337">
        <f t="shared" si="53"/>
        <v>33</v>
      </c>
      <c r="B337" s="1">
        <v>54697</v>
      </c>
      <c r="C337" s="6">
        <f t="shared" si="49"/>
        <v>0</v>
      </c>
      <c r="D337" s="6">
        <f t="shared" si="45"/>
        <v>0</v>
      </c>
      <c r="E337" s="6">
        <f t="shared" si="46"/>
        <v>0</v>
      </c>
      <c r="F337" s="6"/>
      <c r="G337" s="6"/>
      <c r="H337" s="6">
        <f t="shared" si="47"/>
        <v>0</v>
      </c>
      <c r="I337" s="6">
        <f t="shared" si="51"/>
        <v>0</v>
      </c>
      <c r="J337" s="6">
        <f t="shared" si="52"/>
        <v>0</v>
      </c>
      <c r="K337" s="6">
        <f t="shared" si="50"/>
        <v>0</v>
      </c>
      <c r="L337" s="6">
        <f t="shared" si="48"/>
        <v>0</v>
      </c>
      <c r="M337" s="17">
        <f>VLOOKUP(B337,Encargos!$A$8:$B$652,2,0)</f>
        <v>2.4659999999999999E-3</v>
      </c>
    </row>
    <row r="338" spans="1:13" x14ac:dyDescent="0.3">
      <c r="A338">
        <f t="shared" si="53"/>
        <v>32</v>
      </c>
      <c r="B338" s="1">
        <v>54728</v>
      </c>
      <c r="C338" s="6">
        <f t="shared" si="49"/>
        <v>0</v>
      </c>
      <c r="D338" s="6">
        <f t="shared" si="45"/>
        <v>0</v>
      </c>
      <c r="E338" s="6">
        <f t="shared" si="46"/>
        <v>0</v>
      </c>
      <c r="F338" s="6"/>
      <c r="G338" s="6"/>
      <c r="H338" s="6">
        <f t="shared" si="47"/>
        <v>0</v>
      </c>
      <c r="I338" s="6">
        <f t="shared" si="51"/>
        <v>0</v>
      </c>
      <c r="J338" s="6">
        <f t="shared" si="52"/>
        <v>0</v>
      </c>
      <c r="K338" s="6">
        <f t="shared" si="50"/>
        <v>0</v>
      </c>
      <c r="L338" s="6">
        <f t="shared" si="48"/>
        <v>0</v>
      </c>
      <c r="M338" s="17">
        <f>VLOOKUP(B338,Encargos!$A$8:$B$652,2,0)</f>
        <v>2.4659999999999999E-3</v>
      </c>
    </row>
    <row r="339" spans="1:13" x14ac:dyDescent="0.3">
      <c r="A339">
        <f t="shared" si="53"/>
        <v>31</v>
      </c>
      <c r="B339" s="1">
        <v>54758</v>
      </c>
      <c r="C339" s="6">
        <f t="shared" si="49"/>
        <v>0</v>
      </c>
      <c r="D339" s="6">
        <f t="shared" si="45"/>
        <v>0</v>
      </c>
      <c r="E339" s="6">
        <f t="shared" si="46"/>
        <v>0</v>
      </c>
      <c r="F339" s="6"/>
      <c r="G339" s="6"/>
      <c r="H339" s="6">
        <f t="shared" si="47"/>
        <v>0</v>
      </c>
      <c r="I339" s="6">
        <f t="shared" si="51"/>
        <v>0</v>
      </c>
      <c r="J339" s="6">
        <f t="shared" si="52"/>
        <v>0</v>
      </c>
      <c r="K339" s="6">
        <f t="shared" si="50"/>
        <v>0</v>
      </c>
      <c r="L339" s="6">
        <f t="shared" si="48"/>
        <v>0</v>
      </c>
      <c r="M339" s="17">
        <f>VLOOKUP(B339,Encargos!$A$8:$B$652,2,0)</f>
        <v>2.4659999999999999E-3</v>
      </c>
    </row>
    <row r="340" spans="1:13" x14ac:dyDescent="0.3">
      <c r="A340">
        <f t="shared" si="53"/>
        <v>30</v>
      </c>
      <c r="B340" s="1">
        <v>54789</v>
      </c>
      <c r="C340" s="6">
        <f t="shared" si="49"/>
        <v>0</v>
      </c>
      <c r="D340" s="6">
        <f t="shared" si="45"/>
        <v>0</v>
      </c>
      <c r="E340" s="6">
        <f t="shared" si="46"/>
        <v>0</v>
      </c>
      <c r="F340" s="6"/>
      <c r="G340" s="6"/>
      <c r="H340" s="6">
        <f t="shared" si="47"/>
        <v>0</v>
      </c>
      <c r="I340" s="6">
        <f t="shared" si="51"/>
        <v>0</v>
      </c>
      <c r="J340" s="6">
        <f t="shared" si="52"/>
        <v>0</v>
      </c>
      <c r="K340" s="6">
        <f t="shared" si="50"/>
        <v>0</v>
      </c>
      <c r="L340" s="6">
        <f t="shared" si="48"/>
        <v>0</v>
      </c>
      <c r="M340" s="17">
        <f>VLOOKUP(B340,Encargos!$A$8:$B$652,2,0)</f>
        <v>2.4659999999999999E-3</v>
      </c>
    </row>
    <row r="341" spans="1:13" x14ac:dyDescent="0.3">
      <c r="A341">
        <f t="shared" si="53"/>
        <v>29</v>
      </c>
      <c r="B341" s="1">
        <v>54820</v>
      </c>
      <c r="C341" s="6">
        <f t="shared" si="49"/>
        <v>0</v>
      </c>
      <c r="D341" s="6">
        <f t="shared" si="45"/>
        <v>0</v>
      </c>
      <c r="E341" s="6">
        <f t="shared" si="46"/>
        <v>0</v>
      </c>
      <c r="F341" s="6"/>
      <c r="G341" s="6"/>
      <c r="H341" s="6">
        <f t="shared" si="47"/>
        <v>0</v>
      </c>
      <c r="I341" s="6">
        <f t="shared" si="51"/>
        <v>0</v>
      </c>
      <c r="J341" s="6">
        <f t="shared" si="52"/>
        <v>0</v>
      </c>
      <c r="K341" s="6">
        <f t="shared" si="50"/>
        <v>0</v>
      </c>
      <c r="L341" s="6">
        <f t="shared" si="48"/>
        <v>0</v>
      </c>
      <c r="M341" s="17">
        <f>VLOOKUP(B341,Encargos!$A$8:$B$652,2,0)</f>
        <v>2.4659999999999999E-3</v>
      </c>
    </row>
    <row r="342" spans="1:13" x14ac:dyDescent="0.3">
      <c r="A342">
        <f t="shared" si="53"/>
        <v>28</v>
      </c>
      <c r="B342" s="1">
        <v>54848</v>
      </c>
      <c r="C342" s="6">
        <f t="shared" si="49"/>
        <v>0</v>
      </c>
      <c r="D342" s="6">
        <f t="shared" si="45"/>
        <v>0</v>
      </c>
      <c r="E342" s="6">
        <f t="shared" si="46"/>
        <v>0</v>
      </c>
      <c r="F342" s="6"/>
      <c r="G342" s="6"/>
      <c r="H342" s="6">
        <f t="shared" si="47"/>
        <v>0</v>
      </c>
      <c r="I342" s="6">
        <f t="shared" si="51"/>
        <v>0</v>
      </c>
      <c r="J342" s="6">
        <f t="shared" si="52"/>
        <v>0</v>
      </c>
      <c r="K342" s="6">
        <f t="shared" si="50"/>
        <v>0</v>
      </c>
      <c r="L342" s="6">
        <f t="shared" si="48"/>
        <v>0</v>
      </c>
      <c r="M342" s="17">
        <f>VLOOKUP(B342,Encargos!$A$8:$B$652,2,0)</f>
        <v>2.4659999999999999E-3</v>
      </c>
    </row>
    <row r="343" spans="1:13" x14ac:dyDescent="0.3">
      <c r="A343">
        <f t="shared" si="53"/>
        <v>27</v>
      </c>
      <c r="B343" s="1">
        <v>54879</v>
      </c>
      <c r="C343" s="6">
        <f t="shared" si="49"/>
        <v>0</v>
      </c>
      <c r="D343" s="6">
        <f t="shared" si="45"/>
        <v>0</v>
      </c>
      <c r="E343" s="6">
        <f t="shared" si="46"/>
        <v>0</v>
      </c>
      <c r="F343" s="6"/>
      <c r="G343" s="6"/>
      <c r="H343" s="6">
        <f t="shared" si="47"/>
        <v>0</v>
      </c>
      <c r="I343" s="6">
        <f t="shared" si="51"/>
        <v>0</v>
      </c>
      <c r="J343" s="6">
        <f t="shared" si="52"/>
        <v>0</v>
      </c>
      <c r="K343" s="6">
        <f t="shared" si="50"/>
        <v>0</v>
      </c>
      <c r="L343" s="6">
        <f t="shared" si="48"/>
        <v>0</v>
      </c>
      <c r="M343" s="17">
        <f>VLOOKUP(B343,Encargos!$A$8:$B$652,2,0)</f>
        <v>2.4659999999999999E-3</v>
      </c>
    </row>
    <row r="344" spans="1:13" x14ac:dyDescent="0.3">
      <c r="A344">
        <f t="shared" si="53"/>
        <v>26</v>
      </c>
      <c r="B344" s="1">
        <v>54909</v>
      </c>
      <c r="C344" s="6">
        <f t="shared" si="49"/>
        <v>0</v>
      </c>
      <c r="D344" s="6">
        <f t="shared" si="45"/>
        <v>0</v>
      </c>
      <c r="E344" s="6">
        <f t="shared" si="46"/>
        <v>0</v>
      </c>
      <c r="F344" s="6"/>
      <c r="G344" s="6"/>
      <c r="H344" s="6">
        <f t="shared" si="47"/>
        <v>0</v>
      </c>
      <c r="I344" s="6">
        <f t="shared" si="51"/>
        <v>0</v>
      </c>
      <c r="J344" s="6">
        <f t="shared" si="52"/>
        <v>0</v>
      </c>
      <c r="K344" s="6">
        <f t="shared" si="50"/>
        <v>0</v>
      </c>
      <c r="L344" s="6">
        <f t="shared" si="48"/>
        <v>0</v>
      </c>
      <c r="M344" s="17">
        <f>VLOOKUP(B344,Encargos!$A$8:$B$652,2,0)</f>
        <v>2.4659999999999999E-3</v>
      </c>
    </row>
    <row r="345" spans="1:13" x14ac:dyDescent="0.3">
      <c r="A345">
        <f t="shared" si="53"/>
        <v>25</v>
      </c>
      <c r="B345" s="1">
        <v>54940</v>
      </c>
      <c r="C345" s="6">
        <f t="shared" si="49"/>
        <v>0</v>
      </c>
      <c r="D345" s="6">
        <f t="shared" si="45"/>
        <v>0</v>
      </c>
      <c r="E345" s="6">
        <f t="shared" si="46"/>
        <v>0</v>
      </c>
      <c r="F345" s="6"/>
      <c r="G345" s="6"/>
      <c r="H345" s="6">
        <f t="shared" si="47"/>
        <v>0</v>
      </c>
      <c r="I345" s="6">
        <f t="shared" si="51"/>
        <v>0</v>
      </c>
      <c r="J345" s="6">
        <f t="shared" si="52"/>
        <v>0</v>
      </c>
      <c r="K345" s="6">
        <f t="shared" si="50"/>
        <v>0</v>
      </c>
      <c r="L345" s="6">
        <f t="shared" si="48"/>
        <v>0</v>
      </c>
      <c r="M345" s="17">
        <f>VLOOKUP(B345,Encargos!$A$8:$B$652,2,0)</f>
        <v>2.4659999999999999E-3</v>
      </c>
    </row>
    <row r="346" spans="1:13" x14ac:dyDescent="0.3">
      <c r="A346">
        <f t="shared" si="53"/>
        <v>24</v>
      </c>
      <c r="B346" s="1">
        <v>54970</v>
      </c>
      <c r="C346" s="6">
        <f t="shared" si="49"/>
        <v>0</v>
      </c>
      <c r="D346" s="6">
        <f t="shared" si="45"/>
        <v>0</v>
      </c>
      <c r="E346" s="6">
        <f t="shared" si="46"/>
        <v>0</v>
      </c>
      <c r="F346" s="6"/>
      <c r="G346" s="6"/>
      <c r="H346" s="6">
        <f t="shared" si="47"/>
        <v>0</v>
      </c>
      <c r="I346" s="6">
        <f t="shared" si="51"/>
        <v>0</v>
      </c>
      <c r="J346" s="6">
        <f t="shared" si="52"/>
        <v>0</v>
      </c>
      <c r="K346" s="6">
        <f t="shared" si="50"/>
        <v>0</v>
      </c>
      <c r="L346" s="6">
        <f t="shared" si="48"/>
        <v>0</v>
      </c>
      <c r="M346" s="17">
        <f>VLOOKUP(B346,Encargos!$A$8:$B$652,2,0)</f>
        <v>2.4659999999999999E-3</v>
      </c>
    </row>
    <row r="347" spans="1:13" x14ac:dyDescent="0.3">
      <c r="A347">
        <f t="shared" si="53"/>
        <v>23</v>
      </c>
      <c r="B347" s="1">
        <v>55001</v>
      </c>
      <c r="C347" s="6">
        <f t="shared" si="49"/>
        <v>0</v>
      </c>
      <c r="D347" s="6">
        <f t="shared" si="45"/>
        <v>0</v>
      </c>
      <c r="E347" s="6">
        <f t="shared" si="46"/>
        <v>0</v>
      </c>
      <c r="F347" s="6"/>
      <c r="G347" s="6"/>
      <c r="H347" s="6">
        <f t="shared" si="47"/>
        <v>0</v>
      </c>
      <c r="I347" s="6">
        <f t="shared" si="51"/>
        <v>0</v>
      </c>
      <c r="J347" s="6">
        <f t="shared" si="52"/>
        <v>0</v>
      </c>
      <c r="K347" s="6">
        <f t="shared" si="50"/>
        <v>0</v>
      </c>
      <c r="L347" s="6">
        <f t="shared" si="48"/>
        <v>0</v>
      </c>
      <c r="M347" s="17">
        <f>VLOOKUP(B347,Encargos!$A$8:$B$652,2,0)</f>
        <v>2.4659999999999999E-3</v>
      </c>
    </row>
    <row r="348" spans="1:13" x14ac:dyDescent="0.3">
      <c r="A348">
        <f t="shared" si="53"/>
        <v>22</v>
      </c>
      <c r="B348" s="1">
        <v>55032</v>
      </c>
      <c r="C348" s="6">
        <f t="shared" si="49"/>
        <v>0</v>
      </c>
      <c r="D348" s="6">
        <f t="shared" si="45"/>
        <v>0</v>
      </c>
      <c r="E348" s="6">
        <f t="shared" si="46"/>
        <v>0</v>
      </c>
      <c r="F348" s="6"/>
      <c r="G348" s="6"/>
      <c r="H348" s="6">
        <f t="shared" si="47"/>
        <v>0</v>
      </c>
      <c r="I348" s="6">
        <f t="shared" si="51"/>
        <v>0</v>
      </c>
      <c r="J348" s="6">
        <f t="shared" si="52"/>
        <v>0</v>
      </c>
      <c r="K348" s="6">
        <f t="shared" si="50"/>
        <v>0</v>
      </c>
      <c r="L348" s="6">
        <f t="shared" si="48"/>
        <v>0</v>
      </c>
      <c r="M348" s="17">
        <f>VLOOKUP(B348,Encargos!$A$8:$B$652,2,0)</f>
        <v>2.4659999999999999E-3</v>
      </c>
    </row>
    <row r="349" spans="1:13" x14ac:dyDescent="0.3">
      <c r="A349">
        <f t="shared" si="53"/>
        <v>21</v>
      </c>
      <c r="B349" s="1">
        <v>55062</v>
      </c>
      <c r="C349" s="6">
        <f t="shared" si="49"/>
        <v>0</v>
      </c>
      <c r="D349" s="6">
        <f t="shared" si="45"/>
        <v>0</v>
      </c>
      <c r="E349" s="6">
        <f t="shared" si="46"/>
        <v>0</v>
      </c>
      <c r="F349" s="6"/>
      <c r="G349" s="6"/>
      <c r="H349" s="6">
        <f t="shared" si="47"/>
        <v>0</v>
      </c>
      <c r="I349" s="6">
        <f t="shared" si="51"/>
        <v>0</v>
      </c>
      <c r="J349" s="6">
        <f t="shared" si="52"/>
        <v>0</v>
      </c>
      <c r="K349" s="6">
        <f t="shared" si="50"/>
        <v>0</v>
      </c>
      <c r="L349" s="6">
        <f t="shared" si="48"/>
        <v>0</v>
      </c>
      <c r="M349" s="17">
        <f>VLOOKUP(B349,Encargos!$A$8:$B$652,2,0)</f>
        <v>2.4659999999999999E-3</v>
      </c>
    </row>
    <row r="350" spans="1:13" x14ac:dyDescent="0.3">
      <c r="A350">
        <f t="shared" si="53"/>
        <v>20</v>
      </c>
      <c r="B350" s="1">
        <v>55093</v>
      </c>
      <c r="C350" s="6">
        <f t="shared" si="49"/>
        <v>0</v>
      </c>
      <c r="D350" s="6">
        <f t="shared" si="45"/>
        <v>0</v>
      </c>
      <c r="E350" s="6">
        <f t="shared" si="46"/>
        <v>0</v>
      </c>
      <c r="F350" s="6"/>
      <c r="G350" s="6"/>
      <c r="H350" s="6">
        <f t="shared" si="47"/>
        <v>0</v>
      </c>
      <c r="I350" s="6">
        <f t="shared" si="51"/>
        <v>0</v>
      </c>
      <c r="J350" s="6">
        <f t="shared" si="52"/>
        <v>0</v>
      </c>
      <c r="K350" s="6">
        <f t="shared" si="50"/>
        <v>0</v>
      </c>
      <c r="L350" s="6">
        <f t="shared" si="48"/>
        <v>0</v>
      </c>
      <c r="M350" s="17">
        <f>VLOOKUP(B350,Encargos!$A$8:$B$652,2,0)</f>
        <v>2.4659999999999999E-3</v>
      </c>
    </row>
    <row r="351" spans="1:13" x14ac:dyDescent="0.3">
      <c r="A351">
        <f t="shared" si="53"/>
        <v>19</v>
      </c>
      <c r="B351" s="1">
        <v>55123</v>
      </c>
      <c r="C351" s="6">
        <f t="shared" si="49"/>
        <v>0</v>
      </c>
      <c r="D351" s="6">
        <f t="shared" si="45"/>
        <v>0</v>
      </c>
      <c r="E351" s="6">
        <f t="shared" si="46"/>
        <v>0</v>
      </c>
      <c r="F351" s="6"/>
      <c r="G351" s="6"/>
      <c r="H351" s="6">
        <f t="shared" si="47"/>
        <v>0</v>
      </c>
      <c r="I351" s="6">
        <f t="shared" si="51"/>
        <v>0</v>
      </c>
      <c r="J351" s="6">
        <f t="shared" si="52"/>
        <v>0</v>
      </c>
      <c r="K351" s="6">
        <f t="shared" si="50"/>
        <v>0</v>
      </c>
      <c r="L351" s="6">
        <f t="shared" si="48"/>
        <v>0</v>
      </c>
      <c r="M351" s="17">
        <f>VLOOKUP(B351,Encargos!$A$8:$B$652,2,0)</f>
        <v>2.4659999999999999E-3</v>
      </c>
    </row>
    <row r="352" spans="1:13" x14ac:dyDescent="0.3">
      <c r="A352">
        <f t="shared" si="53"/>
        <v>18</v>
      </c>
      <c r="B352" s="1">
        <v>55154</v>
      </c>
      <c r="C352" s="6">
        <f t="shared" si="49"/>
        <v>0</v>
      </c>
      <c r="D352" s="6">
        <f t="shared" si="45"/>
        <v>0</v>
      </c>
      <c r="E352" s="6">
        <f t="shared" si="46"/>
        <v>0</v>
      </c>
      <c r="F352" s="6"/>
      <c r="G352" s="6"/>
      <c r="H352" s="6">
        <f t="shared" si="47"/>
        <v>0</v>
      </c>
      <c r="I352" s="6">
        <f t="shared" si="51"/>
        <v>0</v>
      </c>
      <c r="J352" s="6">
        <f t="shared" si="52"/>
        <v>0</v>
      </c>
      <c r="K352" s="6">
        <f t="shared" si="50"/>
        <v>0</v>
      </c>
      <c r="L352" s="6">
        <f t="shared" si="48"/>
        <v>0</v>
      </c>
      <c r="M352" s="17">
        <f>VLOOKUP(B352,Encargos!$A$8:$B$652,2,0)</f>
        <v>2.4659999999999999E-3</v>
      </c>
    </row>
    <row r="353" spans="1:13" x14ac:dyDescent="0.3">
      <c r="A353">
        <f t="shared" si="53"/>
        <v>17</v>
      </c>
      <c r="B353" s="1">
        <v>55185</v>
      </c>
      <c r="C353" s="6">
        <f t="shared" si="49"/>
        <v>0</v>
      </c>
      <c r="D353" s="6">
        <f t="shared" si="45"/>
        <v>0</v>
      </c>
      <c r="E353" s="6">
        <f t="shared" si="46"/>
        <v>0</v>
      </c>
      <c r="F353" s="6"/>
      <c r="G353" s="6"/>
      <c r="H353" s="6">
        <f t="shared" si="47"/>
        <v>0</v>
      </c>
      <c r="I353" s="6">
        <f t="shared" si="51"/>
        <v>0</v>
      </c>
      <c r="J353" s="6">
        <f t="shared" si="52"/>
        <v>0</v>
      </c>
      <c r="K353" s="6">
        <f t="shared" si="50"/>
        <v>0</v>
      </c>
      <c r="L353" s="6">
        <f t="shared" si="48"/>
        <v>0</v>
      </c>
      <c r="M353" s="17">
        <f>VLOOKUP(B353,Encargos!$A$8:$B$652,2,0)</f>
        <v>2.4659999999999999E-3</v>
      </c>
    </row>
    <row r="354" spans="1:13" x14ac:dyDescent="0.3">
      <c r="A354">
        <f t="shared" si="53"/>
        <v>16</v>
      </c>
      <c r="B354" s="1">
        <v>55213</v>
      </c>
      <c r="C354" s="6">
        <f t="shared" si="49"/>
        <v>0</v>
      </c>
      <c r="D354" s="6">
        <f t="shared" si="45"/>
        <v>0</v>
      </c>
      <c r="E354" s="6">
        <f t="shared" si="46"/>
        <v>0</v>
      </c>
      <c r="F354" s="6"/>
      <c r="G354" s="6"/>
      <c r="H354" s="6">
        <f t="shared" si="47"/>
        <v>0</v>
      </c>
      <c r="I354" s="6">
        <f t="shared" si="51"/>
        <v>0</v>
      </c>
      <c r="J354" s="6">
        <f t="shared" si="52"/>
        <v>0</v>
      </c>
      <c r="K354" s="6">
        <f t="shared" si="50"/>
        <v>0</v>
      </c>
      <c r="L354" s="6">
        <f t="shared" si="48"/>
        <v>0</v>
      </c>
      <c r="M354" s="17">
        <f>VLOOKUP(B354,Encargos!$A$8:$B$652,2,0)</f>
        <v>2.4659999999999999E-3</v>
      </c>
    </row>
    <row r="355" spans="1:13" x14ac:dyDescent="0.3">
      <c r="A355">
        <f t="shared" si="53"/>
        <v>15</v>
      </c>
      <c r="B355" s="1">
        <v>55244</v>
      </c>
      <c r="C355" s="6">
        <f t="shared" si="49"/>
        <v>0</v>
      </c>
      <c r="D355" s="6">
        <f t="shared" si="45"/>
        <v>0</v>
      </c>
      <c r="E355" s="6">
        <f t="shared" si="46"/>
        <v>0</v>
      </c>
      <c r="F355" s="6"/>
      <c r="G355" s="6"/>
      <c r="H355" s="6">
        <f t="shared" si="47"/>
        <v>0</v>
      </c>
      <c r="I355" s="6">
        <f t="shared" si="51"/>
        <v>0</v>
      </c>
      <c r="J355" s="6">
        <f t="shared" si="52"/>
        <v>0</v>
      </c>
      <c r="K355" s="6">
        <f t="shared" si="50"/>
        <v>0</v>
      </c>
      <c r="L355" s="6">
        <f t="shared" si="48"/>
        <v>0</v>
      </c>
      <c r="M355" s="17">
        <f>VLOOKUP(B355,Encargos!$A$8:$B$652,2,0)</f>
        <v>2.4659999999999999E-3</v>
      </c>
    </row>
    <row r="356" spans="1:13" x14ac:dyDescent="0.3">
      <c r="A356">
        <f t="shared" si="53"/>
        <v>14</v>
      </c>
      <c r="B356" s="1">
        <v>55274</v>
      </c>
      <c r="C356" s="6">
        <f t="shared" si="49"/>
        <v>0</v>
      </c>
      <c r="D356" s="6">
        <f t="shared" si="45"/>
        <v>0</v>
      </c>
      <c r="E356" s="6">
        <f t="shared" si="46"/>
        <v>0</v>
      </c>
      <c r="F356" s="6"/>
      <c r="G356" s="6"/>
      <c r="H356" s="6">
        <f t="shared" si="47"/>
        <v>0</v>
      </c>
      <c r="I356" s="6">
        <f t="shared" si="51"/>
        <v>0</v>
      </c>
      <c r="J356" s="6">
        <f t="shared" si="52"/>
        <v>0</v>
      </c>
      <c r="K356" s="6">
        <f t="shared" si="50"/>
        <v>0</v>
      </c>
      <c r="L356" s="6">
        <f t="shared" si="48"/>
        <v>0</v>
      </c>
      <c r="M356" s="17">
        <f>VLOOKUP(B356,Encargos!$A$8:$B$652,2,0)</f>
        <v>2.4659999999999999E-3</v>
      </c>
    </row>
    <row r="357" spans="1:13" x14ac:dyDescent="0.3">
      <c r="A357">
        <f t="shared" si="53"/>
        <v>13</v>
      </c>
      <c r="B357" s="1">
        <v>55305</v>
      </c>
      <c r="C357" s="6">
        <f t="shared" si="49"/>
        <v>0</v>
      </c>
      <c r="D357" s="6">
        <f t="shared" si="45"/>
        <v>0</v>
      </c>
      <c r="E357" s="6">
        <f t="shared" si="46"/>
        <v>0</v>
      </c>
      <c r="F357" s="6"/>
      <c r="G357" s="6"/>
      <c r="H357" s="6">
        <f t="shared" si="47"/>
        <v>0</v>
      </c>
      <c r="I357" s="6">
        <f t="shared" si="51"/>
        <v>0</v>
      </c>
      <c r="J357" s="6">
        <f t="shared" si="52"/>
        <v>0</v>
      </c>
      <c r="K357" s="6">
        <f t="shared" si="50"/>
        <v>0</v>
      </c>
      <c r="L357" s="6">
        <f t="shared" si="48"/>
        <v>0</v>
      </c>
      <c r="M357" s="17">
        <f>VLOOKUP(B357,Encargos!$A$8:$B$652,2,0)</f>
        <v>2.4659999999999999E-3</v>
      </c>
    </row>
    <row r="358" spans="1:13" x14ac:dyDescent="0.3">
      <c r="A358">
        <f t="shared" si="53"/>
        <v>12</v>
      </c>
      <c r="B358" s="1">
        <v>55335</v>
      </c>
      <c r="C358" s="6">
        <f t="shared" si="49"/>
        <v>0</v>
      </c>
      <c r="D358" s="6">
        <f t="shared" si="45"/>
        <v>0</v>
      </c>
      <c r="E358" s="6">
        <f t="shared" si="46"/>
        <v>0</v>
      </c>
      <c r="F358" s="6"/>
      <c r="G358" s="6"/>
      <c r="H358" s="6">
        <f t="shared" si="47"/>
        <v>0</v>
      </c>
      <c r="I358" s="6">
        <f t="shared" si="51"/>
        <v>0</v>
      </c>
      <c r="J358" s="6">
        <f t="shared" si="52"/>
        <v>0</v>
      </c>
      <c r="K358" s="6">
        <f t="shared" si="50"/>
        <v>0</v>
      </c>
      <c r="L358" s="6">
        <f t="shared" si="48"/>
        <v>0</v>
      </c>
      <c r="M358" s="17">
        <f>VLOOKUP(B358,Encargos!$A$8:$B$652,2,0)</f>
        <v>2.4659999999999999E-3</v>
      </c>
    </row>
    <row r="359" spans="1:13" x14ac:dyDescent="0.3">
      <c r="A359">
        <f t="shared" si="53"/>
        <v>11</v>
      </c>
      <c r="B359" s="1">
        <v>55366</v>
      </c>
      <c r="C359" s="6">
        <f t="shared" si="49"/>
        <v>0</v>
      </c>
      <c r="D359" s="6">
        <f t="shared" si="45"/>
        <v>0</v>
      </c>
      <c r="E359" s="6">
        <f t="shared" si="46"/>
        <v>0</v>
      </c>
      <c r="F359" s="6"/>
      <c r="G359" s="6"/>
      <c r="H359" s="6">
        <f t="shared" si="47"/>
        <v>0</v>
      </c>
      <c r="I359" s="6">
        <f t="shared" si="51"/>
        <v>0</v>
      </c>
      <c r="J359" s="6">
        <f t="shared" si="52"/>
        <v>0</v>
      </c>
      <c r="K359" s="6">
        <f t="shared" si="50"/>
        <v>0</v>
      </c>
      <c r="L359" s="6">
        <f t="shared" si="48"/>
        <v>0</v>
      </c>
      <c r="M359" s="17">
        <f>VLOOKUP(B359,Encargos!$A$8:$B$652,2,0)</f>
        <v>2.4659999999999999E-3</v>
      </c>
    </row>
    <row r="360" spans="1:13" x14ac:dyDescent="0.3">
      <c r="A360">
        <f t="shared" si="53"/>
        <v>10</v>
      </c>
      <c r="B360" s="1">
        <v>55397</v>
      </c>
      <c r="C360" s="6">
        <f t="shared" si="49"/>
        <v>0</v>
      </c>
      <c r="D360" s="6">
        <f t="shared" si="45"/>
        <v>0</v>
      </c>
      <c r="E360" s="6">
        <f t="shared" si="46"/>
        <v>0</v>
      </c>
      <c r="F360" s="6"/>
      <c r="G360" s="6"/>
      <c r="H360" s="6">
        <f t="shared" si="47"/>
        <v>0</v>
      </c>
      <c r="I360" s="6">
        <f t="shared" si="51"/>
        <v>0</v>
      </c>
      <c r="J360" s="6">
        <f t="shared" si="52"/>
        <v>0</v>
      </c>
      <c r="K360" s="6">
        <f t="shared" si="50"/>
        <v>0</v>
      </c>
      <c r="L360" s="6">
        <f t="shared" si="48"/>
        <v>0</v>
      </c>
      <c r="M360" s="17">
        <f>VLOOKUP(B360,Encargos!$A$8:$B$652,2,0)</f>
        <v>2.4659999999999999E-3</v>
      </c>
    </row>
    <row r="361" spans="1:13" x14ac:dyDescent="0.3">
      <c r="A361">
        <f t="shared" si="53"/>
        <v>9</v>
      </c>
      <c r="B361" s="1">
        <v>55427</v>
      </c>
      <c r="C361" s="6">
        <f t="shared" si="49"/>
        <v>0</v>
      </c>
      <c r="D361" s="6">
        <f t="shared" si="45"/>
        <v>0</v>
      </c>
      <c r="E361" s="6">
        <f t="shared" si="46"/>
        <v>0</v>
      </c>
      <c r="F361" s="6"/>
      <c r="G361" s="6"/>
      <c r="H361" s="6">
        <f t="shared" si="47"/>
        <v>0</v>
      </c>
      <c r="I361" s="6">
        <f t="shared" si="51"/>
        <v>0</v>
      </c>
      <c r="J361" s="6">
        <f t="shared" si="52"/>
        <v>0</v>
      </c>
      <c r="K361" s="6">
        <f t="shared" si="50"/>
        <v>0</v>
      </c>
      <c r="L361" s="6">
        <f t="shared" si="48"/>
        <v>0</v>
      </c>
      <c r="M361" s="17">
        <f>VLOOKUP(B361,Encargos!$A$8:$B$652,2,0)</f>
        <v>2.4659999999999999E-3</v>
      </c>
    </row>
    <row r="362" spans="1:13" x14ac:dyDescent="0.3">
      <c r="A362">
        <f t="shared" si="53"/>
        <v>8</v>
      </c>
      <c r="B362" s="1">
        <v>55458</v>
      </c>
      <c r="C362" s="6">
        <f t="shared" si="49"/>
        <v>0</v>
      </c>
      <c r="D362" s="6">
        <f t="shared" si="45"/>
        <v>0</v>
      </c>
      <c r="E362" s="6">
        <f t="shared" si="46"/>
        <v>0</v>
      </c>
      <c r="F362" s="6"/>
      <c r="G362" s="6"/>
      <c r="H362" s="6">
        <f t="shared" si="47"/>
        <v>0</v>
      </c>
      <c r="I362" s="6">
        <f t="shared" si="51"/>
        <v>0</v>
      </c>
      <c r="J362" s="6">
        <f t="shared" si="52"/>
        <v>0</v>
      </c>
      <c r="K362" s="6">
        <f t="shared" si="50"/>
        <v>0</v>
      </c>
      <c r="L362" s="6">
        <f t="shared" si="48"/>
        <v>0</v>
      </c>
      <c r="M362" s="17">
        <f>VLOOKUP(B362,Encargos!$A$8:$B$652,2,0)</f>
        <v>2.4659999999999999E-3</v>
      </c>
    </row>
    <row r="363" spans="1:13" x14ac:dyDescent="0.3">
      <c r="A363">
        <f t="shared" si="53"/>
        <v>7</v>
      </c>
      <c r="B363" s="1">
        <v>55488</v>
      </c>
      <c r="C363" s="6">
        <f t="shared" si="49"/>
        <v>0</v>
      </c>
      <c r="D363" s="6">
        <f t="shared" si="45"/>
        <v>0</v>
      </c>
      <c r="E363" s="6">
        <f t="shared" si="46"/>
        <v>0</v>
      </c>
      <c r="F363" s="6"/>
      <c r="G363" s="6"/>
      <c r="H363" s="6">
        <f t="shared" si="47"/>
        <v>0</v>
      </c>
      <c r="I363" s="6">
        <f t="shared" si="51"/>
        <v>0</v>
      </c>
      <c r="J363" s="6">
        <f t="shared" si="52"/>
        <v>0</v>
      </c>
      <c r="K363" s="6">
        <f t="shared" si="50"/>
        <v>0</v>
      </c>
      <c r="L363" s="6">
        <f t="shared" si="48"/>
        <v>0</v>
      </c>
      <c r="M363" s="17">
        <f>VLOOKUP(B363,Encargos!$A$8:$B$652,2,0)</f>
        <v>2.4659999999999999E-3</v>
      </c>
    </row>
    <row r="364" spans="1:13" x14ac:dyDescent="0.3">
      <c r="A364">
        <f t="shared" si="53"/>
        <v>6</v>
      </c>
      <c r="B364" s="1">
        <v>55519</v>
      </c>
      <c r="C364" s="6">
        <f t="shared" si="49"/>
        <v>0</v>
      </c>
      <c r="D364" s="6">
        <f t="shared" si="45"/>
        <v>0</v>
      </c>
      <c r="E364" s="6">
        <f t="shared" si="46"/>
        <v>0</v>
      </c>
      <c r="F364" s="6"/>
      <c r="G364" s="6"/>
      <c r="H364" s="6">
        <f t="shared" si="47"/>
        <v>0</v>
      </c>
      <c r="I364" s="6">
        <f t="shared" si="51"/>
        <v>0</v>
      </c>
      <c r="J364" s="6">
        <f t="shared" si="52"/>
        <v>0</v>
      </c>
      <c r="K364" s="6">
        <f t="shared" si="50"/>
        <v>0</v>
      </c>
      <c r="L364" s="6">
        <f t="shared" si="48"/>
        <v>0</v>
      </c>
      <c r="M364" s="17">
        <f>VLOOKUP(B364,Encargos!$A$8:$B$652,2,0)</f>
        <v>2.4659999999999999E-3</v>
      </c>
    </row>
    <row r="365" spans="1:13" x14ac:dyDescent="0.3">
      <c r="A365">
        <f t="shared" si="53"/>
        <v>5</v>
      </c>
      <c r="B365" s="1">
        <v>55550</v>
      </c>
      <c r="C365" s="6">
        <f t="shared" si="49"/>
        <v>0</v>
      </c>
      <c r="D365" s="6">
        <f t="shared" si="45"/>
        <v>0</v>
      </c>
      <c r="E365" s="6">
        <f t="shared" si="46"/>
        <v>0</v>
      </c>
      <c r="F365" s="6"/>
      <c r="G365" s="6"/>
      <c r="H365" s="6">
        <f t="shared" si="47"/>
        <v>0</v>
      </c>
      <c r="I365" s="6">
        <f t="shared" si="51"/>
        <v>0</v>
      </c>
      <c r="J365" s="6">
        <f t="shared" si="52"/>
        <v>0</v>
      </c>
      <c r="K365" s="6">
        <f t="shared" si="50"/>
        <v>0</v>
      </c>
      <c r="L365" s="6">
        <f t="shared" si="48"/>
        <v>0</v>
      </c>
      <c r="M365" s="17">
        <f>VLOOKUP(B365,Encargos!$A$8:$B$652,2,0)</f>
        <v>2.4659999999999999E-3</v>
      </c>
    </row>
    <row r="366" spans="1:13" x14ac:dyDescent="0.3">
      <c r="A366">
        <f t="shared" si="53"/>
        <v>4</v>
      </c>
      <c r="B366" s="1">
        <v>55579</v>
      </c>
      <c r="C366" s="6">
        <f t="shared" si="49"/>
        <v>0</v>
      </c>
      <c r="D366" s="6">
        <f t="shared" si="45"/>
        <v>0</v>
      </c>
      <c r="E366" s="6">
        <f t="shared" si="46"/>
        <v>0</v>
      </c>
      <c r="F366" s="6"/>
      <c r="G366" s="6"/>
      <c r="H366" s="6">
        <f t="shared" si="47"/>
        <v>0</v>
      </c>
      <c r="I366" s="6">
        <f t="shared" si="51"/>
        <v>0</v>
      </c>
      <c r="J366" s="6">
        <f t="shared" si="52"/>
        <v>0</v>
      </c>
      <c r="K366" s="6">
        <f t="shared" si="50"/>
        <v>0</v>
      </c>
      <c r="L366" s="6">
        <f t="shared" si="48"/>
        <v>0</v>
      </c>
      <c r="M366" s="17">
        <f>VLOOKUP(B366,Encargos!$A$8:$B$652,2,0)</f>
        <v>2.4659999999999999E-3</v>
      </c>
    </row>
    <row r="367" spans="1:13" x14ac:dyDescent="0.3">
      <c r="A367">
        <f t="shared" si="53"/>
        <v>3</v>
      </c>
      <c r="B367" s="1">
        <v>55610</v>
      </c>
      <c r="C367" s="6">
        <f t="shared" si="49"/>
        <v>0</v>
      </c>
      <c r="D367" s="6">
        <f t="shared" si="45"/>
        <v>0</v>
      </c>
      <c r="E367" s="6">
        <f t="shared" si="46"/>
        <v>0</v>
      </c>
      <c r="F367" s="6"/>
      <c r="G367" s="6"/>
      <c r="H367" s="6">
        <f t="shared" si="47"/>
        <v>0</v>
      </c>
      <c r="I367" s="6">
        <f t="shared" si="51"/>
        <v>0</v>
      </c>
      <c r="J367" s="6">
        <f t="shared" si="52"/>
        <v>0</v>
      </c>
      <c r="K367" s="6">
        <f t="shared" si="50"/>
        <v>0</v>
      </c>
      <c r="L367" s="6">
        <f t="shared" ref="L367:L369" si="54">SUM(E367:H367)-I367</f>
        <v>0</v>
      </c>
      <c r="M367" s="17">
        <f>VLOOKUP(B367,Encargos!$A$8:$B$652,2,0)</f>
        <v>2.4659999999999999E-3</v>
      </c>
    </row>
    <row r="368" spans="1:13" x14ac:dyDescent="0.3">
      <c r="A368">
        <f t="shared" si="53"/>
        <v>2</v>
      </c>
      <c r="B368" s="1">
        <v>55640</v>
      </c>
      <c r="C368" s="6">
        <f t="shared" si="49"/>
        <v>0</v>
      </c>
      <c r="D368" s="6">
        <f t="shared" si="45"/>
        <v>0</v>
      </c>
      <c r="E368" s="6">
        <f t="shared" si="46"/>
        <v>0</v>
      </c>
      <c r="F368" s="6"/>
      <c r="G368" s="6"/>
      <c r="H368" s="6">
        <f t="shared" si="47"/>
        <v>0</v>
      </c>
      <c r="I368" s="6">
        <f t="shared" si="51"/>
        <v>0</v>
      </c>
      <c r="J368" s="6">
        <f t="shared" si="52"/>
        <v>0</v>
      </c>
      <c r="K368" s="6">
        <f t="shared" si="50"/>
        <v>0</v>
      </c>
      <c r="L368" s="6">
        <f t="shared" si="54"/>
        <v>0</v>
      </c>
      <c r="M368" s="17">
        <f>VLOOKUP(B368,Encargos!$A$8:$B$652,2,0)</f>
        <v>2.4659999999999999E-3</v>
      </c>
    </row>
    <row r="369" spans="1:13" x14ac:dyDescent="0.3">
      <c r="A369">
        <f t="shared" si="53"/>
        <v>1</v>
      </c>
      <c r="B369" s="1">
        <v>55671</v>
      </c>
      <c r="C369" s="6">
        <f t="shared" si="49"/>
        <v>0</v>
      </c>
      <c r="D369" s="6">
        <f t="shared" si="45"/>
        <v>0</v>
      </c>
      <c r="E369" s="6">
        <f t="shared" si="46"/>
        <v>0</v>
      </c>
      <c r="F369" s="6"/>
      <c r="G369" s="6"/>
      <c r="H369" s="6">
        <f t="shared" si="47"/>
        <v>0</v>
      </c>
      <c r="I369" s="6">
        <f t="shared" si="51"/>
        <v>0</v>
      </c>
      <c r="J369" s="6">
        <f t="shared" si="52"/>
        <v>0</v>
      </c>
      <c r="K369" s="6">
        <f t="shared" si="50"/>
        <v>0</v>
      </c>
      <c r="L369" s="6">
        <f t="shared" si="54"/>
        <v>0</v>
      </c>
      <c r="M369" s="17">
        <f>VLOOKUP(B369,Encargos!$A$8:$B$652,2,0)</f>
        <v>2.4659999999999999E-3</v>
      </c>
    </row>
    <row r="370" spans="1:13" x14ac:dyDescent="0.3">
      <c r="B370" s="1"/>
      <c r="C370" s="16"/>
      <c r="D370" s="16"/>
      <c r="E370" s="16"/>
      <c r="F370" s="16"/>
      <c r="G370" s="29"/>
      <c r="H370" s="16"/>
      <c r="I370" s="18"/>
      <c r="J370" s="16"/>
      <c r="K370" s="19"/>
      <c r="L370" s="16"/>
      <c r="M370" s="17" t="e">
        <f>VLOOKUP(B370,Encargos!$A$8:$B$652,2,0)</f>
        <v>#N/A</v>
      </c>
    </row>
    <row r="371" spans="1:13" x14ac:dyDescent="0.3">
      <c r="B371" s="1"/>
      <c r="M371" s="17" t="e">
        <f>VLOOKUP(B371,Encargos!$A$8:$B$652,2,0)</f>
        <v>#N/A</v>
      </c>
    </row>
    <row r="372" spans="1:13" x14ac:dyDescent="0.3">
      <c r="B372" s="1"/>
      <c r="M372" s="17" t="e">
        <f>VLOOKUP(B372,Encargos!$A$8:$B$652,2,0)</f>
        <v>#N/A</v>
      </c>
    </row>
    <row r="373" spans="1:13" x14ac:dyDescent="0.3">
      <c r="B373" s="1"/>
      <c r="M373" s="17" t="e">
        <f>VLOOKUP(B373,Encargos!$A$8:$B$652,2,0)</f>
        <v>#N/A</v>
      </c>
    </row>
    <row r="374" spans="1:13" x14ac:dyDescent="0.3">
      <c r="B374" s="1"/>
      <c r="M374" s="17" t="e">
        <f>VLOOKUP(B374,Encargos!$A$8:$B$652,2,0)</f>
        <v>#N/A</v>
      </c>
    </row>
    <row r="375" spans="1:13" x14ac:dyDescent="0.3">
      <c r="B375" s="1"/>
      <c r="M375" s="17" t="e">
        <f>VLOOKUP(B375,Encargos!$A$8:$B$652,2,0)</f>
        <v>#N/A</v>
      </c>
    </row>
    <row r="376" spans="1:13" x14ac:dyDescent="0.3">
      <c r="B376" s="1"/>
      <c r="M376" s="17" t="e">
        <f>VLOOKUP(B376,Encargos!$A$8:$B$652,2,0)</f>
        <v>#N/A</v>
      </c>
    </row>
    <row r="377" spans="1:13" x14ac:dyDescent="0.3">
      <c r="B377" s="1"/>
      <c r="M377" s="17" t="e">
        <f>VLOOKUP(B377,Encargos!$A$8:$B$652,2,0)</f>
        <v>#N/A</v>
      </c>
    </row>
    <row r="378" spans="1:13" x14ac:dyDescent="0.3">
      <c r="B378" s="1"/>
      <c r="M378" s="17" t="e">
        <f>VLOOKUP(B378,Encargos!$A$8:$B$652,2,0)</f>
        <v>#N/A</v>
      </c>
    </row>
    <row r="379" spans="1:13" x14ac:dyDescent="0.3">
      <c r="B379" s="1"/>
      <c r="M379" s="17" t="e">
        <f>VLOOKUP(B379,Encargos!$A$8:$B$652,2,0)</f>
        <v>#N/A</v>
      </c>
    </row>
    <row r="380" spans="1:13" x14ac:dyDescent="0.3">
      <c r="B380" s="1"/>
      <c r="M380" s="17" t="e">
        <f>VLOOKUP(B380,Encargos!$A$8:$B$652,2,0)</f>
        <v>#N/A</v>
      </c>
    </row>
    <row r="381" spans="1:13" x14ac:dyDescent="0.3">
      <c r="B381" s="1"/>
      <c r="M381" s="17" t="e">
        <f>VLOOKUP(B381,Encargos!$A$8:$B$652,2,0)</f>
        <v>#N/A</v>
      </c>
    </row>
    <row r="382" spans="1:13" x14ac:dyDescent="0.3">
      <c r="B382" s="1"/>
      <c r="M382" s="17" t="e">
        <f>VLOOKUP(B382,Encargos!$A$8:$B$652,2,0)</f>
        <v>#N/A</v>
      </c>
    </row>
    <row r="383" spans="1:13" x14ac:dyDescent="0.3">
      <c r="B383" s="1"/>
      <c r="M383" s="17" t="e">
        <f>VLOOKUP(B383,Encargos!$A$8:$B$652,2,0)</f>
        <v>#N/A</v>
      </c>
    </row>
    <row r="384" spans="1:13" x14ac:dyDescent="0.3">
      <c r="B384" s="1"/>
      <c r="M384" s="17" t="e">
        <f>VLOOKUP(B384,Encargos!$A$8:$B$652,2,0)</f>
        <v>#N/A</v>
      </c>
    </row>
    <row r="385" spans="2:13" x14ac:dyDescent="0.3">
      <c r="B385" s="1"/>
      <c r="M385" s="17" t="e">
        <f>VLOOKUP(B385,Encargos!$A$8:$B$652,2,0)</f>
        <v>#N/A</v>
      </c>
    </row>
    <row r="386" spans="2:13" x14ac:dyDescent="0.3">
      <c r="B386" s="1"/>
      <c r="M386" s="17" t="e">
        <f>VLOOKUP(B386,Encargos!$A$8:$B$652,2,0)</f>
        <v>#N/A</v>
      </c>
    </row>
    <row r="387" spans="2:13" x14ac:dyDescent="0.3">
      <c r="B387" s="1"/>
      <c r="M387" s="17" t="e">
        <f>VLOOKUP(B387,Encargos!$A$8:$B$652,2,0)</f>
        <v>#N/A</v>
      </c>
    </row>
    <row r="388" spans="2:13" x14ac:dyDescent="0.3">
      <c r="B388" s="1"/>
      <c r="M388" s="17" t="e">
        <f>VLOOKUP(B388,Encargos!$A$8:$B$652,2,0)</f>
        <v>#N/A</v>
      </c>
    </row>
    <row r="389" spans="2:13" x14ac:dyDescent="0.3">
      <c r="B389" s="1"/>
      <c r="M389" s="17" t="e">
        <f>VLOOKUP(B389,Encargos!$A$8:$B$652,2,0)</f>
        <v>#N/A</v>
      </c>
    </row>
    <row r="390" spans="2:13" x14ac:dyDescent="0.3">
      <c r="B390" s="1"/>
      <c r="M390" s="17" t="e">
        <f>VLOOKUP(B390,Encargos!$A$8:$B$652,2,0)</f>
        <v>#N/A</v>
      </c>
    </row>
    <row r="391" spans="2:13" x14ac:dyDescent="0.3">
      <c r="B391" s="1"/>
      <c r="M391" s="17" t="e">
        <f>VLOOKUP(B391,Encargos!$A$8:$B$652,2,0)</f>
        <v>#N/A</v>
      </c>
    </row>
    <row r="392" spans="2:13" x14ac:dyDescent="0.3">
      <c r="B392" s="1"/>
      <c r="M392" s="17" t="e">
        <f>VLOOKUP(B392,Encargos!$A$8:$B$652,2,0)</f>
        <v>#N/A</v>
      </c>
    </row>
    <row r="393" spans="2:13" x14ac:dyDescent="0.3">
      <c r="B393" s="1"/>
      <c r="M393" s="17" t="e">
        <f>VLOOKUP(B393,Encargos!$A$8:$B$652,2,0)</f>
        <v>#N/A</v>
      </c>
    </row>
    <row r="394" spans="2:13" x14ac:dyDescent="0.3">
      <c r="B394" s="1"/>
      <c r="M394" s="17" t="e">
        <f>VLOOKUP(B394,Encargos!$A$8:$B$652,2,0)</f>
        <v>#N/A</v>
      </c>
    </row>
    <row r="395" spans="2:13" x14ac:dyDescent="0.3">
      <c r="B395" s="1"/>
      <c r="M395" s="17" t="e">
        <f>VLOOKUP(B395,Encargos!$A$8:$B$652,2,0)</f>
        <v>#N/A</v>
      </c>
    </row>
    <row r="396" spans="2:13" x14ac:dyDescent="0.3">
      <c r="B396" s="1"/>
      <c r="M396" s="17" t="e">
        <f>VLOOKUP(B396,Encargos!$A$8:$B$652,2,0)</f>
        <v>#N/A</v>
      </c>
    </row>
    <row r="397" spans="2:13" x14ac:dyDescent="0.3">
      <c r="B397" s="1"/>
      <c r="M397" s="17" t="e">
        <f>VLOOKUP(B397,Encargos!$A$8:$B$652,2,0)</f>
        <v>#N/A</v>
      </c>
    </row>
    <row r="398" spans="2:13" x14ac:dyDescent="0.3">
      <c r="B398" s="1"/>
      <c r="M398" s="17" t="e">
        <f>VLOOKUP(B398,Encargos!$A$8:$B$652,2,0)</f>
        <v>#N/A</v>
      </c>
    </row>
    <row r="399" spans="2:13" x14ac:dyDescent="0.3">
      <c r="B399" s="1"/>
      <c r="M399" s="17" t="e">
        <f>VLOOKUP(B399,Encargos!$A$8:$B$652,2,0)</f>
        <v>#N/A</v>
      </c>
    </row>
    <row r="400" spans="2:13" x14ac:dyDescent="0.3">
      <c r="B400" s="1"/>
      <c r="M400" s="17" t="e">
        <f>VLOOKUP(B400,Encargos!$A$8:$B$652,2,0)</f>
        <v>#N/A</v>
      </c>
    </row>
    <row r="401" spans="2:13" x14ac:dyDescent="0.3">
      <c r="B401" s="1"/>
      <c r="M401" s="17" t="e">
        <f>VLOOKUP(B401,Encargos!$A$8:$B$652,2,0)</f>
        <v>#N/A</v>
      </c>
    </row>
    <row r="402" spans="2:13" x14ac:dyDescent="0.3">
      <c r="B402" s="1"/>
    </row>
    <row r="403" spans="2:13" x14ac:dyDescent="0.3">
      <c r="B403" s="1"/>
    </row>
    <row r="404" spans="2:13" x14ac:dyDescent="0.3">
      <c r="B404" s="1"/>
    </row>
    <row r="405" spans="2:13" x14ac:dyDescent="0.3">
      <c r="B405" s="1"/>
    </row>
    <row r="406" spans="2:13" x14ac:dyDescent="0.3">
      <c r="B406" s="1"/>
    </row>
    <row r="407" spans="2:13" x14ac:dyDescent="0.3">
      <c r="B407" s="1"/>
    </row>
    <row r="408" spans="2:13" x14ac:dyDescent="0.3">
      <c r="B408" s="1"/>
    </row>
    <row r="409" spans="2:13" x14ac:dyDescent="0.3">
      <c r="B409" s="1"/>
    </row>
    <row r="410" spans="2:13" x14ac:dyDescent="0.3">
      <c r="B410" s="1"/>
    </row>
    <row r="411" spans="2:13" x14ac:dyDescent="0.3">
      <c r="B411" s="1"/>
    </row>
    <row r="412" spans="2:13" x14ac:dyDescent="0.3">
      <c r="B412" s="1"/>
    </row>
    <row r="413" spans="2:13" x14ac:dyDescent="0.3">
      <c r="B413" s="1"/>
    </row>
    <row r="414" spans="2:13" x14ac:dyDescent="0.3">
      <c r="B414" s="1"/>
    </row>
    <row r="415" spans="2:13" x14ac:dyDescent="0.3">
      <c r="B415" s="1"/>
    </row>
    <row r="416" spans="2:13" x14ac:dyDescent="0.3">
      <c r="B416" s="1"/>
    </row>
    <row r="417" spans="2:2" x14ac:dyDescent="0.3">
      <c r="B417" s="1"/>
    </row>
    <row r="418" spans="2:2" x14ac:dyDescent="0.3">
      <c r="B418" s="1"/>
    </row>
    <row r="419" spans="2:2" x14ac:dyDescent="0.3">
      <c r="B419" s="1"/>
    </row>
    <row r="420" spans="2:2" x14ac:dyDescent="0.3">
      <c r="B420" s="1"/>
    </row>
    <row r="421" spans="2:2" x14ac:dyDescent="0.3">
      <c r="B421" s="1"/>
    </row>
    <row r="422" spans="2:2" x14ac:dyDescent="0.3">
      <c r="B422" s="1"/>
    </row>
    <row r="423" spans="2:2" x14ac:dyDescent="0.3">
      <c r="B423" s="1"/>
    </row>
    <row r="424" spans="2:2" x14ac:dyDescent="0.3">
      <c r="B424" s="1"/>
    </row>
    <row r="425" spans="2:2" x14ac:dyDescent="0.3">
      <c r="B425" s="1"/>
    </row>
    <row r="426" spans="2:2" x14ac:dyDescent="0.3">
      <c r="B426" s="1"/>
    </row>
    <row r="427" spans="2:2" x14ac:dyDescent="0.3">
      <c r="B427" s="1"/>
    </row>
    <row r="428" spans="2:2" x14ac:dyDescent="0.3">
      <c r="B428" s="1"/>
    </row>
    <row r="429" spans="2:2" x14ac:dyDescent="0.3">
      <c r="B429" s="1"/>
    </row>
    <row r="430" spans="2:2" x14ac:dyDescent="0.3">
      <c r="B430" s="1"/>
    </row>
    <row r="431" spans="2:2" x14ac:dyDescent="0.3">
      <c r="B431" s="1"/>
    </row>
    <row r="432" spans="2:2" x14ac:dyDescent="0.3">
      <c r="B432" s="1"/>
    </row>
    <row r="433" spans="2:2" x14ac:dyDescent="0.3">
      <c r="B433" s="1"/>
    </row>
    <row r="434" spans="2:2" x14ac:dyDescent="0.3">
      <c r="B434" s="1"/>
    </row>
    <row r="435" spans="2:2" x14ac:dyDescent="0.3">
      <c r="B435" s="1"/>
    </row>
    <row r="436" spans="2:2" x14ac:dyDescent="0.3">
      <c r="B436" s="1"/>
    </row>
    <row r="437" spans="2:2" x14ac:dyDescent="0.3">
      <c r="B437" s="1"/>
    </row>
    <row r="438" spans="2:2" x14ac:dyDescent="0.3">
      <c r="B438" s="1"/>
    </row>
    <row r="439" spans="2:2" x14ac:dyDescent="0.3">
      <c r="B439" s="1"/>
    </row>
    <row r="440" spans="2:2" x14ac:dyDescent="0.3">
      <c r="B440" s="1"/>
    </row>
    <row r="441" spans="2:2" x14ac:dyDescent="0.3">
      <c r="B441" s="1"/>
    </row>
    <row r="442" spans="2:2" x14ac:dyDescent="0.3">
      <c r="B442" s="1"/>
    </row>
    <row r="443" spans="2:2" x14ac:dyDescent="0.3">
      <c r="B443" s="1"/>
    </row>
    <row r="444" spans="2:2" x14ac:dyDescent="0.3">
      <c r="B444" s="1"/>
    </row>
    <row r="445" spans="2:2" x14ac:dyDescent="0.3">
      <c r="B445" s="1"/>
    </row>
    <row r="446" spans="2:2" x14ac:dyDescent="0.3">
      <c r="B446" s="1"/>
    </row>
    <row r="447" spans="2:2" x14ac:dyDescent="0.3">
      <c r="B447" s="1"/>
    </row>
    <row r="448" spans="2:2" x14ac:dyDescent="0.3">
      <c r="B448" s="1"/>
    </row>
    <row r="449" spans="2:2" x14ac:dyDescent="0.3">
      <c r="B449" s="1"/>
    </row>
    <row r="450" spans="2:2" x14ac:dyDescent="0.3">
      <c r="B450" s="1"/>
    </row>
    <row r="451" spans="2:2" x14ac:dyDescent="0.3">
      <c r="B451" s="1"/>
    </row>
    <row r="452" spans="2:2" x14ac:dyDescent="0.3">
      <c r="B452" s="1"/>
    </row>
    <row r="453" spans="2:2" x14ac:dyDescent="0.3">
      <c r="B453" s="1"/>
    </row>
    <row r="454" spans="2:2" x14ac:dyDescent="0.3">
      <c r="B454" s="1"/>
    </row>
    <row r="455" spans="2:2" x14ac:dyDescent="0.3">
      <c r="B455" s="1"/>
    </row>
    <row r="456" spans="2:2" x14ac:dyDescent="0.3">
      <c r="B456" s="1"/>
    </row>
    <row r="457" spans="2:2" x14ac:dyDescent="0.3">
      <c r="B457" s="1"/>
    </row>
    <row r="458" spans="2:2" x14ac:dyDescent="0.3">
      <c r="B458" s="1"/>
    </row>
    <row r="459" spans="2:2" x14ac:dyDescent="0.3">
      <c r="B459" s="1"/>
    </row>
    <row r="460" spans="2:2" x14ac:dyDescent="0.3">
      <c r="B460" s="1"/>
    </row>
    <row r="461" spans="2:2" x14ac:dyDescent="0.3">
      <c r="B461" s="1"/>
    </row>
    <row r="462" spans="2:2" x14ac:dyDescent="0.3">
      <c r="B462" s="1"/>
    </row>
    <row r="463" spans="2:2" x14ac:dyDescent="0.3">
      <c r="B463" s="1"/>
    </row>
    <row r="464" spans="2:2" x14ac:dyDescent="0.3">
      <c r="B464" s="1"/>
    </row>
    <row r="465" spans="2:2" x14ac:dyDescent="0.3">
      <c r="B465" s="1"/>
    </row>
    <row r="466" spans="2:2" x14ac:dyDescent="0.3">
      <c r="B466" s="1"/>
    </row>
    <row r="467" spans="2:2" x14ac:dyDescent="0.3">
      <c r="B467" s="1"/>
    </row>
    <row r="468" spans="2:2" x14ac:dyDescent="0.3">
      <c r="B468" s="1"/>
    </row>
    <row r="469" spans="2:2" x14ac:dyDescent="0.3">
      <c r="B469" s="1"/>
    </row>
    <row r="470" spans="2:2" x14ac:dyDescent="0.3">
      <c r="B470" s="1"/>
    </row>
    <row r="471" spans="2:2" x14ac:dyDescent="0.3">
      <c r="B471" s="1"/>
    </row>
    <row r="472" spans="2:2" x14ac:dyDescent="0.3">
      <c r="B472" s="1"/>
    </row>
    <row r="473" spans="2:2" x14ac:dyDescent="0.3">
      <c r="B473" s="1"/>
    </row>
    <row r="474" spans="2:2" x14ac:dyDescent="0.3">
      <c r="B474" s="1"/>
    </row>
    <row r="475" spans="2:2" x14ac:dyDescent="0.3">
      <c r="B475" s="1"/>
    </row>
    <row r="476" spans="2:2" x14ac:dyDescent="0.3">
      <c r="B476" s="1"/>
    </row>
    <row r="477" spans="2:2" x14ac:dyDescent="0.3">
      <c r="B477" s="1"/>
    </row>
    <row r="478" spans="2:2" x14ac:dyDescent="0.3">
      <c r="B478" s="1"/>
    </row>
    <row r="479" spans="2:2" x14ac:dyDescent="0.3">
      <c r="B479" s="1"/>
    </row>
    <row r="480" spans="2:2" x14ac:dyDescent="0.3">
      <c r="B480" s="1"/>
    </row>
    <row r="481" spans="2:2" x14ac:dyDescent="0.3">
      <c r="B481" s="1"/>
    </row>
    <row r="482" spans="2:2" x14ac:dyDescent="0.3">
      <c r="B482" s="1"/>
    </row>
    <row r="483" spans="2:2" x14ac:dyDescent="0.3">
      <c r="B483" s="1"/>
    </row>
    <row r="484" spans="2:2" x14ac:dyDescent="0.3">
      <c r="B484" s="1"/>
    </row>
    <row r="485" spans="2:2" x14ac:dyDescent="0.3">
      <c r="B485" s="1"/>
    </row>
    <row r="486" spans="2:2" x14ac:dyDescent="0.3">
      <c r="B486" s="1"/>
    </row>
    <row r="487" spans="2:2" x14ac:dyDescent="0.3">
      <c r="B487" s="1"/>
    </row>
    <row r="488" spans="2:2" x14ac:dyDescent="0.3">
      <c r="B488" s="1"/>
    </row>
    <row r="489" spans="2:2" x14ac:dyDescent="0.3">
      <c r="B489" s="1"/>
    </row>
    <row r="490" spans="2:2" x14ac:dyDescent="0.3">
      <c r="B490" s="1"/>
    </row>
    <row r="491" spans="2:2" x14ac:dyDescent="0.3">
      <c r="B491" s="1"/>
    </row>
    <row r="492" spans="2:2" x14ac:dyDescent="0.3">
      <c r="B492" s="1"/>
    </row>
    <row r="493" spans="2:2" x14ac:dyDescent="0.3">
      <c r="B493" s="1"/>
    </row>
    <row r="494" spans="2:2" x14ac:dyDescent="0.3">
      <c r="B494" s="1"/>
    </row>
    <row r="495" spans="2:2" x14ac:dyDescent="0.3">
      <c r="B495" s="1"/>
    </row>
    <row r="496" spans="2:2" x14ac:dyDescent="0.3">
      <c r="B496" s="1"/>
    </row>
    <row r="497" spans="2:2" x14ac:dyDescent="0.3">
      <c r="B497" s="1"/>
    </row>
    <row r="498" spans="2:2" x14ac:dyDescent="0.3">
      <c r="B498" s="1"/>
    </row>
    <row r="499" spans="2:2" x14ac:dyDescent="0.3">
      <c r="B499" s="1"/>
    </row>
    <row r="500" spans="2:2" x14ac:dyDescent="0.3">
      <c r="B500" s="1"/>
    </row>
    <row r="501" spans="2:2" x14ac:dyDescent="0.3">
      <c r="B501" s="1"/>
    </row>
    <row r="502" spans="2:2" x14ac:dyDescent="0.3">
      <c r="B502" s="1"/>
    </row>
    <row r="503" spans="2:2" x14ac:dyDescent="0.3">
      <c r="B503" s="1"/>
    </row>
    <row r="504" spans="2:2" x14ac:dyDescent="0.3">
      <c r="B504" s="1"/>
    </row>
    <row r="505" spans="2:2" x14ac:dyDescent="0.3">
      <c r="B505" s="1"/>
    </row>
    <row r="506" spans="2:2" x14ac:dyDescent="0.3">
      <c r="B506" s="1"/>
    </row>
    <row r="507" spans="2:2" x14ac:dyDescent="0.3">
      <c r="B507" s="1"/>
    </row>
    <row r="508" spans="2:2" x14ac:dyDescent="0.3">
      <c r="B508" s="1"/>
    </row>
    <row r="509" spans="2:2" x14ac:dyDescent="0.3">
      <c r="B509" s="1"/>
    </row>
    <row r="510" spans="2:2" x14ac:dyDescent="0.3">
      <c r="B510" s="1"/>
    </row>
    <row r="511" spans="2:2" x14ac:dyDescent="0.3">
      <c r="B511" s="1"/>
    </row>
    <row r="512" spans="2:2" x14ac:dyDescent="0.3">
      <c r="B512" s="1"/>
    </row>
    <row r="513" spans="2:2" x14ac:dyDescent="0.3">
      <c r="B513" s="1"/>
    </row>
    <row r="514" spans="2:2" x14ac:dyDescent="0.3">
      <c r="B514" s="1"/>
    </row>
    <row r="515" spans="2:2" x14ac:dyDescent="0.3">
      <c r="B515" s="1"/>
    </row>
    <row r="516" spans="2:2" x14ac:dyDescent="0.3">
      <c r="B516" s="1"/>
    </row>
    <row r="517" spans="2:2" x14ac:dyDescent="0.3">
      <c r="B517" s="1"/>
    </row>
    <row r="518" spans="2:2" x14ac:dyDescent="0.3">
      <c r="B518" s="1"/>
    </row>
    <row r="519" spans="2:2" x14ac:dyDescent="0.3">
      <c r="B519" s="1"/>
    </row>
    <row r="520" spans="2:2" x14ac:dyDescent="0.3">
      <c r="B520" s="1"/>
    </row>
    <row r="521" spans="2:2" x14ac:dyDescent="0.3">
      <c r="B521" s="1"/>
    </row>
    <row r="522" spans="2:2" x14ac:dyDescent="0.3">
      <c r="B522" s="1"/>
    </row>
    <row r="523" spans="2:2" x14ac:dyDescent="0.3">
      <c r="B523" s="1"/>
    </row>
    <row r="524" spans="2:2" x14ac:dyDescent="0.3">
      <c r="B524" s="1"/>
    </row>
    <row r="525" spans="2:2" x14ac:dyDescent="0.3">
      <c r="B525" s="1"/>
    </row>
    <row r="526" spans="2:2" x14ac:dyDescent="0.3">
      <c r="B526" s="1"/>
    </row>
    <row r="527" spans="2:2" x14ac:dyDescent="0.3">
      <c r="B527" s="1"/>
    </row>
    <row r="528" spans="2:2" x14ac:dyDescent="0.3">
      <c r="B528" s="1"/>
    </row>
    <row r="529" spans="2:2" x14ac:dyDescent="0.3">
      <c r="B529" s="1"/>
    </row>
    <row r="530" spans="2:2" x14ac:dyDescent="0.3">
      <c r="B530" s="1"/>
    </row>
    <row r="531" spans="2:2" x14ac:dyDescent="0.3">
      <c r="B531" s="1"/>
    </row>
    <row r="532" spans="2:2" x14ac:dyDescent="0.3">
      <c r="B532" s="1"/>
    </row>
    <row r="533" spans="2:2" x14ac:dyDescent="0.3">
      <c r="B533" s="1"/>
    </row>
    <row r="534" spans="2:2" x14ac:dyDescent="0.3">
      <c r="B534" s="1"/>
    </row>
    <row r="535" spans="2:2" x14ac:dyDescent="0.3">
      <c r="B535" s="1"/>
    </row>
    <row r="536" spans="2:2" x14ac:dyDescent="0.3">
      <c r="B536" s="1"/>
    </row>
    <row r="537" spans="2:2" x14ac:dyDescent="0.3">
      <c r="B537" s="1"/>
    </row>
    <row r="538" spans="2:2" x14ac:dyDescent="0.3">
      <c r="B538" s="1"/>
    </row>
    <row r="539" spans="2:2" x14ac:dyDescent="0.3">
      <c r="B539" s="1"/>
    </row>
    <row r="540" spans="2:2" x14ac:dyDescent="0.3">
      <c r="B540" s="1"/>
    </row>
    <row r="541" spans="2:2" x14ac:dyDescent="0.3">
      <c r="B541" s="1"/>
    </row>
    <row r="542" spans="2:2" x14ac:dyDescent="0.3">
      <c r="B542" s="1"/>
    </row>
    <row r="543" spans="2:2" x14ac:dyDescent="0.3">
      <c r="B543" s="1"/>
    </row>
    <row r="544" spans="2:2" x14ac:dyDescent="0.3">
      <c r="B544" s="1"/>
    </row>
    <row r="545" spans="2:2" x14ac:dyDescent="0.3">
      <c r="B545" s="1"/>
    </row>
    <row r="546" spans="2:2" x14ac:dyDescent="0.3">
      <c r="B546" s="1"/>
    </row>
    <row r="547" spans="2:2" x14ac:dyDescent="0.3">
      <c r="B547" s="1"/>
    </row>
    <row r="548" spans="2:2" x14ac:dyDescent="0.3">
      <c r="B548" s="1"/>
    </row>
    <row r="549" spans="2:2" x14ac:dyDescent="0.3">
      <c r="B549" s="1"/>
    </row>
    <row r="550" spans="2:2" x14ac:dyDescent="0.3">
      <c r="B550" s="1"/>
    </row>
    <row r="551" spans="2:2" x14ac:dyDescent="0.3">
      <c r="B551" s="1"/>
    </row>
    <row r="552" spans="2:2" x14ac:dyDescent="0.3">
      <c r="B552" s="1"/>
    </row>
    <row r="553" spans="2:2" x14ac:dyDescent="0.3">
      <c r="B553" s="1"/>
    </row>
    <row r="554" spans="2:2" x14ac:dyDescent="0.3">
      <c r="B554" s="1"/>
    </row>
    <row r="555" spans="2:2" x14ac:dyDescent="0.3">
      <c r="B555" s="1"/>
    </row>
    <row r="556" spans="2:2" x14ac:dyDescent="0.3">
      <c r="B556" s="1"/>
    </row>
    <row r="557" spans="2:2" x14ac:dyDescent="0.3">
      <c r="B557" s="1"/>
    </row>
    <row r="558" spans="2:2" x14ac:dyDescent="0.3">
      <c r="B558" s="1"/>
    </row>
    <row r="559" spans="2:2" x14ac:dyDescent="0.3">
      <c r="B559" s="1"/>
    </row>
    <row r="560" spans="2:2" x14ac:dyDescent="0.3">
      <c r="B560" s="1"/>
    </row>
    <row r="561" spans="2:2" x14ac:dyDescent="0.3">
      <c r="B561" s="1"/>
    </row>
    <row r="562" spans="2:2" x14ac:dyDescent="0.3">
      <c r="B562" s="1"/>
    </row>
    <row r="563" spans="2:2" x14ac:dyDescent="0.3">
      <c r="B563" s="1"/>
    </row>
    <row r="564" spans="2:2" x14ac:dyDescent="0.3">
      <c r="B564" s="1"/>
    </row>
    <row r="565" spans="2:2" x14ac:dyDescent="0.3">
      <c r="B565" s="1"/>
    </row>
    <row r="566" spans="2:2" x14ac:dyDescent="0.3">
      <c r="B566" s="1"/>
    </row>
    <row r="567" spans="2:2" x14ac:dyDescent="0.3">
      <c r="B567" s="1"/>
    </row>
    <row r="568" spans="2:2" x14ac:dyDescent="0.3">
      <c r="B568" s="1"/>
    </row>
    <row r="569" spans="2:2" x14ac:dyDescent="0.3">
      <c r="B569" s="1"/>
    </row>
    <row r="570" spans="2:2" x14ac:dyDescent="0.3">
      <c r="B570" s="1"/>
    </row>
    <row r="571" spans="2:2" x14ac:dyDescent="0.3">
      <c r="B571" s="1"/>
    </row>
    <row r="572" spans="2:2" x14ac:dyDescent="0.3">
      <c r="B572" s="1"/>
    </row>
    <row r="573" spans="2:2" x14ac:dyDescent="0.3">
      <c r="B573" s="1"/>
    </row>
    <row r="574" spans="2:2" x14ac:dyDescent="0.3">
      <c r="B574" s="1"/>
    </row>
    <row r="575" spans="2:2" x14ac:dyDescent="0.3">
      <c r="B575" s="1"/>
    </row>
    <row r="576" spans="2:2" x14ac:dyDescent="0.3">
      <c r="B576" s="1"/>
    </row>
    <row r="577" spans="2:2" x14ac:dyDescent="0.3">
      <c r="B577" s="1"/>
    </row>
    <row r="578" spans="2:2" x14ac:dyDescent="0.3">
      <c r="B578" s="1"/>
    </row>
    <row r="579" spans="2:2" x14ac:dyDescent="0.3">
      <c r="B579" s="1"/>
    </row>
    <row r="580" spans="2:2" x14ac:dyDescent="0.3">
      <c r="B580" s="1"/>
    </row>
    <row r="581" spans="2:2" x14ac:dyDescent="0.3">
      <c r="B581" s="1"/>
    </row>
    <row r="582" spans="2:2" x14ac:dyDescent="0.3">
      <c r="B582" s="1"/>
    </row>
    <row r="583" spans="2:2" x14ac:dyDescent="0.3">
      <c r="B583" s="1"/>
    </row>
    <row r="584" spans="2:2" x14ac:dyDescent="0.3">
      <c r="B584" s="1"/>
    </row>
    <row r="585" spans="2:2" x14ac:dyDescent="0.3">
      <c r="B585" s="1"/>
    </row>
    <row r="586" spans="2:2" x14ac:dyDescent="0.3">
      <c r="B586" s="1"/>
    </row>
    <row r="587" spans="2:2" x14ac:dyDescent="0.3">
      <c r="B587" s="1"/>
    </row>
    <row r="588" spans="2:2" x14ac:dyDescent="0.3">
      <c r="B588" s="1"/>
    </row>
    <row r="589" spans="2:2" x14ac:dyDescent="0.3">
      <c r="B589" s="1"/>
    </row>
    <row r="590" spans="2:2" x14ac:dyDescent="0.3">
      <c r="B590" s="1"/>
    </row>
    <row r="591" spans="2:2" x14ac:dyDescent="0.3">
      <c r="B591" s="1"/>
    </row>
    <row r="592" spans="2:2" x14ac:dyDescent="0.3">
      <c r="B592" s="1"/>
    </row>
    <row r="593" spans="2:2" x14ac:dyDescent="0.3">
      <c r="B593" s="1"/>
    </row>
    <row r="594" spans="2:2" x14ac:dyDescent="0.3">
      <c r="B594" s="1"/>
    </row>
    <row r="595" spans="2:2" x14ac:dyDescent="0.3">
      <c r="B595" s="1"/>
    </row>
    <row r="596" spans="2:2" x14ac:dyDescent="0.3">
      <c r="B596" s="1"/>
    </row>
    <row r="597" spans="2:2" x14ac:dyDescent="0.3">
      <c r="B597" s="1"/>
    </row>
    <row r="598" spans="2:2" x14ac:dyDescent="0.3">
      <c r="B598" s="1"/>
    </row>
    <row r="599" spans="2:2" x14ac:dyDescent="0.3">
      <c r="B599" s="1"/>
    </row>
    <row r="600" spans="2:2" x14ac:dyDescent="0.3">
      <c r="B600" s="1"/>
    </row>
    <row r="601" spans="2:2" x14ac:dyDescent="0.3">
      <c r="B601" s="1"/>
    </row>
    <row r="602" spans="2:2" x14ac:dyDescent="0.3">
      <c r="B602" s="1"/>
    </row>
    <row r="603" spans="2:2" x14ac:dyDescent="0.3">
      <c r="B603" s="1"/>
    </row>
    <row r="604" spans="2:2" x14ac:dyDescent="0.3">
      <c r="B604" s="1"/>
    </row>
    <row r="605" spans="2:2" x14ac:dyDescent="0.3">
      <c r="B605" s="1"/>
    </row>
    <row r="606" spans="2:2" x14ac:dyDescent="0.3">
      <c r="B606" s="1"/>
    </row>
    <row r="607" spans="2:2" x14ac:dyDescent="0.3">
      <c r="B607" s="1"/>
    </row>
    <row r="608" spans="2:2" x14ac:dyDescent="0.3">
      <c r="B608" s="1"/>
    </row>
    <row r="609" spans="2:2" x14ac:dyDescent="0.3">
      <c r="B609" s="1"/>
    </row>
    <row r="610" spans="2:2" x14ac:dyDescent="0.3">
      <c r="B610" s="1"/>
    </row>
    <row r="611" spans="2:2" x14ac:dyDescent="0.3">
      <c r="B611" s="1"/>
    </row>
    <row r="612" spans="2:2" x14ac:dyDescent="0.3">
      <c r="B612" s="1"/>
    </row>
    <row r="613" spans="2:2" x14ac:dyDescent="0.3">
      <c r="B613" s="1"/>
    </row>
    <row r="614" spans="2:2" x14ac:dyDescent="0.3">
      <c r="B614" s="1"/>
    </row>
    <row r="615" spans="2:2" x14ac:dyDescent="0.3">
      <c r="B615" s="1"/>
    </row>
    <row r="616" spans="2:2" x14ac:dyDescent="0.3">
      <c r="B616" s="1"/>
    </row>
    <row r="617" spans="2:2" x14ac:dyDescent="0.3">
      <c r="B617" s="1"/>
    </row>
    <row r="618" spans="2:2" x14ac:dyDescent="0.3">
      <c r="B618" s="1"/>
    </row>
    <row r="619" spans="2:2" x14ac:dyDescent="0.3">
      <c r="B619" s="1"/>
    </row>
    <row r="620" spans="2:2" x14ac:dyDescent="0.3">
      <c r="B620" s="1"/>
    </row>
    <row r="621" spans="2:2" x14ac:dyDescent="0.3">
      <c r="B621" s="1"/>
    </row>
    <row r="622" spans="2:2" x14ac:dyDescent="0.3">
      <c r="B622" s="1"/>
    </row>
    <row r="623" spans="2:2" x14ac:dyDescent="0.3">
      <c r="B623" s="1"/>
    </row>
    <row r="624" spans="2:2" x14ac:dyDescent="0.3">
      <c r="B624" s="1"/>
    </row>
    <row r="625" spans="2:2" x14ac:dyDescent="0.3">
      <c r="B625" s="1"/>
    </row>
    <row r="626" spans="2:2" x14ac:dyDescent="0.3">
      <c r="B626" s="1"/>
    </row>
    <row r="627" spans="2:2" x14ac:dyDescent="0.3">
      <c r="B627" s="1"/>
    </row>
    <row r="628" spans="2:2" x14ac:dyDescent="0.3">
      <c r="B628" s="1"/>
    </row>
    <row r="629" spans="2:2" x14ac:dyDescent="0.3">
      <c r="B629" s="1"/>
    </row>
    <row r="630" spans="2:2" x14ac:dyDescent="0.3">
      <c r="B630" s="1"/>
    </row>
    <row r="631" spans="2:2" x14ac:dyDescent="0.3">
      <c r="B631" s="1"/>
    </row>
    <row r="632" spans="2:2" x14ac:dyDescent="0.3">
      <c r="B632" s="1"/>
    </row>
    <row r="633" spans="2:2" x14ac:dyDescent="0.3">
      <c r="B633" s="1"/>
    </row>
    <row r="634" spans="2:2" x14ac:dyDescent="0.3">
      <c r="B634" s="1"/>
    </row>
    <row r="635" spans="2:2" x14ac:dyDescent="0.3">
      <c r="B635" s="1"/>
    </row>
    <row r="636" spans="2:2" x14ac:dyDescent="0.3">
      <c r="B636" s="1"/>
    </row>
    <row r="637" spans="2:2" x14ac:dyDescent="0.3">
      <c r="B637" s="1"/>
    </row>
    <row r="638" spans="2:2" x14ac:dyDescent="0.3">
      <c r="B638" s="1"/>
    </row>
    <row r="639" spans="2:2" x14ac:dyDescent="0.3">
      <c r="B639" s="1"/>
    </row>
    <row r="640" spans="2:2" x14ac:dyDescent="0.3">
      <c r="B640" s="1"/>
    </row>
    <row r="641" spans="2:2" x14ac:dyDescent="0.3">
      <c r="B641" s="1"/>
    </row>
    <row r="642" spans="2:2" x14ac:dyDescent="0.3">
      <c r="B642" s="1"/>
    </row>
    <row r="643" spans="2:2" x14ac:dyDescent="0.3">
      <c r="B643" s="1"/>
    </row>
    <row r="644" spans="2:2" x14ac:dyDescent="0.3">
      <c r="B644" s="1"/>
    </row>
    <row r="645" spans="2:2" x14ac:dyDescent="0.3">
      <c r="B645" s="1"/>
    </row>
    <row r="646" spans="2:2" x14ac:dyDescent="0.3">
      <c r="B646" s="1"/>
    </row>
    <row r="647" spans="2:2" x14ac:dyDescent="0.3">
      <c r="B647" s="1"/>
    </row>
    <row r="648" spans="2:2" x14ac:dyDescent="0.3">
      <c r="B648" s="1"/>
    </row>
    <row r="649" spans="2:2" x14ac:dyDescent="0.3">
      <c r="B649" s="1"/>
    </row>
    <row r="650" spans="2:2" x14ac:dyDescent="0.3">
      <c r="B650" s="1"/>
    </row>
    <row r="651" spans="2:2" x14ac:dyDescent="0.3">
      <c r="B651" s="1"/>
    </row>
  </sheetData>
  <pageMargins left="0.511811024" right="0.511811024" top="0.78740157499999996" bottom="0.78740157499999996" header="0.31496062000000002" footer="0.31496062000000002"/>
  <pageSetup paperSize="9" orientation="portrait" horizontalDpi="360" verticalDpi="36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EB08-AEF5-4B1D-B420-D7BFA2D0BEDA}">
  <dimension ref="A1:N651"/>
  <sheetViews>
    <sheetView zoomScaleNormal="100" workbookViewId="0"/>
  </sheetViews>
  <sheetFormatPr defaultRowHeight="14.4" x14ac:dyDescent="0.3"/>
  <cols>
    <col min="2" max="2" width="10.88671875" bestFit="1" customWidth="1"/>
    <col min="3" max="3" width="20" bestFit="1" customWidth="1"/>
    <col min="4" max="4" width="17.44140625" bestFit="1" customWidth="1"/>
    <col min="5" max="5" width="20" bestFit="1" customWidth="1"/>
    <col min="6" max="6" width="19" customWidth="1"/>
    <col min="7" max="7" width="27" customWidth="1"/>
    <col min="8" max="8" width="17.88671875" customWidth="1"/>
    <col min="9" max="9" width="16.44140625" bestFit="1" customWidth="1"/>
    <col min="10" max="10" width="17.44140625" bestFit="1" customWidth="1"/>
    <col min="11" max="11" width="18.5546875" bestFit="1" customWidth="1"/>
    <col min="12" max="12" width="20" bestFit="1" customWidth="1"/>
    <col min="16" max="16" width="10.44140625" bestFit="1" customWidth="1"/>
    <col min="17" max="17" width="19.5546875" bestFit="1" customWidth="1"/>
  </cols>
  <sheetData>
    <row r="1" spans="1:14" x14ac:dyDescent="0.3">
      <c r="B1" s="2" t="s">
        <v>348</v>
      </c>
    </row>
    <row r="2" spans="1:14" ht="28.8" x14ac:dyDescent="0.3">
      <c r="C2" s="3" t="s">
        <v>349</v>
      </c>
      <c r="D2" s="3" t="s">
        <v>350</v>
      </c>
      <c r="E2" s="3" t="s">
        <v>351</v>
      </c>
      <c r="F2" s="3" t="s">
        <v>352</v>
      </c>
      <c r="G2" s="3"/>
      <c r="H2" s="4" t="s">
        <v>38</v>
      </c>
      <c r="I2" s="4" t="s">
        <v>40</v>
      </c>
      <c r="J2" s="4" t="s">
        <v>354</v>
      </c>
      <c r="K2" s="4" t="s">
        <v>39</v>
      </c>
      <c r="L2" s="4" t="s">
        <v>355</v>
      </c>
      <c r="M2" t="s">
        <v>26</v>
      </c>
    </row>
    <row r="3" spans="1:14" x14ac:dyDescent="0.3">
      <c r="N3" t="s">
        <v>356</v>
      </c>
    </row>
    <row r="4" spans="1:14" x14ac:dyDescent="0.3">
      <c r="B4" s="1">
        <v>44197</v>
      </c>
      <c r="M4" s="5"/>
      <c r="N4">
        <v>0</v>
      </c>
    </row>
    <row r="5" spans="1:14" x14ac:dyDescent="0.3">
      <c r="B5" s="1">
        <v>44593</v>
      </c>
      <c r="C5" s="16"/>
      <c r="D5" s="16"/>
      <c r="E5" s="16"/>
      <c r="F5" s="16"/>
      <c r="G5" s="29"/>
      <c r="H5" s="16">
        <f t="shared" ref="H5:H31" si="0">SUM(E5:G5)*$N$4</f>
        <v>0</v>
      </c>
      <c r="I5" s="18">
        <v>0</v>
      </c>
      <c r="J5" s="16">
        <v>0</v>
      </c>
      <c r="K5" s="19">
        <v>0</v>
      </c>
      <c r="L5" s="16"/>
      <c r="M5" s="17">
        <f>VLOOKUP(B5,Encargos!$A$8:$B$652,2,0)</f>
        <v>4.3430000000000005E-3</v>
      </c>
    </row>
    <row r="6" spans="1:14" x14ac:dyDescent="0.3">
      <c r="B6" s="1">
        <v>44621</v>
      </c>
      <c r="C6" s="16"/>
      <c r="D6" s="16"/>
      <c r="E6" s="16"/>
      <c r="F6" s="16"/>
      <c r="G6" s="29"/>
      <c r="H6" s="16">
        <f t="shared" si="0"/>
        <v>0</v>
      </c>
      <c r="I6" s="18">
        <v>0</v>
      </c>
      <c r="J6" s="16">
        <v>0</v>
      </c>
      <c r="K6" s="19">
        <v>0</v>
      </c>
      <c r="L6" s="16"/>
      <c r="M6" s="17">
        <f>VLOOKUP(B6,Encargos!$A$8:$B$652,2,0)</f>
        <v>3.9760000000000004E-3</v>
      </c>
    </row>
    <row r="7" spans="1:14" x14ac:dyDescent="0.3">
      <c r="B7" s="1">
        <v>44652</v>
      </c>
      <c r="C7" s="16"/>
      <c r="D7" s="16"/>
      <c r="E7" s="16"/>
      <c r="F7" s="16"/>
      <c r="G7" s="29"/>
      <c r="H7" s="16">
        <f t="shared" si="0"/>
        <v>0</v>
      </c>
      <c r="I7" s="18">
        <v>0</v>
      </c>
      <c r="J7" s="16">
        <v>0</v>
      </c>
      <c r="K7" s="19">
        <f t="shared" ref="K7:K70" si="1">I7-J7</f>
        <v>0</v>
      </c>
      <c r="L7" s="16">
        <f t="shared" ref="L7:L68" si="2">SUM(E7:H7)-I7</f>
        <v>0</v>
      </c>
      <c r="M7" s="17">
        <f>VLOOKUP(B7,Encargos!$A$8:$B$652,2,0)</f>
        <v>4.2030000000000001E-3</v>
      </c>
    </row>
    <row r="8" spans="1:14" x14ac:dyDescent="0.3">
      <c r="B8" s="1">
        <v>44682</v>
      </c>
      <c r="C8" s="16"/>
      <c r="D8" s="16"/>
      <c r="E8" s="16"/>
      <c r="F8" s="16"/>
      <c r="G8" s="29"/>
      <c r="H8" s="16">
        <f t="shared" si="0"/>
        <v>0</v>
      </c>
      <c r="I8" s="18">
        <v>0</v>
      </c>
      <c r="J8" s="16">
        <v>0</v>
      </c>
      <c r="K8" s="19">
        <f t="shared" si="1"/>
        <v>0</v>
      </c>
      <c r="L8" s="16">
        <f t="shared" si="2"/>
        <v>0</v>
      </c>
      <c r="M8" s="17">
        <f>VLOOKUP(B8,Encargos!$A$8:$B$652,2,0)</f>
        <v>5.9170000000000004E-3</v>
      </c>
    </row>
    <row r="9" spans="1:14" x14ac:dyDescent="0.3">
      <c r="B9" s="1">
        <v>44713</v>
      </c>
      <c r="C9" s="16"/>
      <c r="D9" s="16"/>
      <c r="E9" s="16"/>
      <c r="F9" s="16"/>
      <c r="G9" s="29"/>
      <c r="H9" s="16">
        <f t="shared" si="0"/>
        <v>0</v>
      </c>
      <c r="I9" s="18">
        <v>0</v>
      </c>
      <c r="J9" s="16">
        <v>0</v>
      </c>
      <c r="K9" s="19">
        <f t="shared" si="1"/>
        <v>0</v>
      </c>
      <c r="L9" s="16">
        <f t="shared" si="2"/>
        <v>0</v>
      </c>
      <c r="M9" s="17">
        <f>VLOOKUP(B9,Encargos!$A$8:$B$652,2,0)</f>
        <v>4.993E-3</v>
      </c>
    </row>
    <row r="10" spans="1:14" x14ac:dyDescent="0.3">
      <c r="A10">
        <v>360</v>
      </c>
      <c r="B10" s="1">
        <v>44743</v>
      </c>
      <c r="C10" s="16">
        <f t="shared" ref="C10:C73" si="3">L9</f>
        <v>0</v>
      </c>
      <c r="D10" s="16">
        <f t="shared" ref="D10:D73" si="4">C10*M10</f>
        <v>0</v>
      </c>
      <c r="E10" s="16">
        <f>C10+D10</f>
        <v>0</v>
      </c>
      <c r="F10" s="16"/>
      <c r="G10" s="29"/>
      <c r="H10" s="16">
        <f t="shared" si="0"/>
        <v>0</v>
      </c>
      <c r="I10" s="18">
        <f t="shared" ref="I10:I73" si="5">PMT($N$4,A10,-SUM(E10:G10))</f>
        <v>0</v>
      </c>
      <c r="J10" s="16">
        <f t="shared" ref="J10:J73" si="6">H10</f>
        <v>0</v>
      </c>
      <c r="K10" s="19">
        <f t="shared" si="1"/>
        <v>0</v>
      </c>
      <c r="L10" s="16">
        <f t="shared" si="2"/>
        <v>0</v>
      </c>
      <c r="M10" s="17">
        <f>VLOOKUP(B10,Encargos!$A$8:$B$652,2,0)</f>
        <v>6.9889999999999996E-3</v>
      </c>
    </row>
    <row r="11" spans="1:14" x14ac:dyDescent="0.3">
      <c r="A11">
        <f>A10-1</f>
        <v>359</v>
      </c>
      <c r="B11" s="1">
        <v>44774</v>
      </c>
      <c r="C11" s="16">
        <f t="shared" si="3"/>
        <v>0</v>
      </c>
      <c r="D11" s="16">
        <f t="shared" si="4"/>
        <v>0</v>
      </c>
      <c r="E11" s="16">
        <f t="shared" ref="E11:E74" si="7">C11+D11</f>
        <v>0</v>
      </c>
      <c r="F11" s="16"/>
      <c r="G11" s="29"/>
      <c r="H11" s="16">
        <f t="shared" si="0"/>
        <v>0</v>
      </c>
      <c r="I11" s="18">
        <f t="shared" si="5"/>
        <v>0</v>
      </c>
      <c r="J11" s="16">
        <f t="shared" si="6"/>
        <v>0</v>
      </c>
      <c r="K11" s="19">
        <f t="shared" si="1"/>
        <v>0</v>
      </c>
      <c r="L11" s="16">
        <f t="shared" si="2"/>
        <v>0</v>
      </c>
      <c r="M11" s="17">
        <f>VLOOKUP(B11,Encargos!$A$8:$B$652,2,0)</f>
        <v>6.7970000000000001E-3</v>
      </c>
    </row>
    <row r="12" spans="1:14" x14ac:dyDescent="0.3">
      <c r="A12">
        <f t="shared" ref="A12:A75" si="8">A11-1</f>
        <v>358</v>
      </c>
      <c r="B12" s="1">
        <v>44805</v>
      </c>
      <c r="C12" s="16">
        <f t="shared" si="3"/>
        <v>0</v>
      </c>
      <c r="D12" s="16">
        <f t="shared" si="4"/>
        <v>0</v>
      </c>
      <c r="E12" s="16">
        <f t="shared" si="7"/>
        <v>0</v>
      </c>
      <c r="F12" s="16"/>
      <c r="G12" s="29"/>
      <c r="H12" s="16">
        <f t="shared" si="0"/>
        <v>0</v>
      </c>
      <c r="I12" s="18">
        <f t="shared" si="5"/>
        <v>0</v>
      </c>
      <c r="J12" s="16">
        <f t="shared" si="6"/>
        <v>0</v>
      </c>
      <c r="K12" s="19">
        <f t="shared" si="1"/>
        <v>0</v>
      </c>
      <c r="L12" s="16">
        <f t="shared" si="2"/>
        <v>0</v>
      </c>
      <c r="M12" s="17">
        <f>VLOOKUP(B12,Encargos!$A$8:$B$652,2,0)</f>
        <v>6.9909999999999998E-3</v>
      </c>
    </row>
    <row r="13" spans="1:14" x14ac:dyDescent="0.3">
      <c r="A13">
        <f t="shared" si="8"/>
        <v>357</v>
      </c>
      <c r="B13" s="1">
        <v>44835</v>
      </c>
      <c r="C13" s="16">
        <f t="shared" si="3"/>
        <v>0</v>
      </c>
      <c r="D13" s="16">
        <f t="shared" si="4"/>
        <v>0</v>
      </c>
      <c r="E13" s="16">
        <f t="shared" si="7"/>
        <v>0</v>
      </c>
      <c r="F13" s="16"/>
      <c r="G13" s="29"/>
      <c r="H13" s="16">
        <f t="shared" si="0"/>
        <v>0</v>
      </c>
      <c r="I13" s="18">
        <f t="shared" si="5"/>
        <v>0</v>
      </c>
      <c r="J13" s="16">
        <f t="shared" si="6"/>
        <v>0</v>
      </c>
      <c r="K13" s="19">
        <f t="shared" si="1"/>
        <v>0</v>
      </c>
      <c r="L13" s="16">
        <f t="shared" si="2"/>
        <v>0</v>
      </c>
      <c r="M13" s="17">
        <f>VLOOKUP(B13,Encargos!$A$8:$B$652,2,0)</f>
        <v>8.3320000000000009E-3</v>
      </c>
    </row>
    <row r="14" spans="1:14" x14ac:dyDescent="0.3">
      <c r="A14">
        <f t="shared" si="8"/>
        <v>356</v>
      </c>
      <c r="B14" s="1">
        <v>44866</v>
      </c>
      <c r="C14" s="16">
        <f t="shared" si="3"/>
        <v>0</v>
      </c>
      <c r="D14" s="16">
        <f t="shared" si="4"/>
        <v>0</v>
      </c>
      <c r="E14" s="16">
        <f t="shared" si="7"/>
        <v>0</v>
      </c>
      <c r="F14" s="16"/>
      <c r="G14" s="29"/>
      <c r="H14" s="16">
        <f t="shared" si="0"/>
        <v>0</v>
      </c>
      <c r="I14" s="18">
        <f t="shared" si="5"/>
        <v>0</v>
      </c>
      <c r="J14" s="16">
        <f t="shared" si="6"/>
        <v>0</v>
      </c>
      <c r="K14" s="19">
        <f t="shared" si="1"/>
        <v>0</v>
      </c>
      <c r="L14" s="16">
        <f t="shared" si="2"/>
        <v>0</v>
      </c>
      <c r="M14" s="17">
        <f>VLOOKUP(B14,Encargos!$A$8:$B$652,2,0)</f>
        <v>7.3610000000000004E-3</v>
      </c>
    </row>
    <row r="15" spans="1:14" x14ac:dyDescent="0.3">
      <c r="A15">
        <f t="shared" si="8"/>
        <v>355</v>
      </c>
      <c r="B15" s="1">
        <v>44896</v>
      </c>
      <c r="C15" s="16">
        <f t="shared" si="3"/>
        <v>0</v>
      </c>
      <c r="D15" s="16">
        <f t="shared" si="4"/>
        <v>0</v>
      </c>
      <c r="E15" s="16">
        <f t="shared" si="7"/>
        <v>0</v>
      </c>
      <c r="F15" s="16"/>
      <c r="G15" s="29"/>
      <c r="H15" s="16">
        <f t="shared" si="0"/>
        <v>0</v>
      </c>
      <c r="I15" s="18">
        <f t="shared" si="5"/>
        <v>0</v>
      </c>
      <c r="J15" s="16">
        <f t="shared" si="6"/>
        <v>0</v>
      </c>
      <c r="K15" s="19">
        <f t="shared" si="1"/>
        <v>0</v>
      </c>
      <c r="L15" s="16">
        <f t="shared" si="2"/>
        <v>0</v>
      </c>
      <c r="M15" s="17">
        <f>VLOOKUP(B15,Encargos!$A$8:$B$652,2,0)</f>
        <v>6.8500000000000002E-3</v>
      </c>
    </row>
    <row r="16" spans="1:14" x14ac:dyDescent="0.3">
      <c r="A16">
        <f t="shared" si="8"/>
        <v>354</v>
      </c>
      <c r="B16" s="1">
        <v>44927</v>
      </c>
      <c r="C16" s="16">
        <f t="shared" si="3"/>
        <v>0</v>
      </c>
      <c r="D16" s="16">
        <f t="shared" si="4"/>
        <v>0</v>
      </c>
      <c r="E16" s="16">
        <f t="shared" si="7"/>
        <v>0</v>
      </c>
      <c r="F16" s="16"/>
      <c r="G16" s="29"/>
      <c r="H16" s="16">
        <f t="shared" si="0"/>
        <v>0</v>
      </c>
      <c r="I16" s="18">
        <f t="shared" si="5"/>
        <v>0</v>
      </c>
      <c r="J16" s="16">
        <f t="shared" si="6"/>
        <v>0</v>
      </c>
      <c r="K16" s="19">
        <f t="shared" si="1"/>
        <v>0</v>
      </c>
      <c r="L16" s="16">
        <f t="shared" si="2"/>
        <v>0</v>
      </c>
      <c r="M16" s="17">
        <f>VLOOKUP(B16,Encargos!$A$8:$B$652,2,0)</f>
        <v>6.8500000000000002E-3</v>
      </c>
    </row>
    <row r="17" spans="1:13" x14ac:dyDescent="0.3">
      <c r="A17">
        <f t="shared" si="8"/>
        <v>353</v>
      </c>
      <c r="B17" s="1">
        <v>44958</v>
      </c>
      <c r="C17" s="16">
        <f t="shared" si="3"/>
        <v>0</v>
      </c>
      <c r="D17" s="16">
        <f t="shared" si="4"/>
        <v>0</v>
      </c>
      <c r="E17" s="16">
        <f t="shared" si="7"/>
        <v>0</v>
      </c>
      <c r="F17" s="16"/>
      <c r="G17" s="29"/>
      <c r="H17" s="16">
        <f t="shared" si="0"/>
        <v>0</v>
      </c>
      <c r="I17" s="18">
        <f t="shared" si="5"/>
        <v>0</v>
      </c>
      <c r="J17" s="16">
        <f t="shared" si="6"/>
        <v>0</v>
      </c>
      <c r="K17" s="19">
        <f t="shared" si="1"/>
        <v>0</v>
      </c>
      <c r="L17" s="16">
        <f t="shared" si="2"/>
        <v>0</v>
      </c>
      <c r="M17" s="17">
        <f>VLOOKUP(B17,Encargos!$A$8:$B$652,2,0)</f>
        <v>7.8729999999999998E-3</v>
      </c>
    </row>
    <row r="18" spans="1:13" x14ac:dyDescent="0.3">
      <c r="A18">
        <f t="shared" si="8"/>
        <v>352</v>
      </c>
      <c r="B18" s="1">
        <v>44986</v>
      </c>
      <c r="C18" s="16">
        <f t="shared" si="3"/>
        <v>0</v>
      </c>
      <c r="D18" s="16">
        <f t="shared" si="4"/>
        <v>0</v>
      </c>
      <c r="E18" s="16">
        <f t="shared" si="7"/>
        <v>0</v>
      </c>
      <c r="F18" s="16"/>
      <c r="G18" s="29"/>
      <c r="H18" s="16">
        <f t="shared" si="0"/>
        <v>0</v>
      </c>
      <c r="I18" s="18">
        <f t="shared" si="5"/>
        <v>0</v>
      </c>
      <c r="J18" s="16">
        <f t="shared" si="6"/>
        <v>0</v>
      </c>
      <c r="K18" s="19">
        <f t="shared" si="1"/>
        <v>0</v>
      </c>
      <c r="L18" s="16">
        <f t="shared" si="2"/>
        <v>0</v>
      </c>
      <c r="M18" s="17">
        <f>VLOOKUP(B18,Encargos!$A$8:$B$652,2,0)</f>
        <v>7.8729999999999998E-3</v>
      </c>
    </row>
    <row r="19" spans="1:13" x14ac:dyDescent="0.3">
      <c r="A19">
        <f t="shared" si="8"/>
        <v>351</v>
      </c>
      <c r="B19" s="1">
        <v>45017</v>
      </c>
      <c r="C19" s="16">
        <f t="shared" si="3"/>
        <v>0</v>
      </c>
      <c r="D19" s="16">
        <f t="shared" si="4"/>
        <v>0</v>
      </c>
      <c r="E19" s="16">
        <f t="shared" si="7"/>
        <v>0</v>
      </c>
      <c r="F19" s="16"/>
      <c r="G19" s="29"/>
      <c r="H19" s="16">
        <f t="shared" si="0"/>
        <v>0</v>
      </c>
      <c r="I19" s="18">
        <f t="shared" si="5"/>
        <v>0</v>
      </c>
      <c r="J19" s="16">
        <f t="shared" si="6"/>
        <v>0</v>
      </c>
      <c r="K19" s="19">
        <f t="shared" si="1"/>
        <v>0</v>
      </c>
      <c r="L19" s="16">
        <f t="shared" si="2"/>
        <v>0</v>
      </c>
      <c r="M19" s="17">
        <f>VLOOKUP(B19,Encargos!$A$8:$B$652,2,0)</f>
        <v>5.8279999999999998E-3</v>
      </c>
    </row>
    <row r="20" spans="1:13" x14ac:dyDescent="0.3">
      <c r="A20">
        <f t="shared" si="8"/>
        <v>350</v>
      </c>
      <c r="B20" s="1">
        <v>45047</v>
      </c>
      <c r="C20" s="16">
        <f t="shared" si="3"/>
        <v>0</v>
      </c>
      <c r="D20" s="16">
        <f t="shared" si="4"/>
        <v>0</v>
      </c>
      <c r="E20" s="16">
        <f t="shared" si="7"/>
        <v>0</v>
      </c>
      <c r="F20" s="16"/>
      <c r="G20" s="29"/>
      <c r="H20" s="16">
        <f t="shared" si="0"/>
        <v>0</v>
      </c>
      <c r="I20" s="18">
        <f t="shared" si="5"/>
        <v>0</v>
      </c>
      <c r="J20" s="16">
        <f t="shared" si="6"/>
        <v>0</v>
      </c>
      <c r="K20" s="19">
        <f t="shared" si="1"/>
        <v>0</v>
      </c>
      <c r="L20" s="16">
        <f t="shared" si="2"/>
        <v>0</v>
      </c>
      <c r="M20" s="17">
        <f>VLOOKUP(B20,Encargos!$A$8:$B$652,2,0)</f>
        <v>8.3850000000000001E-3</v>
      </c>
    </row>
    <row r="21" spans="1:13" x14ac:dyDescent="0.3">
      <c r="A21">
        <f t="shared" si="8"/>
        <v>349</v>
      </c>
      <c r="B21" s="1">
        <v>45078</v>
      </c>
      <c r="C21" s="16">
        <f t="shared" si="3"/>
        <v>0</v>
      </c>
      <c r="D21" s="16">
        <f t="shared" si="4"/>
        <v>0</v>
      </c>
      <c r="E21" s="16">
        <f t="shared" si="7"/>
        <v>0</v>
      </c>
      <c r="F21" s="16"/>
      <c r="G21" s="29"/>
      <c r="H21" s="16">
        <f t="shared" si="0"/>
        <v>0</v>
      </c>
      <c r="I21" s="18">
        <f t="shared" si="5"/>
        <v>0</v>
      </c>
      <c r="J21" s="16">
        <f t="shared" si="6"/>
        <v>0</v>
      </c>
      <c r="K21" s="19">
        <f t="shared" si="1"/>
        <v>0</v>
      </c>
      <c r="L21" s="16">
        <f t="shared" si="2"/>
        <v>0</v>
      </c>
      <c r="M21" s="17">
        <f>VLOOKUP(B21,Encargos!$A$8:$B$652,2,0)</f>
        <v>5.8279999999999998E-3</v>
      </c>
    </row>
    <row r="22" spans="1:13" x14ac:dyDescent="0.3">
      <c r="A22">
        <f t="shared" si="8"/>
        <v>348</v>
      </c>
      <c r="B22" s="1">
        <v>45108</v>
      </c>
      <c r="C22" s="16">
        <f t="shared" si="3"/>
        <v>0</v>
      </c>
      <c r="D22" s="16">
        <f t="shared" si="4"/>
        <v>0</v>
      </c>
      <c r="E22" s="16">
        <f t="shared" si="7"/>
        <v>0</v>
      </c>
      <c r="F22" s="16"/>
      <c r="G22" s="29"/>
      <c r="H22" s="16">
        <f t="shared" si="0"/>
        <v>0</v>
      </c>
      <c r="I22" s="18">
        <f t="shared" si="5"/>
        <v>0</v>
      </c>
      <c r="J22" s="16">
        <f t="shared" si="6"/>
        <v>0</v>
      </c>
      <c r="K22" s="19">
        <f t="shared" si="1"/>
        <v>0</v>
      </c>
      <c r="L22" s="16">
        <f t="shared" si="2"/>
        <v>0</v>
      </c>
      <c r="M22" s="17">
        <f>VLOOKUP(B22,Encargos!$A$8:$B$652,2,0)</f>
        <v>7.8729999999999998E-3</v>
      </c>
    </row>
    <row r="23" spans="1:13" x14ac:dyDescent="0.3">
      <c r="A23">
        <f t="shared" si="8"/>
        <v>347</v>
      </c>
      <c r="B23" s="1">
        <v>45139</v>
      </c>
      <c r="C23" s="16">
        <f t="shared" si="3"/>
        <v>0</v>
      </c>
      <c r="D23" s="16">
        <f t="shared" si="4"/>
        <v>0</v>
      </c>
      <c r="E23" s="16">
        <f t="shared" si="7"/>
        <v>0</v>
      </c>
      <c r="F23" s="16"/>
      <c r="G23" s="29"/>
      <c r="H23" s="16">
        <f t="shared" si="0"/>
        <v>0</v>
      </c>
      <c r="I23" s="18">
        <f t="shared" si="5"/>
        <v>0</v>
      </c>
      <c r="J23" s="16">
        <f t="shared" si="6"/>
        <v>0</v>
      </c>
      <c r="K23" s="19">
        <f t="shared" si="1"/>
        <v>0</v>
      </c>
      <c r="L23" s="16">
        <f t="shared" si="2"/>
        <v>0</v>
      </c>
      <c r="M23" s="17">
        <f>VLOOKUP(B23,Encargos!$A$8:$B$652,2,0)</f>
        <v>7.3609999999999995E-3</v>
      </c>
    </row>
    <row r="24" spans="1:13" x14ac:dyDescent="0.3">
      <c r="A24">
        <f t="shared" si="8"/>
        <v>346</v>
      </c>
      <c r="B24" s="1">
        <v>45170</v>
      </c>
      <c r="C24" s="16">
        <f t="shared" si="3"/>
        <v>0</v>
      </c>
      <c r="D24" s="16">
        <f t="shared" si="4"/>
        <v>0</v>
      </c>
      <c r="E24" s="16">
        <f t="shared" si="7"/>
        <v>0</v>
      </c>
      <c r="F24" s="16"/>
      <c r="G24" s="29"/>
      <c r="H24" s="16">
        <f t="shared" si="0"/>
        <v>0</v>
      </c>
      <c r="I24" s="18">
        <f t="shared" si="5"/>
        <v>0</v>
      </c>
      <c r="J24" s="16">
        <f t="shared" si="6"/>
        <v>0</v>
      </c>
      <c r="K24" s="19">
        <f t="shared" si="1"/>
        <v>0</v>
      </c>
      <c r="L24" s="16">
        <f t="shared" si="2"/>
        <v>0</v>
      </c>
      <c r="M24" s="17">
        <f>VLOOKUP(B24,Encargos!$A$8:$B$652,2,0)</f>
        <v>7.3609999999999995E-3</v>
      </c>
    </row>
    <row r="25" spans="1:13" x14ac:dyDescent="0.3">
      <c r="A25">
        <f t="shared" si="8"/>
        <v>345</v>
      </c>
      <c r="B25" s="1">
        <v>45200</v>
      </c>
      <c r="C25" s="16">
        <f t="shared" si="3"/>
        <v>0</v>
      </c>
      <c r="D25" s="16">
        <f t="shared" si="4"/>
        <v>0</v>
      </c>
      <c r="E25" s="16">
        <f t="shared" si="7"/>
        <v>0</v>
      </c>
      <c r="F25" s="16"/>
      <c r="G25" s="29"/>
      <c r="H25" s="16">
        <f t="shared" si="0"/>
        <v>0</v>
      </c>
      <c r="I25" s="18">
        <f t="shared" si="5"/>
        <v>0</v>
      </c>
      <c r="J25" s="16">
        <f t="shared" si="6"/>
        <v>0</v>
      </c>
      <c r="K25" s="19">
        <f t="shared" si="1"/>
        <v>0</v>
      </c>
      <c r="L25" s="16">
        <f t="shared" si="2"/>
        <v>0</v>
      </c>
      <c r="M25" s="17">
        <f>VLOOKUP(B25,Encargos!$A$8:$B$652,2,0)</f>
        <v>8.0140000000000003E-3</v>
      </c>
    </row>
    <row r="26" spans="1:13" x14ac:dyDescent="0.3">
      <c r="A26">
        <f t="shared" si="8"/>
        <v>344</v>
      </c>
      <c r="B26" s="1">
        <v>45231</v>
      </c>
      <c r="C26" s="16">
        <f t="shared" si="3"/>
        <v>0</v>
      </c>
      <c r="D26" s="16">
        <f t="shared" si="4"/>
        <v>0</v>
      </c>
      <c r="E26" s="16">
        <f t="shared" si="7"/>
        <v>0</v>
      </c>
      <c r="F26" s="16"/>
      <c r="G26" s="29"/>
      <c r="H26" s="16">
        <f t="shared" si="0"/>
        <v>0</v>
      </c>
      <c r="I26" s="18">
        <f t="shared" si="5"/>
        <v>0</v>
      </c>
      <c r="J26" s="16">
        <f t="shared" si="6"/>
        <v>0</v>
      </c>
      <c r="K26" s="19">
        <f t="shared" si="1"/>
        <v>0</v>
      </c>
      <c r="L26" s="16">
        <f t="shared" si="2"/>
        <v>0</v>
      </c>
      <c r="M26" s="17">
        <f>VLOOKUP(B26,Encargos!$A$8:$B$652,2,0)</f>
        <v>6.3739999999999995E-3</v>
      </c>
    </row>
    <row r="27" spans="1:13" x14ac:dyDescent="0.3">
      <c r="A27">
        <f t="shared" si="8"/>
        <v>343</v>
      </c>
      <c r="B27" s="1">
        <v>45261</v>
      </c>
      <c r="C27" s="16">
        <f t="shared" si="3"/>
        <v>0</v>
      </c>
      <c r="D27" s="16">
        <f t="shared" si="4"/>
        <v>0</v>
      </c>
      <c r="E27" s="16">
        <f t="shared" si="7"/>
        <v>0</v>
      </c>
      <c r="F27" s="16"/>
      <c r="G27" s="29"/>
      <c r="H27" s="16">
        <f t="shared" si="0"/>
        <v>0</v>
      </c>
      <c r="I27" s="18">
        <f t="shared" si="5"/>
        <v>0</v>
      </c>
      <c r="J27" s="16">
        <f t="shared" si="6"/>
        <v>0</v>
      </c>
      <c r="K27" s="19">
        <f t="shared" si="1"/>
        <v>0</v>
      </c>
      <c r="L27" s="16">
        <f t="shared" si="2"/>
        <v>0</v>
      </c>
      <c r="M27" s="17">
        <f>VLOOKUP(B27,Encargos!$A$8:$B$652,2,0)</f>
        <v>6.62E-3</v>
      </c>
    </row>
    <row r="28" spans="1:13" x14ac:dyDescent="0.3">
      <c r="A28">
        <f t="shared" si="8"/>
        <v>342</v>
      </c>
      <c r="B28" s="1">
        <v>45292</v>
      </c>
      <c r="C28" s="16">
        <f t="shared" si="3"/>
        <v>0</v>
      </c>
      <c r="D28" s="16">
        <f t="shared" si="4"/>
        <v>0</v>
      </c>
      <c r="E28" s="16">
        <f t="shared" si="7"/>
        <v>0</v>
      </c>
      <c r="F28" s="16"/>
      <c r="G28" s="29"/>
      <c r="H28" s="16">
        <f t="shared" si="0"/>
        <v>0</v>
      </c>
      <c r="I28" s="18">
        <f t="shared" si="5"/>
        <v>0</v>
      </c>
      <c r="J28" s="16">
        <f t="shared" si="6"/>
        <v>0</v>
      </c>
      <c r="K28" s="19">
        <f t="shared" si="1"/>
        <v>0</v>
      </c>
      <c r="L28" s="16">
        <f t="shared" si="2"/>
        <v>0</v>
      </c>
      <c r="M28" s="17">
        <f>VLOOKUP(B28,Encargos!$A$8:$B$652,2,0)</f>
        <v>5.8069999999999997E-3</v>
      </c>
    </row>
    <row r="29" spans="1:13" x14ac:dyDescent="0.3">
      <c r="A29">
        <f t="shared" si="8"/>
        <v>341</v>
      </c>
      <c r="B29" s="1">
        <v>45323</v>
      </c>
      <c r="C29" s="16">
        <f t="shared" si="3"/>
        <v>0</v>
      </c>
      <c r="D29" s="16">
        <f t="shared" si="4"/>
        <v>0</v>
      </c>
      <c r="E29" s="16">
        <f t="shared" si="7"/>
        <v>0</v>
      </c>
      <c r="F29" s="16"/>
      <c r="G29" s="29"/>
      <c r="H29" s="16">
        <f t="shared" si="0"/>
        <v>0</v>
      </c>
      <c r="I29" s="18">
        <f t="shared" si="5"/>
        <v>0</v>
      </c>
      <c r="J29" s="16">
        <f t="shared" si="6"/>
        <v>0</v>
      </c>
      <c r="K29" s="19">
        <f t="shared" si="1"/>
        <v>0</v>
      </c>
      <c r="L29" s="16">
        <f t="shared" si="2"/>
        <v>0</v>
      </c>
      <c r="M29" s="17">
        <f>VLOOKUP(B29,Encargos!$A$8:$B$652,2,0)</f>
        <v>5.5929999999999999E-3</v>
      </c>
    </row>
    <row r="30" spans="1:13" x14ac:dyDescent="0.3">
      <c r="A30">
        <f t="shared" si="8"/>
        <v>340</v>
      </c>
      <c r="B30" s="1">
        <v>45352</v>
      </c>
      <c r="C30" s="16">
        <f t="shared" si="3"/>
        <v>0</v>
      </c>
      <c r="D30" s="16">
        <f t="shared" si="4"/>
        <v>0</v>
      </c>
      <c r="E30" s="16">
        <f t="shared" si="7"/>
        <v>0</v>
      </c>
      <c r="F30" s="16"/>
      <c r="G30" s="29"/>
      <c r="H30" s="16">
        <f t="shared" si="0"/>
        <v>0</v>
      </c>
      <c r="I30" s="18">
        <f t="shared" si="5"/>
        <v>0</v>
      </c>
      <c r="J30" s="16">
        <f t="shared" si="6"/>
        <v>0</v>
      </c>
      <c r="K30" s="19">
        <f t="shared" si="1"/>
        <v>0</v>
      </c>
      <c r="L30" s="16">
        <f t="shared" si="2"/>
        <v>0</v>
      </c>
      <c r="M30" s="17">
        <f>VLOOKUP(B30,Encargos!$A$8:$B$652,2,0)</f>
        <v>6.3119999999999999E-3</v>
      </c>
    </row>
    <row r="31" spans="1:13" x14ac:dyDescent="0.3">
      <c r="A31">
        <f t="shared" si="8"/>
        <v>339</v>
      </c>
      <c r="B31" s="1">
        <v>45383</v>
      </c>
      <c r="C31" s="16">
        <f t="shared" si="3"/>
        <v>0</v>
      </c>
      <c r="D31" s="16">
        <f t="shared" si="4"/>
        <v>0</v>
      </c>
      <c r="E31" s="16">
        <f t="shared" si="7"/>
        <v>0</v>
      </c>
      <c r="F31" s="16"/>
      <c r="G31" s="29"/>
      <c r="H31" s="16">
        <f t="shared" si="0"/>
        <v>0</v>
      </c>
      <c r="I31" s="18">
        <f t="shared" si="5"/>
        <v>0</v>
      </c>
      <c r="J31" s="16">
        <f t="shared" si="6"/>
        <v>0</v>
      </c>
      <c r="K31" s="19">
        <f t="shared" si="1"/>
        <v>0</v>
      </c>
      <c r="L31" s="16">
        <f t="shared" si="2"/>
        <v>0</v>
      </c>
      <c r="M31" s="17">
        <f>VLOOKUP(B31,Encargos!$A$8:$B$652,2,0)</f>
        <v>4.653E-3</v>
      </c>
    </row>
    <row r="32" spans="1:13" s="163" customFormat="1" x14ac:dyDescent="0.3">
      <c r="A32" s="163">
        <f t="shared" si="8"/>
        <v>338</v>
      </c>
      <c r="B32" s="160">
        <v>45413</v>
      </c>
      <c r="C32" s="176">
        <f t="shared" si="3"/>
        <v>0</v>
      </c>
      <c r="D32" s="176">
        <f t="shared" si="4"/>
        <v>0</v>
      </c>
      <c r="E32" s="176">
        <f t="shared" si="7"/>
        <v>0</v>
      </c>
      <c r="F32" s="176">
        <f>'9496'!V31</f>
        <v>79666127.293660507</v>
      </c>
      <c r="G32" s="176"/>
      <c r="H32" s="176"/>
      <c r="I32" s="176"/>
      <c r="J32" s="176"/>
      <c r="K32" s="176"/>
      <c r="L32" s="176">
        <f t="shared" si="2"/>
        <v>79666127.293660507</v>
      </c>
      <c r="M32" s="162">
        <f>VLOOKUP(B32,Encargos!$A$8:$B$652,2,0)</f>
        <v>4.9659999999999999E-3</v>
      </c>
    </row>
    <row r="33" spans="1:13" s="163" customFormat="1" x14ac:dyDescent="0.3">
      <c r="A33" s="163">
        <f t="shared" si="8"/>
        <v>337</v>
      </c>
      <c r="B33" s="160">
        <v>45444</v>
      </c>
      <c r="C33" s="176">
        <f t="shared" si="3"/>
        <v>79666127.293660507</v>
      </c>
      <c r="D33" s="176">
        <f t="shared" si="4"/>
        <v>302731.28371590993</v>
      </c>
      <c r="E33" s="176">
        <f t="shared" si="7"/>
        <v>79968858.57737641</v>
      </c>
      <c r="F33" s="176">
        <f>'9496'!V32</f>
        <v>51217255.374775246</v>
      </c>
      <c r="G33" s="176"/>
      <c r="H33" s="176"/>
      <c r="I33" s="176"/>
      <c r="J33" s="176"/>
      <c r="K33" s="176"/>
      <c r="L33" s="176">
        <f t="shared" si="2"/>
        <v>131186113.95215166</v>
      </c>
      <c r="M33" s="162">
        <f>VLOOKUP(B33,Encargos!$A$8:$B$652,2,0)</f>
        <v>3.8E-3</v>
      </c>
    </row>
    <row r="34" spans="1:13" s="163" customFormat="1" x14ac:dyDescent="0.3">
      <c r="A34" s="163">
        <f t="shared" si="8"/>
        <v>336</v>
      </c>
      <c r="B34" s="160">
        <v>45474</v>
      </c>
      <c r="C34" s="176">
        <f t="shared" si="3"/>
        <v>131186113.95215166</v>
      </c>
      <c r="D34" s="176">
        <f t="shared" si="4"/>
        <v>603456.1241798976</v>
      </c>
      <c r="E34" s="176">
        <f t="shared" si="7"/>
        <v>131789570.07633156</v>
      </c>
      <c r="F34" s="176">
        <f>'9496'!V33</f>
        <v>51485125.136251017</v>
      </c>
      <c r="G34" s="176"/>
      <c r="H34" s="176"/>
      <c r="I34" s="176"/>
      <c r="J34" s="176"/>
      <c r="K34" s="176"/>
      <c r="L34" s="176">
        <f t="shared" si="2"/>
        <v>183274695.21258259</v>
      </c>
      <c r="M34" s="162">
        <f>VLOOKUP(B34,Encargos!$A$8:$B$652,2,0)</f>
        <v>4.5999999999999999E-3</v>
      </c>
    </row>
    <row r="35" spans="1:13" s="163" customFormat="1" x14ac:dyDescent="0.3">
      <c r="A35" s="163">
        <f t="shared" si="8"/>
        <v>335</v>
      </c>
      <c r="B35" s="160">
        <v>45505</v>
      </c>
      <c r="C35" s="176">
        <f t="shared" si="3"/>
        <v>183274695.21258259</v>
      </c>
      <c r="D35" s="176">
        <f t="shared" si="4"/>
        <v>384876.85994642338</v>
      </c>
      <c r="E35" s="176">
        <f t="shared" si="7"/>
        <v>183659572.07252902</v>
      </c>
      <c r="F35" s="176">
        <f>'9496'!V34</f>
        <v>51473125.131786995</v>
      </c>
      <c r="G35" s="176"/>
      <c r="H35" s="176"/>
      <c r="I35" s="176"/>
      <c r="J35" s="176"/>
      <c r="K35" s="176"/>
      <c r="L35" s="176">
        <f t="shared" si="2"/>
        <v>235132697.20431602</v>
      </c>
      <c r="M35" s="162">
        <f>VLOOKUP(B35,Encargos!$A$8:$B$652,2,0)</f>
        <v>2.0999999999999999E-3</v>
      </c>
    </row>
    <row r="36" spans="1:13" s="163" customFormat="1" x14ac:dyDescent="0.3">
      <c r="A36" s="163">
        <f t="shared" si="8"/>
        <v>334</v>
      </c>
      <c r="B36" s="160">
        <v>45536</v>
      </c>
      <c r="C36" s="176">
        <f t="shared" si="3"/>
        <v>235132697.20431602</v>
      </c>
      <c r="D36" s="176">
        <f t="shared" si="4"/>
        <v>893504.24937640084</v>
      </c>
      <c r="E36" s="176">
        <f t="shared" si="7"/>
        <v>236026201.45369241</v>
      </c>
      <c r="F36" s="176">
        <f>'9496'!V35</f>
        <v>51756837.186302163</v>
      </c>
      <c r="G36" s="176"/>
      <c r="H36" s="176"/>
      <c r="I36" s="176"/>
      <c r="J36" s="176"/>
      <c r="K36" s="176"/>
      <c r="L36" s="176">
        <f t="shared" si="2"/>
        <v>287783038.63999456</v>
      </c>
      <c r="M36" s="162">
        <f>VLOOKUP(B36,Encargos!$A$8:$B$652,2,0)</f>
        <v>3.8E-3</v>
      </c>
    </row>
    <row r="37" spans="1:13" s="163" customFormat="1" x14ac:dyDescent="0.3">
      <c r="A37" s="163">
        <f t="shared" si="8"/>
        <v>333</v>
      </c>
      <c r="B37" s="160">
        <v>45566</v>
      </c>
      <c r="C37" s="176">
        <f t="shared" si="3"/>
        <v>287783038.63999456</v>
      </c>
      <c r="D37" s="176">
        <f t="shared" si="4"/>
        <v>661900.98887198744</v>
      </c>
      <c r="E37" s="176">
        <f t="shared" si="7"/>
        <v>288444939.62886655</v>
      </c>
      <c r="F37" s="176">
        <f>'9496'!V36</f>
        <v>51797229.98871915</v>
      </c>
      <c r="G37" s="176"/>
      <c r="H37" s="176"/>
      <c r="I37" s="176"/>
      <c r="J37" s="176"/>
      <c r="K37" s="176"/>
      <c r="L37" s="176">
        <f t="shared" si="2"/>
        <v>340242169.61758572</v>
      </c>
      <c r="M37" s="162">
        <f>VLOOKUP(B37,Encargos!$A$8:$B$652,2,0)</f>
        <v>2.3E-3</v>
      </c>
    </row>
    <row r="38" spans="1:13" s="163" customFormat="1" x14ac:dyDescent="0.3">
      <c r="A38" s="163">
        <f t="shared" si="8"/>
        <v>332</v>
      </c>
      <c r="B38" s="160">
        <v>45597</v>
      </c>
      <c r="C38" s="176">
        <f t="shared" si="3"/>
        <v>340242169.61758572</v>
      </c>
      <c r="D38" s="176">
        <f t="shared" si="4"/>
        <v>936595.30863006704</v>
      </c>
      <c r="E38" s="176">
        <f t="shared" si="7"/>
        <v>341178764.92621577</v>
      </c>
      <c r="F38" s="176">
        <f>'9496'!V37</f>
        <v>51966215.104524747</v>
      </c>
      <c r="G38" s="176"/>
      <c r="H38" s="176"/>
      <c r="I38" s="176"/>
      <c r="J38" s="176"/>
      <c r="K38" s="176"/>
      <c r="L38" s="176">
        <f t="shared" si="2"/>
        <v>393144980.0307405</v>
      </c>
      <c r="M38" s="162">
        <f>VLOOKUP(B38,Encargos!$A$8:$B$652,2,0)</f>
        <v>2.7527314138713344E-3</v>
      </c>
    </row>
    <row r="39" spans="1:13" s="163" customFormat="1" x14ac:dyDescent="0.3">
      <c r="A39" s="163">
        <f t="shared" si="8"/>
        <v>331</v>
      </c>
      <c r="B39" s="160">
        <v>45627</v>
      </c>
      <c r="C39" s="176">
        <f t="shared" si="3"/>
        <v>393144980.0307405</v>
      </c>
      <c r="D39" s="176">
        <f t="shared" si="4"/>
        <v>1082222.5367364378</v>
      </c>
      <c r="E39" s="176">
        <f t="shared" si="7"/>
        <v>394227202.56747693</v>
      </c>
      <c r="F39" s="176">
        <f>'9496'!V38</f>
        <v>52104797.526094683</v>
      </c>
      <c r="G39" s="176"/>
      <c r="H39" s="176"/>
      <c r="I39" s="176"/>
      <c r="J39" s="176"/>
      <c r="K39" s="176"/>
      <c r="L39" s="176">
        <f t="shared" si="2"/>
        <v>446332000.0935716</v>
      </c>
      <c r="M39" s="162">
        <f>VLOOKUP(B39,Encargos!$A$8:$B$652,2,0)</f>
        <v>2.7527314138713344E-3</v>
      </c>
    </row>
    <row r="40" spans="1:13" s="163" customFormat="1" x14ac:dyDescent="0.3">
      <c r="A40" s="163">
        <f t="shared" si="8"/>
        <v>330</v>
      </c>
      <c r="B40" s="160">
        <v>45658</v>
      </c>
      <c r="C40" s="176">
        <f t="shared" si="3"/>
        <v>446332000.0935716</v>
      </c>
      <c r="D40" s="176">
        <f t="shared" si="4"/>
        <v>1228632.117673598</v>
      </c>
      <c r="E40" s="176">
        <f t="shared" si="7"/>
        <v>447560632.21124518</v>
      </c>
      <c r="F40" s="176">
        <f>'9496'!V39</f>
        <v>78372342.058587253</v>
      </c>
      <c r="G40" s="176"/>
      <c r="H40" s="176"/>
      <c r="I40" s="176"/>
      <c r="J40" s="176"/>
      <c r="K40" s="176"/>
      <c r="L40" s="176">
        <f t="shared" si="2"/>
        <v>525932974.26983243</v>
      </c>
      <c r="M40" s="162">
        <f>VLOOKUP(B40,Encargos!$A$8:$B$652,2,0)</f>
        <v>2.7527314138713344E-3</v>
      </c>
    </row>
    <row r="41" spans="1:13" s="163" customFormat="1" x14ac:dyDescent="0.3">
      <c r="A41" s="163">
        <f t="shared" si="8"/>
        <v>329</v>
      </c>
      <c r="B41" s="160">
        <v>45689</v>
      </c>
      <c r="C41" s="176">
        <f t="shared" si="3"/>
        <v>525932974.26983243</v>
      </c>
      <c r="D41" s="176">
        <f t="shared" si="4"/>
        <v>1447752.2198633519</v>
      </c>
      <c r="E41" s="176">
        <f t="shared" si="7"/>
        <v>527380726.48969579</v>
      </c>
      <c r="F41" s="176">
        <f>'9496'!V40</f>
        <v>78594302.509602189</v>
      </c>
      <c r="G41" s="176"/>
      <c r="H41" s="176"/>
      <c r="I41" s="176"/>
      <c r="J41" s="176"/>
      <c r="K41" s="176"/>
      <c r="L41" s="176">
        <f t="shared" si="2"/>
        <v>605975028.99929798</v>
      </c>
      <c r="M41" s="162">
        <f>VLOOKUP(B41,Encargos!$A$8:$B$652,2,0)</f>
        <v>2.7527314138713344E-3</v>
      </c>
    </row>
    <row r="42" spans="1:13" s="163" customFormat="1" x14ac:dyDescent="0.3">
      <c r="A42" s="163">
        <f t="shared" si="8"/>
        <v>328</v>
      </c>
      <c r="B42" s="160">
        <v>45717</v>
      </c>
      <c r="C42" s="176">
        <f t="shared" si="3"/>
        <v>605975028.99929798</v>
      </c>
      <c r="D42" s="176">
        <f t="shared" si="4"/>
        <v>1690740.921261657</v>
      </c>
      <c r="E42" s="176">
        <f t="shared" si="7"/>
        <v>607665769.92055964</v>
      </c>
      <c r="F42" s="176">
        <f>'9496'!V41</f>
        <v>78810098.535498038</v>
      </c>
      <c r="G42" s="176"/>
      <c r="H42" s="176"/>
      <c r="I42" s="176"/>
      <c r="J42" s="176"/>
      <c r="K42" s="176"/>
      <c r="L42" s="176">
        <f t="shared" si="2"/>
        <v>686475868.45605767</v>
      </c>
      <c r="M42" s="162">
        <f>VLOOKUP(B42,Encargos!$A$8:$B$652,2,0)</f>
        <v>2.7901164905321796E-3</v>
      </c>
    </row>
    <row r="43" spans="1:13" s="163" customFormat="1" x14ac:dyDescent="0.3">
      <c r="A43" s="163">
        <f t="shared" si="8"/>
        <v>327</v>
      </c>
      <c r="B43" s="160">
        <v>45748</v>
      </c>
      <c r="C43" s="176">
        <f t="shared" si="3"/>
        <v>686475868.45605767</v>
      </c>
      <c r="D43" s="176">
        <f t="shared" si="4"/>
        <v>1915347.6409316459</v>
      </c>
      <c r="E43" s="176">
        <f t="shared" si="7"/>
        <v>688391216.09698927</v>
      </c>
      <c r="F43" s="176">
        <f>'9496'!V42</f>
        <v>79036854.510885239</v>
      </c>
      <c r="G43" s="176"/>
      <c r="H43" s="176"/>
      <c r="I43" s="176"/>
      <c r="J43" s="176"/>
      <c r="K43" s="176"/>
      <c r="L43" s="176">
        <f t="shared" si="2"/>
        <v>767428070.60787451</v>
      </c>
      <c r="M43" s="162">
        <f>VLOOKUP(B43,Encargos!$A$8:$B$652,2,0)</f>
        <v>2.7901164905321796E-3</v>
      </c>
    </row>
    <row r="44" spans="1:13" s="163" customFormat="1" x14ac:dyDescent="0.3">
      <c r="A44" s="163">
        <f t="shared" si="8"/>
        <v>326</v>
      </c>
      <c r="B44" s="160">
        <v>45778</v>
      </c>
      <c r="C44" s="176">
        <f t="shared" si="3"/>
        <v>767428070.60787451</v>
      </c>
      <c r="D44" s="176">
        <f t="shared" si="4"/>
        <v>2141213.7151003247</v>
      </c>
      <c r="E44" s="176">
        <f t="shared" si="7"/>
        <v>769569284.3229748</v>
      </c>
      <c r="F44" s="176">
        <f>'9496'!V43</f>
        <v>79250490.76350376</v>
      </c>
      <c r="G44" s="176"/>
      <c r="H44" s="176"/>
      <c r="I44" s="176"/>
      <c r="J44" s="176"/>
      <c r="K44" s="176"/>
      <c r="L44" s="176">
        <f t="shared" si="2"/>
        <v>848819775.08647859</v>
      </c>
      <c r="M44" s="162">
        <f>VLOOKUP(B44,Encargos!$A$8:$B$652,2,0)</f>
        <v>2.7901164905321796E-3</v>
      </c>
    </row>
    <row r="45" spans="1:13" s="163" customFormat="1" x14ac:dyDescent="0.3">
      <c r="A45" s="163">
        <f t="shared" si="8"/>
        <v>325</v>
      </c>
      <c r="B45" s="160">
        <v>45809</v>
      </c>
      <c r="C45" s="176">
        <f t="shared" si="3"/>
        <v>848819775.08647859</v>
      </c>
      <c r="D45" s="176">
        <f t="shared" si="4"/>
        <v>2368306.0519585996</v>
      </c>
      <c r="E45" s="176">
        <f t="shared" si="7"/>
        <v>851188081.13843715</v>
      </c>
      <c r="F45" s="176">
        <f>'9496'!V44</f>
        <v>79478513.855302036</v>
      </c>
      <c r="G45" s="176"/>
      <c r="H45" s="176"/>
      <c r="I45" s="176"/>
      <c r="J45" s="176"/>
      <c r="K45" s="176"/>
      <c r="L45" s="176">
        <f t="shared" si="2"/>
        <v>930666594.99373913</v>
      </c>
      <c r="M45" s="162">
        <f>VLOOKUP(B45,Encargos!$A$8:$B$652,2,0)</f>
        <v>2.7901164905321796E-3</v>
      </c>
    </row>
    <row r="46" spans="1:13" s="163" customFormat="1" x14ac:dyDescent="0.3">
      <c r="A46" s="163">
        <f t="shared" si="8"/>
        <v>324</v>
      </c>
      <c r="B46" s="160">
        <v>45839</v>
      </c>
      <c r="C46" s="176">
        <f t="shared" si="3"/>
        <v>930666594.99373913</v>
      </c>
      <c r="D46" s="176">
        <f t="shared" si="4"/>
        <v>2596668.2138794647</v>
      </c>
      <c r="E46" s="176">
        <f t="shared" si="7"/>
        <v>933263263.20761859</v>
      </c>
      <c r="F46" s="176">
        <f>'9496'!V45</f>
        <v>79693343.911088213</v>
      </c>
      <c r="G46" s="176"/>
      <c r="H46" s="176"/>
      <c r="I46" s="176"/>
      <c r="J46" s="176"/>
      <c r="K46" s="176"/>
      <c r="L46" s="176">
        <f t="shared" si="2"/>
        <v>1012956607.1187068</v>
      </c>
      <c r="M46" s="162">
        <f>VLOOKUP(B46,Encargos!$A$8:$B$652,2,0)</f>
        <v>2.7901164905321796E-3</v>
      </c>
    </row>
    <row r="47" spans="1:13" s="163" customFormat="1" x14ac:dyDescent="0.3">
      <c r="A47" s="163">
        <f t="shared" si="8"/>
        <v>323</v>
      </c>
      <c r="B47" s="160">
        <v>45870</v>
      </c>
      <c r="C47" s="176">
        <f t="shared" si="3"/>
        <v>1012956607.1187068</v>
      </c>
      <c r="D47" s="176">
        <f t="shared" si="4"/>
        <v>2826266.9337154301</v>
      </c>
      <c r="E47" s="176">
        <f t="shared" si="7"/>
        <v>1015782874.0524223</v>
      </c>
      <c r="F47" s="176">
        <f>'9496'!V46</f>
        <v>79915697.624120176</v>
      </c>
      <c r="G47" s="176"/>
      <c r="H47" s="176"/>
      <c r="I47" s="176"/>
      <c r="J47" s="176"/>
      <c r="K47" s="176"/>
      <c r="L47" s="176">
        <f t="shared" si="2"/>
        <v>1095698571.6765425</v>
      </c>
      <c r="M47" s="162">
        <f>VLOOKUP(B47,Encargos!$A$8:$B$652,2,0)</f>
        <v>2.7901164905321796E-3</v>
      </c>
    </row>
    <row r="48" spans="1:13" s="163" customFormat="1" x14ac:dyDescent="0.3">
      <c r="A48" s="163">
        <f t="shared" si="8"/>
        <v>322</v>
      </c>
      <c r="B48" s="160">
        <v>45901</v>
      </c>
      <c r="C48" s="176">
        <f t="shared" si="3"/>
        <v>1095698571.6765425</v>
      </c>
      <c r="D48" s="176">
        <f t="shared" si="4"/>
        <v>3057126.6534872768</v>
      </c>
      <c r="E48" s="176">
        <f t="shared" si="7"/>
        <v>1098755698.3300297</v>
      </c>
      <c r="F48" s="176">
        <f>'9496'!V47</f>
        <v>80145634.67914547</v>
      </c>
      <c r="G48" s="176"/>
      <c r="H48" s="176"/>
      <c r="I48" s="176"/>
      <c r="J48" s="176"/>
      <c r="K48" s="176"/>
      <c r="L48" s="176">
        <f t="shared" si="2"/>
        <v>1178901333.0091753</v>
      </c>
      <c r="M48" s="162">
        <f>VLOOKUP(B48,Encargos!$A$8:$B$652,2,0)</f>
        <v>2.7901164905321796E-3</v>
      </c>
    </row>
    <row r="49" spans="1:13" s="163" customFormat="1" x14ac:dyDescent="0.3">
      <c r="A49" s="163">
        <f t="shared" si="8"/>
        <v>321</v>
      </c>
      <c r="B49" s="160">
        <v>45931</v>
      </c>
      <c r="C49" s="176">
        <f t="shared" si="3"/>
        <v>1178901333.0091753</v>
      </c>
      <c r="D49" s="176">
        <f t="shared" si="4"/>
        <v>3289272.0499392687</v>
      </c>
      <c r="E49" s="176">
        <f t="shared" si="7"/>
        <v>1182190605.0591145</v>
      </c>
      <c r="F49" s="176">
        <f>'9496'!V48</f>
        <v>80362267.959436595</v>
      </c>
      <c r="G49" s="176"/>
      <c r="H49" s="176"/>
      <c r="I49" s="176"/>
      <c r="J49" s="176"/>
      <c r="K49" s="176"/>
      <c r="L49" s="176">
        <f t="shared" si="2"/>
        <v>1262552873.0185511</v>
      </c>
      <c r="M49" s="162">
        <f>VLOOKUP(B49,Encargos!$A$8:$B$652,2,0)</f>
        <v>2.7901164905321796E-3</v>
      </c>
    </row>
    <row r="50" spans="1:13" s="163" customFormat="1" x14ac:dyDescent="0.3">
      <c r="A50" s="163">
        <f t="shared" si="8"/>
        <v>320</v>
      </c>
      <c r="B50" s="160">
        <v>45962</v>
      </c>
      <c r="C50" s="176">
        <f t="shared" si="3"/>
        <v>1262552873.0185511</v>
      </c>
      <c r="D50" s="176">
        <f t="shared" si="4"/>
        <v>3522669.5911778403</v>
      </c>
      <c r="E50" s="176">
        <f t="shared" si="7"/>
        <v>1266075542.6097291</v>
      </c>
      <c r="F50" s="176">
        <f>'9496'!V49</f>
        <v>80593489.906802416</v>
      </c>
      <c r="G50" s="176"/>
      <c r="H50" s="176"/>
      <c r="I50" s="176"/>
      <c r="J50" s="176"/>
      <c r="K50" s="176"/>
      <c r="L50" s="176">
        <f t="shared" si="2"/>
        <v>1346669032.5165315</v>
      </c>
      <c r="M50" s="162">
        <f>VLOOKUP(B50,Encargos!$A$8:$B$652,2,0)</f>
        <v>2.7901164905321796E-3</v>
      </c>
    </row>
    <row r="51" spans="1:13" s="163" customFormat="1" x14ac:dyDescent="0.3">
      <c r="A51" s="163">
        <f t="shared" si="8"/>
        <v>319</v>
      </c>
      <c r="B51" s="160">
        <v>45992</v>
      </c>
      <c r="C51" s="176">
        <f t="shared" si="3"/>
        <v>1346669032.5165315</v>
      </c>
      <c r="D51" s="176">
        <f t="shared" si="4"/>
        <v>3757363.4749133904</v>
      </c>
      <c r="E51" s="176">
        <f t="shared" si="7"/>
        <v>1350426395.9914448</v>
      </c>
      <c r="F51" s="176">
        <f>'9496'!V50</f>
        <v>80811333.737704962</v>
      </c>
      <c r="G51" s="176"/>
      <c r="H51" s="176"/>
      <c r="I51" s="176"/>
      <c r="J51" s="176"/>
      <c r="K51" s="176"/>
      <c r="L51" s="176">
        <f t="shared" si="2"/>
        <v>1431237729.7291498</v>
      </c>
      <c r="M51" s="162">
        <f>VLOOKUP(B51,Encargos!$A$8:$B$652,2,0)</f>
        <v>2.7901164905321796E-3</v>
      </c>
    </row>
    <row r="52" spans="1:13" s="163" customFormat="1" x14ac:dyDescent="0.3">
      <c r="A52" s="163">
        <f t="shared" si="8"/>
        <v>318</v>
      </c>
      <c r="B52" s="160">
        <v>46023</v>
      </c>
      <c r="C52" s="176">
        <f t="shared" si="3"/>
        <v>1431237729.7291498</v>
      </c>
      <c r="D52" s="176">
        <f t="shared" si="4"/>
        <v>3993319.9915891397</v>
      </c>
      <c r="E52" s="176">
        <f t="shared" si="7"/>
        <v>1435231049.7207389</v>
      </c>
      <c r="F52" s="176">
        <f>'9496'!V51</f>
        <v>108049075.69678457</v>
      </c>
      <c r="G52" s="176"/>
      <c r="H52" s="176"/>
      <c r="I52" s="176"/>
      <c r="J52" s="176"/>
      <c r="K52" s="176"/>
      <c r="L52" s="176">
        <f t="shared" si="2"/>
        <v>1543280125.4175234</v>
      </c>
      <c r="M52" s="162">
        <f>VLOOKUP(B52,Encargos!$A$8:$B$652,2,0)</f>
        <v>2.7901164905321796E-3</v>
      </c>
    </row>
    <row r="53" spans="1:13" s="163" customFormat="1" x14ac:dyDescent="0.3">
      <c r="A53" s="163">
        <f t="shared" si="8"/>
        <v>317</v>
      </c>
      <c r="B53" s="160">
        <v>46054</v>
      </c>
      <c r="C53" s="176">
        <f t="shared" si="3"/>
        <v>1543280125.4175234</v>
      </c>
      <c r="D53" s="176">
        <f t="shared" si="4"/>
        <v>4305931.3274380025</v>
      </c>
      <c r="E53" s="176">
        <f t="shared" si="7"/>
        <v>1547586056.7449615</v>
      </c>
      <c r="F53" s="176">
        <f>'9496'!V52</f>
        <v>108359240.53296345</v>
      </c>
      <c r="G53" s="176"/>
      <c r="H53" s="176"/>
      <c r="I53" s="176"/>
      <c r="J53" s="176"/>
      <c r="K53" s="176"/>
      <c r="L53" s="176">
        <f t="shared" si="2"/>
        <v>1655945297.277925</v>
      </c>
      <c r="M53" s="162">
        <f>VLOOKUP(B53,Encargos!$A$8:$B$652,2,0)</f>
        <v>2.7901164905321796E-3</v>
      </c>
    </row>
    <row r="54" spans="1:13" s="163" customFormat="1" x14ac:dyDescent="0.3">
      <c r="A54" s="163">
        <f t="shared" si="8"/>
        <v>316</v>
      </c>
      <c r="B54" s="160">
        <v>46082</v>
      </c>
      <c r="C54" s="176">
        <f t="shared" si="3"/>
        <v>1655945297.277925</v>
      </c>
      <c r="D54" s="176">
        <f t="shared" si="4"/>
        <v>4084007.8312649885</v>
      </c>
      <c r="E54" s="176">
        <f t="shared" si="7"/>
        <v>1660029305.10919</v>
      </c>
      <c r="F54" s="176">
        <f>'9496'!V53</f>
        <v>108584951.97391535</v>
      </c>
      <c r="G54" s="176"/>
      <c r="H54" s="176"/>
      <c r="I54" s="176"/>
      <c r="J54" s="176"/>
      <c r="K54" s="176"/>
      <c r="L54" s="176">
        <f t="shared" si="2"/>
        <v>1768614257.0831053</v>
      </c>
      <c r="M54" s="162">
        <f>VLOOKUP(B54,Encargos!$A$8:$B$652,2,0)</f>
        <v>2.4662697723036864E-3</v>
      </c>
    </row>
    <row r="55" spans="1:13" s="163" customFormat="1" x14ac:dyDescent="0.3">
      <c r="A55" s="163">
        <f t="shared" si="8"/>
        <v>315</v>
      </c>
      <c r="B55" s="160">
        <v>46113</v>
      </c>
      <c r="C55" s="176">
        <f t="shared" si="3"/>
        <v>1768614257.0831053</v>
      </c>
      <c r="D55" s="176">
        <f t="shared" si="4"/>
        <v>4361879.8811094034</v>
      </c>
      <c r="E55" s="176">
        <f t="shared" si="7"/>
        <v>1772976136.9642148</v>
      </c>
      <c r="F55" s="176">
        <f>'9496'!V54</f>
        <v>108861113.11492968</v>
      </c>
      <c r="G55" s="176"/>
      <c r="H55" s="176"/>
      <c r="I55" s="176"/>
      <c r="J55" s="176"/>
      <c r="K55" s="176"/>
      <c r="L55" s="176">
        <f t="shared" si="2"/>
        <v>1881837250.0791445</v>
      </c>
      <c r="M55" s="162">
        <f>VLOOKUP(B55,Encargos!$A$8:$B$652,2,0)</f>
        <v>2.4662697723036864E-3</v>
      </c>
    </row>
    <row r="56" spans="1:13" s="163" customFormat="1" x14ac:dyDescent="0.3">
      <c r="A56" s="163">
        <f t="shared" si="8"/>
        <v>314</v>
      </c>
      <c r="B56" s="160">
        <v>46143</v>
      </c>
      <c r="C56" s="176">
        <f t="shared" si="3"/>
        <v>1881837250.0791445</v>
      </c>
      <c r="D56" s="176">
        <f t="shared" si="4"/>
        <v>4641118.3262652867</v>
      </c>
      <c r="E56" s="176">
        <f t="shared" si="7"/>
        <v>1886478368.4054098</v>
      </c>
      <c r="F56" s="176">
        <f>'9496'!V55</f>
        <v>109121212.00999025</v>
      </c>
      <c r="G56" s="176"/>
      <c r="H56" s="176"/>
      <c r="I56" s="176"/>
      <c r="J56" s="176"/>
      <c r="K56" s="176"/>
      <c r="L56" s="176">
        <f t="shared" si="2"/>
        <v>1995599580.4154</v>
      </c>
      <c r="M56" s="162">
        <f>VLOOKUP(B56,Encargos!$A$8:$B$652,2,0)</f>
        <v>2.4662697723036864E-3</v>
      </c>
    </row>
    <row r="57" spans="1:13" s="163" customFormat="1" x14ac:dyDescent="0.3">
      <c r="A57" s="163">
        <f t="shared" si="8"/>
        <v>313</v>
      </c>
      <c r="B57" s="160">
        <v>46174</v>
      </c>
      <c r="C57" s="176">
        <f t="shared" si="3"/>
        <v>1995599580.4154</v>
      </c>
      <c r="D57" s="176">
        <f t="shared" si="4"/>
        <v>4921686.9228004208</v>
      </c>
      <c r="E57" s="176">
        <f t="shared" si="7"/>
        <v>2000521267.3382003</v>
      </c>
      <c r="F57" s="176">
        <f>'9496'!V56</f>
        <v>109398737.00649972</v>
      </c>
      <c r="G57" s="176"/>
      <c r="H57" s="176"/>
      <c r="I57" s="176"/>
      <c r="J57" s="176"/>
      <c r="K57" s="176"/>
      <c r="L57" s="176">
        <f t="shared" si="2"/>
        <v>2109920004.3447001</v>
      </c>
      <c r="M57" s="162">
        <f>VLOOKUP(B57,Encargos!$A$8:$B$652,2,0)</f>
        <v>2.4662697723036864E-3</v>
      </c>
    </row>
    <row r="58" spans="1:13" s="163" customFormat="1" x14ac:dyDescent="0.3">
      <c r="A58" s="163">
        <f t="shared" si="8"/>
        <v>312</v>
      </c>
      <c r="B58" s="160">
        <v>46204</v>
      </c>
      <c r="C58" s="176">
        <f t="shared" si="3"/>
        <v>2109920004.3447001</v>
      </c>
      <c r="D58" s="176">
        <f t="shared" si="4"/>
        <v>5203631.928694196</v>
      </c>
      <c r="E58" s="176">
        <f t="shared" si="7"/>
        <v>2115123636.2733943</v>
      </c>
      <c r="F58" s="176">
        <f>'9496'!V57</f>
        <v>109660120.4316937</v>
      </c>
      <c r="G58" s="176"/>
      <c r="H58" s="176"/>
      <c r="I58" s="176"/>
      <c r="J58" s="176"/>
      <c r="K58" s="176"/>
      <c r="L58" s="176">
        <f t="shared" si="2"/>
        <v>2224783756.7050881</v>
      </c>
      <c r="M58" s="162">
        <f>VLOOKUP(B58,Encargos!$A$8:$B$652,2,0)</f>
        <v>2.4662697723036864E-3</v>
      </c>
    </row>
    <row r="59" spans="1:13" s="163" customFormat="1" x14ac:dyDescent="0.3">
      <c r="A59" s="163">
        <f t="shared" si="8"/>
        <v>311</v>
      </c>
      <c r="B59" s="160">
        <v>46235</v>
      </c>
      <c r="C59" s="176">
        <f t="shared" si="3"/>
        <v>2224783756.7050881</v>
      </c>
      <c r="D59" s="176">
        <f t="shared" si="4"/>
        <v>5486916.9290739978</v>
      </c>
      <c r="E59" s="176">
        <f t="shared" si="7"/>
        <v>2230270673.6341619</v>
      </c>
      <c r="F59" s="176">
        <f>'9496'!V58</f>
        <v>109930571.87194158</v>
      </c>
      <c r="G59" s="176"/>
      <c r="H59" s="176"/>
      <c r="I59" s="176"/>
      <c r="J59" s="176"/>
      <c r="K59" s="176"/>
      <c r="L59" s="176">
        <f t="shared" si="2"/>
        <v>2340201245.5061035</v>
      </c>
      <c r="M59" s="162">
        <f>VLOOKUP(B59,Encargos!$A$8:$B$652,2,0)</f>
        <v>2.4662697723036864E-3</v>
      </c>
    </row>
    <row r="60" spans="1:13" s="163" customFormat="1" x14ac:dyDescent="0.3">
      <c r="A60" s="163">
        <f t="shared" si="8"/>
        <v>310</v>
      </c>
      <c r="B60" s="160">
        <v>46266</v>
      </c>
      <c r="C60" s="176">
        <f t="shared" si="3"/>
        <v>2340201245.5061035</v>
      </c>
      <c r="D60" s="176">
        <f t="shared" si="4"/>
        <v>5771567.5928991409</v>
      </c>
      <c r="E60" s="176">
        <f t="shared" si="7"/>
        <v>2345972813.0990028</v>
      </c>
      <c r="F60" s="176">
        <f>'9496'!V59</f>
        <v>110210155.29127029</v>
      </c>
      <c r="G60" s="176"/>
      <c r="H60" s="176"/>
      <c r="I60" s="176"/>
      <c r="J60" s="176"/>
      <c r="K60" s="176"/>
      <c r="L60" s="176">
        <f t="shared" si="2"/>
        <v>2456182968.3902731</v>
      </c>
      <c r="M60" s="162">
        <f>VLOOKUP(B60,Encargos!$A$8:$B$652,2,0)</f>
        <v>2.4662697723036864E-3</v>
      </c>
    </row>
    <row r="61" spans="1:13" s="163" customFormat="1" x14ac:dyDescent="0.3">
      <c r="A61" s="163">
        <f t="shared" si="8"/>
        <v>309</v>
      </c>
      <c r="B61" s="160">
        <v>46296</v>
      </c>
      <c r="C61" s="176">
        <f t="shared" si="3"/>
        <v>2456182968.3902731</v>
      </c>
      <c r="D61" s="176">
        <f t="shared" si="4"/>
        <v>6057609.8101880718</v>
      </c>
      <c r="E61" s="176">
        <f t="shared" si="7"/>
        <v>2462240578.2004614</v>
      </c>
      <c r="F61" s="176">
        <f>'9496'!V60</f>
        <v>110473477.41609046</v>
      </c>
      <c r="G61" s="176"/>
      <c r="H61" s="176"/>
      <c r="I61" s="176"/>
      <c r="J61" s="176"/>
      <c r="K61" s="176"/>
      <c r="L61" s="176">
        <f t="shared" si="2"/>
        <v>2572714055.6165519</v>
      </c>
      <c r="M61" s="162">
        <f>VLOOKUP(B61,Encargos!$A$8:$B$652,2,0)</f>
        <v>2.4662697723036864E-3</v>
      </c>
    </row>
    <row r="62" spans="1:13" s="163" customFormat="1" x14ac:dyDescent="0.3">
      <c r="A62" s="163">
        <f t="shared" si="8"/>
        <v>308</v>
      </c>
      <c r="B62" s="160">
        <v>46327</v>
      </c>
      <c r="C62" s="176">
        <f t="shared" si="3"/>
        <v>2572714055.6165519</v>
      </c>
      <c r="D62" s="176">
        <f t="shared" si="4"/>
        <v>6345006.9081479274</v>
      </c>
      <c r="E62" s="176">
        <f t="shared" si="7"/>
        <v>2579059062.5246997</v>
      </c>
      <c r="F62" s="176">
        <f>'9496'!V61</f>
        <v>110754441.59225342</v>
      </c>
      <c r="G62" s="176"/>
      <c r="H62" s="176"/>
      <c r="I62" s="176"/>
      <c r="J62" s="176"/>
      <c r="K62" s="176"/>
      <c r="L62" s="176">
        <f t="shared" si="2"/>
        <v>2689813504.1169529</v>
      </c>
      <c r="M62" s="162">
        <f>VLOOKUP(B62,Encargos!$A$8:$B$652,2,0)</f>
        <v>2.4662697723036864E-3</v>
      </c>
    </row>
    <row r="63" spans="1:13" s="163" customFormat="1" x14ac:dyDescent="0.3">
      <c r="A63" s="163">
        <f t="shared" si="8"/>
        <v>307</v>
      </c>
      <c r="B63" s="160">
        <v>46357</v>
      </c>
      <c r="C63" s="176">
        <f t="shared" si="3"/>
        <v>2689813504.1169529</v>
      </c>
      <c r="D63" s="176">
        <f t="shared" si="4"/>
        <v>6633805.7383378986</v>
      </c>
      <c r="E63" s="176">
        <f t="shared" si="7"/>
        <v>2696447309.8552909</v>
      </c>
      <c r="F63" s="176">
        <f>'9496'!V62</f>
        <v>111019064.1655205</v>
      </c>
      <c r="G63" s="176"/>
      <c r="H63" s="176"/>
      <c r="I63" s="176"/>
      <c r="J63" s="176"/>
      <c r="K63" s="176"/>
      <c r="L63" s="176">
        <f t="shared" si="2"/>
        <v>2807466374.0208116</v>
      </c>
      <c r="M63" s="162">
        <f>VLOOKUP(B63,Encargos!$A$8:$B$652,2,0)</f>
        <v>2.4662697723036864E-3</v>
      </c>
    </row>
    <row r="64" spans="1:13" s="163" customFormat="1" x14ac:dyDescent="0.3">
      <c r="A64" s="163">
        <f t="shared" si="8"/>
        <v>306</v>
      </c>
      <c r="B64" s="160">
        <v>46388</v>
      </c>
      <c r="C64" s="176">
        <f t="shared" si="3"/>
        <v>2807466374.0208116</v>
      </c>
      <c r="D64" s="176">
        <f t="shared" si="4"/>
        <v>6923969.4550065631</v>
      </c>
      <c r="E64" s="176">
        <f t="shared" si="7"/>
        <v>2814390343.4758182</v>
      </c>
      <c r="F64" s="176">
        <f>'9496'!V63</f>
        <v>139116083.90952674</v>
      </c>
      <c r="G64" s="176"/>
      <c r="H64" s="176"/>
      <c r="I64" s="176"/>
      <c r="J64" s="176"/>
      <c r="K64" s="176"/>
      <c r="L64" s="176">
        <f t="shared" si="2"/>
        <v>2953506427.385345</v>
      </c>
      <c r="M64" s="162">
        <f>VLOOKUP(B64,Encargos!$A$8:$B$652,2,0)</f>
        <v>2.4662697723036864E-3</v>
      </c>
    </row>
    <row r="65" spans="1:13" s="163" customFormat="1" x14ac:dyDescent="0.3">
      <c r="A65" s="163">
        <f t="shared" si="8"/>
        <v>305</v>
      </c>
      <c r="B65" s="160">
        <v>46419</v>
      </c>
      <c r="C65" s="176">
        <f t="shared" si="3"/>
        <v>2953506427.385345</v>
      </c>
      <c r="D65" s="176">
        <f t="shared" si="4"/>
        <v>7284143.6241651289</v>
      </c>
      <c r="E65" s="176">
        <f t="shared" si="7"/>
        <v>2960790571.00951</v>
      </c>
      <c r="F65" s="176">
        <f>'9496'!V64</f>
        <v>139469076.07760352</v>
      </c>
      <c r="G65" s="176"/>
      <c r="H65" s="176"/>
      <c r="I65" s="176"/>
      <c r="J65" s="176"/>
      <c r="K65" s="176"/>
      <c r="L65" s="176">
        <f t="shared" si="2"/>
        <v>3100259647.0871134</v>
      </c>
      <c r="M65" s="162">
        <f>VLOOKUP(B65,Encargos!$A$8:$B$652,2,0)</f>
        <v>2.4662697723036864E-3</v>
      </c>
    </row>
    <row r="66" spans="1:13" s="163" customFormat="1" x14ac:dyDescent="0.3">
      <c r="A66" s="163">
        <f t="shared" si="8"/>
        <v>304</v>
      </c>
      <c r="B66" s="160">
        <v>46447</v>
      </c>
      <c r="C66" s="176">
        <f t="shared" si="3"/>
        <v>3100259647.0871134</v>
      </c>
      <c r="D66" s="176">
        <f t="shared" si="4"/>
        <v>7646076.653903842</v>
      </c>
      <c r="E66" s="176">
        <f t="shared" si="7"/>
        <v>3107905723.7410173</v>
      </c>
      <c r="F66" s="176">
        <f>'9496'!V65</f>
        <v>139803125.6664162</v>
      </c>
      <c r="G66" s="176"/>
      <c r="H66" s="176"/>
      <c r="I66" s="176"/>
      <c r="J66" s="176"/>
      <c r="K66" s="176"/>
      <c r="L66" s="176">
        <f t="shared" si="2"/>
        <v>3247708849.4074335</v>
      </c>
      <c r="M66" s="162">
        <f>VLOOKUP(B66,Encargos!$A$8:$B$652,2,0)</f>
        <v>2.4662697723036864E-3</v>
      </c>
    </row>
    <row r="67" spans="1:13" s="163" customFormat="1" x14ac:dyDescent="0.3">
      <c r="A67" s="163">
        <f t="shared" si="8"/>
        <v>303</v>
      </c>
      <c r="B67" s="160">
        <v>46478</v>
      </c>
      <c r="C67" s="176">
        <f t="shared" si="3"/>
        <v>3247708849.4074335</v>
      </c>
      <c r="D67" s="176">
        <f t="shared" si="4"/>
        <v>8009726.1645367388</v>
      </c>
      <c r="E67" s="176">
        <f t="shared" si="7"/>
        <v>3255718575.5719705</v>
      </c>
      <c r="F67" s="176">
        <f>'9496'!V66</f>
        <v>140158683.13547212</v>
      </c>
      <c r="G67" s="176"/>
      <c r="H67" s="176"/>
      <c r="I67" s="176"/>
      <c r="J67" s="176"/>
      <c r="K67" s="176"/>
      <c r="L67" s="176">
        <f t="shared" si="2"/>
        <v>3395877258.7074428</v>
      </c>
      <c r="M67" s="162">
        <f>VLOOKUP(B67,Encargos!$A$8:$B$652,2,0)</f>
        <v>2.4662697723036864E-3</v>
      </c>
    </row>
    <row r="68" spans="1:13" s="163" customFormat="1" x14ac:dyDescent="0.3">
      <c r="A68" s="163">
        <f t="shared" si="8"/>
        <v>302</v>
      </c>
      <c r="B68" s="160">
        <v>46508</v>
      </c>
      <c r="C68" s="176">
        <f t="shared" si="3"/>
        <v>3395877258.7074428</v>
      </c>
      <c r="D68" s="176">
        <f t="shared" si="4"/>
        <v>8375149.4336036714</v>
      </c>
      <c r="E68" s="176">
        <f t="shared" si="7"/>
        <v>3404252408.1410465</v>
      </c>
      <c r="F68" s="176"/>
      <c r="G68" s="176"/>
      <c r="H68" s="176"/>
      <c r="I68" s="176"/>
      <c r="J68" s="176"/>
      <c r="K68" s="176"/>
      <c r="L68" s="176">
        <f t="shared" si="2"/>
        <v>3404252408.1410465</v>
      </c>
      <c r="M68" s="162">
        <f>VLOOKUP(B68,Encargos!$A$8:$B$652,2,0)</f>
        <v>2.4662697723036864E-3</v>
      </c>
    </row>
    <row r="69" spans="1:13" s="163" customFormat="1" x14ac:dyDescent="0.3">
      <c r="A69" s="163">
        <f t="shared" si="8"/>
        <v>301</v>
      </c>
      <c r="B69" s="160">
        <v>46539</v>
      </c>
      <c r="C69" s="176">
        <f t="shared" si="3"/>
        <v>3404252408.1410465</v>
      </c>
      <c r="D69" s="176">
        <f t="shared" si="4"/>
        <v>13239137.61526053</v>
      </c>
      <c r="E69" s="176">
        <f t="shared" si="7"/>
        <v>3417491545.7563071</v>
      </c>
      <c r="F69" s="176"/>
      <c r="G69" s="176">
        <f>-(E69)</f>
        <v>-3417491545.7563071</v>
      </c>
      <c r="H69" s="176">
        <f t="shared" ref="H69:H132" si="9">SUM(E69:G69)*$N$4</f>
        <v>0</v>
      </c>
      <c r="I69" s="176">
        <f t="shared" si="5"/>
        <v>0</v>
      </c>
      <c r="J69" s="176">
        <f t="shared" si="6"/>
        <v>0</v>
      </c>
      <c r="K69" s="176">
        <f t="shared" si="1"/>
        <v>0</v>
      </c>
      <c r="L69" s="176">
        <f t="shared" ref="L69:L132" si="10">SUM(E69:H69)-I69</f>
        <v>0</v>
      </c>
      <c r="M69" s="162">
        <f>VLOOKUP(B69,Encargos!$A$8:$B$652,2,0)</f>
        <v>3.8890000000000001E-3</v>
      </c>
    </row>
    <row r="70" spans="1:13" s="163" customFormat="1" x14ac:dyDescent="0.3">
      <c r="A70" s="163">
        <f t="shared" si="8"/>
        <v>300</v>
      </c>
      <c r="B70" s="160">
        <v>46569</v>
      </c>
      <c r="C70" s="176">
        <f t="shared" si="3"/>
        <v>0</v>
      </c>
      <c r="D70" s="176">
        <f t="shared" si="4"/>
        <v>0</v>
      </c>
      <c r="E70" s="176">
        <f t="shared" si="7"/>
        <v>0</v>
      </c>
      <c r="F70" s="176"/>
      <c r="G70" s="176"/>
      <c r="H70" s="176">
        <f t="shared" si="9"/>
        <v>0</v>
      </c>
      <c r="I70" s="176">
        <f t="shared" si="5"/>
        <v>0</v>
      </c>
      <c r="J70" s="176">
        <f t="shared" si="6"/>
        <v>0</v>
      </c>
      <c r="K70" s="176">
        <f t="shared" si="1"/>
        <v>0</v>
      </c>
      <c r="L70" s="176">
        <f t="shared" si="10"/>
        <v>0</v>
      </c>
      <c r="M70" s="162">
        <f>VLOOKUP(B70,Encargos!$A$8:$B$652,2,0)</f>
        <v>3.545E-3</v>
      </c>
    </row>
    <row r="71" spans="1:13" x14ac:dyDescent="0.3">
      <c r="A71">
        <f t="shared" si="8"/>
        <v>299</v>
      </c>
      <c r="B71" s="1">
        <v>46600</v>
      </c>
      <c r="C71" s="6">
        <f t="shared" si="3"/>
        <v>0</v>
      </c>
      <c r="D71" s="6">
        <f t="shared" si="4"/>
        <v>0</v>
      </c>
      <c r="E71" s="6">
        <f t="shared" si="7"/>
        <v>0</v>
      </c>
      <c r="F71" s="6"/>
      <c r="G71" s="6"/>
      <c r="H71" s="6">
        <f t="shared" si="9"/>
        <v>0</v>
      </c>
      <c r="I71" s="6">
        <f t="shared" si="5"/>
        <v>0</v>
      </c>
      <c r="J71" s="6">
        <f t="shared" si="6"/>
        <v>0</v>
      </c>
      <c r="K71" s="6">
        <f t="shared" ref="K71:K134" si="11">I71-J71</f>
        <v>0</v>
      </c>
      <c r="L71" s="6">
        <f t="shared" si="10"/>
        <v>0</v>
      </c>
      <c r="M71" s="17">
        <f>VLOOKUP(B71,Encargos!$A$8:$B$652,2,0)</f>
        <v>4.2339999999999999E-3</v>
      </c>
    </row>
    <row r="72" spans="1:13" x14ac:dyDescent="0.3">
      <c r="A72">
        <f t="shared" si="8"/>
        <v>298</v>
      </c>
      <c r="B72" s="1">
        <v>46631</v>
      </c>
      <c r="C72" s="6">
        <f t="shared" si="3"/>
        <v>0</v>
      </c>
      <c r="D72" s="6">
        <f t="shared" si="4"/>
        <v>0</v>
      </c>
      <c r="E72" s="6">
        <f t="shared" si="7"/>
        <v>0</v>
      </c>
      <c r="F72" s="6"/>
      <c r="G72" s="6"/>
      <c r="H72" s="6">
        <f t="shared" si="9"/>
        <v>0</v>
      </c>
      <c r="I72" s="6">
        <f t="shared" si="5"/>
        <v>0</v>
      </c>
      <c r="J72" s="6">
        <f t="shared" si="6"/>
        <v>0</v>
      </c>
      <c r="K72" s="6">
        <f t="shared" si="11"/>
        <v>0</v>
      </c>
      <c r="L72" s="6">
        <f t="shared" si="10"/>
        <v>0</v>
      </c>
      <c r="M72" s="17">
        <f>VLOOKUP(B72,Encargos!$A$8:$B$652,2,0)</f>
        <v>4.2339999999999999E-3</v>
      </c>
    </row>
    <row r="73" spans="1:13" x14ac:dyDescent="0.3">
      <c r="A73">
        <f t="shared" si="8"/>
        <v>297</v>
      </c>
      <c r="B73" s="1">
        <v>46661</v>
      </c>
      <c r="C73" s="6">
        <f t="shared" si="3"/>
        <v>0</v>
      </c>
      <c r="D73" s="6">
        <f t="shared" si="4"/>
        <v>0</v>
      </c>
      <c r="E73" s="6">
        <f t="shared" si="7"/>
        <v>0</v>
      </c>
      <c r="F73" s="6"/>
      <c r="G73" s="6"/>
      <c r="H73" s="6">
        <f t="shared" si="9"/>
        <v>0</v>
      </c>
      <c r="I73" s="6">
        <f t="shared" si="5"/>
        <v>0</v>
      </c>
      <c r="J73" s="6">
        <f t="shared" si="6"/>
        <v>0</v>
      </c>
      <c r="K73" s="6">
        <f t="shared" si="11"/>
        <v>0</v>
      </c>
      <c r="L73" s="6">
        <f t="shared" si="10"/>
        <v>0</v>
      </c>
      <c r="M73" s="17">
        <f>VLOOKUP(B73,Encargos!$A$8:$B$652,2,0)</f>
        <v>4.2339999999999999E-3</v>
      </c>
    </row>
    <row r="74" spans="1:13" x14ac:dyDescent="0.3">
      <c r="A74">
        <f t="shared" si="8"/>
        <v>296</v>
      </c>
      <c r="B74" s="1">
        <v>46692</v>
      </c>
      <c r="C74" s="6">
        <f t="shared" ref="C74:C137" si="12">L73</f>
        <v>0</v>
      </c>
      <c r="D74" s="6">
        <f t="shared" ref="D74:D137" si="13">C74*M74</f>
        <v>0</v>
      </c>
      <c r="E74" s="6">
        <f t="shared" si="7"/>
        <v>0</v>
      </c>
      <c r="F74" s="6"/>
      <c r="G74" s="6"/>
      <c r="H74" s="6">
        <f t="shared" si="9"/>
        <v>0</v>
      </c>
      <c r="I74" s="6">
        <f t="shared" ref="I74:I137" si="14">PMT($N$4,A74,-SUM(E74:G74))</f>
        <v>0</v>
      </c>
      <c r="J74" s="6">
        <f t="shared" ref="J74:J137" si="15">H74</f>
        <v>0</v>
      </c>
      <c r="K74" s="6">
        <f t="shared" si="11"/>
        <v>0</v>
      </c>
      <c r="L74" s="6">
        <f t="shared" si="10"/>
        <v>0</v>
      </c>
      <c r="M74" s="17">
        <f>VLOOKUP(B74,Encargos!$A$8:$B$652,2,0)</f>
        <v>3.8890000000000001E-3</v>
      </c>
    </row>
    <row r="75" spans="1:13" x14ac:dyDescent="0.3">
      <c r="A75">
        <f t="shared" si="8"/>
        <v>295</v>
      </c>
      <c r="B75" s="1">
        <v>46722</v>
      </c>
      <c r="C75" s="6">
        <f t="shared" si="12"/>
        <v>0</v>
      </c>
      <c r="D75" s="6">
        <f t="shared" si="13"/>
        <v>0</v>
      </c>
      <c r="E75" s="6">
        <f t="shared" ref="E75:E138" si="16">C75+D75</f>
        <v>0</v>
      </c>
      <c r="F75" s="6"/>
      <c r="G75" s="6"/>
      <c r="H75" s="6">
        <f t="shared" si="9"/>
        <v>0</v>
      </c>
      <c r="I75" s="6">
        <f t="shared" si="14"/>
        <v>0</v>
      </c>
      <c r="J75" s="6">
        <f t="shared" si="15"/>
        <v>0</v>
      </c>
      <c r="K75" s="6">
        <f t="shared" si="11"/>
        <v>0</v>
      </c>
      <c r="L75" s="6">
        <f t="shared" si="10"/>
        <v>0</v>
      </c>
      <c r="M75" s="17">
        <f>VLOOKUP(B75,Encargos!$A$8:$B$652,2,0)</f>
        <v>3.545E-3</v>
      </c>
    </row>
    <row r="76" spans="1:13" x14ac:dyDescent="0.3">
      <c r="A76">
        <f t="shared" ref="A76:A139" si="17">A75-1</f>
        <v>294</v>
      </c>
      <c r="B76" s="1">
        <v>46753</v>
      </c>
      <c r="C76" s="6">
        <f t="shared" si="12"/>
        <v>0</v>
      </c>
      <c r="D76" s="6">
        <f t="shared" si="13"/>
        <v>0</v>
      </c>
      <c r="E76" s="6">
        <f t="shared" si="16"/>
        <v>0</v>
      </c>
      <c r="F76" s="6"/>
      <c r="G76" s="6"/>
      <c r="H76" s="6">
        <f t="shared" si="9"/>
        <v>0</v>
      </c>
      <c r="I76" s="6">
        <f t="shared" si="14"/>
        <v>0</v>
      </c>
      <c r="J76" s="6">
        <f t="shared" si="15"/>
        <v>0</v>
      </c>
      <c r="K76" s="6">
        <f t="shared" si="11"/>
        <v>0</v>
      </c>
      <c r="L76" s="6">
        <f t="shared" si="10"/>
        <v>0</v>
      </c>
      <c r="M76" s="17">
        <f>VLOOKUP(B76,Encargos!$A$8:$B$652,2,0)</f>
        <v>3.545E-3</v>
      </c>
    </row>
    <row r="77" spans="1:13" x14ac:dyDescent="0.3">
      <c r="A77">
        <f t="shared" si="17"/>
        <v>293</v>
      </c>
      <c r="B77" s="1">
        <v>46784</v>
      </c>
      <c r="C77" s="6">
        <f t="shared" si="12"/>
        <v>0</v>
      </c>
      <c r="D77" s="6">
        <f t="shared" si="13"/>
        <v>0</v>
      </c>
      <c r="E77" s="6">
        <f t="shared" si="16"/>
        <v>0</v>
      </c>
      <c r="F77" s="6"/>
      <c r="G77" s="6"/>
      <c r="H77" s="6">
        <f t="shared" si="9"/>
        <v>0</v>
      </c>
      <c r="I77" s="6">
        <f t="shared" si="14"/>
        <v>0</v>
      </c>
      <c r="J77" s="6">
        <f t="shared" si="15"/>
        <v>0</v>
      </c>
      <c r="K77" s="6">
        <f t="shared" si="11"/>
        <v>0</v>
      </c>
      <c r="L77" s="6">
        <f t="shared" si="10"/>
        <v>0</v>
      </c>
      <c r="M77" s="17">
        <f>VLOOKUP(B77,Encargos!$A$8:$B$652,2,0)</f>
        <v>4.5789999999999997E-3</v>
      </c>
    </row>
    <row r="78" spans="1:13" x14ac:dyDescent="0.3">
      <c r="A78">
        <f t="shared" si="17"/>
        <v>292</v>
      </c>
      <c r="B78" s="1">
        <v>46813</v>
      </c>
      <c r="C78" s="6">
        <f t="shared" si="12"/>
        <v>0</v>
      </c>
      <c r="D78" s="6">
        <f t="shared" si="13"/>
        <v>0</v>
      </c>
      <c r="E78" s="6">
        <f t="shared" si="16"/>
        <v>0</v>
      </c>
      <c r="F78" s="6"/>
      <c r="G78" s="6"/>
      <c r="H78" s="6">
        <f t="shared" si="9"/>
        <v>0</v>
      </c>
      <c r="I78" s="6">
        <f t="shared" si="14"/>
        <v>0</v>
      </c>
      <c r="J78" s="6">
        <f t="shared" si="15"/>
        <v>0</v>
      </c>
      <c r="K78" s="6">
        <f t="shared" si="11"/>
        <v>0</v>
      </c>
      <c r="L78" s="6">
        <f t="shared" si="10"/>
        <v>0</v>
      </c>
      <c r="M78" s="17">
        <f>VLOOKUP(B78,Encargos!$A$8:$B$652,2,0)</f>
        <v>3.947E-3</v>
      </c>
    </row>
    <row r="79" spans="1:13" x14ac:dyDescent="0.3">
      <c r="A79">
        <f t="shared" si="17"/>
        <v>291</v>
      </c>
      <c r="B79" s="1">
        <v>46844</v>
      </c>
      <c r="C79" s="6">
        <f t="shared" si="12"/>
        <v>0</v>
      </c>
      <c r="D79" s="6">
        <f t="shared" si="13"/>
        <v>0</v>
      </c>
      <c r="E79" s="6">
        <f t="shared" si="16"/>
        <v>0</v>
      </c>
      <c r="F79" s="6"/>
      <c r="G79" s="6"/>
      <c r="H79" s="6">
        <f t="shared" si="9"/>
        <v>0</v>
      </c>
      <c r="I79" s="6">
        <f t="shared" si="14"/>
        <v>0</v>
      </c>
      <c r="J79" s="6">
        <f t="shared" si="15"/>
        <v>0</v>
      </c>
      <c r="K79" s="6">
        <f t="shared" si="11"/>
        <v>0</v>
      </c>
      <c r="L79" s="6">
        <f t="shared" si="10"/>
        <v>0</v>
      </c>
      <c r="M79" s="17">
        <f>VLOOKUP(B79,Encargos!$A$8:$B$652,2,0)</f>
        <v>3.2529999999999998E-3</v>
      </c>
    </row>
    <row r="80" spans="1:13" x14ac:dyDescent="0.3">
      <c r="A80">
        <f t="shared" si="17"/>
        <v>290</v>
      </c>
      <c r="B80" s="1">
        <v>46874</v>
      </c>
      <c r="C80" s="6">
        <f t="shared" si="12"/>
        <v>0</v>
      </c>
      <c r="D80" s="6">
        <f t="shared" si="13"/>
        <v>0</v>
      </c>
      <c r="E80" s="6">
        <f t="shared" si="16"/>
        <v>0</v>
      </c>
      <c r="F80" s="6"/>
      <c r="G80" s="6"/>
      <c r="H80" s="6">
        <f t="shared" si="9"/>
        <v>0</v>
      </c>
      <c r="I80" s="6">
        <f t="shared" si="14"/>
        <v>0</v>
      </c>
      <c r="J80" s="6">
        <f t="shared" si="15"/>
        <v>0</v>
      </c>
      <c r="K80" s="6">
        <f t="shared" si="11"/>
        <v>0</v>
      </c>
      <c r="L80" s="6">
        <f t="shared" si="10"/>
        <v>0</v>
      </c>
      <c r="M80" s="17">
        <f>VLOOKUP(B80,Encargos!$A$8:$B$652,2,0)</f>
        <v>4.6430000000000004E-3</v>
      </c>
    </row>
    <row r="81" spans="1:13" x14ac:dyDescent="0.3">
      <c r="A81">
        <f t="shared" si="17"/>
        <v>289</v>
      </c>
      <c r="B81" s="1">
        <v>46905</v>
      </c>
      <c r="C81" s="6">
        <f t="shared" si="12"/>
        <v>0</v>
      </c>
      <c r="D81" s="6">
        <f t="shared" si="13"/>
        <v>0</v>
      </c>
      <c r="E81" s="6">
        <f t="shared" si="16"/>
        <v>0</v>
      </c>
      <c r="F81" s="6"/>
      <c r="G81" s="6"/>
      <c r="H81" s="6">
        <f t="shared" si="9"/>
        <v>0</v>
      </c>
      <c r="I81" s="6">
        <f t="shared" si="14"/>
        <v>0</v>
      </c>
      <c r="J81" s="6">
        <f t="shared" si="15"/>
        <v>0</v>
      </c>
      <c r="K81" s="6">
        <f t="shared" si="11"/>
        <v>0</v>
      </c>
      <c r="L81" s="6">
        <f t="shared" si="10"/>
        <v>0</v>
      </c>
      <c r="M81" s="17">
        <f>VLOOKUP(B81,Encargos!$A$8:$B$652,2,0)</f>
        <v>2.9060000000000002E-3</v>
      </c>
    </row>
    <row r="82" spans="1:13" x14ac:dyDescent="0.3">
      <c r="A82">
        <f t="shared" si="17"/>
        <v>288</v>
      </c>
      <c r="B82" s="1">
        <v>46935</v>
      </c>
      <c r="C82" s="6">
        <f t="shared" si="12"/>
        <v>0</v>
      </c>
      <c r="D82" s="6">
        <f t="shared" si="13"/>
        <v>0</v>
      </c>
      <c r="E82" s="6">
        <f t="shared" si="16"/>
        <v>0</v>
      </c>
      <c r="F82" s="6"/>
      <c r="G82" s="6"/>
      <c r="H82" s="6">
        <f t="shared" si="9"/>
        <v>0</v>
      </c>
      <c r="I82" s="6">
        <f t="shared" si="14"/>
        <v>0</v>
      </c>
      <c r="J82" s="6">
        <f t="shared" si="15"/>
        <v>0</v>
      </c>
      <c r="K82" s="6">
        <f t="shared" si="11"/>
        <v>0</v>
      </c>
      <c r="L82" s="6">
        <f t="shared" si="10"/>
        <v>0</v>
      </c>
      <c r="M82" s="17">
        <f>VLOOKUP(B82,Encargos!$A$8:$B$652,2,0)</f>
        <v>4.2950000000000002E-3</v>
      </c>
    </row>
    <row r="83" spans="1:13" x14ac:dyDescent="0.3">
      <c r="A83">
        <f t="shared" si="17"/>
        <v>287</v>
      </c>
      <c r="B83" s="1">
        <v>46966</v>
      </c>
      <c r="C83" s="6">
        <f t="shared" si="12"/>
        <v>0</v>
      </c>
      <c r="D83" s="6">
        <f t="shared" si="13"/>
        <v>0</v>
      </c>
      <c r="E83" s="6">
        <f t="shared" si="16"/>
        <v>0</v>
      </c>
      <c r="F83" s="6"/>
      <c r="G83" s="6"/>
      <c r="H83" s="6">
        <f t="shared" si="9"/>
        <v>0</v>
      </c>
      <c r="I83" s="6">
        <f t="shared" si="14"/>
        <v>0</v>
      </c>
      <c r="J83" s="6">
        <f t="shared" si="15"/>
        <v>0</v>
      </c>
      <c r="K83" s="6">
        <f t="shared" si="11"/>
        <v>0</v>
      </c>
      <c r="L83" s="6">
        <f t="shared" si="10"/>
        <v>0</v>
      </c>
      <c r="M83" s="17">
        <f>VLOOKUP(B83,Encargos!$A$8:$B$652,2,0)</f>
        <v>3.947E-3</v>
      </c>
    </row>
    <row r="84" spans="1:13" x14ac:dyDescent="0.3">
      <c r="A84">
        <f t="shared" si="17"/>
        <v>286</v>
      </c>
      <c r="B84" s="1">
        <v>46997</v>
      </c>
      <c r="C84" s="6">
        <f t="shared" si="12"/>
        <v>0</v>
      </c>
      <c r="D84" s="6">
        <f t="shared" si="13"/>
        <v>0</v>
      </c>
      <c r="E84" s="6">
        <f t="shared" si="16"/>
        <v>0</v>
      </c>
      <c r="F84" s="6"/>
      <c r="G84" s="6"/>
      <c r="H84" s="6">
        <f t="shared" si="9"/>
        <v>0</v>
      </c>
      <c r="I84" s="6">
        <f t="shared" si="14"/>
        <v>0</v>
      </c>
      <c r="J84" s="6">
        <f t="shared" si="15"/>
        <v>0</v>
      </c>
      <c r="K84" s="6">
        <f t="shared" si="11"/>
        <v>0</v>
      </c>
      <c r="L84" s="6">
        <f t="shared" si="10"/>
        <v>0</v>
      </c>
      <c r="M84" s="17">
        <f>VLOOKUP(B84,Encargos!$A$8:$B$652,2,0)</f>
        <v>3.947E-3</v>
      </c>
    </row>
    <row r="85" spans="1:13" x14ac:dyDescent="0.3">
      <c r="A85">
        <f t="shared" si="17"/>
        <v>285</v>
      </c>
      <c r="B85" s="1">
        <v>47027</v>
      </c>
      <c r="C85" s="6">
        <f t="shared" si="12"/>
        <v>0</v>
      </c>
      <c r="D85" s="6">
        <f t="shared" si="13"/>
        <v>0</v>
      </c>
      <c r="E85" s="6">
        <f t="shared" si="16"/>
        <v>0</v>
      </c>
      <c r="F85" s="6"/>
      <c r="G85" s="6"/>
      <c r="H85" s="6">
        <f t="shared" si="9"/>
        <v>0</v>
      </c>
      <c r="I85" s="6">
        <f t="shared" si="14"/>
        <v>0</v>
      </c>
      <c r="J85" s="6">
        <f t="shared" si="15"/>
        <v>0</v>
      </c>
      <c r="K85" s="6">
        <f t="shared" si="11"/>
        <v>0</v>
      </c>
      <c r="L85" s="6">
        <f t="shared" si="10"/>
        <v>0</v>
      </c>
      <c r="M85" s="17">
        <f>VLOOKUP(B85,Encargos!$A$8:$B$652,2,0)</f>
        <v>4.6430000000000004E-3</v>
      </c>
    </row>
    <row r="86" spans="1:13" x14ac:dyDescent="0.3">
      <c r="A86">
        <f t="shared" si="17"/>
        <v>284</v>
      </c>
      <c r="B86" s="1">
        <v>47058</v>
      </c>
      <c r="C86" s="6">
        <f t="shared" si="12"/>
        <v>0</v>
      </c>
      <c r="D86" s="6">
        <f t="shared" si="13"/>
        <v>0</v>
      </c>
      <c r="E86" s="6">
        <f t="shared" si="16"/>
        <v>0</v>
      </c>
      <c r="F86" s="6"/>
      <c r="G86" s="6"/>
      <c r="H86" s="6">
        <f t="shared" si="9"/>
        <v>0</v>
      </c>
      <c r="I86" s="6">
        <f t="shared" si="14"/>
        <v>0</v>
      </c>
      <c r="J86" s="6">
        <f t="shared" si="15"/>
        <v>0</v>
      </c>
      <c r="K86" s="6">
        <f t="shared" si="11"/>
        <v>0</v>
      </c>
      <c r="L86" s="6">
        <f t="shared" si="10"/>
        <v>0</v>
      </c>
      <c r="M86" s="17">
        <f>VLOOKUP(B86,Encargos!$A$8:$B$652,2,0)</f>
        <v>3.5999999999999999E-3</v>
      </c>
    </row>
    <row r="87" spans="1:13" x14ac:dyDescent="0.3">
      <c r="A87">
        <f t="shared" si="17"/>
        <v>283</v>
      </c>
      <c r="B87" s="1">
        <v>47088</v>
      </c>
      <c r="C87" s="6">
        <f t="shared" si="12"/>
        <v>0</v>
      </c>
      <c r="D87" s="6">
        <f t="shared" si="13"/>
        <v>0</v>
      </c>
      <c r="E87" s="6">
        <f t="shared" si="16"/>
        <v>0</v>
      </c>
      <c r="F87" s="6"/>
      <c r="G87" s="6"/>
      <c r="H87" s="6">
        <f t="shared" si="9"/>
        <v>0</v>
      </c>
      <c r="I87" s="6">
        <f t="shared" si="14"/>
        <v>0</v>
      </c>
      <c r="J87" s="6">
        <f t="shared" si="15"/>
        <v>0</v>
      </c>
      <c r="K87" s="6">
        <f t="shared" si="11"/>
        <v>0</v>
      </c>
      <c r="L87" s="6">
        <f t="shared" si="10"/>
        <v>0</v>
      </c>
      <c r="M87" s="17">
        <f>VLOOKUP(B87,Encargos!$A$8:$B$652,2,0)</f>
        <v>3.947E-3</v>
      </c>
    </row>
    <row r="88" spans="1:13" x14ac:dyDescent="0.3">
      <c r="A88">
        <f t="shared" si="17"/>
        <v>282</v>
      </c>
      <c r="B88" s="1">
        <v>47119</v>
      </c>
      <c r="C88" s="6">
        <f t="shared" si="12"/>
        <v>0</v>
      </c>
      <c r="D88" s="6">
        <f t="shared" si="13"/>
        <v>0</v>
      </c>
      <c r="E88" s="6">
        <f t="shared" si="16"/>
        <v>0</v>
      </c>
      <c r="F88" s="6"/>
      <c r="G88" s="6"/>
      <c r="H88" s="6">
        <f t="shared" si="9"/>
        <v>0</v>
      </c>
      <c r="I88" s="6">
        <f t="shared" si="14"/>
        <v>0</v>
      </c>
      <c r="J88" s="6">
        <f t="shared" si="15"/>
        <v>0</v>
      </c>
      <c r="K88" s="6">
        <f t="shared" si="11"/>
        <v>0</v>
      </c>
      <c r="L88" s="6">
        <f t="shared" si="10"/>
        <v>0</v>
      </c>
      <c r="M88" s="17">
        <f>VLOOKUP(B88,Encargos!$A$8:$B$652,2,0)</f>
        <v>3.5999999999999999E-3</v>
      </c>
    </row>
    <row r="89" spans="1:13" x14ac:dyDescent="0.3">
      <c r="A89">
        <f t="shared" si="17"/>
        <v>281</v>
      </c>
      <c r="B89" s="1">
        <v>47150</v>
      </c>
      <c r="C89" s="6">
        <f t="shared" si="12"/>
        <v>0</v>
      </c>
      <c r="D89" s="6">
        <f t="shared" si="13"/>
        <v>0</v>
      </c>
      <c r="E89" s="6">
        <f t="shared" si="16"/>
        <v>0</v>
      </c>
      <c r="F89" s="6"/>
      <c r="G89" s="6"/>
      <c r="H89" s="6">
        <f t="shared" si="9"/>
        <v>0</v>
      </c>
      <c r="I89" s="6">
        <f t="shared" si="14"/>
        <v>0</v>
      </c>
      <c r="J89" s="6">
        <f t="shared" si="15"/>
        <v>0</v>
      </c>
      <c r="K89" s="6">
        <f t="shared" si="11"/>
        <v>0</v>
      </c>
      <c r="L89" s="6">
        <f t="shared" si="10"/>
        <v>0</v>
      </c>
      <c r="M89" s="17">
        <f>VLOOKUP(B89,Encargos!$A$8:$B$652,2,0)</f>
        <v>3.5999999999999999E-3</v>
      </c>
    </row>
    <row r="90" spans="1:13" x14ac:dyDescent="0.3">
      <c r="A90">
        <f t="shared" si="17"/>
        <v>280</v>
      </c>
      <c r="B90" s="1">
        <v>47178</v>
      </c>
      <c r="C90" s="6">
        <f t="shared" si="12"/>
        <v>0</v>
      </c>
      <c r="D90" s="6">
        <f t="shared" si="13"/>
        <v>0</v>
      </c>
      <c r="E90" s="6">
        <f t="shared" si="16"/>
        <v>0</v>
      </c>
      <c r="F90" s="6"/>
      <c r="G90" s="6"/>
      <c r="H90" s="6">
        <f t="shared" si="9"/>
        <v>0</v>
      </c>
      <c r="I90" s="6">
        <f t="shared" si="14"/>
        <v>0</v>
      </c>
      <c r="J90" s="6">
        <f t="shared" si="15"/>
        <v>0</v>
      </c>
      <c r="K90" s="6">
        <f t="shared" si="11"/>
        <v>0</v>
      </c>
      <c r="L90" s="6">
        <f t="shared" si="10"/>
        <v>0</v>
      </c>
      <c r="M90" s="17">
        <f>VLOOKUP(B90,Encargos!$A$8:$B$652,2,0)</f>
        <v>4.2640000000000004E-3</v>
      </c>
    </row>
    <row r="91" spans="1:13" x14ac:dyDescent="0.3">
      <c r="A91">
        <f t="shared" si="17"/>
        <v>279</v>
      </c>
      <c r="B91" s="1">
        <v>47209</v>
      </c>
      <c r="C91" s="6">
        <f t="shared" si="12"/>
        <v>0</v>
      </c>
      <c r="D91" s="6">
        <f t="shared" si="13"/>
        <v>0</v>
      </c>
      <c r="E91" s="6">
        <f t="shared" si="16"/>
        <v>0</v>
      </c>
      <c r="F91" s="6"/>
      <c r="G91" s="6"/>
      <c r="H91" s="6">
        <f t="shared" si="9"/>
        <v>0</v>
      </c>
      <c r="I91" s="6">
        <f t="shared" si="14"/>
        <v>0</v>
      </c>
      <c r="J91" s="6">
        <f t="shared" si="15"/>
        <v>0</v>
      </c>
      <c r="K91" s="6">
        <f t="shared" si="11"/>
        <v>0</v>
      </c>
      <c r="L91" s="6">
        <f t="shared" si="10"/>
        <v>0</v>
      </c>
      <c r="M91" s="17">
        <f>VLOOKUP(B91,Encargos!$A$8:$B$652,2,0)</f>
        <v>2.8809999999999999E-3</v>
      </c>
    </row>
    <row r="92" spans="1:13" x14ac:dyDescent="0.3">
      <c r="A92">
        <f t="shared" si="17"/>
        <v>278</v>
      </c>
      <c r="B92" s="1">
        <v>47239</v>
      </c>
      <c r="C92" s="6">
        <f t="shared" si="12"/>
        <v>0</v>
      </c>
      <c r="D92" s="6">
        <f t="shared" si="13"/>
        <v>0</v>
      </c>
      <c r="E92" s="6">
        <f t="shared" si="16"/>
        <v>0</v>
      </c>
      <c r="F92" s="6"/>
      <c r="G92" s="6"/>
      <c r="H92" s="6">
        <f t="shared" si="9"/>
        <v>0</v>
      </c>
      <c r="I92" s="6">
        <f t="shared" si="14"/>
        <v>0</v>
      </c>
      <c r="J92" s="6">
        <f t="shared" si="15"/>
        <v>0</v>
      </c>
      <c r="K92" s="6">
        <f t="shared" si="11"/>
        <v>0</v>
      </c>
      <c r="L92" s="6">
        <f t="shared" si="10"/>
        <v>0</v>
      </c>
      <c r="M92" s="17">
        <f>VLOOKUP(B92,Encargos!$A$8:$B$652,2,0)</f>
        <v>3.9179999999999996E-3</v>
      </c>
    </row>
    <row r="93" spans="1:13" x14ac:dyDescent="0.3">
      <c r="A93">
        <f t="shared" si="17"/>
        <v>277</v>
      </c>
      <c r="B93" s="1">
        <v>47270</v>
      </c>
      <c r="C93" s="6">
        <f t="shared" si="12"/>
        <v>0</v>
      </c>
      <c r="D93" s="6">
        <f t="shared" si="13"/>
        <v>0</v>
      </c>
      <c r="E93" s="6">
        <f t="shared" si="16"/>
        <v>0</v>
      </c>
      <c r="F93" s="6"/>
      <c r="G93" s="6"/>
      <c r="H93" s="6">
        <f t="shared" si="9"/>
        <v>0</v>
      </c>
      <c r="I93" s="6">
        <f t="shared" si="14"/>
        <v>0</v>
      </c>
      <c r="J93" s="6">
        <f t="shared" si="15"/>
        <v>0</v>
      </c>
      <c r="K93" s="6">
        <f t="shared" si="11"/>
        <v>0</v>
      </c>
      <c r="L93" s="6">
        <f t="shared" si="10"/>
        <v>0</v>
      </c>
      <c r="M93" s="17">
        <f>VLOOKUP(B93,Encargos!$A$8:$B$652,2,0)</f>
        <v>3.9179999999999996E-3</v>
      </c>
    </row>
    <row r="94" spans="1:13" x14ac:dyDescent="0.3">
      <c r="A94">
        <f t="shared" si="17"/>
        <v>276</v>
      </c>
      <c r="B94" s="1">
        <v>47300</v>
      </c>
      <c r="C94" s="6">
        <f t="shared" si="12"/>
        <v>0</v>
      </c>
      <c r="D94" s="6">
        <f t="shared" si="13"/>
        <v>0</v>
      </c>
      <c r="E94" s="6">
        <f t="shared" si="16"/>
        <v>0</v>
      </c>
      <c r="F94" s="6"/>
      <c r="G94" s="6"/>
      <c r="H94" s="6">
        <f t="shared" si="9"/>
        <v>0</v>
      </c>
      <c r="I94" s="6">
        <f t="shared" si="14"/>
        <v>0</v>
      </c>
      <c r="J94" s="6">
        <f t="shared" si="15"/>
        <v>0</v>
      </c>
      <c r="K94" s="6">
        <f t="shared" si="11"/>
        <v>0</v>
      </c>
      <c r="L94" s="6">
        <f t="shared" si="10"/>
        <v>0</v>
      </c>
      <c r="M94" s="17">
        <f>VLOOKUP(B94,Encargos!$A$8:$B$652,2,0)</f>
        <v>3.9179999999999996E-3</v>
      </c>
    </row>
    <row r="95" spans="1:13" x14ac:dyDescent="0.3">
      <c r="A95">
        <f t="shared" si="17"/>
        <v>275</v>
      </c>
      <c r="B95" s="1">
        <v>47331</v>
      </c>
      <c r="C95" s="6">
        <f t="shared" si="12"/>
        <v>0</v>
      </c>
      <c r="D95" s="6">
        <f t="shared" si="13"/>
        <v>0</v>
      </c>
      <c r="E95" s="6">
        <f t="shared" si="16"/>
        <v>0</v>
      </c>
      <c r="F95" s="6"/>
      <c r="G95" s="6"/>
      <c r="H95" s="6">
        <f t="shared" si="9"/>
        <v>0</v>
      </c>
      <c r="I95" s="6">
        <f t="shared" si="14"/>
        <v>0</v>
      </c>
      <c r="J95" s="6">
        <f t="shared" si="15"/>
        <v>0</v>
      </c>
      <c r="K95" s="6">
        <f t="shared" si="11"/>
        <v>0</v>
      </c>
      <c r="L95" s="6">
        <f t="shared" si="10"/>
        <v>0</v>
      </c>
      <c r="M95" s="17">
        <f>VLOOKUP(B95,Encargos!$A$8:$B$652,2,0)</f>
        <v>3.9179999999999996E-3</v>
      </c>
    </row>
    <row r="96" spans="1:13" x14ac:dyDescent="0.3">
      <c r="A96">
        <f t="shared" si="17"/>
        <v>274</v>
      </c>
      <c r="B96" s="1">
        <v>47362</v>
      </c>
      <c r="C96" s="6">
        <f t="shared" si="12"/>
        <v>0</v>
      </c>
      <c r="D96" s="6">
        <f t="shared" si="13"/>
        <v>0</v>
      </c>
      <c r="E96" s="6">
        <f t="shared" si="16"/>
        <v>0</v>
      </c>
      <c r="F96" s="6"/>
      <c r="G96" s="6"/>
      <c r="H96" s="6">
        <f t="shared" si="9"/>
        <v>0</v>
      </c>
      <c r="I96" s="6">
        <f t="shared" si="14"/>
        <v>0</v>
      </c>
      <c r="J96" s="6">
        <f t="shared" si="15"/>
        <v>0</v>
      </c>
      <c r="K96" s="6">
        <f t="shared" si="11"/>
        <v>0</v>
      </c>
      <c r="L96" s="6">
        <f t="shared" si="10"/>
        <v>0</v>
      </c>
      <c r="M96" s="17">
        <f>VLOOKUP(B96,Encargos!$A$8:$B$652,2,0)</f>
        <v>4.2640000000000004E-3</v>
      </c>
    </row>
    <row r="97" spans="1:13" x14ac:dyDescent="0.3">
      <c r="A97">
        <f t="shared" si="17"/>
        <v>273</v>
      </c>
      <c r="B97" s="1">
        <v>47392</v>
      </c>
      <c r="C97" s="6">
        <f t="shared" si="12"/>
        <v>0</v>
      </c>
      <c r="D97" s="6">
        <f t="shared" si="13"/>
        <v>0</v>
      </c>
      <c r="E97" s="6">
        <f t="shared" si="16"/>
        <v>0</v>
      </c>
      <c r="F97" s="6"/>
      <c r="G97" s="6"/>
      <c r="H97" s="6">
        <f t="shared" si="9"/>
        <v>0</v>
      </c>
      <c r="I97" s="6">
        <f t="shared" si="14"/>
        <v>0</v>
      </c>
      <c r="J97" s="6">
        <f t="shared" si="15"/>
        <v>0</v>
      </c>
      <c r="K97" s="6">
        <f t="shared" si="11"/>
        <v>0</v>
      </c>
      <c r="L97" s="6">
        <f t="shared" si="10"/>
        <v>0</v>
      </c>
      <c r="M97" s="17">
        <f>VLOOKUP(B97,Encargos!$A$8:$B$652,2,0)</f>
        <v>4.6109999999999996E-3</v>
      </c>
    </row>
    <row r="98" spans="1:13" x14ac:dyDescent="0.3">
      <c r="A98">
        <f t="shared" si="17"/>
        <v>272</v>
      </c>
      <c r="B98" s="1">
        <v>47423</v>
      </c>
      <c r="C98" s="6">
        <f t="shared" si="12"/>
        <v>0</v>
      </c>
      <c r="D98" s="6">
        <f t="shared" si="13"/>
        <v>0</v>
      </c>
      <c r="E98" s="6">
        <f t="shared" si="16"/>
        <v>0</v>
      </c>
      <c r="F98" s="6"/>
      <c r="G98" s="6"/>
      <c r="H98" s="6">
        <f t="shared" si="9"/>
        <v>0</v>
      </c>
      <c r="I98" s="6">
        <f t="shared" si="14"/>
        <v>0</v>
      </c>
      <c r="J98" s="6">
        <f t="shared" si="15"/>
        <v>0</v>
      </c>
      <c r="K98" s="6">
        <f t="shared" si="11"/>
        <v>0</v>
      </c>
      <c r="L98" s="6">
        <f t="shared" si="10"/>
        <v>0</v>
      </c>
      <c r="M98" s="17">
        <f>VLOOKUP(B98,Encargos!$A$8:$B$652,2,0)</f>
        <v>3.2260000000000001E-3</v>
      </c>
    </row>
    <row r="99" spans="1:13" x14ac:dyDescent="0.3">
      <c r="A99">
        <f t="shared" si="17"/>
        <v>271</v>
      </c>
      <c r="B99" s="1">
        <v>47453</v>
      </c>
      <c r="C99" s="6">
        <f t="shared" si="12"/>
        <v>0</v>
      </c>
      <c r="D99" s="6">
        <f t="shared" si="13"/>
        <v>0</v>
      </c>
      <c r="E99" s="6">
        <f t="shared" si="16"/>
        <v>0</v>
      </c>
      <c r="F99" s="6"/>
      <c r="G99" s="6"/>
      <c r="H99" s="6">
        <f t="shared" si="9"/>
        <v>0</v>
      </c>
      <c r="I99" s="6">
        <f t="shared" si="14"/>
        <v>0</v>
      </c>
      <c r="J99" s="6">
        <f t="shared" si="15"/>
        <v>0</v>
      </c>
      <c r="K99" s="6">
        <f t="shared" si="11"/>
        <v>0</v>
      </c>
      <c r="L99" s="6">
        <f t="shared" si="10"/>
        <v>0</v>
      </c>
      <c r="M99" s="17">
        <f>VLOOKUP(B99,Encargos!$A$8:$B$652,2,0)</f>
        <v>4.2640000000000004E-3</v>
      </c>
    </row>
    <row r="100" spans="1:13" x14ac:dyDescent="0.3">
      <c r="A100">
        <f t="shared" si="17"/>
        <v>270</v>
      </c>
      <c r="B100" s="1">
        <v>47484</v>
      </c>
      <c r="C100" s="6">
        <f t="shared" si="12"/>
        <v>0</v>
      </c>
      <c r="D100" s="6">
        <f t="shared" si="13"/>
        <v>0</v>
      </c>
      <c r="E100" s="6">
        <f t="shared" si="16"/>
        <v>0</v>
      </c>
      <c r="F100" s="6"/>
      <c r="G100" s="6"/>
      <c r="H100" s="6">
        <f t="shared" si="9"/>
        <v>0</v>
      </c>
      <c r="I100" s="6">
        <f t="shared" si="14"/>
        <v>0</v>
      </c>
      <c r="J100" s="6">
        <f t="shared" si="15"/>
        <v>0</v>
      </c>
      <c r="K100" s="6">
        <f t="shared" si="11"/>
        <v>0</v>
      </c>
      <c r="L100" s="6">
        <f t="shared" si="10"/>
        <v>0</v>
      </c>
      <c r="M100" s="17">
        <f>VLOOKUP(B100,Encargos!$A$8:$B$652,2,0)</f>
        <v>3.5720000000000001E-3</v>
      </c>
    </row>
    <row r="101" spans="1:13" x14ac:dyDescent="0.3">
      <c r="A101">
        <f t="shared" si="17"/>
        <v>269</v>
      </c>
      <c r="B101" s="1">
        <v>47515</v>
      </c>
      <c r="C101" s="6">
        <f t="shared" si="12"/>
        <v>0</v>
      </c>
      <c r="D101" s="6">
        <f t="shared" si="13"/>
        <v>0</v>
      </c>
      <c r="E101" s="6">
        <f t="shared" si="16"/>
        <v>0</v>
      </c>
      <c r="F101" s="6"/>
      <c r="G101" s="6"/>
      <c r="H101" s="6">
        <f t="shared" si="9"/>
        <v>0</v>
      </c>
      <c r="I101" s="6">
        <f t="shared" si="14"/>
        <v>0</v>
      </c>
      <c r="J101" s="6">
        <f t="shared" si="15"/>
        <v>0</v>
      </c>
      <c r="K101" s="6">
        <f t="shared" si="11"/>
        <v>0</v>
      </c>
      <c r="L101" s="6">
        <f t="shared" si="10"/>
        <v>0</v>
      </c>
      <c r="M101" s="17">
        <f>VLOOKUP(B101,Encargos!$A$8:$B$652,2,0)</f>
        <v>3.5720000000000001E-3</v>
      </c>
    </row>
    <row r="102" spans="1:13" x14ac:dyDescent="0.3">
      <c r="A102">
        <f t="shared" si="17"/>
        <v>268</v>
      </c>
      <c r="B102" s="1">
        <v>47543</v>
      </c>
      <c r="C102" s="6">
        <f t="shared" si="12"/>
        <v>0</v>
      </c>
      <c r="D102" s="6">
        <f t="shared" si="13"/>
        <v>0</v>
      </c>
      <c r="E102" s="6">
        <f t="shared" si="16"/>
        <v>0</v>
      </c>
      <c r="F102" s="6"/>
      <c r="G102" s="6"/>
      <c r="H102" s="6">
        <f t="shared" si="9"/>
        <v>0</v>
      </c>
      <c r="I102" s="6">
        <f t="shared" si="14"/>
        <v>0</v>
      </c>
      <c r="J102" s="6">
        <f t="shared" si="15"/>
        <v>0</v>
      </c>
      <c r="K102" s="6">
        <f t="shared" si="11"/>
        <v>0</v>
      </c>
      <c r="L102" s="6">
        <f t="shared" si="10"/>
        <v>0</v>
      </c>
      <c r="M102" s="17">
        <f>VLOOKUP(B102,Encargos!$A$8:$B$652,2,0)</f>
        <v>4.1739999999999998E-3</v>
      </c>
    </row>
    <row r="103" spans="1:13" x14ac:dyDescent="0.3">
      <c r="A103">
        <f t="shared" si="17"/>
        <v>267</v>
      </c>
      <c r="B103" s="1">
        <v>47574</v>
      </c>
      <c r="C103" s="6">
        <f t="shared" si="12"/>
        <v>0</v>
      </c>
      <c r="D103" s="6">
        <f t="shared" si="13"/>
        <v>0</v>
      </c>
      <c r="E103" s="6">
        <f t="shared" si="16"/>
        <v>0</v>
      </c>
      <c r="F103" s="6"/>
      <c r="G103" s="6"/>
      <c r="H103" s="6">
        <f t="shared" si="9"/>
        <v>0</v>
      </c>
      <c r="I103" s="6">
        <f t="shared" si="14"/>
        <v>0</v>
      </c>
      <c r="J103" s="6">
        <f t="shared" si="15"/>
        <v>0</v>
      </c>
      <c r="K103" s="6">
        <f t="shared" si="11"/>
        <v>0</v>
      </c>
      <c r="L103" s="6">
        <f t="shared" si="10"/>
        <v>0</v>
      </c>
      <c r="M103" s="17">
        <f>VLOOKUP(B103,Encargos!$A$8:$B$652,2,0)</f>
        <v>3.4899999999999996E-3</v>
      </c>
    </row>
    <row r="104" spans="1:13" x14ac:dyDescent="0.3">
      <c r="A104">
        <f t="shared" si="17"/>
        <v>266</v>
      </c>
      <c r="B104" s="1">
        <v>47604</v>
      </c>
      <c r="C104" s="6">
        <f t="shared" si="12"/>
        <v>0</v>
      </c>
      <c r="D104" s="6">
        <f t="shared" si="13"/>
        <v>0</v>
      </c>
      <c r="E104" s="6">
        <f t="shared" si="16"/>
        <v>0</v>
      </c>
      <c r="F104" s="6"/>
      <c r="G104" s="6"/>
      <c r="H104" s="6">
        <f t="shared" si="9"/>
        <v>0</v>
      </c>
      <c r="I104" s="6">
        <f t="shared" si="14"/>
        <v>0</v>
      </c>
      <c r="J104" s="6">
        <f t="shared" si="15"/>
        <v>0</v>
      </c>
      <c r="K104" s="6">
        <f t="shared" si="11"/>
        <v>0</v>
      </c>
      <c r="L104" s="6">
        <f t="shared" si="10"/>
        <v>0</v>
      </c>
      <c r="M104" s="17">
        <f>VLOOKUP(B104,Encargos!$A$8:$B$652,2,0)</f>
        <v>3.1490000000000003E-3</v>
      </c>
    </row>
    <row r="105" spans="1:13" x14ac:dyDescent="0.3">
      <c r="A105">
        <f t="shared" si="17"/>
        <v>265</v>
      </c>
      <c r="B105" s="1">
        <v>47635</v>
      </c>
      <c r="C105" s="6">
        <f t="shared" si="12"/>
        <v>0</v>
      </c>
      <c r="D105" s="6">
        <f t="shared" si="13"/>
        <v>0</v>
      </c>
      <c r="E105" s="6">
        <f t="shared" si="16"/>
        <v>0</v>
      </c>
      <c r="F105" s="6"/>
      <c r="G105" s="6"/>
      <c r="H105" s="6">
        <f t="shared" si="9"/>
        <v>0</v>
      </c>
      <c r="I105" s="6">
        <f t="shared" si="14"/>
        <v>0</v>
      </c>
      <c r="J105" s="6">
        <f t="shared" si="15"/>
        <v>0</v>
      </c>
      <c r="K105" s="6">
        <f t="shared" si="11"/>
        <v>0</v>
      </c>
      <c r="L105" s="6">
        <f t="shared" si="10"/>
        <v>0</v>
      </c>
      <c r="M105" s="17">
        <f>VLOOKUP(B105,Encargos!$A$8:$B$652,2,0)</f>
        <v>3.8319999999999999E-3</v>
      </c>
    </row>
    <row r="106" spans="1:13" x14ac:dyDescent="0.3">
      <c r="A106">
        <f t="shared" si="17"/>
        <v>264</v>
      </c>
      <c r="B106" s="1">
        <v>47665</v>
      </c>
      <c r="C106" s="6">
        <f t="shared" si="12"/>
        <v>0</v>
      </c>
      <c r="D106" s="6">
        <f t="shared" si="13"/>
        <v>0</v>
      </c>
      <c r="E106" s="6">
        <f t="shared" si="16"/>
        <v>0</v>
      </c>
      <c r="F106" s="6"/>
      <c r="G106" s="6"/>
      <c r="H106" s="6">
        <f t="shared" si="9"/>
        <v>0</v>
      </c>
      <c r="I106" s="6">
        <f t="shared" si="14"/>
        <v>0</v>
      </c>
      <c r="J106" s="6">
        <f t="shared" si="15"/>
        <v>0</v>
      </c>
      <c r="K106" s="6">
        <f t="shared" si="11"/>
        <v>0</v>
      </c>
      <c r="L106" s="6">
        <f t="shared" si="10"/>
        <v>0</v>
      </c>
      <c r="M106" s="17">
        <f>VLOOKUP(B106,Encargos!$A$8:$B$652,2,0)</f>
        <v>4.1739999999999998E-3</v>
      </c>
    </row>
    <row r="107" spans="1:13" x14ac:dyDescent="0.3">
      <c r="A107">
        <f t="shared" si="17"/>
        <v>263</v>
      </c>
      <c r="B107" s="1">
        <v>47696</v>
      </c>
      <c r="C107" s="6">
        <f t="shared" si="12"/>
        <v>0</v>
      </c>
      <c r="D107" s="6">
        <f t="shared" si="13"/>
        <v>0</v>
      </c>
      <c r="E107" s="6">
        <f t="shared" si="16"/>
        <v>0</v>
      </c>
      <c r="F107" s="6"/>
      <c r="G107" s="6"/>
      <c r="H107" s="6">
        <f t="shared" si="9"/>
        <v>0</v>
      </c>
      <c r="I107" s="6">
        <f t="shared" si="14"/>
        <v>0</v>
      </c>
      <c r="J107" s="6">
        <f t="shared" si="15"/>
        <v>0</v>
      </c>
      <c r="K107" s="6">
        <f t="shared" si="11"/>
        <v>0</v>
      </c>
      <c r="L107" s="6">
        <f t="shared" si="10"/>
        <v>0</v>
      </c>
      <c r="M107" s="17">
        <f>VLOOKUP(B107,Encargos!$A$8:$B$652,2,0)</f>
        <v>3.1490000000000003E-3</v>
      </c>
    </row>
    <row r="108" spans="1:13" x14ac:dyDescent="0.3">
      <c r="A108">
        <f t="shared" si="17"/>
        <v>262</v>
      </c>
      <c r="B108" s="1">
        <v>47727</v>
      </c>
      <c r="C108" s="6">
        <f t="shared" si="12"/>
        <v>0</v>
      </c>
      <c r="D108" s="6">
        <f t="shared" si="13"/>
        <v>0</v>
      </c>
      <c r="E108" s="6">
        <f t="shared" si="16"/>
        <v>0</v>
      </c>
      <c r="F108" s="6"/>
      <c r="G108" s="6"/>
      <c r="H108" s="6">
        <f t="shared" si="9"/>
        <v>0</v>
      </c>
      <c r="I108" s="6">
        <f t="shared" si="14"/>
        <v>0</v>
      </c>
      <c r="J108" s="6">
        <f t="shared" si="15"/>
        <v>0</v>
      </c>
      <c r="K108" s="6">
        <f t="shared" si="11"/>
        <v>0</v>
      </c>
      <c r="L108" s="6">
        <f t="shared" si="10"/>
        <v>0</v>
      </c>
      <c r="M108" s="17">
        <f>VLOOKUP(B108,Encargos!$A$8:$B$652,2,0)</f>
        <v>4.516E-3</v>
      </c>
    </row>
    <row r="109" spans="1:13" x14ac:dyDescent="0.3">
      <c r="A109">
        <f t="shared" si="17"/>
        <v>261</v>
      </c>
      <c r="B109" s="1">
        <v>47757</v>
      </c>
      <c r="C109" s="6">
        <f t="shared" si="12"/>
        <v>0</v>
      </c>
      <c r="D109" s="6">
        <f t="shared" si="13"/>
        <v>0</v>
      </c>
      <c r="E109" s="6">
        <f t="shared" si="16"/>
        <v>0</v>
      </c>
      <c r="F109" s="6"/>
      <c r="G109" s="6"/>
      <c r="H109" s="6">
        <f t="shared" si="9"/>
        <v>0</v>
      </c>
      <c r="I109" s="6">
        <f t="shared" si="14"/>
        <v>0</v>
      </c>
      <c r="J109" s="6">
        <f t="shared" si="15"/>
        <v>0</v>
      </c>
      <c r="K109" s="6">
        <f t="shared" si="11"/>
        <v>0</v>
      </c>
      <c r="L109" s="6">
        <f t="shared" si="10"/>
        <v>0</v>
      </c>
      <c r="M109" s="17">
        <f>VLOOKUP(B109,Encargos!$A$8:$B$652,2,0)</f>
        <v>3.4760000000000004E-3</v>
      </c>
    </row>
    <row r="110" spans="1:13" x14ac:dyDescent="0.3">
      <c r="A110">
        <f t="shared" si="17"/>
        <v>260</v>
      </c>
      <c r="B110" s="1">
        <v>47788</v>
      </c>
      <c r="C110" s="6">
        <f t="shared" si="12"/>
        <v>0</v>
      </c>
      <c r="D110" s="6">
        <f t="shared" si="13"/>
        <v>0</v>
      </c>
      <c r="E110" s="6">
        <f t="shared" si="16"/>
        <v>0</v>
      </c>
      <c r="F110" s="6"/>
      <c r="G110" s="6"/>
      <c r="H110" s="6">
        <f t="shared" si="9"/>
        <v>0</v>
      </c>
      <c r="I110" s="6">
        <f t="shared" si="14"/>
        <v>0</v>
      </c>
      <c r="J110" s="6">
        <f t="shared" si="15"/>
        <v>0</v>
      </c>
      <c r="K110" s="6">
        <f t="shared" si="11"/>
        <v>0</v>
      </c>
      <c r="L110" s="6">
        <f t="shared" si="10"/>
        <v>0</v>
      </c>
      <c r="M110" s="17">
        <f>VLOOKUP(B110,Encargos!$A$8:$B$652,2,0)</f>
        <v>2.4659999999999999E-3</v>
      </c>
    </row>
    <row r="111" spans="1:13" x14ac:dyDescent="0.3">
      <c r="A111">
        <f t="shared" si="17"/>
        <v>259</v>
      </c>
      <c r="B111" s="1">
        <v>47818</v>
      </c>
      <c r="C111" s="6">
        <f t="shared" si="12"/>
        <v>0</v>
      </c>
      <c r="D111" s="6">
        <f t="shared" si="13"/>
        <v>0</v>
      </c>
      <c r="E111" s="6">
        <f t="shared" si="16"/>
        <v>0</v>
      </c>
      <c r="F111" s="6"/>
      <c r="G111" s="6"/>
      <c r="H111" s="6">
        <f t="shared" si="9"/>
        <v>0</v>
      </c>
      <c r="I111" s="6">
        <f t="shared" si="14"/>
        <v>0</v>
      </c>
      <c r="J111" s="6">
        <f t="shared" si="15"/>
        <v>0</v>
      </c>
      <c r="K111" s="6">
        <f t="shared" si="11"/>
        <v>0</v>
      </c>
      <c r="L111" s="6">
        <f t="shared" si="10"/>
        <v>0</v>
      </c>
      <c r="M111" s="17">
        <f>VLOOKUP(B111,Encargos!$A$8:$B$652,2,0)</f>
        <v>2.4659999999999999E-3</v>
      </c>
    </row>
    <row r="112" spans="1:13" x14ac:dyDescent="0.3">
      <c r="A112">
        <f t="shared" si="17"/>
        <v>258</v>
      </c>
      <c r="B112" s="1">
        <v>47849</v>
      </c>
      <c r="C112" s="6">
        <f t="shared" si="12"/>
        <v>0</v>
      </c>
      <c r="D112" s="6">
        <f t="shared" si="13"/>
        <v>0</v>
      </c>
      <c r="E112" s="6">
        <f t="shared" si="16"/>
        <v>0</v>
      </c>
      <c r="F112" s="6"/>
      <c r="G112" s="6"/>
      <c r="H112" s="6">
        <f t="shared" si="9"/>
        <v>0</v>
      </c>
      <c r="I112" s="6">
        <f t="shared" si="14"/>
        <v>0</v>
      </c>
      <c r="J112" s="6">
        <f t="shared" si="15"/>
        <v>0</v>
      </c>
      <c r="K112" s="6">
        <f t="shared" si="11"/>
        <v>0</v>
      </c>
      <c r="L112" s="6">
        <f t="shared" si="10"/>
        <v>0</v>
      </c>
      <c r="M112" s="17">
        <f>VLOOKUP(B112,Encargos!$A$8:$B$652,2,0)</f>
        <v>2.4659999999999999E-3</v>
      </c>
    </row>
    <row r="113" spans="1:13" x14ac:dyDescent="0.3">
      <c r="A113">
        <f t="shared" si="17"/>
        <v>257</v>
      </c>
      <c r="B113" s="1">
        <v>47880</v>
      </c>
      <c r="C113" s="6">
        <f t="shared" si="12"/>
        <v>0</v>
      </c>
      <c r="D113" s="6">
        <f t="shared" si="13"/>
        <v>0</v>
      </c>
      <c r="E113" s="6">
        <f t="shared" si="16"/>
        <v>0</v>
      </c>
      <c r="F113" s="6"/>
      <c r="G113" s="6"/>
      <c r="H113" s="6">
        <f t="shared" si="9"/>
        <v>0</v>
      </c>
      <c r="I113" s="6">
        <f t="shared" si="14"/>
        <v>0</v>
      </c>
      <c r="J113" s="6">
        <f t="shared" si="15"/>
        <v>0</v>
      </c>
      <c r="K113" s="6">
        <f t="shared" si="11"/>
        <v>0</v>
      </c>
      <c r="L113" s="6">
        <f t="shared" si="10"/>
        <v>0</v>
      </c>
      <c r="M113" s="17">
        <f>VLOOKUP(B113,Encargos!$A$8:$B$652,2,0)</f>
        <v>2.4659999999999999E-3</v>
      </c>
    </row>
    <row r="114" spans="1:13" x14ac:dyDescent="0.3">
      <c r="A114">
        <f t="shared" si="17"/>
        <v>256</v>
      </c>
      <c r="B114" s="1">
        <v>47908</v>
      </c>
      <c r="C114" s="6">
        <f t="shared" si="12"/>
        <v>0</v>
      </c>
      <c r="D114" s="6">
        <f t="shared" si="13"/>
        <v>0</v>
      </c>
      <c r="E114" s="6">
        <f t="shared" si="16"/>
        <v>0</v>
      </c>
      <c r="F114" s="6"/>
      <c r="G114" s="6"/>
      <c r="H114" s="6">
        <f t="shared" si="9"/>
        <v>0</v>
      </c>
      <c r="I114" s="6">
        <f t="shared" si="14"/>
        <v>0</v>
      </c>
      <c r="J114" s="6">
        <f t="shared" si="15"/>
        <v>0</v>
      </c>
      <c r="K114" s="6">
        <f t="shared" si="11"/>
        <v>0</v>
      </c>
      <c r="L114" s="6">
        <f t="shared" si="10"/>
        <v>0</v>
      </c>
      <c r="M114" s="17">
        <f>VLOOKUP(B114,Encargos!$A$8:$B$652,2,0)</f>
        <v>2.4659999999999999E-3</v>
      </c>
    </row>
    <row r="115" spans="1:13" x14ac:dyDescent="0.3">
      <c r="A115">
        <f t="shared" si="17"/>
        <v>255</v>
      </c>
      <c r="B115" s="1">
        <v>47939</v>
      </c>
      <c r="C115" s="6">
        <f t="shared" si="12"/>
        <v>0</v>
      </c>
      <c r="D115" s="6">
        <f t="shared" si="13"/>
        <v>0</v>
      </c>
      <c r="E115" s="6">
        <f t="shared" si="16"/>
        <v>0</v>
      </c>
      <c r="F115" s="6"/>
      <c r="G115" s="6"/>
      <c r="H115" s="6">
        <f t="shared" si="9"/>
        <v>0</v>
      </c>
      <c r="I115" s="6">
        <f t="shared" si="14"/>
        <v>0</v>
      </c>
      <c r="J115" s="6">
        <f t="shared" si="15"/>
        <v>0</v>
      </c>
      <c r="K115" s="6">
        <f t="shared" si="11"/>
        <v>0</v>
      </c>
      <c r="L115" s="6">
        <f t="shared" si="10"/>
        <v>0</v>
      </c>
      <c r="M115" s="17">
        <f>VLOOKUP(B115,Encargos!$A$8:$B$652,2,0)</f>
        <v>2.4659999999999999E-3</v>
      </c>
    </row>
    <row r="116" spans="1:13" x14ac:dyDescent="0.3">
      <c r="A116">
        <f t="shared" si="17"/>
        <v>254</v>
      </c>
      <c r="B116" s="1">
        <v>47969</v>
      </c>
      <c r="C116" s="6">
        <f t="shared" si="12"/>
        <v>0</v>
      </c>
      <c r="D116" s="6">
        <f t="shared" si="13"/>
        <v>0</v>
      </c>
      <c r="E116" s="6">
        <f t="shared" si="16"/>
        <v>0</v>
      </c>
      <c r="F116" s="6"/>
      <c r="G116" s="6"/>
      <c r="H116" s="6">
        <f t="shared" si="9"/>
        <v>0</v>
      </c>
      <c r="I116" s="6">
        <f t="shared" si="14"/>
        <v>0</v>
      </c>
      <c r="J116" s="6">
        <f t="shared" si="15"/>
        <v>0</v>
      </c>
      <c r="K116" s="6">
        <f t="shared" si="11"/>
        <v>0</v>
      </c>
      <c r="L116" s="6">
        <f t="shared" si="10"/>
        <v>0</v>
      </c>
      <c r="M116" s="17">
        <f>VLOOKUP(B116,Encargos!$A$8:$B$652,2,0)</f>
        <v>2.4659999999999999E-3</v>
      </c>
    </row>
    <row r="117" spans="1:13" x14ac:dyDescent="0.3">
      <c r="A117">
        <f t="shared" si="17"/>
        <v>253</v>
      </c>
      <c r="B117" s="1">
        <v>48000</v>
      </c>
      <c r="C117" s="6">
        <f t="shared" si="12"/>
        <v>0</v>
      </c>
      <c r="D117" s="6">
        <f t="shared" si="13"/>
        <v>0</v>
      </c>
      <c r="E117" s="6">
        <f t="shared" si="16"/>
        <v>0</v>
      </c>
      <c r="F117" s="6"/>
      <c r="G117" s="6"/>
      <c r="H117" s="6">
        <f t="shared" si="9"/>
        <v>0</v>
      </c>
      <c r="I117" s="6">
        <f t="shared" si="14"/>
        <v>0</v>
      </c>
      <c r="J117" s="6">
        <f t="shared" si="15"/>
        <v>0</v>
      </c>
      <c r="K117" s="6">
        <f t="shared" si="11"/>
        <v>0</v>
      </c>
      <c r="L117" s="6">
        <f t="shared" si="10"/>
        <v>0</v>
      </c>
      <c r="M117" s="17">
        <f>VLOOKUP(B117,Encargos!$A$8:$B$652,2,0)</f>
        <v>2.4659999999999999E-3</v>
      </c>
    </row>
    <row r="118" spans="1:13" x14ac:dyDescent="0.3">
      <c r="A118">
        <f t="shared" si="17"/>
        <v>252</v>
      </c>
      <c r="B118" s="1">
        <v>48030</v>
      </c>
      <c r="C118" s="6">
        <f t="shared" si="12"/>
        <v>0</v>
      </c>
      <c r="D118" s="6">
        <f t="shared" si="13"/>
        <v>0</v>
      </c>
      <c r="E118" s="6">
        <f t="shared" si="16"/>
        <v>0</v>
      </c>
      <c r="F118" s="6"/>
      <c r="G118" s="6"/>
      <c r="H118" s="6">
        <f t="shared" si="9"/>
        <v>0</v>
      </c>
      <c r="I118" s="6">
        <f t="shared" si="14"/>
        <v>0</v>
      </c>
      <c r="J118" s="6">
        <f t="shared" si="15"/>
        <v>0</v>
      </c>
      <c r="K118" s="6">
        <f t="shared" si="11"/>
        <v>0</v>
      </c>
      <c r="L118" s="6">
        <f t="shared" si="10"/>
        <v>0</v>
      </c>
      <c r="M118" s="17">
        <f>VLOOKUP(B118,Encargos!$A$8:$B$652,2,0)</f>
        <v>2.4659999999999999E-3</v>
      </c>
    </row>
    <row r="119" spans="1:13" x14ac:dyDescent="0.3">
      <c r="A119">
        <f t="shared" si="17"/>
        <v>251</v>
      </c>
      <c r="B119" s="1">
        <v>48061</v>
      </c>
      <c r="C119" s="6">
        <f t="shared" si="12"/>
        <v>0</v>
      </c>
      <c r="D119" s="6">
        <f t="shared" si="13"/>
        <v>0</v>
      </c>
      <c r="E119" s="6">
        <f t="shared" si="16"/>
        <v>0</v>
      </c>
      <c r="F119" s="6"/>
      <c r="G119" s="6"/>
      <c r="H119" s="6">
        <f t="shared" si="9"/>
        <v>0</v>
      </c>
      <c r="I119" s="6">
        <f t="shared" si="14"/>
        <v>0</v>
      </c>
      <c r="J119" s="6">
        <f t="shared" si="15"/>
        <v>0</v>
      </c>
      <c r="K119" s="6">
        <f t="shared" si="11"/>
        <v>0</v>
      </c>
      <c r="L119" s="6">
        <f t="shared" si="10"/>
        <v>0</v>
      </c>
      <c r="M119" s="17">
        <f>VLOOKUP(B119,Encargos!$A$8:$B$652,2,0)</f>
        <v>2.4659999999999999E-3</v>
      </c>
    </row>
    <row r="120" spans="1:13" x14ac:dyDescent="0.3">
      <c r="A120">
        <f t="shared" si="17"/>
        <v>250</v>
      </c>
      <c r="B120" s="1">
        <v>48092</v>
      </c>
      <c r="C120" s="6">
        <f t="shared" si="12"/>
        <v>0</v>
      </c>
      <c r="D120" s="6">
        <f t="shared" si="13"/>
        <v>0</v>
      </c>
      <c r="E120" s="6">
        <f t="shared" si="16"/>
        <v>0</v>
      </c>
      <c r="F120" s="6"/>
      <c r="G120" s="6"/>
      <c r="H120" s="6">
        <f t="shared" si="9"/>
        <v>0</v>
      </c>
      <c r="I120" s="6">
        <f t="shared" si="14"/>
        <v>0</v>
      </c>
      <c r="J120" s="6">
        <f t="shared" si="15"/>
        <v>0</v>
      </c>
      <c r="K120" s="6">
        <f t="shared" si="11"/>
        <v>0</v>
      </c>
      <c r="L120" s="6">
        <f t="shared" si="10"/>
        <v>0</v>
      </c>
      <c r="M120" s="17">
        <f>VLOOKUP(B120,Encargos!$A$8:$B$652,2,0)</f>
        <v>2.4659999999999999E-3</v>
      </c>
    </row>
    <row r="121" spans="1:13" x14ac:dyDescent="0.3">
      <c r="A121">
        <f t="shared" si="17"/>
        <v>249</v>
      </c>
      <c r="B121" s="1">
        <v>48122</v>
      </c>
      <c r="C121" s="6">
        <f t="shared" si="12"/>
        <v>0</v>
      </c>
      <c r="D121" s="6">
        <f t="shared" si="13"/>
        <v>0</v>
      </c>
      <c r="E121" s="6">
        <f t="shared" si="16"/>
        <v>0</v>
      </c>
      <c r="F121" s="6"/>
      <c r="G121" s="6"/>
      <c r="H121" s="6">
        <f t="shared" si="9"/>
        <v>0</v>
      </c>
      <c r="I121" s="6">
        <f t="shared" si="14"/>
        <v>0</v>
      </c>
      <c r="J121" s="6">
        <f t="shared" si="15"/>
        <v>0</v>
      </c>
      <c r="K121" s="6">
        <f t="shared" si="11"/>
        <v>0</v>
      </c>
      <c r="L121" s="6">
        <f t="shared" si="10"/>
        <v>0</v>
      </c>
      <c r="M121" s="17">
        <f>VLOOKUP(B121,Encargos!$A$8:$B$652,2,0)</f>
        <v>2.4659999999999999E-3</v>
      </c>
    </row>
    <row r="122" spans="1:13" x14ac:dyDescent="0.3">
      <c r="A122">
        <f t="shared" si="17"/>
        <v>248</v>
      </c>
      <c r="B122" s="1">
        <v>48153</v>
      </c>
      <c r="C122" s="6">
        <f t="shared" si="12"/>
        <v>0</v>
      </c>
      <c r="D122" s="6">
        <f t="shared" si="13"/>
        <v>0</v>
      </c>
      <c r="E122" s="6">
        <f t="shared" si="16"/>
        <v>0</v>
      </c>
      <c r="F122" s="6"/>
      <c r="G122" s="6"/>
      <c r="H122" s="6">
        <f t="shared" si="9"/>
        <v>0</v>
      </c>
      <c r="I122" s="6">
        <f t="shared" si="14"/>
        <v>0</v>
      </c>
      <c r="J122" s="6">
        <f t="shared" si="15"/>
        <v>0</v>
      </c>
      <c r="K122" s="6">
        <f t="shared" si="11"/>
        <v>0</v>
      </c>
      <c r="L122" s="6">
        <f t="shared" si="10"/>
        <v>0</v>
      </c>
      <c r="M122" s="17">
        <f>VLOOKUP(B122,Encargos!$A$8:$B$652,2,0)</f>
        <v>2.4659999999999999E-3</v>
      </c>
    </row>
    <row r="123" spans="1:13" x14ac:dyDescent="0.3">
      <c r="A123">
        <f t="shared" si="17"/>
        <v>247</v>
      </c>
      <c r="B123" s="1">
        <v>48183</v>
      </c>
      <c r="C123" s="6">
        <f t="shared" si="12"/>
        <v>0</v>
      </c>
      <c r="D123" s="6">
        <f t="shared" si="13"/>
        <v>0</v>
      </c>
      <c r="E123" s="6">
        <f t="shared" si="16"/>
        <v>0</v>
      </c>
      <c r="F123" s="6"/>
      <c r="G123" s="6"/>
      <c r="H123" s="6">
        <f t="shared" si="9"/>
        <v>0</v>
      </c>
      <c r="I123" s="6">
        <f t="shared" si="14"/>
        <v>0</v>
      </c>
      <c r="J123" s="6">
        <f t="shared" si="15"/>
        <v>0</v>
      </c>
      <c r="K123" s="6">
        <f t="shared" si="11"/>
        <v>0</v>
      </c>
      <c r="L123" s="6">
        <f t="shared" si="10"/>
        <v>0</v>
      </c>
      <c r="M123" s="17">
        <f>VLOOKUP(B123,Encargos!$A$8:$B$652,2,0)</f>
        <v>2.4659999999999999E-3</v>
      </c>
    </row>
    <row r="124" spans="1:13" x14ac:dyDescent="0.3">
      <c r="A124">
        <f t="shared" si="17"/>
        <v>246</v>
      </c>
      <c r="B124" s="1">
        <v>48214</v>
      </c>
      <c r="C124" s="6">
        <f t="shared" si="12"/>
        <v>0</v>
      </c>
      <c r="D124" s="6">
        <f t="shared" si="13"/>
        <v>0</v>
      </c>
      <c r="E124" s="6">
        <f t="shared" si="16"/>
        <v>0</v>
      </c>
      <c r="F124" s="6"/>
      <c r="G124" s="6"/>
      <c r="H124" s="6">
        <f t="shared" si="9"/>
        <v>0</v>
      </c>
      <c r="I124" s="6">
        <f t="shared" si="14"/>
        <v>0</v>
      </c>
      <c r="J124" s="6">
        <f t="shared" si="15"/>
        <v>0</v>
      </c>
      <c r="K124" s="6">
        <f t="shared" si="11"/>
        <v>0</v>
      </c>
      <c r="L124" s="6">
        <f t="shared" si="10"/>
        <v>0</v>
      </c>
      <c r="M124" s="17">
        <f>VLOOKUP(B124,Encargos!$A$8:$B$652,2,0)</f>
        <v>2.4659999999999999E-3</v>
      </c>
    </row>
    <row r="125" spans="1:13" x14ac:dyDescent="0.3">
      <c r="A125">
        <f t="shared" si="17"/>
        <v>245</v>
      </c>
      <c r="B125" s="1">
        <v>48245</v>
      </c>
      <c r="C125" s="6">
        <f t="shared" si="12"/>
        <v>0</v>
      </c>
      <c r="D125" s="6">
        <f t="shared" si="13"/>
        <v>0</v>
      </c>
      <c r="E125" s="6">
        <f t="shared" si="16"/>
        <v>0</v>
      </c>
      <c r="F125" s="6"/>
      <c r="G125" s="6"/>
      <c r="H125" s="6">
        <f t="shared" si="9"/>
        <v>0</v>
      </c>
      <c r="I125" s="6">
        <f t="shared" si="14"/>
        <v>0</v>
      </c>
      <c r="J125" s="6">
        <f t="shared" si="15"/>
        <v>0</v>
      </c>
      <c r="K125" s="6">
        <f t="shared" si="11"/>
        <v>0</v>
      </c>
      <c r="L125" s="6">
        <f t="shared" si="10"/>
        <v>0</v>
      </c>
      <c r="M125" s="17">
        <f>VLOOKUP(B125,Encargos!$A$8:$B$652,2,0)</f>
        <v>2.4659999999999999E-3</v>
      </c>
    </row>
    <row r="126" spans="1:13" x14ac:dyDescent="0.3">
      <c r="A126">
        <f t="shared" si="17"/>
        <v>244</v>
      </c>
      <c r="B126" s="1">
        <v>48274</v>
      </c>
      <c r="C126" s="6">
        <f t="shared" si="12"/>
        <v>0</v>
      </c>
      <c r="D126" s="6">
        <f t="shared" si="13"/>
        <v>0</v>
      </c>
      <c r="E126" s="6">
        <f t="shared" si="16"/>
        <v>0</v>
      </c>
      <c r="F126" s="6"/>
      <c r="G126" s="6"/>
      <c r="H126" s="6">
        <f t="shared" si="9"/>
        <v>0</v>
      </c>
      <c r="I126" s="6">
        <f t="shared" si="14"/>
        <v>0</v>
      </c>
      <c r="J126" s="6">
        <f t="shared" si="15"/>
        <v>0</v>
      </c>
      <c r="K126" s="6">
        <f t="shared" si="11"/>
        <v>0</v>
      </c>
      <c r="L126" s="6">
        <f t="shared" si="10"/>
        <v>0</v>
      </c>
      <c r="M126" s="17">
        <f>VLOOKUP(B126,Encargos!$A$8:$B$652,2,0)</f>
        <v>2.4659999999999999E-3</v>
      </c>
    </row>
    <row r="127" spans="1:13" x14ac:dyDescent="0.3">
      <c r="A127">
        <f t="shared" si="17"/>
        <v>243</v>
      </c>
      <c r="B127" s="1">
        <v>48305</v>
      </c>
      <c r="C127" s="6">
        <f t="shared" si="12"/>
        <v>0</v>
      </c>
      <c r="D127" s="6">
        <f t="shared" si="13"/>
        <v>0</v>
      </c>
      <c r="E127" s="6">
        <f t="shared" si="16"/>
        <v>0</v>
      </c>
      <c r="F127" s="6"/>
      <c r="G127" s="6"/>
      <c r="H127" s="6">
        <f t="shared" si="9"/>
        <v>0</v>
      </c>
      <c r="I127" s="6">
        <f t="shared" si="14"/>
        <v>0</v>
      </c>
      <c r="J127" s="6">
        <f t="shared" si="15"/>
        <v>0</v>
      </c>
      <c r="K127" s="6">
        <f t="shared" si="11"/>
        <v>0</v>
      </c>
      <c r="L127" s="6">
        <f t="shared" si="10"/>
        <v>0</v>
      </c>
      <c r="M127" s="17">
        <f>VLOOKUP(B127,Encargos!$A$8:$B$652,2,0)</f>
        <v>2.4659999999999999E-3</v>
      </c>
    </row>
    <row r="128" spans="1:13" x14ac:dyDescent="0.3">
      <c r="A128">
        <f t="shared" si="17"/>
        <v>242</v>
      </c>
      <c r="B128" s="1">
        <v>48335</v>
      </c>
      <c r="C128" s="6">
        <f t="shared" si="12"/>
        <v>0</v>
      </c>
      <c r="D128" s="6">
        <f t="shared" si="13"/>
        <v>0</v>
      </c>
      <c r="E128" s="6">
        <f t="shared" si="16"/>
        <v>0</v>
      </c>
      <c r="F128" s="6"/>
      <c r="G128" s="6"/>
      <c r="H128" s="6">
        <f t="shared" si="9"/>
        <v>0</v>
      </c>
      <c r="I128" s="6">
        <f t="shared" si="14"/>
        <v>0</v>
      </c>
      <c r="J128" s="6">
        <f t="shared" si="15"/>
        <v>0</v>
      </c>
      <c r="K128" s="6">
        <f t="shared" si="11"/>
        <v>0</v>
      </c>
      <c r="L128" s="6">
        <f t="shared" si="10"/>
        <v>0</v>
      </c>
      <c r="M128" s="17">
        <f>VLOOKUP(B128,Encargos!$A$8:$B$652,2,0)</f>
        <v>2.4659999999999999E-3</v>
      </c>
    </row>
    <row r="129" spans="1:13" x14ac:dyDescent="0.3">
      <c r="A129">
        <f t="shared" si="17"/>
        <v>241</v>
      </c>
      <c r="B129" s="1">
        <v>48366</v>
      </c>
      <c r="C129" s="6">
        <f t="shared" si="12"/>
        <v>0</v>
      </c>
      <c r="D129" s="6">
        <f t="shared" si="13"/>
        <v>0</v>
      </c>
      <c r="E129" s="6">
        <f t="shared" si="16"/>
        <v>0</v>
      </c>
      <c r="F129" s="6"/>
      <c r="G129" s="6"/>
      <c r="H129" s="6">
        <f t="shared" si="9"/>
        <v>0</v>
      </c>
      <c r="I129" s="6">
        <f t="shared" si="14"/>
        <v>0</v>
      </c>
      <c r="J129" s="6">
        <f t="shared" si="15"/>
        <v>0</v>
      </c>
      <c r="K129" s="6">
        <f t="shared" si="11"/>
        <v>0</v>
      </c>
      <c r="L129" s="6">
        <f t="shared" si="10"/>
        <v>0</v>
      </c>
      <c r="M129" s="17">
        <f>VLOOKUP(B129,Encargos!$A$8:$B$652,2,0)</f>
        <v>2.4659999999999999E-3</v>
      </c>
    </row>
    <row r="130" spans="1:13" x14ac:dyDescent="0.3">
      <c r="A130">
        <f t="shared" si="17"/>
        <v>240</v>
      </c>
      <c r="B130" s="1">
        <v>48396</v>
      </c>
      <c r="C130" s="6">
        <f t="shared" si="12"/>
        <v>0</v>
      </c>
      <c r="D130" s="6">
        <f t="shared" si="13"/>
        <v>0</v>
      </c>
      <c r="E130" s="6">
        <f t="shared" si="16"/>
        <v>0</v>
      </c>
      <c r="F130" s="6"/>
      <c r="G130" s="6"/>
      <c r="H130" s="6">
        <f t="shared" si="9"/>
        <v>0</v>
      </c>
      <c r="I130" s="6">
        <f t="shared" si="14"/>
        <v>0</v>
      </c>
      <c r="J130" s="6">
        <f t="shared" si="15"/>
        <v>0</v>
      </c>
      <c r="K130" s="6">
        <f t="shared" si="11"/>
        <v>0</v>
      </c>
      <c r="L130" s="6">
        <f t="shared" si="10"/>
        <v>0</v>
      </c>
      <c r="M130" s="17">
        <f>VLOOKUP(B130,Encargos!$A$8:$B$652,2,0)</f>
        <v>2.4659999999999999E-3</v>
      </c>
    </row>
    <row r="131" spans="1:13" x14ac:dyDescent="0.3">
      <c r="A131">
        <f t="shared" si="17"/>
        <v>239</v>
      </c>
      <c r="B131" s="1">
        <v>48427</v>
      </c>
      <c r="C131" s="6">
        <f t="shared" si="12"/>
        <v>0</v>
      </c>
      <c r="D131" s="6">
        <f t="shared" si="13"/>
        <v>0</v>
      </c>
      <c r="E131" s="6">
        <f t="shared" si="16"/>
        <v>0</v>
      </c>
      <c r="F131" s="6"/>
      <c r="G131" s="6"/>
      <c r="H131" s="6">
        <f t="shared" si="9"/>
        <v>0</v>
      </c>
      <c r="I131" s="6">
        <f t="shared" si="14"/>
        <v>0</v>
      </c>
      <c r="J131" s="6">
        <f t="shared" si="15"/>
        <v>0</v>
      </c>
      <c r="K131" s="6">
        <f t="shared" si="11"/>
        <v>0</v>
      </c>
      <c r="L131" s="6">
        <f t="shared" si="10"/>
        <v>0</v>
      </c>
      <c r="M131" s="17">
        <f>VLOOKUP(B131,Encargos!$A$8:$B$652,2,0)</f>
        <v>2.4659999999999999E-3</v>
      </c>
    </row>
    <row r="132" spans="1:13" x14ac:dyDescent="0.3">
      <c r="A132">
        <f t="shared" si="17"/>
        <v>238</v>
      </c>
      <c r="B132" s="1">
        <v>48458</v>
      </c>
      <c r="C132" s="6">
        <f t="shared" si="12"/>
        <v>0</v>
      </c>
      <c r="D132" s="6">
        <f t="shared" si="13"/>
        <v>0</v>
      </c>
      <c r="E132" s="6">
        <f t="shared" si="16"/>
        <v>0</v>
      </c>
      <c r="F132" s="6"/>
      <c r="G132" s="6"/>
      <c r="H132" s="6">
        <f t="shared" si="9"/>
        <v>0</v>
      </c>
      <c r="I132" s="6">
        <f t="shared" si="14"/>
        <v>0</v>
      </c>
      <c r="J132" s="6">
        <f t="shared" si="15"/>
        <v>0</v>
      </c>
      <c r="K132" s="6">
        <f t="shared" si="11"/>
        <v>0</v>
      </c>
      <c r="L132" s="6">
        <f t="shared" si="10"/>
        <v>0</v>
      </c>
      <c r="M132" s="17">
        <f>VLOOKUP(B132,Encargos!$A$8:$B$652,2,0)</f>
        <v>2.4659999999999999E-3</v>
      </c>
    </row>
    <row r="133" spans="1:13" x14ac:dyDescent="0.3">
      <c r="A133">
        <f t="shared" si="17"/>
        <v>237</v>
      </c>
      <c r="B133" s="1">
        <v>48488</v>
      </c>
      <c r="C133" s="6">
        <f t="shared" si="12"/>
        <v>0</v>
      </c>
      <c r="D133" s="6">
        <f t="shared" si="13"/>
        <v>0</v>
      </c>
      <c r="E133" s="6">
        <f t="shared" si="16"/>
        <v>0</v>
      </c>
      <c r="F133" s="6"/>
      <c r="G133" s="6"/>
      <c r="H133" s="6">
        <f t="shared" ref="H133:H196" si="18">SUM(E133:G133)*$N$4</f>
        <v>0</v>
      </c>
      <c r="I133" s="6">
        <f t="shared" si="14"/>
        <v>0</v>
      </c>
      <c r="J133" s="6">
        <f t="shared" si="15"/>
        <v>0</v>
      </c>
      <c r="K133" s="6">
        <f t="shared" si="11"/>
        <v>0</v>
      </c>
      <c r="L133" s="6">
        <f t="shared" ref="L133:L196" si="19">SUM(E133:H133)-I133</f>
        <v>0</v>
      </c>
      <c r="M133" s="17">
        <f>VLOOKUP(B133,Encargos!$A$8:$B$652,2,0)</f>
        <v>2.4659999999999999E-3</v>
      </c>
    </row>
    <row r="134" spans="1:13" x14ac:dyDescent="0.3">
      <c r="A134">
        <f t="shared" si="17"/>
        <v>236</v>
      </c>
      <c r="B134" s="1">
        <v>48519</v>
      </c>
      <c r="C134" s="6">
        <f t="shared" si="12"/>
        <v>0</v>
      </c>
      <c r="D134" s="6">
        <f t="shared" si="13"/>
        <v>0</v>
      </c>
      <c r="E134" s="6">
        <f t="shared" si="16"/>
        <v>0</v>
      </c>
      <c r="F134" s="6"/>
      <c r="G134" s="6"/>
      <c r="H134" s="6">
        <f t="shared" si="18"/>
        <v>0</v>
      </c>
      <c r="I134" s="6">
        <f t="shared" si="14"/>
        <v>0</v>
      </c>
      <c r="J134" s="6">
        <f t="shared" si="15"/>
        <v>0</v>
      </c>
      <c r="K134" s="6">
        <f t="shared" si="11"/>
        <v>0</v>
      </c>
      <c r="L134" s="6">
        <f t="shared" si="19"/>
        <v>0</v>
      </c>
      <c r="M134" s="17">
        <f>VLOOKUP(B134,Encargos!$A$8:$B$652,2,0)</f>
        <v>2.4659999999999999E-3</v>
      </c>
    </row>
    <row r="135" spans="1:13" x14ac:dyDescent="0.3">
      <c r="A135">
        <f t="shared" si="17"/>
        <v>235</v>
      </c>
      <c r="B135" s="1">
        <v>48549</v>
      </c>
      <c r="C135" s="6">
        <f t="shared" si="12"/>
        <v>0</v>
      </c>
      <c r="D135" s="6">
        <f t="shared" si="13"/>
        <v>0</v>
      </c>
      <c r="E135" s="6">
        <f t="shared" si="16"/>
        <v>0</v>
      </c>
      <c r="F135" s="6"/>
      <c r="G135" s="6"/>
      <c r="H135" s="6">
        <f t="shared" si="18"/>
        <v>0</v>
      </c>
      <c r="I135" s="6">
        <f t="shared" si="14"/>
        <v>0</v>
      </c>
      <c r="J135" s="6">
        <f t="shared" si="15"/>
        <v>0</v>
      </c>
      <c r="K135" s="6">
        <f t="shared" ref="K135:K198" si="20">I135-J135</f>
        <v>0</v>
      </c>
      <c r="L135" s="6">
        <f t="shared" si="19"/>
        <v>0</v>
      </c>
      <c r="M135" s="17">
        <f>VLOOKUP(B135,Encargos!$A$8:$B$652,2,0)</f>
        <v>2.4659999999999999E-3</v>
      </c>
    </row>
    <row r="136" spans="1:13" x14ac:dyDescent="0.3">
      <c r="A136">
        <f t="shared" si="17"/>
        <v>234</v>
      </c>
      <c r="B136" s="1">
        <v>48580</v>
      </c>
      <c r="C136" s="6">
        <f t="shared" si="12"/>
        <v>0</v>
      </c>
      <c r="D136" s="6">
        <f t="shared" si="13"/>
        <v>0</v>
      </c>
      <c r="E136" s="6">
        <f t="shared" si="16"/>
        <v>0</v>
      </c>
      <c r="F136" s="6"/>
      <c r="G136" s="6"/>
      <c r="H136" s="6">
        <f t="shared" si="18"/>
        <v>0</v>
      </c>
      <c r="I136" s="6">
        <f t="shared" si="14"/>
        <v>0</v>
      </c>
      <c r="J136" s="6">
        <f t="shared" si="15"/>
        <v>0</v>
      </c>
      <c r="K136" s="6">
        <f t="shared" si="20"/>
        <v>0</v>
      </c>
      <c r="L136" s="6">
        <f t="shared" si="19"/>
        <v>0</v>
      </c>
      <c r="M136" s="17">
        <f>VLOOKUP(B136,Encargos!$A$8:$B$652,2,0)</f>
        <v>2.4659999999999999E-3</v>
      </c>
    </row>
    <row r="137" spans="1:13" x14ac:dyDescent="0.3">
      <c r="A137">
        <f t="shared" si="17"/>
        <v>233</v>
      </c>
      <c r="B137" s="1">
        <v>48611</v>
      </c>
      <c r="C137" s="6">
        <f t="shared" si="12"/>
        <v>0</v>
      </c>
      <c r="D137" s="6">
        <f t="shared" si="13"/>
        <v>0</v>
      </c>
      <c r="E137" s="6">
        <f t="shared" si="16"/>
        <v>0</v>
      </c>
      <c r="F137" s="6"/>
      <c r="G137" s="6"/>
      <c r="H137" s="6">
        <f t="shared" si="18"/>
        <v>0</v>
      </c>
      <c r="I137" s="6">
        <f t="shared" si="14"/>
        <v>0</v>
      </c>
      <c r="J137" s="6">
        <f t="shared" si="15"/>
        <v>0</v>
      </c>
      <c r="K137" s="6">
        <f t="shared" si="20"/>
        <v>0</v>
      </c>
      <c r="L137" s="6">
        <f t="shared" si="19"/>
        <v>0</v>
      </c>
      <c r="M137" s="17">
        <f>VLOOKUP(B137,Encargos!$A$8:$B$652,2,0)</f>
        <v>2.4659999999999999E-3</v>
      </c>
    </row>
    <row r="138" spans="1:13" x14ac:dyDescent="0.3">
      <c r="A138">
        <f t="shared" si="17"/>
        <v>232</v>
      </c>
      <c r="B138" s="1">
        <v>48639</v>
      </c>
      <c r="C138" s="6">
        <f t="shared" ref="C138:C201" si="21">L137</f>
        <v>0</v>
      </c>
      <c r="D138" s="6">
        <f t="shared" ref="D138:D201" si="22">C138*M138</f>
        <v>0</v>
      </c>
      <c r="E138" s="6">
        <f t="shared" si="16"/>
        <v>0</v>
      </c>
      <c r="F138" s="6"/>
      <c r="G138" s="6"/>
      <c r="H138" s="6">
        <f t="shared" si="18"/>
        <v>0</v>
      </c>
      <c r="I138" s="6">
        <f t="shared" ref="I138:I201" si="23">PMT($N$4,A138,-SUM(E138:G138))</f>
        <v>0</v>
      </c>
      <c r="J138" s="6">
        <f t="shared" ref="J138:J201" si="24">H138</f>
        <v>0</v>
      </c>
      <c r="K138" s="6">
        <f t="shared" si="20"/>
        <v>0</v>
      </c>
      <c r="L138" s="6">
        <f t="shared" si="19"/>
        <v>0</v>
      </c>
      <c r="M138" s="17">
        <f>VLOOKUP(B138,Encargos!$A$8:$B$652,2,0)</f>
        <v>2.4659999999999999E-3</v>
      </c>
    </row>
    <row r="139" spans="1:13" x14ac:dyDescent="0.3">
      <c r="A139">
        <f t="shared" si="17"/>
        <v>231</v>
      </c>
      <c r="B139" s="1">
        <v>48670</v>
      </c>
      <c r="C139" s="6">
        <f t="shared" si="21"/>
        <v>0</v>
      </c>
      <c r="D139" s="6">
        <f t="shared" si="22"/>
        <v>0</v>
      </c>
      <c r="E139" s="6">
        <f t="shared" ref="E139:E202" si="25">C139+D139</f>
        <v>0</v>
      </c>
      <c r="F139" s="6"/>
      <c r="G139" s="6"/>
      <c r="H139" s="6">
        <f t="shared" si="18"/>
        <v>0</v>
      </c>
      <c r="I139" s="6">
        <f t="shared" si="23"/>
        <v>0</v>
      </c>
      <c r="J139" s="6">
        <f t="shared" si="24"/>
        <v>0</v>
      </c>
      <c r="K139" s="6">
        <f t="shared" si="20"/>
        <v>0</v>
      </c>
      <c r="L139" s="6">
        <f t="shared" si="19"/>
        <v>0</v>
      </c>
      <c r="M139" s="17">
        <f>VLOOKUP(B139,Encargos!$A$8:$B$652,2,0)</f>
        <v>2.4659999999999999E-3</v>
      </c>
    </row>
    <row r="140" spans="1:13" x14ac:dyDescent="0.3">
      <c r="A140">
        <f t="shared" ref="A140:A203" si="26">A139-1</f>
        <v>230</v>
      </c>
      <c r="B140" s="1">
        <v>48700</v>
      </c>
      <c r="C140" s="6">
        <f t="shared" si="21"/>
        <v>0</v>
      </c>
      <c r="D140" s="6">
        <f t="shared" si="22"/>
        <v>0</v>
      </c>
      <c r="E140" s="6">
        <f t="shared" si="25"/>
        <v>0</v>
      </c>
      <c r="F140" s="6"/>
      <c r="G140" s="6"/>
      <c r="H140" s="6">
        <f t="shared" si="18"/>
        <v>0</v>
      </c>
      <c r="I140" s="6">
        <f t="shared" si="23"/>
        <v>0</v>
      </c>
      <c r="J140" s="6">
        <f t="shared" si="24"/>
        <v>0</v>
      </c>
      <c r="K140" s="6">
        <f t="shared" si="20"/>
        <v>0</v>
      </c>
      <c r="L140" s="6">
        <f t="shared" si="19"/>
        <v>0</v>
      </c>
      <c r="M140" s="17">
        <f>VLOOKUP(B140,Encargos!$A$8:$B$652,2,0)</f>
        <v>2.4659999999999999E-3</v>
      </c>
    </row>
    <row r="141" spans="1:13" x14ac:dyDescent="0.3">
      <c r="A141">
        <f t="shared" si="26"/>
        <v>229</v>
      </c>
      <c r="B141" s="1">
        <v>48731</v>
      </c>
      <c r="C141" s="6">
        <f t="shared" si="21"/>
        <v>0</v>
      </c>
      <c r="D141" s="6">
        <f t="shared" si="22"/>
        <v>0</v>
      </c>
      <c r="E141" s="6">
        <f t="shared" si="25"/>
        <v>0</v>
      </c>
      <c r="F141" s="6"/>
      <c r="G141" s="6"/>
      <c r="H141" s="6">
        <f t="shared" si="18"/>
        <v>0</v>
      </c>
      <c r="I141" s="6">
        <f t="shared" si="23"/>
        <v>0</v>
      </c>
      <c r="J141" s="6">
        <f t="shared" si="24"/>
        <v>0</v>
      </c>
      <c r="K141" s="6">
        <f t="shared" si="20"/>
        <v>0</v>
      </c>
      <c r="L141" s="6">
        <f t="shared" si="19"/>
        <v>0</v>
      </c>
      <c r="M141" s="17">
        <f>VLOOKUP(B141,Encargos!$A$8:$B$652,2,0)</f>
        <v>2.4659999999999999E-3</v>
      </c>
    </row>
    <row r="142" spans="1:13" x14ac:dyDescent="0.3">
      <c r="A142">
        <f t="shared" si="26"/>
        <v>228</v>
      </c>
      <c r="B142" s="1">
        <v>48761</v>
      </c>
      <c r="C142" s="6">
        <f t="shared" si="21"/>
        <v>0</v>
      </c>
      <c r="D142" s="6">
        <f t="shared" si="22"/>
        <v>0</v>
      </c>
      <c r="E142" s="6">
        <f t="shared" si="25"/>
        <v>0</v>
      </c>
      <c r="F142" s="6"/>
      <c r="G142" s="6"/>
      <c r="H142" s="6">
        <f t="shared" si="18"/>
        <v>0</v>
      </c>
      <c r="I142" s="6">
        <f t="shared" si="23"/>
        <v>0</v>
      </c>
      <c r="J142" s="6">
        <f t="shared" si="24"/>
        <v>0</v>
      </c>
      <c r="K142" s="6">
        <f t="shared" si="20"/>
        <v>0</v>
      </c>
      <c r="L142" s="6">
        <f t="shared" si="19"/>
        <v>0</v>
      </c>
      <c r="M142" s="17">
        <f>VLOOKUP(B142,Encargos!$A$8:$B$652,2,0)</f>
        <v>2.4659999999999999E-3</v>
      </c>
    </row>
    <row r="143" spans="1:13" x14ac:dyDescent="0.3">
      <c r="A143">
        <f t="shared" si="26"/>
        <v>227</v>
      </c>
      <c r="B143" s="1">
        <v>48792</v>
      </c>
      <c r="C143" s="6">
        <f t="shared" si="21"/>
        <v>0</v>
      </c>
      <c r="D143" s="6">
        <f t="shared" si="22"/>
        <v>0</v>
      </c>
      <c r="E143" s="6">
        <f t="shared" si="25"/>
        <v>0</v>
      </c>
      <c r="F143" s="6"/>
      <c r="G143" s="6"/>
      <c r="H143" s="6">
        <f t="shared" si="18"/>
        <v>0</v>
      </c>
      <c r="I143" s="6">
        <f t="shared" si="23"/>
        <v>0</v>
      </c>
      <c r="J143" s="6">
        <f t="shared" si="24"/>
        <v>0</v>
      </c>
      <c r="K143" s="6">
        <f t="shared" si="20"/>
        <v>0</v>
      </c>
      <c r="L143" s="6">
        <f t="shared" si="19"/>
        <v>0</v>
      </c>
      <c r="M143" s="17">
        <f>VLOOKUP(B143,Encargos!$A$8:$B$652,2,0)</f>
        <v>2.4659999999999999E-3</v>
      </c>
    </row>
    <row r="144" spans="1:13" x14ac:dyDescent="0.3">
      <c r="A144">
        <f t="shared" si="26"/>
        <v>226</v>
      </c>
      <c r="B144" s="1">
        <v>48823</v>
      </c>
      <c r="C144" s="6">
        <f t="shared" si="21"/>
        <v>0</v>
      </c>
      <c r="D144" s="6">
        <f t="shared" si="22"/>
        <v>0</v>
      </c>
      <c r="E144" s="6">
        <f t="shared" si="25"/>
        <v>0</v>
      </c>
      <c r="F144" s="6"/>
      <c r="G144" s="6"/>
      <c r="H144" s="6">
        <f t="shared" si="18"/>
        <v>0</v>
      </c>
      <c r="I144" s="6">
        <f t="shared" si="23"/>
        <v>0</v>
      </c>
      <c r="J144" s="6">
        <f t="shared" si="24"/>
        <v>0</v>
      </c>
      <c r="K144" s="6">
        <f t="shared" si="20"/>
        <v>0</v>
      </c>
      <c r="L144" s="6">
        <f t="shared" si="19"/>
        <v>0</v>
      </c>
      <c r="M144" s="17">
        <f>VLOOKUP(B144,Encargos!$A$8:$B$652,2,0)</f>
        <v>2.4659999999999999E-3</v>
      </c>
    </row>
    <row r="145" spans="1:13" x14ac:dyDescent="0.3">
      <c r="A145">
        <f t="shared" si="26"/>
        <v>225</v>
      </c>
      <c r="B145" s="1">
        <v>48853</v>
      </c>
      <c r="C145" s="6">
        <f t="shared" si="21"/>
        <v>0</v>
      </c>
      <c r="D145" s="6">
        <f t="shared" si="22"/>
        <v>0</v>
      </c>
      <c r="E145" s="6">
        <f t="shared" si="25"/>
        <v>0</v>
      </c>
      <c r="F145" s="6"/>
      <c r="G145" s="6"/>
      <c r="H145" s="6">
        <f t="shared" si="18"/>
        <v>0</v>
      </c>
      <c r="I145" s="6">
        <f t="shared" si="23"/>
        <v>0</v>
      </c>
      <c r="J145" s="6">
        <f t="shared" si="24"/>
        <v>0</v>
      </c>
      <c r="K145" s="6">
        <f t="shared" si="20"/>
        <v>0</v>
      </c>
      <c r="L145" s="6">
        <f t="shared" si="19"/>
        <v>0</v>
      </c>
      <c r="M145" s="17">
        <f>VLOOKUP(B145,Encargos!$A$8:$B$652,2,0)</f>
        <v>2.4659999999999999E-3</v>
      </c>
    </row>
    <row r="146" spans="1:13" x14ac:dyDescent="0.3">
      <c r="A146">
        <f t="shared" si="26"/>
        <v>224</v>
      </c>
      <c r="B146" s="1">
        <v>48884</v>
      </c>
      <c r="C146" s="6">
        <f t="shared" si="21"/>
        <v>0</v>
      </c>
      <c r="D146" s="6">
        <f t="shared" si="22"/>
        <v>0</v>
      </c>
      <c r="E146" s="6">
        <f t="shared" si="25"/>
        <v>0</v>
      </c>
      <c r="F146" s="6"/>
      <c r="G146" s="6"/>
      <c r="H146" s="6">
        <f t="shared" si="18"/>
        <v>0</v>
      </c>
      <c r="I146" s="6">
        <f t="shared" si="23"/>
        <v>0</v>
      </c>
      <c r="J146" s="6">
        <f t="shared" si="24"/>
        <v>0</v>
      </c>
      <c r="K146" s="6">
        <f t="shared" si="20"/>
        <v>0</v>
      </c>
      <c r="L146" s="6">
        <f t="shared" si="19"/>
        <v>0</v>
      </c>
      <c r="M146" s="17">
        <f>VLOOKUP(B146,Encargos!$A$8:$B$652,2,0)</f>
        <v>2.4659999999999999E-3</v>
      </c>
    </row>
    <row r="147" spans="1:13" x14ac:dyDescent="0.3">
      <c r="A147">
        <f t="shared" si="26"/>
        <v>223</v>
      </c>
      <c r="B147" s="1">
        <v>48914</v>
      </c>
      <c r="C147" s="6">
        <f t="shared" si="21"/>
        <v>0</v>
      </c>
      <c r="D147" s="6">
        <f t="shared" si="22"/>
        <v>0</v>
      </c>
      <c r="E147" s="6">
        <f t="shared" si="25"/>
        <v>0</v>
      </c>
      <c r="F147" s="6"/>
      <c r="G147" s="6"/>
      <c r="H147" s="6">
        <f t="shared" si="18"/>
        <v>0</v>
      </c>
      <c r="I147" s="6">
        <f t="shared" si="23"/>
        <v>0</v>
      </c>
      <c r="J147" s="6">
        <f t="shared" si="24"/>
        <v>0</v>
      </c>
      <c r="K147" s="6">
        <f t="shared" si="20"/>
        <v>0</v>
      </c>
      <c r="L147" s="6">
        <f t="shared" si="19"/>
        <v>0</v>
      </c>
      <c r="M147" s="17">
        <f>VLOOKUP(B147,Encargos!$A$8:$B$652,2,0)</f>
        <v>2.4659999999999999E-3</v>
      </c>
    </row>
    <row r="148" spans="1:13" x14ac:dyDescent="0.3">
      <c r="A148">
        <f t="shared" si="26"/>
        <v>222</v>
      </c>
      <c r="B148" s="1">
        <v>48945</v>
      </c>
      <c r="C148" s="6">
        <f t="shared" si="21"/>
        <v>0</v>
      </c>
      <c r="D148" s="6">
        <f t="shared" si="22"/>
        <v>0</v>
      </c>
      <c r="E148" s="6">
        <f t="shared" si="25"/>
        <v>0</v>
      </c>
      <c r="F148" s="6"/>
      <c r="G148" s="6"/>
      <c r="H148" s="6">
        <f t="shared" si="18"/>
        <v>0</v>
      </c>
      <c r="I148" s="6">
        <f t="shared" si="23"/>
        <v>0</v>
      </c>
      <c r="J148" s="6">
        <f t="shared" si="24"/>
        <v>0</v>
      </c>
      <c r="K148" s="6">
        <f t="shared" si="20"/>
        <v>0</v>
      </c>
      <c r="L148" s="6">
        <f t="shared" si="19"/>
        <v>0</v>
      </c>
      <c r="M148" s="17">
        <f>VLOOKUP(B148,Encargos!$A$8:$B$652,2,0)</f>
        <v>2.4659999999999999E-3</v>
      </c>
    </row>
    <row r="149" spans="1:13" x14ac:dyDescent="0.3">
      <c r="A149">
        <f t="shared" si="26"/>
        <v>221</v>
      </c>
      <c r="B149" s="1">
        <v>48976</v>
      </c>
      <c r="C149" s="6">
        <f t="shared" si="21"/>
        <v>0</v>
      </c>
      <c r="D149" s="6">
        <f t="shared" si="22"/>
        <v>0</v>
      </c>
      <c r="E149" s="6">
        <f t="shared" si="25"/>
        <v>0</v>
      </c>
      <c r="F149" s="6"/>
      <c r="G149" s="6"/>
      <c r="H149" s="6">
        <f t="shared" si="18"/>
        <v>0</v>
      </c>
      <c r="I149" s="6">
        <f t="shared" si="23"/>
        <v>0</v>
      </c>
      <c r="J149" s="6">
        <f t="shared" si="24"/>
        <v>0</v>
      </c>
      <c r="K149" s="6">
        <f t="shared" si="20"/>
        <v>0</v>
      </c>
      <c r="L149" s="6">
        <f t="shared" si="19"/>
        <v>0</v>
      </c>
      <c r="M149" s="17">
        <f>VLOOKUP(B149,Encargos!$A$8:$B$652,2,0)</f>
        <v>2.4659999999999999E-3</v>
      </c>
    </row>
    <row r="150" spans="1:13" x14ac:dyDescent="0.3">
      <c r="A150">
        <f t="shared" si="26"/>
        <v>220</v>
      </c>
      <c r="B150" s="1">
        <v>49004</v>
      </c>
      <c r="C150" s="6">
        <f t="shared" si="21"/>
        <v>0</v>
      </c>
      <c r="D150" s="6">
        <f t="shared" si="22"/>
        <v>0</v>
      </c>
      <c r="E150" s="6">
        <f t="shared" si="25"/>
        <v>0</v>
      </c>
      <c r="F150" s="6"/>
      <c r="G150" s="6"/>
      <c r="H150" s="6">
        <f t="shared" si="18"/>
        <v>0</v>
      </c>
      <c r="I150" s="6">
        <f t="shared" si="23"/>
        <v>0</v>
      </c>
      <c r="J150" s="6">
        <f t="shared" si="24"/>
        <v>0</v>
      </c>
      <c r="K150" s="6">
        <f t="shared" si="20"/>
        <v>0</v>
      </c>
      <c r="L150" s="6">
        <f t="shared" si="19"/>
        <v>0</v>
      </c>
      <c r="M150" s="17">
        <f>VLOOKUP(B150,Encargos!$A$8:$B$652,2,0)</f>
        <v>2.4659999999999999E-3</v>
      </c>
    </row>
    <row r="151" spans="1:13" x14ac:dyDescent="0.3">
      <c r="A151">
        <f t="shared" si="26"/>
        <v>219</v>
      </c>
      <c r="B151" s="1">
        <v>49035</v>
      </c>
      <c r="C151" s="6">
        <f t="shared" si="21"/>
        <v>0</v>
      </c>
      <c r="D151" s="6">
        <f t="shared" si="22"/>
        <v>0</v>
      </c>
      <c r="E151" s="6">
        <f t="shared" si="25"/>
        <v>0</v>
      </c>
      <c r="F151" s="6"/>
      <c r="G151" s="6"/>
      <c r="H151" s="6">
        <f t="shared" si="18"/>
        <v>0</v>
      </c>
      <c r="I151" s="6">
        <f t="shared" si="23"/>
        <v>0</v>
      </c>
      <c r="J151" s="6">
        <f t="shared" si="24"/>
        <v>0</v>
      </c>
      <c r="K151" s="6">
        <f t="shared" si="20"/>
        <v>0</v>
      </c>
      <c r="L151" s="6">
        <f t="shared" si="19"/>
        <v>0</v>
      </c>
      <c r="M151" s="17">
        <f>VLOOKUP(B151,Encargos!$A$8:$B$652,2,0)</f>
        <v>2.4659999999999999E-3</v>
      </c>
    </row>
    <row r="152" spans="1:13" x14ac:dyDescent="0.3">
      <c r="A152">
        <f t="shared" si="26"/>
        <v>218</v>
      </c>
      <c r="B152" s="1">
        <v>49065</v>
      </c>
      <c r="C152" s="6">
        <f t="shared" si="21"/>
        <v>0</v>
      </c>
      <c r="D152" s="6">
        <f t="shared" si="22"/>
        <v>0</v>
      </c>
      <c r="E152" s="6">
        <f t="shared" si="25"/>
        <v>0</v>
      </c>
      <c r="F152" s="6"/>
      <c r="G152" s="6"/>
      <c r="H152" s="6">
        <f t="shared" si="18"/>
        <v>0</v>
      </c>
      <c r="I152" s="6">
        <f t="shared" si="23"/>
        <v>0</v>
      </c>
      <c r="J152" s="6">
        <f t="shared" si="24"/>
        <v>0</v>
      </c>
      <c r="K152" s="6">
        <f t="shared" si="20"/>
        <v>0</v>
      </c>
      <c r="L152" s="6">
        <f t="shared" si="19"/>
        <v>0</v>
      </c>
      <c r="M152" s="17">
        <f>VLOOKUP(B152,Encargos!$A$8:$B$652,2,0)</f>
        <v>2.4659999999999999E-3</v>
      </c>
    </row>
    <row r="153" spans="1:13" x14ac:dyDescent="0.3">
      <c r="A153">
        <f t="shared" si="26"/>
        <v>217</v>
      </c>
      <c r="B153" s="1">
        <v>49096</v>
      </c>
      <c r="C153" s="6">
        <f t="shared" si="21"/>
        <v>0</v>
      </c>
      <c r="D153" s="6">
        <f t="shared" si="22"/>
        <v>0</v>
      </c>
      <c r="E153" s="6">
        <f t="shared" si="25"/>
        <v>0</v>
      </c>
      <c r="F153" s="6"/>
      <c r="G153" s="6"/>
      <c r="H153" s="6">
        <f t="shared" si="18"/>
        <v>0</v>
      </c>
      <c r="I153" s="6">
        <f t="shared" si="23"/>
        <v>0</v>
      </c>
      <c r="J153" s="6">
        <f t="shared" si="24"/>
        <v>0</v>
      </c>
      <c r="K153" s="6">
        <f t="shared" si="20"/>
        <v>0</v>
      </c>
      <c r="L153" s="6">
        <f t="shared" si="19"/>
        <v>0</v>
      </c>
      <c r="M153" s="17">
        <f>VLOOKUP(B153,Encargos!$A$8:$B$652,2,0)</f>
        <v>2.4659999999999999E-3</v>
      </c>
    </row>
    <row r="154" spans="1:13" x14ac:dyDescent="0.3">
      <c r="A154">
        <f t="shared" si="26"/>
        <v>216</v>
      </c>
      <c r="B154" s="1">
        <v>49126</v>
      </c>
      <c r="C154" s="6">
        <f t="shared" si="21"/>
        <v>0</v>
      </c>
      <c r="D154" s="6">
        <f t="shared" si="22"/>
        <v>0</v>
      </c>
      <c r="E154" s="6">
        <f t="shared" si="25"/>
        <v>0</v>
      </c>
      <c r="F154" s="6"/>
      <c r="G154" s="6"/>
      <c r="H154" s="6">
        <f t="shared" si="18"/>
        <v>0</v>
      </c>
      <c r="I154" s="6">
        <f t="shared" si="23"/>
        <v>0</v>
      </c>
      <c r="J154" s="6">
        <f t="shared" si="24"/>
        <v>0</v>
      </c>
      <c r="K154" s="6">
        <f t="shared" si="20"/>
        <v>0</v>
      </c>
      <c r="L154" s="6">
        <f t="shared" si="19"/>
        <v>0</v>
      </c>
      <c r="M154" s="17">
        <f>VLOOKUP(B154,Encargos!$A$8:$B$652,2,0)</f>
        <v>2.4659999999999999E-3</v>
      </c>
    </row>
    <row r="155" spans="1:13" x14ac:dyDescent="0.3">
      <c r="A155">
        <f t="shared" si="26"/>
        <v>215</v>
      </c>
      <c r="B155" s="1">
        <v>49157</v>
      </c>
      <c r="C155" s="6">
        <f t="shared" si="21"/>
        <v>0</v>
      </c>
      <c r="D155" s="6">
        <f t="shared" si="22"/>
        <v>0</v>
      </c>
      <c r="E155" s="6">
        <f t="shared" si="25"/>
        <v>0</v>
      </c>
      <c r="F155" s="6"/>
      <c r="G155" s="6"/>
      <c r="H155" s="6">
        <f t="shared" si="18"/>
        <v>0</v>
      </c>
      <c r="I155" s="6">
        <f t="shared" si="23"/>
        <v>0</v>
      </c>
      <c r="J155" s="6">
        <f t="shared" si="24"/>
        <v>0</v>
      </c>
      <c r="K155" s="6">
        <f t="shared" si="20"/>
        <v>0</v>
      </c>
      <c r="L155" s="6">
        <f t="shared" si="19"/>
        <v>0</v>
      </c>
      <c r="M155" s="17">
        <f>VLOOKUP(B155,Encargos!$A$8:$B$652,2,0)</f>
        <v>2.4659999999999999E-3</v>
      </c>
    </row>
    <row r="156" spans="1:13" x14ac:dyDescent="0.3">
      <c r="A156">
        <f t="shared" si="26"/>
        <v>214</v>
      </c>
      <c r="B156" s="1">
        <v>49188</v>
      </c>
      <c r="C156" s="6">
        <f t="shared" si="21"/>
        <v>0</v>
      </c>
      <c r="D156" s="6">
        <f t="shared" si="22"/>
        <v>0</v>
      </c>
      <c r="E156" s="6">
        <f t="shared" si="25"/>
        <v>0</v>
      </c>
      <c r="F156" s="6"/>
      <c r="G156" s="6"/>
      <c r="H156" s="6">
        <f t="shared" si="18"/>
        <v>0</v>
      </c>
      <c r="I156" s="6">
        <f t="shared" si="23"/>
        <v>0</v>
      </c>
      <c r="J156" s="6">
        <f t="shared" si="24"/>
        <v>0</v>
      </c>
      <c r="K156" s="6">
        <f t="shared" si="20"/>
        <v>0</v>
      </c>
      <c r="L156" s="6">
        <f t="shared" si="19"/>
        <v>0</v>
      </c>
      <c r="M156" s="17">
        <f>VLOOKUP(B156,Encargos!$A$8:$B$652,2,0)</f>
        <v>2.4659999999999999E-3</v>
      </c>
    </row>
    <row r="157" spans="1:13" x14ac:dyDescent="0.3">
      <c r="A157">
        <f t="shared" si="26"/>
        <v>213</v>
      </c>
      <c r="B157" s="1">
        <v>49218</v>
      </c>
      <c r="C157" s="6">
        <f t="shared" si="21"/>
        <v>0</v>
      </c>
      <c r="D157" s="6">
        <f t="shared" si="22"/>
        <v>0</v>
      </c>
      <c r="E157" s="6">
        <f t="shared" si="25"/>
        <v>0</v>
      </c>
      <c r="F157" s="6"/>
      <c r="G157" s="6"/>
      <c r="H157" s="6">
        <f t="shared" si="18"/>
        <v>0</v>
      </c>
      <c r="I157" s="6">
        <f t="shared" si="23"/>
        <v>0</v>
      </c>
      <c r="J157" s="6">
        <f t="shared" si="24"/>
        <v>0</v>
      </c>
      <c r="K157" s="6">
        <f t="shared" si="20"/>
        <v>0</v>
      </c>
      <c r="L157" s="6">
        <f t="shared" si="19"/>
        <v>0</v>
      </c>
      <c r="M157" s="17">
        <f>VLOOKUP(B157,Encargos!$A$8:$B$652,2,0)</f>
        <v>2.4659999999999999E-3</v>
      </c>
    </row>
    <row r="158" spans="1:13" x14ac:dyDescent="0.3">
      <c r="A158">
        <f t="shared" si="26"/>
        <v>212</v>
      </c>
      <c r="B158" s="1">
        <v>49249</v>
      </c>
      <c r="C158" s="6">
        <f t="shared" si="21"/>
        <v>0</v>
      </c>
      <c r="D158" s="6">
        <f t="shared" si="22"/>
        <v>0</v>
      </c>
      <c r="E158" s="6">
        <f t="shared" si="25"/>
        <v>0</v>
      </c>
      <c r="F158" s="6"/>
      <c r="G158" s="6"/>
      <c r="H158" s="6">
        <f t="shared" si="18"/>
        <v>0</v>
      </c>
      <c r="I158" s="6">
        <f t="shared" si="23"/>
        <v>0</v>
      </c>
      <c r="J158" s="6">
        <f t="shared" si="24"/>
        <v>0</v>
      </c>
      <c r="K158" s="6">
        <f t="shared" si="20"/>
        <v>0</v>
      </c>
      <c r="L158" s="6">
        <f t="shared" si="19"/>
        <v>0</v>
      </c>
      <c r="M158" s="17">
        <f>VLOOKUP(B158,Encargos!$A$8:$B$652,2,0)</f>
        <v>2.4659999999999999E-3</v>
      </c>
    </row>
    <row r="159" spans="1:13" x14ac:dyDescent="0.3">
      <c r="A159">
        <f t="shared" si="26"/>
        <v>211</v>
      </c>
      <c r="B159" s="1">
        <v>49279</v>
      </c>
      <c r="C159" s="6">
        <f t="shared" si="21"/>
        <v>0</v>
      </c>
      <c r="D159" s="6">
        <f t="shared" si="22"/>
        <v>0</v>
      </c>
      <c r="E159" s="6">
        <f t="shared" si="25"/>
        <v>0</v>
      </c>
      <c r="F159" s="6"/>
      <c r="G159" s="6"/>
      <c r="H159" s="6">
        <f t="shared" si="18"/>
        <v>0</v>
      </c>
      <c r="I159" s="6">
        <f t="shared" si="23"/>
        <v>0</v>
      </c>
      <c r="J159" s="6">
        <f t="shared" si="24"/>
        <v>0</v>
      </c>
      <c r="K159" s="6">
        <f t="shared" si="20"/>
        <v>0</v>
      </c>
      <c r="L159" s="6">
        <f t="shared" si="19"/>
        <v>0</v>
      </c>
      <c r="M159" s="17">
        <f>VLOOKUP(B159,Encargos!$A$8:$B$652,2,0)</f>
        <v>2.4659999999999999E-3</v>
      </c>
    </row>
    <row r="160" spans="1:13" x14ac:dyDescent="0.3">
      <c r="A160">
        <f t="shared" si="26"/>
        <v>210</v>
      </c>
      <c r="B160" s="1">
        <v>49310</v>
      </c>
      <c r="C160" s="6">
        <f t="shared" si="21"/>
        <v>0</v>
      </c>
      <c r="D160" s="6">
        <f t="shared" si="22"/>
        <v>0</v>
      </c>
      <c r="E160" s="6">
        <f t="shared" si="25"/>
        <v>0</v>
      </c>
      <c r="F160" s="6"/>
      <c r="G160" s="6"/>
      <c r="H160" s="6">
        <f t="shared" si="18"/>
        <v>0</v>
      </c>
      <c r="I160" s="6">
        <f t="shared" si="23"/>
        <v>0</v>
      </c>
      <c r="J160" s="6">
        <f t="shared" si="24"/>
        <v>0</v>
      </c>
      <c r="K160" s="6">
        <f t="shared" si="20"/>
        <v>0</v>
      </c>
      <c r="L160" s="6">
        <f t="shared" si="19"/>
        <v>0</v>
      </c>
      <c r="M160" s="17">
        <f>VLOOKUP(B160,Encargos!$A$8:$B$652,2,0)</f>
        <v>2.4659999999999999E-3</v>
      </c>
    </row>
    <row r="161" spans="1:13" x14ac:dyDescent="0.3">
      <c r="A161">
        <f t="shared" si="26"/>
        <v>209</v>
      </c>
      <c r="B161" s="1">
        <v>49341</v>
      </c>
      <c r="C161" s="6">
        <f t="shared" si="21"/>
        <v>0</v>
      </c>
      <c r="D161" s="6">
        <f t="shared" si="22"/>
        <v>0</v>
      </c>
      <c r="E161" s="6">
        <f t="shared" si="25"/>
        <v>0</v>
      </c>
      <c r="F161" s="6"/>
      <c r="G161" s="6"/>
      <c r="H161" s="6">
        <f t="shared" si="18"/>
        <v>0</v>
      </c>
      <c r="I161" s="6">
        <f t="shared" si="23"/>
        <v>0</v>
      </c>
      <c r="J161" s="6">
        <f t="shared" si="24"/>
        <v>0</v>
      </c>
      <c r="K161" s="6">
        <f t="shared" si="20"/>
        <v>0</v>
      </c>
      <c r="L161" s="6">
        <f t="shared" si="19"/>
        <v>0</v>
      </c>
      <c r="M161" s="17">
        <f>VLOOKUP(B161,Encargos!$A$8:$B$652,2,0)</f>
        <v>2.4659999999999999E-3</v>
      </c>
    </row>
    <row r="162" spans="1:13" x14ac:dyDescent="0.3">
      <c r="A162">
        <f t="shared" si="26"/>
        <v>208</v>
      </c>
      <c r="B162" s="1">
        <v>49369</v>
      </c>
      <c r="C162" s="6">
        <f t="shared" si="21"/>
        <v>0</v>
      </c>
      <c r="D162" s="6">
        <f t="shared" si="22"/>
        <v>0</v>
      </c>
      <c r="E162" s="6">
        <f t="shared" si="25"/>
        <v>0</v>
      </c>
      <c r="F162" s="6"/>
      <c r="G162" s="6"/>
      <c r="H162" s="6">
        <f t="shared" si="18"/>
        <v>0</v>
      </c>
      <c r="I162" s="6">
        <f t="shared" si="23"/>
        <v>0</v>
      </c>
      <c r="J162" s="6">
        <f t="shared" si="24"/>
        <v>0</v>
      </c>
      <c r="K162" s="6">
        <f t="shared" si="20"/>
        <v>0</v>
      </c>
      <c r="L162" s="6">
        <f t="shared" si="19"/>
        <v>0</v>
      </c>
      <c r="M162" s="17">
        <f>VLOOKUP(B162,Encargos!$A$8:$B$652,2,0)</f>
        <v>2.4659999999999999E-3</v>
      </c>
    </row>
    <row r="163" spans="1:13" x14ac:dyDescent="0.3">
      <c r="A163">
        <f t="shared" si="26"/>
        <v>207</v>
      </c>
      <c r="B163" s="1">
        <v>49400</v>
      </c>
      <c r="C163" s="6">
        <f t="shared" si="21"/>
        <v>0</v>
      </c>
      <c r="D163" s="6">
        <f t="shared" si="22"/>
        <v>0</v>
      </c>
      <c r="E163" s="6">
        <f t="shared" si="25"/>
        <v>0</v>
      </c>
      <c r="F163" s="6"/>
      <c r="G163" s="6"/>
      <c r="H163" s="6">
        <f t="shared" si="18"/>
        <v>0</v>
      </c>
      <c r="I163" s="6">
        <f t="shared" si="23"/>
        <v>0</v>
      </c>
      <c r="J163" s="6">
        <f t="shared" si="24"/>
        <v>0</v>
      </c>
      <c r="K163" s="6">
        <f t="shared" si="20"/>
        <v>0</v>
      </c>
      <c r="L163" s="6">
        <f t="shared" si="19"/>
        <v>0</v>
      </c>
      <c r="M163" s="17">
        <f>VLOOKUP(B163,Encargos!$A$8:$B$652,2,0)</f>
        <v>2.4659999999999999E-3</v>
      </c>
    </row>
    <row r="164" spans="1:13" x14ac:dyDescent="0.3">
      <c r="A164">
        <f t="shared" si="26"/>
        <v>206</v>
      </c>
      <c r="B164" s="1">
        <v>49430</v>
      </c>
      <c r="C164" s="6">
        <f t="shared" si="21"/>
        <v>0</v>
      </c>
      <c r="D164" s="6">
        <f t="shared" si="22"/>
        <v>0</v>
      </c>
      <c r="E164" s="6">
        <f t="shared" si="25"/>
        <v>0</v>
      </c>
      <c r="F164" s="6"/>
      <c r="G164" s="6"/>
      <c r="H164" s="6">
        <f t="shared" si="18"/>
        <v>0</v>
      </c>
      <c r="I164" s="6">
        <f t="shared" si="23"/>
        <v>0</v>
      </c>
      <c r="J164" s="6">
        <f t="shared" si="24"/>
        <v>0</v>
      </c>
      <c r="K164" s="6">
        <f t="shared" si="20"/>
        <v>0</v>
      </c>
      <c r="L164" s="6">
        <f t="shared" si="19"/>
        <v>0</v>
      </c>
      <c r="M164" s="17">
        <f>VLOOKUP(B164,Encargos!$A$8:$B$652,2,0)</f>
        <v>2.4659999999999999E-3</v>
      </c>
    </row>
    <row r="165" spans="1:13" x14ac:dyDescent="0.3">
      <c r="A165">
        <f t="shared" si="26"/>
        <v>205</v>
      </c>
      <c r="B165" s="1">
        <v>49461</v>
      </c>
      <c r="C165" s="6">
        <f t="shared" si="21"/>
        <v>0</v>
      </c>
      <c r="D165" s="6">
        <f t="shared" si="22"/>
        <v>0</v>
      </c>
      <c r="E165" s="6">
        <f t="shared" si="25"/>
        <v>0</v>
      </c>
      <c r="F165" s="6"/>
      <c r="G165" s="6"/>
      <c r="H165" s="6">
        <f t="shared" si="18"/>
        <v>0</v>
      </c>
      <c r="I165" s="6">
        <f t="shared" si="23"/>
        <v>0</v>
      </c>
      <c r="J165" s="6">
        <f t="shared" si="24"/>
        <v>0</v>
      </c>
      <c r="K165" s="6">
        <f t="shared" si="20"/>
        <v>0</v>
      </c>
      <c r="L165" s="6">
        <f t="shared" si="19"/>
        <v>0</v>
      </c>
      <c r="M165" s="17">
        <f>VLOOKUP(B165,Encargos!$A$8:$B$652,2,0)</f>
        <v>2.4659999999999999E-3</v>
      </c>
    </row>
    <row r="166" spans="1:13" x14ac:dyDescent="0.3">
      <c r="A166">
        <f t="shared" si="26"/>
        <v>204</v>
      </c>
      <c r="B166" s="1">
        <v>49491</v>
      </c>
      <c r="C166" s="6">
        <f t="shared" si="21"/>
        <v>0</v>
      </c>
      <c r="D166" s="6">
        <f t="shared" si="22"/>
        <v>0</v>
      </c>
      <c r="E166" s="6">
        <f t="shared" si="25"/>
        <v>0</v>
      </c>
      <c r="F166" s="6"/>
      <c r="G166" s="6"/>
      <c r="H166" s="6">
        <f t="shared" si="18"/>
        <v>0</v>
      </c>
      <c r="I166" s="6">
        <f t="shared" si="23"/>
        <v>0</v>
      </c>
      <c r="J166" s="6">
        <f t="shared" si="24"/>
        <v>0</v>
      </c>
      <c r="K166" s="6">
        <f t="shared" si="20"/>
        <v>0</v>
      </c>
      <c r="L166" s="6">
        <f t="shared" si="19"/>
        <v>0</v>
      </c>
      <c r="M166" s="17">
        <f>VLOOKUP(B166,Encargos!$A$8:$B$652,2,0)</f>
        <v>2.4659999999999999E-3</v>
      </c>
    </row>
    <row r="167" spans="1:13" x14ac:dyDescent="0.3">
      <c r="A167">
        <f t="shared" si="26"/>
        <v>203</v>
      </c>
      <c r="B167" s="1">
        <v>49522</v>
      </c>
      <c r="C167" s="6">
        <f t="shared" si="21"/>
        <v>0</v>
      </c>
      <c r="D167" s="6">
        <f t="shared" si="22"/>
        <v>0</v>
      </c>
      <c r="E167" s="6">
        <f t="shared" si="25"/>
        <v>0</v>
      </c>
      <c r="F167" s="6"/>
      <c r="G167" s="6"/>
      <c r="H167" s="6">
        <f t="shared" si="18"/>
        <v>0</v>
      </c>
      <c r="I167" s="6">
        <f t="shared" si="23"/>
        <v>0</v>
      </c>
      <c r="J167" s="6">
        <f t="shared" si="24"/>
        <v>0</v>
      </c>
      <c r="K167" s="6">
        <f t="shared" si="20"/>
        <v>0</v>
      </c>
      <c r="L167" s="6">
        <f t="shared" si="19"/>
        <v>0</v>
      </c>
      <c r="M167" s="17">
        <f>VLOOKUP(B167,Encargos!$A$8:$B$652,2,0)</f>
        <v>2.4659999999999999E-3</v>
      </c>
    </row>
    <row r="168" spans="1:13" x14ac:dyDescent="0.3">
      <c r="A168">
        <f t="shared" si="26"/>
        <v>202</v>
      </c>
      <c r="B168" s="1">
        <v>49553</v>
      </c>
      <c r="C168" s="6">
        <f t="shared" si="21"/>
        <v>0</v>
      </c>
      <c r="D168" s="6">
        <f t="shared" si="22"/>
        <v>0</v>
      </c>
      <c r="E168" s="6">
        <f t="shared" si="25"/>
        <v>0</v>
      </c>
      <c r="F168" s="6"/>
      <c r="G168" s="6"/>
      <c r="H168" s="6">
        <f t="shared" si="18"/>
        <v>0</v>
      </c>
      <c r="I168" s="6">
        <f t="shared" si="23"/>
        <v>0</v>
      </c>
      <c r="J168" s="6">
        <f t="shared" si="24"/>
        <v>0</v>
      </c>
      <c r="K168" s="6">
        <f t="shared" si="20"/>
        <v>0</v>
      </c>
      <c r="L168" s="6">
        <f t="shared" si="19"/>
        <v>0</v>
      </c>
      <c r="M168" s="17">
        <f>VLOOKUP(B168,Encargos!$A$8:$B$652,2,0)</f>
        <v>2.4659999999999999E-3</v>
      </c>
    </row>
    <row r="169" spans="1:13" x14ac:dyDescent="0.3">
      <c r="A169">
        <f t="shared" si="26"/>
        <v>201</v>
      </c>
      <c r="B169" s="1">
        <v>49583</v>
      </c>
      <c r="C169" s="6">
        <f t="shared" si="21"/>
        <v>0</v>
      </c>
      <c r="D169" s="6">
        <f t="shared" si="22"/>
        <v>0</v>
      </c>
      <c r="E169" s="6">
        <f t="shared" si="25"/>
        <v>0</v>
      </c>
      <c r="F169" s="6"/>
      <c r="G169" s="6"/>
      <c r="H169" s="6">
        <f t="shared" si="18"/>
        <v>0</v>
      </c>
      <c r="I169" s="6">
        <f t="shared" si="23"/>
        <v>0</v>
      </c>
      <c r="J169" s="6">
        <f t="shared" si="24"/>
        <v>0</v>
      </c>
      <c r="K169" s="6">
        <f t="shared" si="20"/>
        <v>0</v>
      </c>
      <c r="L169" s="6">
        <f t="shared" si="19"/>
        <v>0</v>
      </c>
      <c r="M169" s="17">
        <f>VLOOKUP(B169,Encargos!$A$8:$B$652,2,0)</f>
        <v>2.4659999999999999E-3</v>
      </c>
    </row>
    <row r="170" spans="1:13" x14ac:dyDescent="0.3">
      <c r="A170">
        <f t="shared" si="26"/>
        <v>200</v>
      </c>
      <c r="B170" s="1">
        <v>49614</v>
      </c>
      <c r="C170" s="6">
        <f t="shared" si="21"/>
        <v>0</v>
      </c>
      <c r="D170" s="6">
        <f t="shared" si="22"/>
        <v>0</v>
      </c>
      <c r="E170" s="6">
        <f t="shared" si="25"/>
        <v>0</v>
      </c>
      <c r="F170" s="6"/>
      <c r="G170" s="6"/>
      <c r="H170" s="6">
        <f t="shared" si="18"/>
        <v>0</v>
      </c>
      <c r="I170" s="6">
        <f t="shared" si="23"/>
        <v>0</v>
      </c>
      <c r="J170" s="6">
        <f t="shared" si="24"/>
        <v>0</v>
      </c>
      <c r="K170" s="6">
        <f t="shared" si="20"/>
        <v>0</v>
      </c>
      <c r="L170" s="6">
        <f t="shared" si="19"/>
        <v>0</v>
      </c>
      <c r="M170" s="17">
        <f>VLOOKUP(B170,Encargos!$A$8:$B$652,2,0)</f>
        <v>2.4659999999999999E-3</v>
      </c>
    </row>
    <row r="171" spans="1:13" x14ac:dyDescent="0.3">
      <c r="A171">
        <f t="shared" si="26"/>
        <v>199</v>
      </c>
      <c r="B171" s="1">
        <v>49644</v>
      </c>
      <c r="C171" s="6">
        <f t="shared" si="21"/>
        <v>0</v>
      </c>
      <c r="D171" s="6">
        <f t="shared" si="22"/>
        <v>0</v>
      </c>
      <c r="E171" s="6">
        <f t="shared" si="25"/>
        <v>0</v>
      </c>
      <c r="F171" s="6"/>
      <c r="G171" s="6"/>
      <c r="H171" s="6">
        <f>SUM(E171:G171)*$N$4</f>
        <v>0</v>
      </c>
      <c r="I171" s="6">
        <f t="shared" si="23"/>
        <v>0</v>
      </c>
      <c r="J171" s="6">
        <f t="shared" si="24"/>
        <v>0</v>
      </c>
      <c r="K171" s="6">
        <f t="shared" si="20"/>
        <v>0</v>
      </c>
      <c r="L171" s="6">
        <f t="shared" si="19"/>
        <v>0</v>
      </c>
      <c r="M171" s="17">
        <f>VLOOKUP(B171,Encargos!$A$8:$B$652,2,0)</f>
        <v>2.4659999999999999E-3</v>
      </c>
    </row>
    <row r="172" spans="1:13" x14ac:dyDescent="0.3">
      <c r="A172">
        <f t="shared" si="26"/>
        <v>198</v>
      </c>
      <c r="B172" s="1">
        <v>49675</v>
      </c>
      <c r="C172" s="6">
        <f t="shared" si="21"/>
        <v>0</v>
      </c>
      <c r="D172" s="6">
        <f t="shared" si="22"/>
        <v>0</v>
      </c>
      <c r="E172" s="6">
        <f t="shared" si="25"/>
        <v>0</v>
      </c>
      <c r="F172" s="6"/>
      <c r="G172" s="6"/>
      <c r="H172" s="6">
        <f t="shared" si="18"/>
        <v>0</v>
      </c>
      <c r="I172" s="6">
        <f t="shared" si="23"/>
        <v>0</v>
      </c>
      <c r="J172" s="6">
        <f t="shared" si="24"/>
        <v>0</v>
      </c>
      <c r="K172" s="6">
        <f t="shared" si="20"/>
        <v>0</v>
      </c>
      <c r="L172" s="6">
        <f t="shared" si="19"/>
        <v>0</v>
      </c>
      <c r="M172" s="17">
        <f>VLOOKUP(B172,Encargos!$A$8:$B$652,2,0)</f>
        <v>2.4659999999999999E-3</v>
      </c>
    </row>
    <row r="173" spans="1:13" x14ac:dyDescent="0.3">
      <c r="A173">
        <f t="shared" si="26"/>
        <v>197</v>
      </c>
      <c r="B173" s="1">
        <v>49706</v>
      </c>
      <c r="C173" s="6">
        <f t="shared" si="21"/>
        <v>0</v>
      </c>
      <c r="D173" s="6">
        <f t="shared" si="22"/>
        <v>0</v>
      </c>
      <c r="E173" s="6">
        <f t="shared" si="25"/>
        <v>0</v>
      </c>
      <c r="F173" s="6"/>
      <c r="G173" s="6"/>
      <c r="H173" s="6">
        <f t="shared" si="18"/>
        <v>0</v>
      </c>
      <c r="I173" s="6">
        <f t="shared" si="23"/>
        <v>0</v>
      </c>
      <c r="J173" s="6">
        <f t="shared" si="24"/>
        <v>0</v>
      </c>
      <c r="K173" s="6">
        <f t="shared" si="20"/>
        <v>0</v>
      </c>
      <c r="L173" s="6">
        <f t="shared" si="19"/>
        <v>0</v>
      </c>
      <c r="M173" s="17">
        <f>VLOOKUP(B173,Encargos!$A$8:$B$652,2,0)</f>
        <v>2.4659999999999999E-3</v>
      </c>
    </row>
    <row r="174" spans="1:13" x14ac:dyDescent="0.3">
      <c r="A174">
        <f t="shared" si="26"/>
        <v>196</v>
      </c>
      <c r="B174" s="1">
        <v>49735</v>
      </c>
      <c r="C174" s="6">
        <f t="shared" si="21"/>
        <v>0</v>
      </c>
      <c r="D174" s="6">
        <f t="shared" si="22"/>
        <v>0</v>
      </c>
      <c r="E174" s="6">
        <f t="shared" si="25"/>
        <v>0</v>
      </c>
      <c r="F174" s="6"/>
      <c r="G174" s="6"/>
      <c r="H174" s="6">
        <f t="shared" si="18"/>
        <v>0</v>
      </c>
      <c r="I174" s="6">
        <f t="shared" si="23"/>
        <v>0</v>
      </c>
      <c r="J174" s="6">
        <f t="shared" si="24"/>
        <v>0</v>
      </c>
      <c r="K174" s="6">
        <f t="shared" si="20"/>
        <v>0</v>
      </c>
      <c r="L174" s="6">
        <f t="shared" si="19"/>
        <v>0</v>
      </c>
      <c r="M174" s="17">
        <f>VLOOKUP(B174,Encargos!$A$8:$B$652,2,0)</f>
        <v>2.4659999999999999E-3</v>
      </c>
    </row>
    <row r="175" spans="1:13" x14ac:dyDescent="0.3">
      <c r="A175">
        <f t="shared" si="26"/>
        <v>195</v>
      </c>
      <c r="B175" s="1">
        <v>49766</v>
      </c>
      <c r="C175" s="6">
        <f t="shared" si="21"/>
        <v>0</v>
      </c>
      <c r="D175" s="6">
        <f t="shared" si="22"/>
        <v>0</v>
      </c>
      <c r="E175" s="6">
        <f t="shared" si="25"/>
        <v>0</v>
      </c>
      <c r="F175" s="6"/>
      <c r="G175" s="6"/>
      <c r="H175" s="6">
        <f t="shared" si="18"/>
        <v>0</v>
      </c>
      <c r="I175" s="6">
        <f t="shared" si="23"/>
        <v>0</v>
      </c>
      <c r="J175" s="6">
        <f t="shared" si="24"/>
        <v>0</v>
      </c>
      <c r="K175" s="6">
        <f t="shared" si="20"/>
        <v>0</v>
      </c>
      <c r="L175" s="6">
        <f t="shared" si="19"/>
        <v>0</v>
      </c>
      <c r="M175" s="17">
        <f>VLOOKUP(B175,Encargos!$A$8:$B$652,2,0)</f>
        <v>2.4659999999999999E-3</v>
      </c>
    </row>
    <row r="176" spans="1:13" x14ac:dyDescent="0.3">
      <c r="A176">
        <f t="shared" si="26"/>
        <v>194</v>
      </c>
      <c r="B176" s="1">
        <v>49796</v>
      </c>
      <c r="C176" s="6">
        <f t="shared" si="21"/>
        <v>0</v>
      </c>
      <c r="D176" s="6">
        <f t="shared" si="22"/>
        <v>0</v>
      </c>
      <c r="E176" s="6">
        <f t="shared" si="25"/>
        <v>0</v>
      </c>
      <c r="F176" s="6"/>
      <c r="G176" s="6"/>
      <c r="H176" s="6">
        <f t="shared" si="18"/>
        <v>0</v>
      </c>
      <c r="I176" s="6">
        <f t="shared" si="23"/>
        <v>0</v>
      </c>
      <c r="J176" s="6">
        <f t="shared" si="24"/>
        <v>0</v>
      </c>
      <c r="K176" s="6">
        <f t="shared" si="20"/>
        <v>0</v>
      </c>
      <c r="L176" s="6">
        <f t="shared" si="19"/>
        <v>0</v>
      </c>
      <c r="M176" s="17">
        <f>VLOOKUP(B176,Encargos!$A$8:$B$652,2,0)</f>
        <v>2.4659999999999999E-3</v>
      </c>
    </row>
    <row r="177" spans="1:13" x14ac:dyDescent="0.3">
      <c r="A177">
        <f t="shared" si="26"/>
        <v>193</v>
      </c>
      <c r="B177" s="1">
        <v>49827</v>
      </c>
      <c r="C177" s="6">
        <f t="shared" si="21"/>
        <v>0</v>
      </c>
      <c r="D177" s="6">
        <f t="shared" si="22"/>
        <v>0</v>
      </c>
      <c r="E177" s="6">
        <f t="shared" si="25"/>
        <v>0</v>
      </c>
      <c r="F177" s="6"/>
      <c r="G177" s="6"/>
      <c r="H177" s="6">
        <f t="shared" si="18"/>
        <v>0</v>
      </c>
      <c r="I177" s="6">
        <f t="shared" si="23"/>
        <v>0</v>
      </c>
      <c r="J177" s="6">
        <f t="shared" si="24"/>
        <v>0</v>
      </c>
      <c r="K177" s="6">
        <f t="shared" si="20"/>
        <v>0</v>
      </c>
      <c r="L177" s="6">
        <f t="shared" si="19"/>
        <v>0</v>
      </c>
      <c r="M177" s="17">
        <f>VLOOKUP(B177,Encargos!$A$8:$B$652,2,0)</f>
        <v>2.4659999999999999E-3</v>
      </c>
    </row>
    <row r="178" spans="1:13" x14ac:dyDescent="0.3">
      <c r="A178">
        <f t="shared" si="26"/>
        <v>192</v>
      </c>
      <c r="B178" s="1">
        <v>49857</v>
      </c>
      <c r="C178" s="6">
        <f t="shared" si="21"/>
        <v>0</v>
      </c>
      <c r="D178" s="6">
        <f t="shared" si="22"/>
        <v>0</v>
      </c>
      <c r="E178" s="6">
        <f t="shared" si="25"/>
        <v>0</v>
      </c>
      <c r="F178" s="6"/>
      <c r="G178" s="6"/>
      <c r="H178" s="6">
        <f t="shared" si="18"/>
        <v>0</v>
      </c>
      <c r="I178" s="6">
        <f t="shared" si="23"/>
        <v>0</v>
      </c>
      <c r="J178" s="6">
        <f t="shared" si="24"/>
        <v>0</v>
      </c>
      <c r="K178" s="6">
        <f t="shared" si="20"/>
        <v>0</v>
      </c>
      <c r="L178" s="6">
        <f t="shared" si="19"/>
        <v>0</v>
      </c>
      <c r="M178" s="17">
        <f>VLOOKUP(B178,Encargos!$A$8:$B$652,2,0)</f>
        <v>2.4659999999999999E-3</v>
      </c>
    </row>
    <row r="179" spans="1:13" x14ac:dyDescent="0.3">
      <c r="A179">
        <f t="shared" si="26"/>
        <v>191</v>
      </c>
      <c r="B179" s="1">
        <v>49888</v>
      </c>
      <c r="C179" s="6">
        <f t="shared" si="21"/>
        <v>0</v>
      </c>
      <c r="D179" s="6">
        <f t="shared" si="22"/>
        <v>0</v>
      </c>
      <c r="E179" s="6">
        <f t="shared" si="25"/>
        <v>0</v>
      </c>
      <c r="F179" s="6"/>
      <c r="G179" s="6"/>
      <c r="H179" s="6">
        <f t="shared" si="18"/>
        <v>0</v>
      </c>
      <c r="I179" s="6">
        <f t="shared" si="23"/>
        <v>0</v>
      </c>
      <c r="J179" s="6">
        <f t="shared" si="24"/>
        <v>0</v>
      </c>
      <c r="K179" s="6">
        <f t="shared" si="20"/>
        <v>0</v>
      </c>
      <c r="L179" s="6">
        <f t="shared" si="19"/>
        <v>0</v>
      </c>
      <c r="M179" s="17">
        <f>VLOOKUP(B179,Encargos!$A$8:$B$652,2,0)</f>
        <v>2.4659999999999999E-3</v>
      </c>
    </row>
    <row r="180" spans="1:13" x14ac:dyDescent="0.3">
      <c r="A180">
        <f t="shared" si="26"/>
        <v>190</v>
      </c>
      <c r="B180" s="1">
        <v>49919</v>
      </c>
      <c r="C180" s="6">
        <f t="shared" si="21"/>
        <v>0</v>
      </c>
      <c r="D180" s="6">
        <f t="shared" si="22"/>
        <v>0</v>
      </c>
      <c r="E180" s="6">
        <f t="shared" si="25"/>
        <v>0</v>
      </c>
      <c r="F180" s="6"/>
      <c r="G180" s="6"/>
      <c r="H180" s="6">
        <f t="shared" si="18"/>
        <v>0</v>
      </c>
      <c r="I180" s="6">
        <f t="shared" si="23"/>
        <v>0</v>
      </c>
      <c r="J180" s="6">
        <f t="shared" si="24"/>
        <v>0</v>
      </c>
      <c r="K180" s="6">
        <f t="shared" si="20"/>
        <v>0</v>
      </c>
      <c r="L180" s="6">
        <f t="shared" si="19"/>
        <v>0</v>
      </c>
      <c r="M180" s="17">
        <f>VLOOKUP(B180,Encargos!$A$8:$B$652,2,0)</f>
        <v>2.4659999999999999E-3</v>
      </c>
    </row>
    <row r="181" spans="1:13" x14ac:dyDescent="0.3">
      <c r="A181">
        <f t="shared" si="26"/>
        <v>189</v>
      </c>
      <c r="B181" s="1">
        <v>49949</v>
      </c>
      <c r="C181" s="6">
        <f t="shared" si="21"/>
        <v>0</v>
      </c>
      <c r="D181" s="6">
        <f t="shared" si="22"/>
        <v>0</v>
      </c>
      <c r="E181" s="6">
        <f t="shared" si="25"/>
        <v>0</v>
      </c>
      <c r="F181" s="6"/>
      <c r="G181" s="6"/>
      <c r="H181" s="6">
        <f t="shared" si="18"/>
        <v>0</v>
      </c>
      <c r="I181" s="6">
        <f t="shared" si="23"/>
        <v>0</v>
      </c>
      <c r="J181" s="6">
        <f t="shared" si="24"/>
        <v>0</v>
      </c>
      <c r="K181" s="6">
        <f t="shared" si="20"/>
        <v>0</v>
      </c>
      <c r="L181" s="6">
        <f t="shared" si="19"/>
        <v>0</v>
      </c>
      <c r="M181" s="17">
        <f>VLOOKUP(B181,Encargos!$A$8:$B$652,2,0)</f>
        <v>2.4659999999999999E-3</v>
      </c>
    </row>
    <row r="182" spans="1:13" x14ac:dyDescent="0.3">
      <c r="A182">
        <f t="shared" si="26"/>
        <v>188</v>
      </c>
      <c r="B182" s="1">
        <v>49980</v>
      </c>
      <c r="C182" s="6">
        <f t="shared" si="21"/>
        <v>0</v>
      </c>
      <c r="D182" s="6">
        <f t="shared" si="22"/>
        <v>0</v>
      </c>
      <c r="E182" s="6">
        <f t="shared" si="25"/>
        <v>0</v>
      </c>
      <c r="F182" s="6"/>
      <c r="G182" s="6"/>
      <c r="H182" s="6">
        <f t="shared" si="18"/>
        <v>0</v>
      </c>
      <c r="I182" s="6">
        <f t="shared" si="23"/>
        <v>0</v>
      </c>
      <c r="J182" s="6">
        <f t="shared" si="24"/>
        <v>0</v>
      </c>
      <c r="K182" s="6">
        <f t="shared" si="20"/>
        <v>0</v>
      </c>
      <c r="L182" s="6">
        <f t="shared" si="19"/>
        <v>0</v>
      </c>
      <c r="M182" s="17">
        <f>VLOOKUP(B182,Encargos!$A$8:$B$652,2,0)</f>
        <v>2.4659999999999999E-3</v>
      </c>
    </row>
    <row r="183" spans="1:13" x14ac:dyDescent="0.3">
      <c r="A183">
        <f t="shared" si="26"/>
        <v>187</v>
      </c>
      <c r="B183" s="1">
        <v>50010</v>
      </c>
      <c r="C183" s="6">
        <f t="shared" si="21"/>
        <v>0</v>
      </c>
      <c r="D183" s="6">
        <f t="shared" si="22"/>
        <v>0</v>
      </c>
      <c r="E183" s="6">
        <f t="shared" si="25"/>
        <v>0</v>
      </c>
      <c r="F183" s="6"/>
      <c r="G183" s="6"/>
      <c r="H183" s="6">
        <f t="shared" si="18"/>
        <v>0</v>
      </c>
      <c r="I183" s="6">
        <f t="shared" si="23"/>
        <v>0</v>
      </c>
      <c r="J183" s="6">
        <f t="shared" si="24"/>
        <v>0</v>
      </c>
      <c r="K183" s="6">
        <f t="shared" si="20"/>
        <v>0</v>
      </c>
      <c r="L183" s="6">
        <f t="shared" si="19"/>
        <v>0</v>
      </c>
      <c r="M183" s="17">
        <f>VLOOKUP(B183,Encargos!$A$8:$B$652,2,0)</f>
        <v>2.4659999999999999E-3</v>
      </c>
    </row>
    <row r="184" spans="1:13" x14ac:dyDescent="0.3">
      <c r="A184">
        <f t="shared" si="26"/>
        <v>186</v>
      </c>
      <c r="B184" s="1">
        <v>50041</v>
      </c>
      <c r="C184" s="6">
        <f t="shared" si="21"/>
        <v>0</v>
      </c>
      <c r="D184" s="6">
        <f t="shared" si="22"/>
        <v>0</v>
      </c>
      <c r="E184" s="6">
        <f t="shared" si="25"/>
        <v>0</v>
      </c>
      <c r="F184" s="6"/>
      <c r="G184" s="6"/>
      <c r="H184" s="6">
        <f t="shared" si="18"/>
        <v>0</v>
      </c>
      <c r="I184" s="6">
        <f t="shared" si="23"/>
        <v>0</v>
      </c>
      <c r="J184" s="6">
        <f t="shared" si="24"/>
        <v>0</v>
      </c>
      <c r="K184" s="6">
        <f t="shared" si="20"/>
        <v>0</v>
      </c>
      <c r="L184" s="6">
        <f t="shared" si="19"/>
        <v>0</v>
      </c>
      <c r="M184" s="17">
        <f>VLOOKUP(B184,Encargos!$A$8:$B$652,2,0)</f>
        <v>2.4659999999999999E-3</v>
      </c>
    </row>
    <row r="185" spans="1:13" x14ac:dyDescent="0.3">
      <c r="A185">
        <f t="shared" si="26"/>
        <v>185</v>
      </c>
      <c r="B185" s="1">
        <v>50072</v>
      </c>
      <c r="C185" s="6">
        <f t="shared" si="21"/>
        <v>0</v>
      </c>
      <c r="D185" s="6">
        <f t="shared" si="22"/>
        <v>0</v>
      </c>
      <c r="E185" s="6">
        <f t="shared" si="25"/>
        <v>0</v>
      </c>
      <c r="F185" s="6"/>
      <c r="G185" s="6"/>
      <c r="H185" s="6">
        <f t="shared" si="18"/>
        <v>0</v>
      </c>
      <c r="I185" s="6">
        <f t="shared" si="23"/>
        <v>0</v>
      </c>
      <c r="J185" s="6">
        <f t="shared" si="24"/>
        <v>0</v>
      </c>
      <c r="K185" s="6">
        <f t="shared" si="20"/>
        <v>0</v>
      </c>
      <c r="L185" s="6">
        <f t="shared" si="19"/>
        <v>0</v>
      </c>
      <c r="M185" s="17">
        <f>VLOOKUP(B185,Encargos!$A$8:$B$652,2,0)</f>
        <v>2.4659999999999999E-3</v>
      </c>
    </row>
    <row r="186" spans="1:13" x14ac:dyDescent="0.3">
      <c r="A186">
        <f t="shared" si="26"/>
        <v>184</v>
      </c>
      <c r="B186" s="1">
        <v>50100</v>
      </c>
      <c r="C186" s="6">
        <f t="shared" si="21"/>
        <v>0</v>
      </c>
      <c r="D186" s="6">
        <f t="shared" si="22"/>
        <v>0</v>
      </c>
      <c r="E186" s="6">
        <f t="shared" si="25"/>
        <v>0</v>
      </c>
      <c r="F186" s="6"/>
      <c r="G186" s="6"/>
      <c r="H186" s="6">
        <f t="shared" si="18"/>
        <v>0</v>
      </c>
      <c r="I186" s="6">
        <f t="shared" si="23"/>
        <v>0</v>
      </c>
      <c r="J186" s="6">
        <f t="shared" si="24"/>
        <v>0</v>
      </c>
      <c r="K186" s="6">
        <f t="shared" si="20"/>
        <v>0</v>
      </c>
      <c r="L186" s="6">
        <f t="shared" si="19"/>
        <v>0</v>
      </c>
      <c r="M186" s="17">
        <f>VLOOKUP(B186,Encargos!$A$8:$B$652,2,0)</f>
        <v>2.4659999999999999E-3</v>
      </c>
    </row>
    <row r="187" spans="1:13" x14ac:dyDescent="0.3">
      <c r="A187">
        <f t="shared" si="26"/>
        <v>183</v>
      </c>
      <c r="B187" s="1">
        <v>50131</v>
      </c>
      <c r="C187" s="6">
        <f t="shared" si="21"/>
        <v>0</v>
      </c>
      <c r="D187" s="6">
        <f t="shared" si="22"/>
        <v>0</v>
      </c>
      <c r="E187" s="6">
        <f t="shared" si="25"/>
        <v>0</v>
      </c>
      <c r="F187" s="6"/>
      <c r="G187" s="6"/>
      <c r="H187" s="6">
        <f t="shared" si="18"/>
        <v>0</v>
      </c>
      <c r="I187" s="6">
        <f t="shared" si="23"/>
        <v>0</v>
      </c>
      <c r="J187" s="6">
        <f t="shared" si="24"/>
        <v>0</v>
      </c>
      <c r="K187" s="6">
        <f t="shared" si="20"/>
        <v>0</v>
      </c>
      <c r="L187" s="6">
        <f t="shared" si="19"/>
        <v>0</v>
      </c>
      <c r="M187" s="17">
        <f>VLOOKUP(B187,Encargos!$A$8:$B$652,2,0)</f>
        <v>2.4659999999999999E-3</v>
      </c>
    </row>
    <row r="188" spans="1:13" x14ac:dyDescent="0.3">
      <c r="A188">
        <f t="shared" si="26"/>
        <v>182</v>
      </c>
      <c r="B188" s="1">
        <v>50161</v>
      </c>
      <c r="C188" s="6">
        <f t="shared" si="21"/>
        <v>0</v>
      </c>
      <c r="D188" s="6">
        <f t="shared" si="22"/>
        <v>0</v>
      </c>
      <c r="E188" s="6">
        <f t="shared" si="25"/>
        <v>0</v>
      </c>
      <c r="F188" s="6"/>
      <c r="G188" s="6"/>
      <c r="H188" s="6">
        <f t="shared" si="18"/>
        <v>0</v>
      </c>
      <c r="I188" s="6">
        <f t="shared" si="23"/>
        <v>0</v>
      </c>
      <c r="J188" s="6">
        <f t="shared" si="24"/>
        <v>0</v>
      </c>
      <c r="K188" s="6">
        <f t="shared" si="20"/>
        <v>0</v>
      </c>
      <c r="L188" s="6">
        <f t="shared" si="19"/>
        <v>0</v>
      </c>
      <c r="M188" s="17">
        <f>VLOOKUP(B188,Encargos!$A$8:$B$652,2,0)</f>
        <v>2.4659999999999999E-3</v>
      </c>
    </row>
    <row r="189" spans="1:13" x14ac:dyDescent="0.3">
      <c r="A189">
        <f t="shared" si="26"/>
        <v>181</v>
      </c>
      <c r="B189" s="1">
        <v>50192</v>
      </c>
      <c r="C189" s="6">
        <f t="shared" si="21"/>
        <v>0</v>
      </c>
      <c r="D189" s="6">
        <f t="shared" si="22"/>
        <v>0</v>
      </c>
      <c r="E189" s="6">
        <f t="shared" si="25"/>
        <v>0</v>
      </c>
      <c r="F189" s="6"/>
      <c r="G189" s="6"/>
      <c r="H189" s="6">
        <f t="shared" si="18"/>
        <v>0</v>
      </c>
      <c r="I189" s="6">
        <f t="shared" si="23"/>
        <v>0</v>
      </c>
      <c r="J189" s="6">
        <f t="shared" si="24"/>
        <v>0</v>
      </c>
      <c r="K189" s="6">
        <f t="shared" si="20"/>
        <v>0</v>
      </c>
      <c r="L189" s="6">
        <f t="shared" si="19"/>
        <v>0</v>
      </c>
      <c r="M189" s="17">
        <f>VLOOKUP(B189,Encargos!$A$8:$B$652,2,0)</f>
        <v>2.4659999999999999E-3</v>
      </c>
    </row>
    <row r="190" spans="1:13" x14ac:dyDescent="0.3">
      <c r="A190">
        <f t="shared" si="26"/>
        <v>180</v>
      </c>
      <c r="B190" s="1">
        <v>50222</v>
      </c>
      <c r="C190" s="6">
        <f t="shared" si="21"/>
        <v>0</v>
      </c>
      <c r="D190" s="6">
        <f t="shared" si="22"/>
        <v>0</v>
      </c>
      <c r="E190" s="6">
        <f t="shared" si="25"/>
        <v>0</v>
      </c>
      <c r="F190" s="6"/>
      <c r="G190" s="6"/>
      <c r="H190" s="6">
        <f t="shared" si="18"/>
        <v>0</v>
      </c>
      <c r="I190" s="6">
        <f t="shared" si="23"/>
        <v>0</v>
      </c>
      <c r="J190" s="6">
        <f t="shared" si="24"/>
        <v>0</v>
      </c>
      <c r="K190" s="6">
        <f t="shared" si="20"/>
        <v>0</v>
      </c>
      <c r="L190" s="6">
        <f t="shared" si="19"/>
        <v>0</v>
      </c>
      <c r="M190" s="17">
        <f>VLOOKUP(B190,Encargos!$A$8:$B$652,2,0)</f>
        <v>2.4659999999999999E-3</v>
      </c>
    </row>
    <row r="191" spans="1:13" x14ac:dyDescent="0.3">
      <c r="A191">
        <f t="shared" si="26"/>
        <v>179</v>
      </c>
      <c r="B191" s="1">
        <v>50253</v>
      </c>
      <c r="C191" s="6">
        <f t="shared" si="21"/>
        <v>0</v>
      </c>
      <c r="D191" s="6">
        <f t="shared" si="22"/>
        <v>0</v>
      </c>
      <c r="E191" s="6">
        <f t="shared" si="25"/>
        <v>0</v>
      </c>
      <c r="F191" s="6"/>
      <c r="G191" s="6"/>
      <c r="H191" s="6">
        <f t="shared" si="18"/>
        <v>0</v>
      </c>
      <c r="I191" s="6">
        <f t="shared" si="23"/>
        <v>0</v>
      </c>
      <c r="J191" s="6">
        <f t="shared" si="24"/>
        <v>0</v>
      </c>
      <c r="K191" s="6">
        <f t="shared" si="20"/>
        <v>0</v>
      </c>
      <c r="L191" s="6">
        <f t="shared" si="19"/>
        <v>0</v>
      </c>
      <c r="M191" s="17">
        <f>VLOOKUP(B191,Encargos!$A$8:$B$652,2,0)</f>
        <v>2.4659999999999999E-3</v>
      </c>
    </row>
    <row r="192" spans="1:13" x14ac:dyDescent="0.3">
      <c r="A192">
        <f t="shared" si="26"/>
        <v>178</v>
      </c>
      <c r="B192" s="1">
        <v>50284</v>
      </c>
      <c r="C192" s="6">
        <f t="shared" si="21"/>
        <v>0</v>
      </c>
      <c r="D192" s="6">
        <f t="shared" si="22"/>
        <v>0</v>
      </c>
      <c r="E192" s="6">
        <f t="shared" si="25"/>
        <v>0</v>
      </c>
      <c r="F192" s="6"/>
      <c r="G192" s="6"/>
      <c r="H192" s="6">
        <f t="shared" si="18"/>
        <v>0</v>
      </c>
      <c r="I192" s="6">
        <f t="shared" si="23"/>
        <v>0</v>
      </c>
      <c r="J192" s="6">
        <f t="shared" si="24"/>
        <v>0</v>
      </c>
      <c r="K192" s="6">
        <f t="shared" si="20"/>
        <v>0</v>
      </c>
      <c r="L192" s="6">
        <f t="shared" si="19"/>
        <v>0</v>
      </c>
      <c r="M192" s="17">
        <f>VLOOKUP(B192,Encargos!$A$8:$B$652,2,0)</f>
        <v>2.4659999999999999E-3</v>
      </c>
    </row>
    <row r="193" spans="1:13" x14ac:dyDescent="0.3">
      <c r="A193">
        <f t="shared" si="26"/>
        <v>177</v>
      </c>
      <c r="B193" s="1">
        <v>50314</v>
      </c>
      <c r="C193" s="6">
        <f t="shared" si="21"/>
        <v>0</v>
      </c>
      <c r="D193" s="6">
        <f t="shared" si="22"/>
        <v>0</v>
      </c>
      <c r="E193" s="6">
        <f t="shared" si="25"/>
        <v>0</v>
      </c>
      <c r="F193" s="6"/>
      <c r="G193" s="6"/>
      <c r="H193" s="6">
        <f t="shared" si="18"/>
        <v>0</v>
      </c>
      <c r="I193" s="6">
        <f t="shared" si="23"/>
        <v>0</v>
      </c>
      <c r="J193" s="6">
        <f t="shared" si="24"/>
        <v>0</v>
      </c>
      <c r="K193" s="6">
        <f t="shared" si="20"/>
        <v>0</v>
      </c>
      <c r="L193" s="6">
        <f t="shared" si="19"/>
        <v>0</v>
      </c>
      <c r="M193" s="17">
        <f>VLOOKUP(B193,Encargos!$A$8:$B$652,2,0)</f>
        <v>2.4659999999999999E-3</v>
      </c>
    </row>
    <row r="194" spans="1:13" x14ac:dyDescent="0.3">
      <c r="A194">
        <f t="shared" si="26"/>
        <v>176</v>
      </c>
      <c r="B194" s="1">
        <v>50345</v>
      </c>
      <c r="C194" s="6">
        <f t="shared" si="21"/>
        <v>0</v>
      </c>
      <c r="D194" s="6">
        <f t="shared" si="22"/>
        <v>0</v>
      </c>
      <c r="E194" s="6">
        <f t="shared" si="25"/>
        <v>0</v>
      </c>
      <c r="F194" s="6"/>
      <c r="G194" s="6"/>
      <c r="H194" s="6">
        <f t="shared" si="18"/>
        <v>0</v>
      </c>
      <c r="I194" s="6">
        <f t="shared" si="23"/>
        <v>0</v>
      </c>
      <c r="J194" s="6">
        <f t="shared" si="24"/>
        <v>0</v>
      </c>
      <c r="K194" s="6">
        <f t="shared" si="20"/>
        <v>0</v>
      </c>
      <c r="L194" s="6">
        <f t="shared" si="19"/>
        <v>0</v>
      </c>
      <c r="M194" s="17">
        <f>VLOOKUP(B194,Encargos!$A$8:$B$652,2,0)</f>
        <v>2.4659999999999999E-3</v>
      </c>
    </row>
    <row r="195" spans="1:13" x14ac:dyDescent="0.3">
      <c r="A195">
        <f t="shared" si="26"/>
        <v>175</v>
      </c>
      <c r="B195" s="1">
        <v>50375</v>
      </c>
      <c r="C195" s="6">
        <f t="shared" si="21"/>
        <v>0</v>
      </c>
      <c r="D195" s="6">
        <f t="shared" si="22"/>
        <v>0</v>
      </c>
      <c r="E195" s="6">
        <f t="shared" si="25"/>
        <v>0</v>
      </c>
      <c r="F195" s="6"/>
      <c r="G195" s="6"/>
      <c r="H195" s="6">
        <f t="shared" si="18"/>
        <v>0</v>
      </c>
      <c r="I195" s="6">
        <f t="shared" si="23"/>
        <v>0</v>
      </c>
      <c r="J195" s="6">
        <f t="shared" si="24"/>
        <v>0</v>
      </c>
      <c r="K195" s="6">
        <f t="shared" si="20"/>
        <v>0</v>
      </c>
      <c r="L195" s="6">
        <f t="shared" si="19"/>
        <v>0</v>
      </c>
      <c r="M195" s="17">
        <f>VLOOKUP(B195,Encargos!$A$8:$B$652,2,0)</f>
        <v>2.4659999999999999E-3</v>
      </c>
    </row>
    <row r="196" spans="1:13" x14ac:dyDescent="0.3">
      <c r="A196">
        <f t="shared" si="26"/>
        <v>174</v>
      </c>
      <c r="B196" s="1">
        <v>50406</v>
      </c>
      <c r="C196" s="6">
        <f t="shared" si="21"/>
        <v>0</v>
      </c>
      <c r="D196" s="6">
        <f t="shared" si="22"/>
        <v>0</v>
      </c>
      <c r="E196" s="6">
        <f t="shared" si="25"/>
        <v>0</v>
      </c>
      <c r="F196" s="6"/>
      <c r="G196" s="6"/>
      <c r="H196" s="6">
        <f t="shared" si="18"/>
        <v>0</v>
      </c>
      <c r="I196" s="6">
        <f t="shared" si="23"/>
        <v>0</v>
      </c>
      <c r="J196" s="6">
        <f t="shared" si="24"/>
        <v>0</v>
      </c>
      <c r="K196" s="6">
        <f t="shared" si="20"/>
        <v>0</v>
      </c>
      <c r="L196" s="6">
        <f t="shared" si="19"/>
        <v>0</v>
      </c>
      <c r="M196" s="17">
        <f>VLOOKUP(B196,Encargos!$A$8:$B$652,2,0)</f>
        <v>2.4659999999999999E-3</v>
      </c>
    </row>
    <row r="197" spans="1:13" x14ac:dyDescent="0.3">
      <c r="A197">
        <f t="shared" si="26"/>
        <v>173</v>
      </c>
      <c r="B197" s="1">
        <v>50437</v>
      </c>
      <c r="C197" s="6">
        <f t="shared" si="21"/>
        <v>0</v>
      </c>
      <c r="D197" s="6">
        <f t="shared" si="22"/>
        <v>0</v>
      </c>
      <c r="E197" s="6">
        <f t="shared" si="25"/>
        <v>0</v>
      </c>
      <c r="F197" s="6"/>
      <c r="G197" s="6"/>
      <c r="H197" s="6">
        <f t="shared" ref="H197:H260" si="27">SUM(E197:G197)*$N$4</f>
        <v>0</v>
      </c>
      <c r="I197" s="6">
        <f t="shared" si="23"/>
        <v>0</v>
      </c>
      <c r="J197" s="6">
        <f t="shared" si="24"/>
        <v>0</v>
      </c>
      <c r="K197" s="6">
        <f t="shared" si="20"/>
        <v>0</v>
      </c>
      <c r="L197" s="6">
        <f t="shared" ref="L197:L260" si="28">SUM(E197:H197)-I197</f>
        <v>0</v>
      </c>
      <c r="M197" s="17">
        <f>VLOOKUP(B197,Encargos!$A$8:$B$652,2,0)</f>
        <v>2.4659999999999999E-3</v>
      </c>
    </row>
    <row r="198" spans="1:13" x14ac:dyDescent="0.3">
      <c r="A198">
        <f t="shared" si="26"/>
        <v>172</v>
      </c>
      <c r="B198" s="1">
        <v>50465</v>
      </c>
      <c r="C198" s="6">
        <f t="shared" si="21"/>
        <v>0</v>
      </c>
      <c r="D198" s="6">
        <f t="shared" si="22"/>
        <v>0</v>
      </c>
      <c r="E198" s="6">
        <f t="shared" si="25"/>
        <v>0</v>
      </c>
      <c r="F198" s="6"/>
      <c r="G198" s="6"/>
      <c r="H198" s="6">
        <f t="shared" si="27"/>
        <v>0</v>
      </c>
      <c r="I198" s="6">
        <f t="shared" si="23"/>
        <v>0</v>
      </c>
      <c r="J198" s="6">
        <f t="shared" si="24"/>
        <v>0</v>
      </c>
      <c r="K198" s="6">
        <f t="shared" si="20"/>
        <v>0</v>
      </c>
      <c r="L198" s="6">
        <f t="shared" si="28"/>
        <v>0</v>
      </c>
      <c r="M198" s="17">
        <f>VLOOKUP(B198,Encargos!$A$8:$B$652,2,0)</f>
        <v>2.4659999999999999E-3</v>
      </c>
    </row>
    <row r="199" spans="1:13" x14ac:dyDescent="0.3">
      <c r="A199">
        <f t="shared" si="26"/>
        <v>171</v>
      </c>
      <c r="B199" s="1">
        <v>50496</v>
      </c>
      <c r="C199" s="6">
        <f t="shared" si="21"/>
        <v>0</v>
      </c>
      <c r="D199" s="6">
        <f t="shared" si="22"/>
        <v>0</v>
      </c>
      <c r="E199" s="6">
        <f t="shared" si="25"/>
        <v>0</v>
      </c>
      <c r="F199" s="6"/>
      <c r="G199" s="6"/>
      <c r="H199" s="6">
        <f t="shared" si="27"/>
        <v>0</v>
      </c>
      <c r="I199" s="6">
        <f t="shared" si="23"/>
        <v>0</v>
      </c>
      <c r="J199" s="6">
        <f t="shared" si="24"/>
        <v>0</v>
      </c>
      <c r="K199" s="6">
        <f t="shared" ref="K199:K262" si="29">I199-J199</f>
        <v>0</v>
      </c>
      <c r="L199" s="6">
        <f t="shared" si="28"/>
        <v>0</v>
      </c>
      <c r="M199" s="17">
        <f>VLOOKUP(B199,Encargos!$A$8:$B$652,2,0)</f>
        <v>2.4659999999999999E-3</v>
      </c>
    </row>
    <row r="200" spans="1:13" x14ac:dyDescent="0.3">
      <c r="A200">
        <f t="shared" si="26"/>
        <v>170</v>
      </c>
      <c r="B200" s="1">
        <v>50526</v>
      </c>
      <c r="C200" s="6">
        <f t="shared" si="21"/>
        <v>0</v>
      </c>
      <c r="D200" s="6">
        <f t="shared" si="22"/>
        <v>0</v>
      </c>
      <c r="E200" s="6">
        <f t="shared" si="25"/>
        <v>0</v>
      </c>
      <c r="F200" s="6"/>
      <c r="G200" s="6"/>
      <c r="H200" s="6">
        <f t="shared" si="27"/>
        <v>0</v>
      </c>
      <c r="I200" s="6">
        <f t="shared" si="23"/>
        <v>0</v>
      </c>
      <c r="J200" s="6">
        <f t="shared" si="24"/>
        <v>0</v>
      </c>
      <c r="K200" s="6">
        <f t="shared" si="29"/>
        <v>0</v>
      </c>
      <c r="L200" s="6">
        <f t="shared" si="28"/>
        <v>0</v>
      </c>
      <c r="M200" s="17">
        <f>VLOOKUP(B200,Encargos!$A$8:$B$652,2,0)</f>
        <v>2.4659999999999999E-3</v>
      </c>
    </row>
    <row r="201" spans="1:13" x14ac:dyDescent="0.3">
      <c r="A201">
        <f t="shared" si="26"/>
        <v>169</v>
      </c>
      <c r="B201" s="1">
        <v>50557</v>
      </c>
      <c r="C201" s="6">
        <f t="shared" si="21"/>
        <v>0</v>
      </c>
      <c r="D201" s="6">
        <f t="shared" si="22"/>
        <v>0</v>
      </c>
      <c r="E201" s="6">
        <f t="shared" si="25"/>
        <v>0</v>
      </c>
      <c r="F201" s="6"/>
      <c r="G201" s="6"/>
      <c r="H201" s="6">
        <f t="shared" si="27"/>
        <v>0</v>
      </c>
      <c r="I201" s="6">
        <f t="shared" si="23"/>
        <v>0</v>
      </c>
      <c r="J201" s="6">
        <f t="shared" si="24"/>
        <v>0</v>
      </c>
      <c r="K201" s="6">
        <f t="shared" si="29"/>
        <v>0</v>
      </c>
      <c r="L201" s="6">
        <f t="shared" si="28"/>
        <v>0</v>
      </c>
      <c r="M201" s="17">
        <f>VLOOKUP(B201,Encargos!$A$8:$B$652,2,0)</f>
        <v>2.4659999999999999E-3</v>
      </c>
    </row>
    <row r="202" spans="1:13" x14ac:dyDescent="0.3">
      <c r="A202">
        <f t="shared" si="26"/>
        <v>168</v>
      </c>
      <c r="B202" s="1">
        <v>50587</v>
      </c>
      <c r="C202" s="6">
        <f t="shared" ref="C202:C265" si="30">L201</f>
        <v>0</v>
      </c>
      <c r="D202" s="6">
        <f t="shared" ref="D202:D265" si="31">C202*M202</f>
        <v>0</v>
      </c>
      <c r="E202" s="6">
        <f t="shared" si="25"/>
        <v>0</v>
      </c>
      <c r="F202" s="6"/>
      <c r="G202" s="6"/>
      <c r="H202" s="6">
        <f t="shared" si="27"/>
        <v>0</v>
      </c>
      <c r="I202" s="6">
        <f t="shared" ref="I202:I265" si="32">PMT($N$4,A202,-SUM(E202:G202))</f>
        <v>0</v>
      </c>
      <c r="J202" s="6">
        <f t="shared" ref="J202:J265" si="33">H202</f>
        <v>0</v>
      </c>
      <c r="K202" s="6">
        <f t="shared" si="29"/>
        <v>0</v>
      </c>
      <c r="L202" s="6">
        <f t="shared" si="28"/>
        <v>0</v>
      </c>
      <c r="M202" s="17">
        <f>VLOOKUP(B202,Encargos!$A$8:$B$652,2,0)</f>
        <v>2.4659999999999999E-3</v>
      </c>
    </row>
    <row r="203" spans="1:13" x14ac:dyDescent="0.3">
      <c r="A203">
        <f t="shared" si="26"/>
        <v>167</v>
      </c>
      <c r="B203" s="1">
        <v>50618</v>
      </c>
      <c r="C203" s="6">
        <f t="shared" si="30"/>
        <v>0</v>
      </c>
      <c r="D203" s="6">
        <f t="shared" si="31"/>
        <v>0</v>
      </c>
      <c r="E203" s="6">
        <f t="shared" ref="E203:E266" si="34">C203+D203</f>
        <v>0</v>
      </c>
      <c r="F203" s="6"/>
      <c r="G203" s="6"/>
      <c r="H203" s="6">
        <f t="shared" si="27"/>
        <v>0</v>
      </c>
      <c r="I203" s="6">
        <f t="shared" si="32"/>
        <v>0</v>
      </c>
      <c r="J203" s="6">
        <f t="shared" si="33"/>
        <v>0</v>
      </c>
      <c r="K203" s="6">
        <f t="shared" si="29"/>
        <v>0</v>
      </c>
      <c r="L203" s="6">
        <f t="shared" si="28"/>
        <v>0</v>
      </c>
      <c r="M203" s="17">
        <f>VLOOKUP(B203,Encargos!$A$8:$B$652,2,0)</f>
        <v>2.4659999999999999E-3</v>
      </c>
    </row>
    <row r="204" spans="1:13" x14ac:dyDescent="0.3">
      <c r="A204">
        <f t="shared" ref="A204:A267" si="35">A203-1</f>
        <v>166</v>
      </c>
      <c r="B204" s="1">
        <v>50649</v>
      </c>
      <c r="C204" s="6">
        <f t="shared" si="30"/>
        <v>0</v>
      </c>
      <c r="D204" s="6">
        <f t="shared" si="31"/>
        <v>0</v>
      </c>
      <c r="E204" s="6">
        <f t="shared" si="34"/>
        <v>0</v>
      </c>
      <c r="F204" s="6"/>
      <c r="G204" s="6"/>
      <c r="H204" s="6">
        <f t="shared" si="27"/>
        <v>0</v>
      </c>
      <c r="I204" s="6">
        <f t="shared" si="32"/>
        <v>0</v>
      </c>
      <c r="J204" s="6">
        <f t="shared" si="33"/>
        <v>0</v>
      </c>
      <c r="K204" s="6">
        <f t="shared" si="29"/>
        <v>0</v>
      </c>
      <c r="L204" s="6">
        <f t="shared" si="28"/>
        <v>0</v>
      </c>
      <c r="M204" s="17">
        <f>VLOOKUP(B204,Encargos!$A$8:$B$652,2,0)</f>
        <v>2.4659999999999999E-3</v>
      </c>
    </row>
    <row r="205" spans="1:13" x14ac:dyDescent="0.3">
      <c r="A205">
        <f t="shared" si="35"/>
        <v>165</v>
      </c>
      <c r="B205" s="1">
        <v>50679</v>
      </c>
      <c r="C205" s="6">
        <f t="shared" si="30"/>
        <v>0</v>
      </c>
      <c r="D205" s="6">
        <f t="shared" si="31"/>
        <v>0</v>
      </c>
      <c r="E205" s="6">
        <f t="shared" si="34"/>
        <v>0</v>
      </c>
      <c r="F205" s="6"/>
      <c r="G205" s="6"/>
      <c r="H205" s="6">
        <f t="shared" si="27"/>
        <v>0</v>
      </c>
      <c r="I205" s="6">
        <f t="shared" si="32"/>
        <v>0</v>
      </c>
      <c r="J205" s="6">
        <f t="shared" si="33"/>
        <v>0</v>
      </c>
      <c r="K205" s="6">
        <f t="shared" si="29"/>
        <v>0</v>
      </c>
      <c r="L205" s="6">
        <f t="shared" si="28"/>
        <v>0</v>
      </c>
      <c r="M205" s="17">
        <f>VLOOKUP(B205,Encargos!$A$8:$B$652,2,0)</f>
        <v>2.4659999999999999E-3</v>
      </c>
    </row>
    <row r="206" spans="1:13" x14ac:dyDescent="0.3">
      <c r="A206">
        <f t="shared" si="35"/>
        <v>164</v>
      </c>
      <c r="B206" s="1">
        <v>50710</v>
      </c>
      <c r="C206" s="6">
        <f t="shared" si="30"/>
        <v>0</v>
      </c>
      <c r="D206" s="6">
        <f t="shared" si="31"/>
        <v>0</v>
      </c>
      <c r="E206" s="6">
        <f t="shared" si="34"/>
        <v>0</v>
      </c>
      <c r="F206" s="6"/>
      <c r="G206" s="6"/>
      <c r="H206" s="6">
        <f t="shared" si="27"/>
        <v>0</v>
      </c>
      <c r="I206" s="6">
        <f t="shared" si="32"/>
        <v>0</v>
      </c>
      <c r="J206" s="6">
        <f t="shared" si="33"/>
        <v>0</v>
      </c>
      <c r="K206" s="6">
        <f t="shared" si="29"/>
        <v>0</v>
      </c>
      <c r="L206" s="6">
        <f t="shared" si="28"/>
        <v>0</v>
      </c>
      <c r="M206" s="17">
        <f>VLOOKUP(B206,Encargos!$A$8:$B$652,2,0)</f>
        <v>2.4659999999999999E-3</v>
      </c>
    </row>
    <row r="207" spans="1:13" x14ac:dyDescent="0.3">
      <c r="A207">
        <f t="shared" si="35"/>
        <v>163</v>
      </c>
      <c r="B207" s="1">
        <v>50740</v>
      </c>
      <c r="C207" s="6">
        <f t="shared" si="30"/>
        <v>0</v>
      </c>
      <c r="D207" s="6">
        <f t="shared" si="31"/>
        <v>0</v>
      </c>
      <c r="E207" s="6">
        <f t="shared" si="34"/>
        <v>0</v>
      </c>
      <c r="F207" s="6"/>
      <c r="G207" s="6"/>
      <c r="H207" s="6">
        <f t="shared" si="27"/>
        <v>0</v>
      </c>
      <c r="I207" s="6">
        <f t="shared" si="32"/>
        <v>0</v>
      </c>
      <c r="J207" s="6">
        <f t="shared" si="33"/>
        <v>0</v>
      </c>
      <c r="K207" s="6">
        <f t="shared" si="29"/>
        <v>0</v>
      </c>
      <c r="L207" s="6">
        <f t="shared" si="28"/>
        <v>0</v>
      </c>
      <c r="M207" s="17">
        <f>VLOOKUP(B207,Encargos!$A$8:$B$652,2,0)</f>
        <v>2.4659999999999999E-3</v>
      </c>
    </row>
    <row r="208" spans="1:13" x14ac:dyDescent="0.3">
      <c r="A208">
        <f t="shared" si="35"/>
        <v>162</v>
      </c>
      <c r="B208" s="1">
        <v>50771</v>
      </c>
      <c r="C208" s="6">
        <f t="shared" si="30"/>
        <v>0</v>
      </c>
      <c r="D208" s="6">
        <f t="shared" si="31"/>
        <v>0</v>
      </c>
      <c r="E208" s="6">
        <f t="shared" si="34"/>
        <v>0</v>
      </c>
      <c r="F208" s="6"/>
      <c r="G208" s="6"/>
      <c r="H208" s="6">
        <f t="shared" si="27"/>
        <v>0</v>
      </c>
      <c r="I208" s="6">
        <f t="shared" si="32"/>
        <v>0</v>
      </c>
      <c r="J208" s="6">
        <f t="shared" si="33"/>
        <v>0</v>
      </c>
      <c r="K208" s="6">
        <f t="shared" si="29"/>
        <v>0</v>
      </c>
      <c r="L208" s="6">
        <f t="shared" si="28"/>
        <v>0</v>
      </c>
      <c r="M208" s="17">
        <f>VLOOKUP(B208,Encargos!$A$8:$B$652,2,0)</f>
        <v>2.4659999999999999E-3</v>
      </c>
    </row>
    <row r="209" spans="1:13" x14ac:dyDescent="0.3">
      <c r="A209">
        <f t="shared" si="35"/>
        <v>161</v>
      </c>
      <c r="B209" s="1">
        <v>50802</v>
      </c>
      <c r="C209" s="6">
        <f t="shared" si="30"/>
        <v>0</v>
      </c>
      <c r="D209" s="6">
        <f t="shared" si="31"/>
        <v>0</v>
      </c>
      <c r="E209" s="6">
        <f t="shared" si="34"/>
        <v>0</v>
      </c>
      <c r="F209" s="6"/>
      <c r="G209" s="6"/>
      <c r="H209" s="6">
        <f t="shared" si="27"/>
        <v>0</v>
      </c>
      <c r="I209" s="6">
        <f t="shared" si="32"/>
        <v>0</v>
      </c>
      <c r="J209" s="6">
        <f t="shared" si="33"/>
        <v>0</v>
      </c>
      <c r="K209" s="6">
        <f t="shared" si="29"/>
        <v>0</v>
      </c>
      <c r="L209" s="6">
        <f t="shared" si="28"/>
        <v>0</v>
      </c>
      <c r="M209" s="17">
        <f>VLOOKUP(B209,Encargos!$A$8:$B$652,2,0)</f>
        <v>2.4659999999999999E-3</v>
      </c>
    </row>
    <row r="210" spans="1:13" x14ac:dyDescent="0.3">
      <c r="A210">
        <f t="shared" si="35"/>
        <v>160</v>
      </c>
      <c r="B210" s="1">
        <v>50830</v>
      </c>
      <c r="C210" s="6">
        <f t="shared" si="30"/>
        <v>0</v>
      </c>
      <c r="D210" s="6">
        <f t="shared" si="31"/>
        <v>0</v>
      </c>
      <c r="E210" s="6">
        <f t="shared" si="34"/>
        <v>0</v>
      </c>
      <c r="F210" s="6"/>
      <c r="G210" s="6"/>
      <c r="H210" s="6">
        <f t="shared" si="27"/>
        <v>0</v>
      </c>
      <c r="I210" s="6">
        <f t="shared" si="32"/>
        <v>0</v>
      </c>
      <c r="J210" s="6">
        <f t="shared" si="33"/>
        <v>0</v>
      </c>
      <c r="K210" s="6">
        <f t="shared" si="29"/>
        <v>0</v>
      </c>
      <c r="L210" s="6">
        <f t="shared" si="28"/>
        <v>0</v>
      </c>
      <c r="M210" s="17">
        <f>VLOOKUP(B210,Encargos!$A$8:$B$652,2,0)</f>
        <v>2.4659999999999999E-3</v>
      </c>
    </row>
    <row r="211" spans="1:13" x14ac:dyDescent="0.3">
      <c r="A211">
        <f t="shared" si="35"/>
        <v>159</v>
      </c>
      <c r="B211" s="1">
        <v>50861</v>
      </c>
      <c r="C211" s="6">
        <f t="shared" si="30"/>
        <v>0</v>
      </c>
      <c r="D211" s="6">
        <f t="shared" si="31"/>
        <v>0</v>
      </c>
      <c r="E211" s="6">
        <f t="shared" si="34"/>
        <v>0</v>
      </c>
      <c r="F211" s="6"/>
      <c r="G211" s="6"/>
      <c r="H211" s="6">
        <f t="shared" si="27"/>
        <v>0</v>
      </c>
      <c r="I211" s="6">
        <f t="shared" si="32"/>
        <v>0</v>
      </c>
      <c r="J211" s="6">
        <f t="shared" si="33"/>
        <v>0</v>
      </c>
      <c r="K211" s="6">
        <f t="shared" si="29"/>
        <v>0</v>
      </c>
      <c r="L211" s="6">
        <f t="shared" si="28"/>
        <v>0</v>
      </c>
      <c r="M211" s="17">
        <f>VLOOKUP(B211,Encargos!$A$8:$B$652,2,0)</f>
        <v>2.4659999999999999E-3</v>
      </c>
    </row>
    <row r="212" spans="1:13" x14ac:dyDescent="0.3">
      <c r="A212">
        <f t="shared" si="35"/>
        <v>158</v>
      </c>
      <c r="B212" s="1">
        <v>50891</v>
      </c>
      <c r="C212" s="6">
        <f t="shared" si="30"/>
        <v>0</v>
      </c>
      <c r="D212" s="6">
        <f t="shared" si="31"/>
        <v>0</v>
      </c>
      <c r="E212" s="6">
        <f t="shared" si="34"/>
        <v>0</v>
      </c>
      <c r="F212" s="6"/>
      <c r="G212" s="6"/>
      <c r="H212" s="6">
        <f t="shared" si="27"/>
        <v>0</v>
      </c>
      <c r="I212" s="6">
        <f t="shared" si="32"/>
        <v>0</v>
      </c>
      <c r="J212" s="6">
        <f t="shared" si="33"/>
        <v>0</v>
      </c>
      <c r="K212" s="6">
        <f t="shared" si="29"/>
        <v>0</v>
      </c>
      <c r="L212" s="6">
        <f t="shared" si="28"/>
        <v>0</v>
      </c>
      <c r="M212" s="17">
        <f>VLOOKUP(B212,Encargos!$A$8:$B$652,2,0)</f>
        <v>2.4659999999999999E-3</v>
      </c>
    </row>
    <row r="213" spans="1:13" x14ac:dyDescent="0.3">
      <c r="A213">
        <f t="shared" si="35"/>
        <v>157</v>
      </c>
      <c r="B213" s="1">
        <v>50922</v>
      </c>
      <c r="C213" s="6">
        <f t="shared" si="30"/>
        <v>0</v>
      </c>
      <c r="D213" s="6">
        <f t="shared" si="31"/>
        <v>0</v>
      </c>
      <c r="E213" s="6">
        <f t="shared" si="34"/>
        <v>0</v>
      </c>
      <c r="F213" s="6"/>
      <c r="G213" s="6"/>
      <c r="H213" s="6">
        <f t="shared" si="27"/>
        <v>0</v>
      </c>
      <c r="I213" s="6">
        <f t="shared" si="32"/>
        <v>0</v>
      </c>
      <c r="J213" s="6">
        <f t="shared" si="33"/>
        <v>0</v>
      </c>
      <c r="K213" s="6">
        <f t="shared" si="29"/>
        <v>0</v>
      </c>
      <c r="L213" s="6">
        <f t="shared" si="28"/>
        <v>0</v>
      </c>
      <c r="M213" s="17">
        <f>VLOOKUP(B213,Encargos!$A$8:$B$652,2,0)</f>
        <v>2.4659999999999999E-3</v>
      </c>
    </row>
    <row r="214" spans="1:13" x14ac:dyDescent="0.3">
      <c r="A214">
        <f t="shared" si="35"/>
        <v>156</v>
      </c>
      <c r="B214" s="1">
        <v>50952</v>
      </c>
      <c r="C214" s="6">
        <f t="shared" si="30"/>
        <v>0</v>
      </c>
      <c r="D214" s="6">
        <f t="shared" si="31"/>
        <v>0</v>
      </c>
      <c r="E214" s="6">
        <f t="shared" si="34"/>
        <v>0</v>
      </c>
      <c r="F214" s="6"/>
      <c r="G214" s="6"/>
      <c r="H214" s="6">
        <f t="shared" si="27"/>
        <v>0</v>
      </c>
      <c r="I214" s="6">
        <f t="shared" si="32"/>
        <v>0</v>
      </c>
      <c r="J214" s="6">
        <f t="shared" si="33"/>
        <v>0</v>
      </c>
      <c r="K214" s="6">
        <f t="shared" si="29"/>
        <v>0</v>
      </c>
      <c r="L214" s="6">
        <f t="shared" si="28"/>
        <v>0</v>
      </c>
      <c r="M214" s="17">
        <f>VLOOKUP(B214,Encargos!$A$8:$B$652,2,0)</f>
        <v>2.4659999999999999E-3</v>
      </c>
    </row>
    <row r="215" spans="1:13" x14ac:dyDescent="0.3">
      <c r="A215">
        <f t="shared" si="35"/>
        <v>155</v>
      </c>
      <c r="B215" s="1">
        <v>50983</v>
      </c>
      <c r="C215" s="6">
        <f t="shared" si="30"/>
        <v>0</v>
      </c>
      <c r="D215" s="6">
        <f t="shared" si="31"/>
        <v>0</v>
      </c>
      <c r="E215" s="6">
        <f t="shared" si="34"/>
        <v>0</v>
      </c>
      <c r="F215" s="6"/>
      <c r="G215" s="6"/>
      <c r="H215" s="6">
        <f t="shared" si="27"/>
        <v>0</v>
      </c>
      <c r="I215" s="6">
        <f t="shared" si="32"/>
        <v>0</v>
      </c>
      <c r="J215" s="6">
        <f t="shared" si="33"/>
        <v>0</v>
      </c>
      <c r="K215" s="6">
        <f t="shared" si="29"/>
        <v>0</v>
      </c>
      <c r="L215" s="6">
        <f t="shared" si="28"/>
        <v>0</v>
      </c>
      <c r="M215" s="17">
        <f>VLOOKUP(B215,Encargos!$A$8:$B$652,2,0)</f>
        <v>2.4659999999999999E-3</v>
      </c>
    </row>
    <row r="216" spans="1:13" x14ac:dyDescent="0.3">
      <c r="A216">
        <f t="shared" si="35"/>
        <v>154</v>
      </c>
      <c r="B216" s="1">
        <v>51014</v>
      </c>
      <c r="C216" s="6">
        <f t="shared" si="30"/>
        <v>0</v>
      </c>
      <c r="D216" s="6">
        <f t="shared" si="31"/>
        <v>0</v>
      </c>
      <c r="E216" s="6">
        <f t="shared" si="34"/>
        <v>0</v>
      </c>
      <c r="F216" s="6"/>
      <c r="G216" s="6"/>
      <c r="H216" s="6">
        <f t="shared" si="27"/>
        <v>0</v>
      </c>
      <c r="I216" s="6">
        <f t="shared" si="32"/>
        <v>0</v>
      </c>
      <c r="J216" s="6">
        <f t="shared" si="33"/>
        <v>0</v>
      </c>
      <c r="K216" s="6">
        <f t="shared" si="29"/>
        <v>0</v>
      </c>
      <c r="L216" s="6">
        <f t="shared" si="28"/>
        <v>0</v>
      </c>
      <c r="M216" s="17">
        <f>VLOOKUP(B216,Encargos!$A$8:$B$652,2,0)</f>
        <v>2.4659999999999999E-3</v>
      </c>
    </row>
    <row r="217" spans="1:13" x14ac:dyDescent="0.3">
      <c r="A217">
        <f t="shared" si="35"/>
        <v>153</v>
      </c>
      <c r="B217" s="1">
        <v>51044</v>
      </c>
      <c r="C217" s="6">
        <f t="shared" si="30"/>
        <v>0</v>
      </c>
      <c r="D217" s="6">
        <f t="shared" si="31"/>
        <v>0</v>
      </c>
      <c r="E217" s="6">
        <f t="shared" si="34"/>
        <v>0</v>
      </c>
      <c r="F217" s="6"/>
      <c r="G217" s="6"/>
      <c r="H217" s="6">
        <f t="shared" si="27"/>
        <v>0</v>
      </c>
      <c r="I217" s="6">
        <f t="shared" si="32"/>
        <v>0</v>
      </c>
      <c r="J217" s="6">
        <f t="shared" si="33"/>
        <v>0</v>
      </c>
      <c r="K217" s="6">
        <f t="shared" si="29"/>
        <v>0</v>
      </c>
      <c r="L217" s="6">
        <f t="shared" si="28"/>
        <v>0</v>
      </c>
      <c r="M217" s="17">
        <f>VLOOKUP(B217,Encargos!$A$8:$B$652,2,0)</f>
        <v>2.4659999999999999E-3</v>
      </c>
    </row>
    <row r="218" spans="1:13" x14ac:dyDescent="0.3">
      <c r="A218">
        <f t="shared" si="35"/>
        <v>152</v>
      </c>
      <c r="B218" s="1">
        <v>51075</v>
      </c>
      <c r="C218" s="6">
        <f t="shared" si="30"/>
        <v>0</v>
      </c>
      <c r="D218" s="6">
        <f t="shared" si="31"/>
        <v>0</v>
      </c>
      <c r="E218" s="6">
        <f t="shared" si="34"/>
        <v>0</v>
      </c>
      <c r="F218" s="6"/>
      <c r="G218" s="6"/>
      <c r="H218" s="6">
        <f t="shared" si="27"/>
        <v>0</v>
      </c>
      <c r="I218" s="6">
        <f t="shared" si="32"/>
        <v>0</v>
      </c>
      <c r="J218" s="6">
        <f t="shared" si="33"/>
        <v>0</v>
      </c>
      <c r="K218" s="6">
        <f t="shared" si="29"/>
        <v>0</v>
      </c>
      <c r="L218" s="6">
        <f t="shared" si="28"/>
        <v>0</v>
      </c>
      <c r="M218" s="17">
        <f>VLOOKUP(B218,Encargos!$A$8:$B$652,2,0)</f>
        <v>2.4659999999999999E-3</v>
      </c>
    </row>
    <row r="219" spans="1:13" x14ac:dyDescent="0.3">
      <c r="A219">
        <f t="shared" si="35"/>
        <v>151</v>
      </c>
      <c r="B219" s="1">
        <v>51105</v>
      </c>
      <c r="C219" s="6">
        <f t="shared" si="30"/>
        <v>0</v>
      </c>
      <c r="D219" s="6">
        <f t="shared" si="31"/>
        <v>0</v>
      </c>
      <c r="E219" s="6">
        <f t="shared" si="34"/>
        <v>0</v>
      </c>
      <c r="F219" s="6"/>
      <c r="G219" s="6"/>
      <c r="H219" s="6">
        <f t="shared" si="27"/>
        <v>0</v>
      </c>
      <c r="I219" s="6">
        <f t="shared" si="32"/>
        <v>0</v>
      </c>
      <c r="J219" s="6">
        <f t="shared" si="33"/>
        <v>0</v>
      </c>
      <c r="K219" s="6">
        <f t="shared" si="29"/>
        <v>0</v>
      </c>
      <c r="L219" s="6">
        <f t="shared" si="28"/>
        <v>0</v>
      </c>
      <c r="M219" s="17">
        <f>VLOOKUP(B219,Encargos!$A$8:$B$652,2,0)</f>
        <v>2.4659999999999999E-3</v>
      </c>
    </row>
    <row r="220" spans="1:13" x14ac:dyDescent="0.3">
      <c r="A220">
        <f t="shared" si="35"/>
        <v>150</v>
      </c>
      <c r="B220" s="1">
        <v>51136</v>
      </c>
      <c r="C220" s="6">
        <f t="shared" si="30"/>
        <v>0</v>
      </c>
      <c r="D220" s="6">
        <f t="shared" si="31"/>
        <v>0</v>
      </c>
      <c r="E220" s="6">
        <f t="shared" si="34"/>
        <v>0</v>
      </c>
      <c r="F220" s="6"/>
      <c r="G220" s="6"/>
      <c r="H220" s="6">
        <f t="shared" si="27"/>
        <v>0</v>
      </c>
      <c r="I220" s="6">
        <f t="shared" si="32"/>
        <v>0</v>
      </c>
      <c r="J220" s="6">
        <f t="shared" si="33"/>
        <v>0</v>
      </c>
      <c r="K220" s="6">
        <f t="shared" si="29"/>
        <v>0</v>
      </c>
      <c r="L220" s="6">
        <f t="shared" si="28"/>
        <v>0</v>
      </c>
      <c r="M220" s="17">
        <f>VLOOKUP(B220,Encargos!$A$8:$B$652,2,0)</f>
        <v>2.4659999999999999E-3</v>
      </c>
    </row>
    <row r="221" spans="1:13" x14ac:dyDescent="0.3">
      <c r="A221">
        <f t="shared" si="35"/>
        <v>149</v>
      </c>
      <c r="B221" s="1">
        <v>51167</v>
      </c>
      <c r="C221" s="6">
        <f t="shared" si="30"/>
        <v>0</v>
      </c>
      <c r="D221" s="6">
        <f t="shared" si="31"/>
        <v>0</v>
      </c>
      <c r="E221" s="6">
        <f t="shared" si="34"/>
        <v>0</v>
      </c>
      <c r="F221" s="6"/>
      <c r="G221" s="6"/>
      <c r="H221" s="6">
        <f t="shared" si="27"/>
        <v>0</v>
      </c>
      <c r="I221" s="6">
        <f t="shared" si="32"/>
        <v>0</v>
      </c>
      <c r="J221" s="6">
        <f t="shared" si="33"/>
        <v>0</v>
      </c>
      <c r="K221" s="6">
        <f t="shared" si="29"/>
        <v>0</v>
      </c>
      <c r="L221" s="6">
        <f t="shared" si="28"/>
        <v>0</v>
      </c>
      <c r="M221" s="17">
        <f>VLOOKUP(B221,Encargos!$A$8:$B$652,2,0)</f>
        <v>2.4659999999999999E-3</v>
      </c>
    </row>
    <row r="222" spans="1:13" x14ac:dyDescent="0.3">
      <c r="A222">
        <f t="shared" si="35"/>
        <v>148</v>
      </c>
      <c r="B222" s="1">
        <v>51196</v>
      </c>
      <c r="C222" s="6">
        <f t="shared" si="30"/>
        <v>0</v>
      </c>
      <c r="D222" s="6">
        <f t="shared" si="31"/>
        <v>0</v>
      </c>
      <c r="E222" s="6">
        <f t="shared" si="34"/>
        <v>0</v>
      </c>
      <c r="F222" s="6"/>
      <c r="G222" s="6"/>
      <c r="H222" s="6">
        <f t="shared" si="27"/>
        <v>0</v>
      </c>
      <c r="I222" s="6">
        <f t="shared" si="32"/>
        <v>0</v>
      </c>
      <c r="J222" s="6">
        <f t="shared" si="33"/>
        <v>0</v>
      </c>
      <c r="K222" s="6">
        <f t="shared" si="29"/>
        <v>0</v>
      </c>
      <c r="L222" s="6">
        <f t="shared" si="28"/>
        <v>0</v>
      </c>
      <c r="M222" s="17">
        <f>VLOOKUP(B222,Encargos!$A$8:$B$652,2,0)</f>
        <v>2.4659999999999999E-3</v>
      </c>
    </row>
    <row r="223" spans="1:13" x14ac:dyDescent="0.3">
      <c r="A223">
        <f t="shared" si="35"/>
        <v>147</v>
      </c>
      <c r="B223" s="1">
        <v>51227</v>
      </c>
      <c r="C223" s="6">
        <f t="shared" si="30"/>
        <v>0</v>
      </c>
      <c r="D223" s="6">
        <f t="shared" si="31"/>
        <v>0</v>
      </c>
      <c r="E223" s="6">
        <f t="shared" si="34"/>
        <v>0</v>
      </c>
      <c r="F223" s="6"/>
      <c r="G223" s="6"/>
      <c r="H223" s="6">
        <f t="shared" si="27"/>
        <v>0</v>
      </c>
      <c r="I223" s="6">
        <f t="shared" si="32"/>
        <v>0</v>
      </c>
      <c r="J223" s="6">
        <f t="shared" si="33"/>
        <v>0</v>
      </c>
      <c r="K223" s="6">
        <f t="shared" si="29"/>
        <v>0</v>
      </c>
      <c r="L223" s="6">
        <f t="shared" si="28"/>
        <v>0</v>
      </c>
      <c r="M223" s="17">
        <f>VLOOKUP(B223,Encargos!$A$8:$B$652,2,0)</f>
        <v>2.4659999999999999E-3</v>
      </c>
    </row>
    <row r="224" spans="1:13" x14ac:dyDescent="0.3">
      <c r="A224">
        <f t="shared" si="35"/>
        <v>146</v>
      </c>
      <c r="B224" s="1">
        <v>51257</v>
      </c>
      <c r="C224" s="6">
        <f t="shared" si="30"/>
        <v>0</v>
      </c>
      <c r="D224" s="6">
        <f t="shared" si="31"/>
        <v>0</v>
      </c>
      <c r="E224" s="6">
        <f t="shared" si="34"/>
        <v>0</v>
      </c>
      <c r="F224" s="6"/>
      <c r="G224" s="6"/>
      <c r="H224" s="6">
        <f t="shared" si="27"/>
        <v>0</v>
      </c>
      <c r="I224" s="6">
        <f t="shared" si="32"/>
        <v>0</v>
      </c>
      <c r="J224" s="6">
        <f t="shared" si="33"/>
        <v>0</v>
      </c>
      <c r="K224" s="6">
        <f t="shared" si="29"/>
        <v>0</v>
      </c>
      <c r="L224" s="6">
        <f t="shared" si="28"/>
        <v>0</v>
      </c>
      <c r="M224" s="17">
        <f>VLOOKUP(B224,Encargos!$A$8:$B$652,2,0)</f>
        <v>2.4659999999999999E-3</v>
      </c>
    </row>
    <row r="225" spans="1:13" x14ac:dyDescent="0.3">
      <c r="A225">
        <f t="shared" si="35"/>
        <v>145</v>
      </c>
      <c r="B225" s="1">
        <v>51288</v>
      </c>
      <c r="C225" s="6">
        <f t="shared" si="30"/>
        <v>0</v>
      </c>
      <c r="D225" s="6">
        <f t="shared" si="31"/>
        <v>0</v>
      </c>
      <c r="E225" s="6">
        <f t="shared" si="34"/>
        <v>0</v>
      </c>
      <c r="F225" s="6"/>
      <c r="G225" s="6"/>
      <c r="H225" s="6">
        <f t="shared" si="27"/>
        <v>0</v>
      </c>
      <c r="I225" s="6">
        <f t="shared" si="32"/>
        <v>0</v>
      </c>
      <c r="J225" s="6">
        <f t="shared" si="33"/>
        <v>0</v>
      </c>
      <c r="K225" s="6">
        <f t="shared" si="29"/>
        <v>0</v>
      </c>
      <c r="L225" s="6">
        <f t="shared" si="28"/>
        <v>0</v>
      </c>
      <c r="M225" s="17">
        <f>VLOOKUP(B225,Encargos!$A$8:$B$652,2,0)</f>
        <v>2.4659999999999999E-3</v>
      </c>
    </row>
    <row r="226" spans="1:13" x14ac:dyDescent="0.3">
      <c r="A226">
        <f t="shared" si="35"/>
        <v>144</v>
      </c>
      <c r="B226" s="1">
        <v>51318</v>
      </c>
      <c r="C226" s="6">
        <f t="shared" si="30"/>
        <v>0</v>
      </c>
      <c r="D226" s="6">
        <f t="shared" si="31"/>
        <v>0</v>
      </c>
      <c r="E226" s="6">
        <f t="shared" si="34"/>
        <v>0</v>
      </c>
      <c r="F226" s="6"/>
      <c r="G226" s="6"/>
      <c r="H226" s="6">
        <f t="shared" si="27"/>
        <v>0</v>
      </c>
      <c r="I226" s="6">
        <f t="shared" si="32"/>
        <v>0</v>
      </c>
      <c r="J226" s="6">
        <f t="shared" si="33"/>
        <v>0</v>
      </c>
      <c r="K226" s="6">
        <f t="shared" si="29"/>
        <v>0</v>
      </c>
      <c r="L226" s="6">
        <f t="shared" si="28"/>
        <v>0</v>
      </c>
      <c r="M226" s="17">
        <f>VLOOKUP(B226,Encargos!$A$8:$B$652,2,0)</f>
        <v>2.4659999999999999E-3</v>
      </c>
    </row>
    <row r="227" spans="1:13" x14ac:dyDescent="0.3">
      <c r="A227">
        <f t="shared" si="35"/>
        <v>143</v>
      </c>
      <c r="B227" s="1">
        <v>51349</v>
      </c>
      <c r="C227" s="6">
        <f t="shared" si="30"/>
        <v>0</v>
      </c>
      <c r="D227" s="6">
        <f t="shared" si="31"/>
        <v>0</v>
      </c>
      <c r="E227" s="6">
        <f t="shared" si="34"/>
        <v>0</v>
      </c>
      <c r="F227" s="6"/>
      <c r="G227" s="6"/>
      <c r="H227" s="6">
        <f t="shared" si="27"/>
        <v>0</v>
      </c>
      <c r="I227" s="6">
        <f t="shared" si="32"/>
        <v>0</v>
      </c>
      <c r="J227" s="6">
        <f t="shared" si="33"/>
        <v>0</v>
      </c>
      <c r="K227" s="6">
        <f t="shared" si="29"/>
        <v>0</v>
      </c>
      <c r="L227" s="6">
        <f t="shared" si="28"/>
        <v>0</v>
      </c>
      <c r="M227" s="17">
        <f>VLOOKUP(B227,Encargos!$A$8:$B$652,2,0)</f>
        <v>2.4659999999999999E-3</v>
      </c>
    </row>
    <row r="228" spans="1:13" x14ac:dyDescent="0.3">
      <c r="A228">
        <f t="shared" si="35"/>
        <v>142</v>
      </c>
      <c r="B228" s="1">
        <v>51380</v>
      </c>
      <c r="C228" s="6">
        <f t="shared" si="30"/>
        <v>0</v>
      </c>
      <c r="D228" s="6">
        <f t="shared" si="31"/>
        <v>0</v>
      </c>
      <c r="E228" s="6">
        <f t="shared" si="34"/>
        <v>0</v>
      </c>
      <c r="F228" s="6"/>
      <c r="G228" s="6"/>
      <c r="H228" s="6">
        <f t="shared" si="27"/>
        <v>0</v>
      </c>
      <c r="I228" s="6">
        <f t="shared" si="32"/>
        <v>0</v>
      </c>
      <c r="J228" s="6">
        <f t="shared" si="33"/>
        <v>0</v>
      </c>
      <c r="K228" s="6">
        <f t="shared" si="29"/>
        <v>0</v>
      </c>
      <c r="L228" s="6">
        <f t="shared" si="28"/>
        <v>0</v>
      </c>
      <c r="M228" s="17">
        <f>VLOOKUP(B228,Encargos!$A$8:$B$652,2,0)</f>
        <v>2.4659999999999999E-3</v>
      </c>
    </row>
    <row r="229" spans="1:13" x14ac:dyDescent="0.3">
      <c r="A229">
        <f t="shared" si="35"/>
        <v>141</v>
      </c>
      <c r="B229" s="1">
        <v>51410</v>
      </c>
      <c r="C229" s="6">
        <f t="shared" si="30"/>
        <v>0</v>
      </c>
      <c r="D229" s="6">
        <f t="shared" si="31"/>
        <v>0</v>
      </c>
      <c r="E229" s="6">
        <f t="shared" si="34"/>
        <v>0</v>
      </c>
      <c r="F229" s="6"/>
      <c r="G229" s="6"/>
      <c r="H229" s="6">
        <f t="shared" si="27"/>
        <v>0</v>
      </c>
      <c r="I229" s="6">
        <f t="shared" si="32"/>
        <v>0</v>
      </c>
      <c r="J229" s="6">
        <f t="shared" si="33"/>
        <v>0</v>
      </c>
      <c r="K229" s="6">
        <f t="shared" si="29"/>
        <v>0</v>
      </c>
      <c r="L229" s="6">
        <f t="shared" si="28"/>
        <v>0</v>
      </c>
      <c r="M229" s="17">
        <f>VLOOKUP(B229,Encargos!$A$8:$B$652,2,0)</f>
        <v>2.4659999999999999E-3</v>
      </c>
    </row>
    <row r="230" spans="1:13" x14ac:dyDescent="0.3">
      <c r="A230">
        <f t="shared" si="35"/>
        <v>140</v>
      </c>
      <c r="B230" s="1">
        <v>51441</v>
      </c>
      <c r="C230" s="6">
        <f t="shared" si="30"/>
        <v>0</v>
      </c>
      <c r="D230" s="6">
        <f t="shared" si="31"/>
        <v>0</v>
      </c>
      <c r="E230" s="6">
        <f t="shared" si="34"/>
        <v>0</v>
      </c>
      <c r="F230" s="6"/>
      <c r="G230" s="6"/>
      <c r="H230" s="6">
        <f t="shared" si="27"/>
        <v>0</v>
      </c>
      <c r="I230" s="6">
        <f t="shared" si="32"/>
        <v>0</v>
      </c>
      <c r="J230" s="6">
        <f t="shared" si="33"/>
        <v>0</v>
      </c>
      <c r="K230" s="6">
        <f t="shared" si="29"/>
        <v>0</v>
      </c>
      <c r="L230" s="6">
        <f t="shared" si="28"/>
        <v>0</v>
      </c>
      <c r="M230" s="17">
        <f>VLOOKUP(B230,Encargos!$A$8:$B$652,2,0)</f>
        <v>2.4659999999999999E-3</v>
      </c>
    </row>
    <row r="231" spans="1:13" x14ac:dyDescent="0.3">
      <c r="A231">
        <f t="shared" si="35"/>
        <v>139</v>
      </c>
      <c r="B231" s="1">
        <v>51471</v>
      </c>
      <c r="C231" s="6">
        <f t="shared" si="30"/>
        <v>0</v>
      </c>
      <c r="D231" s="6">
        <f t="shared" si="31"/>
        <v>0</v>
      </c>
      <c r="E231" s="6">
        <f t="shared" si="34"/>
        <v>0</v>
      </c>
      <c r="F231" s="6"/>
      <c r="G231" s="6"/>
      <c r="H231" s="6">
        <f t="shared" si="27"/>
        <v>0</v>
      </c>
      <c r="I231" s="6">
        <f t="shared" si="32"/>
        <v>0</v>
      </c>
      <c r="J231" s="6">
        <f t="shared" si="33"/>
        <v>0</v>
      </c>
      <c r="K231" s="6">
        <f t="shared" si="29"/>
        <v>0</v>
      </c>
      <c r="L231" s="6">
        <f t="shared" si="28"/>
        <v>0</v>
      </c>
      <c r="M231" s="17">
        <f>VLOOKUP(B231,Encargos!$A$8:$B$652,2,0)</f>
        <v>2.4659999999999999E-3</v>
      </c>
    </row>
    <row r="232" spans="1:13" x14ac:dyDescent="0.3">
      <c r="A232">
        <f t="shared" si="35"/>
        <v>138</v>
      </c>
      <c r="B232" s="1">
        <v>51502</v>
      </c>
      <c r="C232" s="6">
        <f t="shared" si="30"/>
        <v>0</v>
      </c>
      <c r="D232" s="6">
        <f t="shared" si="31"/>
        <v>0</v>
      </c>
      <c r="E232" s="6">
        <f t="shared" si="34"/>
        <v>0</v>
      </c>
      <c r="F232" s="6"/>
      <c r="G232" s="6"/>
      <c r="H232" s="6">
        <f t="shared" si="27"/>
        <v>0</v>
      </c>
      <c r="I232" s="6">
        <f t="shared" si="32"/>
        <v>0</v>
      </c>
      <c r="J232" s="6">
        <f t="shared" si="33"/>
        <v>0</v>
      </c>
      <c r="K232" s="6">
        <f t="shared" si="29"/>
        <v>0</v>
      </c>
      <c r="L232" s="6">
        <f t="shared" si="28"/>
        <v>0</v>
      </c>
      <c r="M232" s="17">
        <f>VLOOKUP(B232,Encargos!$A$8:$B$652,2,0)</f>
        <v>2.4659999999999999E-3</v>
      </c>
    </row>
    <row r="233" spans="1:13" x14ac:dyDescent="0.3">
      <c r="A233">
        <f t="shared" si="35"/>
        <v>137</v>
      </c>
      <c r="B233" s="1">
        <v>51533</v>
      </c>
      <c r="C233" s="6">
        <f t="shared" si="30"/>
        <v>0</v>
      </c>
      <c r="D233" s="6">
        <f t="shared" si="31"/>
        <v>0</v>
      </c>
      <c r="E233" s="6">
        <f t="shared" si="34"/>
        <v>0</v>
      </c>
      <c r="F233" s="6"/>
      <c r="G233" s="6"/>
      <c r="H233" s="6">
        <f t="shared" si="27"/>
        <v>0</v>
      </c>
      <c r="I233" s="6">
        <f t="shared" si="32"/>
        <v>0</v>
      </c>
      <c r="J233" s="6">
        <f t="shared" si="33"/>
        <v>0</v>
      </c>
      <c r="K233" s="6">
        <f t="shared" si="29"/>
        <v>0</v>
      </c>
      <c r="L233" s="6">
        <f t="shared" si="28"/>
        <v>0</v>
      </c>
      <c r="M233" s="17">
        <f>VLOOKUP(B233,Encargos!$A$8:$B$652,2,0)</f>
        <v>2.4659999999999999E-3</v>
      </c>
    </row>
    <row r="234" spans="1:13" x14ac:dyDescent="0.3">
      <c r="A234">
        <f t="shared" si="35"/>
        <v>136</v>
      </c>
      <c r="B234" s="1">
        <v>51561</v>
      </c>
      <c r="C234" s="6">
        <f t="shared" si="30"/>
        <v>0</v>
      </c>
      <c r="D234" s="6">
        <f t="shared" si="31"/>
        <v>0</v>
      </c>
      <c r="E234" s="6">
        <f t="shared" si="34"/>
        <v>0</v>
      </c>
      <c r="F234" s="6"/>
      <c r="G234" s="6"/>
      <c r="H234" s="6">
        <f t="shared" si="27"/>
        <v>0</v>
      </c>
      <c r="I234" s="6">
        <f t="shared" si="32"/>
        <v>0</v>
      </c>
      <c r="J234" s="6">
        <f t="shared" si="33"/>
        <v>0</v>
      </c>
      <c r="K234" s="6">
        <f t="shared" si="29"/>
        <v>0</v>
      </c>
      <c r="L234" s="6">
        <f t="shared" si="28"/>
        <v>0</v>
      </c>
      <c r="M234" s="17">
        <f>VLOOKUP(B234,Encargos!$A$8:$B$652,2,0)</f>
        <v>2.4659999999999999E-3</v>
      </c>
    </row>
    <row r="235" spans="1:13" x14ac:dyDescent="0.3">
      <c r="A235">
        <f t="shared" si="35"/>
        <v>135</v>
      </c>
      <c r="B235" s="1">
        <v>51592</v>
      </c>
      <c r="C235" s="6">
        <f t="shared" si="30"/>
        <v>0</v>
      </c>
      <c r="D235" s="6">
        <f t="shared" si="31"/>
        <v>0</v>
      </c>
      <c r="E235" s="6">
        <f t="shared" si="34"/>
        <v>0</v>
      </c>
      <c r="F235" s="6"/>
      <c r="G235" s="6"/>
      <c r="H235" s="6">
        <f t="shared" si="27"/>
        <v>0</v>
      </c>
      <c r="I235" s="6">
        <f t="shared" si="32"/>
        <v>0</v>
      </c>
      <c r="J235" s="6">
        <f t="shared" si="33"/>
        <v>0</v>
      </c>
      <c r="K235" s="6">
        <f t="shared" si="29"/>
        <v>0</v>
      </c>
      <c r="L235" s="6">
        <f t="shared" si="28"/>
        <v>0</v>
      </c>
      <c r="M235" s="17">
        <f>VLOOKUP(B235,Encargos!$A$8:$B$652,2,0)</f>
        <v>2.4659999999999999E-3</v>
      </c>
    </row>
    <row r="236" spans="1:13" x14ac:dyDescent="0.3">
      <c r="A236">
        <f t="shared" si="35"/>
        <v>134</v>
      </c>
      <c r="B236" s="1">
        <v>51622</v>
      </c>
      <c r="C236" s="6">
        <f t="shared" si="30"/>
        <v>0</v>
      </c>
      <c r="D236" s="6">
        <f t="shared" si="31"/>
        <v>0</v>
      </c>
      <c r="E236" s="6">
        <f t="shared" si="34"/>
        <v>0</v>
      </c>
      <c r="F236" s="6"/>
      <c r="G236" s="6"/>
      <c r="H236" s="6">
        <f t="shared" si="27"/>
        <v>0</v>
      </c>
      <c r="I236" s="6">
        <f t="shared" si="32"/>
        <v>0</v>
      </c>
      <c r="J236" s="6">
        <f t="shared" si="33"/>
        <v>0</v>
      </c>
      <c r="K236" s="6">
        <f t="shared" si="29"/>
        <v>0</v>
      </c>
      <c r="L236" s="6">
        <f t="shared" si="28"/>
        <v>0</v>
      </c>
      <c r="M236" s="17">
        <f>VLOOKUP(B236,Encargos!$A$8:$B$652,2,0)</f>
        <v>2.4659999999999999E-3</v>
      </c>
    </row>
    <row r="237" spans="1:13" x14ac:dyDescent="0.3">
      <c r="A237">
        <f t="shared" si="35"/>
        <v>133</v>
      </c>
      <c r="B237" s="1">
        <v>51653</v>
      </c>
      <c r="C237" s="6">
        <f t="shared" si="30"/>
        <v>0</v>
      </c>
      <c r="D237" s="6">
        <f t="shared" si="31"/>
        <v>0</v>
      </c>
      <c r="E237" s="6">
        <f t="shared" si="34"/>
        <v>0</v>
      </c>
      <c r="F237" s="6"/>
      <c r="G237" s="6"/>
      <c r="H237" s="6">
        <f t="shared" si="27"/>
        <v>0</v>
      </c>
      <c r="I237" s="6">
        <f t="shared" si="32"/>
        <v>0</v>
      </c>
      <c r="J237" s="6">
        <f t="shared" si="33"/>
        <v>0</v>
      </c>
      <c r="K237" s="6">
        <f t="shared" si="29"/>
        <v>0</v>
      </c>
      <c r="L237" s="6">
        <f t="shared" si="28"/>
        <v>0</v>
      </c>
      <c r="M237" s="17">
        <f>VLOOKUP(B237,Encargos!$A$8:$B$652,2,0)</f>
        <v>2.4659999999999999E-3</v>
      </c>
    </row>
    <row r="238" spans="1:13" x14ac:dyDescent="0.3">
      <c r="A238">
        <f t="shared" si="35"/>
        <v>132</v>
      </c>
      <c r="B238" s="1">
        <v>51683</v>
      </c>
      <c r="C238" s="6">
        <f t="shared" si="30"/>
        <v>0</v>
      </c>
      <c r="D238" s="6">
        <f t="shared" si="31"/>
        <v>0</v>
      </c>
      <c r="E238" s="6">
        <f t="shared" si="34"/>
        <v>0</v>
      </c>
      <c r="F238" s="6"/>
      <c r="G238" s="6"/>
      <c r="H238" s="6">
        <f t="shared" si="27"/>
        <v>0</v>
      </c>
      <c r="I238" s="6">
        <f t="shared" si="32"/>
        <v>0</v>
      </c>
      <c r="J238" s="6">
        <f t="shared" si="33"/>
        <v>0</v>
      </c>
      <c r="K238" s="6">
        <f t="shared" si="29"/>
        <v>0</v>
      </c>
      <c r="L238" s="6">
        <f t="shared" si="28"/>
        <v>0</v>
      </c>
      <c r="M238" s="17">
        <f>VLOOKUP(B238,Encargos!$A$8:$B$652,2,0)</f>
        <v>2.4659999999999999E-3</v>
      </c>
    </row>
    <row r="239" spans="1:13" x14ac:dyDescent="0.3">
      <c r="A239">
        <f t="shared" si="35"/>
        <v>131</v>
      </c>
      <c r="B239" s="1">
        <v>51714</v>
      </c>
      <c r="C239" s="6">
        <f t="shared" si="30"/>
        <v>0</v>
      </c>
      <c r="D239" s="6">
        <f t="shared" si="31"/>
        <v>0</v>
      </c>
      <c r="E239" s="6">
        <f t="shared" si="34"/>
        <v>0</v>
      </c>
      <c r="F239" s="6"/>
      <c r="G239" s="6"/>
      <c r="H239" s="6">
        <f t="shared" si="27"/>
        <v>0</v>
      </c>
      <c r="I239" s="6">
        <f t="shared" si="32"/>
        <v>0</v>
      </c>
      <c r="J239" s="6">
        <f t="shared" si="33"/>
        <v>0</v>
      </c>
      <c r="K239" s="6">
        <f t="shared" si="29"/>
        <v>0</v>
      </c>
      <c r="L239" s="6">
        <f t="shared" si="28"/>
        <v>0</v>
      </c>
      <c r="M239" s="17">
        <f>VLOOKUP(B239,Encargos!$A$8:$B$652,2,0)</f>
        <v>2.4659999999999999E-3</v>
      </c>
    </row>
    <row r="240" spans="1:13" x14ac:dyDescent="0.3">
      <c r="A240">
        <f t="shared" si="35"/>
        <v>130</v>
      </c>
      <c r="B240" s="1">
        <v>51745</v>
      </c>
      <c r="C240" s="6">
        <f t="shared" si="30"/>
        <v>0</v>
      </c>
      <c r="D240" s="6">
        <f t="shared" si="31"/>
        <v>0</v>
      </c>
      <c r="E240" s="6">
        <f t="shared" si="34"/>
        <v>0</v>
      </c>
      <c r="F240" s="6"/>
      <c r="G240" s="6"/>
      <c r="H240" s="6">
        <f t="shared" si="27"/>
        <v>0</v>
      </c>
      <c r="I240" s="6">
        <f t="shared" si="32"/>
        <v>0</v>
      </c>
      <c r="J240" s="6">
        <f t="shared" si="33"/>
        <v>0</v>
      </c>
      <c r="K240" s="6">
        <f t="shared" si="29"/>
        <v>0</v>
      </c>
      <c r="L240" s="6">
        <f t="shared" si="28"/>
        <v>0</v>
      </c>
      <c r="M240" s="17">
        <f>VLOOKUP(B240,Encargos!$A$8:$B$652,2,0)</f>
        <v>2.4659999999999999E-3</v>
      </c>
    </row>
    <row r="241" spans="1:13" x14ac:dyDescent="0.3">
      <c r="A241">
        <f t="shared" si="35"/>
        <v>129</v>
      </c>
      <c r="B241" s="1">
        <v>51775</v>
      </c>
      <c r="C241" s="6">
        <f t="shared" si="30"/>
        <v>0</v>
      </c>
      <c r="D241" s="6">
        <f t="shared" si="31"/>
        <v>0</v>
      </c>
      <c r="E241" s="6">
        <f t="shared" si="34"/>
        <v>0</v>
      </c>
      <c r="F241" s="6"/>
      <c r="G241" s="6"/>
      <c r="H241" s="6">
        <f t="shared" si="27"/>
        <v>0</v>
      </c>
      <c r="I241" s="6">
        <f t="shared" si="32"/>
        <v>0</v>
      </c>
      <c r="J241" s="6">
        <f t="shared" si="33"/>
        <v>0</v>
      </c>
      <c r="K241" s="6">
        <f t="shared" si="29"/>
        <v>0</v>
      </c>
      <c r="L241" s="6">
        <f t="shared" si="28"/>
        <v>0</v>
      </c>
      <c r="M241" s="17">
        <f>VLOOKUP(B241,Encargos!$A$8:$B$652,2,0)</f>
        <v>2.4659999999999999E-3</v>
      </c>
    </row>
    <row r="242" spans="1:13" x14ac:dyDescent="0.3">
      <c r="A242">
        <f t="shared" si="35"/>
        <v>128</v>
      </c>
      <c r="B242" s="1">
        <v>51806</v>
      </c>
      <c r="C242" s="6">
        <f t="shared" si="30"/>
        <v>0</v>
      </c>
      <c r="D242" s="6">
        <f t="shared" si="31"/>
        <v>0</v>
      </c>
      <c r="E242" s="6">
        <f t="shared" si="34"/>
        <v>0</v>
      </c>
      <c r="F242" s="6"/>
      <c r="G242" s="6"/>
      <c r="H242" s="6">
        <f t="shared" si="27"/>
        <v>0</v>
      </c>
      <c r="I242" s="6">
        <f t="shared" si="32"/>
        <v>0</v>
      </c>
      <c r="J242" s="6">
        <f t="shared" si="33"/>
        <v>0</v>
      </c>
      <c r="K242" s="6">
        <f t="shared" si="29"/>
        <v>0</v>
      </c>
      <c r="L242" s="6">
        <f t="shared" si="28"/>
        <v>0</v>
      </c>
      <c r="M242" s="17">
        <f>VLOOKUP(B242,Encargos!$A$8:$B$652,2,0)</f>
        <v>2.4659999999999999E-3</v>
      </c>
    </row>
    <row r="243" spans="1:13" x14ac:dyDescent="0.3">
      <c r="A243">
        <f t="shared" si="35"/>
        <v>127</v>
      </c>
      <c r="B243" s="1">
        <v>51836</v>
      </c>
      <c r="C243" s="6">
        <f t="shared" si="30"/>
        <v>0</v>
      </c>
      <c r="D243" s="6">
        <f t="shared" si="31"/>
        <v>0</v>
      </c>
      <c r="E243" s="6">
        <f t="shared" si="34"/>
        <v>0</v>
      </c>
      <c r="F243" s="6"/>
      <c r="G243" s="6"/>
      <c r="H243" s="6">
        <f t="shared" si="27"/>
        <v>0</v>
      </c>
      <c r="I243" s="6">
        <f t="shared" si="32"/>
        <v>0</v>
      </c>
      <c r="J243" s="6">
        <f t="shared" si="33"/>
        <v>0</v>
      </c>
      <c r="K243" s="6">
        <f t="shared" si="29"/>
        <v>0</v>
      </c>
      <c r="L243" s="6">
        <f t="shared" si="28"/>
        <v>0</v>
      </c>
      <c r="M243" s="17">
        <f>VLOOKUP(B243,Encargos!$A$8:$B$652,2,0)</f>
        <v>2.4659999999999999E-3</v>
      </c>
    </row>
    <row r="244" spans="1:13" x14ac:dyDescent="0.3">
      <c r="A244">
        <f t="shared" si="35"/>
        <v>126</v>
      </c>
      <c r="B244" s="1">
        <v>51867</v>
      </c>
      <c r="C244" s="6">
        <f t="shared" si="30"/>
        <v>0</v>
      </c>
      <c r="D244" s="6">
        <f t="shared" si="31"/>
        <v>0</v>
      </c>
      <c r="E244" s="6">
        <f t="shared" si="34"/>
        <v>0</v>
      </c>
      <c r="F244" s="6"/>
      <c r="G244" s="6"/>
      <c r="H244" s="6">
        <f t="shared" si="27"/>
        <v>0</v>
      </c>
      <c r="I244" s="6">
        <f t="shared" si="32"/>
        <v>0</v>
      </c>
      <c r="J244" s="6">
        <f t="shared" si="33"/>
        <v>0</v>
      </c>
      <c r="K244" s="6">
        <f t="shared" si="29"/>
        <v>0</v>
      </c>
      <c r="L244" s="6">
        <f t="shared" si="28"/>
        <v>0</v>
      </c>
      <c r="M244" s="17">
        <f>VLOOKUP(B244,Encargos!$A$8:$B$652,2,0)</f>
        <v>2.4659999999999999E-3</v>
      </c>
    </row>
    <row r="245" spans="1:13" x14ac:dyDescent="0.3">
      <c r="A245">
        <f t="shared" si="35"/>
        <v>125</v>
      </c>
      <c r="B245" s="1">
        <v>51898</v>
      </c>
      <c r="C245" s="6">
        <f t="shared" si="30"/>
        <v>0</v>
      </c>
      <c r="D245" s="6">
        <f t="shared" si="31"/>
        <v>0</v>
      </c>
      <c r="E245" s="6">
        <f t="shared" si="34"/>
        <v>0</v>
      </c>
      <c r="F245" s="6"/>
      <c r="G245" s="6"/>
      <c r="H245" s="6">
        <f t="shared" si="27"/>
        <v>0</v>
      </c>
      <c r="I245" s="6">
        <f t="shared" si="32"/>
        <v>0</v>
      </c>
      <c r="J245" s="6">
        <f t="shared" si="33"/>
        <v>0</v>
      </c>
      <c r="K245" s="6">
        <f t="shared" si="29"/>
        <v>0</v>
      </c>
      <c r="L245" s="6">
        <f t="shared" si="28"/>
        <v>0</v>
      </c>
      <c r="M245" s="17">
        <f>VLOOKUP(B245,Encargos!$A$8:$B$652,2,0)</f>
        <v>2.4659999999999999E-3</v>
      </c>
    </row>
    <row r="246" spans="1:13" x14ac:dyDescent="0.3">
      <c r="A246">
        <f t="shared" si="35"/>
        <v>124</v>
      </c>
      <c r="B246" s="1">
        <v>51926</v>
      </c>
      <c r="C246" s="6">
        <f t="shared" si="30"/>
        <v>0</v>
      </c>
      <c r="D246" s="6">
        <f t="shared" si="31"/>
        <v>0</v>
      </c>
      <c r="E246" s="6">
        <f t="shared" si="34"/>
        <v>0</v>
      </c>
      <c r="F246" s="6"/>
      <c r="G246" s="6"/>
      <c r="H246" s="6">
        <f t="shared" si="27"/>
        <v>0</v>
      </c>
      <c r="I246" s="6">
        <f t="shared" si="32"/>
        <v>0</v>
      </c>
      <c r="J246" s="6">
        <f t="shared" si="33"/>
        <v>0</v>
      </c>
      <c r="K246" s="6">
        <f t="shared" si="29"/>
        <v>0</v>
      </c>
      <c r="L246" s="6">
        <f t="shared" si="28"/>
        <v>0</v>
      </c>
      <c r="M246" s="17">
        <f>VLOOKUP(B246,Encargos!$A$8:$B$652,2,0)</f>
        <v>2.4659999999999999E-3</v>
      </c>
    </row>
    <row r="247" spans="1:13" x14ac:dyDescent="0.3">
      <c r="A247">
        <f t="shared" si="35"/>
        <v>123</v>
      </c>
      <c r="B247" s="1">
        <v>51957</v>
      </c>
      <c r="C247" s="6">
        <f t="shared" si="30"/>
        <v>0</v>
      </c>
      <c r="D247" s="6">
        <f t="shared" si="31"/>
        <v>0</v>
      </c>
      <c r="E247" s="6">
        <f t="shared" si="34"/>
        <v>0</v>
      </c>
      <c r="F247" s="6"/>
      <c r="G247" s="6"/>
      <c r="H247" s="6">
        <f t="shared" si="27"/>
        <v>0</v>
      </c>
      <c r="I247" s="6">
        <f t="shared" si="32"/>
        <v>0</v>
      </c>
      <c r="J247" s="6">
        <f t="shared" si="33"/>
        <v>0</v>
      </c>
      <c r="K247" s="6">
        <f t="shared" si="29"/>
        <v>0</v>
      </c>
      <c r="L247" s="6">
        <f t="shared" si="28"/>
        <v>0</v>
      </c>
      <c r="M247" s="17">
        <f>VLOOKUP(B247,Encargos!$A$8:$B$652,2,0)</f>
        <v>2.4659999999999999E-3</v>
      </c>
    </row>
    <row r="248" spans="1:13" x14ac:dyDescent="0.3">
      <c r="A248">
        <f t="shared" si="35"/>
        <v>122</v>
      </c>
      <c r="B248" s="1">
        <v>51987</v>
      </c>
      <c r="C248" s="6">
        <f t="shared" si="30"/>
        <v>0</v>
      </c>
      <c r="D248" s="6">
        <f t="shared" si="31"/>
        <v>0</v>
      </c>
      <c r="E248" s="6">
        <f t="shared" si="34"/>
        <v>0</v>
      </c>
      <c r="F248" s="6"/>
      <c r="G248" s="6"/>
      <c r="H248" s="6">
        <f t="shared" si="27"/>
        <v>0</v>
      </c>
      <c r="I248" s="6">
        <f t="shared" si="32"/>
        <v>0</v>
      </c>
      <c r="J248" s="6">
        <f t="shared" si="33"/>
        <v>0</v>
      </c>
      <c r="K248" s="6">
        <f t="shared" si="29"/>
        <v>0</v>
      </c>
      <c r="L248" s="6">
        <f t="shared" si="28"/>
        <v>0</v>
      </c>
      <c r="M248" s="17">
        <f>VLOOKUP(B248,Encargos!$A$8:$B$652,2,0)</f>
        <v>2.4659999999999999E-3</v>
      </c>
    </row>
    <row r="249" spans="1:13" x14ac:dyDescent="0.3">
      <c r="A249">
        <f t="shared" si="35"/>
        <v>121</v>
      </c>
      <c r="B249" s="1">
        <v>52018</v>
      </c>
      <c r="C249" s="6">
        <f t="shared" si="30"/>
        <v>0</v>
      </c>
      <c r="D249" s="6">
        <f t="shared" si="31"/>
        <v>0</v>
      </c>
      <c r="E249" s="6">
        <f t="shared" si="34"/>
        <v>0</v>
      </c>
      <c r="F249" s="6"/>
      <c r="G249" s="6"/>
      <c r="H249" s="6">
        <f t="shared" si="27"/>
        <v>0</v>
      </c>
      <c r="I249" s="6">
        <f t="shared" si="32"/>
        <v>0</v>
      </c>
      <c r="J249" s="6">
        <f t="shared" si="33"/>
        <v>0</v>
      </c>
      <c r="K249" s="6">
        <f t="shared" si="29"/>
        <v>0</v>
      </c>
      <c r="L249" s="6">
        <f t="shared" si="28"/>
        <v>0</v>
      </c>
      <c r="M249" s="17">
        <f>VLOOKUP(B249,Encargos!$A$8:$B$652,2,0)</f>
        <v>2.4659999999999999E-3</v>
      </c>
    </row>
    <row r="250" spans="1:13" x14ac:dyDescent="0.3">
      <c r="A250">
        <f t="shared" si="35"/>
        <v>120</v>
      </c>
      <c r="B250" s="1">
        <v>52048</v>
      </c>
      <c r="C250" s="6">
        <f t="shared" si="30"/>
        <v>0</v>
      </c>
      <c r="D250" s="6">
        <f t="shared" si="31"/>
        <v>0</v>
      </c>
      <c r="E250" s="6">
        <f t="shared" si="34"/>
        <v>0</v>
      </c>
      <c r="F250" s="6"/>
      <c r="G250" s="6"/>
      <c r="H250" s="6">
        <f t="shared" si="27"/>
        <v>0</v>
      </c>
      <c r="I250" s="6">
        <f t="shared" si="32"/>
        <v>0</v>
      </c>
      <c r="J250" s="6">
        <f t="shared" si="33"/>
        <v>0</v>
      </c>
      <c r="K250" s="6">
        <f t="shared" si="29"/>
        <v>0</v>
      </c>
      <c r="L250" s="6">
        <f t="shared" si="28"/>
        <v>0</v>
      </c>
      <c r="M250" s="17">
        <f>VLOOKUP(B250,Encargos!$A$8:$B$652,2,0)</f>
        <v>2.4659999999999999E-3</v>
      </c>
    </row>
    <row r="251" spans="1:13" x14ac:dyDescent="0.3">
      <c r="A251">
        <f t="shared" si="35"/>
        <v>119</v>
      </c>
      <c r="B251" s="1">
        <v>52079</v>
      </c>
      <c r="C251" s="6">
        <f t="shared" si="30"/>
        <v>0</v>
      </c>
      <c r="D251" s="6">
        <f t="shared" si="31"/>
        <v>0</v>
      </c>
      <c r="E251" s="6">
        <f t="shared" si="34"/>
        <v>0</v>
      </c>
      <c r="F251" s="6"/>
      <c r="G251" s="6"/>
      <c r="H251" s="6">
        <f t="shared" si="27"/>
        <v>0</v>
      </c>
      <c r="I251" s="6">
        <f t="shared" si="32"/>
        <v>0</v>
      </c>
      <c r="J251" s="6">
        <f t="shared" si="33"/>
        <v>0</v>
      </c>
      <c r="K251" s="6">
        <f t="shared" si="29"/>
        <v>0</v>
      </c>
      <c r="L251" s="6">
        <f t="shared" si="28"/>
        <v>0</v>
      </c>
      <c r="M251" s="17">
        <f>VLOOKUP(B251,Encargos!$A$8:$B$652,2,0)</f>
        <v>2.4659999999999999E-3</v>
      </c>
    </row>
    <row r="252" spans="1:13" x14ac:dyDescent="0.3">
      <c r="A252">
        <f t="shared" si="35"/>
        <v>118</v>
      </c>
      <c r="B252" s="1">
        <v>52110</v>
      </c>
      <c r="C252" s="6">
        <f t="shared" si="30"/>
        <v>0</v>
      </c>
      <c r="D252" s="6">
        <f t="shared" si="31"/>
        <v>0</v>
      </c>
      <c r="E252" s="6">
        <f t="shared" si="34"/>
        <v>0</v>
      </c>
      <c r="F252" s="6"/>
      <c r="G252" s="6"/>
      <c r="H252" s="6">
        <f t="shared" si="27"/>
        <v>0</v>
      </c>
      <c r="I252" s="6">
        <f t="shared" si="32"/>
        <v>0</v>
      </c>
      <c r="J252" s="6">
        <f t="shared" si="33"/>
        <v>0</v>
      </c>
      <c r="K252" s="6">
        <f t="shared" si="29"/>
        <v>0</v>
      </c>
      <c r="L252" s="6">
        <f t="shared" si="28"/>
        <v>0</v>
      </c>
      <c r="M252" s="17">
        <f>VLOOKUP(B252,Encargos!$A$8:$B$652,2,0)</f>
        <v>2.4659999999999999E-3</v>
      </c>
    </row>
    <row r="253" spans="1:13" x14ac:dyDescent="0.3">
      <c r="A253">
        <f t="shared" si="35"/>
        <v>117</v>
      </c>
      <c r="B253" s="1">
        <v>52140</v>
      </c>
      <c r="C253" s="6">
        <f t="shared" si="30"/>
        <v>0</v>
      </c>
      <c r="D253" s="6">
        <f t="shared" si="31"/>
        <v>0</v>
      </c>
      <c r="E253" s="6">
        <f t="shared" si="34"/>
        <v>0</v>
      </c>
      <c r="F253" s="6"/>
      <c r="G253" s="6"/>
      <c r="H253" s="6">
        <f t="shared" si="27"/>
        <v>0</v>
      </c>
      <c r="I253" s="6">
        <f t="shared" si="32"/>
        <v>0</v>
      </c>
      <c r="J253" s="6">
        <f t="shared" si="33"/>
        <v>0</v>
      </c>
      <c r="K253" s="6">
        <f t="shared" si="29"/>
        <v>0</v>
      </c>
      <c r="L253" s="6">
        <f t="shared" si="28"/>
        <v>0</v>
      </c>
      <c r="M253" s="17">
        <f>VLOOKUP(B253,Encargos!$A$8:$B$652,2,0)</f>
        <v>2.4659999999999999E-3</v>
      </c>
    </row>
    <row r="254" spans="1:13" x14ac:dyDescent="0.3">
      <c r="A254">
        <f t="shared" si="35"/>
        <v>116</v>
      </c>
      <c r="B254" s="1">
        <v>52171</v>
      </c>
      <c r="C254" s="6">
        <f t="shared" si="30"/>
        <v>0</v>
      </c>
      <c r="D254" s="6">
        <f t="shared" si="31"/>
        <v>0</v>
      </c>
      <c r="E254" s="6">
        <f t="shared" si="34"/>
        <v>0</v>
      </c>
      <c r="F254" s="6"/>
      <c r="G254" s="6"/>
      <c r="H254" s="6">
        <f t="shared" si="27"/>
        <v>0</v>
      </c>
      <c r="I254" s="6">
        <f t="shared" si="32"/>
        <v>0</v>
      </c>
      <c r="J254" s="6">
        <f t="shared" si="33"/>
        <v>0</v>
      </c>
      <c r="K254" s="6">
        <f t="shared" si="29"/>
        <v>0</v>
      </c>
      <c r="L254" s="6">
        <f t="shared" si="28"/>
        <v>0</v>
      </c>
      <c r="M254" s="17">
        <f>VLOOKUP(B254,Encargos!$A$8:$B$652,2,0)</f>
        <v>2.4659999999999999E-3</v>
      </c>
    </row>
    <row r="255" spans="1:13" x14ac:dyDescent="0.3">
      <c r="A255">
        <f t="shared" si="35"/>
        <v>115</v>
      </c>
      <c r="B255" s="1">
        <v>52201</v>
      </c>
      <c r="C255" s="6">
        <f t="shared" si="30"/>
        <v>0</v>
      </c>
      <c r="D255" s="6">
        <f t="shared" si="31"/>
        <v>0</v>
      </c>
      <c r="E255" s="6">
        <f t="shared" si="34"/>
        <v>0</v>
      </c>
      <c r="F255" s="6"/>
      <c r="G255" s="6"/>
      <c r="H255" s="6">
        <f t="shared" si="27"/>
        <v>0</v>
      </c>
      <c r="I255" s="6">
        <f t="shared" si="32"/>
        <v>0</v>
      </c>
      <c r="J255" s="6">
        <f t="shared" si="33"/>
        <v>0</v>
      </c>
      <c r="K255" s="6">
        <f t="shared" si="29"/>
        <v>0</v>
      </c>
      <c r="L255" s="6">
        <f t="shared" si="28"/>
        <v>0</v>
      </c>
      <c r="M255" s="17">
        <f>VLOOKUP(B255,Encargos!$A$8:$B$652,2,0)</f>
        <v>2.4659999999999999E-3</v>
      </c>
    </row>
    <row r="256" spans="1:13" x14ac:dyDescent="0.3">
      <c r="A256">
        <f t="shared" si="35"/>
        <v>114</v>
      </c>
      <c r="B256" s="1">
        <v>52232</v>
      </c>
      <c r="C256" s="6">
        <f t="shared" si="30"/>
        <v>0</v>
      </c>
      <c r="D256" s="6">
        <f t="shared" si="31"/>
        <v>0</v>
      </c>
      <c r="E256" s="6">
        <f t="shared" si="34"/>
        <v>0</v>
      </c>
      <c r="F256" s="6"/>
      <c r="G256" s="6"/>
      <c r="H256" s="6">
        <f t="shared" si="27"/>
        <v>0</v>
      </c>
      <c r="I256" s="6">
        <f t="shared" si="32"/>
        <v>0</v>
      </c>
      <c r="J256" s="6">
        <f t="shared" si="33"/>
        <v>0</v>
      </c>
      <c r="K256" s="6">
        <f t="shared" si="29"/>
        <v>0</v>
      </c>
      <c r="L256" s="6">
        <f t="shared" si="28"/>
        <v>0</v>
      </c>
      <c r="M256" s="17">
        <f>VLOOKUP(B256,Encargos!$A$8:$B$652,2,0)</f>
        <v>2.4659999999999999E-3</v>
      </c>
    </row>
    <row r="257" spans="1:13" x14ac:dyDescent="0.3">
      <c r="A257">
        <f t="shared" si="35"/>
        <v>113</v>
      </c>
      <c r="B257" s="1">
        <v>52263</v>
      </c>
      <c r="C257" s="6">
        <f t="shared" si="30"/>
        <v>0</v>
      </c>
      <c r="D257" s="6">
        <f t="shared" si="31"/>
        <v>0</v>
      </c>
      <c r="E257" s="6">
        <f t="shared" si="34"/>
        <v>0</v>
      </c>
      <c r="F257" s="6"/>
      <c r="G257" s="6"/>
      <c r="H257" s="6">
        <f t="shared" si="27"/>
        <v>0</v>
      </c>
      <c r="I257" s="6">
        <f t="shared" si="32"/>
        <v>0</v>
      </c>
      <c r="J257" s="6">
        <f t="shared" si="33"/>
        <v>0</v>
      </c>
      <c r="K257" s="6">
        <f t="shared" si="29"/>
        <v>0</v>
      </c>
      <c r="L257" s="6">
        <f t="shared" si="28"/>
        <v>0</v>
      </c>
      <c r="M257" s="17">
        <f>VLOOKUP(B257,Encargos!$A$8:$B$652,2,0)</f>
        <v>2.4659999999999999E-3</v>
      </c>
    </row>
    <row r="258" spans="1:13" x14ac:dyDescent="0.3">
      <c r="A258">
        <f t="shared" si="35"/>
        <v>112</v>
      </c>
      <c r="B258" s="1">
        <v>52291</v>
      </c>
      <c r="C258" s="6">
        <f t="shared" si="30"/>
        <v>0</v>
      </c>
      <c r="D258" s="6">
        <f t="shared" si="31"/>
        <v>0</v>
      </c>
      <c r="E258" s="6">
        <f t="shared" si="34"/>
        <v>0</v>
      </c>
      <c r="F258" s="6"/>
      <c r="G258" s="6"/>
      <c r="H258" s="6">
        <f t="shared" si="27"/>
        <v>0</v>
      </c>
      <c r="I258" s="6">
        <f t="shared" si="32"/>
        <v>0</v>
      </c>
      <c r="J258" s="6">
        <f t="shared" si="33"/>
        <v>0</v>
      </c>
      <c r="K258" s="6">
        <f t="shared" si="29"/>
        <v>0</v>
      </c>
      <c r="L258" s="6">
        <f t="shared" si="28"/>
        <v>0</v>
      </c>
      <c r="M258" s="17">
        <f>VLOOKUP(B258,Encargos!$A$8:$B$652,2,0)</f>
        <v>2.4659999999999999E-3</v>
      </c>
    </row>
    <row r="259" spans="1:13" x14ac:dyDescent="0.3">
      <c r="A259">
        <f t="shared" si="35"/>
        <v>111</v>
      </c>
      <c r="B259" s="1">
        <v>52322</v>
      </c>
      <c r="C259" s="6">
        <f t="shared" si="30"/>
        <v>0</v>
      </c>
      <c r="D259" s="6">
        <f t="shared" si="31"/>
        <v>0</v>
      </c>
      <c r="E259" s="6">
        <f t="shared" si="34"/>
        <v>0</v>
      </c>
      <c r="F259" s="6"/>
      <c r="G259" s="6"/>
      <c r="H259" s="6">
        <f t="shared" si="27"/>
        <v>0</v>
      </c>
      <c r="I259" s="6">
        <f t="shared" si="32"/>
        <v>0</v>
      </c>
      <c r="J259" s="6">
        <f t="shared" si="33"/>
        <v>0</v>
      </c>
      <c r="K259" s="6">
        <f t="shared" si="29"/>
        <v>0</v>
      </c>
      <c r="L259" s="6">
        <f t="shared" si="28"/>
        <v>0</v>
      </c>
      <c r="M259" s="17">
        <f>VLOOKUP(B259,Encargos!$A$8:$B$652,2,0)</f>
        <v>2.4659999999999999E-3</v>
      </c>
    </row>
    <row r="260" spans="1:13" x14ac:dyDescent="0.3">
      <c r="A260">
        <f t="shared" si="35"/>
        <v>110</v>
      </c>
      <c r="B260" s="1">
        <v>52352</v>
      </c>
      <c r="C260" s="6">
        <f t="shared" si="30"/>
        <v>0</v>
      </c>
      <c r="D260" s="6">
        <f t="shared" si="31"/>
        <v>0</v>
      </c>
      <c r="E260" s="6">
        <f t="shared" si="34"/>
        <v>0</v>
      </c>
      <c r="F260" s="6"/>
      <c r="G260" s="6"/>
      <c r="H260" s="6">
        <f t="shared" si="27"/>
        <v>0</v>
      </c>
      <c r="I260" s="6">
        <f t="shared" si="32"/>
        <v>0</v>
      </c>
      <c r="J260" s="6">
        <f t="shared" si="33"/>
        <v>0</v>
      </c>
      <c r="K260" s="6">
        <f t="shared" si="29"/>
        <v>0</v>
      </c>
      <c r="L260" s="6">
        <f t="shared" si="28"/>
        <v>0</v>
      </c>
      <c r="M260" s="17">
        <f>VLOOKUP(B260,Encargos!$A$8:$B$652,2,0)</f>
        <v>2.4659999999999999E-3</v>
      </c>
    </row>
    <row r="261" spans="1:13" x14ac:dyDescent="0.3">
      <c r="A261">
        <f t="shared" si="35"/>
        <v>109</v>
      </c>
      <c r="B261" s="1">
        <v>52383</v>
      </c>
      <c r="C261" s="6">
        <f t="shared" si="30"/>
        <v>0</v>
      </c>
      <c r="D261" s="6">
        <f t="shared" si="31"/>
        <v>0</v>
      </c>
      <c r="E261" s="6">
        <f t="shared" si="34"/>
        <v>0</v>
      </c>
      <c r="F261" s="6"/>
      <c r="G261" s="6"/>
      <c r="H261" s="6">
        <f t="shared" ref="H261:H324" si="36">SUM(E261:G261)*$N$4</f>
        <v>0</v>
      </c>
      <c r="I261" s="6">
        <f t="shared" si="32"/>
        <v>0</v>
      </c>
      <c r="J261" s="6">
        <f t="shared" si="33"/>
        <v>0</v>
      </c>
      <c r="K261" s="6">
        <f t="shared" si="29"/>
        <v>0</v>
      </c>
      <c r="L261" s="6">
        <f t="shared" ref="L261:L324" si="37">SUM(E261:H261)-I261</f>
        <v>0</v>
      </c>
      <c r="M261" s="17">
        <f>VLOOKUP(B261,Encargos!$A$8:$B$652,2,0)</f>
        <v>2.4659999999999999E-3</v>
      </c>
    </row>
    <row r="262" spans="1:13" x14ac:dyDescent="0.3">
      <c r="A262">
        <f t="shared" si="35"/>
        <v>108</v>
      </c>
      <c r="B262" s="1">
        <v>52413</v>
      </c>
      <c r="C262" s="6">
        <f t="shared" si="30"/>
        <v>0</v>
      </c>
      <c r="D262" s="6">
        <f t="shared" si="31"/>
        <v>0</v>
      </c>
      <c r="E262" s="6">
        <f t="shared" si="34"/>
        <v>0</v>
      </c>
      <c r="F262" s="6"/>
      <c r="G262" s="6"/>
      <c r="H262" s="6">
        <f t="shared" si="36"/>
        <v>0</v>
      </c>
      <c r="I262" s="6">
        <f t="shared" si="32"/>
        <v>0</v>
      </c>
      <c r="J262" s="6">
        <f t="shared" si="33"/>
        <v>0</v>
      </c>
      <c r="K262" s="6">
        <f t="shared" si="29"/>
        <v>0</v>
      </c>
      <c r="L262" s="6">
        <f t="shared" si="37"/>
        <v>0</v>
      </c>
      <c r="M262" s="17">
        <f>VLOOKUP(B262,Encargos!$A$8:$B$652,2,0)</f>
        <v>2.4659999999999999E-3</v>
      </c>
    </row>
    <row r="263" spans="1:13" x14ac:dyDescent="0.3">
      <c r="A263">
        <f t="shared" si="35"/>
        <v>107</v>
      </c>
      <c r="B263" s="1">
        <v>52444</v>
      </c>
      <c r="C263" s="6">
        <f t="shared" si="30"/>
        <v>0</v>
      </c>
      <c r="D263" s="6">
        <f t="shared" si="31"/>
        <v>0</v>
      </c>
      <c r="E263" s="6">
        <f t="shared" si="34"/>
        <v>0</v>
      </c>
      <c r="F263" s="6"/>
      <c r="G263" s="6"/>
      <c r="H263" s="6">
        <f t="shared" si="36"/>
        <v>0</v>
      </c>
      <c r="I263" s="6">
        <f t="shared" si="32"/>
        <v>0</v>
      </c>
      <c r="J263" s="6">
        <f t="shared" si="33"/>
        <v>0</v>
      </c>
      <c r="K263" s="6">
        <f t="shared" ref="K263:K326" si="38">I263-J263</f>
        <v>0</v>
      </c>
      <c r="L263" s="6">
        <f t="shared" si="37"/>
        <v>0</v>
      </c>
      <c r="M263" s="17">
        <f>VLOOKUP(B263,Encargos!$A$8:$B$652,2,0)</f>
        <v>2.4659999999999999E-3</v>
      </c>
    </row>
    <row r="264" spans="1:13" x14ac:dyDescent="0.3">
      <c r="A264">
        <f t="shared" si="35"/>
        <v>106</v>
      </c>
      <c r="B264" s="1">
        <v>52475</v>
      </c>
      <c r="C264" s="6">
        <f t="shared" si="30"/>
        <v>0</v>
      </c>
      <c r="D264" s="6">
        <f t="shared" si="31"/>
        <v>0</v>
      </c>
      <c r="E264" s="6">
        <f t="shared" si="34"/>
        <v>0</v>
      </c>
      <c r="F264" s="6"/>
      <c r="G264" s="6"/>
      <c r="H264" s="6">
        <f t="shared" si="36"/>
        <v>0</v>
      </c>
      <c r="I264" s="6">
        <f t="shared" si="32"/>
        <v>0</v>
      </c>
      <c r="J264" s="6">
        <f t="shared" si="33"/>
        <v>0</v>
      </c>
      <c r="K264" s="6">
        <f t="shared" si="38"/>
        <v>0</v>
      </c>
      <c r="L264" s="6">
        <f t="shared" si="37"/>
        <v>0</v>
      </c>
      <c r="M264" s="17">
        <f>VLOOKUP(B264,Encargos!$A$8:$B$652,2,0)</f>
        <v>2.4659999999999999E-3</v>
      </c>
    </row>
    <row r="265" spans="1:13" x14ac:dyDescent="0.3">
      <c r="A265">
        <f t="shared" si="35"/>
        <v>105</v>
      </c>
      <c r="B265" s="1">
        <v>52505</v>
      </c>
      <c r="C265" s="6">
        <f t="shared" si="30"/>
        <v>0</v>
      </c>
      <c r="D265" s="6">
        <f t="shared" si="31"/>
        <v>0</v>
      </c>
      <c r="E265" s="6">
        <f t="shared" si="34"/>
        <v>0</v>
      </c>
      <c r="F265" s="6"/>
      <c r="G265" s="6"/>
      <c r="H265" s="6">
        <f t="shared" si="36"/>
        <v>0</v>
      </c>
      <c r="I265" s="6">
        <f t="shared" si="32"/>
        <v>0</v>
      </c>
      <c r="J265" s="6">
        <f t="shared" si="33"/>
        <v>0</v>
      </c>
      <c r="K265" s="6">
        <f t="shared" si="38"/>
        <v>0</v>
      </c>
      <c r="L265" s="6">
        <f t="shared" si="37"/>
        <v>0</v>
      </c>
      <c r="M265" s="17">
        <f>VLOOKUP(B265,Encargos!$A$8:$B$652,2,0)</f>
        <v>2.4659999999999999E-3</v>
      </c>
    </row>
    <row r="266" spans="1:13" x14ac:dyDescent="0.3">
      <c r="A266">
        <f t="shared" si="35"/>
        <v>104</v>
      </c>
      <c r="B266" s="1">
        <v>52536</v>
      </c>
      <c r="C266" s="6">
        <f t="shared" ref="C266:C329" si="39">L265</f>
        <v>0</v>
      </c>
      <c r="D266" s="6">
        <f t="shared" ref="D266:D329" si="40">C266*M266</f>
        <v>0</v>
      </c>
      <c r="E266" s="6">
        <f t="shared" si="34"/>
        <v>0</v>
      </c>
      <c r="F266" s="6"/>
      <c r="G266" s="6"/>
      <c r="H266" s="6">
        <f t="shared" si="36"/>
        <v>0</v>
      </c>
      <c r="I266" s="6">
        <f t="shared" ref="I266:I329" si="41">PMT($N$4,A266,-SUM(E266:G266))</f>
        <v>0</v>
      </c>
      <c r="J266" s="6">
        <f t="shared" ref="J266:J329" si="42">H266</f>
        <v>0</v>
      </c>
      <c r="K266" s="6">
        <f t="shared" si="38"/>
        <v>0</v>
      </c>
      <c r="L266" s="6">
        <f t="shared" si="37"/>
        <v>0</v>
      </c>
      <c r="M266" s="17">
        <f>VLOOKUP(B266,Encargos!$A$8:$B$652,2,0)</f>
        <v>2.4659999999999999E-3</v>
      </c>
    </row>
    <row r="267" spans="1:13" x14ac:dyDescent="0.3">
      <c r="A267">
        <f t="shared" si="35"/>
        <v>103</v>
      </c>
      <c r="B267" s="1">
        <v>52566</v>
      </c>
      <c r="C267" s="6">
        <f t="shared" si="39"/>
        <v>0</v>
      </c>
      <c r="D267" s="6">
        <f t="shared" si="40"/>
        <v>0</v>
      </c>
      <c r="E267" s="6">
        <f t="shared" ref="E267:E330" si="43">C267+D267</f>
        <v>0</v>
      </c>
      <c r="F267" s="6"/>
      <c r="G267" s="6"/>
      <c r="H267" s="6">
        <f t="shared" si="36"/>
        <v>0</v>
      </c>
      <c r="I267" s="6">
        <f t="shared" si="41"/>
        <v>0</v>
      </c>
      <c r="J267" s="6">
        <f t="shared" si="42"/>
        <v>0</v>
      </c>
      <c r="K267" s="6">
        <f t="shared" si="38"/>
        <v>0</v>
      </c>
      <c r="L267" s="6">
        <f t="shared" si="37"/>
        <v>0</v>
      </c>
      <c r="M267" s="17">
        <f>VLOOKUP(B267,Encargos!$A$8:$B$652,2,0)</f>
        <v>2.4659999999999999E-3</v>
      </c>
    </row>
    <row r="268" spans="1:13" x14ac:dyDescent="0.3">
      <c r="A268">
        <f t="shared" ref="A268:A331" si="44">A267-1</f>
        <v>102</v>
      </c>
      <c r="B268" s="1">
        <v>52597</v>
      </c>
      <c r="C268" s="6">
        <f t="shared" si="39"/>
        <v>0</v>
      </c>
      <c r="D268" s="6">
        <f t="shared" si="40"/>
        <v>0</v>
      </c>
      <c r="E268" s="6">
        <f t="shared" si="43"/>
        <v>0</v>
      </c>
      <c r="F268" s="6"/>
      <c r="G268" s="6"/>
      <c r="H268" s="6">
        <f t="shared" si="36"/>
        <v>0</v>
      </c>
      <c r="I268" s="6">
        <f t="shared" si="41"/>
        <v>0</v>
      </c>
      <c r="J268" s="6">
        <f t="shared" si="42"/>
        <v>0</v>
      </c>
      <c r="K268" s="6">
        <f t="shared" si="38"/>
        <v>0</v>
      </c>
      <c r="L268" s="6">
        <f t="shared" si="37"/>
        <v>0</v>
      </c>
      <c r="M268" s="17">
        <f>VLOOKUP(B268,Encargos!$A$8:$B$652,2,0)</f>
        <v>2.4659999999999999E-3</v>
      </c>
    </row>
    <row r="269" spans="1:13" x14ac:dyDescent="0.3">
      <c r="A269">
        <f t="shared" si="44"/>
        <v>101</v>
      </c>
      <c r="B269" s="1">
        <v>52628</v>
      </c>
      <c r="C269" s="6">
        <f t="shared" si="39"/>
        <v>0</v>
      </c>
      <c r="D269" s="6">
        <f t="shared" si="40"/>
        <v>0</v>
      </c>
      <c r="E269" s="6">
        <f t="shared" si="43"/>
        <v>0</v>
      </c>
      <c r="F269" s="6"/>
      <c r="G269" s="6"/>
      <c r="H269" s="6">
        <f t="shared" si="36"/>
        <v>0</v>
      </c>
      <c r="I269" s="6">
        <f t="shared" si="41"/>
        <v>0</v>
      </c>
      <c r="J269" s="6">
        <f t="shared" si="42"/>
        <v>0</v>
      </c>
      <c r="K269" s="6">
        <f t="shared" si="38"/>
        <v>0</v>
      </c>
      <c r="L269" s="6">
        <f t="shared" si="37"/>
        <v>0</v>
      </c>
      <c r="M269" s="17">
        <f>VLOOKUP(B269,Encargos!$A$8:$B$652,2,0)</f>
        <v>2.4659999999999999E-3</v>
      </c>
    </row>
    <row r="270" spans="1:13" x14ac:dyDescent="0.3">
      <c r="A270">
        <f t="shared" si="44"/>
        <v>100</v>
      </c>
      <c r="B270" s="1">
        <v>52657</v>
      </c>
      <c r="C270" s="6">
        <f t="shared" si="39"/>
        <v>0</v>
      </c>
      <c r="D270" s="6">
        <f t="shared" si="40"/>
        <v>0</v>
      </c>
      <c r="E270" s="6">
        <f t="shared" si="43"/>
        <v>0</v>
      </c>
      <c r="F270" s="6"/>
      <c r="G270" s="6"/>
      <c r="H270" s="6">
        <f t="shared" si="36"/>
        <v>0</v>
      </c>
      <c r="I270" s="6">
        <f t="shared" si="41"/>
        <v>0</v>
      </c>
      <c r="J270" s="6">
        <f t="shared" si="42"/>
        <v>0</v>
      </c>
      <c r="K270" s="6">
        <f t="shared" si="38"/>
        <v>0</v>
      </c>
      <c r="L270" s="6">
        <f t="shared" si="37"/>
        <v>0</v>
      </c>
      <c r="M270" s="17">
        <f>VLOOKUP(B270,Encargos!$A$8:$B$652,2,0)</f>
        <v>2.4659999999999999E-3</v>
      </c>
    </row>
    <row r="271" spans="1:13" x14ac:dyDescent="0.3">
      <c r="A271">
        <f t="shared" si="44"/>
        <v>99</v>
      </c>
      <c r="B271" s="1">
        <v>52688</v>
      </c>
      <c r="C271" s="6">
        <f t="shared" si="39"/>
        <v>0</v>
      </c>
      <c r="D271" s="6">
        <f t="shared" si="40"/>
        <v>0</v>
      </c>
      <c r="E271" s="6">
        <f t="shared" si="43"/>
        <v>0</v>
      </c>
      <c r="F271" s="6"/>
      <c r="G271" s="6"/>
      <c r="H271" s="6">
        <f t="shared" si="36"/>
        <v>0</v>
      </c>
      <c r="I271" s="6">
        <f t="shared" si="41"/>
        <v>0</v>
      </c>
      <c r="J271" s="6">
        <f t="shared" si="42"/>
        <v>0</v>
      </c>
      <c r="K271" s="6">
        <f t="shared" si="38"/>
        <v>0</v>
      </c>
      <c r="L271" s="6">
        <f t="shared" si="37"/>
        <v>0</v>
      </c>
      <c r="M271" s="17">
        <f>VLOOKUP(B271,Encargos!$A$8:$B$652,2,0)</f>
        <v>2.4659999999999999E-3</v>
      </c>
    </row>
    <row r="272" spans="1:13" x14ac:dyDescent="0.3">
      <c r="A272">
        <f t="shared" si="44"/>
        <v>98</v>
      </c>
      <c r="B272" s="1">
        <v>52718</v>
      </c>
      <c r="C272" s="6">
        <f t="shared" si="39"/>
        <v>0</v>
      </c>
      <c r="D272" s="6">
        <f t="shared" si="40"/>
        <v>0</v>
      </c>
      <c r="E272" s="6">
        <f t="shared" si="43"/>
        <v>0</v>
      </c>
      <c r="F272" s="6"/>
      <c r="G272" s="6"/>
      <c r="H272" s="6">
        <f t="shared" si="36"/>
        <v>0</v>
      </c>
      <c r="I272" s="6">
        <f t="shared" si="41"/>
        <v>0</v>
      </c>
      <c r="J272" s="6">
        <f t="shared" si="42"/>
        <v>0</v>
      </c>
      <c r="K272" s="6">
        <f t="shared" si="38"/>
        <v>0</v>
      </c>
      <c r="L272" s="6">
        <f t="shared" si="37"/>
        <v>0</v>
      </c>
      <c r="M272" s="17">
        <f>VLOOKUP(B272,Encargos!$A$8:$B$652,2,0)</f>
        <v>2.4659999999999999E-3</v>
      </c>
    </row>
    <row r="273" spans="1:13" x14ac:dyDescent="0.3">
      <c r="A273">
        <f t="shared" si="44"/>
        <v>97</v>
      </c>
      <c r="B273" s="1">
        <v>52749</v>
      </c>
      <c r="C273" s="6">
        <f t="shared" si="39"/>
        <v>0</v>
      </c>
      <c r="D273" s="6">
        <f t="shared" si="40"/>
        <v>0</v>
      </c>
      <c r="E273" s="6">
        <f t="shared" si="43"/>
        <v>0</v>
      </c>
      <c r="F273" s="6"/>
      <c r="G273" s="6"/>
      <c r="H273" s="6">
        <f t="shared" si="36"/>
        <v>0</v>
      </c>
      <c r="I273" s="6">
        <f t="shared" si="41"/>
        <v>0</v>
      </c>
      <c r="J273" s="6">
        <f t="shared" si="42"/>
        <v>0</v>
      </c>
      <c r="K273" s="6">
        <f t="shared" si="38"/>
        <v>0</v>
      </c>
      <c r="L273" s="6">
        <f t="shared" si="37"/>
        <v>0</v>
      </c>
      <c r="M273" s="17">
        <f>VLOOKUP(B273,Encargos!$A$8:$B$652,2,0)</f>
        <v>2.4659999999999999E-3</v>
      </c>
    </row>
    <row r="274" spans="1:13" x14ac:dyDescent="0.3">
      <c r="A274">
        <f t="shared" si="44"/>
        <v>96</v>
      </c>
      <c r="B274" s="1">
        <v>52779</v>
      </c>
      <c r="C274" s="6">
        <f t="shared" si="39"/>
        <v>0</v>
      </c>
      <c r="D274" s="6">
        <f t="shared" si="40"/>
        <v>0</v>
      </c>
      <c r="E274" s="6">
        <f t="shared" si="43"/>
        <v>0</v>
      </c>
      <c r="F274" s="6"/>
      <c r="G274" s="6"/>
      <c r="H274" s="6">
        <f t="shared" si="36"/>
        <v>0</v>
      </c>
      <c r="I274" s="6">
        <f t="shared" si="41"/>
        <v>0</v>
      </c>
      <c r="J274" s="6">
        <f t="shared" si="42"/>
        <v>0</v>
      </c>
      <c r="K274" s="6">
        <f t="shared" si="38"/>
        <v>0</v>
      </c>
      <c r="L274" s="6">
        <f t="shared" si="37"/>
        <v>0</v>
      </c>
      <c r="M274" s="17">
        <f>VLOOKUP(B274,Encargos!$A$8:$B$652,2,0)</f>
        <v>2.4659999999999999E-3</v>
      </c>
    </row>
    <row r="275" spans="1:13" x14ac:dyDescent="0.3">
      <c r="A275">
        <f t="shared" si="44"/>
        <v>95</v>
      </c>
      <c r="B275" s="1">
        <v>52810</v>
      </c>
      <c r="C275" s="6">
        <f t="shared" si="39"/>
        <v>0</v>
      </c>
      <c r="D275" s="6">
        <f t="shared" si="40"/>
        <v>0</v>
      </c>
      <c r="E275" s="6">
        <f t="shared" si="43"/>
        <v>0</v>
      </c>
      <c r="F275" s="6"/>
      <c r="G275" s="6"/>
      <c r="H275" s="6">
        <f t="shared" si="36"/>
        <v>0</v>
      </c>
      <c r="I275" s="6">
        <f t="shared" si="41"/>
        <v>0</v>
      </c>
      <c r="J275" s="6">
        <f t="shared" si="42"/>
        <v>0</v>
      </c>
      <c r="K275" s="6">
        <f t="shared" si="38"/>
        <v>0</v>
      </c>
      <c r="L275" s="6">
        <f t="shared" si="37"/>
        <v>0</v>
      </c>
      <c r="M275" s="17">
        <f>VLOOKUP(B275,Encargos!$A$8:$B$652,2,0)</f>
        <v>2.4659999999999999E-3</v>
      </c>
    </row>
    <row r="276" spans="1:13" x14ac:dyDescent="0.3">
      <c r="A276">
        <f t="shared" si="44"/>
        <v>94</v>
      </c>
      <c r="B276" s="1">
        <v>52841</v>
      </c>
      <c r="C276" s="6">
        <f t="shared" si="39"/>
        <v>0</v>
      </c>
      <c r="D276" s="6">
        <f t="shared" si="40"/>
        <v>0</v>
      </c>
      <c r="E276" s="6">
        <f t="shared" si="43"/>
        <v>0</v>
      </c>
      <c r="F276" s="6"/>
      <c r="G276" s="6"/>
      <c r="H276" s="6">
        <f t="shared" si="36"/>
        <v>0</v>
      </c>
      <c r="I276" s="6">
        <f t="shared" si="41"/>
        <v>0</v>
      </c>
      <c r="J276" s="6">
        <f t="shared" si="42"/>
        <v>0</v>
      </c>
      <c r="K276" s="6">
        <f t="shared" si="38"/>
        <v>0</v>
      </c>
      <c r="L276" s="6">
        <f t="shared" si="37"/>
        <v>0</v>
      </c>
      <c r="M276" s="17">
        <f>VLOOKUP(B276,Encargos!$A$8:$B$652,2,0)</f>
        <v>2.4659999999999999E-3</v>
      </c>
    </row>
    <row r="277" spans="1:13" x14ac:dyDescent="0.3">
      <c r="A277">
        <f t="shared" si="44"/>
        <v>93</v>
      </c>
      <c r="B277" s="1">
        <v>52871</v>
      </c>
      <c r="C277" s="6">
        <f t="shared" si="39"/>
        <v>0</v>
      </c>
      <c r="D277" s="6">
        <f t="shared" si="40"/>
        <v>0</v>
      </c>
      <c r="E277" s="6">
        <f t="shared" si="43"/>
        <v>0</v>
      </c>
      <c r="F277" s="6"/>
      <c r="G277" s="6"/>
      <c r="H277" s="6">
        <f t="shared" si="36"/>
        <v>0</v>
      </c>
      <c r="I277" s="6">
        <f t="shared" si="41"/>
        <v>0</v>
      </c>
      <c r="J277" s="6">
        <f t="shared" si="42"/>
        <v>0</v>
      </c>
      <c r="K277" s="6">
        <f t="shared" si="38"/>
        <v>0</v>
      </c>
      <c r="L277" s="6">
        <f t="shared" si="37"/>
        <v>0</v>
      </c>
      <c r="M277" s="17">
        <f>VLOOKUP(B277,Encargos!$A$8:$B$652,2,0)</f>
        <v>2.4659999999999999E-3</v>
      </c>
    </row>
    <row r="278" spans="1:13" x14ac:dyDescent="0.3">
      <c r="A278">
        <f t="shared" si="44"/>
        <v>92</v>
      </c>
      <c r="B278" s="1">
        <v>52902</v>
      </c>
      <c r="C278" s="6">
        <f t="shared" si="39"/>
        <v>0</v>
      </c>
      <c r="D278" s="6">
        <f t="shared" si="40"/>
        <v>0</v>
      </c>
      <c r="E278" s="6">
        <f t="shared" si="43"/>
        <v>0</v>
      </c>
      <c r="F278" s="6"/>
      <c r="G278" s="6"/>
      <c r="H278" s="6">
        <f t="shared" si="36"/>
        <v>0</v>
      </c>
      <c r="I278" s="6">
        <f t="shared" si="41"/>
        <v>0</v>
      </c>
      <c r="J278" s="6">
        <f t="shared" si="42"/>
        <v>0</v>
      </c>
      <c r="K278" s="6">
        <f t="shared" si="38"/>
        <v>0</v>
      </c>
      <c r="L278" s="6">
        <f t="shared" si="37"/>
        <v>0</v>
      </c>
      <c r="M278" s="17">
        <f>VLOOKUP(B278,Encargos!$A$8:$B$652,2,0)</f>
        <v>2.4659999999999999E-3</v>
      </c>
    </row>
    <row r="279" spans="1:13" x14ac:dyDescent="0.3">
      <c r="A279">
        <f t="shared" si="44"/>
        <v>91</v>
      </c>
      <c r="B279" s="1">
        <v>52932</v>
      </c>
      <c r="C279" s="6">
        <f t="shared" si="39"/>
        <v>0</v>
      </c>
      <c r="D279" s="6">
        <f t="shared" si="40"/>
        <v>0</v>
      </c>
      <c r="E279" s="6">
        <f t="shared" si="43"/>
        <v>0</v>
      </c>
      <c r="F279" s="6"/>
      <c r="G279" s="6"/>
      <c r="H279" s="6">
        <f t="shared" si="36"/>
        <v>0</v>
      </c>
      <c r="I279" s="6">
        <f t="shared" si="41"/>
        <v>0</v>
      </c>
      <c r="J279" s="6">
        <f t="shared" si="42"/>
        <v>0</v>
      </c>
      <c r="K279" s="6">
        <f t="shared" si="38"/>
        <v>0</v>
      </c>
      <c r="L279" s="6">
        <f t="shared" si="37"/>
        <v>0</v>
      </c>
      <c r="M279" s="17">
        <f>VLOOKUP(B279,Encargos!$A$8:$B$652,2,0)</f>
        <v>2.4659999999999999E-3</v>
      </c>
    </row>
    <row r="280" spans="1:13" x14ac:dyDescent="0.3">
      <c r="A280">
        <f t="shared" si="44"/>
        <v>90</v>
      </c>
      <c r="B280" s="1">
        <v>52963</v>
      </c>
      <c r="C280" s="6">
        <f t="shared" si="39"/>
        <v>0</v>
      </c>
      <c r="D280" s="6">
        <f t="shared" si="40"/>
        <v>0</v>
      </c>
      <c r="E280" s="6">
        <f t="shared" si="43"/>
        <v>0</v>
      </c>
      <c r="F280" s="6"/>
      <c r="G280" s="6"/>
      <c r="H280" s="6">
        <f t="shared" si="36"/>
        <v>0</v>
      </c>
      <c r="I280" s="6">
        <f t="shared" si="41"/>
        <v>0</v>
      </c>
      <c r="J280" s="6">
        <f t="shared" si="42"/>
        <v>0</v>
      </c>
      <c r="K280" s="6">
        <f t="shared" si="38"/>
        <v>0</v>
      </c>
      <c r="L280" s="6">
        <f t="shared" si="37"/>
        <v>0</v>
      </c>
      <c r="M280" s="17">
        <f>VLOOKUP(B280,Encargos!$A$8:$B$652,2,0)</f>
        <v>2.4659999999999999E-3</v>
      </c>
    </row>
    <row r="281" spans="1:13" x14ac:dyDescent="0.3">
      <c r="A281">
        <f t="shared" si="44"/>
        <v>89</v>
      </c>
      <c r="B281" s="1">
        <v>52994</v>
      </c>
      <c r="C281" s="6">
        <f t="shared" si="39"/>
        <v>0</v>
      </c>
      <c r="D281" s="6">
        <f t="shared" si="40"/>
        <v>0</v>
      </c>
      <c r="E281" s="6">
        <f t="shared" si="43"/>
        <v>0</v>
      </c>
      <c r="F281" s="6"/>
      <c r="G281" s="6"/>
      <c r="H281" s="6">
        <f t="shared" si="36"/>
        <v>0</v>
      </c>
      <c r="I281" s="6">
        <f t="shared" si="41"/>
        <v>0</v>
      </c>
      <c r="J281" s="6">
        <f t="shared" si="42"/>
        <v>0</v>
      </c>
      <c r="K281" s="6">
        <f t="shared" si="38"/>
        <v>0</v>
      </c>
      <c r="L281" s="6">
        <f t="shared" si="37"/>
        <v>0</v>
      </c>
      <c r="M281" s="17">
        <f>VLOOKUP(B281,Encargos!$A$8:$B$652,2,0)</f>
        <v>2.4659999999999999E-3</v>
      </c>
    </row>
    <row r="282" spans="1:13" x14ac:dyDescent="0.3">
      <c r="A282">
        <f t="shared" si="44"/>
        <v>88</v>
      </c>
      <c r="B282" s="1">
        <v>53022</v>
      </c>
      <c r="C282" s="6">
        <f t="shared" si="39"/>
        <v>0</v>
      </c>
      <c r="D282" s="6">
        <f t="shared" si="40"/>
        <v>0</v>
      </c>
      <c r="E282" s="6">
        <f t="shared" si="43"/>
        <v>0</v>
      </c>
      <c r="F282" s="6"/>
      <c r="G282" s="6"/>
      <c r="H282" s="6">
        <f t="shared" si="36"/>
        <v>0</v>
      </c>
      <c r="I282" s="6">
        <f t="shared" si="41"/>
        <v>0</v>
      </c>
      <c r="J282" s="6">
        <f t="shared" si="42"/>
        <v>0</v>
      </c>
      <c r="K282" s="6">
        <f t="shared" si="38"/>
        <v>0</v>
      </c>
      <c r="L282" s="6">
        <f t="shared" si="37"/>
        <v>0</v>
      </c>
      <c r="M282" s="17">
        <f>VLOOKUP(B282,Encargos!$A$8:$B$652,2,0)</f>
        <v>2.4659999999999999E-3</v>
      </c>
    </row>
    <row r="283" spans="1:13" x14ac:dyDescent="0.3">
      <c r="A283">
        <f t="shared" si="44"/>
        <v>87</v>
      </c>
      <c r="B283" s="1">
        <v>53053</v>
      </c>
      <c r="C283" s="6">
        <f t="shared" si="39"/>
        <v>0</v>
      </c>
      <c r="D283" s="6">
        <f t="shared" si="40"/>
        <v>0</v>
      </c>
      <c r="E283" s="6">
        <f t="shared" si="43"/>
        <v>0</v>
      </c>
      <c r="F283" s="6"/>
      <c r="G283" s="6"/>
      <c r="H283" s="6">
        <f t="shared" si="36"/>
        <v>0</v>
      </c>
      <c r="I283" s="6">
        <f t="shared" si="41"/>
        <v>0</v>
      </c>
      <c r="J283" s="6">
        <f t="shared" si="42"/>
        <v>0</v>
      </c>
      <c r="K283" s="6">
        <f t="shared" si="38"/>
        <v>0</v>
      </c>
      <c r="L283" s="6">
        <f t="shared" si="37"/>
        <v>0</v>
      </c>
      <c r="M283" s="17">
        <f>VLOOKUP(B283,Encargos!$A$8:$B$652,2,0)</f>
        <v>2.4659999999999999E-3</v>
      </c>
    </row>
    <row r="284" spans="1:13" x14ac:dyDescent="0.3">
      <c r="A284">
        <f t="shared" si="44"/>
        <v>86</v>
      </c>
      <c r="B284" s="1">
        <v>53083</v>
      </c>
      <c r="C284" s="6">
        <f t="shared" si="39"/>
        <v>0</v>
      </c>
      <c r="D284" s="6">
        <f t="shared" si="40"/>
        <v>0</v>
      </c>
      <c r="E284" s="6">
        <f t="shared" si="43"/>
        <v>0</v>
      </c>
      <c r="F284" s="6"/>
      <c r="G284" s="6"/>
      <c r="H284" s="6">
        <f t="shared" si="36"/>
        <v>0</v>
      </c>
      <c r="I284" s="6">
        <f t="shared" si="41"/>
        <v>0</v>
      </c>
      <c r="J284" s="6">
        <f t="shared" si="42"/>
        <v>0</v>
      </c>
      <c r="K284" s="6">
        <f t="shared" si="38"/>
        <v>0</v>
      </c>
      <c r="L284" s="6">
        <f t="shared" si="37"/>
        <v>0</v>
      </c>
      <c r="M284" s="17">
        <f>VLOOKUP(B284,Encargos!$A$8:$B$652,2,0)</f>
        <v>2.4659999999999999E-3</v>
      </c>
    </row>
    <row r="285" spans="1:13" x14ac:dyDescent="0.3">
      <c r="A285">
        <f t="shared" si="44"/>
        <v>85</v>
      </c>
      <c r="B285" s="1">
        <v>53114</v>
      </c>
      <c r="C285" s="6">
        <f t="shared" si="39"/>
        <v>0</v>
      </c>
      <c r="D285" s="6">
        <f t="shared" si="40"/>
        <v>0</v>
      </c>
      <c r="E285" s="6">
        <f t="shared" si="43"/>
        <v>0</v>
      </c>
      <c r="F285" s="6"/>
      <c r="G285" s="6"/>
      <c r="H285" s="6">
        <f t="shared" si="36"/>
        <v>0</v>
      </c>
      <c r="I285" s="6">
        <f t="shared" si="41"/>
        <v>0</v>
      </c>
      <c r="J285" s="6">
        <f t="shared" si="42"/>
        <v>0</v>
      </c>
      <c r="K285" s="6">
        <f t="shared" si="38"/>
        <v>0</v>
      </c>
      <c r="L285" s="6">
        <f t="shared" si="37"/>
        <v>0</v>
      </c>
      <c r="M285" s="17">
        <f>VLOOKUP(B285,Encargos!$A$8:$B$652,2,0)</f>
        <v>2.4659999999999999E-3</v>
      </c>
    </row>
    <row r="286" spans="1:13" x14ac:dyDescent="0.3">
      <c r="A286">
        <f t="shared" si="44"/>
        <v>84</v>
      </c>
      <c r="B286" s="1">
        <v>53144</v>
      </c>
      <c r="C286" s="6">
        <f t="shared" si="39"/>
        <v>0</v>
      </c>
      <c r="D286" s="6">
        <f t="shared" si="40"/>
        <v>0</v>
      </c>
      <c r="E286" s="6">
        <f t="shared" si="43"/>
        <v>0</v>
      </c>
      <c r="F286" s="6"/>
      <c r="G286" s="6"/>
      <c r="H286" s="6">
        <f t="shared" si="36"/>
        <v>0</v>
      </c>
      <c r="I286" s="6">
        <f t="shared" si="41"/>
        <v>0</v>
      </c>
      <c r="J286" s="6">
        <f t="shared" si="42"/>
        <v>0</v>
      </c>
      <c r="K286" s="6">
        <f t="shared" si="38"/>
        <v>0</v>
      </c>
      <c r="L286" s="6">
        <f t="shared" si="37"/>
        <v>0</v>
      </c>
      <c r="M286" s="17">
        <f>VLOOKUP(B286,Encargos!$A$8:$B$652,2,0)</f>
        <v>2.4659999999999999E-3</v>
      </c>
    </row>
    <row r="287" spans="1:13" x14ac:dyDescent="0.3">
      <c r="A287">
        <f t="shared" si="44"/>
        <v>83</v>
      </c>
      <c r="B287" s="1">
        <v>53175</v>
      </c>
      <c r="C287" s="6">
        <f t="shared" si="39"/>
        <v>0</v>
      </c>
      <c r="D287" s="6">
        <f t="shared" si="40"/>
        <v>0</v>
      </c>
      <c r="E287" s="6">
        <f t="shared" si="43"/>
        <v>0</v>
      </c>
      <c r="F287" s="6"/>
      <c r="G287" s="6"/>
      <c r="H287" s="6">
        <f t="shared" si="36"/>
        <v>0</v>
      </c>
      <c r="I287" s="6">
        <f t="shared" si="41"/>
        <v>0</v>
      </c>
      <c r="J287" s="6">
        <f t="shared" si="42"/>
        <v>0</v>
      </c>
      <c r="K287" s="6">
        <f t="shared" si="38"/>
        <v>0</v>
      </c>
      <c r="L287" s="6">
        <f t="shared" si="37"/>
        <v>0</v>
      </c>
      <c r="M287" s="17">
        <f>VLOOKUP(B287,Encargos!$A$8:$B$652,2,0)</f>
        <v>2.4659999999999999E-3</v>
      </c>
    </row>
    <row r="288" spans="1:13" x14ac:dyDescent="0.3">
      <c r="A288">
        <f t="shared" si="44"/>
        <v>82</v>
      </c>
      <c r="B288" s="1">
        <v>53206</v>
      </c>
      <c r="C288" s="6">
        <f t="shared" si="39"/>
        <v>0</v>
      </c>
      <c r="D288" s="6">
        <f t="shared" si="40"/>
        <v>0</v>
      </c>
      <c r="E288" s="6">
        <f t="shared" si="43"/>
        <v>0</v>
      </c>
      <c r="F288" s="6"/>
      <c r="G288" s="6"/>
      <c r="H288" s="6">
        <f t="shared" si="36"/>
        <v>0</v>
      </c>
      <c r="I288" s="6">
        <f t="shared" si="41"/>
        <v>0</v>
      </c>
      <c r="J288" s="6">
        <f t="shared" si="42"/>
        <v>0</v>
      </c>
      <c r="K288" s="6">
        <f t="shared" si="38"/>
        <v>0</v>
      </c>
      <c r="L288" s="6">
        <f t="shared" si="37"/>
        <v>0</v>
      </c>
      <c r="M288" s="17">
        <f>VLOOKUP(B288,Encargos!$A$8:$B$652,2,0)</f>
        <v>2.4659999999999999E-3</v>
      </c>
    </row>
    <row r="289" spans="1:13" x14ac:dyDescent="0.3">
      <c r="A289">
        <f t="shared" si="44"/>
        <v>81</v>
      </c>
      <c r="B289" s="1">
        <v>53236</v>
      </c>
      <c r="C289" s="6">
        <f t="shared" si="39"/>
        <v>0</v>
      </c>
      <c r="D289" s="6">
        <f t="shared" si="40"/>
        <v>0</v>
      </c>
      <c r="E289" s="6">
        <f t="shared" si="43"/>
        <v>0</v>
      </c>
      <c r="F289" s="6"/>
      <c r="G289" s="6"/>
      <c r="H289" s="6">
        <f t="shared" si="36"/>
        <v>0</v>
      </c>
      <c r="I289" s="6">
        <f t="shared" si="41"/>
        <v>0</v>
      </c>
      <c r="J289" s="6">
        <f t="shared" si="42"/>
        <v>0</v>
      </c>
      <c r="K289" s="6">
        <f t="shared" si="38"/>
        <v>0</v>
      </c>
      <c r="L289" s="6">
        <f t="shared" si="37"/>
        <v>0</v>
      </c>
      <c r="M289" s="17">
        <f>VLOOKUP(B289,Encargos!$A$8:$B$652,2,0)</f>
        <v>2.4659999999999999E-3</v>
      </c>
    </row>
    <row r="290" spans="1:13" x14ac:dyDescent="0.3">
      <c r="A290">
        <f t="shared" si="44"/>
        <v>80</v>
      </c>
      <c r="B290" s="1">
        <v>53267</v>
      </c>
      <c r="C290" s="6">
        <f t="shared" si="39"/>
        <v>0</v>
      </c>
      <c r="D290" s="6">
        <f t="shared" si="40"/>
        <v>0</v>
      </c>
      <c r="E290" s="6">
        <f t="shared" si="43"/>
        <v>0</v>
      </c>
      <c r="F290" s="6"/>
      <c r="G290" s="6"/>
      <c r="H290" s="6">
        <f t="shared" si="36"/>
        <v>0</v>
      </c>
      <c r="I290" s="6">
        <f t="shared" si="41"/>
        <v>0</v>
      </c>
      <c r="J290" s="6">
        <f t="shared" si="42"/>
        <v>0</v>
      </c>
      <c r="K290" s="6">
        <f t="shared" si="38"/>
        <v>0</v>
      </c>
      <c r="L290" s="6">
        <f t="shared" si="37"/>
        <v>0</v>
      </c>
      <c r="M290" s="17">
        <f>VLOOKUP(B290,Encargos!$A$8:$B$652,2,0)</f>
        <v>2.4659999999999999E-3</v>
      </c>
    </row>
    <row r="291" spans="1:13" x14ac:dyDescent="0.3">
      <c r="A291">
        <f t="shared" si="44"/>
        <v>79</v>
      </c>
      <c r="B291" s="1">
        <v>53297</v>
      </c>
      <c r="C291" s="6">
        <f t="shared" si="39"/>
        <v>0</v>
      </c>
      <c r="D291" s="6">
        <f t="shared" si="40"/>
        <v>0</v>
      </c>
      <c r="E291" s="6">
        <f t="shared" si="43"/>
        <v>0</v>
      </c>
      <c r="F291" s="6"/>
      <c r="G291" s="6"/>
      <c r="H291" s="6">
        <f t="shared" si="36"/>
        <v>0</v>
      </c>
      <c r="I291" s="6">
        <f t="shared" si="41"/>
        <v>0</v>
      </c>
      <c r="J291" s="6">
        <f t="shared" si="42"/>
        <v>0</v>
      </c>
      <c r="K291" s="6">
        <f t="shared" si="38"/>
        <v>0</v>
      </c>
      <c r="L291" s="6">
        <f t="shared" si="37"/>
        <v>0</v>
      </c>
      <c r="M291" s="17">
        <f>VLOOKUP(B291,Encargos!$A$8:$B$652,2,0)</f>
        <v>2.4659999999999999E-3</v>
      </c>
    </row>
    <row r="292" spans="1:13" x14ac:dyDescent="0.3">
      <c r="A292">
        <f t="shared" si="44"/>
        <v>78</v>
      </c>
      <c r="B292" s="1">
        <v>53328</v>
      </c>
      <c r="C292" s="6">
        <f t="shared" si="39"/>
        <v>0</v>
      </c>
      <c r="D292" s="6">
        <f t="shared" si="40"/>
        <v>0</v>
      </c>
      <c r="E292" s="6">
        <f t="shared" si="43"/>
        <v>0</v>
      </c>
      <c r="F292" s="6"/>
      <c r="G292" s="6"/>
      <c r="H292" s="6">
        <f t="shared" si="36"/>
        <v>0</v>
      </c>
      <c r="I292" s="6">
        <f t="shared" si="41"/>
        <v>0</v>
      </c>
      <c r="J292" s="6">
        <f t="shared" si="42"/>
        <v>0</v>
      </c>
      <c r="K292" s="6">
        <f t="shared" si="38"/>
        <v>0</v>
      </c>
      <c r="L292" s="6">
        <f t="shared" si="37"/>
        <v>0</v>
      </c>
      <c r="M292" s="17">
        <f>VLOOKUP(B292,Encargos!$A$8:$B$652,2,0)</f>
        <v>2.4659999999999999E-3</v>
      </c>
    </row>
    <row r="293" spans="1:13" x14ac:dyDescent="0.3">
      <c r="A293">
        <f t="shared" si="44"/>
        <v>77</v>
      </c>
      <c r="B293" s="1">
        <v>53359</v>
      </c>
      <c r="C293" s="6">
        <f t="shared" si="39"/>
        <v>0</v>
      </c>
      <c r="D293" s="6">
        <f t="shared" si="40"/>
        <v>0</v>
      </c>
      <c r="E293" s="6">
        <f t="shared" si="43"/>
        <v>0</v>
      </c>
      <c r="F293" s="6"/>
      <c r="G293" s="6"/>
      <c r="H293" s="6">
        <f t="shared" si="36"/>
        <v>0</v>
      </c>
      <c r="I293" s="6">
        <f t="shared" si="41"/>
        <v>0</v>
      </c>
      <c r="J293" s="6">
        <f t="shared" si="42"/>
        <v>0</v>
      </c>
      <c r="K293" s="6">
        <f t="shared" si="38"/>
        <v>0</v>
      </c>
      <c r="L293" s="6">
        <f t="shared" si="37"/>
        <v>0</v>
      </c>
      <c r="M293" s="17">
        <f>VLOOKUP(B293,Encargos!$A$8:$B$652,2,0)</f>
        <v>2.4659999999999999E-3</v>
      </c>
    </row>
    <row r="294" spans="1:13" x14ac:dyDescent="0.3">
      <c r="A294">
        <f t="shared" si="44"/>
        <v>76</v>
      </c>
      <c r="B294" s="1">
        <v>53387</v>
      </c>
      <c r="C294" s="6">
        <f t="shared" si="39"/>
        <v>0</v>
      </c>
      <c r="D294" s="6">
        <f t="shared" si="40"/>
        <v>0</v>
      </c>
      <c r="E294" s="6">
        <f t="shared" si="43"/>
        <v>0</v>
      </c>
      <c r="F294" s="6"/>
      <c r="G294" s="6"/>
      <c r="H294" s="6">
        <f t="shared" si="36"/>
        <v>0</v>
      </c>
      <c r="I294" s="6">
        <f t="shared" si="41"/>
        <v>0</v>
      </c>
      <c r="J294" s="6">
        <f t="shared" si="42"/>
        <v>0</v>
      </c>
      <c r="K294" s="6">
        <f t="shared" si="38"/>
        <v>0</v>
      </c>
      <c r="L294" s="6">
        <f t="shared" si="37"/>
        <v>0</v>
      </c>
      <c r="M294" s="17">
        <f>VLOOKUP(B294,Encargos!$A$8:$B$652,2,0)</f>
        <v>2.4659999999999999E-3</v>
      </c>
    </row>
    <row r="295" spans="1:13" x14ac:dyDescent="0.3">
      <c r="A295">
        <f t="shared" si="44"/>
        <v>75</v>
      </c>
      <c r="B295" s="1">
        <v>53418</v>
      </c>
      <c r="C295" s="6">
        <f t="shared" si="39"/>
        <v>0</v>
      </c>
      <c r="D295" s="6">
        <f t="shared" si="40"/>
        <v>0</v>
      </c>
      <c r="E295" s="6">
        <f t="shared" si="43"/>
        <v>0</v>
      </c>
      <c r="F295" s="6"/>
      <c r="G295" s="6"/>
      <c r="H295" s="6">
        <f t="shared" si="36"/>
        <v>0</v>
      </c>
      <c r="I295" s="6">
        <f t="shared" si="41"/>
        <v>0</v>
      </c>
      <c r="J295" s="6">
        <f t="shared" si="42"/>
        <v>0</v>
      </c>
      <c r="K295" s="6">
        <f t="shared" si="38"/>
        <v>0</v>
      </c>
      <c r="L295" s="6">
        <f t="shared" si="37"/>
        <v>0</v>
      </c>
      <c r="M295" s="17">
        <f>VLOOKUP(B295,Encargos!$A$8:$B$652,2,0)</f>
        <v>2.4659999999999999E-3</v>
      </c>
    </row>
    <row r="296" spans="1:13" x14ac:dyDescent="0.3">
      <c r="A296">
        <f t="shared" si="44"/>
        <v>74</v>
      </c>
      <c r="B296" s="1">
        <v>53448</v>
      </c>
      <c r="C296" s="6">
        <f t="shared" si="39"/>
        <v>0</v>
      </c>
      <c r="D296" s="6">
        <f t="shared" si="40"/>
        <v>0</v>
      </c>
      <c r="E296" s="6">
        <f t="shared" si="43"/>
        <v>0</v>
      </c>
      <c r="F296" s="6"/>
      <c r="G296" s="6"/>
      <c r="H296" s="6">
        <f t="shared" si="36"/>
        <v>0</v>
      </c>
      <c r="I296" s="6">
        <f t="shared" si="41"/>
        <v>0</v>
      </c>
      <c r="J296" s="6">
        <f t="shared" si="42"/>
        <v>0</v>
      </c>
      <c r="K296" s="6">
        <f t="shared" si="38"/>
        <v>0</v>
      </c>
      <c r="L296" s="6">
        <f t="shared" si="37"/>
        <v>0</v>
      </c>
      <c r="M296" s="17">
        <f>VLOOKUP(B296,Encargos!$A$8:$B$652,2,0)</f>
        <v>2.4659999999999999E-3</v>
      </c>
    </row>
    <row r="297" spans="1:13" x14ac:dyDescent="0.3">
      <c r="A297">
        <f t="shared" si="44"/>
        <v>73</v>
      </c>
      <c r="B297" s="1">
        <v>53479</v>
      </c>
      <c r="C297" s="6">
        <f t="shared" si="39"/>
        <v>0</v>
      </c>
      <c r="D297" s="6">
        <f t="shared" si="40"/>
        <v>0</v>
      </c>
      <c r="E297" s="6">
        <f t="shared" si="43"/>
        <v>0</v>
      </c>
      <c r="F297" s="6"/>
      <c r="G297" s="6"/>
      <c r="H297" s="6">
        <f t="shared" si="36"/>
        <v>0</v>
      </c>
      <c r="I297" s="6">
        <f t="shared" si="41"/>
        <v>0</v>
      </c>
      <c r="J297" s="6">
        <f t="shared" si="42"/>
        <v>0</v>
      </c>
      <c r="K297" s="6">
        <f t="shared" si="38"/>
        <v>0</v>
      </c>
      <c r="L297" s="6">
        <f t="shared" si="37"/>
        <v>0</v>
      </c>
      <c r="M297" s="17">
        <f>VLOOKUP(B297,Encargos!$A$8:$B$652,2,0)</f>
        <v>2.4659999999999999E-3</v>
      </c>
    </row>
    <row r="298" spans="1:13" x14ac:dyDescent="0.3">
      <c r="A298">
        <f t="shared" si="44"/>
        <v>72</v>
      </c>
      <c r="B298" s="1">
        <v>53509</v>
      </c>
      <c r="C298" s="6">
        <f t="shared" si="39"/>
        <v>0</v>
      </c>
      <c r="D298" s="6">
        <f t="shared" si="40"/>
        <v>0</v>
      </c>
      <c r="E298" s="6">
        <f t="shared" si="43"/>
        <v>0</v>
      </c>
      <c r="F298" s="6"/>
      <c r="G298" s="6"/>
      <c r="H298" s="6">
        <f t="shared" si="36"/>
        <v>0</v>
      </c>
      <c r="I298" s="6">
        <f t="shared" si="41"/>
        <v>0</v>
      </c>
      <c r="J298" s="6">
        <f t="shared" si="42"/>
        <v>0</v>
      </c>
      <c r="K298" s="6">
        <f t="shared" si="38"/>
        <v>0</v>
      </c>
      <c r="L298" s="6">
        <f t="shared" si="37"/>
        <v>0</v>
      </c>
      <c r="M298" s="17">
        <f>VLOOKUP(B298,Encargos!$A$8:$B$652,2,0)</f>
        <v>2.4659999999999999E-3</v>
      </c>
    </row>
    <row r="299" spans="1:13" x14ac:dyDescent="0.3">
      <c r="A299">
        <f t="shared" si="44"/>
        <v>71</v>
      </c>
      <c r="B299" s="1">
        <v>53540</v>
      </c>
      <c r="C299" s="6">
        <f t="shared" si="39"/>
        <v>0</v>
      </c>
      <c r="D299" s="6">
        <f t="shared" si="40"/>
        <v>0</v>
      </c>
      <c r="E299" s="6">
        <f t="shared" si="43"/>
        <v>0</v>
      </c>
      <c r="F299" s="6"/>
      <c r="G299" s="6"/>
      <c r="H299" s="6">
        <f t="shared" si="36"/>
        <v>0</v>
      </c>
      <c r="I299" s="6">
        <f t="shared" si="41"/>
        <v>0</v>
      </c>
      <c r="J299" s="6">
        <f t="shared" si="42"/>
        <v>0</v>
      </c>
      <c r="K299" s="6">
        <f t="shared" si="38"/>
        <v>0</v>
      </c>
      <c r="L299" s="6">
        <f t="shared" si="37"/>
        <v>0</v>
      </c>
      <c r="M299" s="17">
        <f>VLOOKUP(B299,Encargos!$A$8:$B$652,2,0)</f>
        <v>2.4659999999999999E-3</v>
      </c>
    </row>
    <row r="300" spans="1:13" x14ac:dyDescent="0.3">
      <c r="A300">
        <f t="shared" si="44"/>
        <v>70</v>
      </c>
      <c r="B300" s="1">
        <v>53571</v>
      </c>
      <c r="C300" s="6">
        <f t="shared" si="39"/>
        <v>0</v>
      </c>
      <c r="D300" s="6">
        <f t="shared" si="40"/>
        <v>0</v>
      </c>
      <c r="E300" s="6">
        <f t="shared" si="43"/>
        <v>0</v>
      </c>
      <c r="F300" s="6"/>
      <c r="G300" s="6"/>
      <c r="H300" s="6">
        <f t="shared" si="36"/>
        <v>0</v>
      </c>
      <c r="I300" s="6">
        <f t="shared" si="41"/>
        <v>0</v>
      </c>
      <c r="J300" s="6">
        <f t="shared" si="42"/>
        <v>0</v>
      </c>
      <c r="K300" s="6">
        <f t="shared" si="38"/>
        <v>0</v>
      </c>
      <c r="L300" s="6">
        <f t="shared" si="37"/>
        <v>0</v>
      </c>
      <c r="M300" s="17">
        <f>VLOOKUP(B300,Encargos!$A$8:$B$652,2,0)</f>
        <v>2.4659999999999999E-3</v>
      </c>
    </row>
    <row r="301" spans="1:13" x14ac:dyDescent="0.3">
      <c r="A301">
        <f t="shared" si="44"/>
        <v>69</v>
      </c>
      <c r="B301" s="1">
        <v>53601</v>
      </c>
      <c r="C301" s="6">
        <f t="shared" si="39"/>
        <v>0</v>
      </c>
      <c r="D301" s="6">
        <f t="shared" si="40"/>
        <v>0</v>
      </c>
      <c r="E301" s="6">
        <f t="shared" si="43"/>
        <v>0</v>
      </c>
      <c r="F301" s="6"/>
      <c r="G301" s="6"/>
      <c r="H301" s="6">
        <f t="shared" si="36"/>
        <v>0</v>
      </c>
      <c r="I301" s="6">
        <f t="shared" si="41"/>
        <v>0</v>
      </c>
      <c r="J301" s="6">
        <f t="shared" si="42"/>
        <v>0</v>
      </c>
      <c r="K301" s="6">
        <f t="shared" si="38"/>
        <v>0</v>
      </c>
      <c r="L301" s="6">
        <f t="shared" si="37"/>
        <v>0</v>
      </c>
      <c r="M301" s="17">
        <f>VLOOKUP(B301,Encargos!$A$8:$B$652,2,0)</f>
        <v>2.4659999999999999E-3</v>
      </c>
    </row>
    <row r="302" spans="1:13" x14ac:dyDescent="0.3">
      <c r="A302">
        <f t="shared" si="44"/>
        <v>68</v>
      </c>
      <c r="B302" s="1">
        <v>53632</v>
      </c>
      <c r="C302" s="6">
        <f t="shared" si="39"/>
        <v>0</v>
      </c>
      <c r="D302" s="6">
        <f t="shared" si="40"/>
        <v>0</v>
      </c>
      <c r="E302" s="6">
        <f t="shared" si="43"/>
        <v>0</v>
      </c>
      <c r="F302" s="6"/>
      <c r="G302" s="6"/>
      <c r="H302" s="6">
        <f t="shared" si="36"/>
        <v>0</v>
      </c>
      <c r="I302" s="6">
        <f t="shared" si="41"/>
        <v>0</v>
      </c>
      <c r="J302" s="6">
        <f t="shared" si="42"/>
        <v>0</v>
      </c>
      <c r="K302" s="6">
        <f t="shared" si="38"/>
        <v>0</v>
      </c>
      <c r="L302" s="6">
        <f t="shared" si="37"/>
        <v>0</v>
      </c>
      <c r="M302" s="17">
        <f>VLOOKUP(B302,Encargos!$A$8:$B$652,2,0)</f>
        <v>2.4659999999999999E-3</v>
      </c>
    </row>
    <row r="303" spans="1:13" x14ac:dyDescent="0.3">
      <c r="A303">
        <f t="shared" si="44"/>
        <v>67</v>
      </c>
      <c r="B303" s="1">
        <v>53662</v>
      </c>
      <c r="C303" s="6">
        <f t="shared" si="39"/>
        <v>0</v>
      </c>
      <c r="D303" s="6">
        <f t="shared" si="40"/>
        <v>0</v>
      </c>
      <c r="E303" s="6">
        <f t="shared" si="43"/>
        <v>0</v>
      </c>
      <c r="F303" s="6"/>
      <c r="G303" s="6"/>
      <c r="H303" s="6">
        <f t="shared" si="36"/>
        <v>0</v>
      </c>
      <c r="I303" s="6">
        <f t="shared" si="41"/>
        <v>0</v>
      </c>
      <c r="J303" s="6">
        <f t="shared" si="42"/>
        <v>0</v>
      </c>
      <c r="K303" s="6">
        <f t="shared" si="38"/>
        <v>0</v>
      </c>
      <c r="L303" s="6">
        <f t="shared" si="37"/>
        <v>0</v>
      </c>
      <c r="M303" s="17">
        <f>VLOOKUP(B303,Encargos!$A$8:$B$652,2,0)</f>
        <v>2.4659999999999999E-3</v>
      </c>
    </row>
    <row r="304" spans="1:13" x14ac:dyDescent="0.3">
      <c r="A304">
        <f t="shared" si="44"/>
        <v>66</v>
      </c>
      <c r="B304" s="1">
        <v>53693</v>
      </c>
      <c r="C304" s="6">
        <f t="shared" si="39"/>
        <v>0</v>
      </c>
      <c r="D304" s="6">
        <f t="shared" si="40"/>
        <v>0</v>
      </c>
      <c r="E304" s="6">
        <f t="shared" si="43"/>
        <v>0</v>
      </c>
      <c r="F304" s="6"/>
      <c r="G304" s="6"/>
      <c r="H304" s="6">
        <f t="shared" si="36"/>
        <v>0</v>
      </c>
      <c r="I304" s="6">
        <f t="shared" si="41"/>
        <v>0</v>
      </c>
      <c r="J304" s="6">
        <f t="shared" si="42"/>
        <v>0</v>
      </c>
      <c r="K304" s="6">
        <f t="shared" si="38"/>
        <v>0</v>
      </c>
      <c r="L304" s="6">
        <f t="shared" si="37"/>
        <v>0</v>
      </c>
      <c r="M304" s="17">
        <f>VLOOKUP(B304,Encargos!$A$8:$B$652,2,0)</f>
        <v>2.4659999999999999E-3</v>
      </c>
    </row>
    <row r="305" spans="1:13" x14ac:dyDescent="0.3">
      <c r="A305">
        <f t="shared" si="44"/>
        <v>65</v>
      </c>
      <c r="B305" s="1">
        <v>53724</v>
      </c>
      <c r="C305" s="6">
        <f t="shared" si="39"/>
        <v>0</v>
      </c>
      <c r="D305" s="6">
        <f t="shared" si="40"/>
        <v>0</v>
      </c>
      <c r="E305" s="6">
        <f t="shared" si="43"/>
        <v>0</v>
      </c>
      <c r="F305" s="6"/>
      <c r="G305" s="6"/>
      <c r="H305" s="6">
        <f t="shared" si="36"/>
        <v>0</v>
      </c>
      <c r="I305" s="6">
        <f t="shared" si="41"/>
        <v>0</v>
      </c>
      <c r="J305" s="6">
        <f t="shared" si="42"/>
        <v>0</v>
      </c>
      <c r="K305" s="6">
        <f t="shared" si="38"/>
        <v>0</v>
      </c>
      <c r="L305" s="6">
        <f t="shared" si="37"/>
        <v>0</v>
      </c>
      <c r="M305" s="17">
        <f>VLOOKUP(B305,Encargos!$A$8:$B$652,2,0)</f>
        <v>2.4659999999999999E-3</v>
      </c>
    </row>
    <row r="306" spans="1:13" x14ac:dyDescent="0.3">
      <c r="A306">
        <f t="shared" si="44"/>
        <v>64</v>
      </c>
      <c r="B306" s="1">
        <v>53752</v>
      </c>
      <c r="C306" s="6">
        <f t="shared" si="39"/>
        <v>0</v>
      </c>
      <c r="D306" s="6">
        <f t="shared" si="40"/>
        <v>0</v>
      </c>
      <c r="E306" s="6">
        <f t="shared" si="43"/>
        <v>0</v>
      </c>
      <c r="F306" s="6"/>
      <c r="G306" s="6"/>
      <c r="H306" s="6">
        <f t="shared" si="36"/>
        <v>0</v>
      </c>
      <c r="I306" s="6">
        <f t="shared" si="41"/>
        <v>0</v>
      </c>
      <c r="J306" s="6">
        <f t="shared" si="42"/>
        <v>0</v>
      </c>
      <c r="K306" s="6">
        <f t="shared" si="38"/>
        <v>0</v>
      </c>
      <c r="L306" s="6">
        <f t="shared" si="37"/>
        <v>0</v>
      </c>
      <c r="M306" s="17">
        <f>VLOOKUP(B306,Encargos!$A$8:$B$652,2,0)</f>
        <v>2.4659999999999999E-3</v>
      </c>
    </row>
    <row r="307" spans="1:13" x14ac:dyDescent="0.3">
      <c r="A307">
        <f t="shared" si="44"/>
        <v>63</v>
      </c>
      <c r="B307" s="1">
        <v>53783</v>
      </c>
      <c r="C307" s="6">
        <f t="shared" si="39"/>
        <v>0</v>
      </c>
      <c r="D307" s="6">
        <f t="shared" si="40"/>
        <v>0</v>
      </c>
      <c r="E307" s="6">
        <f t="shared" si="43"/>
        <v>0</v>
      </c>
      <c r="F307" s="6"/>
      <c r="G307" s="6"/>
      <c r="H307" s="6">
        <f t="shared" si="36"/>
        <v>0</v>
      </c>
      <c r="I307" s="6">
        <f t="shared" si="41"/>
        <v>0</v>
      </c>
      <c r="J307" s="6">
        <f t="shared" si="42"/>
        <v>0</v>
      </c>
      <c r="K307" s="6">
        <f t="shared" si="38"/>
        <v>0</v>
      </c>
      <c r="L307" s="6">
        <f t="shared" si="37"/>
        <v>0</v>
      </c>
      <c r="M307" s="17">
        <f>VLOOKUP(B307,Encargos!$A$8:$B$652,2,0)</f>
        <v>2.4659999999999999E-3</v>
      </c>
    </row>
    <row r="308" spans="1:13" x14ac:dyDescent="0.3">
      <c r="A308">
        <f t="shared" si="44"/>
        <v>62</v>
      </c>
      <c r="B308" s="1">
        <v>53813</v>
      </c>
      <c r="C308" s="6">
        <f t="shared" si="39"/>
        <v>0</v>
      </c>
      <c r="D308" s="6">
        <f t="shared" si="40"/>
        <v>0</v>
      </c>
      <c r="E308" s="6">
        <f t="shared" si="43"/>
        <v>0</v>
      </c>
      <c r="F308" s="6"/>
      <c r="G308" s="6"/>
      <c r="H308" s="6">
        <f t="shared" si="36"/>
        <v>0</v>
      </c>
      <c r="I308" s="6">
        <f t="shared" si="41"/>
        <v>0</v>
      </c>
      <c r="J308" s="6">
        <f t="shared" si="42"/>
        <v>0</v>
      </c>
      <c r="K308" s="6">
        <f t="shared" si="38"/>
        <v>0</v>
      </c>
      <c r="L308" s="6">
        <f t="shared" si="37"/>
        <v>0</v>
      </c>
      <c r="M308" s="17">
        <f>VLOOKUP(B308,Encargos!$A$8:$B$652,2,0)</f>
        <v>2.4659999999999999E-3</v>
      </c>
    </row>
    <row r="309" spans="1:13" x14ac:dyDescent="0.3">
      <c r="A309">
        <f t="shared" si="44"/>
        <v>61</v>
      </c>
      <c r="B309" s="1">
        <v>53844</v>
      </c>
      <c r="C309" s="6">
        <f t="shared" si="39"/>
        <v>0</v>
      </c>
      <c r="D309" s="6">
        <f t="shared" si="40"/>
        <v>0</v>
      </c>
      <c r="E309" s="6">
        <f t="shared" si="43"/>
        <v>0</v>
      </c>
      <c r="F309" s="6"/>
      <c r="G309" s="6"/>
      <c r="H309" s="6">
        <f t="shared" si="36"/>
        <v>0</v>
      </c>
      <c r="I309" s="6">
        <f t="shared" si="41"/>
        <v>0</v>
      </c>
      <c r="J309" s="6">
        <f t="shared" si="42"/>
        <v>0</v>
      </c>
      <c r="K309" s="6">
        <f t="shared" si="38"/>
        <v>0</v>
      </c>
      <c r="L309" s="6">
        <f t="shared" si="37"/>
        <v>0</v>
      </c>
      <c r="M309" s="17">
        <f>VLOOKUP(B309,Encargos!$A$8:$B$652,2,0)</f>
        <v>2.4659999999999999E-3</v>
      </c>
    </row>
    <row r="310" spans="1:13" x14ac:dyDescent="0.3">
      <c r="A310">
        <f t="shared" si="44"/>
        <v>60</v>
      </c>
      <c r="B310" s="1">
        <v>53874</v>
      </c>
      <c r="C310" s="6">
        <f t="shared" si="39"/>
        <v>0</v>
      </c>
      <c r="D310" s="6">
        <f t="shared" si="40"/>
        <v>0</v>
      </c>
      <c r="E310" s="6">
        <f t="shared" si="43"/>
        <v>0</v>
      </c>
      <c r="F310" s="6"/>
      <c r="G310" s="6"/>
      <c r="H310" s="6">
        <f t="shared" si="36"/>
        <v>0</v>
      </c>
      <c r="I310" s="6">
        <f t="shared" si="41"/>
        <v>0</v>
      </c>
      <c r="J310" s="6">
        <f t="shared" si="42"/>
        <v>0</v>
      </c>
      <c r="K310" s="6">
        <f t="shared" si="38"/>
        <v>0</v>
      </c>
      <c r="L310" s="6">
        <f t="shared" si="37"/>
        <v>0</v>
      </c>
      <c r="M310" s="17">
        <f>VLOOKUP(B310,Encargos!$A$8:$B$652,2,0)</f>
        <v>2.4659999999999999E-3</v>
      </c>
    </row>
    <row r="311" spans="1:13" x14ac:dyDescent="0.3">
      <c r="A311">
        <f t="shared" si="44"/>
        <v>59</v>
      </c>
      <c r="B311" s="1">
        <v>53905</v>
      </c>
      <c r="C311" s="6">
        <f t="shared" si="39"/>
        <v>0</v>
      </c>
      <c r="D311" s="6">
        <f t="shared" si="40"/>
        <v>0</v>
      </c>
      <c r="E311" s="6">
        <f t="shared" si="43"/>
        <v>0</v>
      </c>
      <c r="F311" s="6"/>
      <c r="G311" s="6"/>
      <c r="H311" s="6">
        <f t="shared" si="36"/>
        <v>0</v>
      </c>
      <c r="I311" s="6">
        <f t="shared" si="41"/>
        <v>0</v>
      </c>
      <c r="J311" s="6">
        <f t="shared" si="42"/>
        <v>0</v>
      </c>
      <c r="K311" s="6">
        <f t="shared" si="38"/>
        <v>0</v>
      </c>
      <c r="L311" s="6">
        <f t="shared" si="37"/>
        <v>0</v>
      </c>
      <c r="M311" s="17">
        <f>VLOOKUP(B311,Encargos!$A$8:$B$652,2,0)</f>
        <v>2.4659999999999999E-3</v>
      </c>
    </row>
    <row r="312" spans="1:13" x14ac:dyDescent="0.3">
      <c r="A312">
        <f t="shared" si="44"/>
        <v>58</v>
      </c>
      <c r="B312" s="1">
        <v>53936</v>
      </c>
      <c r="C312" s="6">
        <f t="shared" si="39"/>
        <v>0</v>
      </c>
      <c r="D312" s="6">
        <f t="shared" si="40"/>
        <v>0</v>
      </c>
      <c r="E312" s="6">
        <f t="shared" si="43"/>
        <v>0</v>
      </c>
      <c r="F312" s="6"/>
      <c r="G312" s="6"/>
      <c r="H312" s="6">
        <f t="shared" si="36"/>
        <v>0</v>
      </c>
      <c r="I312" s="6">
        <f t="shared" si="41"/>
        <v>0</v>
      </c>
      <c r="J312" s="6">
        <f t="shared" si="42"/>
        <v>0</v>
      </c>
      <c r="K312" s="6">
        <f t="shared" si="38"/>
        <v>0</v>
      </c>
      <c r="L312" s="6">
        <f t="shared" si="37"/>
        <v>0</v>
      </c>
      <c r="M312" s="17">
        <f>VLOOKUP(B312,Encargos!$A$8:$B$652,2,0)</f>
        <v>2.4659999999999999E-3</v>
      </c>
    </row>
    <row r="313" spans="1:13" x14ac:dyDescent="0.3">
      <c r="A313">
        <f t="shared" si="44"/>
        <v>57</v>
      </c>
      <c r="B313" s="1">
        <v>53966</v>
      </c>
      <c r="C313" s="6">
        <f t="shared" si="39"/>
        <v>0</v>
      </c>
      <c r="D313" s="6">
        <f t="shared" si="40"/>
        <v>0</v>
      </c>
      <c r="E313" s="6">
        <f t="shared" si="43"/>
        <v>0</v>
      </c>
      <c r="F313" s="6"/>
      <c r="G313" s="6"/>
      <c r="H313" s="6">
        <f t="shared" si="36"/>
        <v>0</v>
      </c>
      <c r="I313" s="6">
        <f t="shared" si="41"/>
        <v>0</v>
      </c>
      <c r="J313" s="6">
        <f t="shared" si="42"/>
        <v>0</v>
      </c>
      <c r="K313" s="6">
        <f t="shared" si="38"/>
        <v>0</v>
      </c>
      <c r="L313" s="6">
        <f t="shared" si="37"/>
        <v>0</v>
      </c>
      <c r="M313" s="17">
        <f>VLOOKUP(B313,Encargos!$A$8:$B$652,2,0)</f>
        <v>2.4659999999999999E-3</v>
      </c>
    </row>
    <row r="314" spans="1:13" x14ac:dyDescent="0.3">
      <c r="A314">
        <f t="shared" si="44"/>
        <v>56</v>
      </c>
      <c r="B314" s="1">
        <v>53997</v>
      </c>
      <c r="C314" s="6">
        <f t="shared" si="39"/>
        <v>0</v>
      </c>
      <c r="D314" s="6">
        <f t="shared" si="40"/>
        <v>0</v>
      </c>
      <c r="E314" s="6">
        <f t="shared" si="43"/>
        <v>0</v>
      </c>
      <c r="F314" s="6"/>
      <c r="G314" s="6"/>
      <c r="H314" s="6">
        <f t="shared" si="36"/>
        <v>0</v>
      </c>
      <c r="I314" s="6">
        <f t="shared" si="41"/>
        <v>0</v>
      </c>
      <c r="J314" s="6">
        <f t="shared" si="42"/>
        <v>0</v>
      </c>
      <c r="K314" s="6">
        <f t="shared" si="38"/>
        <v>0</v>
      </c>
      <c r="L314" s="6">
        <f t="shared" si="37"/>
        <v>0</v>
      </c>
      <c r="M314" s="17">
        <f>VLOOKUP(B314,Encargos!$A$8:$B$652,2,0)</f>
        <v>2.4659999999999999E-3</v>
      </c>
    </row>
    <row r="315" spans="1:13" x14ac:dyDescent="0.3">
      <c r="A315">
        <f t="shared" si="44"/>
        <v>55</v>
      </c>
      <c r="B315" s="1">
        <v>54027</v>
      </c>
      <c r="C315" s="6">
        <f t="shared" si="39"/>
        <v>0</v>
      </c>
      <c r="D315" s="6">
        <f t="shared" si="40"/>
        <v>0</v>
      </c>
      <c r="E315" s="6">
        <f t="shared" si="43"/>
        <v>0</v>
      </c>
      <c r="F315" s="6"/>
      <c r="G315" s="6"/>
      <c r="H315" s="6">
        <f t="shared" si="36"/>
        <v>0</v>
      </c>
      <c r="I315" s="6">
        <f t="shared" si="41"/>
        <v>0</v>
      </c>
      <c r="J315" s="6">
        <f t="shared" si="42"/>
        <v>0</v>
      </c>
      <c r="K315" s="6">
        <f t="shared" si="38"/>
        <v>0</v>
      </c>
      <c r="L315" s="6">
        <f t="shared" si="37"/>
        <v>0</v>
      </c>
      <c r="M315" s="17">
        <f>VLOOKUP(B315,Encargos!$A$8:$B$652,2,0)</f>
        <v>2.4659999999999999E-3</v>
      </c>
    </row>
    <row r="316" spans="1:13" x14ac:dyDescent="0.3">
      <c r="A316">
        <f t="shared" si="44"/>
        <v>54</v>
      </c>
      <c r="B316" s="1">
        <v>54058</v>
      </c>
      <c r="C316" s="6">
        <f t="shared" si="39"/>
        <v>0</v>
      </c>
      <c r="D316" s="6">
        <f t="shared" si="40"/>
        <v>0</v>
      </c>
      <c r="E316" s="6">
        <f t="shared" si="43"/>
        <v>0</v>
      </c>
      <c r="F316" s="6"/>
      <c r="G316" s="6"/>
      <c r="H316" s="6">
        <f t="shared" si="36"/>
        <v>0</v>
      </c>
      <c r="I316" s="6">
        <f t="shared" si="41"/>
        <v>0</v>
      </c>
      <c r="J316" s="6">
        <f t="shared" si="42"/>
        <v>0</v>
      </c>
      <c r="K316" s="6">
        <f t="shared" si="38"/>
        <v>0</v>
      </c>
      <c r="L316" s="6">
        <f t="shared" si="37"/>
        <v>0</v>
      </c>
      <c r="M316" s="17">
        <f>VLOOKUP(B316,Encargos!$A$8:$B$652,2,0)</f>
        <v>2.4659999999999999E-3</v>
      </c>
    </row>
    <row r="317" spans="1:13" x14ac:dyDescent="0.3">
      <c r="A317">
        <f t="shared" si="44"/>
        <v>53</v>
      </c>
      <c r="B317" s="1">
        <v>54089</v>
      </c>
      <c r="C317" s="6">
        <f t="shared" si="39"/>
        <v>0</v>
      </c>
      <c r="D317" s="6">
        <f t="shared" si="40"/>
        <v>0</v>
      </c>
      <c r="E317" s="6">
        <f t="shared" si="43"/>
        <v>0</v>
      </c>
      <c r="F317" s="6"/>
      <c r="G317" s="6"/>
      <c r="H317" s="6">
        <f t="shared" si="36"/>
        <v>0</v>
      </c>
      <c r="I317" s="6">
        <f t="shared" si="41"/>
        <v>0</v>
      </c>
      <c r="J317" s="6">
        <f t="shared" si="42"/>
        <v>0</v>
      </c>
      <c r="K317" s="6">
        <f t="shared" si="38"/>
        <v>0</v>
      </c>
      <c r="L317" s="6">
        <f t="shared" si="37"/>
        <v>0</v>
      </c>
      <c r="M317" s="17">
        <f>VLOOKUP(B317,Encargos!$A$8:$B$652,2,0)</f>
        <v>2.4659999999999999E-3</v>
      </c>
    </row>
    <row r="318" spans="1:13" x14ac:dyDescent="0.3">
      <c r="A318">
        <f t="shared" si="44"/>
        <v>52</v>
      </c>
      <c r="B318" s="1">
        <v>54118</v>
      </c>
      <c r="C318" s="6">
        <f t="shared" si="39"/>
        <v>0</v>
      </c>
      <c r="D318" s="6">
        <f t="shared" si="40"/>
        <v>0</v>
      </c>
      <c r="E318" s="6">
        <f t="shared" si="43"/>
        <v>0</v>
      </c>
      <c r="F318" s="6"/>
      <c r="G318" s="6"/>
      <c r="H318" s="6">
        <f t="shared" si="36"/>
        <v>0</v>
      </c>
      <c r="I318" s="6">
        <f t="shared" si="41"/>
        <v>0</v>
      </c>
      <c r="J318" s="6">
        <f t="shared" si="42"/>
        <v>0</v>
      </c>
      <c r="K318" s="6">
        <f t="shared" si="38"/>
        <v>0</v>
      </c>
      <c r="L318" s="6">
        <f t="shared" si="37"/>
        <v>0</v>
      </c>
      <c r="M318" s="17">
        <f>VLOOKUP(B318,Encargos!$A$8:$B$652,2,0)</f>
        <v>2.4659999999999999E-3</v>
      </c>
    </row>
    <row r="319" spans="1:13" x14ac:dyDescent="0.3">
      <c r="A319">
        <f t="shared" si="44"/>
        <v>51</v>
      </c>
      <c r="B319" s="1">
        <v>54149</v>
      </c>
      <c r="C319" s="6">
        <f t="shared" si="39"/>
        <v>0</v>
      </c>
      <c r="D319" s="6">
        <f t="shared" si="40"/>
        <v>0</v>
      </c>
      <c r="E319" s="6">
        <f t="shared" si="43"/>
        <v>0</v>
      </c>
      <c r="F319" s="6"/>
      <c r="G319" s="6"/>
      <c r="H319" s="6">
        <f t="shared" si="36"/>
        <v>0</v>
      </c>
      <c r="I319" s="6">
        <f t="shared" si="41"/>
        <v>0</v>
      </c>
      <c r="J319" s="6">
        <f t="shared" si="42"/>
        <v>0</v>
      </c>
      <c r="K319" s="6">
        <f t="shared" si="38"/>
        <v>0</v>
      </c>
      <c r="L319" s="6">
        <f t="shared" si="37"/>
        <v>0</v>
      </c>
      <c r="M319" s="17">
        <f>VLOOKUP(B319,Encargos!$A$8:$B$652,2,0)</f>
        <v>2.4659999999999999E-3</v>
      </c>
    </row>
    <row r="320" spans="1:13" x14ac:dyDescent="0.3">
      <c r="A320">
        <f t="shared" si="44"/>
        <v>50</v>
      </c>
      <c r="B320" s="1">
        <v>54179</v>
      </c>
      <c r="C320" s="6">
        <f t="shared" si="39"/>
        <v>0</v>
      </c>
      <c r="D320" s="6">
        <f t="shared" si="40"/>
        <v>0</v>
      </c>
      <c r="E320" s="6">
        <f t="shared" si="43"/>
        <v>0</v>
      </c>
      <c r="F320" s="6"/>
      <c r="G320" s="6"/>
      <c r="H320" s="6">
        <f t="shared" si="36"/>
        <v>0</v>
      </c>
      <c r="I320" s="6">
        <f t="shared" si="41"/>
        <v>0</v>
      </c>
      <c r="J320" s="6">
        <f t="shared" si="42"/>
        <v>0</v>
      </c>
      <c r="K320" s="6">
        <f t="shared" si="38"/>
        <v>0</v>
      </c>
      <c r="L320" s="6">
        <f t="shared" si="37"/>
        <v>0</v>
      </c>
      <c r="M320" s="17">
        <f>VLOOKUP(B320,Encargos!$A$8:$B$652,2,0)</f>
        <v>2.4659999999999999E-3</v>
      </c>
    </row>
    <row r="321" spans="1:13" x14ac:dyDescent="0.3">
      <c r="A321">
        <f t="shared" si="44"/>
        <v>49</v>
      </c>
      <c r="B321" s="1">
        <v>54210</v>
      </c>
      <c r="C321" s="6">
        <f t="shared" si="39"/>
        <v>0</v>
      </c>
      <c r="D321" s="6">
        <f t="shared" si="40"/>
        <v>0</v>
      </c>
      <c r="E321" s="6">
        <f t="shared" si="43"/>
        <v>0</v>
      </c>
      <c r="F321" s="6"/>
      <c r="G321" s="6"/>
      <c r="H321" s="6">
        <f t="shared" si="36"/>
        <v>0</v>
      </c>
      <c r="I321" s="6">
        <f t="shared" si="41"/>
        <v>0</v>
      </c>
      <c r="J321" s="6">
        <f t="shared" si="42"/>
        <v>0</v>
      </c>
      <c r="K321" s="6">
        <f t="shared" si="38"/>
        <v>0</v>
      </c>
      <c r="L321" s="6">
        <f t="shared" si="37"/>
        <v>0</v>
      </c>
      <c r="M321" s="17">
        <f>VLOOKUP(B321,Encargos!$A$8:$B$652,2,0)</f>
        <v>2.4659999999999999E-3</v>
      </c>
    </row>
    <row r="322" spans="1:13" x14ac:dyDescent="0.3">
      <c r="A322">
        <f t="shared" si="44"/>
        <v>48</v>
      </c>
      <c r="B322" s="1">
        <v>54240</v>
      </c>
      <c r="C322" s="6">
        <f t="shared" si="39"/>
        <v>0</v>
      </c>
      <c r="D322" s="6">
        <f t="shared" si="40"/>
        <v>0</v>
      </c>
      <c r="E322" s="6">
        <f t="shared" si="43"/>
        <v>0</v>
      </c>
      <c r="F322" s="6"/>
      <c r="G322" s="6"/>
      <c r="H322" s="6">
        <f t="shared" si="36"/>
        <v>0</v>
      </c>
      <c r="I322" s="6">
        <f t="shared" si="41"/>
        <v>0</v>
      </c>
      <c r="J322" s="6">
        <f t="shared" si="42"/>
        <v>0</v>
      </c>
      <c r="K322" s="6">
        <f t="shared" si="38"/>
        <v>0</v>
      </c>
      <c r="L322" s="6">
        <f t="shared" si="37"/>
        <v>0</v>
      </c>
      <c r="M322" s="17">
        <f>VLOOKUP(B322,Encargos!$A$8:$B$652,2,0)</f>
        <v>2.4659999999999999E-3</v>
      </c>
    </row>
    <row r="323" spans="1:13" x14ac:dyDescent="0.3">
      <c r="A323">
        <f t="shared" si="44"/>
        <v>47</v>
      </c>
      <c r="B323" s="1">
        <v>54271</v>
      </c>
      <c r="C323" s="6">
        <f t="shared" si="39"/>
        <v>0</v>
      </c>
      <c r="D323" s="6">
        <f t="shared" si="40"/>
        <v>0</v>
      </c>
      <c r="E323" s="6">
        <f t="shared" si="43"/>
        <v>0</v>
      </c>
      <c r="F323" s="6"/>
      <c r="G323" s="6"/>
      <c r="H323" s="6">
        <f t="shared" si="36"/>
        <v>0</v>
      </c>
      <c r="I323" s="6">
        <f t="shared" si="41"/>
        <v>0</v>
      </c>
      <c r="J323" s="6">
        <f t="shared" si="42"/>
        <v>0</v>
      </c>
      <c r="K323" s="6">
        <f t="shared" si="38"/>
        <v>0</v>
      </c>
      <c r="L323" s="6">
        <f t="shared" si="37"/>
        <v>0</v>
      </c>
      <c r="M323" s="17">
        <f>VLOOKUP(B323,Encargos!$A$8:$B$652,2,0)</f>
        <v>2.4659999999999999E-3</v>
      </c>
    </row>
    <row r="324" spans="1:13" x14ac:dyDescent="0.3">
      <c r="A324">
        <f t="shared" si="44"/>
        <v>46</v>
      </c>
      <c r="B324" s="1">
        <v>54302</v>
      </c>
      <c r="C324" s="6">
        <f t="shared" si="39"/>
        <v>0</v>
      </c>
      <c r="D324" s="6">
        <f t="shared" si="40"/>
        <v>0</v>
      </c>
      <c r="E324" s="6">
        <f t="shared" si="43"/>
        <v>0</v>
      </c>
      <c r="F324" s="6"/>
      <c r="G324" s="6"/>
      <c r="H324" s="6">
        <f t="shared" si="36"/>
        <v>0</v>
      </c>
      <c r="I324" s="6">
        <f t="shared" si="41"/>
        <v>0</v>
      </c>
      <c r="J324" s="6">
        <f t="shared" si="42"/>
        <v>0</v>
      </c>
      <c r="K324" s="6">
        <f t="shared" si="38"/>
        <v>0</v>
      </c>
      <c r="L324" s="6">
        <f t="shared" si="37"/>
        <v>0</v>
      </c>
      <c r="M324" s="17">
        <f>VLOOKUP(B324,Encargos!$A$8:$B$652,2,0)</f>
        <v>2.4659999999999999E-3</v>
      </c>
    </row>
    <row r="325" spans="1:13" x14ac:dyDescent="0.3">
      <c r="A325">
        <f t="shared" si="44"/>
        <v>45</v>
      </c>
      <c r="B325" s="1">
        <v>54332</v>
      </c>
      <c r="C325" s="6">
        <f t="shared" si="39"/>
        <v>0</v>
      </c>
      <c r="D325" s="6">
        <f t="shared" si="40"/>
        <v>0</v>
      </c>
      <c r="E325" s="6">
        <f t="shared" si="43"/>
        <v>0</v>
      </c>
      <c r="F325" s="6"/>
      <c r="G325" s="6"/>
      <c r="H325" s="6">
        <f t="shared" ref="H325:H369" si="45">SUM(E325:G325)*$N$4</f>
        <v>0</v>
      </c>
      <c r="I325" s="6">
        <f t="shared" si="41"/>
        <v>0</v>
      </c>
      <c r="J325" s="6">
        <f t="shared" si="42"/>
        <v>0</v>
      </c>
      <c r="K325" s="6">
        <f t="shared" si="38"/>
        <v>0</v>
      </c>
      <c r="L325" s="6">
        <f t="shared" ref="L325:L366" si="46">SUM(E325:H325)-I325</f>
        <v>0</v>
      </c>
      <c r="M325" s="17">
        <f>VLOOKUP(B325,Encargos!$A$8:$B$652,2,0)</f>
        <v>2.4659999999999999E-3</v>
      </c>
    </row>
    <row r="326" spans="1:13" x14ac:dyDescent="0.3">
      <c r="A326">
        <f t="shared" si="44"/>
        <v>44</v>
      </c>
      <c r="B326" s="1">
        <v>54363</v>
      </c>
      <c r="C326" s="6">
        <f t="shared" si="39"/>
        <v>0</v>
      </c>
      <c r="D326" s="6">
        <f t="shared" si="40"/>
        <v>0</v>
      </c>
      <c r="E326" s="6">
        <f t="shared" si="43"/>
        <v>0</v>
      </c>
      <c r="F326" s="6"/>
      <c r="G326" s="6"/>
      <c r="H326" s="6">
        <f t="shared" si="45"/>
        <v>0</v>
      </c>
      <c r="I326" s="6">
        <f t="shared" si="41"/>
        <v>0</v>
      </c>
      <c r="J326" s="6">
        <f t="shared" si="42"/>
        <v>0</v>
      </c>
      <c r="K326" s="6">
        <f t="shared" si="38"/>
        <v>0</v>
      </c>
      <c r="L326" s="6">
        <f t="shared" si="46"/>
        <v>0</v>
      </c>
      <c r="M326" s="17">
        <f>VLOOKUP(B326,Encargos!$A$8:$B$652,2,0)</f>
        <v>2.4659999999999999E-3</v>
      </c>
    </row>
    <row r="327" spans="1:13" x14ac:dyDescent="0.3">
      <c r="A327">
        <f t="shared" si="44"/>
        <v>43</v>
      </c>
      <c r="B327" s="1">
        <v>54393</v>
      </c>
      <c r="C327" s="6">
        <f t="shared" si="39"/>
        <v>0</v>
      </c>
      <c r="D327" s="6">
        <f t="shared" si="40"/>
        <v>0</v>
      </c>
      <c r="E327" s="6">
        <f t="shared" si="43"/>
        <v>0</v>
      </c>
      <c r="F327" s="6"/>
      <c r="G327" s="6"/>
      <c r="H327" s="6">
        <f t="shared" si="45"/>
        <v>0</v>
      </c>
      <c r="I327" s="6">
        <f t="shared" si="41"/>
        <v>0</v>
      </c>
      <c r="J327" s="6">
        <f t="shared" si="42"/>
        <v>0</v>
      </c>
      <c r="K327" s="6">
        <f t="shared" ref="K327:K369" si="47">I327-J327</f>
        <v>0</v>
      </c>
      <c r="L327" s="6">
        <f t="shared" si="46"/>
        <v>0</v>
      </c>
      <c r="M327" s="17">
        <f>VLOOKUP(B327,Encargos!$A$8:$B$652,2,0)</f>
        <v>2.4659999999999999E-3</v>
      </c>
    </row>
    <row r="328" spans="1:13" x14ac:dyDescent="0.3">
      <c r="A328">
        <f t="shared" si="44"/>
        <v>42</v>
      </c>
      <c r="B328" s="1">
        <v>54424</v>
      </c>
      <c r="C328" s="6">
        <f t="shared" si="39"/>
        <v>0</v>
      </c>
      <c r="D328" s="6">
        <f t="shared" si="40"/>
        <v>0</v>
      </c>
      <c r="E328" s="6">
        <f t="shared" si="43"/>
        <v>0</v>
      </c>
      <c r="F328" s="6"/>
      <c r="G328" s="6"/>
      <c r="H328" s="6">
        <f t="shared" si="45"/>
        <v>0</v>
      </c>
      <c r="I328" s="6">
        <f t="shared" si="41"/>
        <v>0</v>
      </c>
      <c r="J328" s="6">
        <f t="shared" si="42"/>
        <v>0</v>
      </c>
      <c r="K328" s="6">
        <f t="shared" si="47"/>
        <v>0</v>
      </c>
      <c r="L328" s="6">
        <f t="shared" si="46"/>
        <v>0</v>
      </c>
      <c r="M328" s="17">
        <f>VLOOKUP(B328,Encargos!$A$8:$B$652,2,0)</f>
        <v>2.4659999999999999E-3</v>
      </c>
    </row>
    <row r="329" spans="1:13" x14ac:dyDescent="0.3">
      <c r="A329">
        <f t="shared" si="44"/>
        <v>41</v>
      </c>
      <c r="B329" s="1">
        <v>54455</v>
      </c>
      <c r="C329" s="6">
        <f t="shared" si="39"/>
        <v>0</v>
      </c>
      <c r="D329" s="6">
        <f t="shared" si="40"/>
        <v>0</v>
      </c>
      <c r="E329" s="6">
        <f t="shared" si="43"/>
        <v>0</v>
      </c>
      <c r="F329" s="6"/>
      <c r="G329" s="6"/>
      <c r="H329" s="6">
        <f t="shared" si="45"/>
        <v>0</v>
      </c>
      <c r="I329" s="6">
        <f t="shared" si="41"/>
        <v>0</v>
      </c>
      <c r="J329" s="6">
        <f t="shared" si="42"/>
        <v>0</v>
      </c>
      <c r="K329" s="6">
        <f t="shared" si="47"/>
        <v>0</v>
      </c>
      <c r="L329" s="6">
        <f t="shared" si="46"/>
        <v>0</v>
      </c>
      <c r="M329" s="17">
        <f>VLOOKUP(B329,Encargos!$A$8:$B$652,2,0)</f>
        <v>2.4659999999999999E-3</v>
      </c>
    </row>
    <row r="330" spans="1:13" x14ac:dyDescent="0.3">
      <c r="A330">
        <f t="shared" si="44"/>
        <v>40</v>
      </c>
      <c r="B330" s="1">
        <v>54483</v>
      </c>
      <c r="C330" s="6">
        <f t="shared" ref="C330:C369" si="48">L329</f>
        <v>0</v>
      </c>
      <c r="D330" s="6">
        <f t="shared" ref="D330:D369" si="49">C330*M330</f>
        <v>0</v>
      </c>
      <c r="E330" s="6">
        <f t="shared" si="43"/>
        <v>0</v>
      </c>
      <c r="F330" s="6"/>
      <c r="G330" s="6"/>
      <c r="H330" s="6">
        <f t="shared" si="45"/>
        <v>0</v>
      </c>
      <c r="I330" s="6">
        <f t="shared" ref="I330:I369" si="50">PMT($N$4,A330,-SUM(E330:G330))</f>
        <v>0</v>
      </c>
      <c r="J330" s="6">
        <f t="shared" ref="J330:J369" si="51">H330</f>
        <v>0</v>
      </c>
      <c r="K330" s="6">
        <f t="shared" si="47"/>
        <v>0</v>
      </c>
      <c r="L330" s="6">
        <f t="shared" si="46"/>
        <v>0</v>
      </c>
      <c r="M330" s="17">
        <f>VLOOKUP(B330,Encargos!$A$8:$B$652,2,0)</f>
        <v>2.4659999999999999E-3</v>
      </c>
    </row>
    <row r="331" spans="1:13" x14ac:dyDescent="0.3">
      <c r="A331">
        <f t="shared" si="44"/>
        <v>39</v>
      </c>
      <c r="B331" s="1">
        <v>54514</v>
      </c>
      <c r="C331" s="6">
        <f t="shared" si="48"/>
        <v>0</v>
      </c>
      <c r="D331" s="6">
        <f t="shared" si="49"/>
        <v>0</v>
      </c>
      <c r="E331" s="6">
        <f t="shared" ref="E331:E369" si="52">C331+D331</f>
        <v>0</v>
      </c>
      <c r="F331" s="6"/>
      <c r="G331" s="6"/>
      <c r="H331" s="6">
        <f t="shared" si="45"/>
        <v>0</v>
      </c>
      <c r="I331" s="6">
        <f t="shared" si="50"/>
        <v>0</v>
      </c>
      <c r="J331" s="6">
        <f t="shared" si="51"/>
        <v>0</v>
      </c>
      <c r="K331" s="6">
        <f t="shared" si="47"/>
        <v>0</v>
      </c>
      <c r="L331" s="6">
        <f t="shared" si="46"/>
        <v>0</v>
      </c>
      <c r="M331" s="17">
        <f>VLOOKUP(B331,Encargos!$A$8:$B$652,2,0)</f>
        <v>2.4659999999999999E-3</v>
      </c>
    </row>
    <row r="332" spans="1:13" x14ac:dyDescent="0.3">
      <c r="A332">
        <f t="shared" ref="A332:A369" si="53">A331-1</f>
        <v>38</v>
      </c>
      <c r="B332" s="1">
        <v>54544</v>
      </c>
      <c r="C332" s="6">
        <f t="shared" si="48"/>
        <v>0</v>
      </c>
      <c r="D332" s="6">
        <f t="shared" si="49"/>
        <v>0</v>
      </c>
      <c r="E332" s="6">
        <f t="shared" si="52"/>
        <v>0</v>
      </c>
      <c r="F332" s="6"/>
      <c r="G332" s="6"/>
      <c r="H332" s="6">
        <f t="shared" si="45"/>
        <v>0</v>
      </c>
      <c r="I332" s="6">
        <f t="shared" si="50"/>
        <v>0</v>
      </c>
      <c r="J332" s="6">
        <f t="shared" si="51"/>
        <v>0</v>
      </c>
      <c r="K332" s="6">
        <f t="shared" si="47"/>
        <v>0</v>
      </c>
      <c r="L332" s="6">
        <f t="shared" si="46"/>
        <v>0</v>
      </c>
      <c r="M332" s="17">
        <f>VLOOKUP(B332,Encargos!$A$8:$B$652,2,0)</f>
        <v>2.4659999999999999E-3</v>
      </c>
    </row>
    <row r="333" spans="1:13" x14ac:dyDescent="0.3">
      <c r="A333">
        <f t="shared" si="53"/>
        <v>37</v>
      </c>
      <c r="B333" s="1">
        <v>54575</v>
      </c>
      <c r="C333" s="6">
        <f t="shared" si="48"/>
        <v>0</v>
      </c>
      <c r="D333" s="6">
        <f t="shared" si="49"/>
        <v>0</v>
      </c>
      <c r="E333" s="6">
        <f t="shared" si="52"/>
        <v>0</v>
      </c>
      <c r="F333" s="6"/>
      <c r="G333" s="6"/>
      <c r="H333" s="6">
        <f t="shared" si="45"/>
        <v>0</v>
      </c>
      <c r="I333" s="6">
        <f t="shared" si="50"/>
        <v>0</v>
      </c>
      <c r="J333" s="6">
        <f t="shared" si="51"/>
        <v>0</v>
      </c>
      <c r="K333" s="6">
        <f t="shared" si="47"/>
        <v>0</v>
      </c>
      <c r="L333" s="6">
        <f t="shared" si="46"/>
        <v>0</v>
      </c>
      <c r="M333" s="17">
        <f>VLOOKUP(B333,Encargos!$A$8:$B$652,2,0)</f>
        <v>2.4659999999999999E-3</v>
      </c>
    </row>
    <row r="334" spans="1:13" x14ac:dyDescent="0.3">
      <c r="A334">
        <f t="shared" si="53"/>
        <v>36</v>
      </c>
      <c r="B334" s="1">
        <v>54605</v>
      </c>
      <c r="C334" s="6">
        <f t="shared" si="48"/>
        <v>0</v>
      </c>
      <c r="D334" s="6">
        <f t="shared" si="49"/>
        <v>0</v>
      </c>
      <c r="E334" s="6">
        <f t="shared" si="52"/>
        <v>0</v>
      </c>
      <c r="F334" s="6"/>
      <c r="G334" s="6"/>
      <c r="H334" s="6">
        <f t="shared" si="45"/>
        <v>0</v>
      </c>
      <c r="I334" s="6">
        <f t="shared" si="50"/>
        <v>0</v>
      </c>
      <c r="J334" s="6">
        <f t="shared" si="51"/>
        <v>0</v>
      </c>
      <c r="K334" s="6">
        <f t="shared" si="47"/>
        <v>0</v>
      </c>
      <c r="L334" s="6">
        <f t="shared" si="46"/>
        <v>0</v>
      </c>
      <c r="M334" s="17">
        <f>VLOOKUP(B334,Encargos!$A$8:$B$652,2,0)</f>
        <v>2.4659999999999999E-3</v>
      </c>
    </row>
    <row r="335" spans="1:13" x14ac:dyDescent="0.3">
      <c r="A335">
        <f t="shared" si="53"/>
        <v>35</v>
      </c>
      <c r="B335" s="1">
        <v>54636</v>
      </c>
      <c r="C335" s="6">
        <f t="shared" si="48"/>
        <v>0</v>
      </c>
      <c r="D335" s="6">
        <f t="shared" si="49"/>
        <v>0</v>
      </c>
      <c r="E335" s="6">
        <f t="shared" si="52"/>
        <v>0</v>
      </c>
      <c r="F335" s="6"/>
      <c r="G335" s="6"/>
      <c r="H335" s="6">
        <f t="shared" si="45"/>
        <v>0</v>
      </c>
      <c r="I335" s="6">
        <f t="shared" si="50"/>
        <v>0</v>
      </c>
      <c r="J335" s="6">
        <f t="shared" si="51"/>
        <v>0</v>
      </c>
      <c r="K335" s="6">
        <f t="shared" si="47"/>
        <v>0</v>
      </c>
      <c r="L335" s="6">
        <f t="shared" si="46"/>
        <v>0</v>
      </c>
      <c r="M335" s="17">
        <f>VLOOKUP(B335,Encargos!$A$8:$B$652,2,0)</f>
        <v>2.4659999999999999E-3</v>
      </c>
    </row>
    <row r="336" spans="1:13" x14ac:dyDescent="0.3">
      <c r="A336">
        <f t="shared" si="53"/>
        <v>34</v>
      </c>
      <c r="B336" s="1">
        <v>54667</v>
      </c>
      <c r="C336" s="6">
        <f t="shared" si="48"/>
        <v>0</v>
      </c>
      <c r="D336" s="6">
        <f t="shared" si="49"/>
        <v>0</v>
      </c>
      <c r="E336" s="6">
        <f t="shared" si="52"/>
        <v>0</v>
      </c>
      <c r="F336" s="6"/>
      <c r="G336" s="6"/>
      <c r="H336" s="6">
        <f t="shared" si="45"/>
        <v>0</v>
      </c>
      <c r="I336" s="6">
        <f t="shared" si="50"/>
        <v>0</v>
      </c>
      <c r="J336" s="6">
        <f t="shared" si="51"/>
        <v>0</v>
      </c>
      <c r="K336" s="6">
        <f t="shared" si="47"/>
        <v>0</v>
      </c>
      <c r="L336" s="6">
        <f t="shared" si="46"/>
        <v>0</v>
      </c>
      <c r="M336" s="17">
        <f>VLOOKUP(B336,Encargos!$A$8:$B$652,2,0)</f>
        <v>2.4659999999999999E-3</v>
      </c>
    </row>
    <row r="337" spans="1:13" x14ac:dyDescent="0.3">
      <c r="A337">
        <f t="shared" si="53"/>
        <v>33</v>
      </c>
      <c r="B337" s="1">
        <v>54697</v>
      </c>
      <c r="C337" s="6">
        <f t="shared" si="48"/>
        <v>0</v>
      </c>
      <c r="D337" s="6">
        <f t="shared" si="49"/>
        <v>0</v>
      </c>
      <c r="E337" s="6">
        <f t="shared" si="52"/>
        <v>0</v>
      </c>
      <c r="F337" s="6"/>
      <c r="G337" s="6"/>
      <c r="H337" s="6">
        <f t="shared" si="45"/>
        <v>0</v>
      </c>
      <c r="I337" s="6">
        <f t="shared" si="50"/>
        <v>0</v>
      </c>
      <c r="J337" s="6">
        <f t="shared" si="51"/>
        <v>0</v>
      </c>
      <c r="K337" s="6">
        <f t="shared" si="47"/>
        <v>0</v>
      </c>
      <c r="L337" s="6">
        <f t="shared" si="46"/>
        <v>0</v>
      </c>
      <c r="M337" s="17">
        <f>VLOOKUP(B337,Encargos!$A$8:$B$652,2,0)</f>
        <v>2.4659999999999999E-3</v>
      </c>
    </row>
    <row r="338" spans="1:13" x14ac:dyDescent="0.3">
      <c r="A338">
        <f t="shared" si="53"/>
        <v>32</v>
      </c>
      <c r="B338" s="1">
        <v>54728</v>
      </c>
      <c r="C338" s="6">
        <f t="shared" si="48"/>
        <v>0</v>
      </c>
      <c r="D338" s="6">
        <f t="shared" si="49"/>
        <v>0</v>
      </c>
      <c r="E338" s="6">
        <f t="shared" si="52"/>
        <v>0</v>
      </c>
      <c r="F338" s="6"/>
      <c r="G338" s="6"/>
      <c r="H338" s="6">
        <f t="shared" si="45"/>
        <v>0</v>
      </c>
      <c r="I338" s="6">
        <f t="shared" si="50"/>
        <v>0</v>
      </c>
      <c r="J338" s="6">
        <f t="shared" si="51"/>
        <v>0</v>
      </c>
      <c r="K338" s="6">
        <f t="shared" si="47"/>
        <v>0</v>
      </c>
      <c r="L338" s="6">
        <f t="shared" si="46"/>
        <v>0</v>
      </c>
      <c r="M338" s="17">
        <f>VLOOKUP(B338,Encargos!$A$8:$B$652,2,0)</f>
        <v>2.4659999999999999E-3</v>
      </c>
    </row>
    <row r="339" spans="1:13" x14ac:dyDescent="0.3">
      <c r="A339">
        <f t="shared" si="53"/>
        <v>31</v>
      </c>
      <c r="B339" s="1">
        <v>54758</v>
      </c>
      <c r="C339" s="6">
        <f t="shared" si="48"/>
        <v>0</v>
      </c>
      <c r="D339" s="6">
        <f t="shared" si="49"/>
        <v>0</v>
      </c>
      <c r="E339" s="6">
        <f t="shared" si="52"/>
        <v>0</v>
      </c>
      <c r="F339" s="6"/>
      <c r="G339" s="6"/>
      <c r="H339" s="6">
        <f t="shared" si="45"/>
        <v>0</v>
      </c>
      <c r="I339" s="6">
        <f t="shared" si="50"/>
        <v>0</v>
      </c>
      <c r="J339" s="6">
        <f t="shared" si="51"/>
        <v>0</v>
      </c>
      <c r="K339" s="6">
        <f t="shared" si="47"/>
        <v>0</v>
      </c>
      <c r="L339" s="6">
        <f t="shared" si="46"/>
        <v>0</v>
      </c>
      <c r="M339" s="17">
        <f>VLOOKUP(B339,Encargos!$A$8:$B$652,2,0)</f>
        <v>2.4659999999999999E-3</v>
      </c>
    </row>
    <row r="340" spans="1:13" x14ac:dyDescent="0.3">
      <c r="A340">
        <f t="shared" si="53"/>
        <v>30</v>
      </c>
      <c r="B340" s="1">
        <v>54789</v>
      </c>
      <c r="C340" s="6">
        <f t="shared" si="48"/>
        <v>0</v>
      </c>
      <c r="D340" s="6">
        <f t="shared" si="49"/>
        <v>0</v>
      </c>
      <c r="E340" s="6">
        <f t="shared" si="52"/>
        <v>0</v>
      </c>
      <c r="F340" s="6"/>
      <c r="G340" s="6"/>
      <c r="H340" s="6">
        <f t="shared" si="45"/>
        <v>0</v>
      </c>
      <c r="I340" s="6">
        <f t="shared" si="50"/>
        <v>0</v>
      </c>
      <c r="J340" s="6">
        <f t="shared" si="51"/>
        <v>0</v>
      </c>
      <c r="K340" s="6">
        <f t="shared" si="47"/>
        <v>0</v>
      </c>
      <c r="L340" s="6">
        <f t="shared" si="46"/>
        <v>0</v>
      </c>
      <c r="M340" s="17">
        <f>VLOOKUP(B340,Encargos!$A$8:$B$652,2,0)</f>
        <v>2.4659999999999999E-3</v>
      </c>
    </row>
    <row r="341" spans="1:13" x14ac:dyDescent="0.3">
      <c r="A341">
        <f t="shared" si="53"/>
        <v>29</v>
      </c>
      <c r="B341" s="1">
        <v>54820</v>
      </c>
      <c r="C341" s="6">
        <f t="shared" si="48"/>
        <v>0</v>
      </c>
      <c r="D341" s="6">
        <f t="shared" si="49"/>
        <v>0</v>
      </c>
      <c r="E341" s="6">
        <f t="shared" si="52"/>
        <v>0</v>
      </c>
      <c r="F341" s="6"/>
      <c r="G341" s="6"/>
      <c r="H341" s="6">
        <f t="shared" si="45"/>
        <v>0</v>
      </c>
      <c r="I341" s="6">
        <f t="shared" si="50"/>
        <v>0</v>
      </c>
      <c r="J341" s="6">
        <f t="shared" si="51"/>
        <v>0</v>
      </c>
      <c r="K341" s="6">
        <f t="shared" si="47"/>
        <v>0</v>
      </c>
      <c r="L341" s="6">
        <f t="shared" si="46"/>
        <v>0</v>
      </c>
      <c r="M341" s="17">
        <f>VLOOKUP(B341,Encargos!$A$8:$B$652,2,0)</f>
        <v>2.4659999999999999E-3</v>
      </c>
    </row>
    <row r="342" spans="1:13" x14ac:dyDescent="0.3">
      <c r="A342">
        <f t="shared" si="53"/>
        <v>28</v>
      </c>
      <c r="B342" s="1">
        <v>54848</v>
      </c>
      <c r="C342" s="6">
        <f t="shared" si="48"/>
        <v>0</v>
      </c>
      <c r="D342" s="6">
        <f t="shared" si="49"/>
        <v>0</v>
      </c>
      <c r="E342" s="6">
        <f t="shared" si="52"/>
        <v>0</v>
      </c>
      <c r="F342" s="6"/>
      <c r="G342" s="6"/>
      <c r="H342" s="6">
        <f t="shared" si="45"/>
        <v>0</v>
      </c>
      <c r="I342" s="6">
        <f t="shared" si="50"/>
        <v>0</v>
      </c>
      <c r="J342" s="6">
        <f t="shared" si="51"/>
        <v>0</v>
      </c>
      <c r="K342" s="6">
        <f t="shared" si="47"/>
        <v>0</v>
      </c>
      <c r="L342" s="6">
        <f t="shared" si="46"/>
        <v>0</v>
      </c>
      <c r="M342" s="17">
        <f>VLOOKUP(B342,Encargos!$A$8:$B$652,2,0)</f>
        <v>2.4659999999999999E-3</v>
      </c>
    </row>
    <row r="343" spans="1:13" x14ac:dyDescent="0.3">
      <c r="A343">
        <f t="shared" si="53"/>
        <v>27</v>
      </c>
      <c r="B343" s="1">
        <v>54879</v>
      </c>
      <c r="C343" s="6">
        <f t="shared" si="48"/>
        <v>0</v>
      </c>
      <c r="D343" s="6">
        <f t="shared" si="49"/>
        <v>0</v>
      </c>
      <c r="E343" s="6">
        <f t="shared" si="52"/>
        <v>0</v>
      </c>
      <c r="F343" s="6"/>
      <c r="G343" s="6"/>
      <c r="H343" s="6">
        <f t="shared" si="45"/>
        <v>0</v>
      </c>
      <c r="I343" s="6">
        <f t="shared" si="50"/>
        <v>0</v>
      </c>
      <c r="J343" s="6">
        <f t="shared" si="51"/>
        <v>0</v>
      </c>
      <c r="K343" s="6">
        <f t="shared" si="47"/>
        <v>0</v>
      </c>
      <c r="L343" s="6">
        <f t="shared" si="46"/>
        <v>0</v>
      </c>
      <c r="M343" s="17">
        <f>VLOOKUP(B343,Encargos!$A$8:$B$652,2,0)</f>
        <v>2.4659999999999999E-3</v>
      </c>
    </row>
    <row r="344" spans="1:13" x14ac:dyDescent="0.3">
      <c r="A344">
        <f t="shared" si="53"/>
        <v>26</v>
      </c>
      <c r="B344" s="1">
        <v>54909</v>
      </c>
      <c r="C344" s="6">
        <f t="shared" si="48"/>
        <v>0</v>
      </c>
      <c r="D344" s="6">
        <f t="shared" si="49"/>
        <v>0</v>
      </c>
      <c r="E344" s="6">
        <f t="shared" si="52"/>
        <v>0</v>
      </c>
      <c r="F344" s="6"/>
      <c r="G344" s="6"/>
      <c r="H344" s="6">
        <f t="shared" si="45"/>
        <v>0</v>
      </c>
      <c r="I344" s="6">
        <f t="shared" si="50"/>
        <v>0</v>
      </c>
      <c r="J344" s="6">
        <f t="shared" si="51"/>
        <v>0</v>
      </c>
      <c r="K344" s="6">
        <f t="shared" si="47"/>
        <v>0</v>
      </c>
      <c r="L344" s="6">
        <f t="shared" si="46"/>
        <v>0</v>
      </c>
      <c r="M344" s="17">
        <f>VLOOKUP(B344,Encargos!$A$8:$B$652,2,0)</f>
        <v>2.4659999999999999E-3</v>
      </c>
    </row>
    <row r="345" spans="1:13" x14ac:dyDescent="0.3">
      <c r="A345">
        <f t="shared" si="53"/>
        <v>25</v>
      </c>
      <c r="B345" s="1">
        <v>54940</v>
      </c>
      <c r="C345" s="6">
        <f t="shared" si="48"/>
        <v>0</v>
      </c>
      <c r="D345" s="6">
        <f t="shared" si="49"/>
        <v>0</v>
      </c>
      <c r="E345" s="6">
        <f t="shared" si="52"/>
        <v>0</v>
      </c>
      <c r="F345" s="6"/>
      <c r="G345" s="6"/>
      <c r="H345" s="6">
        <f t="shared" si="45"/>
        <v>0</v>
      </c>
      <c r="I345" s="6">
        <f t="shared" si="50"/>
        <v>0</v>
      </c>
      <c r="J345" s="6">
        <f t="shared" si="51"/>
        <v>0</v>
      </c>
      <c r="K345" s="6">
        <f t="shared" si="47"/>
        <v>0</v>
      </c>
      <c r="L345" s="6">
        <f t="shared" si="46"/>
        <v>0</v>
      </c>
      <c r="M345" s="17">
        <f>VLOOKUP(B345,Encargos!$A$8:$B$652,2,0)</f>
        <v>2.4659999999999999E-3</v>
      </c>
    </row>
    <row r="346" spans="1:13" x14ac:dyDescent="0.3">
      <c r="A346">
        <f t="shared" si="53"/>
        <v>24</v>
      </c>
      <c r="B346" s="1">
        <v>54970</v>
      </c>
      <c r="C346" s="6">
        <f t="shared" si="48"/>
        <v>0</v>
      </c>
      <c r="D346" s="6">
        <f t="shared" si="49"/>
        <v>0</v>
      </c>
      <c r="E346" s="6">
        <f t="shared" si="52"/>
        <v>0</v>
      </c>
      <c r="F346" s="6"/>
      <c r="G346" s="6"/>
      <c r="H346" s="6">
        <f t="shared" si="45"/>
        <v>0</v>
      </c>
      <c r="I346" s="6">
        <f t="shared" si="50"/>
        <v>0</v>
      </c>
      <c r="J346" s="6">
        <f t="shared" si="51"/>
        <v>0</v>
      </c>
      <c r="K346" s="6">
        <f t="shared" si="47"/>
        <v>0</v>
      </c>
      <c r="L346" s="6">
        <f t="shared" si="46"/>
        <v>0</v>
      </c>
      <c r="M346" s="17">
        <f>VLOOKUP(B346,Encargos!$A$8:$B$652,2,0)</f>
        <v>2.4659999999999999E-3</v>
      </c>
    </row>
    <row r="347" spans="1:13" x14ac:dyDescent="0.3">
      <c r="A347">
        <f t="shared" si="53"/>
        <v>23</v>
      </c>
      <c r="B347" s="1">
        <v>55001</v>
      </c>
      <c r="C347" s="6">
        <f t="shared" si="48"/>
        <v>0</v>
      </c>
      <c r="D347" s="6">
        <f t="shared" si="49"/>
        <v>0</v>
      </c>
      <c r="E347" s="6">
        <f t="shared" si="52"/>
        <v>0</v>
      </c>
      <c r="F347" s="6"/>
      <c r="G347" s="6"/>
      <c r="H347" s="6">
        <f t="shared" si="45"/>
        <v>0</v>
      </c>
      <c r="I347" s="6">
        <f t="shared" si="50"/>
        <v>0</v>
      </c>
      <c r="J347" s="6">
        <f t="shared" si="51"/>
        <v>0</v>
      </c>
      <c r="K347" s="6">
        <f t="shared" si="47"/>
        <v>0</v>
      </c>
      <c r="L347" s="6">
        <f t="shared" si="46"/>
        <v>0</v>
      </c>
      <c r="M347" s="17">
        <f>VLOOKUP(B347,Encargos!$A$8:$B$652,2,0)</f>
        <v>2.4659999999999999E-3</v>
      </c>
    </row>
    <row r="348" spans="1:13" x14ac:dyDescent="0.3">
      <c r="A348">
        <f t="shared" si="53"/>
        <v>22</v>
      </c>
      <c r="B348" s="1">
        <v>55032</v>
      </c>
      <c r="C348" s="6">
        <f t="shared" si="48"/>
        <v>0</v>
      </c>
      <c r="D348" s="6">
        <f t="shared" si="49"/>
        <v>0</v>
      </c>
      <c r="E348" s="6">
        <f t="shared" si="52"/>
        <v>0</v>
      </c>
      <c r="F348" s="6"/>
      <c r="G348" s="6"/>
      <c r="H348" s="6">
        <f t="shared" si="45"/>
        <v>0</v>
      </c>
      <c r="I348" s="6">
        <f t="shared" si="50"/>
        <v>0</v>
      </c>
      <c r="J348" s="6">
        <f t="shared" si="51"/>
        <v>0</v>
      </c>
      <c r="K348" s="6">
        <f t="shared" si="47"/>
        <v>0</v>
      </c>
      <c r="L348" s="6">
        <f t="shared" si="46"/>
        <v>0</v>
      </c>
      <c r="M348" s="17">
        <f>VLOOKUP(B348,Encargos!$A$8:$B$652,2,0)</f>
        <v>2.4659999999999999E-3</v>
      </c>
    </row>
    <row r="349" spans="1:13" x14ac:dyDescent="0.3">
      <c r="A349">
        <f t="shared" si="53"/>
        <v>21</v>
      </c>
      <c r="B349" s="1">
        <v>55062</v>
      </c>
      <c r="C349" s="6">
        <f t="shared" si="48"/>
        <v>0</v>
      </c>
      <c r="D349" s="6">
        <f t="shared" si="49"/>
        <v>0</v>
      </c>
      <c r="E349" s="6">
        <f t="shared" si="52"/>
        <v>0</v>
      </c>
      <c r="F349" s="6"/>
      <c r="G349" s="6"/>
      <c r="H349" s="6">
        <f t="shared" si="45"/>
        <v>0</v>
      </c>
      <c r="I349" s="6">
        <f t="shared" si="50"/>
        <v>0</v>
      </c>
      <c r="J349" s="6">
        <f t="shared" si="51"/>
        <v>0</v>
      </c>
      <c r="K349" s="6">
        <f t="shared" si="47"/>
        <v>0</v>
      </c>
      <c r="L349" s="6">
        <f t="shared" si="46"/>
        <v>0</v>
      </c>
      <c r="M349" s="17">
        <f>VLOOKUP(B349,Encargos!$A$8:$B$652,2,0)</f>
        <v>2.4659999999999999E-3</v>
      </c>
    </row>
    <row r="350" spans="1:13" x14ac:dyDescent="0.3">
      <c r="A350">
        <f t="shared" si="53"/>
        <v>20</v>
      </c>
      <c r="B350" s="1">
        <v>55093</v>
      </c>
      <c r="C350" s="6">
        <f t="shared" si="48"/>
        <v>0</v>
      </c>
      <c r="D350" s="6">
        <f t="shared" si="49"/>
        <v>0</v>
      </c>
      <c r="E350" s="6">
        <f t="shared" si="52"/>
        <v>0</v>
      </c>
      <c r="F350" s="6"/>
      <c r="G350" s="6"/>
      <c r="H350" s="6">
        <f t="shared" si="45"/>
        <v>0</v>
      </c>
      <c r="I350" s="6">
        <f t="shared" si="50"/>
        <v>0</v>
      </c>
      <c r="J350" s="6">
        <f t="shared" si="51"/>
        <v>0</v>
      </c>
      <c r="K350" s="6">
        <f t="shared" si="47"/>
        <v>0</v>
      </c>
      <c r="L350" s="6">
        <f t="shared" si="46"/>
        <v>0</v>
      </c>
      <c r="M350" s="17">
        <f>VLOOKUP(B350,Encargos!$A$8:$B$652,2,0)</f>
        <v>2.4659999999999999E-3</v>
      </c>
    </row>
    <row r="351" spans="1:13" x14ac:dyDescent="0.3">
      <c r="A351">
        <f t="shared" si="53"/>
        <v>19</v>
      </c>
      <c r="B351" s="1">
        <v>55123</v>
      </c>
      <c r="C351" s="6">
        <f t="shared" si="48"/>
        <v>0</v>
      </c>
      <c r="D351" s="6">
        <f t="shared" si="49"/>
        <v>0</v>
      </c>
      <c r="E351" s="6">
        <f t="shared" si="52"/>
        <v>0</v>
      </c>
      <c r="F351" s="6"/>
      <c r="G351" s="6"/>
      <c r="H351" s="6">
        <f t="shared" si="45"/>
        <v>0</v>
      </c>
      <c r="I351" s="6">
        <f t="shared" si="50"/>
        <v>0</v>
      </c>
      <c r="J351" s="6">
        <f t="shared" si="51"/>
        <v>0</v>
      </c>
      <c r="K351" s="6">
        <f t="shared" si="47"/>
        <v>0</v>
      </c>
      <c r="L351" s="6">
        <f t="shared" si="46"/>
        <v>0</v>
      </c>
      <c r="M351" s="17">
        <f>VLOOKUP(B351,Encargos!$A$8:$B$652,2,0)</f>
        <v>2.4659999999999999E-3</v>
      </c>
    </row>
    <row r="352" spans="1:13" x14ac:dyDescent="0.3">
      <c r="A352">
        <f t="shared" si="53"/>
        <v>18</v>
      </c>
      <c r="B352" s="1">
        <v>55154</v>
      </c>
      <c r="C352" s="6">
        <f t="shared" si="48"/>
        <v>0</v>
      </c>
      <c r="D352" s="6">
        <f t="shared" si="49"/>
        <v>0</v>
      </c>
      <c r="E352" s="6">
        <f t="shared" si="52"/>
        <v>0</v>
      </c>
      <c r="F352" s="6"/>
      <c r="G352" s="6"/>
      <c r="H352" s="6">
        <f t="shared" si="45"/>
        <v>0</v>
      </c>
      <c r="I352" s="6">
        <f t="shared" si="50"/>
        <v>0</v>
      </c>
      <c r="J352" s="6">
        <f t="shared" si="51"/>
        <v>0</v>
      </c>
      <c r="K352" s="6">
        <f t="shared" si="47"/>
        <v>0</v>
      </c>
      <c r="L352" s="6">
        <f t="shared" si="46"/>
        <v>0</v>
      </c>
      <c r="M352" s="17">
        <f>VLOOKUP(B352,Encargos!$A$8:$B$652,2,0)</f>
        <v>2.4659999999999999E-3</v>
      </c>
    </row>
    <row r="353" spans="1:13" x14ac:dyDescent="0.3">
      <c r="A353">
        <f t="shared" si="53"/>
        <v>17</v>
      </c>
      <c r="B353" s="1">
        <v>55185</v>
      </c>
      <c r="C353" s="6">
        <f t="shared" si="48"/>
        <v>0</v>
      </c>
      <c r="D353" s="6">
        <f t="shared" si="49"/>
        <v>0</v>
      </c>
      <c r="E353" s="6">
        <f t="shared" si="52"/>
        <v>0</v>
      </c>
      <c r="F353" s="6"/>
      <c r="G353" s="6"/>
      <c r="H353" s="6">
        <f t="shared" si="45"/>
        <v>0</v>
      </c>
      <c r="I353" s="6">
        <f t="shared" si="50"/>
        <v>0</v>
      </c>
      <c r="J353" s="6">
        <f t="shared" si="51"/>
        <v>0</v>
      </c>
      <c r="K353" s="6">
        <f t="shared" si="47"/>
        <v>0</v>
      </c>
      <c r="L353" s="6">
        <f t="shared" si="46"/>
        <v>0</v>
      </c>
      <c r="M353" s="17">
        <f>VLOOKUP(B353,Encargos!$A$8:$B$652,2,0)</f>
        <v>2.4659999999999999E-3</v>
      </c>
    </row>
    <row r="354" spans="1:13" x14ac:dyDescent="0.3">
      <c r="A354">
        <f t="shared" si="53"/>
        <v>16</v>
      </c>
      <c r="B354" s="1">
        <v>55213</v>
      </c>
      <c r="C354" s="6">
        <f t="shared" si="48"/>
        <v>0</v>
      </c>
      <c r="D354" s="6">
        <f t="shared" si="49"/>
        <v>0</v>
      </c>
      <c r="E354" s="6">
        <f t="shared" si="52"/>
        <v>0</v>
      </c>
      <c r="F354" s="6"/>
      <c r="G354" s="6"/>
      <c r="H354" s="6">
        <f t="shared" si="45"/>
        <v>0</v>
      </c>
      <c r="I354" s="6">
        <f t="shared" si="50"/>
        <v>0</v>
      </c>
      <c r="J354" s="6">
        <f t="shared" si="51"/>
        <v>0</v>
      </c>
      <c r="K354" s="6">
        <f t="shared" si="47"/>
        <v>0</v>
      </c>
      <c r="L354" s="6">
        <f t="shared" si="46"/>
        <v>0</v>
      </c>
      <c r="M354" s="17">
        <f>VLOOKUP(B354,Encargos!$A$8:$B$652,2,0)</f>
        <v>2.4659999999999999E-3</v>
      </c>
    </row>
    <row r="355" spans="1:13" x14ac:dyDescent="0.3">
      <c r="A355">
        <f t="shared" si="53"/>
        <v>15</v>
      </c>
      <c r="B355" s="1">
        <v>55244</v>
      </c>
      <c r="C355" s="6">
        <f t="shared" si="48"/>
        <v>0</v>
      </c>
      <c r="D355" s="6">
        <f t="shared" si="49"/>
        <v>0</v>
      </c>
      <c r="E355" s="6">
        <f t="shared" si="52"/>
        <v>0</v>
      </c>
      <c r="F355" s="6"/>
      <c r="G355" s="6"/>
      <c r="H355" s="6">
        <f t="shared" si="45"/>
        <v>0</v>
      </c>
      <c r="I355" s="6">
        <f t="shared" si="50"/>
        <v>0</v>
      </c>
      <c r="J355" s="6">
        <f t="shared" si="51"/>
        <v>0</v>
      </c>
      <c r="K355" s="6">
        <f t="shared" si="47"/>
        <v>0</v>
      </c>
      <c r="L355" s="6">
        <f t="shared" si="46"/>
        <v>0</v>
      </c>
      <c r="M355" s="17">
        <f>VLOOKUP(B355,Encargos!$A$8:$B$652,2,0)</f>
        <v>2.4659999999999999E-3</v>
      </c>
    </row>
    <row r="356" spans="1:13" x14ac:dyDescent="0.3">
      <c r="A356">
        <f t="shared" si="53"/>
        <v>14</v>
      </c>
      <c r="B356" s="1">
        <v>55274</v>
      </c>
      <c r="C356" s="6">
        <f t="shared" si="48"/>
        <v>0</v>
      </c>
      <c r="D356" s="6">
        <f t="shared" si="49"/>
        <v>0</v>
      </c>
      <c r="E356" s="6">
        <f t="shared" si="52"/>
        <v>0</v>
      </c>
      <c r="F356" s="6"/>
      <c r="G356" s="6"/>
      <c r="H356" s="6">
        <f t="shared" si="45"/>
        <v>0</v>
      </c>
      <c r="I356" s="6">
        <f t="shared" si="50"/>
        <v>0</v>
      </c>
      <c r="J356" s="6">
        <f t="shared" si="51"/>
        <v>0</v>
      </c>
      <c r="K356" s="6">
        <f t="shared" si="47"/>
        <v>0</v>
      </c>
      <c r="L356" s="6">
        <f t="shared" si="46"/>
        <v>0</v>
      </c>
      <c r="M356" s="17">
        <f>VLOOKUP(B356,Encargos!$A$8:$B$652,2,0)</f>
        <v>2.4659999999999999E-3</v>
      </c>
    </row>
    <row r="357" spans="1:13" x14ac:dyDescent="0.3">
      <c r="A357">
        <f t="shared" si="53"/>
        <v>13</v>
      </c>
      <c r="B357" s="1">
        <v>55305</v>
      </c>
      <c r="C357" s="6">
        <f t="shared" si="48"/>
        <v>0</v>
      </c>
      <c r="D357" s="6">
        <f t="shared" si="49"/>
        <v>0</v>
      </c>
      <c r="E357" s="6">
        <f t="shared" si="52"/>
        <v>0</v>
      </c>
      <c r="F357" s="6"/>
      <c r="G357" s="6"/>
      <c r="H357" s="6">
        <f t="shared" si="45"/>
        <v>0</v>
      </c>
      <c r="I357" s="6">
        <f t="shared" si="50"/>
        <v>0</v>
      </c>
      <c r="J357" s="6">
        <f t="shared" si="51"/>
        <v>0</v>
      </c>
      <c r="K357" s="6">
        <f t="shared" si="47"/>
        <v>0</v>
      </c>
      <c r="L357" s="6">
        <f t="shared" si="46"/>
        <v>0</v>
      </c>
      <c r="M357" s="17">
        <f>VLOOKUP(B357,Encargos!$A$8:$B$652,2,0)</f>
        <v>2.4659999999999999E-3</v>
      </c>
    </row>
    <row r="358" spans="1:13" x14ac:dyDescent="0.3">
      <c r="A358">
        <f t="shared" si="53"/>
        <v>12</v>
      </c>
      <c r="B358" s="1">
        <v>55335</v>
      </c>
      <c r="C358" s="6">
        <f t="shared" si="48"/>
        <v>0</v>
      </c>
      <c r="D358" s="6">
        <f t="shared" si="49"/>
        <v>0</v>
      </c>
      <c r="E358" s="6">
        <f t="shared" si="52"/>
        <v>0</v>
      </c>
      <c r="F358" s="6"/>
      <c r="G358" s="6"/>
      <c r="H358" s="6">
        <f t="shared" si="45"/>
        <v>0</v>
      </c>
      <c r="I358" s="6">
        <f t="shared" si="50"/>
        <v>0</v>
      </c>
      <c r="J358" s="6">
        <f t="shared" si="51"/>
        <v>0</v>
      </c>
      <c r="K358" s="6">
        <f t="shared" si="47"/>
        <v>0</v>
      </c>
      <c r="L358" s="6">
        <f t="shared" si="46"/>
        <v>0</v>
      </c>
      <c r="M358" s="17">
        <f>VLOOKUP(B358,Encargos!$A$8:$B$652,2,0)</f>
        <v>2.4659999999999999E-3</v>
      </c>
    </row>
    <row r="359" spans="1:13" x14ac:dyDescent="0.3">
      <c r="A359">
        <f t="shared" si="53"/>
        <v>11</v>
      </c>
      <c r="B359" s="1">
        <v>55366</v>
      </c>
      <c r="C359" s="6">
        <f t="shared" si="48"/>
        <v>0</v>
      </c>
      <c r="D359" s="6">
        <f t="shared" si="49"/>
        <v>0</v>
      </c>
      <c r="E359" s="6">
        <f t="shared" si="52"/>
        <v>0</v>
      </c>
      <c r="F359" s="6"/>
      <c r="G359" s="6"/>
      <c r="H359" s="6">
        <f t="shared" si="45"/>
        <v>0</v>
      </c>
      <c r="I359" s="6">
        <f t="shared" si="50"/>
        <v>0</v>
      </c>
      <c r="J359" s="6">
        <f t="shared" si="51"/>
        <v>0</v>
      </c>
      <c r="K359" s="6">
        <f t="shared" si="47"/>
        <v>0</v>
      </c>
      <c r="L359" s="6">
        <f t="shared" si="46"/>
        <v>0</v>
      </c>
      <c r="M359" s="17">
        <f>VLOOKUP(B359,Encargos!$A$8:$B$652,2,0)</f>
        <v>2.4659999999999999E-3</v>
      </c>
    </row>
    <row r="360" spans="1:13" x14ac:dyDescent="0.3">
      <c r="A360">
        <f t="shared" si="53"/>
        <v>10</v>
      </c>
      <c r="B360" s="1">
        <v>55397</v>
      </c>
      <c r="C360" s="6">
        <f t="shared" si="48"/>
        <v>0</v>
      </c>
      <c r="D360" s="6">
        <f t="shared" si="49"/>
        <v>0</v>
      </c>
      <c r="E360" s="6">
        <f t="shared" si="52"/>
        <v>0</v>
      </c>
      <c r="F360" s="6"/>
      <c r="G360" s="6"/>
      <c r="H360" s="6">
        <f t="shared" si="45"/>
        <v>0</v>
      </c>
      <c r="I360" s="6">
        <f t="shared" si="50"/>
        <v>0</v>
      </c>
      <c r="J360" s="6">
        <f t="shared" si="51"/>
        <v>0</v>
      </c>
      <c r="K360" s="6">
        <f t="shared" si="47"/>
        <v>0</v>
      </c>
      <c r="L360" s="6">
        <f t="shared" si="46"/>
        <v>0</v>
      </c>
      <c r="M360" s="17">
        <f>VLOOKUP(B360,Encargos!$A$8:$B$652,2,0)</f>
        <v>2.4659999999999999E-3</v>
      </c>
    </row>
    <row r="361" spans="1:13" x14ac:dyDescent="0.3">
      <c r="A361">
        <f t="shared" si="53"/>
        <v>9</v>
      </c>
      <c r="B361" s="1">
        <v>55427</v>
      </c>
      <c r="C361" s="6">
        <f t="shared" si="48"/>
        <v>0</v>
      </c>
      <c r="D361" s="6">
        <f t="shared" si="49"/>
        <v>0</v>
      </c>
      <c r="E361" s="6">
        <f t="shared" si="52"/>
        <v>0</v>
      </c>
      <c r="F361" s="6"/>
      <c r="G361" s="6"/>
      <c r="H361" s="6">
        <f t="shared" si="45"/>
        <v>0</v>
      </c>
      <c r="I361" s="6">
        <f t="shared" si="50"/>
        <v>0</v>
      </c>
      <c r="J361" s="6">
        <f t="shared" si="51"/>
        <v>0</v>
      </c>
      <c r="K361" s="6">
        <f t="shared" si="47"/>
        <v>0</v>
      </c>
      <c r="L361" s="6">
        <f t="shared" si="46"/>
        <v>0</v>
      </c>
      <c r="M361" s="17">
        <f>VLOOKUP(B361,Encargos!$A$8:$B$652,2,0)</f>
        <v>2.4659999999999999E-3</v>
      </c>
    </row>
    <row r="362" spans="1:13" x14ac:dyDescent="0.3">
      <c r="A362">
        <f t="shared" si="53"/>
        <v>8</v>
      </c>
      <c r="B362" s="1">
        <v>55458</v>
      </c>
      <c r="C362" s="6">
        <f t="shared" si="48"/>
        <v>0</v>
      </c>
      <c r="D362" s="6">
        <f t="shared" si="49"/>
        <v>0</v>
      </c>
      <c r="E362" s="6">
        <f t="shared" si="52"/>
        <v>0</v>
      </c>
      <c r="F362" s="6"/>
      <c r="G362" s="6"/>
      <c r="H362" s="6">
        <f t="shared" si="45"/>
        <v>0</v>
      </c>
      <c r="I362" s="6">
        <f t="shared" si="50"/>
        <v>0</v>
      </c>
      <c r="J362" s="6">
        <f t="shared" si="51"/>
        <v>0</v>
      </c>
      <c r="K362" s="6">
        <f t="shared" si="47"/>
        <v>0</v>
      </c>
      <c r="L362" s="6">
        <f t="shared" si="46"/>
        <v>0</v>
      </c>
      <c r="M362" s="17">
        <f>VLOOKUP(B362,Encargos!$A$8:$B$652,2,0)</f>
        <v>2.4659999999999999E-3</v>
      </c>
    </row>
    <row r="363" spans="1:13" x14ac:dyDescent="0.3">
      <c r="A363">
        <f t="shared" si="53"/>
        <v>7</v>
      </c>
      <c r="B363" s="1">
        <v>55488</v>
      </c>
      <c r="C363" s="6">
        <f t="shared" si="48"/>
        <v>0</v>
      </c>
      <c r="D363" s="6">
        <f t="shared" si="49"/>
        <v>0</v>
      </c>
      <c r="E363" s="6">
        <f t="shared" si="52"/>
        <v>0</v>
      </c>
      <c r="F363" s="6"/>
      <c r="G363" s="6"/>
      <c r="H363" s="6">
        <f t="shared" si="45"/>
        <v>0</v>
      </c>
      <c r="I363" s="6">
        <f t="shared" si="50"/>
        <v>0</v>
      </c>
      <c r="J363" s="6">
        <f t="shared" si="51"/>
        <v>0</v>
      </c>
      <c r="K363" s="6">
        <f t="shared" si="47"/>
        <v>0</v>
      </c>
      <c r="L363" s="6">
        <f t="shared" si="46"/>
        <v>0</v>
      </c>
      <c r="M363" s="17">
        <f>VLOOKUP(B363,Encargos!$A$8:$B$652,2,0)</f>
        <v>2.4659999999999999E-3</v>
      </c>
    </row>
    <row r="364" spans="1:13" x14ac:dyDescent="0.3">
      <c r="A364">
        <f t="shared" si="53"/>
        <v>6</v>
      </c>
      <c r="B364" s="1">
        <v>55519</v>
      </c>
      <c r="C364" s="6">
        <f t="shared" si="48"/>
        <v>0</v>
      </c>
      <c r="D364" s="6">
        <f t="shared" si="49"/>
        <v>0</v>
      </c>
      <c r="E364" s="6">
        <f t="shared" si="52"/>
        <v>0</v>
      </c>
      <c r="F364" s="6"/>
      <c r="G364" s="6"/>
      <c r="H364" s="6">
        <f t="shared" si="45"/>
        <v>0</v>
      </c>
      <c r="I364" s="6">
        <f t="shared" si="50"/>
        <v>0</v>
      </c>
      <c r="J364" s="6">
        <f t="shared" si="51"/>
        <v>0</v>
      </c>
      <c r="K364" s="6">
        <f t="shared" si="47"/>
        <v>0</v>
      </c>
      <c r="L364" s="6">
        <f t="shared" si="46"/>
        <v>0</v>
      </c>
      <c r="M364" s="17">
        <f>VLOOKUP(B364,Encargos!$A$8:$B$652,2,0)</f>
        <v>2.4659999999999999E-3</v>
      </c>
    </row>
    <row r="365" spans="1:13" x14ac:dyDescent="0.3">
      <c r="A365">
        <f t="shared" si="53"/>
        <v>5</v>
      </c>
      <c r="B365" s="1">
        <v>55550</v>
      </c>
      <c r="C365" s="6">
        <f t="shared" si="48"/>
        <v>0</v>
      </c>
      <c r="D365" s="6">
        <f t="shared" si="49"/>
        <v>0</v>
      </c>
      <c r="E365" s="6">
        <f t="shared" si="52"/>
        <v>0</v>
      </c>
      <c r="F365" s="6"/>
      <c r="G365" s="6"/>
      <c r="H365" s="6">
        <f t="shared" si="45"/>
        <v>0</v>
      </c>
      <c r="I365" s="6">
        <f t="shared" si="50"/>
        <v>0</v>
      </c>
      <c r="J365" s="6">
        <f t="shared" si="51"/>
        <v>0</v>
      </c>
      <c r="K365" s="6">
        <f t="shared" si="47"/>
        <v>0</v>
      </c>
      <c r="L365" s="6">
        <f t="shared" si="46"/>
        <v>0</v>
      </c>
      <c r="M365" s="17">
        <f>VLOOKUP(B365,Encargos!$A$8:$B$652,2,0)</f>
        <v>2.4659999999999999E-3</v>
      </c>
    </row>
    <row r="366" spans="1:13" x14ac:dyDescent="0.3">
      <c r="A366">
        <f t="shared" si="53"/>
        <v>4</v>
      </c>
      <c r="B366" s="1">
        <v>55579</v>
      </c>
      <c r="C366" s="6">
        <f t="shared" si="48"/>
        <v>0</v>
      </c>
      <c r="D366" s="6">
        <f t="shared" si="49"/>
        <v>0</v>
      </c>
      <c r="E366" s="6">
        <f t="shared" si="52"/>
        <v>0</v>
      </c>
      <c r="F366" s="6"/>
      <c r="G366" s="6"/>
      <c r="H366" s="6">
        <f t="shared" si="45"/>
        <v>0</v>
      </c>
      <c r="I366" s="6">
        <f t="shared" si="50"/>
        <v>0</v>
      </c>
      <c r="J366" s="6">
        <f t="shared" si="51"/>
        <v>0</v>
      </c>
      <c r="K366" s="6">
        <f t="shared" si="47"/>
        <v>0</v>
      </c>
      <c r="L366" s="6">
        <f t="shared" si="46"/>
        <v>0</v>
      </c>
      <c r="M366" s="17">
        <f>VLOOKUP(B366,Encargos!$A$8:$B$652,2,0)</f>
        <v>2.4659999999999999E-3</v>
      </c>
    </row>
    <row r="367" spans="1:13" x14ac:dyDescent="0.3">
      <c r="A367">
        <f t="shared" si="53"/>
        <v>3</v>
      </c>
      <c r="B367" s="1">
        <v>55610</v>
      </c>
      <c r="C367" s="6">
        <f t="shared" si="48"/>
        <v>0</v>
      </c>
      <c r="D367" s="6">
        <f t="shared" si="49"/>
        <v>0</v>
      </c>
      <c r="E367" s="6">
        <f t="shared" si="52"/>
        <v>0</v>
      </c>
      <c r="F367" s="6"/>
      <c r="G367" s="6"/>
      <c r="H367" s="6">
        <f t="shared" si="45"/>
        <v>0</v>
      </c>
      <c r="I367" s="6">
        <f t="shared" si="50"/>
        <v>0</v>
      </c>
      <c r="J367" s="6">
        <f t="shared" si="51"/>
        <v>0</v>
      </c>
      <c r="K367" s="6">
        <f t="shared" si="47"/>
        <v>0</v>
      </c>
      <c r="L367" s="6">
        <f t="shared" ref="L367:L369" si="54">SUM(E367:H367)-I367</f>
        <v>0</v>
      </c>
      <c r="M367" s="17">
        <f>VLOOKUP(B367,Encargos!$A$8:$B$652,2,0)</f>
        <v>2.4659999999999999E-3</v>
      </c>
    </row>
    <row r="368" spans="1:13" x14ac:dyDescent="0.3">
      <c r="A368">
        <f t="shared" si="53"/>
        <v>2</v>
      </c>
      <c r="B368" s="1">
        <v>55640</v>
      </c>
      <c r="C368" s="6">
        <f t="shared" si="48"/>
        <v>0</v>
      </c>
      <c r="D368" s="6">
        <f t="shared" si="49"/>
        <v>0</v>
      </c>
      <c r="E368" s="6">
        <f t="shared" si="52"/>
        <v>0</v>
      </c>
      <c r="F368" s="6"/>
      <c r="G368" s="6"/>
      <c r="H368" s="6">
        <f t="shared" si="45"/>
        <v>0</v>
      </c>
      <c r="I368" s="6">
        <f t="shared" si="50"/>
        <v>0</v>
      </c>
      <c r="J368" s="6">
        <f t="shared" si="51"/>
        <v>0</v>
      </c>
      <c r="K368" s="6">
        <f t="shared" si="47"/>
        <v>0</v>
      </c>
      <c r="L368" s="6">
        <f t="shared" si="54"/>
        <v>0</v>
      </c>
      <c r="M368" s="17">
        <f>VLOOKUP(B368,Encargos!$A$8:$B$652,2,0)</f>
        <v>2.4659999999999999E-3</v>
      </c>
    </row>
    <row r="369" spans="1:13" x14ac:dyDescent="0.3">
      <c r="A369">
        <f t="shared" si="53"/>
        <v>1</v>
      </c>
      <c r="B369" s="1">
        <v>55671</v>
      </c>
      <c r="C369" s="6">
        <f t="shared" si="48"/>
        <v>0</v>
      </c>
      <c r="D369" s="6">
        <f t="shared" si="49"/>
        <v>0</v>
      </c>
      <c r="E369" s="6">
        <f t="shared" si="52"/>
        <v>0</v>
      </c>
      <c r="F369" s="6"/>
      <c r="G369" s="6"/>
      <c r="H369" s="6">
        <f t="shared" si="45"/>
        <v>0</v>
      </c>
      <c r="I369" s="6">
        <f t="shared" si="50"/>
        <v>0</v>
      </c>
      <c r="J369" s="6">
        <f t="shared" si="51"/>
        <v>0</v>
      </c>
      <c r="K369" s="6">
        <f t="shared" si="47"/>
        <v>0</v>
      </c>
      <c r="L369" s="6">
        <f t="shared" si="54"/>
        <v>0</v>
      </c>
      <c r="M369" s="17">
        <f>VLOOKUP(B369,Encargos!$A$8:$B$652,2,0)</f>
        <v>2.4659999999999999E-3</v>
      </c>
    </row>
    <row r="370" spans="1:13" x14ac:dyDescent="0.3">
      <c r="B370" s="1"/>
      <c r="C370" s="16"/>
      <c r="D370" s="16"/>
      <c r="E370" s="16"/>
      <c r="F370" s="16"/>
      <c r="G370" s="29"/>
      <c r="H370" s="16"/>
      <c r="I370" s="18"/>
      <c r="J370" s="16"/>
      <c r="K370" s="19"/>
      <c r="L370" s="16"/>
      <c r="M370" s="17" t="e">
        <f>VLOOKUP(B370,Encargos!$A$8:$B$652,2,0)</f>
        <v>#N/A</v>
      </c>
    </row>
    <row r="371" spans="1:13" x14ac:dyDescent="0.3">
      <c r="B371" s="1"/>
      <c r="M371" s="17" t="e">
        <f>VLOOKUP(B371,Encargos!$A$8:$B$652,2,0)</f>
        <v>#N/A</v>
      </c>
    </row>
    <row r="372" spans="1:13" x14ac:dyDescent="0.3">
      <c r="B372" s="1"/>
      <c r="M372" s="17" t="e">
        <f>VLOOKUP(B372,Encargos!$A$8:$B$652,2,0)</f>
        <v>#N/A</v>
      </c>
    </row>
    <row r="373" spans="1:13" x14ac:dyDescent="0.3">
      <c r="B373" s="1"/>
      <c r="M373" s="17" t="e">
        <f>VLOOKUP(B373,Encargos!$A$8:$B$652,2,0)</f>
        <v>#N/A</v>
      </c>
    </row>
    <row r="374" spans="1:13" x14ac:dyDescent="0.3">
      <c r="B374" s="1"/>
      <c r="M374" s="17" t="e">
        <f>VLOOKUP(B374,Encargos!$A$8:$B$652,2,0)</f>
        <v>#N/A</v>
      </c>
    </row>
    <row r="375" spans="1:13" x14ac:dyDescent="0.3">
      <c r="B375" s="1"/>
      <c r="M375" s="17" t="e">
        <f>VLOOKUP(B375,Encargos!$A$8:$B$652,2,0)</f>
        <v>#N/A</v>
      </c>
    </row>
    <row r="376" spans="1:13" x14ac:dyDescent="0.3">
      <c r="B376" s="1"/>
      <c r="M376" s="17" t="e">
        <f>VLOOKUP(B376,Encargos!$A$8:$B$652,2,0)</f>
        <v>#N/A</v>
      </c>
    </row>
    <row r="377" spans="1:13" x14ac:dyDescent="0.3">
      <c r="B377" s="1"/>
      <c r="M377" s="17" t="e">
        <f>VLOOKUP(B377,Encargos!$A$8:$B$652,2,0)</f>
        <v>#N/A</v>
      </c>
    </row>
    <row r="378" spans="1:13" x14ac:dyDescent="0.3">
      <c r="B378" s="1"/>
      <c r="M378" s="17" t="e">
        <f>VLOOKUP(B378,Encargos!$A$8:$B$652,2,0)</f>
        <v>#N/A</v>
      </c>
    </row>
    <row r="379" spans="1:13" x14ac:dyDescent="0.3">
      <c r="B379" s="1"/>
      <c r="M379" s="17" t="e">
        <f>VLOOKUP(B379,Encargos!$A$8:$B$652,2,0)</f>
        <v>#N/A</v>
      </c>
    </row>
    <row r="380" spans="1:13" x14ac:dyDescent="0.3">
      <c r="B380" s="1"/>
      <c r="M380" s="17" t="e">
        <f>VLOOKUP(B380,Encargos!$A$8:$B$652,2,0)</f>
        <v>#N/A</v>
      </c>
    </row>
    <row r="381" spans="1:13" x14ac:dyDescent="0.3">
      <c r="B381" s="1"/>
      <c r="M381" s="17" t="e">
        <f>VLOOKUP(B381,Encargos!$A$8:$B$652,2,0)</f>
        <v>#N/A</v>
      </c>
    </row>
    <row r="382" spans="1:13" x14ac:dyDescent="0.3">
      <c r="B382" s="1"/>
      <c r="M382" s="17" t="e">
        <f>VLOOKUP(B382,Encargos!$A$8:$B$652,2,0)</f>
        <v>#N/A</v>
      </c>
    </row>
    <row r="383" spans="1:13" x14ac:dyDescent="0.3">
      <c r="B383" s="1"/>
      <c r="M383" s="17" t="e">
        <f>VLOOKUP(B383,Encargos!$A$8:$B$652,2,0)</f>
        <v>#N/A</v>
      </c>
    </row>
    <row r="384" spans="1:13" x14ac:dyDescent="0.3">
      <c r="B384" s="1"/>
      <c r="M384" s="17" t="e">
        <f>VLOOKUP(B384,Encargos!$A$8:$B$652,2,0)</f>
        <v>#N/A</v>
      </c>
    </row>
    <row r="385" spans="2:13" x14ac:dyDescent="0.3">
      <c r="B385" s="1"/>
      <c r="M385" s="17" t="e">
        <f>VLOOKUP(B385,Encargos!$A$8:$B$652,2,0)</f>
        <v>#N/A</v>
      </c>
    </row>
    <row r="386" spans="2:13" x14ac:dyDescent="0.3">
      <c r="B386" s="1"/>
      <c r="M386" s="17" t="e">
        <f>VLOOKUP(B386,Encargos!$A$8:$B$652,2,0)</f>
        <v>#N/A</v>
      </c>
    </row>
    <row r="387" spans="2:13" x14ac:dyDescent="0.3">
      <c r="B387" s="1"/>
      <c r="M387" s="17" t="e">
        <f>VLOOKUP(B387,Encargos!$A$8:$B$652,2,0)</f>
        <v>#N/A</v>
      </c>
    </row>
    <row r="388" spans="2:13" x14ac:dyDescent="0.3">
      <c r="B388" s="1"/>
      <c r="M388" s="17" t="e">
        <f>VLOOKUP(B388,Encargos!$A$8:$B$652,2,0)</f>
        <v>#N/A</v>
      </c>
    </row>
    <row r="389" spans="2:13" x14ac:dyDescent="0.3">
      <c r="B389" s="1"/>
      <c r="M389" s="17" t="e">
        <f>VLOOKUP(B389,Encargos!$A$8:$B$652,2,0)</f>
        <v>#N/A</v>
      </c>
    </row>
    <row r="390" spans="2:13" x14ac:dyDescent="0.3">
      <c r="B390" s="1"/>
      <c r="M390" s="17" t="e">
        <f>VLOOKUP(B390,Encargos!$A$8:$B$652,2,0)</f>
        <v>#N/A</v>
      </c>
    </row>
    <row r="391" spans="2:13" x14ac:dyDescent="0.3">
      <c r="B391" s="1"/>
      <c r="M391" s="17" t="e">
        <f>VLOOKUP(B391,Encargos!$A$8:$B$652,2,0)</f>
        <v>#N/A</v>
      </c>
    </row>
    <row r="392" spans="2:13" x14ac:dyDescent="0.3">
      <c r="B392" s="1"/>
      <c r="M392" s="17" t="e">
        <f>VLOOKUP(B392,Encargos!$A$8:$B$652,2,0)</f>
        <v>#N/A</v>
      </c>
    </row>
    <row r="393" spans="2:13" x14ac:dyDescent="0.3">
      <c r="B393" s="1"/>
      <c r="M393" s="17" t="e">
        <f>VLOOKUP(B393,Encargos!$A$8:$B$652,2,0)</f>
        <v>#N/A</v>
      </c>
    </row>
    <row r="394" spans="2:13" x14ac:dyDescent="0.3">
      <c r="B394" s="1"/>
      <c r="M394" s="17" t="e">
        <f>VLOOKUP(B394,Encargos!$A$8:$B$652,2,0)</f>
        <v>#N/A</v>
      </c>
    </row>
    <row r="395" spans="2:13" x14ac:dyDescent="0.3">
      <c r="B395" s="1"/>
      <c r="M395" s="17" t="e">
        <f>VLOOKUP(B395,Encargos!$A$8:$B$652,2,0)</f>
        <v>#N/A</v>
      </c>
    </row>
    <row r="396" spans="2:13" x14ac:dyDescent="0.3">
      <c r="B396" s="1"/>
      <c r="M396" s="17" t="e">
        <f>VLOOKUP(B396,Encargos!$A$8:$B$652,2,0)</f>
        <v>#N/A</v>
      </c>
    </row>
    <row r="397" spans="2:13" x14ac:dyDescent="0.3">
      <c r="B397" s="1"/>
      <c r="M397" s="17" t="e">
        <f>VLOOKUP(B397,Encargos!$A$8:$B$652,2,0)</f>
        <v>#N/A</v>
      </c>
    </row>
    <row r="398" spans="2:13" x14ac:dyDescent="0.3">
      <c r="B398" s="1"/>
      <c r="M398" s="17" t="e">
        <f>VLOOKUP(B398,Encargos!$A$8:$B$652,2,0)</f>
        <v>#N/A</v>
      </c>
    </row>
    <row r="399" spans="2:13" x14ac:dyDescent="0.3">
      <c r="B399" s="1"/>
      <c r="M399" s="17" t="e">
        <f>VLOOKUP(B399,Encargos!$A$8:$B$652,2,0)</f>
        <v>#N/A</v>
      </c>
    </row>
    <row r="400" spans="2:13" x14ac:dyDescent="0.3">
      <c r="B400" s="1"/>
      <c r="M400" s="17" t="e">
        <f>VLOOKUP(B400,Encargos!$A$8:$B$652,2,0)</f>
        <v>#N/A</v>
      </c>
    </row>
    <row r="401" spans="2:13" x14ac:dyDescent="0.3">
      <c r="B401" s="1"/>
      <c r="M401" s="17" t="e">
        <f>VLOOKUP(B401,Encargos!$A$8:$B$652,2,0)</f>
        <v>#N/A</v>
      </c>
    </row>
    <row r="402" spans="2:13" x14ac:dyDescent="0.3">
      <c r="B402" s="1"/>
    </row>
    <row r="403" spans="2:13" x14ac:dyDescent="0.3">
      <c r="B403" s="1"/>
    </row>
    <row r="404" spans="2:13" x14ac:dyDescent="0.3">
      <c r="B404" s="1"/>
    </row>
    <row r="405" spans="2:13" x14ac:dyDescent="0.3">
      <c r="B405" s="1"/>
    </row>
    <row r="406" spans="2:13" x14ac:dyDescent="0.3">
      <c r="B406" s="1"/>
    </row>
    <row r="407" spans="2:13" x14ac:dyDescent="0.3">
      <c r="B407" s="1"/>
    </row>
    <row r="408" spans="2:13" x14ac:dyDescent="0.3">
      <c r="B408" s="1"/>
    </row>
    <row r="409" spans="2:13" x14ac:dyDescent="0.3">
      <c r="B409" s="1"/>
    </row>
    <row r="410" spans="2:13" x14ac:dyDescent="0.3">
      <c r="B410" s="1"/>
    </row>
    <row r="411" spans="2:13" x14ac:dyDescent="0.3">
      <c r="B411" s="1"/>
    </row>
    <row r="412" spans="2:13" x14ac:dyDescent="0.3">
      <c r="B412" s="1"/>
    </row>
    <row r="413" spans="2:13" x14ac:dyDescent="0.3">
      <c r="B413" s="1"/>
    </row>
    <row r="414" spans="2:13" x14ac:dyDescent="0.3">
      <c r="B414" s="1"/>
    </row>
    <row r="415" spans="2:13" x14ac:dyDescent="0.3">
      <c r="B415" s="1"/>
    </row>
    <row r="416" spans="2:13" x14ac:dyDescent="0.3">
      <c r="B416" s="1"/>
    </row>
    <row r="417" spans="2:2" x14ac:dyDescent="0.3">
      <c r="B417" s="1"/>
    </row>
    <row r="418" spans="2:2" x14ac:dyDescent="0.3">
      <c r="B418" s="1"/>
    </row>
    <row r="419" spans="2:2" x14ac:dyDescent="0.3">
      <c r="B419" s="1"/>
    </row>
    <row r="420" spans="2:2" x14ac:dyDescent="0.3">
      <c r="B420" s="1"/>
    </row>
    <row r="421" spans="2:2" x14ac:dyDescent="0.3">
      <c r="B421" s="1"/>
    </row>
    <row r="422" spans="2:2" x14ac:dyDescent="0.3">
      <c r="B422" s="1"/>
    </row>
    <row r="423" spans="2:2" x14ac:dyDescent="0.3">
      <c r="B423" s="1"/>
    </row>
    <row r="424" spans="2:2" x14ac:dyDescent="0.3">
      <c r="B424" s="1"/>
    </row>
    <row r="425" spans="2:2" x14ac:dyDescent="0.3">
      <c r="B425" s="1"/>
    </row>
    <row r="426" spans="2:2" x14ac:dyDescent="0.3">
      <c r="B426" s="1"/>
    </row>
    <row r="427" spans="2:2" x14ac:dyDescent="0.3">
      <c r="B427" s="1"/>
    </row>
    <row r="428" spans="2:2" x14ac:dyDescent="0.3">
      <c r="B428" s="1"/>
    </row>
    <row r="429" spans="2:2" x14ac:dyDescent="0.3">
      <c r="B429" s="1"/>
    </row>
    <row r="430" spans="2:2" x14ac:dyDescent="0.3">
      <c r="B430" s="1"/>
    </row>
    <row r="431" spans="2:2" x14ac:dyDescent="0.3">
      <c r="B431" s="1"/>
    </row>
    <row r="432" spans="2:2" x14ac:dyDescent="0.3">
      <c r="B432" s="1"/>
    </row>
    <row r="433" spans="2:2" x14ac:dyDescent="0.3">
      <c r="B433" s="1"/>
    </row>
    <row r="434" spans="2:2" x14ac:dyDescent="0.3">
      <c r="B434" s="1"/>
    </row>
    <row r="435" spans="2:2" x14ac:dyDescent="0.3">
      <c r="B435" s="1"/>
    </row>
    <row r="436" spans="2:2" x14ac:dyDescent="0.3">
      <c r="B436" s="1"/>
    </row>
    <row r="437" spans="2:2" x14ac:dyDescent="0.3">
      <c r="B437" s="1"/>
    </row>
    <row r="438" spans="2:2" x14ac:dyDescent="0.3">
      <c r="B438" s="1"/>
    </row>
    <row r="439" spans="2:2" x14ac:dyDescent="0.3">
      <c r="B439" s="1"/>
    </row>
    <row r="440" spans="2:2" x14ac:dyDescent="0.3">
      <c r="B440" s="1"/>
    </row>
    <row r="441" spans="2:2" x14ac:dyDescent="0.3">
      <c r="B441" s="1"/>
    </row>
    <row r="442" spans="2:2" x14ac:dyDescent="0.3">
      <c r="B442" s="1"/>
    </row>
    <row r="443" spans="2:2" x14ac:dyDescent="0.3">
      <c r="B443" s="1"/>
    </row>
    <row r="444" spans="2:2" x14ac:dyDescent="0.3">
      <c r="B444" s="1"/>
    </row>
    <row r="445" spans="2:2" x14ac:dyDescent="0.3">
      <c r="B445" s="1"/>
    </row>
    <row r="446" spans="2:2" x14ac:dyDescent="0.3">
      <c r="B446" s="1"/>
    </row>
    <row r="447" spans="2:2" x14ac:dyDescent="0.3">
      <c r="B447" s="1"/>
    </row>
    <row r="448" spans="2:2" x14ac:dyDescent="0.3">
      <c r="B448" s="1"/>
    </row>
    <row r="449" spans="2:2" x14ac:dyDescent="0.3">
      <c r="B449" s="1"/>
    </row>
    <row r="450" spans="2:2" x14ac:dyDescent="0.3">
      <c r="B450" s="1"/>
    </row>
    <row r="451" spans="2:2" x14ac:dyDescent="0.3">
      <c r="B451" s="1"/>
    </row>
    <row r="452" spans="2:2" x14ac:dyDescent="0.3">
      <c r="B452" s="1"/>
    </row>
    <row r="453" spans="2:2" x14ac:dyDescent="0.3">
      <c r="B453" s="1"/>
    </row>
    <row r="454" spans="2:2" x14ac:dyDescent="0.3">
      <c r="B454" s="1"/>
    </row>
    <row r="455" spans="2:2" x14ac:dyDescent="0.3">
      <c r="B455" s="1"/>
    </row>
    <row r="456" spans="2:2" x14ac:dyDescent="0.3">
      <c r="B456" s="1"/>
    </row>
    <row r="457" spans="2:2" x14ac:dyDescent="0.3">
      <c r="B457" s="1"/>
    </row>
    <row r="458" spans="2:2" x14ac:dyDescent="0.3">
      <c r="B458" s="1"/>
    </row>
    <row r="459" spans="2:2" x14ac:dyDescent="0.3">
      <c r="B459" s="1"/>
    </row>
    <row r="460" spans="2:2" x14ac:dyDescent="0.3">
      <c r="B460" s="1"/>
    </row>
    <row r="461" spans="2:2" x14ac:dyDescent="0.3">
      <c r="B461" s="1"/>
    </row>
    <row r="462" spans="2:2" x14ac:dyDescent="0.3">
      <c r="B462" s="1"/>
    </row>
    <row r="463" spans="2:2" x14ac:dyDescent="0.3">
      <c r="B463" s="1"/>
    </row>
    <row r="464" spans="2:2" x14ac:dyDescent="0.3">
      <c r="B464" s="1"/>
    </row>
    <row r="465" spans="2:2" x14ac:dyDescent="0.3">
      <c r="B465" s="1"/>
    </row>
    <row r="466" spans="2:2" x14ac:dyDescent="0.3">
      <c r="B466" s="1"/>
    </row>
    <row r="467" spans="2:2" x14ac:dyDescent="0.3">
      <c r="B467" s="1"/>
    </row>
    <row r="468" spans="2:2" x14ac:dyDescent="0.3">
      <c r="B468" s="1"/>
    </row>
    <row r="469" spans="2:2" x14ac:dyDescent="0.3">
      <c r="B469" s="1"/>
    </row>
    <row r="470" spans="2:2" x14ac:dyDescent="0.3">
      <c r="B470" s="1"/>
    </row>
    <row r="471" spans="2:2" x14ac:dyDescent="0.3">
      <c r="B471" s="1"/>
    </row>
    <row r="472" spans="2:2" x14ac:dyDescent="0.3">
      <c r="B472" s="1"/>
    </row>
    <row r="473" spans="2:2" x14ac:dyDescent="0.3">
      <c r="B473" s="1"/>
    </row>
    <row r="474" spans="2:2" x14ac:dyDescent="0.3">
      <c r="B474" s="1"/>
    </row>
    <row r="475" spans="2:2" x14ac:dyDescent="0.3">
      <c r="B475" s="1"/>
    </row>
    <row r="476" spans="2:2" x14ac:dyDescent="0.3">
      <c r="B476" s="1"/>
    </row>
    <row r="477" spans="2:2" x14ac:dyDescent="0.3">
      <c r="B477" s="1"/>
    </row>
    <row r="478" spans="2:2" x14ac:dyDescent="0.3">
      <c r="B478" s="1"/>
    </row>
    <row r="479" spans="2:2" x14ac:dyDescent="0.3">
      <c r="B479" s="1"/>
    </row>
    <row r="480" spans="2:2" x14ac:dyDescent="0.3">
      <c r="B480" s="1"/>
    </row>
    <row r="481" spans="2:2" x14ac:dyDescent="0.3">
      <c r="B481" s="1"/>
    </row>
    <row r="482" spans="2:2" x14ac:dyDescent="0.3">
      <c r="B482" s="1"/>
    </row>
    <row r="483" spans="2:2" x14ac:dyDescent="0.3">
      <c r="B483" s="1"/>
    </row>
    <row r="484" spans="2:2" x14ac:dyDescent="0.3">
      <c r="B484" s="1"/>
    </row>
    <row r="485" spans="2:2" x14ac:dyDescent="0.3">
      <c r="B485" s="1"/>
    </row>
    <row r="486" spans="2:2" x14ac:dyDescent="0.3">
      <c r="B486" s="1"/>
    </row>
    <row r="487" spans="2:2" x14ac:dyDescent="0.3">
      <c r="B487" s="1"/>
    </row>
    <row r="488" spans="2:2" x14ac:dyDescent="0.3">
      <c r="B488" s="1"/>
    </row>
    <row r="489" spans="2:2" x14ac:dyDescent="0.3">
      <c r="B489" s="1"/>
    </row>
    <row r="490" spans="2:2" x14ac:dyDescent="0.3">
      <c r="B490" s="1"/>
    </row>
    <row r="491" spans="2:2" x14ac:dyDescent="0.3">
      <c r="B491" s="1"/>
    </row>
    <row r="492" spans="2:2" x14ac:dyDescent="0.3">
      <c r="B492" s="1"/>
    </row>
    <row r="493" spans="2:2" x14ac:dyDescent="0.3">
      <c r="B493" s="1"/>
    </row>
    <row r="494" spans="2:2" x14ac:dyDescent="0.3">
      <c r="B494" s="1"/>
    </row>
    <row r="495" spans="2:2" x14ac:dyDescent="0.3">
      <c r="B495" s="1"/>
    </row>
    <row r="496" spans="2:2" x14ac:dyDescent="0.3">
      <c r="B496" s="1"/>
    </row>
    <row r="497" spans="2:2" x14ac:dyDescent="0.3">
      <c r="B497" s="1"/>
    </row>
    <row r="498" spans="2:2" x14ac:dyDescent="0.3">
      <c r="B498" s="1"/>
    </row>
    <row r="499" spans="2:2" x14ac:dyDescent="0.3">
      <c r="B499" s="1"/>
    </row>
    <row r="500" spans="2:2" x14ac:dyDescent="0.3">
      <c r="B500" s="1"/>
    </row>
    <row r="501" spans="2:2" x14ac:dyDescent="0.3">
      <c r="B501" s="1"/>
    </row>
    <row r="502" spans="2:2" x14ac:dyDescent="0.3">
      <c r="B502" s="1"/>
    </row>
    <row r="503" spans="2:2" x14ac:dyDescent="0.3">
      <c r="B503" s="1"/>
    </row>
    <row r="504" spans="2:2" x14ac:dyDescent="0.3">
      <c r="B504" s="1"/>
    </row>
    <row r="505" spans="2:2" x14ac:dyDescent="0.3">
      <c r="B505" s="1"/>
    </row>
    <row r="506" spans="2:2" x14ac:dyDescent="0.3">
      <c r="B506" s="1"/>
    </row>
    <row r="507" spans="2:2" x14ac:dyDescent="0.3">
      <c r="B507" s="1"/>
    </row>
    <row r="508" spans="2:2" x14ac:dyDescent="0.3">
      <c r="B508" s="1"/>
    </row>
    <row r="509" spans="2:2" x14ac:dyDescent="0.3">
      <c r="B509" s="1"/>
    </row>
    <row r="510" spans="2:2" x14ac:dyDescent="0.3">
      <c r="B510" s="1"/>
    </row>
    <row r="511" spans="2:2" x14ac:dyDescent="0.3">
      <c r="B511" s="1"/>
    </row>
    <row r="512" spans="2:2" x14ac:dyDescent="0.3">
      <c r="B512" s="1"/>
    </row>
    <row r="513" spans="2:2" x14ac:dyDescent="0.3">
      <c r="B513" s="1"/>
    </row>
    <row r="514" spans="2:2" x14ac:dyDescent="0.3">
      <c r="B514" s="1"/>
    </row>
    <row r="515" spans="2:2" x14ac:dyDescent="0.3">
      <c r="B515" s="1"/>
    </row>
    <row r="516" spans="2:2" x14ac:dyDescent="0.3">
      <c r="B516" s="1"/>
    </row>
    <row r="517" spans="2:2" x14ac:dyDescent="0.3">
      <c r="B517" s="1"/>
    </row>
    <row r="518" spans="2:2" x14ac:dyDescent="0.3">
      <c r="B518" s="1"/>
    </row>
    <row r="519" spans="2:2" x14ac:dyDescent="0.3">
      <c r="B519" s="1"/>
    </row>
    <row r="520" spans="2:2" x14ac:dyDescent="0.3">
      <c r="B520" s="1"/>
    </row>
    <row r="521" spans="2:2" x14ac:dyDescent="0.3">
      <c r="B521" s="1"/>
    </row>
    <row r="522" spans="2:2" x14ac:dyDescent="0.3">
      <c r="B522" s="1"/>
    </row>
    <row r="523" spans="2:2" x14ac:dyDescent="0.3">
      <c r="B523" s="1"/>
    </row>
    <row r="524" spans="2:2" x14ac:dyDescent="0.3">
      <c r="B524" s="1"/>
    </row>
    <row r="525" spans="2:2" x14ac:dyDescent="0.3">
      <c r="B525" s="1"/>
    </row>
    <row r="526" spans="2:2" x14ac:dyDescent="0.3">
      <c r="B526" s="1"/>
    </row>
    <row r="527" spans="2:2" x14ac:dyDescent="0.3">
      <c r="B527" s="1"/>
    </row>
    <row r="528" spans="2:2" x14ac:dyDescent="0.3">
      <c r="B528" s="1"/>
    </row>
    <row r="529" spans="2:2" x14ac:dyDescent="0.3">
      <c r="B529" s="1"/>
    </row>
    <row r="530" spans="2:2" x14ac:dyDescent="0.3">
      <c r="B530" s="1"/>
    </row>
    <row r="531" spans="2:2" x14ac:dyDescent="0.3">
      <c r="B531" s="1"/>
    </row>
    <row r="532" spans="2:2" x14ac:dyDescent="0.3">
      <c r="B532" s="1"/>
    </row>
    <row r="533" spans="2:2" x14ac:dyDescent="0.3">
      <c r="B533" s="1"/>
    </row>
    <row r="534" spans="2:2" x14ac:dyDescent="0.3">
      <c r="B534" s="1"/>
    </row>
    <row r="535" spans="2:2" x14ac:dyDescent="0.3">
      <c r="B535" s="1"/>
    </row>
    <row r="536" spans="2:2" x14ac:dyDescent="0.3">
      <c r="B536" s="1"/>
    </row>
    <row r="537" spans="2:2" x14ac:dyDescent="0.3">
      <c r="B537" s="1"/>
    </row>
    <row r="538" spans="2:2" x14ac:dyDescent="0.3">
      <c r="B538" s="1"/>
    </row>
    <row r="539" spans="2:2" x14ac:dyDescent="0.3">
      <c r="B539" s="1"/>
    </row>
    <row r="540" spans="2:2" x14ac:dyDescent="0.3">
      <c r="B540" s="1"/>
    </row>
    <row r="541" spans="2:2" x14ac:dyDescent="0.3">
      <c r="B541" s="1"/>
    </row>
    <row r="542" spans="2:2" x14ac:dyDescent="0.3">
      <c r="B542" s="1"/>
    </row>
    <row r="543" spans="2:2" x14ac:dyDescent="0.3">
      <c r="B543" s="1"/>
    </row>
    <row r="544" spans="2:2" x14ac:dyDescent="0.3">
      <c r="B544" s="1"/>
    </row>
    <row r="545" spans="2:2" x14ac:dyDescent="0.3">
      <c r="B545" s="1"/>
    </row>
    <row r="546" spans="2:2" x14ac:dyDescent="0.3">
      <c r="B546" s="1"/>
    </row>
    <row r="547" spans="2:2" x14ac:dyDescent="0.3">
      <c r="B547" s="1"/>
    </row>
    <row r="548" spans="2:2" x14ac:dyDescent="0.3">
      <c r="B548" s="1"/>
    </row>
    <row r="549" spans="2:2" x14ac:dyDescent="0.3">
      <c r="B549" s="1"/>
    </row>
    <row r="550" spans="2:2" x14ac:dyDescent="0.3">
      <c r="B550" s="1"/>
    </row>
    <row r="551" spans="2:2" x14ac:dyDescent="0.3">
      <c r="B551" s="1"/>
    </row>
    <row r="552" spans="2:2" x14ac:dyDescent="0.3">
      <c r="B552" s="1"/>
    </row>
    <row r="553" spans="2:2" x14ac:dyDescent="0.3">
      <c r="B553" s="1"/>
    </row>
    <row r="554" spans="2:2" x14ac:dyDescent="0.3">
      <c r="B554" s="1"/>
    </row>
    <row r="555" spans="2:2" x14ac:dyDescent="0.3">
      <c r="B555" s="1"/>
    </row>
    <row r="556" spans="2:2" x14ac:dyDescent="0.3">
      <c r="B556" s="1"/>
    </row>
    <row r="557" spans="2:2" x14ac:dyDescent="0.3">
      <c r="B557" s="1"/>
    </row>
    <row r="558" spans="2:2" x14ac:dyDescent="0.3">
      <c r="B558" s="1"/>
    </row>
    <row r="559" spans="2:2" x14ac:dyDescent="0.3">
      <c r="B559" s="1"/>
    </row>
    <row r="560" spans="2:2" x14ac:dyDescent="0.3">
      <c r="B560" s="1"/>
    </row>
    <row r="561" spans="2:2" x14ac:dyDescent="0.3">
      <c r="B561" s="1"/>
    </row>
    <row r="562" spans="2:2" x14ac:dyDescent="0.3">
      <c r="B562" s="1"/>
    </row>
    <row r="563" spans="2:2" x14ac:dyDescent="0.3">
      <c r="B563" s="1"/>
    </row>
    <row r="564" spans="2:2" x14ac:dyDescent="0.3">
      <c r="B564" s="1"/>
    </row>
    <row r="565" spans="2:2" x14ac:dyDescent="0.3">
      <c r="B565" s="1"/>
    </row>
    <row r="566" spans="2:2" x14ac:dyDescent="0.3">
      <c r="B566" s="1"/>
    </row>
    <row r="567" spans="2:2" x14ac:dyDescent="0.3">
      <c r="B567" s="1"/>
    </row>
    <row r="568" spans="2:2" x14ac:dyDescent="0.3">
      <c r="B568" s="1"/>
    </row>
    <row r="569" spans="2:2" x14ac:dyDescent="0.3">
      <c r="B569" s="1"/>
    </row>
    <row r="570" spans="2:2" x14ac:dyDescent="0.3">
      <c r="B570" s="1"/>
    </row>
    <row r="571" spans="2:2" x14ac:dyDescent="0.3">
      <c r="B571" s="1"/>
    </row>
    <row r="572" spans="2:2" x14ac:dyDescent="0.3">
      <c r="B572" s="1"/>
    </row>
    <row r="573" spans="2:2" x14ac:dyDescent="0.3">
      <c r="B573" s="1"/>
    </row>
    <row r="574" spans="2:2" x14ac:dyDescent="0.3">
      <c r="B574" s="1"/>
    </row>
    <row r="575" spans="2:2" x14ac:dyDescent="0.3">
      <c r="B575" s="1"/>
    </row>
    <row r="576" spans="2:2" x14ac:dyDescent="0.3">
      <c r="B576" s="1"/>
    </row>
    <row r="577" spans="2:2" x14ac:dyDescent="0.3">
      <c r="B577" s="1"/>
    </row>
    <row r="578" spans="2:2" x14ac:dyDescent="0.3">
      <c r="B578" s="1"/>
    </row>
    <row r="579" spans="2:2" x14ac:dyDescent="0.3">
      <c r="B579" s="1"/>
    </row>
    <row r="580" spans="2:2" x14ac:dyDescent="0.3">
      <c r="B580" s="1"/>
    </row>
    <row r="581" spans="2:2" x14ac:dyDescent="0.3">
      <c r="B581" s="1"/>
    </row>
    <row r="582" spans="2:2" x14ac:dyDescent="0.3">
      <c r="B582" s="1"/>
    </row>
    <row r="583" spans="2:2" x14ac:dyDescent="0.3">
      <c r="B583" s="1"/>
    </row>
    <row r="584" spans="2:2" x14ac:dyDescent="0.3">
      <c r="B584" s="1"/>
    </row>
    <row r="585" spans="2:2" x14ac:dyDescent="0.3">
      <c r="B585" s="1"/>
    </row>
    <row r="586" spans="2:2" x14ac:dyDescent="0.3">
      <c r="B586" s="1"/>
    </row>
    <row r="587" spans="2:2" x14ac:dyDescent="0.3">
      <c r="B587" s="1"/>
    </row>
    <row r="588" spans="2:2" x14ac:dyDescent="0.3">
      <c r="B588" s="1"/>
    </row>
    <row r="589" spans="2:2" x14ac:dyDescent="0.3">
      <c r="B589" s="1"/>
    </row>
    <row r="590" spans="2:2" x14ac:dyDescent="0.3">
      <c r="B590" s="1"/>
    </row>
    <row r="591" spans="2:2" x14ac:dyDescent="0.3">
      <c r="B591" s="1"/>
    </row>
    <row r="592" spans="2:2" x14ac:dyDescent="0.3">
      <c r="B592" s="1"/>
    </row>
    <row r="593" spans="2:2" x14ac:dyDescent="0.3">
      <c r="B593" s="1"/>
    </row>
    <row r="594" spans="2:2" x14ac:dyDescent="0.3">
      <c r="B594" s="1"/>
    </row>
    <row r="595" spans="2:2" x14ac:dyDescent="0.3">
      <c r="B595" s="1"/>
    </row>
    <row r="596" spans="2:2" x14ac:dyDescent="0.3">
      <c r="B596" s="1"/>
    </row>
    <row r="597" spans="2:2" x14ac:dyDescent="0.3">
      <c r="B597" s="1"/>
    </row>
    <row r="598" spans="2:2" x14ac:dyDescent="0.3">
      <c r="B598" s="1"/>
    </row>
    <row r="599" spans="2:2" x14ac:dyDescent="0.3">
      <c r="B599" s="1"/>
    </row>
    <row r="600" spans="2:2" x14ac:dyDescent="0.3">
      <c r="B600" s="1"/>
    </row>
    <row r="601" spans="2:2" x14ac:dyDescent="0.3">
      <c r="B601" s="1"/>
    </row>
    <row r="602" spans="2:2" x14ac:dyDescent="0.3">
      <c r="B602" s="1"/>
    </row>
    <row r="603" spans="2:2" x14ac:dyDescent="0.3">
      <c r="B603" s="1"/>
    </row>
    <row r="604" spans="2:2" x14ac:dyDescent="0.3">
      <c r="B604" s="1"/>
    </row>
    <row r="605" spans="2:2" x14ac:dyDescent="0.3">
      <c r="B605" s="1"/>
    </row>
    <row r="606" spans="2:2" x14ac:dyDescent="0.3">
      <c r="B606" s="1"/>
    </row>
    <row r="607" spans="2:2" x14ac:dyDescent="0.3">
      <c r="B607" s="1"/>
    </row>
    <row r="608" spans="2:2" x14ac:dyDescent="0.3">
      <c r="B608" s="1"/>
    </row>
    <row r="609" spans="2:2" x14ac:dyDescent="0.3">
      <c r="B609" s="1"/>
    </row>
    <row r="610" spans="2:2" x14ac:dyDescent="0.3">
      <c r="B610" s="1"/>
    </row>
    <row r="611" spans="2:2" x14ac:dyDescent="0.3">
      <c r="B611" s="1"/>
    </row>
    <row r="612" spans="2:2" x14ac:dyDescent="0.3">
      <c r="B612" s="1"/>
    </row>
    <row r="613" spans="2:2" x14ac:dyDescent="0.3">
      <c r="B613" s="1"/>
    </row>
    <row r="614" spans="2:2" x14ac:dyDescent="0.3">
      <c r="B614" s="1"/>
    </row>
    <row r="615" spans="2:2" x14ac:dyDescent="0.3">
      <c r="B615" s="1"/>
    </row>
    <row r="616" spans="2:2" x14ac:dyDescent="0.3">
      <c r="B616" s="1"/>
    </row>
    <row r="617" spans="2:2" x14ac:dyDescent="0.3">
      <c r="B617" s="1"/>
    </row>
    <row r="618" spans="2:2" x14ac:dyDescent="0.3">
      <c r="B618" s="1"/>
    </row>
    <row r="619" spans="2:2" x14ac:dyDescent="0.3">
      <c r="B619" s="1"/>
    </row>
    <row r="620" spans="2:2" x14ac:dyDescent="0.3">
      <c r="B620" s="1"/>
    </row>
    <row r="621" spans="2:2" x14ac:dyDescent="0.3">
      <c r="B621" s="1"/>
    </row>
    <row r="622" spans="2:2" x14ac:dyDescent="0.3">
      <c r="B622" s="1"/>
    </row>
    <row r="623" spans="2:2" x14ac:dyDescent="0.3">
      <c r="B623" s="1"/>
    </row>
    <row r="624" spans="2:2" x14ac:dyDescent="0.3">
      <c r="B624" s="1"/>
    </row>
    <row r="625" spans="2:2" x14ac:dyDescent="0.3">
      <c r="B625" s="1"/>
    </row>
    <row r="626" spans="2:2" x14ac:dyDescent="0.3">
      <c r="B626" s="1"/>
    </row>
    <row r="627" spans="2:2" x14ac:dyDescent="0.3">
      <c r="B627" s="1"/>
    </row>
    <row r="628" spans="2:2" x14ac:dyDescent="0.3">
      <c r="B628" s="1"/>
    </row>
    <row r="629" spans="2:2" x14ac:dyDescent="0.3">
      <c r="B629" s="1"/>
    </row>
    <row r="630" spans="2:2" x14ac:dyDescent="0.3">
      <c r="B630" s="1"/>
    </row>
    <row r="631" spans="2:2" x14ac:dyDescent="0.3">
      <c r="B631" s="1"/>
    </row>
    <row r="632" spans="2:2" x14ac:dyDescent="0.3">
      <c r="B632" s="1"/>
    </row>
    <row r="633" spans="2:2" x14ac:dyDescent="0.3">
      <c r="B633" s="1"/>
    </row>
    <row r="634" spans="2:2" x14ac:dyDescent="0.3">
      <c r="B634" s="1"/>
    </row>
    <row r="635" spans="2:2" x14ac:dyDescent="0.3">
      <c r="B635" s="1"/>
    </row>
    <row r="636" spans="2:2" x14ac:dyDescent="0.3">
      <c r="B636" s="1"/>
    </row>
    <row r="637" spans="2:2" x14ac:dyDescent="0.3">
      <c r="B637" s="1"/>
    </row>
    <row r="638" spans="2:2" x14ac:dyDescent="0.3">
      <c r="B638" s="1"/>
    </row>
    <row r="639" spans="2:2" x14ac:dyDescent="0.3">
      <c r="B639" s="1"/>
    </row>
    <row r="640" spans="2:2" x14ac:dyDescent="0.3">
      <c r="B640" s="1"/>
    </row>
    <row r="641" spans="2:2" x14ac:dyDescent="0.3">
      <c r="B641" s="1"/>
    </row>
    <row r="642" spans="2:2" x14ac:dyDescent="0.3">
      <c r="B642" s="1"/>
    </row>
    <row r="643" spans="2:2" x14ac:dyDescent="0.3">
      <c r="B643" s="1"/>
    </row>
    <row r="644" spans="2:2" x14ac:dyDescent="0.3">
      <c r="B644" s="1"/>
    </row>
    <row r="645" spans="2:2" x14ac:dyDescent="0.3">
      <c r="B645" s="1"/>
    </row>
    <row r="646" spans="2:2" x14ac:dyDescent="0.3">
      <c r="B646" s="1"/>
    </row>
    <row r="647" spans="2:2" x14ac:dyDescent="0.3">
      <c r="B647" s="1"/>
    </row>
    <row r="648" spans="2:2" x14ac:dyDescent="0.3">
      <c r="B648" s="1"/>
    </row>
    <row r="649" spans="2:2" x14ac:dyDescent="0.3">
      <c r="B649" s="1"/>
    </row>
    <row r="650" spans="2:2" x14ac:dyDescent="0.3">
      <c r="B650" s="1"/>
    </row>
    <row r="651" spans="2:2" x14ac:dyDescent="0.3">
      <c r="B651" s="1"/>
    </row>
  </sheetData>
  <pageMargins left="0.511811024" right="0.511811024" top="0.78740157499999996" bottom="0.78740157499999996" header="0.31496062000000002" footer="0.31496062000000002"/>
  <pageSetup paperSize="9" orientation="portrait" horizontalDpi="360" verticalDpi="36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22"/>
  <sheetViews>
    <sheetView workbookViewId="0">
      <selection activeCell="P41" sqref="P41"/>
    </sheetView>
  </sheetViews>
  <sheetFormatPr defaultRowHeight="14.4" x14ac:dyDescent="0.3"/>
  <cols>
    <col min="2" max="2" width="16.109375" customWidth="1"/>
    <col min="3" max="3" width="15" bestFit="1" customWidth="1"/>
    <col min="4" max="4" width="15.109375" bestFit="1" customWidth="1"/>
    <col min="7" max="7" width="23.5546875" customWidth="1"/>
    <col min="9" max="9" width="15.109375" bestFit="1" customWidth="1"/>
    <col min="10" max="10" width="19" bestFit="1" customWidth="1"/>
    <col min="11" max="11" width="15.109375" bestFit="1" customWidth="1"/>
    <col min="15" max="15" width="17" bestFit="1" customWidth="1"/>
    <col min="16" max="16" width="15.109375" bestFit="1" customWidth="1"/>
  </cols>
  <sheetData>
    <row r="1" spans="1:16" x14ac:dyDescent="0.3">
      <c r="A1" s="234" t="s">
        <v>579</v>
      </c>
      <c r="B1" s="234"/>
      <c r="C1" s="234"/>
      <c r="D1" s="234"/>
      <c r="G1" s="231" t="s">
        <v>615</v>
      </c>
      <c r="H1" s="232"/>
      <c r="I1" s="232"/>
      <c r="J1" s="232"/>
      <c r="K1" s="233"/>
      <c r="N1" s="235" t="s">
        <v>580</v>
      </c>
      <c r="O1" s="235"/>
      <c r="P1" s="235"/>
    </row>
    <row r="2" spans="1:16" x14ac:dyDescent="0.3">
      <c r="A2" s="123" t="s">
        <v>28</v>
      </c>
      <c r="B2" s="123" t="s">
        <v>47</v>
      </c>
      <c r="C2" s="123" t="s">
        <v>38</v>
      </c>
      <c r="D2" s="123" t="s">
        <v>40</v>
      </c>
      <c r="G2" s="126" t="s">
        <v>581</v>
      </c>
      <c r="H2" s="126" t="s">
        <v>28</v>
      </c>
      <c r="I2" s="126" t="s">
        <v>47</v>
      </c>
      <c r="J2" s="126" t="s">
        <v>38</v>
      </c>
      <c r="K2" s="126" t="s">
        <v>40</v>
      </c>
      <c r="N2" s="131" t="s">
        <v>28</v>
      </c>
      <c r="O2" s="131" t="s">
        <v>582</v>
      </c>
      <c r="P2" s="131" t="s">
        <v>583</v>
      </c>
    </row>
    <row r="3" spans="1:16" x14ac:dyDescent="0.3">
      <c r="A3" s="124">
        <v>44562</v>
      </c>
      <c r="B3" s="125">
        <f>SUMIFS('Dívidas garantidas - RRF'!AS$3:AS$387,'Dívidas garantidas - RRF'!$AV$3:$AV$387,MONTH('Fluxo dív. garantidas - RRF'!$A3),'Dívidas garantidas - RRF'!$AW$3:$AW$387,YEAR('Fluxo dív. garantidas - RRF'!$A3))</f>
        <v>39696646.009999998</v>
      </c>
      <c r="C3" s="125">
        <f>SUMIFS('Dívidas garantidas - RRF'!AT$3:AT$387,'Dívidas garantidas - RRF'!$AV$3:$AV$387,MONTH('Fluxo dív. garantidas - RRF'!$A3),'Dívidas garantidas - RRF'!$AW$3:$AW$387,YEAR('Fluxo dív. garantidas - RRF'!$A3))</f>
        <v>15273481.9</v>
      </c>
      <c r="D3" s="125">
        <f>SUMIFS('Dívidas garantidas - RRF'!AU$3:AU$387,'Dívidas garantidas - RRF'!$AV$3:$AV$387,MONTH('Fluxo dív. garantidas - RRF'!$A3),'Dívidas garantidas - RRF'!$AW$3:$AW$387,YEAR('Fluxo dív. garantidas - RRF'!$A3))</f>
        <v>54970127.910000004</v>
      </c>
      <c r="G3" s="127">
        <v>1</v>
      </c>
      <c r="H3" s="128">
        <v>44562</v>
      </c>
      <c r="I3" s="129">
        <f>B3*$G3</f>
        <v>39696646.009999998</v>
      </c>
      <c r="J3" s="129">
        <f t="shared" ref="J3:K3" si="0">C3*$G3</f>
        <v>15273481.9</v>
      </c>
      <c r="K3" s="129">
        <f t="shared" si="0"/>
        <v>54970127.910000004</v>
      </c>
      <c r="N3" s="132">
        <f>H3</f>
        <v>44562</v>
      </c>
      <c r="O3" s="132">
        <f>EDATE(N3,1)</f>
        <v>44593</v>
      </c>
      <c r="P3" s="133">
        <f>D3-K3</f>
        <v>0</v>
      </c>
    </row>
    <row r="4" spans="1:16" x14ac:dyDescent="0.3">
      <c r="A4" s="124">
        <v>44593</v>
      </c>
      <c r="B4" s="125">
        <f>SUMIFS('Dívidas garantidas - RRF'!AS$3:AS$387,'Dívidas garantidas - RRF'!$AV$3:$AV$387,MONTH('Fluxo dív. garantidas - RRF'!$A4),'Dívidas garantidas - RRF'!$AW$3:$AW$387,YEAR('Fluxo dív. garantidas - RRF'!$A4))</f>
        <v>40547331.299999997</v>
      </c>
      <c r="C4" s="125">
        <f>SUMIFS('Dívidas garantidas - RRF'!AT$3:AT$387,'Dívidas garantidas - RRF'!$AV$3:$AV$387,MONTH('Fluxo dív. garantidas - RRF'!$A4),'Dívidas garantidas - RRF'!$AW$3:$AW$387,YEAR('Fluxo dív. garantidas - RRF'!$A4))</f>
        <v>7326672.1900000004</v>
      </c>
      <c r="D4" s="125">
        <f>SUMIFS('Dívidas garantidas - RRF'!AU$3:AU$387,'Dívidas garantidas - RRF'!$AV$3:$AV$387,MONTH('Fluxo dív. garantidas - RRF'!$A4),'Dívidas garantidas - RRF'!$AW$3:$AW$387,YEAR('Fluxo dív. garantidas - RRF'!$A4))</f>
        <v>47874003.490000002</v>
      </c>
      <c r="G4" s="127">
        <v>1</v>
      </c>
      <c r="H4" s="128">
        <v>44593</v>
      </c>
      <c r="I4" s="129">
        <f t="shared" ref="I4:I14" si="1">B4*$G4</f>
        <v>40547331.299999997</v>
      </c>
      <c r="J4" s="129">
        <f t="shared" ref="J4:J14" si="2">C4*$G4</f>
        <v>7326672.1900000004</v>
      </c>
      <c r="K4" s="129">
        <f t="shared" ref="K4:K15" si="3">D4*$G4</f>
        <v>47874003.490000002</v>
      </c>
      <c r="N4" s="132">
        <f t="shared" ref="N4:N67" si="4">H4</f>
        <v>44593</v>
      </c>
      <c r="O4" s="132">
        <f t="shared" ref="O4:O67" si="5">EDATE(N4,1)</f>
        <v>44621</v>
      </c>
      <c r="P4" s="133">
        <f t="shared" ref="P4:P67" si="6">D4-K4</f>
        <v>0</v>
      </c>
    </row>
    <row r="5" spans="1:16" x14ac:dyDescent="0.3">
      <c r="A5" s="124">
        <v>44621</v>
      </c>
      <c r="B5" s="125">
        <f>SUMIFS('Dívidas garantidas - RRF'!AS$3:AS$387,'Dívidas garantidas - RRF'!$AV$3:$AV$387,MONTH('Fluxo dív. garantidas - RRF'!$A5),'Dívidas garantidas - RRF'!$AW$3:$AW$387,YEAR('Fluxo dív. garantidas - RRF'!$A5))</f>
        <v>159547078.69</v>
      </c>
      <c r="C5" s="125">
        <f>SUMIFS('Dívidas garantidas - RRF'!AT$3:AT$387,'Dívidas garantidas - RRF'!$AV$3:$AV$387,MONTH('Fluxo dív. garantidas - RRF'!$A5),'Dívidas garantidas - RRF'!$AW$3:$AW$387,YEAR('Fluxo dív. garantidas - RRF'!$A5))</f>
        <v>23113939.400000002</v>
      </c>
      <c r="D5" s="125">
        <f>SUMIFS('Dívidas garantidas - RRF'!AU$3:AU$387,'Dívidas garantidas - RRF'!$AV$3:$AV$387,MONTH('Fluxo dív. garantidas - RRF'!$A5),'Dívidas garantidas - RRF'!$AW$3:$AW$387,YEAR('Fluxo dív. garantidas - RRF'!$A5))</f>
        <v>182661018.09</v>
      </c>
      <c r="G5" s="130">
        <f>(YEAR(A5)-2022)*100%/9</f>
        <v>0</v>
      </c>
      <c r="H5" s="128">
        <v>44621</v>
      </c>
      <c r="I5" s="129">
        <f t="shared" si="1"/>
        <v>0</v>
      </c>
      <c r="J5" s="129">
        <f t="shared" si="2"/>
        <v>0</v>
      </c>
      <c r="K5" s="129">
        <f t="shared" si="3"/>
        <v>0</v>
      </c>
      <c r="N5" s="132">
        <f t="shared" si="4"/>
        <v>44621</v>
      </c>
      <c r="O5" s="132">
        <f t="shared" si="5"/>
        <v>44652</v>
      </c>
      <c r="P5" s="133">
        <f t="shared" si="6"/>
        <v>182661018.09</v>
      </c>
    </row>
    <row r="6" spans="1:16" x14ac:dyDescent="0.3">
      <c r="A6" s="124">
        <v>44652</v>
      </c>
      <c r="B6" s="125">
        <f>SUMIFS('Dívidas garantidas - RRF'!AS$3:AS$387,'Dívidas garantidas - RRF'!$AV$3:$AV$387,MONTH('Fluxo dív. garantidas - RRF'!$A6),'Dívidas garantidas - RRF'!$AW$3:$AW$387,YEAR('Fluxo dív. garantidas - RRF'!$A6))</f>
        <v>37927660.870000005</v>
      </c>
      <c r="C6" s="125">
        <f>SUMIFS('Dívidas garantidas - RRF'!AT$3:AT$387,'Dívidas garantidas - RRF'!$AV$3:$AV$387,MONTH('Fluxo dív. garantidas - RRF'!$A6),'Dívidas garantidas - RRF'!$AW$3:$AW$387,YEAR('Fluxo dív. garantidas - RRF'!$A6))</f>
        <v>9107429.8399999999</v>
      </c>
      <c r="D6" s="125">
        <f>SUMIFS('Dívidas garantidas - RRF'!AU$3:AU$387,'Dívidas garantidas - RRF'!$AV$3:$AV$387,MONTH('Fluxo dív. garantidas - RRF'!$A6),'Dívidas garantidas - RRF'!$AW$3:$AW$387,YEAR('Fluxo dív. garantidas - RRF'!$A6))</f>
        <v>47035090.710000001</v>
      </c>
      <c r="G6" s="130">
        <f t="shared" ref="G6:G69" si="7">(YEAR(A6)-2022)*100%/9</f>
        <v>0</v>
      </c>
      <c r="H6" s="128">
        <v>44652</v>
      </c>
      <c r="I6" s="129">
        <f t="shared" si="1"/>
        <v>0</v>
      </c>
      <c r="J6" s="129">
        <f t="shared" si="2"/>
        <v>0</v>
      </c>
      <c r="K6" s="129">
        <f t="shared" si="3"/>
        <v>0</v>
      </c>
      <c r="N6" s="132">
        <f t="shared" si="4"/>
        <v>44652</v>
      </c>
      <c r="O6" s="132">
        <f t="shared" si="5"/>
        <v>44682</v>
      </c>
      <c r="P6" s="133">
        <f t="shared" si="6"/>
        <v>47035090.710000001</v>
      </c>
    </row>
    <row r="7" spans="1:16" x14ac:dyDescent="0.3">
      <c r="A7" s="124">
        <v>44682</v>
      </c>
      <c r="B7" s="125">
        <f>SUMIFS('Dívidas garantidas - RRF'!AS$3:AS$387,'Dívidas garantidas - RRF'!$AV$3:$AV$387,MONTH('Fluxo dív. garantidas - RRF'!$A7),'Dívidas garantidas - RRF'!$AW$3:$AW$387,YEAR('Fluxo dív. garantidas - RRF'!$A7))</f>
        <v>46253755.920000002</v>
      </c>
      <c r="C7" s="125">
        <f>SUMIFS('Dívidas garantidas - RRF'!AT$3:AT$387,'Dívidas garantidas - RRF'!$AV$3:$AV$387,MONTH('Fluxo dív. garantidas - RRF'!$A7),'Dívidas garantidas - RRF'!$AW$3:$AW$387,YEAR('Fluxo dív. garantidas - RRF'!$A7))</f>
        <v>19951564.18</v>
      </c>
      <c r="D7" s="125">
        <f>SUMIFS('Dívidas garantidas - RRF'!AU$3:AU$387,'Dívidas garantidas - RRF'!$AV$3:$AV$387,MONTH('Fluxo dív. garantidas - RRF'!$A7),'Dívidas garantidas - RRF'!$AW$3:$AW$387,YEAR('Fluxo dív. garantidas - RRF'!$A7))</f>
        <v>66205320.100000001</v>
      </c>
      <c r="G7" s="130">
        <f t="shared" si="7"/>
        <v>0</v>
      </c>
      <c r="H7" s="128">
        <v>44682</v>
      </c>
      <c r="I7" s="129">
        <f t="shared" si="1"/>
        <v>0</v>
      </c>
      <c r="J7" s="129">
        <f t="shared" si="2"/>
        <v>0</v>
      </c>
      <c r="K7" s="129">
        <f t="shared" si="3"/>
        <v>0</v>
      </c>
      <c r="N7" s="132">
        <f t="shared" si="4"/>
        <v>44682</v>
      </c>
      <c r="O7" s="132">
        <f t="shared" si="5"/>
        <v>44713</v>
      </c>
      <c r="P7" s="133">
        <f t="shared" si="6"/>
        <v>66205320.100000001</v>
      </c>
    </row>
    <row r="8" spans="1:16" x14ac:dyDescent="0.3">
      <c r="A8" s="124">
        <v>44713</v>
      </c>
      <c r="B8" s="125">
        <f>SUMIFS('Dívidas garantidas - RRF'!AS$3:AS$387,'Dívidas garantidas - RRF'!$AV$3:$AV$387,MONTH('Fluxo dív. garantidas - RRF'!$A8),'Dívidas garantidas - RRF'!$AW$3:$AW$387,YEAR('Fluxo dív. garantidas - RRF'!$A8))</f>
        <v>40058079.739999995</v>
      </c>
      <c r="C8" s="125">
        <f>SUMIFS('Dívidas garantidas - RRF'!AT$3:AT$387,'Dívidas garantidas - RRF'!$AV$3:$AV$387,MONTH('Fluxo dív. garantidas - RRF'!$A8),'Dívidas garantidas - RRF'!$AW$3:$AW$387,YEAR('Fluxo dív. garantidas - RRF'!$A8))</f>
        <v>9795021.2100000009</v>
      </c>
      <c r="D8" s="125">
        <f>SUMIFS('Dívidas garantidas - RRF'!AU$3:AU$387,'Dívidas garantidas - RRF'!$AV$3:$AV$387,MONTH('Fluxo dív. garantidas - RRF'!$A8),'Dívidas garantidas - RRF'!$AW$3:$AW$387,YEAR('Fluxo dív. garantidas - RRF'!$A8))</f>
        <v>49853100.950000003</v>
      </c>
      <c r="G8" s="130">
        <f t="shared" si="7"/>
        <v>0</v>
      </c>
      <c r="H8" s="128">
        <v>44713</v>
      </c>
      <c r="I8" s="129">
        <f t="shared" si="1"/>
        <v>0</v>
      </c>
      <c r="J8" s="129">
        <f t="shared" si="2"/>
        <v>0</v>
      </c>
      <c r="K8" s="129">
        <f t="shared" si="3"/>
        <v>0</v>
      </c>
      <c r="N8" s="132">
        <f t="shared" si="4"/>
        <v>44713</v>
      </c>
      <c r="O8" s="132">
        <f t="shared" si="5"/>
        <v>44743</v>
      </c>
      <c r="P8" s="133">
        <f t="shared" si="6"/>
        <v>49853100.950000003</v>
      </c>
    </row>
    <row r="9" spans="1:16" x14ac:dyDescent="0.3">
      <c r="A9" s="124">
        <v>44743</v>
      </c>
      <c r="B9" s="125">
        <f>SUMIFS('Dívidas garantidas - RRF'!AS$3:AS$387,'Dívidas garantidas - RRF'!$AV$3:$AV$387,MONTH('Fluxo dív. garantidas - RRF'!$A9),'Dívidas garantidas - RRF'!$AW$3:$AW$387,YEAR('Fluxo dív. garantidas - RRF'!$A9))</f>
        <v>42086726.370000005</v>
      </c>
      <c r="C9" s="125">
        <f>SUMIFS('Dívidas garantidas - RRF'!AT$3:AT$387,'Dívidas garantidas - RRF'!$AV$3:$AV$387,MONTH('Fluxo dív. garantidas - RRF'!$A9),'Dívidas garantidas - RRF'!$AW$3:$AW$387,YEAR('Fluxo dív. garantidas - RRF'!$A9))</f>
        <v>11386459.17</v>
      </c>
      <c r="D9" s="125">
        <f>SUMIFS('Dívidas garantidas - RRF'!AU$3:AU$387,'Dívidas garantidas - RRF'!$AV$3:$AV$387,MONTH('Fluxo dív. garantidas - RRF'!$A9),'Dívidas garantidas - RRF'!$AW$3:$AW$387,YEAR('Fluxo dív. garantidas - RRF'!$A9))</f>
        <v>53473185.539999999</v>
      </c>
      <c r="G9" s="130">
        <f t="shared" si="7"/>
        <v>0</v>
      </c>
      <c r="H9" s="128">
        <v>44743</v>
      </c>
      <c r="I9" s="129">
        <f t="shared" si="1"/>
        <v>0</v>
      </c>
      <c r="J9" s="129">
        <f t="shared" si="2"/>
        <v>0</v>
      </c>
      <c r="K9" s="129">
        <f t="shared" si="3"/>
        <v>0</v>
      </c>
      <c r="N9" s="132">
        <f t="shared" si="4"/>
        <v>44743</v>
      </c>
      <c r="O9" s="132">
        <f t="shared" si="5"/>
        <v>44774</v>
      </c>
      <c r="P9" s="133">
        <f t="shared" si="6"/>
        <v>53473185.539999999</v>
      </c>
    </row>
    <row r="10" spans="1:16" x14ac:dyDescent="0.3">
      <c r="A10" s="124">
        <v>44774</v>
      </c>
      <c r="B10" s="125">
        <f>SUMIFS('Dívidas garantidas - RRF'!AS$3:AS$387,'Dívidas garantidas - RRF'!$AV$3:$AV$387,MONTH('Fluxo dív. garantidas - RRF'!$A10),'Dívidas garantidas - RRF'!$AW$3:$AW$387,YEAR('Fluxo dív. garantidas - RRF'!$A10))</f>
        <v>42096447.469999999</v>
      </c>
      <c r="C10" s="125">
        <f>SUMIFS('Dívidas garantidas - RRF'!AT$3:AT$387,'Dívidas garantidas - RRF'!$AV$3:$AV$387,MONTH('Fluxo dív. garantidas - RRF'!$A10),'Dívidas garantidas - RRF'!$AW$3:$AW$387,YEAR('Fluxo dív. garantidas - RRF'!$A10))</f>
        <v>13573985.129999999</v>
      </c>
      <c r="D10" s="125">
        <f>SUMIFS('Dívidas garantidas - RRF'!AU$3:AU$387,'Dívidas garantidas - RRF'!$AV$3:$AV$387,MONTH('Fluxo dív. garantidas - RRF'!$A10),'Dívidas garantidas - RRF'!$AW$3:$AW$387,YEAR('Fluxo dív. garantidas - RRF'!$A10))</f>
        <v>55670432.599999994</v>
      </c>
      <c r="G10" s="130">
        <f t="shared" si="7"/>
        <v>0</v>
      </c>
      <c r="H10" s="128">
        <v>44774</v>
      </c>
      <c r="I10" s="129">
        <f t="shared" si="1"/>
        <v>0</v>
      </c>
      <c r="J10" s="129">
        <f t="shared" si="2"/>
        <v>0</v>
      </c>
      <c r="K10" s="129">
        <f t="shared" si="3"/>
        <v>0</v>
      </c>
      <c r="N10" s="132">
        <f t="shared" si="4"/>
        <v>44774</v>
      </c>
      <c r="O10" s="132">
        <f t="shared" si="5"/>
        <v>44805</v>
      </c>
      <c r="P10" s="133">
        <f t="shared" si="6"/>
        <v>55670432.599999994</v>
      </c>
    </row>
    <row r="11" spans="1:16" x14ac:dyDescent="0.3">
      <c r="A11" s="124">
        <v>44805</v>
      </c>
      <c r="B11" s="125">
        <f>SUMIFS('Dívidas garantidas - RRF'!AS$3:AS$387,'Dívidas garantidas - RRF'!$AV$3:$AV$387,MONTH('Fluxo dív. garantidas - RRF'!$A11),'Dívidas garantidas - RRF'!$AW$3:$AW$387,YEAR('Fluxo dív. garantidas - RRF'!$A11))</f>
        <v>163143345.58000001</v>
      </c>
      <c r="C11" s="125">
        <f>SUMIFS('Dívidas garantidas - RRF'!AT$3:AT$387,'Dívidas garantidas - RRF'!$AV$3:$AV$387,MONTH('Fluxo dív. garantidas - RRF'!$A11),'Dívidas garantidas - RRF'!$AW$3:$AW$387,YEAR('Fluxo dív. garantidas - RRF'!$A11))</f>
        <v>46798407.43</v>
      </c>
      <c r="D11" s="125">
        <f>SUMIFS('Dívidas garantidas - RRF'!AU$3:AU$387,'Dívidas garantidas - RRF'!$AV$3:$AV$387,MONTH('Fluxo dív. garantidas - RRF'!$A11),'Dívidas garantidas - RRF'!$AW$3:$AW$387,YEAR('Fluxo dív. garantidas - RRF'!$A11))</f>
        <v>209941753.00999999</v>
      </c>
      <c r="G11" s="130">
        <f t="shared" si="7"/>
        <v>0</v>
      </c>
      <c r="H11" s="128">
        <v>44805</v>
      </c>
      <c r="I11" s="129">
        <f t="shared" si="1"/>
        <v>0</v>
      </c>
      <c r="J11" s="129">
        <f t="shared" si="2"/>
        <v>0</v>
      </c>
      <c r="K11" s="129">
        <f t="shared" si="3"/>
        <v>0</v>
      </c>
      <c r="N11" s="132">
        <f t="shared" si="4"/>
        <v>44805</v>
      </c>
      <c r="O11" s="132">
        <f t="shared" si="5"/>
        <v>44835</v>
      </c>
      <c r="P11" s="133">
        <f t="shared" si="6"/>
        <v>209941753.00999999</v>
      </c>
    </row>
    <row r="12" spans="1:16" x14ac:dyDescent="0.3">
      <c r="A12" s="124">
        <v>44835</v>
      </c>
      <c r="B12" s="125">
        <f>SUMIFS('Dívidas garantidas - RRF'!AS$3:AS$387,'Dívidas garantidas - RRF'!$AV$3:$AV$387,MONTH('Fluxo dív. garantidas - RRF'!$A12),'Dívidas garantidas - RRF'!$AW$3:$AW$387,YEAR('Fluxo dív. garantidas - RRF'!$A12))</f>
        <v>41103752</v>
      </c>
      <c r="C12" s="125">
        <f>SUMIFS('Dívidas garantidas - RRF'!AT$3:AT$387,'Dívidas garantidas - RRF'!$AV$3:$AV$387,MONTH('Fluxo dív. garantidas - RRF'!$A12),'Dívidas garantidas - RRF'!$AW$3:$AW$387,YEAR('Fluxo dív. garantidas - RRF'!$A12))</f>
        <v>16228187.92</v>
      </c>
      <c r="D12" s="125">
        <f>SUMIFS('Dívidas garantidas - RRF'!AU$3:AU$387,'Dívidas garantidas - RRF'!$AV$3:$AV$387,MONTH('Fluxo dív. garantidas - RRF'!$A12),'Dívidas garantidas - RRF'!$AW$3:$AW$387,YEAR('Fluxo dív. garantidas - RRF'!$A12))</f>
        <v>57331939.920000002</v>
      </c>
      <c r="G12" s="130">
        <f t="shared" si="7"/>
        <v>0</v>
      </c>
      <c r="H12" s="128">
        <v>44835</v>
      </c>
      <c r="I12" s="129">
        <f t="shared" si="1"/>
        <v>0</v>
      </c>
      <c r="J12" s="129">
        <f t="shared" si="2"/>
        <v>0</v>
      </c>
      <c r="K12" s="129">
        <f t="shared" si="3"/>
        <v>0</v>
      </c>
      <c r="N12" s="132">
        <f t="shared" si="4"/>
        <v>44835</v>
      </c>
      <c r="O12" s="132">
        <f t="shared" si="5"/>
        <v>44866</v>
      </c>
      <c r="P12" s="133">
        <f t="shared" si="6"/>
        <v>57331939.920000002</v>
      </c>
    </row>
    <row r="13" spans="1:16" x14ac:dyDescent="0.3">
      <c r="A13" s="124">
        <v>44866</v>
      </c>
      <c r="B13" s="125">
        <f>SUMIFS('Dívidas garantidas - RRF'!AS$3:AS$387,'Dívidas garantidas - RRF'!$AV$3:$AV$387,MONTH('Fluxo dív. garantidas - RRF'!$A13),'Dívidas garantidas - RRF'!$AW$3:$AW$387,YEAR('Fluxo dív. garantidas - RRF'!$A13))</f>
        <v>48570424.519999996</v>
      </c>
      <c r="C13" s="125">
        <f>SUMIFS('Dívidas garantidas - RRF'!AT$3:AT$387,'Dívidas garantidas - RRF'!$AV$3:$AV$387,MONTH('Fluxo dív. garantidas - RRF'!$A13),'Dívidas garantidas - RRF'!$AW$3:$AW$387,YEAR('Fluxo dív. garantidas - RRF'!$A13))</f>
        <v>57533331.659999996</v>
      </c>
      <c r="D13" s="125">
        <f>SUMIFS('Dívidas garantidas - RRF'!AU$3:AU$387,'Dívidas garantidas - RRF'!$AV$3:$AV$387,MONTH('Fluxo dív. garantidas - RRF'!$A13),'Dívidas garantidas - RRF'!$AW$3:$AW$387,YEAR('Fluxo dív. garantidas - RRF'!$A13))</f>
        <v>106103756.18000001</v>
      </c>
      <c r="G13" s="130">
        <f t="shared" si="7"/>
        <v>0</v>
      </c>
      <c r="H13" s="128">
        <v>44866</v>
      </c>
      <c r="I13" s="129">
        <f t="shared" si="1"/>
        <v>0</v>
      </c>
      <c r="J13" s="129">
        <f t="shared" si="2"/>
        <v>0</v>
      </c>
      <c r="K13" s="129">
        <f t="shared" si="3"/>
        <v>0</v>
      </c>
      <c r="N13" s="132">
        <f t="shared" si="4"/>
        <v>44866</v>
      </c>
      <c r="O13" s="132">
        <f t="shared" si="5"/>
        <v>44896</v>
      </c>
      <c r="P13" s="133">
        <f t="shared" si="6"/>
        <v>106103756.18000001</v>
      </c>
    </row>
    <row r="14" spans="1:16" x14ac:dyDescent="0.3">
      <c r="A14" s="124">
        <v>44896</v>
      </c>
      <c r="B14" s="125">
        <f>SUMIFS('Dívidas garantidas - RRF'!AS$3:AS$387,'Dívidas garantidas - RRF'!$AV$3:$AV$387,MONTH('Fluxo dív. garantidas - RRF'!$A14),'Dívidas garantidas - RRF'!$AW$3:$AW$387,YEAR('Fluxo dív. garantidas - RRF'!$A14))</f>
        <v>41397799.289999999</v>
      </c>
      <c r="C14" s="125">
        <f>SUMIFS('Dívidas garantidas - RRF'!AT$3:AT$387,'Dívidas garantidas - RRF'!$AV$3:$AV$387,MONTH('Fluxo dív. garantidas - RRF'!$A14),'Dívidas garantidas - RRF'!$AW$3:$AW$387,YEAR('Fluxo dív. garantidas - RRF'!$A14))</f>
        <v>18876222.68</v>
      </c>
      <c r="D14" s="125">
        <f>SUMIFS('Dívidas garantidas - RRF'!AU$3:AU$387,'Dívidas garantidas - RRF'!$AV$3:$AV$387,MONTH('Fluxo dív. garantidas - RRF'!$A14),'Dívidas garantidas - RRF'!$AW$3:$AW$387,YEAR('Fluxo dív. garantidas - RRF'!$A14))</f>
        <v>60274021.969999999</v>
      </c>
      <c r="G14" s="130">
        <f t="shared" si="7"/>
        <v>0</v>
      </c>
      <c r="H14" s="128">
        <v>44896</v>
      </c>
      <c r="I14" s="129">
        <f t="shared" si="1"/>
        <v>0</v>
      </c>
      <c r="J14" s="129">
        <f t="shared" si="2"/>
        <v>0</v>
      </c>
      <c r="K14" s="129">
        <f t="shared" si="3"/>
        <v>0</v>
      </c>
      <c r="N14" s="132">
        <f t="shared" si="4"/>
        <v>44896</v>
      </c>
      <c r="O14" s="132">
        <f t="shared" si="5"/>
        <v>44927</v>
      </c>
      <c r="P14" s="133">
        <f t="shared" si="6"/>
        <v>60274021.969999999</v>
      </c>
    </row>
    <row r="15" spans="1:16" x14ac:dyDescent="0.3">
      <c r="A15" s="124">
        <v>44927</v>
      </c>
      <c r="B15" s="125">
        <f>SUMIFS('Dívidas garantidas - RRF'!AS$3:AS$387,'Dívidas garantidas - RRF'!$AV$3:$AV$387,MONTH('Fluxo dív. garantidas - RRF'!$A15),'Dívidas garantidas - RRF'!$AW$3:$AW$387,YEAR('Fluxo dív. garantidas - RRF'!$A15))</f>
        <v>40300983.859999999</v>
      </c>
      <c r="C15" s="125">
        <f>SUMIFS('Dívidas garantidas - RRF'!AT$3:AT$387,'Dívidas garantidas - RRF'!$AV$3:$AV$387,MONTH('Fluxo dív. garantidas - RRF'!$A15),'Dívidas garantidas - RRF'!$AW$3:$AW$387,YEAR('Fluxo dív. garantidas - RRF'!$A15))</f>
        <v>20618621.23</v>
      </c>
      <c r="D15" s="125">
        <f>SUMIFS('Dívidas garantidas - RRF'!AU$3:AU$387,'Dívidas garantidas - RRF'!$AV$3:$AV$387,MONTH('Fluxo dív. garantidas - RRF'!$A15),'Dívidas garantidas - RRF'!$AW$3:$AW$387,YEAR('Fluxo dív. garantidas - RRF'!$A15))</f>
        <v>60919605.090000004</v>
      </c>
      <c r="G15" s="130">
        <f t="shared" si="7"/>
        <v>0.1111111111111111</v>
      </c>
      <c r="H15" s="128">
        <v>44927</v>
      </c>
      <c r="I15" s="129">
        <f>K15-J15</f>
        <v>0</v>
      </c>
      <c r="J15" s="129">
        <f>IF(C15&lt;=K15,C15,K15)</f>
        <v>6768845.0099999998</v>
      </c>
      <c r="K15" s="129">
        <f t="shared" si="3"/>
        <v>6768845.0099999998</v>
      </c>
      <c r="N15" s="132">
        <f t="shared" si="4"/>
        <v>44927</v>
      </c>
      <c r="O15" s="132">
        <f t="shared" si="5"/>
        <v>44958</v>
      </c>
      <c r="P15" s="133">
        <f t="shared" si="6"/>
        <v>54150760.080000006</v>
      </c>
    </row>
    <row r="16" spans="1:16" x14ac:dyDescent="0.3">
      <c r="A16" s="124">
        <v>44958</v>
      </c>
      <c r="B16" s="125">
        <f>SUMIFS('Dívidas garantidas - RRF'!AS$3:AS$387,'Dívidas garantidas - RRF'!$AV$3:$AV$387,MONTH('Fluxo dív. garantidas - RRF'!$A16),'Dívidas garantidas - RRF'!$AW$3:$AW$387,YEAR('Fluxo dív. garantidas - RRF'!$A16))</f>
        <v>40644488.310000002</v>
      </c>
      <c r="C16" s="125">
        <f>SUMIFS('Dívidas garantidas - RRF'!AT$3:AT$387,'Dívidas garantidas - RRF'!$AV$3:$AV$387,MONTH('Fluxo dív. garantidas - RRF'!$A16),'Dívidas garantidas - RRF'!$AW$3:$AW$387,YEAR('Fluxo dív. garantidas - RRF'!$A16))</f>
        <v>20658665.399999999</v>
      </c>
      <c r="D16" s="125">
        <f>SUMIFS('Dívidas garantidas - RRF'!AU$3:AU$387,'Dívidas garantidas - RRF'!$AV$3:$AV$387,MONTH('Fluxo dív. garantidas - RRF'!$A16),'Dívidas garantidas - RRF'!$AW$3:$AW$387,YEAR('Fluxo dív. garantidas - RRF'!$A16))</f>
        <v>61303153.710000001</v>
      </c>
      <c r="G16" s="130">
        <f t="shared" si="7"/>
        <v>0.1111111111111111</v>
      </c>
      <c r="H16" s="128">
        <v>44958</v>
      </c>
      <c r="I16" s="129">
        <f t="shared" ref="I16:I79" si="8">K16-J16</f>
        <v>0</v>
      </c>
      <c r="J16" s="129">
        <f t="shared" ref="J16:J79" si="9">IF(C16&lt;=K16,C16,K16)</f>
        <v>6811461.5233333334</v>
      </c>
      <c r="K16" s="129">
        <f t="shared" ref="K16:K79" si="10">D16*$G16</f>
        <v>6811461.5233333334</v>
      </c>
      <c r="N16" s="132">
        <f t="shared" si="4"/>
        <v>44958</v>
      </c>
      <c r="O16" s="132">
        <f t="shared" si="5"/>
        <v>44986</v>
      </c>
      <c r="P16" s="133">
        <f t="shared" si="6"/>
        <v>54491692.186666667</v>
      </c>
    </row>
    <row r="17" spans="1:16" x14ac:dyDescent="0.3">
      <c r="A17" s="124">
        <v>44986</v>
      </c>
      <c r="B17" s="125">
        <f>SUMIFS('Dívidas garantidas - RRF'!AS$3:AS$387,'Dívidas garantidas - RRF'!$AV$3:$AV$387,MONTH('Fluxo dív. garantidas - RRF'!$A17),'Dívidas garantidas - RRF'!$AW$3:$AW$387,YEAR('Fluxo dív. garantidas - RRF'!$A17))</f>
        <v>128928855.12</v>
      </c>
      <c r="C17" s="125">
        <f>SUMIFS('Dívidas garantidas - RRF'!AT$3:AT$387,'Dívidas garantidas - RRF'!$AV$3:$AV$387,MONTH('Fluxo dív. garantidas - RRF'!$A17),'Dívidas garantidas - RRF'!$AW$3:$AW$387,YEAR('Fluxo dív. garantidas - RRF'!$A17))</f>
        <v>94758667.390000001</v>
      </c>
      <c r="D17" s="125">
        <f>SUMIFS('Dívidas garantidas - RRF'!AU$3:AU$387,'Dívidas garantidas - RRF'!$AV$3:$AV$387,MONTH('Fluxo dív. garantidas - RRF'!$A17),'Dívidas garantidas - RRF'!$AW$3:$AW$387,YEAR('Fluxo dív. garantidas - RRF'!$A17))</f>
        <v>223687522.50999999</v>
      </c>
      <c r="G17" s="130">
        <f t="shared" si="7"/>
        <v>0.1111111111111111</v>
      </c>
      <c r="H17" s="128">
        <v>44986</v>
      </c>
      <c r="I17" s="129">
        <f t="shared" si="8"/>
        <v>0</v>
      </c>
      <c r="J17" s="129">
        <f t="shared" si="9"/>
        <v>24854169.167777777</v>
      </c>
      <c r="K17" s="129">
        <f t="shared" si="10"/>
        <v>24854169.167777777</v>
      </c>
      <c r="N17" s="132">
        <f t="shared" si="4"/>
        <v>44986</v>
      </c>
      <c r="O17" s="132">
        <f t="shared" si="5"/>
        <v>45017</v>
      </c>
      <c r="P17" s="133">
        <f t="shared" si="6"/>
        <v>198833353.34222221</v>
      </c>
    </row>
    <row r="18" spans="1:16" x14ac:dyDescent="0.3">
      <c r="A18" s="124">
        <v>45017</v>
      </c>
      <c r="B18" s="125">
        <f>SUMIFS('Dívidas garantidas - RRF'!AS$3:AS$387,'Dívidas garantidas - RRF'!$AV$3:$AV$387,MONTH('Fluxo dív. garantidas - RRF'!$A18),'Dívidas garantidas - RRF'!$AW$3:$AW$387,YEAR('Fluxo dív. garantidas - RRF'!$A18))</f>
        <v>39552583.549999997</v>
      </c>
      <c r="C18" s="125">
        <f>SUMIFS('Dívidas garantidas - RRF'!AT$3:AT$387,'Dívidas garantidas - RRF'!$AV$3:$AV$387,MONTH('Fluxo dív. garantidas - RRF'!$A18),'Dívidas garantidas - RRF'!$AW$3:$AW$387,YEAR('Fluxo dív. garantidas - RRF'!$A18))</f>
        <v>20984825.129999999</v>
      </c>
      <c r="D18" s="125">
        <f>SUMIFS('Dívidas garantidas - RRF'!AU$3:AU$387,'Dívidas garantidas - RRF'!$AV$3:$AV$387,MONTH('Fluxo dív. garantidas - RRF'!$A18),'Dívidas garantidas - RRF'!$AW$3:$AW$387,YEAR('Fluxo dív. garantidas - RRF'!$A18))</f>
        <v>60537408.68</v>
      </c>
      <c r="G18" s="130">
        <f t="shared" si="7"/>
        <v>0.1111111111111111</v>
      </c>
      <c r="H18" s="128">
        <v>45017</v>
      </c>
      <c r="I18" s="129">
        <f t="shared" si="8"/>
        <v>0</v>
      </c>
      <c r="J18" s="129">
        <f t="shared" si="9"/>
        <v>6726378.7422222216</v>
      </c>
      <c r="K18" s="129">
        <f t="shared" si="10"/>
        <v>6726378.7422222216</v>
      </c>
      <c r="N18" s="132">
        <f t="shared" si="4"/>
        <v>45017</v>
      </c>
      <c r="O18" s="132">
        <f t="shared" si="5"/>
        <v>45047</v>
      </c>
      <c r="P18" s="133">
        <f t="shared" si="6"/>
        <v>53811029.93777778</v>
      </c>
    </row>
    <row r="19" spans="1:16" x14ac:dyDescent="0.3">
      <c r="A19" s="124">
        <v>45047</v>
      </c>
      <c r="B19" s="125">
        <f>SUMIFS('Dívidas garantidas - RRF'!AS$3:AS$387,'Dívidas garantidas - RRF'!$AV$3:$AV$387,MONTH('Fluxo dív. garantidas - RRF'!$A19),'Dívidas garantidas - RRF'!$AW$3:$AW$387,YEAR('Fluxo dív. garantidas - RRF'!$A19))</f>
        <v>133227049.39</v>
      </c>
      <c r="C19" s="125">
        <f>SUMIFS('Dívidas garantidas - RRF'!AT$3:AT$387,'Dívidas garantidas - RRF'!$AV$3:$AV$387,MONTH('Fluxo dív. garantidas - RRF'!$A19),'Dívidas garantidas - RRF'!$AW$3:$AW$387,YEAR('Fluxo dív. garantidas - RRF'!$A19))</f>
        <v>83022065.24000001</v>
      </c>
      <c r="D19" s="125">
        <f>SUMIFS('Dívidas garantidas - RRF'!AU$3:AU$387,'Dívidas garantidas - RRF'!$AV$3:$AV$387,MONTH('Fluxo dív. garantidas - RRF'!$A19),'Dívidas garantidas - RRF'!$AW$3:$AW$387,YEAR('Fluxo dív. garantidas - RRF'!$A19))</f>
        <v>216249114.63</v>
      </c>
      <c r="G19" s="130">
        <f t="shared" si="7"/>
        <v>0.1111111111111111</v>
      </c>
      <c r="H19" s="128">
        <v>45047</v>
      </c>
      <c r="I19" s="129">
        <f t="shared" si="8"/>
        <v>0</v>
      </c>
      <c r="J19" s="129">
        <f t="shared" si="9"/>
        <v>24027679.403333332</v>
      </c>
      <c r="K19" s="129">
        <f t="shared" si="10"/>
        <v>24027679.403333332</v>
      </c>
      <c r="N19" s="132">
        <f t="shared" si="4"/>
        <v>45047</v>
      </c>
      <c r="O19" s="132">
        <f t="shared" si="5"/>
        <v>45078</v>
      </c>
      <c r="P19" s="133">
        <f t="shared" si="6"/>
        <v>192221435.22666666</v>
      </c>
    </row>
    <row r="20" spans="1:16" x14ac:dyDescent="0.3">
      <c r="A20" s="124">
        <v>45078</v>
      </c>
      <c r="B20" s="125">
        <f>SUMIFS('Dívidas garantidas - RRF'!AS$3:AS$387,'Dívidas garantidas - RRF'!$AV$3:$AV$387,MONTH('Fluxo dív. garantidas - RRF'!$A20),'Dívidas garantidas - RRF'!$AW$3:$AW$387,YEAR('Fluxo dív. garantidas - RRF'!$A20))</f>
        <v>39009363.079999998</v>
      </c>
      <c r="C20" s="125">
        <f>SUMIFS('Dívidas garantidas - RRF'!AT$3:AT$387,'Dívidas garantidas - RRF'!$AV$3:$AV$387,MONTH('Fluxo dív. garantidas - RRF'!$A20),'Dívidas garantidas - RRF'!$AW$3:$AW$387,YEAR('Fluxo dív. garantidas - RRF'!$A20))</f>
        <v>21190881.850000001</v>
      </c>
      <c r="D20" s="125">
        <f>SUMIFS('Dívidas garantidas - RRF'!AU$3:AU$387,'Dívidas garantidas - RRF'!$AV$3:$AV$387,MONTH('Fluxo dív. garantidas - RRF'!$A20),'Dívidas garantidas - RRF'!$AW$3:$AW$387,YEAR('Fluxo dív. garantidas - RRF'!$A20))</f>
        <v>60200244.930000007</v>
      </c>
      <c r="G20" s="130">
        <f t="shared" si="7"/>
        <v>0.1111111111111111</v>
      </c>
      <c r="H20" s="128">
        <v>45078</v>
      </c>
      <c r="I20" s="129">
        <f t="shared" si="8"/>
        <v>0</v>
      </c>
      <c r="J20" s="129">
        <f t="shared" si="9"/>
        <v>6688916.1033333335</v>
      </c>
      <c r="K20" s="129">
        <f t="shared" si="10"/>
        <v>6688916.1033333335</v>
      </c>
      <c r="N20" s="132">
        <f t="shared" si="4"/>
        <v>45078</v>
      </c>
      <c r="O20" s="132">
        <f t="shared" si="5"/>
        <v>45108</v>
      </c>
      <c r="P20" s="133">
        <f t="shared" si="6"/>
        <v>53511328.826666676</v>
      </c>
    </row>
    <row r="21" spans="1:16" x14ac:dyDescent="0.3">
      <c r="A21" s="124">
        <v>45108</v>
      </c>
      <c r="B21" s="125">
        <f>SUMIFS('Dívidas garantidas - RRF'!AS$3:AS$387,'Dívidas garantidas - RRF'!$AV$3:$AV$387,MONTH('Fluxo dív. garantidas - RRF'!$A21),'Dívidas garantidas - RRF'!$AW$3:$AW$387,YEAR('Fluxo dív. garantidas - RRF'!$A21))</f>
        <v>38602431.730000004</v>
      </c>
      <c r="C21" s="125">
        <f>SUMIFS('Dívidas garantidas - RRF'!AT$3:AT$387,'Dívidas garantidas - RRF'!$AV$3:$AV$387,MONTH('Fluxo dív. garantidas - RRF'!$A21),'Dívidas garantidas - RRF'!$AW$3:$AW$387,YEAR('Fluxo dív. garantidas - RRF'!$A21))</f>
        <v>20691055.629999999</v>
      </c>
      <c r="D21" s="125">
        <f>SUMIFS('Dívidas garantidas - RRF'!AU$3:AU$387,'Dívidas garantidas - RRF'!$AV$3:$AV$387,MONTH('Fluxo dív. garantidas - RRF'!$A21),'Dívidas garantidas - RRF'!$AW$3:$AW$387,YEAR('Fluxo dív. garantidas - RRF'!$A21))</f>
        <v>59293487.359999999</v>
      </c>
      <c r="G21" s="130">
        <f t="shared" si="7"/>
        <v>0.1111111111111111</v>
      </c>
      <c r="H21" s="128">
        <v>45108</v>
      </c>
      <c r="I21" s="129">
        <f t="shared" si="8"/>
        <v>0</v>
      </c>
      <c r="J21" s="129">
        <f t="shared" si="9"/>
        <v>6588165.2622222221</v>
      </c>
      <c r="K21" s="129">
        <f t="shared" si="10"/>
        <v>6588165.2622222221</v>
      </c>
      <c r="N21" s="132">
        <f t="shared" si="4"/>
        <v>45108</v>
      </c>
      <c r="O21" s="132">
        <f t="shared" si="5"/>
        <v>45139</v>
      </c>
      <c r="P21" s="133">
        <f t="shared" si="6"/>
        <v>52705322.097777776</v>
      </c>
    </row>
    <row r="22" spans="1:16" x14ac:dyDescent="0.3">
      <c r="A22" s="124">
        <v>45139</v>
      </c>
      <c r="B22" s="125">
        <f>SUMIFS('Dívidas garantidas - RRF'!AS$3:AS$387,'Dívidas garantidas - RRF'!$AV$3:$AV$387,MONTH('Fluxo dív. garantidas - RRF'!$A22),'Dívidas garantidas - RRF'!$AW$3:$AW$387,YEAR('Fluxo dív. garantidas - RRF'!$A22))</f>
        <v>39461053.420000002</v>
      </c>
      <c r="C22" s="125">
        <f>SUMIFS('Dívidas garantidas - RRF'!AT$3:AT$387,'Dívidas garantidas - RRF'!$AV$3:$AV$387,MONTH('Fluxo dív. garantidas - RRF'!$A22),'Dívidas garantidas - RRF'!$AW$3:$AW$387,YEAR('Fluxo dív. garantidas - RRF'!$A22))</f>
        <v>22000316.579999998</v>
      </c>
      <c r="D22" s="125">
        <f>SUMIFS('Dívidas garantidas - RRF'!AU$3:AU$387,'Dívidas garantidas - RRF'!$AV$3:$AV$387,MONTH('Fluxo dív. garantidas - RRF'!$A22),'Dívidas garantidas - RRF'!$AW$3:$AW$387,YEAR('Fluxo dív. garantidas - RRF'!$A22))</f>
        <v>61461370</v>
      </c>
      <c r="G22" s="130">
        <f t="shared" si="7"/>
        <v>0.1111111111111111</v>
      </c>
      <c r="H22" s="128">
        <v>45139</v>
      </c>
      <c r="I22" s="129">
        <f t="shared" si="8"/>
        <v>0</v>
      </c>
      <c r="J22" s="129">
        <f t="shared" si="9"/>
        <v>6829041.111111111</v>
      </c>
      <c r="K22" s="129">
        <f t="shared" si="10"/>
        <v>6829041.111111111</v>
      </c>
      <c r="N22" s="132">
        <f t="shared" si="4"/>
        <v>45139</v>
      </c>
      <c r="O22" s="132">
        <f t="shared" si="5"/>
        <v>45170</v>
      </c>
      <c r="P22" s="133">
        <f t="shared" si="6"/>
        <v>54632328.888888888</v>
      </c>
    </row>
    <row r="23" spans="1:16" x14ac:dyDescent="0.3">
      <c r="A23" s="124">
        <v>45170</v>
      </c>
      <c r="B23" s="125">
        <f>SUMIFS('Dívidas garantidas - RRF'!AS$3:AS$387,'Dívidas garantidas - RRF'!$AV$3:$AV$387,MONTH('Fluxo dív. garantidas - RRF'!$A23),'Dívidas garantidas - RRF'!$AW$3:$AW$387,YEAR('Fluxo dív. garantidas - RRF'!$A23))</f>
        <v>145563204.49000001</v>
      </c>
      <c r="C23" s="125">
        <f>SUMIFS('Dívidas garantidas - RRF'!AT$3:AT$387,'Dívidas garantidas - RRF'!$AV$3:$AV$387,MONTH('Fluxo dív. garantidas - RRF'!$A23),'Dívidas garantidas - RRF'!$AW$3:$AW$387,YEAR('Fluxo dív. garantidas - RRF'!$A23))</f>
        <v>103396385.84</v>
      </c>
      <c r="D23" s="125">
        <f>SUMIFS('Dívidas garantidas - RRF'!AU$3:AU$387,'Dívidas garantidas - RRF'!$AV$3:$AV$387,MONTH('Fluxo dív. garantidas - RRF'!$A23),'Dívidas garantidas - RRF'!$AW$3:$AW$387,YEAR('Fluxo dív. garantidas - RRF'!$A23))</f>
        <v>248959590.33000001</v>
      </c>
      <c r="G23" s="130">
        <f t="shared" si="7"/>
        <v>0.1111111111111111</v>
      </c>
      <c r="H23" s="128">
        <v>45170</v>
      </c>
      <c r="I23" s="129">
        <f t="shared" si="8"/>
        <v>0</v>
      </c>
      <c r="J23" s="129">
        <f t="shared" si="9"/>
        <v>27662176.703333333</v>
      </c>
      <c r="K23" s="129">
        <f t="shared" si="10"/>
        <v>27662176.703333333</v>
      </c>
      <c r="N23" s="132">
        <f t="shared" si="4"/>
        <v>45170</v>
      </c>
      <c r="O23" s="132">
        <f t="shared" si="5"/>
        <v>45200</v>
      </c>
      <c r="P23" s="133">
        <f t="shared" si="6"/>
        <v>221297413.62666667</v>
      </c>
    </row>
    <row r="24" spans="1:16" x14ac:dyDescent="0.3">
      <c r="A24" s="124">
        <v>45200</v>
      </c>
      <c r="B24" s="125">
        <f>SUMIFS('Dívidas garantidas - RRF'!AS$3:AS$387,'Dívidas garantidas - RRF'!$AV$3:$AV$387,MONTH('Fluxo dív. garantidas - RRF'!$A24),'Dívidas garantidas - RRF'!$AW$3:$AW$387,YEAR('Fluxo dív. garantidas - RRF'!$A24))</f>
        <v>37102884.020000003</v>
      </c>
      <c r="C24" s="125">
        <f>SUMIFS('Dívidas garantidas - RRF'!AT$3:AT$387,'Dívidas garantidas - RRF'!$AV$3:$AV$387,MONTH('Fluxo dív. garantidas - RRF'!$A24),'Dívidas garantidas - RRF'!$AW$3:$AW$387,YEAR('Fluxo dív. garantidas - RRF'!$A24))</f>
        <v>19630903.369999997</v>
      </c>
      <c r="D24" s="125">
        <f>SUMIFS('Dívidas garantidas - RRF'!AU$3:AU$387,'Dívidas garantidas - RRF'!$AV$3:$AV$387,MONTH('Fluxo dív. garantidas - RRF'!$A24),'Dívidas garantidas - RRF'!$AW$3:$AW$387,YEAR('Fluxo dív. garantidas - RRF'!$A24))</f>
        <v>56733787.390000001</v>
      </c>
      <c r="G24" s="130">
        <f t="shared" si="7"/>
        <v>0.1111111111111111</v>
      </c>
      <c r="H24" s="128">
        <v>45200</v>
      </c>
      <c r="I24" s="129">
        <f t="shared" si="8"/>
        <v>0</v>
      </c>
      <c r="J24" s="129">
        <f t="shared" si="9"/>
        <v>6303754.154444444</v>
      </c>
      <c r="K24" s="129">
        <f t="shared" si="10"/>
        <v>6303754.154444444</v>
      </c>
      <c r="N24" s="132">
        <f t="shared" si="4"/>
        <v>45200</v>
      </c>
      <c r="O24" s="132">
        <f t="shared" si="5"/>
        <v>45231</v>
      </c>
      <c r="P24" s="133">
        <f t="shared" si="6"/>
        <v>50430033.235555559</v>
      </c>
    </row>
    <row r="25" spans="1:16" x14ac:dyDescent="0.3">
      <c r="A25" s="124">
        <v>45231</v>
      </c>
      <c r="B25" s="125">
        <f>SUMIFS('Dívidas garantidas - RRF'!AS$3:AS$387,'Dívidas garantidas - RRF'!$AV$3:$AV$387,MONTH('Fluxo dív. garantidas - RRF'!$A25),'Dívidas garantidas - RRF'!$AW$3:$AW$387,YEAR('Fluxo dív. garantidas - RRF'!$A25))</f>
        <v>131309713.43000001</v>
      </c>
      <c r="C25" s="125">
        <f>SUMIFS('Dívidas garantidas - RRF'!AT$3:AT$387,'Dívidas garantidas - RRF'!$AV$3:$AV$387,MONTH('Fluxo dív. garantidas - RRF'!$A25),'Dívidas garantidas - RRF'!$AW$3:$AW$387,YEAR('Fluxo dív. garantidas - RRF'!$A25))</f>
        <v>90205629.939999998</v>
      </c>
      <c r="D25" s="125">
        <f>SUMIFS('Dívidas garantidas - RRF'!AU$3:AU$387,'Dívidas garantidas - RRF'!$AV$3:$AV$387,MONTH('Fluxo dív. garantidas - RRF'!$A25),'Dívidas garantidas - RRF'!$AW$3:$AW$387,YEAR('Fluxo dív. garantidas - RRF'!$A25))</f>
        <v>221515343.36999997</v>
      </c>
      <c r="G25" s="130">
        <f t="shared" si="7"/>
        <v>0.1111111111111111</v>
      </c>
      <c r="H25" s="128">
        <v>45231</v>
      </c>
      <c r="I25" s="129">
        <f t="shared" si="8"/>
        <v>0</v>
      </c>
      <c r="J25" s="129">
        <f t="shared" si="9"/>
        <v>24612815.929999996</v>
      </c>
      <c r="K25" s="129">
        <f t="shared" si="10"/>
        <v>24612815.929999996</v>
      </c>
      <c r="N25" s="132">
        <f t="shared" si="4"/>
        <v>45231</v>
      </c>
      <c r="O25" s="132">
        <f t="shared" si="5"/>
        <v>45261</v>
      </c>
      <c r="P25" s="133">
        <f t="shared" si="6"/>
        <v>196902527.43999997</v>
      </c>
    </row>
    <row r="26" spans="1:16" x14ac:dyDescent="0.3">
      <c r="A26" s="124">
        <v>45261</v>
      </c>
      <c r="B26" s="125">
        <f>SUMIFS('Dívidas garantidas - RRF'!AS$3:AS$387,'Dívidas garantidas - RRF'!$AV$3:$AV$387,MONTH('Fluxo dív. garantidas - RRF'!$A26),'Dívidas garantidas - RRF'!$AW$3:$AW$387,YEAR('Fluxo dív. garantidas - RRF'!$A26))</f>
        <v>39196236.769999996</v>
      </c>
      <c r="C26" s="125">
        <f>SUMIFS('Dívidas garantidas - RRF'!AT$3:AT$387,'Dívidas garantidas - RRF'!$AV$3:$AV$387,MONTH('Fluxo dív. garantidas - RRF'!$A26),'Dívidas garantidas - RRF'!$AW$3:$AW$387,YEAR('Fluxo dív. garantidas - RRF'!$A26))</f>
        <v>20216357.800000001</v>
      </c>
      <c r="D26" s="125">
        <f>SUMIFS('Dívidas garantidas - RRF'!AU$3:AU$387,'Dívidas garantidas - RRF'!$AV$3:$AV$387,MONTH('Fluxo dív. garantidas - RRF'!$A26),'Dívidas garantidas - RRF'!$AW$3:$AW$387,YEAR('Fluxo dív. garantidas - RRF'!$A26))</f>
        <v>59412594.57</v>
      </c>
      <c r="G26" s="130">
        <f t="shared" si="7"/>
        <v>0.1111111111111111</v>
      </c>
      <c r="H26" s="128">
        <v>45261</v>
      </c>
      <c r="I26" s="129">
        <f t="shared" si="8"/>
        <v>0</v>
      </c>
      <c r="J26" s="129">
        <f t="shared" si="9"/>
        <v>6601399.3966666665</v>
      </c>
      <c r="K26" s="129">
        <f t="shared" si="10"/>
        <v>6601399.3966666665</v>
      </c>
      <c r="N26" s="132">
        <f t="shared" si="4"/>
        <v>45261</v>
      </c>
      <c r="O26" s="132">
        <f t="shared" si="5"/>
        <v>45292</v>
      </c>
      <c r="P26" s="133">
        <f t="shared" si="6"/>
        <v>52811195.173333332</v>
      </c>
    </row>
    <row r="27" spans="1:16" x14ac:dyDescent="0.3">
      <c r="A27" s="124">
        <v>45292</v>
      </c>
      <c r="B27" s="125">
        <f>SUMIFS('Dívidas garantidas - RRF'!AS$3:AS$387,'Dívidas garantidas - RRF'!$AV$3:$AV$387,MONTH('Fluxo dív. garantidas - RRF'!$A27),'Dívidas garantidas - RRF'!$AW$3:$AW$387,YEAR('Fluxo dív. garantidas - RRF'!$A27))</f>
        <v>39584401.150000006</v>
      </c>
      <c r="C27" s="125">
        <f>SUMIFS('Dívidas garantidas - RRF'!AT$3:AT$387,'Dívidas garantidas - RRF'!$AV$3:$AV$387,MONTH('Fluxo dív. garantidas - RRF'!$A27),'Dívidas garantidas - RRF'!$AW$3:$AW$387,YEAR('Fluxo dív. garantidas - RRF'!$A27))</f>
        <v>20853455.939999998</v>
      </c>
      <c r="D27" s="125">
        <f>SUMIFS('Dívidas garantidas - RRF'!AU$3:AU$387,'Dívidas garantidas - RRF'!$AV$3:$AV$387,MONTH('Fluxo dív. garantidas - RRF'!$A27),'Dívidas garantidas - RRF'!$AW$3:$AW$387,YEAR('Fluxo dív. garantidas - RRF'!$A27))</f>
        <v>60437857.090000004</v>
      </c>
      <c r="G27" s="130">
        <f t="shared" si="7"/>
        <v>0.22222222222222221</v>
      </c>
      <c r="H27" s="128">
        <v>45292</v>
      </c>
      <c r="I27" s="129">
        <f t="shared" si="8"/>
        <v>0</v>
      </c>
      <c r="J27" s="129">
        <f t="shared" si="9"/>
        <v>13430634.908888889</v>
      </c>
      <c r="K27" s="129">
        <f t="shared" si="10"/>
        <v>13430634.908888889</v>
      </c>
      <c r="N27" s="132">
        <f t="shared" si="4"/>
        <v>45292</v>
      </c>
      <c r="O27" s="132">
        <f t="shared" si="5"/>
        <v>45323</v>
      </c>
      <c r="P27" s="133">
        <f t="shared" si="6"/>
        <v>47007222.181111112</v>
      </c>
    </row>
    <row r="28" spans="1:16" x14ac:dyDescent="0.3">
      <c r="A28" s="124">
        <v>45323</v>
      </c>
      <c r="B28" s="125">
        <f>SUMIFS('Dívidas garantidas - RRF'!AS$3:AS$387,'Dívidas garantidas - RRF'!$AV$3:$AV$387,MONTH('Fluxo dív. garantidas - RRF'!$A28),'Dívidas garantidas - RRF'!$AW$3:$AW$387,YEAR('Fluxo dív. garantidas - RRF'!$A28))</f>
        <v>39751561.620000005</v>
      </c>
      <c r="C28" s="125">
        <f>SUMIFS('Dívidas garantidas - RRF'!AT$3:AT$387,'Dívidas garantidas - RRF'!$AV$3:$AV$387,MONTH('Fluxo dív. garantidas - RRF'!$A28),'Dívidas garantidas - RRF'!$AW$3:$AW$387,YEAR('Fluxo dív. garantidas - RRF'!$A28))</f>
        <v>20419618.890000001</v>
      </c>
      <c r="D28" s="125">
        <f>SUMIFS('Dívidas garantidas - RRF'!AU$3:AU$387,'Dívidas garantidas - RRF'!$AV$3:$AV$387,MONTH('Fluxo dív. garantidas - RRF'!$A28),'Dívidas garantidas - RRF'!$AW$3:$AW$387,YEAR('Fluxo dív. garantidas - RRF'!$A28))</f>
        <v>60171180.510000005</v>
      </c>
      <c r="G28" s="130">
        <f t="shared" si="7"/>
        <v>0.22222222222222221</v>
      </c>
      <c r="H28" s="128">
        <v>45323</v>
      </c>
      <c r="I28" s="129">
        <f t="shared" si="8"/>
        <v>0</v>
      </c>
      <c r="J28" s="129">
        <f t="shared" si="9"/>
        <v>13371373.446666667</v>
      </c>
      <c r="K28" s="129">
        <f t="shared" si="10"/>
        <v>13371373.446666667</v>
      </c>
      <c r="N28" s="132">
        <f t="shared" si="4"/>
        <v>45323</v>
      </c>
      <c r="O28" s="132">
        <f t="shared" si="5"/>
        <v>45352</v>
      </c>
      <c r="P28" s="133">
        <f t="shared" si="6"/>
        <v>46799807.06333334</v>
      </c>
    </row>
    <row r="29" spans="1:16" x14ac:dyDescent="0.3">
      <c r="A29" s="124">
        <v>45352</v>
      </c>
      <c r="B29" s="125">
        <f>SUMIFS('Dívidas garantidas - RRF'!AS$3:AS$387,'Dívidas garantidas - RRF'!$AV$3:$AV$387,MONTH('Fluxo dív. garantidas - RRF'!$A29),'Dívidas garantidas - RRF'!$AW$3:$AW$387,YEAR('Fluxo dív. garantidas - RRF'!$A29))</f>
        <v>130758395.70999999</v>
      </c>
      <c r="C29" s="125">
        <f>SUMIFS('Dívidas garantidas - RRF'!AT$3:AT$387,'Dívidas garantidas - RRF'!$AV$3:$AV$387,MONTH('Fluxo dív. garantidas - RRF'!$A29),'Dívidas garantidas - RRF'!$AW$3:$AW$387,YEAR('Fluxo dív. garantidas - RRF'!$A29))</f>
        <v>92162968.439999998</v>
      </c>
      <c r="D29" s="125">
        <f>SUMIFS('Dívidas garantidas - RRF'!AU$3:AU$387,'Dívidas garantidas - RRF'!$AV$3:$AV$387,MONTH('Fluxo dív. garantidas - RRF'!$A29),'Dívidas garantidas - RRF'!$AW$3:$AW$387,YEAR('Fluxo dív. garantidas - RRF'!$A29))</f>
        <v>222921364.15000004</v>
      </c>
      <c r="G29" s="130">
        <f t="shared" si="7"/>
        <v>0.22222222222222221</v>
      </c>
      <c r="H29" s="128">
        <v>45352</v>
      </c>
      <c r="I29" s="129">
        <f t="shared" si="8"/>
        <v>0</v>
      </c>
      <c r="J29" s="129">
        <f t="shared" si="9"/>
        <v>49538080.922222227</v>
      </c>
      <c r="K29" s="129">
        <f t="shared" si="10"/>
        <v>49538080.922222227</v>
      </c>
      <c r="N29" s="132">
        <f t="shared" si="4"/>
        <v>45352</v>
      </c>
      <c r="O29" s="132">
        <f t="shared" si="5"/>
        <v>45383</v>
      </c>
      <c r="P29" s="133">
        <f t="shared" si="6"/>
        <v>173383283.22777781</v>
      </c>
    </row>
    <row r="30" spans="1:16" x14ac:dyDescent="0.3">
      <c r="A30" s="124">
        <v>45383</v>
      </c>
      <c r="B30" s="125">
        <f>SUMIFS('Dívidas garantidas - RRF'!AS$3:AS$387,'Dívidas garantidas - RRF'!$AV$3:$AV$387,MONTH('Fluxo dív. garantidas - RRF'!$A30),'Dívidas garantidas - RRF'!$AW$3:$AW$387,YEAR('Fluxo dív. garantidas - RRF'!$A30))</f>
        <v>40800599.119999997</v>
      </c>
      <c r="C30" s="125">
        <f>SUMIFS('Dívidas garantidas - RRF'!AT$3:AT$387,'Dívidas garantidas - RRF'!$AV$3:$AV$387,MONTH('Fluxo dív. garantidas - RRF'!$A30),'Dívidas garantidas - RRF'!$AW$3:$AW$387,YEAR('Fluxo dív. garantidas - RRF'!$A30))</f>
        <v>20585025.68</v>
      </c>
      <c r="D30" s="125">
        <f>SUMIFS('Dívidas garantidas - RRF'!AU$3:AU$387,'Dívidas garantidas - RRF'!$AV$3:$AV$387,MONTH('Fluxo dív. garantidas - RRF'!$A30),'Dívidas garantidas - RRF'!$AW$3:$AW$387,YEAR('Fluxo dív. garantidas - RRF'!$A30))</f>
        <v>61385624.799999997</v>
      </c>
      <c r="G30" s="130">
        <f t="shared" si="7"/>
        <v>0.22222222222222221</v>
      </c>
      <c r="H30" s="128">
        <v>45383</v>
      </c>
      <c r="I30" s="129">
        <f t="shared" si="8"/>
        <v>0</v>
      </c>
      <c r="J30" s="129">
        <f t="shared" si="9"/>
        <v>13641249.955555554</v>
      </c>
      <c r="K30" s="129">
        <f t="shared" si="10"/>
        <v>13641249.955555554</v>
      </c>
      <c r="N30" s="132">
        <f t="shared" si="4"/>
        <v>45383</v>
      </c>
      <c r="O30" s="132">
        <f t="shared" si="5"/>
        <v>45413</v>
      </c>
      <c r="P30" s="133">
        <f t="shared" si="6"/>
        <v>47744374.844444439</v>
      </c>
    </row>
    <row r="31" spans="1:16" x14ac:dyDescent="0.3">
      <c r="A31" s="124">
        <v>45413</v>
      </c>
      <c r="B31" s="125">
        <f>SUMIFS('Dívidas garantidas - RRF'!AS$3:AS$387,'Dívidas garantidas - RRF'!$AV$3:$AV$387,MONTH('Fluxo dív. garantidas - RRF'!$A31),'Dívidas garantidas - RRF'!$AW$3:$AW$387,YEAR('Fluxo dív. garantidas - RRF'!$A31))</f>
        <v>140764089.23000002</v>
      </c>
      <c r="C31" s="125">
        <f>SUMIFS('Dívidas garantidas - RRF'!AT$3:AT$387,'Dívidas garantidas - RRF'!$AV$3:$AV$387,MONTH('Fluxo dív. garantidas - RRF'!$A31),'Dívidas garantidas - RRF'!$AW$3:$AW$387,YEAR('Fluxo dív. garantidas - RRF'!$A31))</f>
        <v>65317291.929999992</v>
      </c>
      <c r="D31" s="125">
        <f>SUMIFS('Dívidas garantidas - RRF'!AU$3:AU$387,'Dívidas garantidas - RRF'!$AV$3:$AV$387,MONTH('Fluxo dív. garantidas - RRF'!$A31),'Dívidas garantidas - RRF'!$AW$3:$AW$387,YEAR('Fluxo dív. garantidas - RRF'!$A31))</f>
        <v>206081381.16</v>
      </c>
      <c r="G31" s="130">
        <f t="shared" si="7"/>
        <v>0.22222222222222221</v>
      </c>
      <c r="H31" s="128">
        <v>45413</v>
      </c>
      <c r="I31" s="129">
        <f t="shared" si="8"/>
        <v>0</v>
      </c>
      <c r="J31" s="129">
        <f t="shared" si="9"/>
        <v>45795862.479999997</v>
      </c>
      <c r="K31" s="129">
        <f t="shared" si="10"/>
        <v>45795862.479999997</v>
      </c>
      <c r="N31" s="132">
        <f t="shared" si="4"/>
        <v>45413</v>
      </c>
      <c r="O31" s="132">
        <f t="shared" si="5"/>
        <v>45444</v>
      </c>
      <c r="P31" s="133">
        <f t="shared" si="6"/>
        <v>160285518.68000001</v>
      </c>
    </row>
    <row r="32" spans="1:16" x14ac:dyDescent="0.3">
      <c r="A32" s="124">
        <v>45444</v>
      </c>
      <c r="B32" s="125">
        <f>SUMIFS('Dívidas garantidas - RRF'!AS$3:AS$387,'Dívidas garantidas - RRF'!$AV$3:$AV$387,MONTH('Fluxo dív. garantidas - RRF'!$A32),'Dívidas garantidas - RRF'!$AW$3:$AW$387,YEAR('Fluxo dív. garantidas - RRF'!$A32))</f>
        <v>42941110.030000001</v>
      </c>
      <c r="C32" s="125">
        <f>SUMIFS('Dívidas garantidas - RRF'!AT$3:AT$387,'Dívidas garantidas - RRF'!$AV$3:$AV$387,MONTH('Fluxo dív. garantidas - RRF'!$A32),'Dívidas garantidas - RRF'!$AW$3:$AW$387,YEAR('Fluxo dív. garantidas - RRF'!$A32))</f>
        <v>21639652.510000002</v>
      </c>
      <c r="D32" s="125">
        <f>SUMIFS('Dívidas garantidas - RRF'!AU$3:AU$387,'Dívidas garantidas - RRF'!$AV$3:$AV$387,MONTH('Fluxo dív. garantidas - RRF'!$A32),'Dívidas garantidas - RRF'!$AW$3:$AW$387,YEAR('Fluxo dív. garantidas - RRF'!$A32))</f>
        <v>64580762.539999992</v>
      </c>
      <c r="G32" s="130">
        <f t="shared" si="7"/>
        <v>0.22222222222222221</v>
      </c>
      <c r="H32" s="128">
        <v>45444</v>
      </c>
      <c r="I32" s="129">
        <f t="shared" si="8"/>
        <v>0</v>
      </c>
      <c r="J32" s="129">
        <f t="shared" si="9"/>
        <v>14351280.564444441</v>
      </c>
      <c r="K32" s="129">
        <f t="shared" si="10"/>
        <v>14351280.564444441</v>
      </c>
      <c r="N32" s="132">
        <f t="shared" si="4"/>
        <v>45444</v>
      </c>
      <c r="O32" s="132">
        <f t="shared" si="5"/>
        <v>45474</v>
      </c>
      <c r="P32" s="133">
        <f t="shared" si="6"/>
        <v>50229481.975555554</v>
      </c>
    </row>
    <row r="33" spans="1:16" x14ac:dyDescent="0.3">
      <c r="A33" s="124">
        <v>45474</v>
      </c>
      <c r="B33" s="125">
        <f>SUMIFS('Dívidas garantidas - RRF'!AS$3:AS$387,'Dívidas garantidas - RRF'!$AV$3:$AV$387,MONTH('Fluxo dív. garantidas - RRF'!$A33),'Dívidas garantidas - RRF'!$AW$3:$AW$387,YEAR('Fluxo dív. garantidas - RRF'!$A33))</f>
        <v>43511828.86999999</v>
      </c>
      <c r="C33" s="125">
        <f>SUMIFS('Dívidas garantidas - RRF'!AT$3:AT$387,'Dívidas garantidas - RRF'!$AV$3:$AV$387,MONTH('Fluxo dív. garantidas - RRF'!$A33),'Dívidas garantidas - RRF'!$AW$3:$AW$387,YEAR('Fluxo dív. garantidas - RRF'!$A33))</f>
        <v>20388243.349999998</v>
      </c>
      <c r="D33" s="125">
        <f>SUMIFS('Dívidas garantidas - RRF'!AU$3:AU$387,'Dívidas garantidas - RRF'!$AV$3:$AV$387,MONTH('Fluxo dív. garantidas - RRF'!$A33),'Dívidas garantidas - RRF'!$AW$3:$AW$387,YEAR('Fluxo dív. garantidas - RRF'!$A33))</f>
        <v>63900072.219999999</v>
      </c>
      <c r="G33" s="130">
        <f t="shared" si="7"/>
        <v>0.22222222222222221</v>
      </c>
      <c r="H33" s="128">
        <v>45474</v>
      </c>
      <c r="I33" s="129">
        <f t="shared" si="8"/>
        <v>0</v>
      </c>
      <c r="J33" s="129">
        <f t="shared" si="9"/>
        <v>14200016.048888888</v>
      </c>
      <c r="K33" s="129">
        <f t="shared" si="10"/>
        <v>14200016.048888888</v>
      </c>
      <c r="N33" s="132">
        <f t="shared" si="4"/>
        <v>45474</v>
      </c>
      <c r="O33" s="132">
        <f t="shared" si="5"/>
        <v>45505</v>
      </c>
      <c r="P33" s="133">
        <f t="shared" si="6"/>
        <v>49700056.171111107</v>
      </c>
    </row>
    <row r="34" spans="1:16" x14ac:dyDescent="0.3">
      <c r="A34" s="124">
        <v>45505</v>
      </c>
      <c r="B34" s="125">
        <f>SUMIFS('Dívidas garantidas - RRF'!AS$3:AS$387,'Dívidas garantidas - RRF'!$AV$3:$AV$387,MONTH('Fluxo dív. garantidas - RRF'!$A34),'Dívidas garantidas - RRF'!$AW$3:$AW$387,YEAR('Fluxo dív. garantidas - RRF'!$A34))</f>
        <v>43483959.680000007</v>
      </c>
      <c r="C34" s="125">
        <f>SUMIFS('Dívidas garantidas - RRF'!AT$3:AT$387,'Dívidas garantidas - RRF'!$AV$3:$AV$387,MONTH('Fluxo dív. garantidas - RRF'!$A34),'Dívidas garantidas - RRF'!$AW$3:$AW$387,YEAR('Fluxo dív. garantidas - RRF'!$A34))</f>
        <v>21167515.690000001</v>
      </c>
      <c r="D34" s="125">
        <f>SUMIFS('Dívidas garantidas - RRF'!AU$3:AU$387,'Dívidas garantidas - RRF'!$AV$3:$AV$387,MONTH('Fluxo dív. garantidas - RRF'!$A34),'Dívidas garantidas - RRF'!$AW$3:$AW$387,YEAR('Fluxo dív. garantidas - RRF'!$A34))</f>
        <v>64651475.370000005</v>
      </c>
      <c r="G34" s="130">
        <f t="shared" si="7"/>
        <v>0.22222222222222221</v>
      </c>
      <c r="H34" s="128">
        <v>45505</v>
      </c>
      <c r="I34" s="129">
        <f t="shared" si="8"/>
        <v>0</v>
      </c>
      <c r="J34" s="129">
        <f t="shared" si="9"/>
        <v>14366994.526666667</v>
      </c>
      <c r="K34" s="129">
        <f t="shared" si="10"/>
        <v>14366994.526666667</v>
      </c>
      <c r="N34" s="132">
        <f t="shared" si="4"/>
        <v>45505</v>
      </c>
      <c r="O34" s="132">
        <f t="shared" si="5"/>
        <v>45536</v>
      </c>
      <c r="P34" s="133">
        <f t="shared" si="6"/>
        <v>50284480.843333334</v>
      </c>
    </row>
    <row r="35" spans="1:16" x14ac:dyDescent="0.3">
      <c r="A35" s="124">
        <v>45536</v>
      </c>
      <c r="B35" s="125">
        <f>SUMIFS('Dívidas garantidas - RRF'!AS$3:AS$387,'Dívidas garantidas - RRF'!$AV$3:$AV$387,MONTH('Fluxo dív. garantidas - RRF'!$A35),'Dívidas garantidas - RRF'!$AW$3:$AW$387,YEAR('Fluxo dív. garantidas - RRF'!$A35))</f>
        <v>155841297.72</v>
      </c>
      <c r="C35" s="125">
        <f>SUMIFS('Dívidas garantidas - RRF'!AT$3:AT$387,'Dívidas garantidas - RRF'!$AV$3:$AV$387,MONTH('Fluxo dív. garantidas - RRF'!$A35),'Dívidas garantidas - RRF'!$AW$3:$AW$387,YEAR('Fluxo dív. garantidas - RRF'!$A35))</f>
        <v>91080346.300000012</v>
      </c>
      <c r="D35" s="125">
        <f>SUMIFS('Dívidas garantidas - RRF'!AU$3:AU$387,'Dívidas garantidas - RRF'!$AV$3:$AV$387,MONTH('Fluxo dív. garantidas - RRF'!$A35),'Dívidas garantidas - RRF'!$AW$3:$AW$387,YEAR('Fluxo dív. garantidas - RRF'!$A35))</f>
        <v>246921644.01999998</v>
      </c>
      <c r="G35" s="130">
        <f t="shared" si="7"/>
        <v>0.22222222222222221</v>
      </c>
      <c r="H35" s="128">
        <v>45536</v>
      </c>
      <c r="I35" s="129">
        <f t="shared" si="8"/>
        <v>0</v>
      </c>
      <c r="J35" s="129">
        <f t="shared" si="9"/>
        <v>54871476.448888883</v>
      </c>
      <c r="K35" s="129">
        <f t="shared" si="10"/>
        <v>54871476.448888883</v>
      </c>
      <c r="N35" s="132">
        <f t="shared" si="4"/>
        <v>45536</v>
      </c>
      <c r="O35" s="132">
        <f t="shared" si="5"/>
        <v>45566</v>
      </c>
      <c r="P35" s="133">
        <f t="shared" si="6"/>
        <v>192050167.57111108</v>
      </c>
    </row>
    <row r="36" spans="1:16" x14ac:dyDescent="0.3">
      <c r="A36" s="124">
        <v>45566</v>
      </c>
      <c r="B36" s="125">
        <f>SUMIFS('Dívidas garantidas - RRF'!AS$3:AS$387,'Dívidas garantidas - RRF'!$AV$3:$AV$387,MONTH('Fluxo dív. garantidas - RRF'!$A36),'Dívidas garantidas - RRF'!$AW$3:$AW$387,YEAR('Fluxo dív. garantidas - RRF'!$A36))</f>
        <v>53772344.439999998</v>
      </c>
      <c r="C36" s="125">
        <f>SUMIFS('Dívidas garantidas - RRF'!AT$3:AT$387,'Dívidas garantidas - RRF'!$AV$3:$AV$387,MONTH('Fluxo dív. garantidas - RRF'!$A36),'Dívidas garantidas - RRF'!$AW$3:$AW$387,YEAR('Fluxo dív. garantidas - RRF'!$A36))</f>
        <v>19435007.780000001</v>
      </c>
      <c r="D36" s="125">
        <f>SUMIFS('Dívidas garantidas - RRF'!AU$3:AU$387,'Dívidas garantidas - RRF'!$AV$3:$AV$387,MONTH('Fluxo dív. garantidas - RRF'!$A36),'Dívidas garantidas - RRF'!$AW$3:$AW$387,YEAR('Fluxo dív. garantidas - RRF'!$A36))</f>
        <v>73207352.219999999</v>
      </c>
      <c r="G36" s="130">
        <f t="shared" si="7"/>
        <v>0.22222222222222221</v>
      </c>
      <c r="H36" s="128">
        <v>45566</v>
      </c>
      <c r="I36" s="129">
        <f t="shared" si="8"/>
        <v>0</v>
      </c>
      <c r="J36" s="129">
        <f t="shared" si="9"/>
        <v>16268300.493333332</v>
      </c>
      <c r="K36" s="129">
        <f t="shared" si="10"/>
        <v>16268300.493333332</v>
      </c>
      <c r="N36" s="132">
        <f t="shared" si="4"/>
        <v>45566</v>
      </c>
      <c r="O36" s="132">
        <f t="shared" si="5"/>
        <v>45597</v>
      </c>
      <c r="P36" s="133">
        <f t="shared" si="6"/>
        <v>56939051.726666667</v>
      </c>
    </row>
    <row r="37" spans="1:16" x14ac:dyDescent="0.3">
      <c r="A37" s="124">
        <v>45597</v>
      </c>
      <c r="B37" s="125">
        <f>SUMIFS('Dívidas garantidas - RRF'!AS$3:AS$387,'Dívidas garantidas - RRF'!$AV$3:$AV$387,MONTH('Fluxo dív. garantidas - RRF'!$A37),'Dívidas garantidas - RRF'!$AW$3:$AW$387,YEAR('Fluxo dív. garantidas - RRF'!$A37))</f>
        <v>156340966.86000001</v>
      </c>
      <c r="C37" s="125">
        <f>SUMIFS('Dívidas garantidas - RRF'!AT$3:AT$387,'Dívidas garantidas - RRF'!$AV$3:$AV$387,MONTH('Fluxo dív. garantidas - RRF'!$A37),'Dívidas garantidas - RRF'!$AW$3:$AW$387,YEAR('Fluxo dív. garantidas - RRF'!$A37))</f>
        <v>61309476.090000004</v>
      </c>
      <c r="D37" s="125">
        <f>SUMIFS('Dívidas garantidas - RRF'!AU$3:AU$387,'Dívidas garantidas - RRF'!$AV$3:$AV$387,MONTH('Fluxo dív. garantidas - RRF'!$A37),'Dívidas garantidas - RRF'!$AW$3:$AW$387,YEAR('Fluxo dív. garantidas - RRF'!$A37))</f>
        <v>217650442.94999999</v>
      </c>
      <c r="G37" s="130">
        <f t="shared" si="7"/>
        <v>0.22222222222222221</v>
      </c>
      <c r="H37" s="128">
        <v>45597</v>
      </c>
      <c r="I37" s="129">
        <f t="shared" si="8"/>
        <v>0</v>
      </c>
      <c r="J37" s="129">
        <f t="shared" si="9"/>
        <v>48366765.099999994</v>
      </c>
      <c r="K37" s="129">
        <f t="shared" si="10"/>
        <v>48366765.099999994</v>
      </c>
      <c r="N37" s="132">
        <f t="shared" si="4"/>
        <v>45597</v>
      </c>
      <c r="O37" s="132">
        <f t="shared" si="5"/>
        <v>45627</v>
      </c>
      <c r="P37" s="133">
        <f t="shared" si="6"/>
        <v>169283677.84999999</v>
      </c>
    </row>
    <row r="38" spans="1:16" x14ac:dyDescent="0.3">
      <c r="A38" s="124">
        <v>45627</v>
      </c>
      <c r="B38" s="125">
        <f>SUMIFS('Dívidas garantidas - RRF'!AS$3:AS$387,'Dívidas garantidas - RRF'!$AV$3:$AV$387,MONTH('Fluxo dív. garantidas - RRF'!$A38),'Dívidas garantidas - RRF'!$AW$3:$AW$387,YEAR('Fluxo dív. garantidas - RRF'!$A38))</f>
        <v>52734662.949999996</v>
      </c>
      <c r="C38" s="125">
        <f>SUMIFS('Dívidas garantidas - RRF'!AT$3:AT$387,'Dívidas garantidas - RRF'!$AV$3:$AV$387,MONTH('Fluxo dív. garantidas - RRF'!$A38),'Dívidas garantidas - RRF'!$AW$3:$AW$387,YEAR('Fluxo dív. garantidas - RRF'!$A38))</f>
        <v>18325000.890000001</v>
      </c>
      <c r="D38" s="125">
        <f>SUMIFS('Dívidas garantidas - RRF'!AU$3:AU$387,'Dívidas garantidas - RRF'!$AV$3:$AV$387,MONTH('Fluxo dív. garantidas - RRF'!$A38),'Dívidas garantidas - RRF'!$AW$3:$AW$387,YEAR('Fluxo dív. garantidas - RRF'!$A38))</f>
        <v>71059663.840000004</v>
      </c>
      <c r="G38" s="130">
        <f t="shared" si="7"/>
        <v>0.22222222222222221</v>
      </c>
      <c r="H38" s="128">
        <v>45627</v>
      </c>
      <c r="I38" s="129">
        <f t="shared" si="8"/>
        <v>0</v>
      </c>
      <c r="J38" s="129">
        <f t="shared" si="9"/>
        <v>15791036.408888889</v>
      </c>
      <c r="K38" s="129">
        <f t="shared" si="10"/>
        <v>15791036.408888889</v>
      </c>
      <c r="N38" s="132">
        <f t="shared" si="4"/>
        <v>45627</v>
      </c>
      <c r="O38" s="132">
        <f t="shared" si="5"/>
        <v>45658</v>
      </c>
      <c r="P38" s="133">
        <f t="shared" si="6"/>
        <v>55268627.431111112</v>
      </c>
    </row>
    <row r="39" spans="1:16" x14ac:dyDescent="0.3">
      <c r="A39" s="124">
        <v>45658</v>
      </c>
      <c r="B39" s="125">
        <f>SUMIFS('Dívidas garantidas - RRF'!AS$3:AS$387,'Dívidas garantidas - RRF'!$AV$3:$AV$387,MONTH('Fluxo dív. garantidas - RRF'!$A39),'Dívidas garantidas - RRF'!$AW$3:$AW$387,YEAR('Fluxo dív. garantidas - RRF'!$A39))</f>
        <v>52760773.050000004</v>
      </c>
      <c r="C39" s="125">
        <f>SUMIFS('Dívidas garantidas - RRF'!AT$3:AT$387,'Dívidas garantidas - RRF'!$AV$3:$AV$387,MONTH('Fluxo dív. garantidas - RRF'!$A39),'Dívidas garantidas - RRF'!$AW$3:$AW$387,YEAR('Fluxo dív. garantidas - RRF'!$A39))</f>
        <v>18502529.609999999</v>
      </c>
      <c r="D39" s="125">
        <f>SUMIFS('Dívidas garantidas - RRF'!AU$3:AU$387,'Dívidas garantidas - RRF'!$AV$3:$AV$387,MONTH('Fluxo dív. garantidas - RRF'!$A39),'Dívidas garantidas - RRF'!$AW$3:$AW$387,YEAR('Fluxo dív. garantidas - RRF'!$A39))</f>
        <v>71263302.659999996</v>
      </c>
      <c r="G39" s="130">
        <f t="shared" si="7"/>
        <v>0.33333333333333331</v>
      </c>
      <c r="H39" s="128">
        <v>45658</v>
      </c>
      <c r="I39" s="129">
        <f t="shared" si="8"/>
        <v>5251904.6099999994</v>
      </c>
      <c r="J39" s="129">
        <f t="shared" si="9"/>
        <v>18502529.609999999</v>
      </c>
      <c r="K39" s="129">
        <f t="shared" si="10"/>
        <v>23754434.219999999</v>
      </c>
      <c r="N39" s="132">
        <f t="shared" si="4"/>
        <v>45658</v>
      </c>
      <c r="O39" s="132">
        <f t="shared" si="5"/>
        <v>45689</v>
      </c>
      <c r="P39" s="133">
        <f t="shared" si="6"/>
        <v>47508868.439999998</v>
      </c>
    </row>
    <row r="40" spans="1:16" x14ac:dyDescent="0.3">
      <c r="A40" s="124">
        <v>45689</v>
      </c>
      <c r="B40" s="125">
        <f>SUMIFS('Dívidas garantidas - RRF'!AS$3:AS$387,'Dívidas garantidas - RRF'!$AV$3:$AV$387,MONTH('Fluxo dív. garantidas - RRF'!$A40),'Dívidas garantidas - RRF'!$AW$3:$AW$387,YEAR('Fluxo dív. garantidas - RRF'!$A40))</f>
        <v>52787219.609999999</v>
      </c>
      <c r="C40" s="125">
        <f>SUMIFS('Dívidas garantidas - RRF'!AT$3:AT$387,'Dívidas garantidas - RRF'!$AV$3:$AV$387,MONTH('Fluxo dív. garantidas - RRF'!$A40),'Dívidas garantidas - RRF'!$AW$3:$AW$387,YEAR('Fluxo dív. garantidas - RRF'!$A40))</f>
        <v>18266945.640000001</v>
      </c>
      <c r="D40" s="125">
        <f>SUMIFS('Dívidas garantidas - RRF'!AU$3:AU$387,'Dívidas garantidas - RRF'!$AV$3:$AV$387,MONTH('Fluxo dív. garantidas - RRF'!$A40),'Dívidas garantidas - RRF'!$AW$3:$AW$387,YEAR('Fluxo dív. garantidas - RRF'!$A40))</f>
        <v>71054165.25</v>
      </c>
      <c r="G40" s="130">
        <f t="shared" si="7"/>
        <v>0.33333333333333331</v>
      </c>
      <c r="H40" s="128">
        <v>45689</v>
      </c>
      <c r="I40" s="129">
        <f t="shared" si="8"/>
        <v>5417776.1099999994</v>
      </c>
      <c r="J40" s="129">
        <f t="shared" si="9"/>
        <v>18266945.640000001</v>
      </c>
      <c r="K40" s="129">
        <f t="shared" si="10"/>
        <v>23684721.75</v>
      </c>
      <c r="N40" s="132">
        <f t="shared" si="4"/>
        <v>45689</v>
      </c>
      <c r="O40" s="132">
        <f t="shared" si="5"/>
        <v>45717</v>
      </c>
      <c r="P40" s="133">
        <f t="shared" si="6"/>
        <v>47369443.5</v>
      </c>
    </row>
    <row r="41" spans="1:16" x14ac:dyDescent="0.3">
      <c r="A41" s="124">
        <v>45717</v>
      </c>
      <c r="B41" s="125">
        <f>SUMIFS('Dívidas garantidas - RRF'!AS$3:AS$387,'Dívidas garantidas - RRF'!$AV$3:$AV$387,MONTH('Fluxo dív. garantidas - RRF'!$A41),'Dívidas garantidas - RRF'!$AW$3:$AW$387,YEAR('Fluxo dív. garantidas - RRF'!$A41))</f>
        <v>165445948.06</v>
      </c>
      <c r="C41" s="125">
        <f>SUMIFS('Dívidas garantidas - RRF'!AT$3:AT$387,'Dívidas garantidas - RRF'!$AV$3:$AV$387,MONTH('Fluxo dív. garantidas - RRF'!$A41),'Dívidas garantidas - RRF'!$AW$3:$AW$387,YEAR('Fluxo dív. garantidas - RRF'!$A41))</f>
        <v>79239778.310000002</v>
      </c>
      <c r="D41" s="125">
        <f>SUMIFS('Dívidas garantidas - RRF'!AU$3:AU$387,'Dívidas garantidas - RRF'!$AV$3:$AV$387,MONTH('Fluxo dív. garantidas - RRF'!$A41),'Dívidas garantidas - RRF'!$AW$3:$AW$387,YEAR('Fluxo dív. garantidas - RRF'!$A41))</f>
        <v>244685726.37</v>
      </c>
      <c r="G41" s="130">
        <f t="shared" si="7"/>
        <v>0.33333333333333331</v>
      </c>
      <c r="H41" s="128">
        <v>45717</v>
      </c>
      <c r="I41" s="129">
        <f t="shared" si="8"/>
        <v>2322130.4799999893</v>
      </c>
      <c r="J41" s="129">
        <f t="shared" si="9"/>
        <v>79239778.310000002</v>
      </c>
      <c r="K41" s="129">
        <f t="shared" si="10"/>
        <v>81561908.789999992</v>
      </c>
      <c r="N41" s="132">
        <f t="shared" si="4"/>
        <v>45717</v>
      </c>
      <c r="O41" s="132">
        <f t="shared" si="5"/>
        <v>45748</v>
      </c>
      <c r="P41" s="133">
        <f t="shared" si="6"/>
        <v>163123817.58000001</v>
      </c>
    </row>
    <row r="42" spans="1:16" x14ac:dyDescent="0.3">
      <c r="A42" s="124">
        <v>45748</v>
      </c>
      <c r="B42" s="125">
        <f>SUMIFS('Dívidas garantidas - RRF'!AS$3:AS$387,'Dívidas garantidas - RRF'!$AV$3:$AV$387,MONTH('Fluxo dív. garantidas - RRF'!$A42),'Dívidas garantidas - RRF'!$AW$3:$AW$387,YEAR('Fluxo dív. garantidas - RRF'!$A42))</f>
        <v>60852265.620000005</v>
      </c>
      <c r="C42" s="125">
        <f>SUMIFS('Dívidas garantidas - RRF'!AT$3:AT$387,'Dívidas garantidas - RRF'!$AV$3:$AV$387,MONTH('Fluxo dív. garantidas - RRF'!$A42),'Dívidas garantidas - RRF'!$AW$3:$AW$387,YEAR('Fluxo dív. garantidas - RRF'!$A42))</f>
        <v>16646754.780000001</v>
      </c>
      <c r="D42" s="125">
        <f>SUMIFS('Dívidas garantidas - RRF'!AU$3:AU$387,'Dívidas garantidas - RRF'!$AV$3:$AV$387,MONTH('Fluxo dív. garantidas - RRF'!$A42),'Dívidas garantidas - RRF'!$AW$3:$AW$387,YEAR('Fluxo dív. garantidas - RRF'!$A42))</f>
        <v>77499020.400000006</v>
      </c>
      <c r="G42" s="130">
        <f t="shared" si="7"/>
        <v>0.33333333333333331</v>
      </c>
      <c r="H42" s="128">
        <v>45748</v>
      </c>
      <c r="I42" s="129">
        <f t="shared" si="8"/>
        <v>9186252.0199999996</v>
      </c>
      <c r="J42" s="129">
        <f t="shared" si="9"/>
        <v>16646754.780000001</v>
      </c>
      <c r="K42" s="129">
        <f t="shared" si="10"/>
        <v>25833006.800000001</v>
      </c>
      <c r="N42" s="132">
        <f t="shared" si="4"/>
        <v>45748</v>
      </c>
      <c r="O42" s="132">
        <f t="shared" si="5"/>
        <v>45778</v>
      </c>
      <c r="P42" s="133">
        <f t="shared" si="6"/>
        <v>51666013.600000009</v>
      </c>
    </row>
    <row r="43" spans="1:16" x14ac:dyDescent="0.3">
      <c r="A43" s="124">
        <v>45778</v>
      </c>
      <c r="B43" s="125">
        <f>SUMIFS('Dívidas garantidas - RRF'!AS$3:AS$387,'Dívidas garantidas - RRF'!$AV$3:$AV$387,MONTH('Fluxo dív. garantidas - RRF'!$A43),'Dívidas garantidas - RRF'!$AW$3:$AW$387,YEAR('Fluxo dív. garantidas - RRF'!$A43))</f>
        <v>162111574.14000002</v>
      </c>
      <c r="C43" s="125">
        <f>SUMIFS('Dívidas garantidas - RRF'!AT$3:AT$387,'Dívidas garantidas - RRF'!$AV$3:$AV$387,MONTH('Fluxo dív. garantidas - RRF'!$A43),'Dívidas garantidas - RRF'!$AW$3:$AW$387,YEAR('Fluxo dív. garantidas - RRF'!$A43))</f>
        <v>66193279.239999995</v>
      </c>
      <c r="D43" s="125">
        <f>SUMIFS('Dívidas garantidas - RRF'!AU$3:AU$387,'Dívidas garantidas - RRF'!$AV$3:$AV$387,MONTH('Fluxo dív. garantidas - RRF'!$A43),'Dívidas garantidas - RRF'!$AW$3:$AW$387,YEAR('Fluxo dív. garantidas - RRF'!$A43))</f>
        <v>228304853.38</v>
      </c>
      <c r="G43" s="130">
        <f t="shared" si="7"/>
        <v>0.33333333333333331</v>
      </c>
      <c r="H43" s="128">
        <v>45778</v>
      </c>
      <c r="I43" s="129">
        <f t="shared" si="8"/>
        <v>9908338.5533333272</v>
      </c>
      <c r="J43" s="129">
        <f t="shared" si="9"/>
        <v>66193279.239999995</v>
      </c>
      <c r="K43" s="129">
        <f t="shared" si="10"/>
        <v>76101617.793333322</v>
      </c>
      <c r="N43" s="132">
        <f t="shared" si="4"/>
        <v>45778</v>
      </c>
      <c r="O43" s="132">
        <f t="shared" si="5"/>
        <v>45809</v>
      </c>
      <c r="P43" s="133">
        <f t="shared" si="6"/>
        <v>152203235.58666667</v>
      </c>
    </row>
    <row r="44" spans="1:16" x14ac:dyDescent="0.3">
      <c r="A44" s="124">
        <v>45809</v>
      </c>
      <c r="B44" s="125">
        <f>SUMIFS('Dívidas garantidas - RRF'!AS$3:AS$387,'Dívidas garantidas - RRF'!$AV$3:$AV$387,MONTH('Fluxo dív. garantidas - RRF'!$A44),'Dívidas garantidas - RRF'!$AW$3:$AW$387,YEAR('Fluxo dív. garantidas - RRF'!$A44))</f>
        <v>57546412.760000005</v>
      </c>
      <c r="C44" s="125">
        <f>SUMIFS('Dívidas garantidas - RRF'!AT$3:AT$387,'Dívidas garantidas - RRF'!$AV$3:$AV$387,MONTH('Fluxo dív. garantidas - RRF'!$A44),'Dívidas garantidas - RRF'!$AW$3:$AW$387,YEAR('Fluxo dív. garantidas - RRF'!$A44))</f>
        <v>16003936.580000002</v>
      </c>
      <c r="D44" s="125">
        <f>SUMIFS('Dívidas garantidas - RRF'!AU$3:AU$387,'Dívidas garantidas - RRF'!$AV$3:$AV$387,MONTH('Fluxo dív. garantidas - RRF'!$A44),'Dívidas garantidas - RRF'!$AW$3:$AW$387,YEAR('Fluxo dív. garantidas - RRF'!$A44))</f>
        <v>73550349.340000004</v>
      </c>
      <c r="G44" s="130">
        <f t="shared" si="7"/>
        <v>0.33333333333333331</v>
      </c>
      <c r="H44" s="128">
        <v>45809</v>
      </c>
      <c r="I44" s="129">
        <f t="shared" si="8"/>
        <v>8512846.5333333313</v>
      </c>
      <c r="J44" s="129">
        <f t="shared" si="9"/>
        <v>16003936.580000002</v>
      </c>
      <c r="K44" s="129">
        <f t="shared" si="10"/>
        <v>24516783.113333333</v>
      </c>
      <c r="N44" s="132">
        <f t="shared" si="4"/>
        <v>45809</v>
      </c>
      <c r="O44" s="132">
        <f t="shared" si="5"/>
        <v>45839</v>
      </c>
      <c r="P44" s="133">
        <f t="shared" si="6"/>
        <v>49033566.226666674</v>
      </c>
    </row>
    <row r="45" spans="1:16" x14ac:dyDescent="0.3">
      <c r="A45" s="124">
        <v>45839</v>
      </c>
      <c r="B45" s="125">
        <f>SUMIFS('Dívidas garantidas - RRF'!AS$3:AS$387,'Dívidas garantidas - RRF'!$AV$3:$AV$387,MONTH('Fluxo dív. garantidas - RRF'!$A45),'Dívidas garantidas - RRF'!$AW$3:$AW$387,YEAR('Fluxo dív. garantidas - RRF'!$A45))</f>
        <v>57549170.020000003</v>
      </c>
      <c r="C45" s="125">
        <f>SUMIFS('Dívidas garantidas - RRF'!AT$3:AT$387,'Dívidas garantidas - RRF'!$AV$3:$AV$387,MONTH('Fluxo dív. garantidas - RRF'!$A45),'Dívidas garantidas - RRF'!$AW$3:$AW$387,YEAR('Fluxo dív. garantidas - RRF'!$A45))</f>
        <v>14778143.91</v>
      </c>
      <c r="D45" s="125">
        <f>SUMIFS('Dívidas garantidas - RRF'!AU$3:AU$387,'Dívidas garantidas - RRF'!$AV$3:$AV$387,MONTH('Fluxo dív. garantidas - RRF'!$A45),'Dívidas garantidas - RRF'!$AW$3:$AW$387,YEAR('Fluxo dív. garantidas - RRF'!$A45))</f>
        <v>72327313.930000007</v>
      </c>
      <c r="G45" s="130">
        <f t="shared" si="7"/>
        <v>0.33333333333333331</v>
      </c>
      <c r="H45" s="128">
        <v>45839</v>
      </c>
      <c r="I45" s="129">
        <f t="shared" si="8"/>
        <v>9330960.7333333343</v>
      </c>
      <c r="J45" s="129">
        <f t="shared" si="9"/>
        <v>14778143.91</v>
      </c>
      <c r="K45" s="129">
        <f t="shared" si="10"/>
        <v>24109104.643333334</v>
      </c>
      <c r="N45" s="132">
        <f t="shared" si="4"/>
        <v>45839</v>
      </c>
      <c r="O45" s="132">
        <f t="shared" si="5"/>
        <v>45870</v>
      </c>
      <c r="P45" s="133">
        <f t="shared" si="6"/>
        <v>48218209.286666676</v>
      </c>
    </row>
    <row r="46" spans="1:16" x14ac:dyDescent="0.3">
      <c r="A46" s="124">
        <v>45870</v>
      </c>
      <c r="B46" s="125">
        <f>SUMIFS('Dívidas garantidas - RRF'!AS$3:AS$387,'Dívidas garantidas - RRF'!$AV$3:$AV$387,MONTH('Fluxo dív. garantidas - RRF'!$A46),'Dívidas garantidas - RRF'!$AW$3:$AW$387,YEAR('Fluxo dív. garantidas - RRF'!$A46))</f>
        <v>57552166.379999995</v>
      </c>
      <c r="C46" s="125">
        <f>SUMIFS('Dívidas garantidas - RRF'!AT$3:AT$387,'Dívidas garantidas - RRF'!$AV$3:$AV$387,MONTH('Fluxo dív. garantidas - RRF'!$A46),'Dívidas garantidas - RRF'!$AW$3:$AW$387,YEAR('Fluxo dív. garantidas - RRF'!$A46))</f>
        <v>14966256.74</v>
      </c>
      <c r="D46" s="125">
        <f>SUMIFS('Dívidas garantidas - RRF'!AU$3:AU$387,'Dívidas garantidas - RRF'!$AV$3:$AV$387,MONTH('Fluxo dív. garantidas - RRF'!$A46),'Dívidas garantidas - RRF'!$AW$3:$AW$387,YEAR('Fluxo dív. garantidas - RRF'!$A46))</f>
        <v>72518423.11999999</v>
      </c>
      <c r="G46" s="130">
        <f t="shared" si="7"/>
        <v>0.33333333333333331</v>
      </c>
      <c r="H46" s="128">
        <v>45870</v>
      </c>
      <c r="I46" s="129">
        <f t="shared" si="8"/>
        <v>9206550.9666666631</v>
      </c>
      <c r="J46" s="129">
        <f t="shared" si="9"/>
        <v>14966256.74</v>
      </c>
      <c r="K46" s="129">
        <f t="shared" si="10"/>
        <v>24172807.706666663</v>
      </c>
      <c r="N46" s="132">
        <f t="shared" si="4"/>
        <v>45870</v>
      </c>
      <c r="O46" s="132">
        <f t="shared" si="5"/>
        <v>45901</v>
      </c>
      <c r="P46" s="133">
        <f t="shared" si="6"/>
        <v>48345615.413333327</v>
      </c>
    </row>
    <row r="47" spans="1:16" x14ac:dyDescent="0.3">
      <c r="A47" s="124">
        <v>45901</v>
      </c>
      <c r="B47" s="125">
        <f>SUMIFS('Dívidas garantidas - RRF'!AS$3:AS$387,'Dívidas garantidas - RRF'!$AV$3:$AV$387,MONTH('Fluxo dív. garantidas - RRF'!$A47),'Dívidas garantidas - RRF'!$AW$3:$AW$387,YEAR('Fluxo dív. garantidas - RRF'!$A47))</f>
        <v>161680403.25</v>
      </c>
      <c r="C47" s="125">
        <f>SUMIFS('Dívidas garantidas - RRF'!AT$3:AT$387,'Dívidas garantidas - RRF'!$AV$3:$AV$387,MONTH('Fluxo dív. garantidas - RRF'!$A47),'Dívidas garantidas - RRF'!$AW$3:$AW$387,YEAR('Fluxo dív. garantidas - RRF'!$A47))</f>
        <v>68559155.920000002</v>
      </c>
      <c r="D47" s="125">
        <f>SUMIFS('Dívidas garantidas - RRF'!AU$3:AU$387,'Dívidas garantidas - RRF'!$AV$3:$AV$387,MONTH('Fluxo dív. garantidas - RRF'!$A47),'Dívidas garantidas - RRF'!$AW$3:$AW$387,YEAR('Fluxo dív. garantidas - RRF'!$A47))</f>
        <v>230239559.17000002</v>
      </c>
      <c r="G47" s="130">
        <f t="shared" si="7"/>
        <v>0.33333333333333331</v>
      </c>
      <c r="H47" s="128">
        <v>45901</v>
      </c>
      <c r="I47" s="129">
        <f t="shared" si="8"/>
        <v>8187363.8033333272</v>
      </c>
      <c r="J47" s="129">
        <f t="shared" si="9"/>
        <v>68559155.920000002</v>
      </c>
      <c r="K47" s="129">
        <f t="shared" si="10"/>
        <v>76746519.723333329</v>
      </c>
      <c r="N47" s="132">
        <f t="shared" si="4"/>
        <v>45901</v>
      </c>
      <c r="O47" s="132">
        <f t="shared" si="5"/>
        <v>45931</v>
      </c>
      <c r="P47" s="133">
        <f t="shared" si="6"/>
        <v>153493039.44666669</v>
      </c>
    </row>
    <row r="48" spans="1:16" x14ac:dyDescent="0.3">
      <c r="A48" s="124">
        <v>45931</v>
      </c>
      <c r="B48" s="125">
        <f>SUMIFS('Dívidas garantidas - RRF'!AS$3:AS$387,'Dívidas garantidas - RRF'!$AV$3:$AV$387,MONTH('Fluxo dív. garantidas - RRF'!$A48),'Dívidas garantidas - RRF'!$AW$3:$AW$387,YEAR('Fluxo dív. garantidas - RRF'!$A48))</f>
        <v>57558916.070000008</v>
      </c>
      <c r="C48" s="125">
        <f>SUMIFS('Dívidas garantidas - RRF'!AT$3:AT$387,'Dívidas garantidas - RRF'!$AV$3:$AV$387,MONTH('Fluxo dív. garantidas - RRF'!$A48),'Dívidas garantidas - RRF'!$AW$3:$AW$387,YEAR('Fluxo dív. garantidas - RRF'!$A48))</f>
        <v>13708886.120000001</v>
      </c>
      <c r="D48" s="125">
        <f>SUMIFS('Dívidas garantidas - RRF'!AU$3:AU$387,'Dívidas garantidas - RRF'!$AV$3:$AV$387,MONTH('Fluxo dív. garantidas - RRF'!$A48),'Dívidas garantidas - RRF'!$AW$3:$AW$387,YEAR('Fluxo dív. garantidas - RRF'!$A48))</f>
        <v>71267802.189999998</v>
      </c>
      <c r="G48" s="130">
        <f t="shared" si="7"/>
        <v>0.33333333333333331</v>
      </c>
      <c r="H48" s="128">
        <v>45931</v>
      </c>
      <c r="I48" s="129">
        <f t="shared" si="8"/>
        <v>10047047.943333331</v>
      </c>
      <c r="J48" s="129">
        <f t="shared" si="9"/>
        <v>13708886.120000001</v>
      </c>
      <c r="K48" s="129">
        <f t="shared" si="10"/>
        <v>23755934.063333333</v>
      </c>
      <c r="N48" s="132">
        <f t="shared" si="4"/>
        <v>45931</v>
      </c>
      <c r="O48" s="132">
        <f t="shared" si="5"/>
        <v>45962</v>
      </c>
      <c r="P48" s="133">
        <f t="shared" si="6"/>
        <v>47511868.126666665</v>
      </c>
    </row>
    <row r="49" spans="1:16" x14ac:dyDescent="0.3">
      <c r="A49" s="124">
        <v>45962</v>
      </c>
      <c r="B49" s="125">
        <f>SUMIFS('Dívidas garantidas - RRF'!AS$3:AS$387,'Dívidas garantidas - RRF'!$AV$3:$AV$387,MONTH('Fluxo dív. garantidas - RRF'!$A49),'Dívidas garantidas - RRF'!$AW$3:$AW$387,YEAR('Fluxo dív. garantidas - RRF'!$A49))</f>
        <v>158325393.34999999</v>
      </c>
      <c r="C49" s="125">
        <f>SUMIFS('Dívidas garantidas - RRF'!AT$3:AT$387,'Dívidas garantidas - RRF'!$AV$3:$AV$387,MONTH('Fluxo dív. garantidas - RRF'!$A49),'Dívidas garantidas - RRF'!$AW$3:$AW$387,YEAR('Fluxo dív. garantidas - RRF'!$A49))</f>
        <v>56939044.75999999</v>
      </c>
      <c r="D49" s="125">
        <f>SUMIFS('Dívidas garantidas - RRF'!AU$3:AU$387,'Dívidas garantidas - RRF'!$AV$3:$AV$387,MONTH('Fluxo dív. garantidas - RRF'!$A49),'Dívidas garantidas - RRF'!$AW$3:$AW$387,YEAR('Fluxo dív. garantidas - RRF'!$A49))</f>
        <v>215264438.10999998</v>
      </c>
      <c r="G49" s="130">
        <f t="shared" si="7"/>
        <v>0.33333333333333331</v>
      </c>
      <c r="H49" s="128">
        <v>45962</v>
      </c>
      <c r="I49" s="129">
        <f t="shared" si="8"/>
        <v>14815767.943333328</v>
      </c>
      <c r="J49" s="129">
        <f t="shared" si="9"/>
        <v>56939044.75999999</v>
      </c>
      <c r="K49" s="129">
        <f t="shared" si="10"/>
        <v>71754812.703333318</v>
      </c>
      <c r="N49" s="132">
        <f t="shared" si="4"/>
        <v>45962</v>
      </c>
      <c r="O49" s="132">
        <f t="shared" si="5"/>
        <v>45992</v>
      </c>
      <c r="P49" s="133">
        <f t="shared" si="6"/>
        <v>143509625.40666667</v>
      </c>
    </row>
    <row r="50" spans="1:16" x14ac:dyDescent="0.3">
      <c r="A50" s="124">
        <v>45992</v>
      </c>
      <c r="B50" s="125">
        <f>SUMIFS('Dívidas garantidas - RRF'!AS$3:AS$387,'Dívidas garantidas - RRF'!$AV$3:$AV$387,MONTH('Fluxo dív. garantidas - RRF'!$A50),'Dívidas garantidas - RRF'!$AW$3:$AW$387,YEAR('Fluxo dív. garantidas - RRF'!$A50))</f>
        <v>57566674.440000005</v>
      </c>
      <c r="C50" s="125">
        <f>SUMIFS('Dívidas garantidas - RRF'!AT$3:AT$387,'Dívidas garantidas - RRF'!$AV$3:$AV$387,MONTH('Fluxo dív. garantidas - RRF'!$A50),'Dívidas garantidas - RRF'!$AW$3:$AW$387,YEAR('Fluxo dív. garantidas - RRF'!$A50))</f>
        <v>12748527.800000001</v>
      </c>
      <c r="D50" s="125">
        <f>SUMIFS('Dívidas garantidas - RRF'!AU$3:AU$387,'Dívidas garantidas - RRF'!$AV$3:$AV$387,MONTH('Fluxo dív. garantidas - RRF'!$A50),'Dívidas garantidas - RRF'!$AW$3:$AW$387,YEAR('Fluxo dív. garantidas - RRF'!$A50))</f>
        <v>70315202.24000001</v>
      </c>
      <c r="G50" s="130">
        <f t="shared" si="7"/>
        <v>0.33333333333333331</v>
      </c>
      <c r="H50" s="128">
        <v>45992</v>
      </c>
      <c r="I50" s="129">
        <f t="shared" si="8"/>
        <v>10689872.946666669</v>
      </c>
      <c r="J50" s="129">
        <f t="shared" si="9"/>
        <v>12748527.800000001</v>
      </c>
      <c r="K50" s="129">
        <f t="shared" si="10"/>
        <v>23438400.74666667</v>
      </c>
      <c r="N50" s="132">
        <f t="shared" si="4"/>
        <v>45992</v>
      </c>
      <c r="O50" s="132">
        <f t="shared" si="5"/>
        <v>46023</v>
      </c>
      <c r="P50" s="133">
        <f t="shared" si="6"/>
        <v>46876801.49333334</v>
      </c>
    </row>
    <row r="51" spans="1:16" x14ac:dyDescent="0.3">
      <c r="A51" s="124">
        <v>46023</v>
      </c>
      <c r="B51" s="125">
        <f>SUMIFS('Dívidas garantidas - RRF'!AS$3:AS$387,'Dívidas garantidas - RRF'!$AV$3:$AV$387,MONTH('Fluxo dív. garantidas - RRF'!$A51),'Dívidas garantidas - RRF'!$AW$3:$AW$387,YEAR('Fluxo dív. garantidas - RRF'!$A51))</f>
        <v>57608417.850000001</v>
      </c>
      <c r="C51" s="125">
        <f>SUMIFS('Dívidas garantidas - RRF'!AT$3:AT$387,'Dívidas garantidas - RRF'!$AV$3:$AV$387,MONTH('Fluxo dív. garantidas - RRF'!$A51),'Dívidas garantidas - RRF'!$AW$3:$AW$387,YEAR('Fluxo dív. garantidas - RRF'!$A51))</f>
        <v>13104482.49</v>
      </c>
      <c r="D51" s="125">
        <f>SUMIFS('Dívidas garantidas - RRF'!AU$3:AU$387,'Dívidas garantidas - RRF'!$AV$3:$AV$387,MONTH('Fluxo dív. garantidas - RRF'!$A51),'Dívidas garantidas - RRF'!$AW$3:$AW$387,YEAR('Fluxo dív. garantidas - RRF'!$A51))</f>
        <v>70712900.340000004</v>
      </c>
      <c r="G51" s="130">
        <f t="shared" si="7"/>
        <v>0.44444444444444442</v>
      </c>
      <c r="H51" s="128">
        <v>46023</v>
      </c>
      <c r="I51" s="129">
        <f t="shared" si="8"/>
        <v>18323473.216666669</v>
      </c>
      <c r="J51" s="129">
        <f t="shared" si="9"/>
        <v>13104482.49</v>
      </c>
      <c r="K51" s="129">
        <f t="shared" si="10"/>
        <v>31427955.706666667</v>
      </c>
      <c r="N51" s="132">
        <f t="shared" si="4"/>
        <v>46023</v>
      </c>
      <c r="O51" s="132">
        <f t="shared" si="5"/>
        <v>46054</v>
      </c>
      <c r="P51" s="133">
        <f t="shared" si="6"/>
        <v>39284944.63333334</v>
      </c>
    </row>
    <row r="52" spans="1:16" x14ac:dyDescent="0.3">
      <c r="A52" s="124">
        <v>46054</v>
      </c>
      <c r="B52" s="125">
        <f>SUMIFS('Dívidas garantidas - RRF'!AS$3:AS$387,'Dívidas garantidas - RRF'!$AV$3:$AV$387,MONTH('Fluxo dív. garantidas - RRF'!$A52),'Dívidas garantidas - RRF'!$AW$3:$AW$387,YEAR('Fluxo dív. garantidas - RRF'!$A52))</f>
        <v>57650408.729999997</v>
      </c>
      <c r="C52" s="125">
        <f>SUMIFS('Dívidas garantidas - RRF'!AT$3:AT$387,'Dívidas garantidas - RRF'!$AV$3:$AV$387,MONTH('Fluxo dív. garantidas - RRF'!$A52),'Dívidas garantidas - RRF'!$AW$3:$AW$387,YEAR('Fluxo dív. garantidas - RRF'!$A52))</f>
        <v>13153280.809999999</v>
      </c>
      <c r="D52" s="125">
        <f>SUMIFS('Dívidas garantidas - RRF'!AU$3:AU$387,'Dívidas garantidas - RRF'!$AV$3:$AV$387,MONTH('Fluxo dív. garantidas - RRF'!$A52),'Dívidas garantidas - RRF'!$AW$3:$AW$387,YEAR('Fluxo dív. garantidas - RRF'!$A52))</f>
        <v>70803689.539999992</v>
      </c>
      <c r="G52" s="130">
        <f t="shared" si="7"/>
        <v>0.44444444444444442</v>
      </c>
      <c r="H52" s="128">
        <v>46054</v>
      </c>
      <c r="I52" s="129">
        <f t="shared" si="8"/>
        <v>18315025.65222222</v>
      </c>
      <c r="J52" s="129">
        <f t="shared" si="9"/>
        <v>13153280.809999999</v>
      </c>
      <c r="K52" s="129">
        <f t="shared" si="10"/>
        <v>31468306.462222219</v>
      </c>
      <c r="N52" s="132">
        <f t="shared" si="4"/>
        <v>46054</v>
      </c>
      <c r="O52" s="132">
        <f t="shared" si="5"/>
        <v>46082</v>
      </c>
      <c r="P52" s="133">
        <f t="shared" si="6"/>
        <v>39335383.077777773</v>
      </c>
    </row>
    <row r="53" spans="1:16" x14ac:dyDescent="0.3">
      <c r="A53" s="124">
        <v>46082</v>
      </c>
      <c r="B53" s="125">
        <f>SUMIFS('Dívidas garantidas - RRF'!AS$3:AS$387,'Dívidas garantidas - RRF'!$AV$3:$AV$387,MONTH('Fluxo dív. garantidas - RRF'!$A53),'Dívidas garantidas - RRF'!$AW$3:$AW$387,YEAR('Fluxo dív. garantidas - RRF'!$A53))</f>
        <v>182787329.49000001</v>
      </c>
      <c r="C53" s="125">
        <f>SUMIFS('Dívidas garantidas - RRF'!AT$3:AT$387,'Dívidas garantidas - RRF'!$AV$3:$AV$387,MONTH('Fluxo dív. garantidas - RRF'!$A53),'Dívidas garantidas - RRF'!$AW$3:$AW$387,YEAR('Fluxo dív. garantidas - RRF'!$A53))</f>
        <v>57333048.560000002</v>
      </c>
      <c r="D53" s="125">
        <f>SUMIFS('Dívidas garantidas - RRF'!AU$3:AU$387,'Dívidas garantidas - RRF'!$AV$3:$AV$387,MONTH('Fluxo dív. garantidas - RRF'!$A53),'Dívidas garantidas - RRF'!$AW$3:$AW$387,YEAR('Fluxo dív. garantidas - RRF'!$A53))</f>
        <v>240120378.05000001</v>
      </c>
      <c r="G53" s="130">
        <f t="shared" si="7"/>
        <v>0.44444444444444442</v>
      </c>
      <c r="H53" s="128">
        <v>46082</v>
      </c>
      <c r="I53" s="129">
        <f t="shared" si="8"/>
        <v>49387119.462222219</v>
      </c>
      <c r="J53" s="129">
        <f t="shared" si="9"/>
        <v>57333048.560000002</v>
      </c>
      <c r="K53" s="129">
        <f t="shared" si="10"/>
        <v>106720168.02222222</v>
      </c>
      <c r="N53" s="132">
        <f t="shared" si="4"/>
        <v>46082</v>
      </c>
      <c r="O53" s="132">
        <f t="shared" si="5"/>
        <v>46113</v>
      </c>
      <c r="P53" s="133">
        <f t="shared" si="6"/>
        <v>133400210.02777779</v>
      </c>
    </row>
    <row r="54" spans="1:16" x14ac:dyDescent="0.3">
      <c r="A54" s="124">
        <v>46113</v>
      </c>
      <c r="B54" s="125">
        <f>SUMIFS('Dívidas garantidas - RRF'!AS$3:AS$387,'Dívidas garantidas - RRF'!$AV$3:$AV$387,MONTH('Fluxo dív. garantidas - RRF'!$A54),'Dívidas garantidas - RRF'!$AW$3:$AW$387,YEAR('Fluxo dív. garantidas - RRF'!$A54))</f>
        <v>68349744.129999995</v>
      </c>
      <c r="C54" s="125">
        <f>SUMIFS('Dívidas garantidas - RRF'!AT$3:AT$387,'Dívidas garantidas - RRF'!$AV$3:$AV$387,MONTH('Fluxo dív. garantidas - RRF'!$A54),'Dívidas garantidas - RRF'!$AW$3:$AW$387,YEAR('Fluxo dív. garantidas - RRF'!$A54))</f>
        <v>12044209.82</v>
      </c>
      <c r="D54" s="125">
        <f>SUMIFS('Dívidas garantidas - RRF'!AU$3:AU$387,'Dívidas garantidas - RRF'!$AV$3:$AV$387,MONTH('Fluxo dív. garantidas - RRF'!$A54),'Dívidas garantidas - RRF'!$AW$3:$AW$387,YEAR('Fluxo dív. garantidas - RRF'!$A54))</f>
        <v>80393953.950000003</v>
      </c>
      <c r="G54" s="130">
        <f t="shared" si="7"/>
        <v>0.44444444444444442</v>
      </c>
      <c r="H54" s="128">
        <v>46113</v>
      </c>
      <c r="I54" s="129">
        <f t="shared" si="8"/>
        <v>23686436.380000003</v>
      </c>
      <c r="J54" s="129">
        <f t="shared" si="9"/>
        <v>12044209.82</v>
      </c>
      <c r="K54" s="129">
        <f t="shared" si="10"/>
        <v>35730646.200000003</v>
      </c>
      <c r="N54" s="132">
        <f t="shared" si="4"/>
        <v>46113</v>
      </c>
      <c r="O54" s="132">
        <f t="shared" si="5"/>
        <v>46143</v>
      </c>
      <c r="P54" s="133">
        <f t="shared" si="6"/>
        <v>44663307.75</v>
      </c>
    </row>
    <row r="55" spans="1:16" x14ac:dyDescent="0.3">
      <c r="A55" s="124">
        <v>46143</v>
      </c>
      <c r="B55" s="125">
        <f>SUMIFS('Dívidas garantidas - RRF'!AS$3:AS$387,'Dívidas garantidas - RRF'!$AV$3:$AV$387,MONTH('Fluxo dív. garantidas - RRF'!$A55),'Dívidas garantidas - RRF'!$AW$3:$AW$387,YEAR('Fluxo dív. garantidas - RRF'!$A55))</f>
        <v>169075976.74000001</v>
      </c>
      <c r="C55" s="125">
        <f>SUMIFS('Dívidas garantidas - RRF'!AT$3:AT$387,'Dívidas garantidas - RRF'!$AV$3:$AV$387,MONTH('Fluxo dív. garantidas - RRF'!$A55),'Dívidas garantidas - RRF'!$AW$3:$AW$387,YEAR('Fluxo dív. garantidas - RRF'!$A55))</f>
        <v>48537350.200000003</v>
      </c>
      <c r="D55" s="125">
        <f>SUMIFS('Dívidas garantidas - RRF'!AU$3:AU$387,'Dívidas garantidas - RRF'!$AV$3:$AV$387,MONTH('Fluxo dív. garantidas - RRF'!$A55),'Dívidas garantidas - RRF'!$AW$3:$AW$387,YEAR('Fluxo dív. garantidas - RRF'!$A55))</f>
        <v>217613326.94</v>
      </c>
      <c r="G55" s="130">
        <f t="shared" si="7"/>
        <v>0.44444444444444442</v>
      </c>
      <c r="H55" s="128">
        <v>46143</v>
      </c>
      <c r="I55" s="129">
        <f t="shared" si="8"/>
        <v>48179683.99555555</v>
      </c>
      <c r="J55" s="129">
        <f t="shared" si="9"/>
        <v>48537350.200000003</v>
      </c>
      <c r="K55" s="129">
        <f t="shared" si="10"/>
        <v>96717034.195555553</v>
      </c>
      <c r="N55" s="132">
        <f t="shared" si="4"/>
        <v>46143</v>
      </c>
      <c r="O55" s="132">
        <f t="shared" si="5"/>
        <v>46174</v>
      </c>
      <c r="P55" s="133">
        <f t="shared" si="6"/>
        <v>120896292.74444444</v>
      </c>
    </row>
    <row r="56" spans="1:16" x14ac:dyDescent="0.3">
      <c r="A56" s="124">
        <v>46174</v>
      </c>
      <c r="B56" s="125">
        <f>SUMIFS('Dívidas garantidas - RRF'!AS$3:AS$387,'Dívidas garantidas - RRF'!$AV$3:$AV$387,MONTH('Fluxo dív. garantidas - RRF'!$A56),'Dívidas garantidas - RRF'!$AW$3:$AW$387,YEAR('Fluxo dív. garantidas - RRF'!$A56))</f>
        <v>64819459.630000003</v>
      </c>
      <c r="C56" s="125">
        <f>SUMIFS('Dívidas garantidas - RRF'!AT$3:AT$387,'Dívidas garantidas - RRF'!$AV$3:$AV$387,MONTH('Fluxo dív. garantidas - RRF'!$A56),'Dívidas garantidas - RRF'!$AW$3:$AW$387,YEAR('Fluxo dív. garantidas - RRF'!$A56))</f>
        <v>11528560.91</v>
      </c>
      <c r="D56" s="125">
        <f>SUMIFS('Dívidas garantidas - RRF'!AU$3:AU$387,'Dívidas garantidas - RRF'!$AV$3:$AV$387,MONTH('Fluxo dív. garantidas - RRF'!$A56),'Dívidas garantidas - RRF'!$AW$3:$AW$387,YEAR('Fluxo dív. garantidas - RRF'!$A56))</f>
        <v>76348020.540000007</v>
      </c>
      <c r="G56" s="130">
        <f t="shared" si="7"/>
        <v>0.44444444444444442</v>
      </c>
      <c r="H56" s="128">
        <v>46174</v>
      </c>
      <c r="I56" s="129">
        <f t="shared" si="8"/>
        <v>22403892.663333338</v>
      </c>
      <c r="J56" s="129">
        <f t="shared" si="9"/>
        <v>11528560.91</v>
      </c>
      <c r="K56" s="129">
        <f t="shared" si="10"/>
        <v>33932453.573333338</v>
      </c>
      <c r="N56" s="132">
        <f t="shared" si="4"/>
        <v>46174</v>
      </c>
      <c r="O56" s="132">
        <f t="shared" si="5"/>
        <v>46204</v>
      </c>
      <c r="P56" s="133">
        <f t="shared" si="6"/>
        <v>42415566.966666669</v>
      </c>
    </row>
    <row r="57" spans="1:16" x14ac:dyDescent="0.3">
      <c r="A57" s="124">
        <v>46204</v>
      </c>
      <c r="B57" s="125">
        <f>SUMIFS('Dívidas garantidas - RRF'!AS$3:AS$387,'Dívidas garantidas - RRF'!$AV$3:$AV$387,MONTH('Fluxo dív. garantidas - RRF'!$A57),'Dívidas garantidas - RRF'!$AW$3:$AW$387,YEAR('Fluxo dív. garantidas - RRF'!$A57))</f>
        <v>64841233.540000007</v>
      </c>
      <c r="C57" s="125">
        <f>SUMIFS('Dívidas garantidas - RRF'!AT$3:AT$387,'Dívidas garantidas - RRF'!$AV$3:$AV$387,MONTH('Fluxo dív. garantidas - RRF'!$A57),'Dívidas garantidas - RRF'!$AW$3:$AW$387,YEAR('Fluxo dív. garantidas - RRF'!$A57))</f>
        <v>10879744.350000001</v>
      </c>
      <c r="D57" s="125">
        <f>SUMIFS('Dívidas garantidas - RRF'!AU$3:AU$387,'Dívidas garantidas - RRF'!$AV$3:$AV$387,MONTH('Fluxo dív. garantidas - RRF'!$A57),'Dívidas garantidas - RRF'!$AW$3:$AW$387,YEAR('Fluxo dív. garantidas - RRF'!$A57))</f>
        <v>75720977.890000001</v>
      </c>
      <c r="G57" s="130">
        <f t="shared" si="7"/>
        <v>0.44444444444444442</v>
      </c>
      <c r="H57" s="128">
        <v>46204</v>
      </c>
      <c r="I57" s="129">
        <f t="shared" si="8"/>
        <v>22774023.601111107</v>
      </c>
      <c r="J57" s="129">
        <f t="shared" si="9"/>
        <v>10879744.350000001</v>
      </c>
      <c r="K57" s="129">
        <f t="shared" si="10"/>
        <v>33653767.951111108</v>
      </c>
      <c r="N57" s="132">
        <f t="shared" si="4"/>
        <v>46204</v>
      </c>
      <c r="O57" s="132">
        <f t="shared" si="5"/>
        <v>46235</v>
      </c>
      <c r="P57" s="133">
        <f t="shared" si="6"/>
        <v>42067209.938888893</v>
      </c>
    </row>
    <row r="58" spans="1:16" x14ac:dyDescent="0.3">
      <c r="A58" s="124">
        <v>46235</v>
      </c>
      <c r="B58" s="125">
        <f>SUMIFS('Dívidas garantidas - RRF'!AS$3:AS$387,'Dívidas garantidas - RRF'!$AV$3:$AV$387,MONTH('Fluxo dív. garantidas - RRF'!$A58),'Dívidas garantidas - RRF'!$AW$3:$AW$387,YEAR('Fluxo dív. garantidas - RRF'!$A58))</f>
        <v>64863136.300000004</v>
      </c>
      <c r="C58" s="125">
        <f>SUMIFS('Dívidas garantidas - RRF'!AT$3:AT$387,'Dívidas garantidas - RRF'!$AV$3:$AV$387,MONTH('Fluxo dív. garantidas - RRF'!$A58),'Dívidas garantidas - RRF'!$AW$3:$AW$387,YEAR('Fluxo dív. garantidas - RRF'!$A58))</f>
        <v>11187907.18</v>
      </c>
      <c r="D58" s="125">
        <f>SUMIFS('Dívidas garantidas - RRF'!AU$3:AU$387,'Dívidas garantidas - RRF'!$AV$3:$AV$387,MONTH('Fluxo dív. garantidas - RRF'!$A58),'Dívidas garantidas - RRF'!$AW$3:$AW$387,YEAR('Fluxo dív. garantidas - RRF'!$A58))</f>
        <v>76051043.480000004</v>
      </c>
      <c r="G58" s="130">
        <f t="shared" si="7"/>
        <v>0.44444444444444442</v>
      </c>
      <c r="H58" s="128">
        <v>46235</v>
      </c>
      <c r="I58" s="129">
        <f t="shared" si="8"/>
        <v>22612556.588888891</v>
      </c>
      <c r="J58" s="129">
        <f t="shared" si="9"/>
        <v>11187907.18</v>
      </c>
      <c r="K58" s="129">
        <f t="shared" si="10"/>
        <v>33800463.768888891</v>
      </c>
      <c r="N58" s="132">
        <f t="shared" si="4"/>
        <v>46235</v>
      </c>
      <c r="O58" s="132">
        <f t="shared" si="5"/>
        <v>46266</v>
      </c>
      <c r="P58" s="133">
        <f t="shared" si="6"/>
        <v>42250579.711111113</v>
      </c>
    </row>
    <row r="59" spans="1:16" x14ac:dyDescent="0.3">
      <c r="A59" s="124">
        <v>46266</v>
      </c>
      <c r="B59" s="125">
        <f>SUMIFS('Dívidas garantidas - RRF'!AS$3:AS$387,'Dívidas garantidas - RRF'!$AV$3:$AV$387,MONTH('Fluxo dív. garantidas - RRF'!$A59),'Dívidas garantidas - RRF'!$AW$3:$AW$387,YEAR('Fluxo dív. garantidas - RRF'!$A59))</f>
        <v>179365168.68000001</v>
      </c>
      <c r="C59" s="125">
        <f>SUMIFS('Dívidas garantidas - RRF'!AT$3:AT$387,'Dívidas garantidas - RRF'!$AV$3:$AV$387,MONTH('Fluxo dív. garantidas - RRF'!$A59),'Dívidas garantidas - RRF'!$AW$3:$AW$387,YEAR('Fluxo dív. garantidas - RRF'!$A59))</f>
        <v>53016477.590000004</v>
      </c>
      <c r="D59" s="125">
        <f>SUMIFS('Dívidas garantidas - RRF'!AU$3:AU$387,'Dívidas garantidas - RRF'!$AV$3:$AV$387,MONTH('Fluxo dív. garantidas - RRF'!$A59),'Dívidas garantidas - RRF'!$AW$3:$AW$387,YEAR('Fluxo dív. garantidas - RRF'!$A59))</f>
        <v>232381646.26999998</v>
      </c>
      <c r="G59" s="130">
        <f t="shared" si="7"/>
        <v>0.44444444444444442</v>
      </c>
      <c r="H59" s="128">
        <v>46266</v>
      </c>
      <c r="I59" s="129">
        <f t="shared" si="8"/>
        <v>50264254.085555539</v>
      </c>
      <c r="J59" s="129">
        <f t="shared" si="9"/>
        <v>53016477.590000004</v>
      </c>
      <c r="K59" s="129">
        <f t="shared" si="10"/>
        <v>103280731.67555554</v>
      </c>
      <c r="N59" s="132">
        <f t="shared" si="4"/>
        <v>46266</v>
      </c>
      <c r="O59" s="132">
        <f t="shared" si="5"/>
        <v>46296</v>
      </c>
      <c r="P59" s="133">
        <f t="shared" si="6"/>
        <v>129100914.59444444</v>
      </c>
    </row>
    <row r="60" spans="1:16" x14ac:dyDescent="0.3">
      <c r="A60" s="124">
        <v>46296</v>
      </c>
      <c r="B60" s="125">
        <f>SUMIFS('Dívidas garantidas - RRF'!AS$3:AS$387,'Dívidas garantidas - RRF'!$AV$3:$AV$387,MONTH('Fluxo dív. garantidas - RRF'!$A60),'Dívidas garantidas - RRF'!$AW$3:$AW$387,YEAR('Fluxo dív. garantidas - RRF'!$A60))</f>
        <v>64907353.220000006</v>
      </c>
      <c r="C60" s="125">
        <f>SUMIFS('Dívidas garantidas - RRF'!AT$3:AT$387,'Dívidas garantidas - RRF'!$AV$3:$AV$387,MONTH('Fluxo dív. garantidas - RRF'!$A60),'Dívidas garantidas - RRF'!$AW$3:$AW$387,YEAR('Fluxo dív. garantidas - RRF'!$A60))</f>
        <v>10083464.489999998</v>
      </c>
      <c r="D60" s="125">
        <f>SUMIFS('Dívidas garantidas - RRF'!AU$3:AU$387,'Dívidas garantidas - RRF'!$AV$3:$AV$387,MONTH('Fluxo dív. garantidas - RRF'!$A60),'Dívidas garantidas - RRF'!$AW$3:$AW$387,YEAR('Fluxo dív. garantidas - RRF'!$A60))</f>
        <v>74990817.710000008</v>
      </c>
      <c r="G60" s="130">
        <f t="shared" si="7"/>
        <v>0.44444444444444442</v>
      </c>
      <c r="H60" s="128">
        <v>46296</v>
      </c>
      <c r="I60" s="129">
        <f t="shared" si="8"/>
        <v>23245787.825555559</v>
      </c>
      <c r="J60" s="129">
        <f t="shared" si="9"/>
        <v>10083464.489999998</v>
      </c>
      <c r="K60" s="129">
        <f t="shared" si="10"/>
        <v>33329252.315555558</v>
      </c>
      <c r="N60" s="132">
        <f t="shared" si="4"/>
        <v>46296</v>
      </c>
      <c r="O60" s="132">
        <f t="shared" si="5"/>
        <v>46327</v>
      </c>
      <c r="P60" s="133">
        <f t="shared" si="6"/>
        <v>41661565.394444451</v>
      </c>
    </row>
    <row r="61" spans="1:16" x14ac:dyDescent="0.3">
      <c r="A61" s="124">
        <v>46327</v>
      </c>
      <c r="B61" s="125">
        <f>SUMIFS('Dívidas garantidas - RRF'!AS$3:AS$387,'Dívidas garantidas - RRF'!$AV$3:$AV$387,MONTH('Fluxo dív. garantidas - RRF'!$A61),'Dívidas garantidas - RRF'!$AW$3:$AW$387,YEAR('Fluxo dív. garantidas - RRF'!$A61))</f>
        <v>165613236.15000001</v>
      </c>
      <c r="C61" s="125">
        <f>SUMIFS('Dívidas garantidas - RRF'!AT$3:AT$387,'Dívidas garantidas - RRF'!$AV$3:$AV$387,MONTH('Fluxo dív. garantidas - RRF'!$A61),'Dívidas garantidas - RRF'!$AW$3:$AW$387,YEAR('Fluxo dív. garantidas - RRF'!$A61))</f>
        <v>44522442.390000001</v>
      </c>
      <c r="D61" s="125">
        <f>SUMIFS('Dívidas garantidas - RRF'!AU$3:AU$387,'Dívidas garantidas - RRF'!$AV$3:$AV$387,MONTH('Fluxo dív. garantidas - RRF'!$A61),'Dívidas garantidas - RRF'!$AW$3:$AW$387,YEAR('Fluxo dív. garantidas - RRF'!$A61))</f>
        <v>210135678.54000002</v>
      </c>
      <c r="G61" s="130">
        <f t="shared" si="7"/>
        <v>0.44444444444444442</v>
      </c>
      <c r="H61" s="128">
        <v>46327</v>
      </c>
      <c r="I61" s="129">
        <f t="shared" si="8"/>
        <v>48871192.516666666</v>
      </c>
      <c r="J61" s="129">
        <f t="shared" si="9"/>
        <v>44522442.390000001</v>
      </c>
      <c r="K61" s="129">
        <f t="shared" si="10"/>
        <v>93393634.906666666</v>
      </c>
      <c r="N61" s="132">
        <f t="shared" si="4"/>
        <v>46327</v>
      </c>
      <c r="O61" s="132">
        <f t="shared" si="5"/>
        <v>46357</v>
      </c>
      <c r="P61" s="133">
        <f t="shared" si="6"/>
        <v>116742043.63333336</v>
      </c>
    </row>
    <row r="62" spans="1:16" x14ac:dyDescent="0.3">
      <c r="A62" s="124">
        <v>46357</v>
      </c>
      <c r="B62" s="125">
        <f>SUMIFS('Dívidas garantidas - RRF'!AS$3:AS$387,'Dívidas garantidas - RRF'!$AV$3:$AV$387,MONTH('Fluxo dív. garantidas - RRF'!$A62),'Dívidas garantidas - RRF'!$AW$3:$AW$387,YEAR('Fluxo dív. garantidas - RRF'!$A62))</f>
        <v>64952117.300000004</v>
      </c>
      <c r="C62" s="125">
        <f>SUMIFS('Dívidas garantidas - RRF'!AT$3:AT$387,'Dívidas garantidas - RRF'!$AV$3:$AV$387,MONTH('Fluxo dív. garantidas - RRF'!$A62),'Dívidas garantidas - RRF'!$AW$3:$AW$387,YEAR('Fluxo dív. garantidas - RRF'!$A62))</f>
        <v>9468843.8299999982</v>
      </c>
      <c r="D62" s="125">
        <f>SUMIFS('Dívidas garantidas - RRF'!AU$3:AU$387,'Dívidas garantidas - RRF'!$AV$3:$AV$387,MONTH('Fluxo dív. garantidas - RRF'!$A62),'Dívidas garantidas - RRF'!$AW$3:$AW$387,YEAR('Fluxo dív. garantidas - RRF'!$A62))</f>
        <v>74420961.129999995</v>
      </c>
      <c r="G62" s="130">
        <f t="shared" si="7"/>
        <v>0.44444444444444442</v>
      </c>
      <c r="H62" s="128">
        <v>46357</v>
      </c>
      <c r="I62" s="129">
        <f t="shared" si="8"/>
        <v>23607138.894444443</v>
      </c>
      <c r="J62" s="129">
        <f t="shared" si="9"/>
        <v>9468843.8299999982</v>
      </c>
      <c r="K62" s="129">
        <f t="shared" si="10"/>
        <v>33075982.724444441</v>
      </c>
      <c r="N62" s="132">
        <f t="shared" si="4"/>
        <v>46357</v>
      </c>
      <c r="O62" s="132">
        <f t="shared" si="5"/>
        <v>46388</v>
      </c>
      <c r="P62" s="133">
        <f t="shared" si="6"/>
        <v>41344978.405555554</v>
      </c>
    </row>
    <row r="63" spans="1:16" x14ac:dyDescent="0.3">
      <c r="A63" s="124">
        <v>46388</v>
      </c>
      <c r="B63" s="125">
        <f>SUMIFS('Dívidas garantidas - RRF'!AS$3:AS$387,'Dívidas garantidas - RRF'!$AV$3:$AV$387,MONTH('Fluxo dív. garantidas - RRF'!$A63),'Dívidas garantidas - RRF'!$AW$3:$AW$387,YEAR('Fluxo dív. garantidas - RRF'!$A63))</f>
        <v>64974722.780000001</v>
      </c>
      <c r="C63" s="125">
        <f>SUMIFS('Dívidas garantidas - RRF'!AT$3:AT$387,'Dívidas garantidas - RRF'!$AV$3:$AV$387,MONTH('Fluxo dív. garantidas - RRF'!$A63),'Dívidas garantidas - RRF'!$AW$3:$AW$387,YEAR('Fluxo dív. garantidas - RRF'!$A63))</f>
        <v>9637905.9100000001</v>
      </c>
      <c r="D63" s="125">
        <f>SUMIFS('Dívidas garantidas - RRF'!AU$3:AU$387,'Dívidas garantidas - RRF'!$AV$3:$AV$387,MONTH('Fluxo dív. garantidas - RRF'!$A63),'Dívidas garantidas - RRF'!$AW$3:$AW$387,YEAR('Fluxo dív. garantidas - RRF'!$A63))</f>
        <v>74612628.689999998</v>
      </c>
      <c r="G63" s="130">
        <f t="shared" si="7"/>
        <v>0.55555555555555558</v>
      </c>
      <c r="H63" s="128">
        <v>46388</v>
      </c>
      <c r="I63" s="129">
        <f t="shared" si="8"/>
        <v>31813554.473333333</v>
      </c>
      <c r="J63" s="129">
        <f t="shared" si="9"/>
        <v>9637905.9100000001</v>
      </c>
      <c r="K63" s="129">
        <f t="shared" si="10"/>
        <v>41451460.383333333</v>
      </c>
      <c r="N63" s="132">
        <f t="shared" si="4"/>
        <v>46388</v>
      </c>
      <c r="O63" s="132">
        <f t="shared" si="5"/>
        <v>46419</v>
      </c>
      <c r="P63" s="133">
        <f t="shared" si="6"/>
        <v>33161168.306666665</v>
      </c>
    </row>
    <row r="64" spans="1:16" x14ac:dyDescent="0.3">
      <c r="A64" s="124">
        <v>46419</v>
      </c>
      <c r="B64" s="125">
        <f>SUMIFS('Dívidas garantidas - RRF'!AS$3:AS$387,'Dívidas garantidas - RRF'!$AV$3:$AV$387,MONTH('Fluxo dív. garantidas - RRF'!$A64),'Dívidas garantidas - RRF'!$AW$3:$AW$387,YEAR('Fluxo dív. garantidas - RRF'!$A64))</f>
        <v>64997462.329999998</v>
      </c>
      <c r="C64" s="125">
        <f>SUMIFS('Dívidas garantidas - RRF'!AT$3:AT$387,'Dívidas garantidas - RRF'!$AV$3:$AV$387,MONTH('Fluxo dív. garantidas - RRF'!$A64),'Dívidas garantidas - RRF'!$AW$3:$AW$387,YEAR('Fluxo dív. garantidas - RRF'!$A64))</f>
        <v>9382562.3300000001</v>
      </c>
      <c r="D64" s="125">
        <f>SUMIFS('Dívidas garantidas - RRF'!AU$3:AU$387,'Dívidas garantidas - RRF'!$AV$3:$AV$387,MONTH('Fluxo dív. garantidas - RRF'!$A64),'Dívidas garantidas - RRF'!$AW$3:$AW$387,YEAR('Fluxo dív. garantidas - RRF'!$A64))</f>
        <v>74380024.659999996</v>
      </c>
      <c r="G64" s="130">
        <f t="shared" si="7"/>
        <v>0.55555555555555558</v>
      </c>
      <c r="H64" s="128">
        <v>46419</v>
      </c>
      <c r="I64" s="129">
        <f t="shared" si="8"/>
        <v>31939673.592222221</v>
      </c>
      <c r="J64" s="129">
        <f t="shared" si="9"/>
        <v>9382562.3300000001</v>
      </c>
      <c r="K64" s="129">
        <f t="shared" si="10"/>
        <v>41322235.922222219</v>
      </c>
      <c r="N64" s="132">
        <f t="shared" si="4"/>
        <v>46419</v>
      </c>
      <c r="O64" s="132">
        <f t="shared" si="5"/>
        <v>46447</v>
      </c>
      <c r="P64" s="133">
        <f t="shared" si="6"/>
        <v>33057788.737777777</v>
      </c>
    </row>
    <row r="65" spans="1:16" x14ac:dyDescent="0.3">
      <c r="A65" s="124">
        <v>46447</v>
      </c>
      <c r="B65" s="125">
        <f>SUMIFS('Dívidas garantidas - RRF'!AS$3:AS$387,'Dívidas garantidas - RRF'!$AV$3:$AV$387,MONTH('Fluxo dív. garantidas - RRF'!$A65),'Dívidas garantidas - RRF'!$AW$3:$AW$387,YEAR('Fluxo dív. garantidas - RRF'!$A65))</f>
        <v>180015655.77000001</v>
      </c>
      <c r="C65" s="125">
        <f>SUMIFS('Dívidas garantidas - RRF'!AT$3:AT$387,'Dívidas garantidas - RRF'!$AV$3:$AV$387,MONTH('Fluxo dív. garantidas - RRF'!$A65),'Dívidas garantidas - RRF'!$AW$3:$AW$387,YEAR('Fluxo dív. garantidas - RRF'!$A65))</f>
        <v>46849240.359999999</v>
      </c>
      <c r="D65" s="125">
        <f>SUMIFS('Dívidas garantidas - RRF'!AU$3:AU$387,'Dívidas garantidas - RRF'!$AV$3:$AV$387,MONTH('Fluxo dív. garantidas - RRF'!$A65),'Dívidas garantidas - RRF'!$AW$3:$AW$387,YEAR('Fluxo dív. garantidas - RRF'!$A65))</f>
        <v>226864896.13</v>
      </c>
      <c r="G65" s="130">
        <f t="shared" si="7"/>
        <v>0.55555555555555558</v>
      </c>
      <c r="H65" s="128">
        <v>46447</v>
      </c>
      <c r="I65" s="129">
        <f t="shared" si="8"/>
        <v>79186813.045555562</v>
      </c>
      <c r="J65" s="129">
        <f t="shared" si="9"/>
        <v>46849240.359999999</v>
      </c>
      <c r="K65" s="129">
        <f t="shared" si="10"/>
        <v>126036053.40555556</v>
      </c>
      <c r="N65" s="132">
        <f t="shared" si="4"/>
        <v>46447</v>
      </c>
      <c r="O65" s="132">
        <f t="shared" si="5"/>
        <v>46478</v>
      </c>
      <c r="P65" s="133">
        <f t="shared" si="6"/>
        <v>100828842.72444443</v>
      </c>
    </row>
    <row r="66" spans="1:16" x14ac:dyDescent="0.3">
      <c r="A66" s="124">
        <v>46478</v>
      </c>
      <c r="B66" s="125">
        <f>SUMIFS('Dívidas garantidas - RRF'!AS$3:AS$387,'Dívidas garantidas - RRF'!$AV$3:$AV$387,MONTH('Fluxo dív. garantidas - RRF'!$A66),'Dívidas garantidas - RRF'!$AW$3:$AW$387,YEAR('Fluxo dív. garantidas - RRF'!$A66))</f>
        <v>54428674.409999996</v>
      </c>
      <c r="C66" s="125">
        <f>SUMIFS('Dívidas garantidas - RRF'!AT$3:AT$387,'Dívidas garantidas - RRF'!$AV$3:$AV$387,MONTH('Fluxo dív. garantidas - RRF'!$A66),'Dívidas garantidas - RRF'!$AW$3:$AW$387,YEAR('Fluxo dív. garantidas - RRF'!$A66))</f>
        <v>8913800.629999999</v>
      </c>
      <c r="D66" s="125">
        <f>SUMIFS('Dívidas garantidas - RRF'!AU$3:AU$387,'Dívidas garantidas - RRF'!$AV$3:$AV$387,MONTH('Fluxo dív. garantidas - RRF'!$A66),'Dívidas garantidas - RRF'!$AW$3:$AW$387,YEAR('Fluxo dív. garantidas - RRF'!$A66))</f>
        <v>63342475.039999999</v>
      </c>
      <c r="G66" s="130">
        <f t="shared" si="7"/>
        <v>0.55555555555555558</v>
      </c>
      <c r="H66" s="128">
        <v>46478</v>
      </c>
      <c r="I66" s="129">
        <f t="shared" si="8"/>
        <v>26276463.28111111</v>
      </c>
      <c r="J66" s="129">
        <f t="shared" si="9"/>
        <v>8913800.629999999</v>
      </c>
      <c r="K66" s="129">
        <f t="shared" si="10"/>
        <v>35190263.911111109</v>
      </c>
      <c r="N66" s="132">
        <f t="shared" si="4"/>
        <v>46478</v>
      </c>
      <c r="O66" s="132">
        <f t="shared" si="5"/>
        <v>46508</v>
      </c>
      <c r="P66" s="133">
        <f t="shared" si="6"/>
        <v>28152211.12888889</v>
      </c>
    </row>
    <row r="67" spans="1:16" x14ac:dyDescent="0.3">
      <c r="A67" s="124">
        <v>46508</v>
      </c>
      <c r="B67" s="125">
        <f>SUMIFS('Dívidas garantidas - RRF'!AS$3:AS$387,'Dívidas garantidas - RRF'!$AV$3:$AV$387,MONTH('Fluxo dív. garantidas - RRF'!$A67),'Dívidas garantidas - RRF'!$AW$3:$AW$387,YEAR('Fluxo dív. garantidas - RRF'!$A67))</f>
        <v>155135396.59</v>
      </c>
      <c r="C67" s="125">
        <f>SUMIFS('Dívidas garantidas - RRF'!AT$3:AT$387,'Dívidas garantidas - RRF'!$AV$3:$AV$387,MONTH('Fluxo dív. garantidas - RRF'!$A67),'Dívidas garantidas - RRF'!$AW$3:$AW$387,YEAR('Fluxo dív. garantidas - RRF'!$A67))</f>
        <v>39701691.980000004</v>
      </c>
      <c r="D67" s="125">
        <f>SUMIFS('Dívidas garantidas - RRF'!AU$3:AU$387,'Dívidas garantidas - RRF'!$AV$3:$AV$387,MONTH('Fluxo dív. garantidas - RRF'!$A67),'Dívidas garantidas - RRF'!$AW$3:$AW$387,YEAR('Fluxo dív. garantidas - RRF'!$A67))</f>
        <v>194837088.56999999</v>
      </c>
      <c r="G67" s="130">
        <f t="shared" si="7"/>
        <v>0.55555555555555558</v>
      </c>
      <c r="H67" s="128">
        <v>46508</v>
      </c>
      <c r="I67" s="129">
        <f t="shared" si="8"/>
        <v>68541135.00333333</v>
      </c>
      <c r="J67" s="129">
        <f t="shared" si="9"/>
        <v>39701691.980000004</v>
      </c>
      <c r="K67" s="129">
        <f t="shared" si="10"/>
        <v>108242826.98333333</v>
      </c>
      <c r="N67" s="132">
        <f t="shared" si="4"/>
        <v>46508</v>
      </c>
      <c r="O67" s="132">
        <f t="shared" si="5"/>
        <v>46539</v>
      </c>
      <c r="P67" s="133">
        <f t="shared" si="6"/>
        <v>86594261.586666659</v>
      </c>
    </row>
    <row r="68" spans="1:16" x14ac:dyDescent="0.3">
      <c r="A68" s="124">
        <v>46539</v>
      </c>
      <c r="B68" s="125">
        <f>SUMIFS('Dívidas garantidas - RRF'!AS$3:AS$387,'Dívidas garantidas - RRF'!$AV$3:$AV$387,MONTH('Fluxo dív. garantidas - RRF'!$A68),'Dívidas garantidas - RRF'!$AW$3:$AW$387,YEAR('Fluxo dív. garantidas - RRF'!$A68))</f>
        <v>50525423.369999997</v>
      </c>
      <c r="C68" s="125">
        <f>SUMIFS('Dívidas garantidas - RRF'!AT$3:AT$387,'Dívidas garantidas - RRF'!$AV$3:$AV$387,MONTH('Fluxo dív. garantidas - RRF'!$A68),'Dívidas garantidas - RRF'!$AW$3:$AW$387,YEAR('Fluxo dív. garantidas - RRF'!$A68))</f>
        <v>8286145.3199999994</v>
      </c>
      <c r="D68" s="125">
        <f>SUMIFS('Dívidas garantidas - RRF'!AU$3:AU$387,'Dívidas garantidas - RRF'!$AV$3:$AV$387,MONTH('Fluxo dív. garantidas - RRF'!$A68),'Dívidas garantidas - RRF'!$AW$3:$AW$387,YEAR('Fluxo dív. garantidas - RRF'!$A68))</f>
        <v>58811568.689999998</v>
      </c>
      <c r="G68" s="130">
        <f t="shared" si="7"/>
        <v>0.55555555555555558</v>
      </c>
      <c r="H68" s="128">
        <v>46539</v>
      </c>
      <c r="I68" s="129">
        <f t="shared" si="8"/>
        <v>24386948.396666668</v>
      </c>
      <c r="J68" s="129">
        <f t="shared" si="9"/>
        <v>8286145.3199999994</v>
      </c>
      <c r="K68" s="129">
        <f t="shared" si="10"/>
        <v>32673093.716666669</v>
      </c>
      <c r="N68" s="132">
        <f t="shared" ref="N68:N122" si="11">H68</f>
        <v>46539</v>
      </c>
      <c r="O68" s="132">
        <f t="shared" ref="O68:O122" si="12">EDATE(N68,1)</f>
        <v>46569</v>
      </c>
      <c r="P68" s="133">
        <f t="shared" ref="P68:P122" si="13">D68-K68</f>
        <v>26138474.973333329</v>
      </c>
    </row>
    <row r="69" spans="1:16" x14ac:dyDescent="0.3">
      <c r="A69" s="124">
        <v>46569</v>
      </c>
      <c r="B69" s="125">
        <f>SUMIFS('Dívidas garantidas - RRF'!AS$3:AS$387,'Dívidas garantidas - RRF'!$AV$3:$AV$387,MONTH('Fluxo dív. garantidas - RRF'!$A69),'Dívidas garantidas - RRF'!$AW$3:$AW$387,YEAR('Fluxo dív. garantidas - RRF'!$A69))</f>
        <v>50525423.369999997</v>
      </c>
      <c r="C69" s="125">
        <f>SUMIFS('Dívidas garantidas - RRF'!AT$3:AT$387,'Dívidas garantidas - RRF'!$AV$3:$AV$387,MONTH('Fluxo dív. garantidas - RRF'!$A69),'Dívidas garantidas - RRF'!$AW$3:$AW$387,YEAR('Fluxo dív. garantidas - RRF'!$A69))</f>
        <v>8029324.8399999999</v>
      </c>
      <c r="D69" s="125">
        <f>SUMIFS('Dívidas garantidas - RRF'!AU$3:AU$387,'Dívidas garantidas - RRF'!$AV$3:$AV$387,MONTH('Fluxo dív. garantidas - RRF'!$A69),'Dívidas garantidas - RRF'!$AW$3:$AW$387,YEAR('Fluxo dív. garantidas - RRF'!$A69))</f>
        <v>58554748.210000001</v>
      </c>
      <c r="G69" s="130">
        <f t="shared" si="7"/>
        <v>0.55555555555555558</v>
      </c>
      <c r="H69" s="128">
        <v>46569</v>
      </c>
      <c r="I69" s="129">
        <f t="shared" si="8"/>
        <v>24501090.832222223</v>
      </c>
      <c r="J69" s="129">
        <f t="shared" si="9"/>
        <v>8029324.8399999999</v>
      </c>
      <c r="K69" s="129">
        <f t="shared" si="10"/>
        <v>32530415.672222223</v>
      </c>
      <c r="N69" s="132">
        <f t="shared" si="11"/>
        <v>46569</v>
      </c>
      <c r="O69" s="132">
        <f t="shared" si="12"/>
        <v>46600</v>
      </c>
      <c r="P69" s="133">
        <f t="shared" si="13"/>
        <v>26024332.537777778</v>
      </c>
    </row>
    <row r="70" spans="1:16" x14ac:dyDescent="0.3">
      <c r="A70" s="124">
        <v>46600</v>
      </c>
      <c r="B70" s="125">
        <f>SUMIFS('Dívidas garantidas - RRF'!AS$3:AS$387,'Dívidas garantidas - RRF'!$AV$3:$AV$387,MONTH('Fluxo dív. garantidas - RRF'!$A70),'Dívidas garantidas - RRF'!$AW$3:$AW$387,YEAR('Fluxo dív. garantidas - RRF'!$A70))</f>
        <v>50525423.369999997</v>
      </c>
      <c r="C70" s="125">
        <f>SUMIFS('Dívidas garantidas - RRF'!AT$3:AT$387,'Dívidas garantidas - RRF'!$AV$3:$AV$387,MONTH('Fluxo dív. garantidas - RRF'!$A70),'Dívidas garantidas - RRF'!$AW$3:$AW$387,YEAR('Fluxo dív. garantidas - RRF'!$A70))</f>
        <v>8208842.5099999998</v>
      </c>
      <c r="D70" s="125">
        <f>SUMIFS('Dívidas garantidas - RRF'!AU$3:AU$387,'Dívidas garantidas - RRF'!$AV$3:$AV$387,MONTH('Fluxo dív. garantidas - RRF'!$A70),'Dívidas garantidas - RRF'!$AW$3:$AW$387,YEAR('Fluxo dív. garantidas - RRF'!$A70))</f>
        <v>58734265.879999995</v>
      </c>
      <c r="G70" s="130">
        <f t="shared" ref="G70:G122" si="14">(YEAR(A70)-2022)*100%/9</f>
        <v>0.55555555555555558</v>
      </c>
      <c r="H70" s="128">
        <v>46600</v>
      </c>
      <c r="I70" s="129">
        <f t="shared" si="8"/>
        <v>24421305.201111108</v>
      </c>
      <c r="J70" s="129">
        <f t="shared" si="9"/>
        <v>8208842.5099999998</v>
      </c>
      <c r="K70" s="129">
        <f t="shared" si="10"/>
        <v>32630147.71111111</v>
      </c>
      <c r="N70" s="132">
        <f t="shared" si="11"/>
        <v>46600</v>
      </c>
      <c r="O70" s="132">
        <f t="shared" si="12"/>
        <v>46631</v>
      </c>
      <c r="P70" s="133">
        <f t="shared" si="13"/>
        <v>26104118.168888886</v>
      </c>
    </row>
    <row r="71" spans="1:16" x14ac:dyDescent="0.3">
      <c r="A71" s="124">
        <v>46631</v>
      </c>
      <c r="B71" s="125">
        <f>SUMIFS('Dívidas garantidas - RRF'!AS$3:AS$387,'Dívidas garantidas - RRF'!$AV$3:$AV$387,MONTH('Fluxo dív. garantidas - RRF'!$A71),'Dívidas garantidas - RRF'!$AW$3:$AW$387,YEAR('Fluxo dív. garantidas - RRF'!$A71))</f>
        <v>205325421.88999999</v>
      </c>
      <c r="C71" s="125">
        <f>SUMIFS('Dívidas garantidas - RRF'!AT$3:AT$387,'Dívidas garantidas - RRF'!$AV$3:$AV$387,MONTH('Fluxo dív. garantidas - RRF'!$A71),'Dívidas garantidas - RRF'!$AW$3:$AW$387,YEAR('Fluxo dív. garantidas - RRF'!$A71))</f>
        <v>44098058.5</v>
      </c>
      <c r="D71" s="125">
        <f>SUMIFS('Dívidas garantidas - RRF'!AU$3:AU$387,'Dívidas garantidas - RRF'!$AV$3:$AV$387,MONTH('Fluxo dív. garantidas - RRF'!$A71),'Dívidas garantidas - RRF'!$AW$3:$AW$387,YEAR('Fluxo dív. garantidas - RRF'!$A71))</f>
        <v>249423480.38999999</v>
      </c>
      <c r="G71" s="130">
        <f t="shared" si="14"/>
        <v>0.55555555555555558</v>
      </c>
      <c r="H71" s="128">
        <v>46631</v>
      </c>
      <c r="I71" s="129">
        <f t="shared" si="8"/>
        <v>94470541.716666669</v>
      </c>
      <c r="J71" s="129">
        <f t="shared" si="9"/>
        <v>44098058.5</v>
      </c>
      <c r="K71" s="129">
        <f t="shared" si="10"/>
        <v>138568600.21666667</v>
      </c>
      <c r="N71" s="132">
        <f t="shared" si="11"/>
        <v>46631</v>
      </c>
      <c r="O71" s="132">
        <f t="shared" si="12"/>
        <v>46661</v>
      </c>
      <c r="P71" s="133">
        <f t="shared" si="13"/>
        <v>110854880.17333332</v>
      </c>
    </row>
    <row r="72" spans="1:16" x14ac:dyDescent="0.3">
      <c r="A72" s="124">
        <v>46661</v>
      </c>
      <c r="B72" s="125">
        <f>SUMIFS('Dívidas garantidas - RRF'!AS$3:AS$387,'Dívidas garantidas - RRF'!$AV$3:$AV$387,MONTH('Fluxo dív. garantidas - RRF'!$A72),'Dívidas garantidas - RRF'!$AW$3:$AW$387,YEAR('Fluxo dív. garantidas - RRF'!$A72))</f>
        <v>79715421.890000001</v>
      </c>
      <c r="C72" s="125">
        <f>SUMIFS('Dívidas garantidas - RRF'!AT$3:AT$387,'Dívidas garantidas - RRF'!$AV$3:$AV$387,MONTH('Fluxo dív. garantidas - RRF'!$A72),'Dívidas garantidas - RRF'!$AW$3:$AW$387,YEAR('Fluxo dív. garantidas - RRF'!$A72))</f>
        <v>7397540.6699999999</v>
      </c>
      <c r="D72" s="125">
        <f>SUMIFS('Dívidas garantidas - RRF'!AU$3:AU$387,'Dívidas garantidas - RRF'!$AV$3:$AV$387,MONTH('Fluxo dív. garantidas - RRF'!$A72),'Dívidas garantidas - RRF'!$AW$3:$AW$387,YEAR('Fluxo dív. garantidas - RRF'!$A72))</f>
        <v>87112962.560000002</v>
      </c>
      <c r="G72" s="130">
        <f t="shared" si="14"/>
        <v>0.55555555555555558</v>
      </c>
      <c r="H72" s="128">
        <v>46661</v>
      </c>
      <c r="I72" s="129">
        <f t="shared" si="8"/>
        <v>40998549.641111113</v>
      </c>
      <c r="J72" s="129">
        <f t="shared" si="9"/>
        <v>7397540.6699999999</v>
      </c>
      <c r="K72" s="129">
        <f t="shared" si="10"/>
        <v>48396090.311111115</v>
      </c>
      <c r="N72" s="132">
        <f t="shared" si="11"/>
        <v>46661</v>
      </c>
      <c r="O72" s="132">
        <f t="shared" si="12"/>
        <v>46692</v>
      </c>
      <c r="P72" s="133">
        <f t="shared" si="13"/>
        <v>38716872.248888887</v>
      </c>
    </row>
    <row r="73" spans="1:16" x14ac:dyDescent="0.3">
      <c r="A73" s="124">
        <v>46692</v>
      </c>
      <c r="B73" s="125">
        <f>SUMIFS('Dívidas garantidas - RRF'!AS$3:AS$387,'Dívidas garantidas - RRF'!$AV$3:$AV$387,MONTH('Fluxo dív. garantidas - RRF'!$A73),'Dívidas garantidas - RRF'!$AW$3:$AW$387,YEAR('Fluxo dív. garantidas - RRF'!$A73))</f>
        <v>180398988.87</v>
      </c>
      <c r="C73" s="125">
        <f>SUMIFS('Dívidas garantidas - RRF'!AT$3:AT$387,'Dívidas garantidas - RRF'!$AV$3:$AV$387,MONTH('Fluxo dív. garantidas - RRF'!$A73),'Dívidas garantidas - RRF'!$AW$3:$AW$387,YEAR('Fluxo dív. garantidas - RRF'!$A73))</f>
        <v>36743299.18</v>
      </c>
      <c r="D73" s="125">
        <f>SUMIFS('Dívidas garantidas - RRF'!AU$3:AU$387,'Dívidas garantidas - RRF'!$AV$3:$AV$387,MONTH('Fluxo dív. garantidas - RRF'!$A73),'Dívidas garantidas - RRF'!$AW$3:$AW$387,YEAR('Fluxo dív. garantidas - RRF'!$A73))</f>
        <v>217142288.05000001</v>
      </c>
      <c r="G73" s="130">
        <f t="shared" si="14"/>
        <v>0.55555555555555558</v>
      </c>
      <c r="H73" s="128">
        <v>46692</v>
      </c>
      <c r="I73" s="129">
        <f t="shared" si="8"/>
        <v>83891305.292222232</v>
      </c>
      <c r="J73" s="129">
        <f t="shared" si="9"/>
        <v>36743299.18</v>
      </c>
      <c r="K73" s="129">
        <f t="shared" si="10"/>
        <v>120634604.47222224</v>
      </c>
      <c r="N73" s="132">
        <f t="shared" si="11"/>
        <v>46692</v>
      </c>
      <c r="O73" s="132">
        <f t="shared" si="12"/>
        <v>46722</v>
      </c>
      <c r="P73" s="133">
        <f t="shared" si="13"/>
        <v>96507683.577777773</v>
      </c>
    </row>
    <row r="74" spans="1:16" x14ac:dyDescent="0.3">
      <c r="A74" s="124">
        <v>46722</v>
      </c>
      <c r="B74" s="125">
        <f>SUMIFS('Dívidas garantidas - RRF'!AS$3:AS$387,'Dívidas garantidas - RRF'!$AV$3:$AV$387,MONTH('Fluxo dív. garantidas - RRF'!$A74),'Dívidas garantidas - RRF'!$AW$3:$AW$387,YEAR('Fluxo dív. garantidas - RRF'!$A74))</f>
        <v>79715421.890000001</v>
      </c>
      <c r="C74" s="125">
        <f>SUMIFS('Dívidas garantidas - RRF'!AT$3:AT$387,'Dívidas garantidas - RRF'!$AV$3:$AV$387,MONTH('Fluxo dív. garantidas - RRF'!$A74),'Dívidas garantidas - RRF'!$AW$3:$AW$387,YEAR('Fluxo dív. garantidas - RRF'!$A74))</f>
        <v>6762152.8199999994</v>
      </c>
      <c r="D74" s="125">
        <f>SUMIFS('Dívidas garantidas - RRF'!AU$3:AU$387,'Dívidas garantidas - RRF'!$AV$3:$AV$387,MONTH('Fluxo dív. garantidas - RRF'!$A74),'Dívidas garantidas - RRF'!$AW$3:$AW$387,YEAR('Fluxo dív. garantidas - RRF'!$A74))</f>
        <v>86477574.709999993</v>
      </c>
      <c r="G74" s="130">
        <f t="shared" si="14"/>
        <v>0.55555555555555558</v>
      </c>
      <c r="H74" s="128">
        <v>46722</v>
      </c>
      <c r="I74" s="129">
        <f t="shared" si="8"/>
        <v>41280944.241111107</v>
      </c>
      <c r="J74" s="129">
        <f t="shared" si="9"/>
        <v>6762152.8199999994</v>
      </c>
      <c r="K74" s="129">
        <f t="shared" si="10"/>
        <v>48043097.061111107</v>
      </c>
      <c r="N74" s="132">
        <f t="shared" si="11"/>
        <v>46722</v>
      </c>
      <c r="O74" s="132">
        <f t="shared" si="12"/>
        <v>46753</v>
      </c>
      <c r="P74" s="133">
        <f t="shared" si="13"/>
        <v>38434477.648888886</v>
      </c>
    </row>
    <row r="75" spans="1:16" x14ac:dyDescent="0.3">
      <c r="A75" s="124">
        <v>46753</v>
      </c>
      <c r="B75" s="125">
        <f>SUMIFS('Dívidas garantidas - RRF'!AS$3:AS$387,'Dívidas garantidas - RRF'!$AV$3:$AV$387,MONTH('Fluxo dív. garantidas - RRF'!$A75),'Dívidas garantidas - RRF'!$AW$3:$AW$387,YEAR('Fluxo dív. garantidas - RRF'!$A75))</f>
        <v>79715421.889999986</v>
      </c>
      <c r="C75" s="125">
        <f>SUMIFS('Dívidas garantidas - RRF'!AT$3:AT$387,'Dívidas garantidas - RRF'!$AV$3:$AV$387,MONTH('Fluxo dív. garantidas - RRF'!$A75),'Dívidas garantidas - RRF'!$AW$3:$AW$387,YEAR('Fluxo dív. garantidas - RRF'!$A75))</f>
        <v>7003117.6500000004</v>
      </c>
      <c r="D75" s="125">
        <f>SUMIFS('Dívidas garantidas - RRF'!AU$3:AU$387,'Dívidas garantidas - RRF'!$AV$3:$AV$387,MONTH('Fluxo dív. garantidas - RRF'!$A75),'Dívidas garantidas - RRF'!$AW$3:$AW$387,YEAR('Fluxo dív. garantidas - RRF'!$A75))</f>
        <v>86718539.539999992</v>
      </c>
      <c r="G75" s="130">
        <f t="shared" si="14"/>
        <v>0.66666666666666663</v>
      </c>
      <c r="H75" s="128">
        <v>46753</v>
      </c>
      <c r="I75" s="129">
        <f t="shared" si="8"/>
        <v>50809242.043333329</v>
      </c>
      <c r="J75" s="129">
        <f t="shared" si="9"/>
        <v>7003117.6500000004</v>
      </c>
      <c r="K75" s="129">
        <f t="shared" si="10"/>
        <v>57812359.693333328</v>
      </c>
      <c r="N75" s="132">
        <f t="shared" si="11"/>
        <v>46753</v>
      </c>
      <c r="O75" s="132">
        <f t="shared" si="12"/>
        <v>46784</v>
      </c>
      <c r="P75" s="133">
        <f t="shared" si="13"/>
        <v>28906179.846666664</v>
      </c>
    </row>
    <row r="76" spans="1:16" x14ac:dyDescent="0.3">
      <c r="A76" s="124">
        <v>46784</v>
      </c>
      <c r="B76" s="125">
        <f>SUMIFS('Dívidas garantidas - RRF'!AS$3:AS$387,'Dívidas garantidas - RRF'!$AV$3:$AV$387,MONTH('Fluxo dív. garantidas - RRF'!$A76),'Dívidas garantidas - RRF'!$AW$3:$AW$387,YEAR('Fluxo dív. garantidas - RRF'!$A76))</f>
        <v>79715421.889999986</v>
      </c>
      <c r="C76" s="125">
        <f>SUMIFS('Dívidas garantidas - RRF'!AT$3:AT$387,'Dívidas garantidas - RRF'!$AV$3:$AV$387,MONTH('Fluxo dív. garantidas - RRF'!$A76),'Dívidas garantidas - RRF'!$AW$3:$AW$387,YEAR('Fluxo dív. garantidas - RRF'!$A76))</f>
        <v>6342818.4199999999</v>
      </c>
      <c r="D76" s="125">
        <f>SUMIFS('Dívidas garantidas - RRF'!AU$3:AU$387,'Dívidas garantidas - RRF'!$AV$3:$AV$387,MONTH('Fluxo dív. garantidas - RRF'!$A76),'Dívidas garantidas - RRF'!$AW$3:$AW$387,YEAR('Fluxo dív. garantidas - RRF'!$A76))</f>
        <v>86058240.309999987</v>
      </c>
      <c r="G76" s="130">
        <f t="shared" si="14"/>
        <v>0.66666666666666663</v>
      </c>
      <c r="H76" s="128">
        <v>46784</v>
      </c>
      <c r="I76" s="129">
        <f t="shared" si="8"/>
        <v>51029341.786666654</v>
      </c>
      <c r="J76" s="129">
        <f t="shared" si="9"/>
        <v>6342818.4199999999</v>
      </c>
      <c r="K76" s="129">
        <f t="shared" si="10"/>
        <v>57372160.206666656</v>
      </c>
      <c r="N76" s="132">
        <f t="shared" si="11"/>
        <v>46784</v>
      </c>
      <c r="O76" s="132">
        <f t="shared" si="12"/>
        <v>46813</v>
      </c>
      <c r="P76" s="133">
        <f t="shared" si="13"/>
        <v>28686080.103333332</v>
      </c>
    </row>
    <row r="77" spans="1:16" x14ac:dyDescent="0.3">
      <c r="A77" s="124">
        <v>46813</v>
      </c>
      <c r="B77" s="125">
        <f>SUMIFS('Dívidas garantidas - RRF'!AS$3:AS$387,'Dívidas garantidas - RRF'!$AV$3:$AV$387,MONTH('Fluxo dív. garantidas - RRF'!$A77),'Dívidas garantidas - RRF'!$AW$3:$AW$387,YEAR('Fluxo dív. garantidas - RRF'!$A77))</f>
        <v>135975156.74000001</v>
      </c>
      <c r="C77" s="125">
        <f>SUMIFS('Dívidas garantidas - RRF'!AT$3:AT$387,'Dívidas garantidas - RRF'!$AV$3:$AV$387,MONTH('Fluxo dív. garantidas - RRF'!$A77),'Dívidas garantidas - RRF'!$AW$3:$AW$387,YEAR('Fluxo dív. garantidas - RRF'!$A77))</f>
        <v>39111264.119999997</v>
      </c>
      <c r="D77" s="125">
        <f>SUMIFS('Dívidas garantidas - RRF'!AU$3:AU$387,'Dívidas garantidas - RRF'!$AV$3:$AV$387,MONTH('Fluxo dív. garantidas - RRF'!$A77),'Dívidas garantidas - RRF'!$AW$3:$AW$387,YEAR('Fluxo dív. garantidas - RRF'!$A77))</f>
        <v>175086420.86000001</v>
      </c>
      <c r="G77" s="130">
        <f t="shared" si="14"/>
        <v>0.66666666666666663</v>
      </c>
      <c r="H77" s="128">
        <v>46813</v>
      </c>
      <c r="I77" s="129">
        <f t="shared" si="8"/>
        <v>77613016.453333348</v>
      </c>
      <c r="J77" s="129">
        <f t="shared" si="9"/>
        <v>39111264.119999997</v>
      </c>
      <c r="K77" s="129">
        <f t="shared" si="10"/>
        <v>116724280.57333334</v>
      </c>
      <c r="N77" s="132">
        <f t="shared" si="11"/>
        <v>46813</v>
      </c>
      <c r="O77" s="132">
        <f t="shared" si="12"/>
        <v>46844</v>
      </c>
      <c r="P77" s="133">
        <f t="shared" si="13"/>
        <v>58362140.286666676</v>
      </c>
    </row>
    <row r="78" spans="1:16" x14ac:dyDescent="0.3">
      <c r="A78" s="124">
        <v>46844</v>
      </c>
      <c r="B78" s="125">
        <f>SUMIFS('Dívidas garantidas - RRF'!AS$3:AS$387,'Dívidas garantidas - RRF'!$AV$3:$AV$387,MONTH('Fluxo dív. garantidas - RRF'!$A78),'Dívidas garantidas - RRF'!$AW$3:$AW$387,YEAR('Fluxo dív. garantidas - RRF'!$A78))</f>
        <v>2945156.74</v>
      </c>
      <c r="C78" s="125">
        <f>SUMIFS('Dívidas garantidas - RRF'!AT$3:AT$387,'Dívidas garantidas - RRF'!$AV$3:$AV$387,MONTH('Fluxo dív. garantidas - RRF'!$A78),'Dívidas garantidas - RRF'!$AW$3:$AW$387,YEAR('Fluxo dív. garantidas - RRF'!$A78))</f>
        <v>6428141.1399999997</v>
      </c>
      <c r="D78" s="125">
        <f>SUMIFS('Dívidas garantidas - RRF'!AU$3:AU$387,'Dívidas garantidas - RRF'!$AV$3:$AV$387,MONTH('Fluxo dív. garantidas - RRF'!$A78),'Dívidas garantidas - RRF'!$AW$3:$AW$387,YEAR('Fluxo dív. garantidas - RRF'!$A78))</f>
        <v>9373297.879999999</v>
      </c>
      <c r="G78" s="130">
        <f t="shared" si="14"/>
        <v>0.66666666666666663</v>
      </c>
      <c r="H78" s="128">
        <v>46844</v>
      </c>
      <c r="I78" s="129">
        <f t="shared" si="8"/>
        <v>0</v>
      </c>
      <c r="J78" s="129">
        <f t="shared" si="9"/>
        <v>6248865.253333332</v>
      </c>
      <c r="K78" s="129">
        <f t="shared" si="10"/>
        <v>6248865.253333332</v>
      </c>
      <c r="N78" s="132">
        <f t="shared" si="11"/>
        <v>46844</v>
      </c>
      <c r="O78" s="132">
        <f t="shared" si="12"/>
        <v>46874</v>
      </c>
      <c r="P78" s="133">
        <f t="shared" si="13"/>
        <v>3124432.6266666669</v>
      </c>
    </row>
    <row r="79" spans="1:16" x14ac:dyDescent="0.3">
      <c r="A79" s="124">
        <v>46874</v>
      </c>
      <c r="B79" s="125">
        <f>SUMIFS('Dívidas garantidas - RRF'!AS$3:AS$387,'Dívidas garantidas - RRF'!$AV$3:$AV$387,MONTH('Fluxo dív. garantidas - RRF'!$A79),'Dívidas garantidas - RRF'!$AW$3:$AW$387,YEAR('Fluxo dív. garantidas - RRF'!$A79))</f>
        <v>103628723.71999998</v>
      </c>
      <c r="C79" s="125">
        <f>SUMIFS('Dívidas garantidas - RRF'!AT$3:AT$387,'Dívidas garantidas - RRF'!$AV$3:$AV$387,MONTH('Fluxo dív. garantidas - RRF'!$A79),'Dívidas garantidas - RRF'!$AW$3:$AW$387,YEAR('Fluxo dív. garantidas - RRF'!$A79))</f>
        <v>32747998.609999999</v>
      </c>
      <c r="D79" s="125">
        <f>SUMIFS('Dívidas garantidas - RRF'!AU$3:AU$387,'Dívidas garantidas - RRF'!$AV$3:$AV$387,MONTH('Fluxo dív. garantidas - RRF'!$A79),'Dívidas garantidas - RRF'!$AW$3:$AW$387,YEAR('Fluxo dív. garantidas - RRF'!$A79))</f>
        <v>136376722.32999998</v>
      </c>
      <c r="G79" s="130">
        <f t="shared" si="14"/>
        <v>0.66666666666666663</v>
      </c>
      <c r="H79" s="128">
        <v>46874</v>
      </c>
      <c r="I79" s="129">
        <f t="shared" si="8"/>
        <v>58169816.276666656</v>
      </c>
      <c r="J79" s="129">
        <f t="shared" si="9"/>
        <v>32747998.609999999</v>
      </c>
      <c r="K79" s="129">
        <f t="shared" si="10"/>
        <v>90917814.886666656</v>
      </c>
      <c r="N79" s="132">
        <f t="shared" si="11"/>
        <v>46874</v>
      </c>
      <c r="O79" s="132">
        <f t="shared" si="12"/>
        <v>46905</v>
      </c>
      <c r="P79" s="133">
        <f t="shared" si="13"/>
        <v>45458907.443333328</v>
      </c>
    </row>
    <row r="80" spans="1:16" x14ac:dyDescent="0.3">
      <c r="A80" s="124">
        <v>46905</v>
      </c>
      <c r="B80" s="125">
        <f>SUMIFS('Dívidas garantidas - RRF'!AS$3:AS$387,'Dívidas garantidas - RRF'!$AV$3:$AV$387,MONTH('Fluxo dív. garantidas - RRF'!$A80),'Dívidas garantidas - RRF'!$AW$3:$AW$387,YEAR('Fluxo dív. garantidas - RRF'!$A80))</f>
        <v>2945156.74</v>
      </c>
      <c r="C80" s="125">
        <f>SUMIFS('Dívidas garantidas - RRF'!AT$3:AT$387,'Dívidas garantidas - RRF'!$AV$3:$AV$387,MONTH('Fluxo dív. garantidas - RRF'!$A80),'Dívidas garantidas - RRF'!$AW$3:$AW$387,YEAR('Fluxo dív. garantidas - RRF'!$A80))</f>
        <v>6293803.5500000007</v>
      </c>
      <c r="D80" s="125">
        <f>SUMIFS('Dívidas garantidas - RRF'!AU$3:AU$387,'Dívidas garantidas - RRF'!$AV$3:$AV$387,MONTH('Fluxo dív. garantidas - RRF'!$A80),'Dívidas garantidas - RRF'!$AW$3:$AW$387,YEAR('Fluxo dív. garantidas - RRF'!$A80))</f>
        <v>9238960.290000001</v>
      </c>
      <c r="G80" s="130">
        <f t="shared" si="14"/>
        <v>0.66666666666666663</v>
      </c>
      <c r="H80" s="128">
        <v>46905</v>
      </c>
      <c r="I80" s="129">
        <f t="shared" ref="I80:I122" si="15">K80-J80</f>
        <v>0</v>
      </c>
      <c r="J80" s="129">
        <f t="shared" ref="J80:J122" si="16">IF(C80&lt;=K80,C80,K80)</f>
        <v>6159306.8600000003</v>
      </c>
      <c r="K80" s="129">
        <f t="shared" ref="K80:K122" si="17">D80*$G80</f>
        <v>6159306.8600000003</v>
      </c>
      <c r="N80" s="132">
        <f t="shared" si="11"/>
        <v>46905</v>
      </c>
      <c r="O80" s="132">
        <f t="shared" si="12"/>
        <v>46935</v>
      </c>
      <c r="P80" s="133">
        <f t="shared" si="13"/>
        <v>3079653.4300000006</v>
      </c>
    </row>
    <row r="81" spans="1:16" x14ac:dyDescent="0.3">
      <c r="A81" s="124">
        <v>46935</v>
      </c>
      <c r="B81" s="125">
        <f>SUMIFS('Dívidas garantidas - RRF'!AS$3:AS$387,'Dívidas garantidas - RRF'!$AV$3:$AV$387,MONTH('Fluxo dív. garantidas - RRF'!$A81),'Dívidas garantidas - RRF'!$AW$3:$AW$387,YEAR('Fluxo dív. garantidas - RRF'!$A81))</f>
        <v>2945156.74</v>
      </c>
      <c r="C81" s="125">
        <f>SUMIFS('Dívidas garantidas - RRF'!AT$3:AT$387,'Dívidas garantidas - RRF'!$AV$3:$AV$387,MONTH('Fluxo dív. garantidas - RRF'!$A81),'Dívidas garantidas - RRF'!$AW$3:$AW$387,YEAR('Fluxo dív. garantidas - RRF'!$A81))</f>
        <v>6074355.4000000004</v>
      </c>
      <c r="D81" s="125">
        <f>SUMIFS('Dívidas garantidas - RRF'!AU$3:AU$387,'Dívidas garantidas - RRF'!$AV$3:$AV$387,MONTH('Fluxo dív. garantidas - RRF'!$A81),'Dívidas garantidas - RRF'!$AW$3:$AW$387,YEAR('Fluxo dív. garantidas - RRF'!$A81))</f>
        <v>9019512.1400000006</v>
      </c>
      <c r="G81" s="130">
        <f t="shared" si="14"/>
        <v>0.66666666666666663</v>
      </c>
      <c r="H81" s="128">
        <v>46935</v>
      </c>
      <c r="I81" s="129">
        <f t="shared" si="15"/>
        <v>0</v>
      </c>
      <c r="J81" s="129">
        <f t="shared" si="16"/>
        <v>6013008.0933333337</v>
      </c>
      <c r="K81" s="129">
        <f t="shared" si="17"/>
        <v>6013008.0933333337</v>
      </c>
      <c r="N81" s="132">
        <f t="shared" si="11"/>
        <v>46935</v>
      </c>
      <c r="O81" s="132">
        <f t="shared" si="12"/>
        <v>46966</v>
      </c>
      <c r="P81" s="133">
        <f t="shared" si="13"/>
        <v>3006504.0466666669</v>
      </c>
    </row>
    <row r="82" spans="1:16" x14ac:dyDescent="0.3">
      <c r="A82" s="124">
        <v>46966</v>
      </c>
      <c r="B82" s="125">
        <f>SUMIFS('Dívidas garantidas - RRF'!AS$3:AS$387,'Dívidas garantidas - RRF'!$AV$3:$AV$387,MONTH('Fluxo dív. garantidas - RRF'!$A82),'Dívidas garantidas - RRF'!$AW$3:$AW$387,YEAR('Fluxo dív. garantidas - RRF'!$A82))</f>
        <v>2945156.74</v>
      </c>
      <c r="C82" s="125">
        <f>SUMIFS('Dívidas garantidas - RRF'!AT$3:AT$387,'Dívidas garantidas - RRF'!$AV$3:$AV$387,MONTH('Fluxo dív. garantidas - RRF'!$A82),'Dívidas garantidas - RRF'!$AW$3:$AW$387,YEAR('Fluxo dív. garantidas - RRF'!$A82))</f>
        <v>5976561.8399999999</v>
      </c>
      <c r="D82" s="125">
        <f>SUMIFS('Dívidas garantidas - RRF'!AU$3:AU$387,'Dívidas garantidas - RRF'!$AV$3:$AV$387,MONTH('Fluxo dív. garantidas - RRF'!$A82),'Dívidas garantidas - RRF'!$AW$3:$AW$387,YEAR('Fluxo dív. garantidas - RRF'!$A82))</f>
        <v>8921718.5800000001</v>
      </c>
      <c r="G82" s="130">
        <f t="shared" si="14"/>
        <v>0.66666666666666663</v>
      </c>
      <c r="H82" s="128">
        <v>46966</v>
      </c>
      <c r="I82" s="129">
        <f t="shared" si="15"/>
        <v>0</v>
      </c>
      <c r="J82" s="129">
        <f t="shared" si="16"/>
        <v>5947812.3866666667</v>
      </c>
      <c r="K82" s="129">
        <f t="shared" si="17"/>
        <v>5947812.3866666667</v>
      </c>
      <c r="N82" s="132">
        <f t="shared" si="11"/>
        <v>46966</v>
      </c>
      <c r="O82" s="132">
        <f t="shared" si="12"/>
        <v>46997</v>
      </c>
      <c r="P82" s="133">
        <f t="shared" si="13"/>
        <v>2973906.1933333334</v>
      </c>
    </row>
    <row r="83" spans="1:16" x14ac:dyDescent="0.3">
      <c r="A83" s="124">
        <v>46997</v>
      </c>
      <c r="B83" s="125">
        <f>SUMIFS('Dívidas garantidas - RRF'!AS$3:AS$387,'Dívidas garantidas - RRF'!$AV$3:$AV$387,MONTH('Fluxo dív. garantidas - RRF'!$A83),'Dívidas garantidas - RRF'!$AW$3:$AW$387,YEAR('Fluxo dív. garantidas - RRF'!$A83))</f>
        <v>109475156.74000001</v>
      </c>
      <c r="C83" s="125">
        <f>SUMIFS('Dívidas garantidas - RRF'!AT$3:AT$387,'Dívidas garantidas - RRF'!$AV$3:$AV$387,MONTH('Fluxo dív. garantidas - RRF'!$A83),'Dívidas garantidas - RRF'!$AW$3:$AW$387,YEAR('Fluxo dív. garantidas - RRF'!$A83))</f>
        <v>37156924.899999999</v>
      </c>
      <c r="D83" s="125">
        <f>SUMIFS('Dívidas garantidas - RRF'!AU$3:AU$387,'Dívidas garantidas - RRF'!$AV$3:$AV$387,MONTH('Fluxo dív. garantidas - RRF'!$A83),'Dívidas garantidas - RRF'!$AW$3:$AW$387,YEAR('Fluxo dív. garantidas - RRF'!$A83))</f>
        <v>146632081.63999999</v>
      </c>
      <c r="G83" s="130">
        <f t="shared" si="14"/>
        <v>0.66666666666666663</v>
      </c>
      <c r="H83" s="128">
        <v>46997</v>
      </c>
      <c r="I83" s="129">
        <f t="shared" si="15"/>
        <v>60597796.19333332</v>
      </c>
      <c r="J83" s="129">
        <f t="shared" si="16"/>
        <v>37156924.899999999</v>
      </c>
      <c r="K83" s="129">
        <f t="shared" si="17"/>
        <v>97754721.093333319</v>
      </c>
      <c r="N83" s="132">
        <f t="shared" si="11"/>
        <v>46997</v>
      </c>
      <c r="O83" s="132">
        <f t="shared" si="12"/>
        <v>47027</v>
      </c>
      <c r="P83" s="133">
        <f t="shared" si="13"/>
        <v>48877360.546666667</v>
      </c>
    </row>
    <row r="84" spans="1:16" x14ac:dyDescent="0.3">
      <c r="A84" s="124">
        <v>47027</v>
      </c>
      <c r="B84" s="125">
        <f>SUMIFS('Dívidas garantidas - RRF'!AS$3:AS$387,'Dívidas garantidas - RRF'!$AV$3:$AV$387,MONTH('Fluxo dív. garantidas - RRF'!$A84),'Dívidas garantidas - RRF'!$AW$3:$AW$387,YEAR('Fluxo dív. garantidas - RRF'!$A84))</f>
        <v>2945156.74</v>
      </c>
      <c r="C84" s="125">
        <f>SUMIFS('Dívidas garantidas - RRF'!AT$3:AT$387,'Dívidas garantidas - RRF'!$AV$3:$AV$387,MONTH('Fluxo dív. garantidas - RRF'!$A84),'Dívidas garantidas - RRF'!$AW$3:$AW$387,YEAR('Fluxo dív. garantidas - RRF'!$A84))</f>
        <v>6017673.5199999996</v>
      </c>
      <c r="D84" s="125">
        <f>SUMIFS('Dívidas garantidas - RRF'!AU$3:AU$387,'Dívidas garantidas - RRF'!$AV$3:$AV$387,MONTH('Fluxo dív. garantidas - RRF'!$A84),'Dívidas garantidas - RRF'!$AW$3:$AW$387,YEAR('Fluxo dív. garantidas - RRF'!$A84))</f>
        <v>8962830.2600000016</v>
      </c>
      <c r="G84" s="130">
        <f t="shared" si="14"/>
        <v>0.66666666666666663</v>
      </c>
      <c r="H84" s="128">
        <v>47027</v>
      </c>
      <c r="I84" s="129">
        <f t="shared" si="15"/>
        <v>0</v>
      </c>
      <c r="J84" s="129">
        <f t="shared" si="16"/>
        <v>5975220.1733333338</v>
      </c>
      <c r="K84" s="129">
        <f t="shared" si="17"/>
        <v>5975220.1733333338</v>
      </c>
      <c r="N84" s="132">
        <f t="shared" si="11"/>
        <v>47027</v>
      </c>
      <c r="O84" s="132">
        <f t="shared" si="12"/>
        <v>47058</v>
      </c>
      <c r="P84" s="133">
        <f t="shared" si="13"/>
        <v>2987610.0866666678</v>
      </c>
    </row>
    <row r="85" spans="1:16" x14ac:dyDescent="0.3">
      <c r="A85" s="124">
        <v>47058</v>
      </c>
      <c r="B85" s="125">
        <f>SUMIFS('Dívidas garantidas - RRF'!AS$3:AS$387,'Dívidas garantidas - RRF'!$AV$3:$AV$387,MONTH('Fluxo dív. garantidas - RRF'!$A85),'Dívidas garantidas - RRF'!$AW$3:$AW$387,YEAR('Fluxo dív. garantidas - RRF'!$A85))</f>
        <v>103628723.71999998</v>
      </c>
      <c r="C85" s="125">
        <f>SUMIFS('Dívidas garantidas - RRF'!AT$3:AT$387,'Dívidas garantidas - RRF'!$AV$3:$AV$387,MONTH('Fluxo dív. garantidas - RRF'!$A85),'Dívidas garantidas - RRF'!$AW$3:$AW$387,YEAR('Fluxo dív. garantidas - RRF'!$A85))</f>
        <v>31341887.120000001</v>
      </c>
      <c r="D85" s="125">
        <f>SUMIFS('Dívidas garantidas - RRF'!AU$3:AU$387,'Dívidas garantidas - RRF'!$AV$3:$AV$387,MONTH('Fluxo dív. garantidas - RRF'!$A85),'Dívidas garantidas - RRF'!$AW$3:$AW$387,YEAR('Fluxo dív. garantidas - RRF'!$A85))</f>
        <v>134970610.84</v>
      </c>
      <c r="G85" s="130">
        <f t="shared" si="14"/>
        <v>0.66666666666666663</v>
      </c>
      <c r="H85" s="128">
        <v>47058</v>
      </c>
      <c r="I85" s="129">
        <f t="shared" si="15"/>
        <v>58638520.106666654</v>
      </c>
      <c r="J85" s="129">
        <f t="shared" si="16"/>
        <v>31341887.120000001</v>
      </c>
      <c r="K85" s="129">
        <f t="shared" si="17"/>
        <v>89980407.226666659</v>
      </c>
      <c r="N85" s="132">
        <f t="shared" si="11"/>
        <v>47058</v>
      </c>
      <c r="O85" s="132">
        <f t="shared" si="12"/>
        <v>47088</v>
      </c>
      <c r="P85" s="133">
        <f t="shared" si="13"/>
        <v>44990203.613333344</v>
      </c>
    </row>
    <row r="86" spans="1:16" x14ac:dyDescent="0.3">
      <c r="A86" s="124">
        <v>47088</v>
      </c>
      <c r="B86" s="125">
        <f>SUMIFS('Dívidas garantidas - RRF'!AS$3:AS$387,'Dívidas garantidas - RRF'!$AV$3:$AV$387,MONTH('Fluxo dív. garantidas - RRF'!$A86),'Dívidas garantidas - RRF'!$AW$3:$AW$387,YEAR('Fluxo dív. garantidas - RRF'!$A86))</f>
        <v>2945156.74</v>
      </c>
      <c r="C86" s="125">
        <f>SUMIFS('Dívidas garantidas - RRF'!AT$3:AT$387,'Dívidas garantidas - RRF'!$AV$3:$AV$387,MONTH('Fluxo dív. garantidas - RRF'!$A86),'Dívidas garantidas - RRF'!$AW$3:$AW$387,YEAR('Fluxo dív. garantidas - RRF'!$A86))</f>
        <v>5799062.0899999999</v>
      </c>
      <c r="D86" s="125">
        <f>SUMIFS('Dívidas garantidas - RRF'!AU$3:AU$387,'Dívidas garantidas - RRF'!$AV$3:$AV$387,MONTH('Fluxo dív. garantidas - RRF'!$A86),'Dívidas garantidas - RRF'!$AW$3:$AW$387,YEAR('Fluxo dív. garantidas - RRF'!$A86))</f>
        <v>8744218.8300000001</v>
      </c>
      <c r="G86" s="130">
        <f t="shared" si="14"/>
        <v>0.66666666666666663</v>
      </c>
      <c r="H86" s="128">
        <v>47088</v>
      </c>
      <c r="I86" s="129">
        <f t="shared" si="15"/>
        <v>30417.129999999888</v>
      </c>
      <c r="J86" s="129">
        <f t="shared" si="16"/>
        <v>5799062.0899999999</v>
      </c>
      <c r="K86" s="129">
        <f t="shared" si="17"/>
        <v>5829479.2199999997</v>
      </c>
      <c r="N86" s="132">
        <f t="shared" si="11"/>
        <v>47088</v>
      </c>
      <c r="O86" s="132">
        <f t="shared" si="12"/>
        <v>47119</v>
      </c>
      <c r="P86" s="133">
        <f t="shared" si="13"/>
        <v>2914739.6100000003</v>
      </c>
    </row>
    <row r="87" spans="1:16" x14ac:dyDescent="0.3">
      <c r="A87" s="124">
        <v>47119</v>
      </c>
      <c r="B87" s="125">
        <f>SUMIFS('Dívidas garantidas - RRF'!AS$3:AS$387,'Dívidas garantidas - RRF'!$AV$3:$AV$387,MONTH('Fluxo dív. garantidas - RRF'!$A87),'Dívidas garantidas - RRF'!$AW$3:$AW$387,YEAR('Fluxo dív. garantidas - RRF'!$A87))</f>
        <v>2945156.7500000005</v>
      </c>
      <c r="C87" s="125">
        <f>SUMIFS('Dívidas garantidas - RRF'!AT$3:AT$387,'Dívidas garantidas - RRF'!$AV$3:$AV$387,MONTH('Fluxo dív. garantidas - RRF'!$A87),'Dívidas garantidas - RRF'!$AW$3:$AW$387,YEAR('Fluxo dív. garantidas - RRF'!$A87))</f>
        <v>6067392.0899999999</v>
      </c>
      <c r="D87" s="125">
        <f>SUMIFS('Dívidas garantidas - RRF'!AU$3:AU$387,'Dívidas garantidas - RRF'!$AV$3:$AV$387,MONTH('Fluxo dív. garantidas - RRF'!$A87),'Dívidas garantidas - RRF'!$AW$3:$AW$387,YEAR('Fluxo dív. garantidas - RRF'!$A87))</f>
        <v>9012548.8399999999</v>
      </c>
      <c r="G87" s="130">
        <f t="shared" si="14"/>
        <v>0.77777777777777779</v>
      </c>
      <c r="H87" s="128">
        <v>47119</v>
      </c>
      <c r="I87" s="129">
        <f t="shared" si="15"/>
        <v>942368.11888888944</v>
      </c>
      <c r="J87" s="129">
        <f t="shared" si="16"/>
        <v>6067392.0899999999</v>
      </c>
      <c r="K87" s="129">
        <f t="shared" si="17"/>
        <v>7009760.2088888893</v>
      </c>
      <c r="N87" s="132">
        <f t="shared" si="11"/>
        <v>47119</v>
      </c>
      <c r="O87" s="132">
        <f t="shared" si="12"/>
        <v>47150</v>
      </c>
      <c r="P87" s="133">
        <f t="shared" si="13"/>
        <v>2002788.6311111106</v>
      </c>
    </row>
    <row r="88" spans="1:16" x14ac:dyDescent="0.3">
      <c r="A88" s="124">
        <v>47150</v>
      </c>
      <c r="B88" s="125">
        <f>SUMIFS('Dívidas garantidas - RRF'!AS$3:AS$387,'Dívidas garantidas - RRF'!$AV$3:$AV$387,MONTH('Fluxo dív. garantidas - RRF'!$A88),'Dívidas garantidas - RRF'!$AW$3:$AW$387,YEAR('Fluxo dív. garantidas - RRF'!$A88))</f>
        <v>2945156.7500000005</v>
      </c>
      <c r="C88" s="125">
        <f>SUMIFS('Dívidas garantidas - RRF'!AT$3:AT$387,'Dívidas garantidas - RRF'!$AV$3:$AV$387,MONTH('Fluxo dív. garantidas - RRF'!$A88),'Dívidas garantidas - RRF'!$AW$3:$AW$387,YEAR('Fluxo dív. garantidas - RRF'!$A88))</f>
        <v>6048721.5199999996</v>
      </c>
      <c r="D88" s="125">
        <f>SUMIFS('Dívidas garantidas - RRF'!AU$3:AU$387,'Dívidas garantidas - RRF'!$AV$3:$AV$387,MONTH('Fluxo dív. garantidas - RRF'!$A88),'Dívidas garantidas - RRF'!$AW$3:$AW$387,YEAR('Fluxo dív. garantidas - RRF'!$A88))</f>
        <v>8993878.2699999996</v>
      </c>
      <c r="G88" s="130">
        <f t="shared" si="14"/>
        <v>0.77777777777777779</v>
      </c>
      <c r="H88" s="128">
        <v>47150</v>
      </c>
      <c r="I88" s="129">
        <f t="shared" si="15"/>
        <v>946517.13444444444</v>
      </c>
      <c r="J88" s="129">
        <f t="shared" si="16"/>
        <v>6048721.5199999996</v>
      </c>
      <c r="K88" s="129">
        <f t="shared" si="17"/>
        <v>6995238.654444444</v>
      </c>
      <c r="N88" s="132">
        <f t="shared" si="11"/>
        <v>47150</v>
      </c>
      <c r="O88" s="132">
        <f t="shared" si="12"/>
        <v>47178</v>
      </c>
      <c r="P88" s="133">
        <f t="shared" si="13"/>
        <v>1998639.6155555556</v>
      </c>
    </row>
    <row r="89" spans="1:16" x14ac:dyDescent="0.3">
      <c r="A89" s="124">
        <v>47178</v>
      </c>
      <c r="B89" s="125">
        <f>SUMIFS('Dívidas garantidas - RRF'!AS$3:AS$387,'Dívidas garantidas - RRF'!$AV$3:$AV$387,MONTH('Fluxo dív. garantidas - RRF'!$A89),'Dívidas garantidas - RRF'!$AW$3:$AW$387,YEAR('Fluxo dív. garantidas - RRF'!$A89))</f>
        <v>114775156.75</v>
      </c>
      <c r="C89" s="125">
        <f>SUMIFS('Dívidas garantidas - RRF'!AT$3:AT$387,'Dívidas garantidas - RRF'!$AV$3:$AV$387,MONTH('Fluxo dív. garantidas - RRF'!$A89),'Dívidas garantidas - RRF'!$AW$3:$AW$387,YEAR('Fluxo dív. garantidas - RRF'!$A89))</f>
        <v>33917149.119999997</v>
      </c>
      <c r="D89" s="125">
        <f>SUMIFS('Dívidas garantidas - RRF'!AU$3:AU$387,'Dívidas garantidas - RRF'!$AV$3:$AV$387,MONTH('Fluxo dív. garantidas - RRF'!$A89),'Dívidas garantidas - RRF'!$AW$3:$AW$387,YEAR('Fluxo dív. garantidas - RRF'!$A89))</f>
        <v>148692305.87</v>
      </c>
      <c r="G89" s="130">
        <f t="shared" si="14"/>
        <v>0.77777777777777779</v>
      </c>
      <c r="H89" s="128">
        <v>47178</v>
      </c>
      <c r="I89" s="129">
        <f t="shared" si="15"/>
        <v>81732422.112222224</v>
      </c>
      <c r="J89" s="129">
        <f t="shared" si="16"/>
        <v>33917149.119999997</v>
      </c>
      <c r="K89" s="129">
        <f t="shared" si="17"/>
        <v>115649571.23222223</v>
      </c>
      <c r="N89" s="132">
        <f t="shared" si="11"/>
        <v>47178</v>
      </c>
      <c r="O89" s="132">
        <f t="shared" si="12"/>
        <v>47209</v>
      </c>
      <c r="P89" s="133">
        <f t="shared" si="13"/>
        <v>33042734.637777776</v>
      </c>
    </row>
    <row r="90" spans="1:16" x14ac:dyDescent="0.3">
      <c r="A90" s="124">
        <v>47209</v>
      </c>
      <c r="B90" s="125">
        <f>SUMIFS('Dívidas garantidas - RRF'!AS$3:AS$387,'Dívidas garantidas - RRF'!$AV$3:$AV$387,MONTH('Fluxo dív. garantidas - RRF'!$A90),'Dívidas garantidas - RRF'!$AW$3:$AW$387,YEAR('Fluxo dív. garantidas - RRF'!$A90))</f>
        <v>2945156.7500000005</v>
      </c>
      <c r="C90" s="125">
        <f>SUMIFS('Dívidas garantidas - RRF'!AT$3:AT$387,'Dívidas garantidas - RRF'!$AV$3:$AV$387,MONTH('Fluxo dív. garantidas - RRF'!$A90),'Dívidas garantidas - RRF'!$AW$3:$AW$387,YEAR('Fluxo dív. garantidas - RRF'!$A90))</f>
        <v>6099984.1299999999</v>
      </c>
      <c r="D90" s="125">
        <f>SUMIFS('Dívidas garantidas - RRF'!AU$3:AU$387,'Dívidas garantidas - RRF'!$AV$3:$AV$387,MONTH('Fluxo dív. garantidas - RRF'!$A90),'Dívidas garantidas - RRF'!$AW$3:$AW$387,YEAR('Fluxo dív. garantidas - RRF'!$A90))</f>
        <v>9045140.8800000008</v>
      </c>
      <c r="G90" s="130">
        <f t="shared" si="14"/>
        <v>0.77777777777777779</v>
      </c>
      <c r="H90" s="128">
        <v>47209</v>
      </c>
      <c r="I90" s="129">
        <f t="shared" si="15"/>
        <v>935125.44333333429</v>
      </c>
      <c r="J90" s="129">
        <f t="shared" si="16"/>
        <v>6099984.1299999999</v>
      </c>
      <c r="K90" s="129">
        <f t="shared" si="17"/>
        <v>7035109.5733333342</v>
      </c>
      <c r="N90" s="132">
        <f t="shared" si="11"/>
        <v>47209</v>
      </c>
      <c r="O90" s="132">
        <f t="shared" si="12"/>
        <v>47239</v>
      </c>
      <c r="P90" s="133">
        <f t="shared" si="13"/>
        <v>2010031.3066666666</v>
      </c>
    </row>
    <row r="91" spans="1:16" x14ac:dyDescent="0.3">
      <c r="A91" s="124">
        <v>47239</v>
      </c>
      <c r="B91" s="125">
        <f>SUMIFS('Dívidas garantidas - RRF'!AS$3:AS$387,'Dívidas garantidas - RRF'!$AV$3:$AV$387,MONTH('Fluxo dív. garantidas - RRF'!$A91),'Dívidas garantidas - RRF'!$AW$3:$AW$387,YEAR('Fluxo dív. garantidas - RRF'!$A91))</f>
        <v>103628723.73</v>
      </c>
      <c r="C91" s="125">
        <f>SUMIFS('Dívidas garantidas - RRF'!AT$3:AT$387,'Dívidas garantidas - RRF'!$AV$3:$AV$387,MONTH('Fluxo dív. garantidas - RRF'!$A91),'Dívidas garantidas - RRF'!$AW$3:$AW$387,YEAR('Fluxo dív. garantidas - RRF'!$A91))</f>
        <v>28631107.939999998</v>
      </c>
      <c r="D91" s="125">
        <f>SUMIFS('Dívidas garantidas - RRF'!AU$3:AU$387,'Dívidas garantidas - RRF'!$AV$3:$AV$387,MONTH('Fluxo dív. garantidas - RRF'!$A91),'Dívidas garantidas - RRF'!$AW$3:$AW$387,YEAR('Fluxo dív. garantidas - RRF'!$A91))</f>
        <v>132259831.67</v>
      </c>
      <c r="G91" s="130">
        <f t="shared" si="14"/>
        <v>0.77777777777777779</v>
      </c>
      <c r="H91" s="128">
        <v>47239</v>
      </c>
      <c r="I91" s="129">
        <f t="shared" si="15"/>
        <v>74237650.025555566</v>
      </c>
      <c r="J91" s="129">
        <f t="shared" si="16"/>
        <v>28631107.939999998</v>
      </c>
      <c r="K91" s="129">
        <f t="shared" si="17"/>
        <v>102868757.96555556</v>
      </c>
      <c r="N91" s="132">
        <f t="shared" si="11"/>
        <v>47239</v>
      </c>
      <c r="O91" s="132">
        <f t="shared" si="12"/>
        <v>47270</v>
      </c>
      <c r="P91" s="133">
        <f t="shared" si="13"/>
        <v>29391073.704444438</v>
      </c>
    </row>
    <row r="92" spans="1:16" x14ac:dyDescent="0.3">
      <c r="A92" s="124">
        <v>47270</v>
      </c>
      <c r="B92" s="125">
        <f>SUMIFS('Dívidas garantidas - RRF'!AS$3:AS$387,'Dívidas garantidas - RRF'!$AV$3:$AV$387,MONTH('Fluxo dív. garantidas - RRF'!$A92),'Dívidas garantidas - RRF'!$AW$3:$AW$387,YEAR('Fluxo dív. garantidas - RRF'!$A92))</f>
        <v>2945156.7500000005</v>
      </c>
      <c r="C92" s="125">
        <f>SUMIFS('Dívidas garantidas - RRF'!AT$3:AT$387,'Dívidas garantidas - RRF'!$AV$3:$AV$387,MONTH('Fluxo dív. garantidas - RRF'!$A92),'Dívidas garantidas - RRF'!$AW$3:$AW$387,YEAR('Fluxo dív. garantidas - RRF'!$A92))</f>
        <v>5974874.5899999999</v>
      </c>
      <c r="D92" s="125">
        <f>SUMIFS('Dívidas garantidas - RRF'!AU$3:AU$387,'Dívidas garantidas - RRF'!$AV$3:$AV$387,MONTH('Fluxo dív. garantidas - RRF'!$A92),'Dívidas garantidas - RRF'!$AW$3:$AW$387,YEAR('Fluxo dív. garantidas - RRF'!$A92))</f>
        <v>8920031.3400000017</v>
      </c>
      <c r="G92" s="130">
        <f t="shared" si="14"/>
        <v>0.77777777777777779</v>
      </c>
      <c r="H92" s="128">
        <v>47270</v>
      </c>
      <c r="I92" s="129">
        <f t="shared" si="15"/>
        <v>962927.56333333533</v>
      </c>
      <c r="J92" s="129">
        <f t="shared" si="16"/>
        <v>5974874.5899999999</v>
      </c>
      <c r="K92" s="129">
        <f t="shared" si="17"/>
        <v>6937802.1533333352</v>
      </c>
      <c r="N92" s="132">
        <f t="shared" si="11"/>
        <v>47270</v>
      </c>
      <c r="O92" s="132">
        <f t="shared" si="12"/>
        <v>47300</v>
      </c>
      <c r="P92" s="133">
        <f t="shared" si="13"/>
        <v>1982229.1866666665</v>
      </c>
    </row>
    <row r="93" spans="1:16" x14ac:dyDescent="0.3">
      <c r="A93" s="124">
        <v>47300</v>
      </c>
      <c r="B93" s="125">
        <f>SUMIFS('Dívidas garantidas - RRF'!AS$3:AS$387,'Dívidas garantidas - RRF'!$AV$3:$AV$387,MONTH('Fluxo dív. garantidas - RRF'!$A93),'Dívidas garantidas - RRF'!$AW$3:$AW$387,YEAR('Fluxo dív. garantidas - RRF'!$A93))</f>
        <v>2945156.7500000005</v>
      </c>
      <c r="C93" s="125">
        <f>SUMIFS('Dívidas garantidas - RRF'!AT$3:AT$387,'Dívidas garantidas - RRF'!$AV$3:$AV$387,MONTH('Fluxo dív. garantidas - RRF'!$A93),'Dívidas garantidas - RRF'!$AW$3:$AW$387,YEAR('Fluxo dív. garantidas - RRF'!$A93))</f>
        <v>5850571.6300000008</v>
      </c>
      <c r="D93" s="125">
        <f>SUMIFS('Dívidas garantidas - RRF'!AU$3:AU$387,'Dívidas garantidas - RRF'!$AV$3:$AV$387,MONTH('Fluxo dív. garantidas - RRF'!$A93),'Dívidas garantidas - RRF'!$AW$3:$AW$387,YEAR('Fluxo dív. garantidas - RRF'!$A93))</f>
        <v>8795728.3800000008</v>
      </c>
      <c r="G93" s="130">
        <f t="shared" si="14"/>
        <v>0.77777777777777779</v>
      </c>
      <c r="H93" s="128">
        <v>47300</v>
      </c>
      <c r="I93" s="129">
        <f t="shared" si="15"/>
        <v>990550.44333333336</v>
      </c>
      <c r="J93" s="129">
        <f t="shared" si="16"/>
        <v>5850571.6300000008</v>
      </c>
      <c r="K93" s="129">
        <f t="shared" si="17"/>
        <v>6841122.0733333342</v>
      </c>
      <c r="N93" s="132">
        <f t="shared" si="11"/>
        <v>47300</v>
      </c>
      <c r="O93" s="132">
        <f t="shared" si="12"/>
        <v>47331</v>
      </c>
      <c r="P93" s="133">
        <f t="shared" si="13"/>
        <v>1954606.3066666666</v>
      </c>
    </row>
    <row r="94" spans="1:16" x14ac:dyDescent="0.3">
      <c r="A94" s="124">
        <v>47331</v>
      </c>
      <c r="B94" s="125">
        <f>SUMIFS('Dívidas garantidas - RRF'!AS$3:AS$387,'Dívidas garantidas - RRF'!$AV$3:$AV$387,MONTH('Fluxo dív. garantidas - RRF'!$A94),'Dívidas garantidas - RRF'!$AW$3:$AW$387,YEAR('Fluxo dív. garantidas - RRF'!$A94))</f>
        <v>2945156.7500000005</v>
      </c>
      <c r="C94" s="125">
        <f>SUMIFS('Dívidas garantidas - RRF'!AT$3:AT$387,'Dívidas garantidas - RRF'!$AV$3:$AV$387,MONTH('Fluxo dív. garantidas - RRF'!$A94),'Dívidas garantidas - RRF'!$AW$3:$AW$387,YEAR('Fluxo dív. garantidas - RRF'!$A94))</f>
        <v>5851773.5200000005</v>
      </c>
      <c r="D94" s="125">
        <f>SUMIFS('Dívidas garantidas - RRF'!AU$3:AU$387,'Dívidas garantidas - RRF'!$AV$3:$AV$387,MONTH('Fluxo dív. garantidas - RRF'!$A94),'Dívidas garantidas - RRF'!$AW$3:$AW$387,YEAR('Fluxo dív. garantidas - RRF'!$A94))</f>
        <v>8796930.2700000014</v>
      </c>
      <c r="G94" s="130">
        <f t="shared" si="14"/>
        <v>0.77777777777777779</v>
      </c>
      <c r="H94" s="128">
        <v>47331</v>
      </c>
      <c r="I94" s="129">
        <f t="shared" si="15"/>
        <v>990283.35666666739</v>
      </c>
      <c r="J94" s="129">
        <f t="shared" si="16"/>
        <v>5851773.5200000005</v>
      </c>
      <c r="K94" s="129">
        <f t="shared" si="17"/>
        <v>6842056.8766666679</v>
      </c>
      <c r="N94" s="132">
        <f t="shared" si="11"/>
        <v>47331</v>
      </c>
      <c r="O94" s="132">
        <f t="shared" si="12"/>
        <v>47362</v>
      </c>
      <c r="P94" s="133">
        <f t="shared" si="13"/>
        <v>1954873.3933333335</v>
      </c>
    </row>
    <row r="95" spans="1:16" x14ac:dyDescent="0.3">
      <c r="A95" s="124">
        <v>47362</v>
      </c>
      <c r="B95" s="125">
        <f>SUMIFS('Dívidas garantidas - RRF'!AS$3:AS$387,'Dívidas garantidas - RRF'!$AV$3:$AV$387,MONTH('Fluxo dív. garantidas - RRF'!$A95),'Dívidas garantidas - RRF'!$AW$3:$AW$387,YEAR('Fluxo dív. garantidas - RRF'!$A95))</f>
        <v>114775156.75</v>
      </c>
      <c r="C95" s="125">
        <f>SUMIFS('Dívidas garantidas - RRF'!AT$3:AT$387,'Dívidas garantidas - RRF'!$AV$3:$AV$387,MONTH('Fluxo dív. garantidas - RRF'!$A95),'Dívidas garantidas - RRF'!$AW$3:$AW$387,YEAR('Fluxo dív. garantidas - RRF'!$A95))</f>
        <v>32909192.509999998</v>
      </c>
      <c r="D95" s="125">
        <f>SUMIFS('Dívidas garantidas - RRF'!AU$3:AU$387,'Dívidas garantidas - RRF'!$AV$3:$AV$387,MONTH('Fluxo dív. garantidas - RRF'!$A95),'Dívidas garantidas - RRF'!$AW$3:$AW$387,YEAR('Fluxo dív. garantidas - RRF'!$A95))</f>
        <v>147684349.25999999</v>
      </c>
      <c r="G95" s="130">
        <f t="shared" si="14"/>
        <v>0.77777777777777779</v>
      </c>
      <c r="H95" s="128">
        <v>47362</v>
      </c>
      <c r="I95" s="129">
        <f t="shared" si="15"/>
        <v>81956412.469999999</v>
      </c>
      <c r="J95" s="129">
        <f t="shared" si="16"/>
        <v>32909192.509999998</v>
      </c>
      <c r="K95" s="129">
        <f t="shared" si="17"/>
        <v>114865604.97999999</v>
      </c>
      <c r="N95" s="132">
        <f t="shared" si="11"/>
        <v>47362</v>
      </c>
      <c r="O95" s="132">
        <f t="shared" si="12"/>
        <v>47392</v>
      </c>
      <c r="P95" s="133">
        <f t="shared" si="13"/>
        <v>32818744.280000001</v>
      </c>
    </row>
    <row r="96" spans="1:16" x14ac:dyDescent="0.3">
      <c r="A96" s="124">
        <v>47392</v>
      </c>
      <c r="B96" s="125">
        <f>SUMIFS('Dívidas garantidas - RRF'!AS$3:AS$387,'Dívidas garantidas - RRF'!$AV$3:$AV$387,MONTH('Fluxo dív. garantidas - RRF'!$A96),'Dívidas garantidas - RRF'!$AW$3:$AW$387,YEAR('Fluxo dív. garantidas - RRF'!$A96))</f>
        <v>2945156.7500000005</v>
      </c>
      <c r="C96" s="125">
        <f>SUMIFS('Dívidas garantidas - RRF'!AT$3:AT$387,'Dívidas garantidas - RRF'!$AV$3:$AV$387,MONTH('Fluxo dív. garantidas - RRF'!$A96),'Dívidas garantidas - RRF'!$AW$3:$AW$387,YEAR('Fluxo dív. garantidas - RRF'!$A96))</f>
        <v>5541490.6099999994</v>
      </c>
      <c r="D96" s="125">
        <f>SUMIFS('Dívidas garantidas - RRF'!AU$3:AU$387,'Dívidas garantidas - RRF'!$AV$3:$AV$387,MONTH('Fluxo dív. garantidas - RRF'!$A96),'Dívidas garantidas - RRF'!$AW$3:$AW$387,YEAR('Fluxo dív. garantidas - RRF'!$A96))</f>
        <v>8486647.3600000013</v>
      </c>
      <c r="G96" s="130">
        <f t="shared" si="14"/>
        <v>0.77777777777777779</v>
      </c>
      <c r="H96" s="128">
        <v>47392</v>
      </c>
      <c r="I96" s="129">
        <f t="shared" si="15"/>
        <v>1059235.1144444458</v>
      </c>
      <c r="J96" s="129">
        <f t="shared" si="16"/>
        <v>5541490.6099999994</v>
      </c>
      <c r="K96" s="129">
        <f t="shared" si="17"/>
        <v>6600725.7244444452</v>
      </c>
      <c r="N96" s="132">
        <f t="shared" si="11"/>
        <v>47392</v>
      </c>
      <c r="O96" s="132">
        <f t="shared" si="12"/>
        <v>47423</v>
      </c>
      <c r="P96" s="133">
        <f t="shared" si="13"/>
        <v>1885921.635555556</v>
      </c>
    </row>
    <row r="97" spans="1:16" x14ac:dyDescent="0.3">
      <c r="A97" s="124">
        <v>47423</v>
      </c>
      <c r="B97" s="125">
        <f>SUMIFS('Dívidas garantidas - RRF'!AS$3:AS$387,'Dívidas garantidas - RRF'!$AV$3:$AV$387,MONTH('Fluxo dív. garantidas - RRF'!$A97),'Dívidas garantidas - RRF'!$AW$3:$AW$387,YEAR('Fluxo dív. garantidas - RRF'!$A97))</f>
        <v>103628723.73</v>
      </c>
      <c r="C97" s="125">
        <f>SUMIFS('Dívidas garantidas - RRF'!AT$3:AT$387,'Dívidas garantidas - RRF'!$AV$3:$AV$387,MONTH('Fluxo dív. garantidas - RRF'!$A97),'Dívidas garantidas - RRF'!$AW$3:$AW$387,YEAR('Fluxo dív. garantidas - RRF'!$A97))</f>
        <v>27363170.98</v>
      </c>
      <c r="D97" s="125">
        <f>SUMIFS('Dívidas garantidas - RRF'!AU$3:AU$387,'Dívidas garantidas - RRF'!$AV$3:$AV$387,MONTH('Fluxo dív. garantidas - RRF'!$A97),'Dívidas garantidas - RRF'!$AW$3:$AW$387,YEAR('Fluxo dív. garantidas - RRF'!$A97))</f>
        <v>130991894.71000001</v>
      </c>
      <c r="G97" s="130">
        <f t="shared" si="14"/>
        <v>0.77777777777777779</v>
      </c>
      <c r="H97" s="128">
        <v>47423</v>
      </c>
      <c r="I97" s="129">
        <f t="shared" si="15"/>
        <v>74519413.794444442</v>
      </c>
      <c r="J97" s="129">
        <f t="shared" si="16"/>
        <v>27363170.98</v>
      </c>
      <c r="K97" s="129">
        <f t="shared" si="17"/>
        <v>101882584.77444445</v>
      </c>
      <c r="N97" s="132">
        <f t="shared" si="11"/>
        <v>47423</v>
      </c>
      <c r="O97" s="132">
        <f t="shared" si="12"/>
        <v>47453</v>
      </c>
      <c r="P97" s="133">
        <f t="shared" si="13"/>
        <v>29109309.935555562</v>
      </c>
    </row>
    <row r="98" spans="1:16" x14ac:dyDescent="0.3">
      <c r="A98" s="124">
        <v>47453</v>
      </c>
      <c r="B98" s="125">
        <f>SUMIFS('Dívidas garantidas - RRF'!AS$3:AS$387,'Dívidas garantidas - RRF'!$AV$3:$AV$387,MONTH('Fluxo dív. garantidas - RRF'!$A98),'Dívidas garantidas - RRF'!$AW$3:$AW$387,YEAR('Fluxo dív. garantidas - RRF'!$A98))</f>
        <v>2945156.7500000005</v>
      </c>
      <c r="C98" s="125">
        <f>SUMIFS('Dívidas garantidas - RRF'!AT$3:AT$387,'Dívidas garantidas - RRF'!$AV$3:$AV$387,MONTH('Fluxo dív. garantidas - RRF'!$A98),'Dívidas garantidas - RRF'!$AW$3:$AW$387,YEAR('Fluxo dív. garantidas - RRF'!$A98))</f>
        <v>5762426.0899999999</v>
      </c>
      <c r="D98" s="125">
        <f>SUMIFS('Dívidas garantidas - RRF'!AU$3:AU$387,'Dívidas garantidas - RRF'!$AV$3:$AV$387,MONTH('Fluxo dív. garantidas - RRF'!$A98),'Dívidas garantidas - RRF'!$AW$3:$AW$387,YEAR('Fluxo dív. garantidas - RRF'!$A98))</f>
        <v>8707582.8399999999</v>
      </c>
      <c r="G98" s="130">
        <f t="shared" si="14"/>
        <v>0.77777777777777779</v>
      </c>
      <c r="H98" s="128">
        <v>47453</v>
      </c>
      <c r="I98" s="129">
        <f t="shared" si="15"/>
        <v>1010138.3411111115</v>
      </c>
      <c r="J98" s="129">
        <f t="shared" si="16"/>
        <v>5762426.0899999999</v>
      </c>
      <c r="K98" s="129">
        <f t="shared" si="17"/>
        <v>6772564.4311111113</v>
      </c>
      <c r="N98" s="132">
        <f t="shared" si="11"/>
        <v>47453</v>
      </c>
      <c r="O98" s="132">
        <f t="shared" si="12"/>
        <v>47484</v>
      </c>
      <c r="P98" s="133">
        <f t="shared" si="13"/>
        <v>1935018.4088888885</v>
      </c>
    </row>
    <row r="99" spans="1:16" x14ac:dyDescent="0.3">
      <c r="A99" s="124">
        <v>47484</v>
      </c>
      <c r="B99" s="125">
        <f>SUMIFS('Dívidas garantidas - RRF'!AS$3:AS$387,'Dívidas garantidas - RRF'!$AV$3:$AV$387,MONTH('Fluxo dív. garantidas - RRF'!$A99),'Dívidas garantidas - RRF'!$AW$3:$AW$387,YEAR('Fluxo dív. garantidas - RRF'!$A99))</f>
        <v>2945156.75</v>
      </c>
      <c r="C99" s="125">
        <f>SUMIFS('Dívidas garantidas - RRF'!AT$3:AT$387,'Dívidas garantidas - RRF'!$AV$3:$AV$387,MONTH('Fluxo dív. garantidas - RRF'!$A99),'Dívidas garantidas - RRF'!$AW$3:$AW$387,YEAR('Fluxo dív. garantidas - RRF'!$A99))</f>
        <v>5683526.3399999999</v>
      </c>
      <c r="D99" s="125">
        <f>SUMIFS('Dívidas garantidas - RRF'!AU$3:AU$387,'Dívidas garantidas - RRF'!$AV$3:$AV$387,MONTH('Fluxo dív. garantidas - RRF'!$A99),'Dívidas garantidas - RRF'!$AW$3:$AW$387,YEAR('Fluxo dív. garantidas - RRF'!$A99))</f>
        <v>8628683.0899999999</v>
      </c>
      <c r="G99" s="130">
        <f t="shared" si="14"/>
        <v>0.88888888888888884</v>
      </c>
      <c r="H99" s="128">
        <v>47484</v>
      </c>
      <c r="I99" s="129">
        <f t="shared" si="15"/>
        <v>1986414.1844444443</v>
      </c>
      <c r="J99" s="129">
        <f t="shared" si="16"/>
        <v>5683526.3399999999</v>
      </c>
      <c r="K99" s="129">
        <f t="shared" si="17"/>
        <v>7669940.5244444441</v>
      </c>
      <c r="N99" s="132">
        <f t="shared" si="11"/>
        <v>47484</v>
      </c>
      <c r="O99" s="132">
        <f t="shared" si="12"/>
        <v>47515</v>
      </c>
      <c r="P99" s="133">
        <f t="shared" si="13"/>
        <v>958742.56555555575</v>
      </c>
    </row>
    <row r="100" spans="1:16" x14ac:dyDescent="0.3">
      <c r="A100" s="124">
        <v>47515</v>
      </c>
      <c r="B100" s="125">
        <f>SUMIFS('Dívidas garantidas - RRF'!AS$3:AS$387,'Dívidas garantidas - RRF'!$AV$3:$AV$387,MONTH('Fluxo dív. garantidas - RRF'!$A100),'Dívidas garantidas - RRF'!$AW$3:$AW$387,YEAR('Fluxo dív. garantidas - RRF'!$A100))</f>
        <v>2945156.75</v>
      </c>
      <c r="C100" s="125">
        <f>SUMIFS('Dívidas garantidas - RRF'!AT$3:AT$387,'Dívidas garantidas - RRF'!$AV$3:$AV$387,MONTH('Fluxo dív. garantidas - RRF'!$A100),'Dívidas garantidas - RRF'!$AW$3:$AW$387,YEAR('Fluxo dív. garantidas - RRF'!$A100))</f>
        <v>5833130.5700000003</v>
      </c>
      <c r="D100" s="125">
        <f>SUMIFS('Dívidas garantidas - RRF'!AU$3:AU$387,'Dívidas garantidas - RRF'!$AV$3:$AV$387,MONTH('Fluxo dív. garantidas - RRF'!$A100),'Dívidas garantidas - RRF'!$AW$3:$AW$387,YEAR('Fluxo dív. garantidas - RRF'!$A100))</f>
        <v>8778287.3200000003</v>
      </c>
      <c r="G100" s="130">
        <f t="shared" si="14"/>
        <v>0.88888888888888884</v>
      </c>
      <c r="H100" s="128">
        <v>47515</v>
      </c>
      <c r="I100" s="129">
        <f t="shared" si="15"/>
        <v>1969791.4922222216</v>
      </c>
      <c r="J100" s="129">
        <f t="shared" si="16"/>
        <v>5833130.5700000003</v>
      </c>
      <c r="K100" s="129">
        <f t="shared" si="17"/>
        <v>7802922.0622222219</v>
      </c>
      <c r="N100" s="132">
        <f t="shared" si="11"/>
        <v>47515</v>
      </c>
      <c r="O100" s="132">
        <f t="shared" si="12"/>
        <v>47543</v>
      </c>
      <c r="P100" s="133">
        <f t="shared" si="13"/>
        <v>975365.25777777843</v>
      </c>
    </row>
    <row r="101" spans="1:16" x14ac:dyDescent="0.3">
      <c r="A101" s="124">
        <v>47543</v>
      </c>
      <c r="B101" s="125">
        <f>SUMIFS('Dívidas garantidas - RRF'!AS$3:AS$387,'Dívidas garantidas - RRF'!$AV$3:$AV$387,MONTH('Fluxo dív. garantidas - RRF'!$A101),'Dívidas garantidas - RRF'!$AW$3:$AW$387,YEAR('Fluxo dív. garantidas - RRF'!$A101))</f>
        <v>114775156.75</v>
      </c>
      <c r="C101" s="125">
        <f>SUMIFS('Dívidas garantidas - RRF'!AT$3:AT$387,'Dívidas garantidas - RRF'!$AV$3:$AV$387,MONTH('Fluxo dív. garantidas - RRF'!$A101),'Dívidas garantidas - RRF'!$AW$3:$AW$387,YEAR('Fluxo dív. garantidas - RRF'!$A101))</f>
        <v>29585187.249999996</v>
      </c>
      <c r="D101" s="125">
        <f>SUMIFS('Dívidas garantidas - RRF'!AU$3:AU$387,'Dívidas garantidas - RRF'!$AV$3:$AV$387,MONTH('Fluxo dív. garantidas - RRF'!$A101),'Dívidas garantidas - RRF'!$AW$3:$AW$387,YEAR('Fluxo dív. garantidas - RRF'!$A101))</f>
        <v>144360344</v>
      </c>
      <c r="G101" s="130">
        <f t="shared" si="14"/>
        <v>0.88888888888888884</v>
      </c>
      <c r="H101" s="128">
        <v>47543</v>
      </c>
      <c r="I101" s="129">
        <f t="shared" si="15"/>
        <v>98735118.527777776</v>
      </c>
      <c r="J101" s="129">
        <f t="shared" si="16"/>
        <v>29585187.249999996</v>
      </c>
      <c r="K101" s="129">
        <f t="shared" si="17"/>
        <v>128320305.77777778</v>
      </c>
      <c r="N101" s="132">
        <f t="shared" si="11"/>
        <v>47543</v>
      </c>
      <c r="O101" s="132">
        <f t="shared" si="12"/>
        <v>47574</v>
      </c>
      <c r="P101" s="133">
        <f t="shared" si="13"/>
        <v>16040038.222222224</v>
      </c>
    </row>
    <row r="102" spans="1:16" x14ac:dyDescent="0.3">
      <c r="A102" s="124">
        <v>47574</v>
      </c>
      <c r="B102" s="125">
        <f>SUMIFS('Dívidas garantidas - RRF'!AS$3:AS$387,'Dívidas garantidas - RRF'!$AV$3:$AV$387,MONTH('Fluxo dív. garantidas - RRF'!$A102),'Dívidas garantidas - RRF'!$AW$3:$AW$387,YEAR('Fluxo dív. garantidas - RRF'!$A102))</f>
        <v>2945156.75</v>
      </c>
      <c r="C102" s="125">
        <f>SUMIFS('Dívidas garantidas - RRF'!AT$3:AT$387,'Dívidas garantidas - RRF'!$AV$3:$AV$387,MONTH('Fluxo dív. garantidas - RRF'!$A102),'Dívidas garantidas - RRF'!$AW$3:$AW$387,YEAR('Fluxo dív. garantidas - RRF'!$A102))</f>
        <v>5798318.9500000002</v>
      </c>
      <c r="D102" s="125">
        <f>SUMIFS('Dívidas garantidas - RRF'!AU$3:AU$387,'Dívidas garantidas - RRF'!$AV$3:$AV$387,MONTH('Fluxo dív. garantidas - RRF'!$A102),'Dívidas garantidas - RRF'!$AW$3:$AW$387,YEAR('Fluxo dív. garantidas - RRF'!$A102))</f>
        <v>8743475.6999999993</v>
      </c>
      <c r="G102" s="130">
        <f t="shared" si="14"/>
        <v>0.88888888888888884</v>
      </c>
      <c r="H102" s="128">
        <v>47574</v>
      </c>
      <c r="I102" s="129">
        <f t="shared" si="15"/>
        <v>1973659.4499999983</v>
      </c>
      <c r="J102" s="129">
        <f t="shared" si="16"/>
        <v>5798318.9500000002</v>
      </c>
      <c r="K102" s="129">
        <f t="shared" si="17"/>
        <v>7771978.3999999985</v>
      </c>
      <c r="N102" s="132">
        <f t="shared" si="11"/>
        <v>47574</v>
      </c>
      <c r="O102" s="132">
        <f t="shared" si="12"/>
        <v>47604</v>
      </c>
      <c r="P102" s="133">
        <f t="shared" si="13"/>
        <v>971497.30000000075</v>
      </c>
    </row>
    <row r="103" spans="1:16" x14ac:dyDescent="0.3">
      <c r="A103" s="124">
        <v>47604</v>
      </c>
      <c r="B103" s="125">
        <f>SUMIFS('Dívidas garantidas - RRF'!AS$3:AS$387,'Dívidas garantidas - RRF'!$AV$3:$AV$387,MONTH('Fluxo dív. garantidas - RRF'!$A103),'Dívidas garantidas - RRF'!$AW$3:$AW$387,YEAR('Fluxo dív. garantidas - RRF'!$A103))</f>
        <v>103628723.73</v>
      </c>
      <c r="C103" s="125">
        <f>SUMIFS('Dívidas garantidas - RRF'!AT$3:AT$387,'Dívidas garantidas - RRF'!$AV$3:$AV$387,MONTH('Fluxo dív. garantidas - RRF'!$A103),'Dívidas garantidas - RRF'!$AW$3:$AW$387,YEAR('Fluxo dív. garantidas - RRF'!$A103))</f>
        <v>24806980.73</v>
      </c>
      <c r="D103" s="125">
        <f>SUMIFS('Dívidas garantidas - RRF'!AU$3:AU$387,'Dívidas garantidas - RRF'!$AV$3:$AV$387,MONTH('Fluxo dív. garantidas - RRF'!$A103),'Dívidas garantidas - RRF'!$AW$3:$AW$387,YEAR('Fluxo dív. garantidas - RRF'!$A103))</f>
        <v>128435704.45999999</v>
      </c>
      <c r="G103" s="130">
        <f t="shared" si="14"/>
        <v>0.88888888888888884</v>
      </c>
      <c r="H103" s="128">
        <v>47604</v>
      </c>
      <c r="I103" s="129">
        <f t="shared" si="15"/>
        <v>89358089.901111096</v>
      </c>
      <c r="J103" s="129">
        <f t="shared" si="16"/>
        <v>24806980.73</v>
      </c>
      <c r="K103" s="129">
        <f t="shared" si="17"/>
        <v>114165070.6311111</v>
      </c>
      <c r="N103" s="132">
        <f t="shared" si="11"/>
        <v>47604</v>
      </c>
      <c r="O103" s="132">
        <f t="shared" si="12"/>
        <v>47635</v>
      </c>
      <c r="P103" s="133">
        <f t="shared" si="13"/>
        <v>14270633.828888893</v>
      </c>
    </row>
    <row r="104" spans="1:16" x14ac:dyDescent="0.3">
      <c r="A104" s="124">
        <v>47635</v>
      </c>
      <c r="B104" s="125">
        <f>SUMIFS('Dívidas garantidas - RRF'!AS$3:AS$387,'Dívidas garantidas - RRF'!$AV$3:$AV$387,MONTH('Fluxo dív. garantidas - RRF'!$A104),'Dívidas garantidas - RRF'!$AW$3:$AW$387,YEAR('Fluxo dív. garantidas - RRF'!$A104))</f>
        <v>2945156.75</v>
      </c>
      <c r="C104" s="125">
        <f>SUMIFS('Dívidas garantidas - RRF'!AT$3:AT$387,'Dívidas garantidas - RRF'!$AV$3:$AV$387,MONTH('Fluxo dív. garantidas - RRF'!$A104),'Dívidas garantidas - RRF'!$AW$3:$AW$387,YEAR('Fluxo dív. garantidas - RRF'!$A104))</f>
        <v>5925740.3399999999</v>
      </c>
      <c r="D104" s="125">
        <f>SUMIFS('Dívidas garantidas - RRF'!AU$3:AU$387,'Dívidas garantidas - RRF'!$AV$3:$AV$387,MONTH('Fluxo dív. garantidas - RRF'!$A104),'Dívidas garantidas - RRF'!$AW$3:$AW$387,YEAR('Fluxo dív. garantidas - RRF'!$A104))</f>
        <v>8870897.0899999999</v>
      </c>
      <c r="G104" s="130">
        <f t="shared" si="14"/>
        <v>0.88888888888888884</v>
      </c>
      <c r="H104" s="128">
        <v>47635</v>
      </c>
      <c r="I104" s="129">
        <f t="shared" si="15"/>
        <v>1959501.5177777773</v>
      </c>
      <c r="J104" s="129">
        <f t="shared" si="16"/>
        <v>5925740.3399999999</v>
      </c>
      <c r="K104" s="129">
        <f t="shared" si="17"/>
        <v>7885241.8577777771</v>
      </c>
      <c r="N104" s="132">
        <f t="shared" si="11"/>
        <v>47635</v>
      </c>
      <c r="O104" s="132">
        <f t="shared" si="12"/>
        <v>47665</v>
      </c>
      <c r="P104" s="133">
        <f t="shared" si="13"/>
        <v>985655.23222222272</v>
      </c>
    </row>
    <row r="105" spans="1:16" x14ac:dyDescent="0.3">
      <c r="A105" s="124">
        <v>47665</v>
      </c>
      <c r="B105" s="125">
        <f>SUMIFS('Dívidas garantidas - RRF'!AS$3:AS$387,'Dívidas garantidas - RRF'!$AV$3:$AV$387,MONTH('Fluxo dív. garantidas - RRF'!$A105),'Dívidas garantidas - RRF'!$AW$3:$AW$387,YEAR('Fluxo dív. garantidas - RRF'!$A105))</f>
        <v>2945156.75</v>
      </c>
      <c r="C105" s="125">
        <f>SUMIFS('Dívidas garantidas - RRF'!AT$3:AT$387,'Dívidas garantidas - RRF'!$AV$3:$AV$387,MONTH('Fluxo dív. garantidas - RRF'!$A105),'Dívidas garantidas - RRF'!$AW$3:$AW$387,YEAR('Fluxo dív. garantidas - RRF'!$A105))</f>
        <v>5399986.0099999998</v>
      </c>
      <c r="D105" s="125">
        <f>SUMIFS('Dívidas garantidas - RRF'!AU$3:AU$387,'Dívidas garantidas - RRF'!$AV$3:$AV$387,MONTH('Fluxo dív. garantidas - RRF'!$A105),'Dívidas garantidas - RRF'!$AW$3:$AW$387,YEAR('Fluxo dív. garantidas - RRF'!$A105))</f>
        <v>8345142.7599999998</v>
      </c>
      <c r="G105" s="130">
        <f t="shared" si="14"/>
        <v>0.88888888888888884</v>
      </c>
      <c r="H105" s="128">
        <v>47665</v>
      </c>
      <c r="I105" s="129">
        <f t="shared" si="15"/>
        <v>2017918.6655555554</v>
      </c>
      <c r="J105" s="129">
        <f t="shared" si="16"/>
        <v>5399986.0099999998</v>
      </c>
      <c r="K105" s="129">
        <f t="shared" si="17"/>
        <v>7417904.6755555551</v>
      </c>
      <c r="N105" s="132">
        <f t="shared" si="11"/>
        <v>47665</v>
      </c>
      <c r="O105" s="132">
        <f t="shared" si="12"/>
        <v>47696</v>
      </c>
      <c r="P105" s="133">
        <f t="shared" si="13"/>
        <v>927238.08444444463</v>
      </c>
    </row>
    <row r="106" spans="1:16" x14ac:dyDescent="0.3">
      <c r="A106" s="124">
        <v>47696</v>
      </c>
      <c r="B106" s="125">
        <f>SUMIFS('Dívidas garantidas - RRF'!AS$3:AS$387,'Dívidas garantidas - RRF'!$AV$3:$AV$387,MONTH('Fluxo dív. garantidas - RRF'!$A106),'Dívidas garantidas - RRF'!$AW$3:$AW$387,YEAR('Fluxo dív. garantidas - RRF'!$A106))</f>
        <v>2945156.75</v>
      </c>
      <c r="C106" s="125">
        <f>SUMIFS('Dívidas garantidas - RRF'!AT$3:AT$387,'Dívidas garantidas - RRF'!$AV$3:$AV$387,MONTH('Fluxo dív. garantidas - RRF'!$A106),'Dívidas garantidas - RRF'!$AW$3:$AW$387,YEAR('Fluxo dív. garantidas - RRF'!$A106))</f>
        <v>5728927.8699999992</v>
      </c>
      <c r="D106" s="125">
        <f>SUMIFS('Dívidas garantidas - RRF'!AU$3:AU$387,'Dívidas garantidas - RRF'!$AV$3:$AV$387,MONTH('Fluxo dív. garantidas - RRF'!$A106),'Dívidas garantidas - RRF'!$AW$3:$AW$387,YEAR('Fluxo dív. garantidas - RRF'!$A106))</f>
        <v>8674084.6199999992</v>
      </c>
      <c r="G106" s="130">
        <f t="shared" si="14"/>
        <v>0.88888888888888884</v>
      </c>
      <c r="H106" s="128">
        <v>47696</v>
      </c>
      <c r="I106" s="129">
        <f t="shared" si="15"/>
        <v>1981369.5699999994</v>
      </c>
      <c r="J106" s="129">
        <f t="shared" si="16"/>
        <v>5728927.8699999992</v>
      </c>
      <c r="K106" s="129">
        <f t="shared" si="17"/>
        <v>7710297.4399999985</v>
      </c>
      <c r="N106" s="132">
        <f t="shared" si="11"/>
        <v>47696</v>
      </c>
      <c r="O106" s="132">
        <f t="shared" si="12"/>
        <v>47727</v>
      </c>
      <c r="P106" s="133">
        <f t="shared" si="13"/>
        <v>963787.18000000063</v>
      </c>
    </row>
    <row r="107" spans="1:16" x14ac:dyDescent="0.3">
      <c r="A107" s="124">
        <v>47727</v>
      </c>
      <c r="B107" s="125">
        <f>SUMIFS('Dívidas garantidas - RRF'!AS$3:AS$387,'Dívidas garantidas - RRF'!$AV$3:$AV$387,MONTH('Fluxo dív. garantidas - RRF'!$A107),'Dívidas garantidas - RRF'!$AW$3:$AW$387,YEAR('Fluxo dív. garantidas - RRF'!$A107))</f>
        <v>114775156.75</v>
      </c>
      <c r="C107" s="125">
        <f>SUMIFS('Dívidas garantidas - RRF'!AT$3:AT$387,'Dívidas garantidas - RRF'!$AV$3:$AV$387,MONTH('Fluxo dív. garantidas - RRF'!$A107),'Dívidas garantidas - RRF'!$AW$3:$AW$387,YEAR('Fluxo dív. garantidas - RRF'!$A107))</f>
        <v>28477017.100000005</v>
      </c>
      <c r="D107" s="125">
        <f>SUMIFS('Dívidas garantidas - RRF'!AU$3:AU$387,'Dívidas garantidas - RRF'!$AV$3:$AV$387,MONTH('Fluxo dív. garantidas - RRF'!$A107),'Dívidas garantidas - RRF'!$AW$3:$AW$387,YEAR('Fluxo dív. garantidas - RRF'!$A107))</f>
        <v>143252173.84999999</v>
      </c>
      <c r="G107" s="130">
        <f t="shared" si="14"/>
        <v>0.88888888888888884</v>
      </c>
      <c r="H107" s="128">
        <v>47727</v>
      </c>
      <c r="I107" s="129">
        <f t="shared" si="15"/>
        <v>98858248.544444427</v>
      </c>
      <c r="J107" s="129">
        <f t="shared" si="16"/>
        <v>28477017.100000005</v>
      </c>
      <c r="K107" s="129">
        <f t="shared" si="17"/>
        <v>127335265.64444444</v>
      </c>
      <c r="N107" s="132">
        <f t="shared" si="11"/>
        <v>47727</v>
      </c>
      <c r="O107" s="132">
        <f t="shared" si="12"/>
        <v>47757</v>
      </c>
      <c r="P107" s="133">
        <f t="shared" si="13"/>
        <v>15916908.205555558</v>
      </c>
    </row>
    <row r="108" spans="1:16" x14ac:dyDescent="0.3">
      <c r="A108" s="124">
        <v>47757</v>
      </c>
      <c r="B108" s="125">
        <f>SUMIFS('Dívidas garantidas - RRF'!AS$3:AS$387,'Dívidas garantidas - RRF'!$AV$3:$AV$387,MONTH('Fluxo dív. garantidas - RRF'!$A108),'Dívidas garantidas - RRF'!$AW$3:$AW$387,YEAR('Fluxo dív. garantidas - RRF'!$A108))</f>
        <v>2945156.75</v>
      </c>
      <c r="C108" s="125">
        <f>SUMIFS('Dívidas garantidas - RRF'!AT$3:AT$387,'Dívidas garantidas - RRF'!$AV$3:$AV$387,MONTH('Fluxo dív. garantidas - RRF'!$A108),'Dívidas garantidas - RRF'!$AW$3:$AW$387,YEAR('Fluxo dív. garantidas - RRF'!$A108))</f>
        <v>5433056.96</v>
      </c>
      <c r="D108" s="125">
        <f>SUMIFS('Dívidas garantidas - RRF'!AU$3:AU$387,'Dívidas garantidas - RRF'!$AV$3:$AV$387,MONTH('Fluxo dív. garantidas - RRF'!$A108),'Dívidas garantidas - RRF'!$AW$3:$AW$387,YEAR('Fluxo dív. garantidas - RRF'!$A108))</f>
        <v>8378213.71</v>
      </c>
      <c r="G108" s="130">
        <f t="shared" si="14"/>
        <v>0.88888888888888884</v>
      </c>
      <c r="H108" s="128">
        <v>47757</v>
      </c>
      <c r="I108" s="129">
        <f t="shared" si="15"/>
        <v>2014244.1155555556</v>
      </c>
      <c r="J108" s="129">
        <f t="shared" si="16"/>
        <v>5433056.96</v>
      </c>
      <c r="K108" s="129">
        <f t="shared" si="17"/>
        <v>7447301.0755555555</v>
      </c>
      <c r="N108" s="132">
        <f t="shared" si="11"/>
        <v>47757</v>
      </c>
      <c r="O108" s="132">
        <f t="shared" si="12"/>
        <v>47788</v>
      </c>
      <c r="P108" s="133">
        <f t="shared" si="13"/>
        <v>930912.63444444444</v>
      </c>
    </row>
    <row r="109" spans="1:16" x14ac:dyDescent="0.3">
      <c r="A109" s="124">
        <v>47788</v>
      </c>
      <c r="B109" s="125">
        <f>SUMIFS('Dívidas garantidas - RRF'!AS$3:AS$387,'Dívidas garantidas - RRF'!$AV$3:$AV$387,MONTH('Fluxo dív. garantidas - RRF'!$A109),'Dívidas garantidas - RRF'!$AW$3:$AW$387,YEAR('Fluxo dív. garantidas - RRF'!$A109))</f>
        <v>103628723.73</v>
      </c>
      <c r="C109" s="125">
        <f>SUMIFS('Dívidas garantidas - RRF'!AT$3:AT$387,'Dívidas garantidas - RRF'!$AV$3:$AV$387,MONTH('Fluxo dív. garantidas - RRF'!$A109),'Dívidas garantidas - RRF'!$AW$3:$AW$387,YEAR('Fluxo dív. garantidas - RRF'!$A109))</f>
        <v>23595800.160000004</v>
      </c>
      <c r="D109" s="125">
        <f>SUMIFS('Dívidas garantidas - RRF'!AU$3:AU$387,'Dívidas garantidas - RRF'!$AV$3:$AV$387,MONTH('Fluxo dív. garantidas - RRF'!$A109),'Dívidas garantidas - RRF'!$AW$3:$AW$387,YEAR('Fluxo dív. garantidas - RRF'!$A109))</f>
        <v>127224523.89</v>
      </c>
      <c r="G109" s="130">
        <f t="shared" si="14"/>
        <v>0.88888888888888884</v>
      </c>
      <c r="H109" s="128">
        <v>47788</v>
      </c>
      <c r="I109" s="129">
        <f t="shared" si="15"/>
        <v>89492665.519999981</v>
      </c>
      <c r="J109" s="129">
        <f t="shared" si="16"/>
        <v>23595800.160000004</v>
      </c>
      <c r="K109" s="129">
        <f t="shared" si="17"/>
        <v>113088465.67999999</v>
      </c>
      <c r="N109" s="132">
        <f t="shared" si="11"/>
        <v>47788</v>
      </c>
      <c r="O109" s="132">
        <f t="shared" si="12"/>
        <v>47818</v>
      </c>
      <c r="P109" s="133">
        <f t="shared" si="13"/>
        <v>14136058.210000008</v>
      </c>
    </row>
    <row r="110" spans="1:16" x14ac:dyDescent="0.3">
      <c r="A110" s="124">
        <v>47818</v>
      </c>
      <c r="B110" s="125">
        <f>SUMIFS('Dívidas garantidas - RRF'!AS$3:AS$387,'Dívidas garantidas - RRF'!$AV$3:$AV$387,MONTH('Fluxo dív. garantidas - RRF'!$A110),'Dívidas garantidas - RRF'!$AW$3:$AW$387,YEAR('Fluxo dív. garantidas - RRF'!$A110))</f>
        <v>2945156.75</v>
      </c>
      <c r="C110" s="125">
        <f>SUMIFS('Dívidas garantidas - RRF'!AT$3:AT$387,'Dívidas garantidas - RRF'!$AV$3:$AV$387,MONTH('Fluxo dív. garantidas - RRF'!$A110),'Dívidas garantidas - RRF'!$AW$3:$AW$387,YEAR('Fluxo dív. garantidas - RRF'!$A110))</f>
        <v>5324766.16</v>
      </c>
      <c r="D110" s="125">
        <f>SUMIFS('Dívidas garantidas - RRF'!AU$3:AU$387,'Dívidas garantidas - RRF'!$AV$3:$AV$387,MONTH('Fluxo dív. garantidas - RRF'!$A110),'Dívidas garantidas - RRF'!$AW$3:$AW$387,YEAR('Fluxo dív. garantidas - RRF'!$A110))</f>
        <v>8269922.9100000001</v>
      </c>
      <c r="G110" s="130">
        <f t="shared" si="14"/>
        <v>0.88888888888888884</v>
      </c>
      <c r="H110" s="128">
        <v>47818</v>
      </c>
      <c r="I110" s="129">
        <f t="shared" si="15"/>
        <v>2026276.4266666658</v>
      </c>
      <c r="J110" s="129">
        <f t="shared" si="16"/>
        <v>5324766.16</v>
      </c>
      <c r="K110" s="129">
        <f t="shared" si="17"/>
        <v>7351042.586666666</v>
      </c>
      <c r="N110" s="132">
        <f t="shared" si="11"/>
        <v>47818</v>
      </c>
      <c r="O110" s="132">
        <f t="shared" si="12"/>
        <v>47849</v>
      </c>
      <c r="P110" s="133">
        <f t="shared" si="13"/>
        <v>918880.32333333418</v>
      </c>
    </row>
    <row r="111" spans="1:16" x14ac:dyDescent="0.3">
      <c r="A111" s="124">
        <v>47849</v>
      </c>
      <c r="B111" s="125">
        <f>SUMIFS('Dívidas garantidas - RRF'!AS$3:AS$387,'Dívidas garantidas - RRF'!$AV$3:$AV$387,MONTH('Fluxo dív. garantidas - RRF'!$A111),'Dívidas garantidas - RRF'!$AW$3:$AW$387,YEAR('Fluxo dív. garantidas - RRF'!$A111))</f>
        <v>2945156.7328496198</v>
      </c>
      <c r="C111" s="125">
        <f>SUMIFS('Dívidas garantidas - RRF'!AT$3:AT$387,'Dívidas garantidas - RRF'!$AV$3:$AV$387,MONTH('Fluxo dív. garantidas - RRF'!$A111),'Dívidas garantidas - RRF'!$AW$3:$AW$387,YEAR('Fluxo dív. garantidas - RRF'!$A111))</f>
        <v>5569512.0096012857</v>
      </c>
      <c r="D111" s="125">
        <f>SUMIFS('Dívidas garantidas - RRF'!AU$3:AU$387,'Dívidas garantidas - RRF'!$AV$3:$AV$387,MONTH('Fluxo dív. garantidas - RRF'!$A111),'Dívidas garantidas - RRF'!$AW$3:$AW$387,YEAR('Fluxo dív. garantidas - RRF'!$A111))</f>
        <v>8514668.7424509041</v>
      </c>
      <c r="G111" s="130">
        <f t="shared" si="14"/>
        <v>1</v>
      </c>
      <c r="H111" s="128">
        <v>47849</v>
      </c>
      <c r="I111" s="129">
        <f t="shared" si="15"/>
        <v>2945156.7328496184</v>
      </c>
      <c r="J111" s="129">
        <f t="shared" si="16"/>
        <v>5569512.0096012857</v>
      </c>
      <c r="K111" s="129">
        <f t="shared" si="17"/>
        <v>8514668.7424509041</v>
      </c>
      <c r="N111" s="132">
        <f t="shared" si="11"/>
        <v>47849</v>
      </c>
      <c r="O111" s="132">
        <f t="shared" si="12"/>
        <v>47880</v>
      </c>
      <c r="P111" s="133">
        <f t="shared" si="13"/>
        <v>0</v>
      </c>
    </row>
    <row r="112" spans="1:16" x14ac:dyDescent="0.3">
      <c r="A112" s="124">
        <v>47880</v>
      </c>
      <c r="B112" s="125">
        <f>SUMIFS('Dívidas garantidas - RRF'!AS$3:AS$387,'Dívidas garantidas - RRF'!$AV$3:$AV$387,MONTH('Fluxo dív. garantidas - RRF'!$A112),'Dívidas garantidas - RRF'!$AW$3:$AW$387,YEAR('Fluxo dív. garantidas - RRF'!$A112))</f>
        <v>2945156.7328496198</v>
      </c>
      <c r="C112" s="125">
        <f>SUMIFS('Dívidas garantidas - RRF'!AT$3:AT$387,'Dívidas garantidas - RRF'!$AV$3:$AV$387,MONTH('Fluxo dív. garantidas - RRF'!$A112),'Dívidas garantidas - RRF'!$AW$3:$AW$387,YEAR('Fluxo dív. garantidas - RRF'!$A112))</f>
        <v>5783747.4830103274</v>
      </c>
      <c r="D112" s="125">
        <f>SUMIFS('Dívidas garantidas - RRF'!AU$3:AU$387,'Dívidas garantidas - RRF'!$AV$3:$AV$387,MONTH('Fluxo dív. garantidas - RRF'!$A112),'Dívidas garantidas - RRF'!$AW$3:$AW$387,YEAR('Fluxo dív. garantidas - RRF'!$A112))</f>
        <v>8728904.2158599459</v>
      </c>
      <c r="G112" s="130">
        <f t="shared" si="14"/>
        <v>1</v>
      </c>
      <c r="H112" s="128">
        <v>47880</v>
      </c>
      <c r="I112" s="129">
        <f t="shared" si="15"/>
        <v>2945156.7328496184</v>
      </c>
      <c r="J112" s="129">
        <f t="shared" si="16"/>
        <v>5783747.4830103274</v>
      </c>
      <c r="K112" s="129">
        <f t="shared" si="17"/>
        <v>8728904.2158599459</v>
      </c>
      <c r="N112" s="132">
        <f t="shared" si="11"/>
        <v>47880</v>
      </c>
      <c r="O112" s="132">
        <f t="shared" si="12"/>
        <v>47908</v>
      </c>
      <c r="P112" s="133">
        <f t="shared" si="13"/>
        <v>0</v>
      </c>
    </row>
    <row r="113" spans="1:16" x14ac:dyDescent="0.3">
      <c r="A113" s="124">
        <v>47908</v>
      </c>
      <c r="B113" s="125">
        <f>SUMIFS('Dívidas garantidas - RRF'!AS$3:AS$387,'Dívidas garantidas - RRF'!$AV$3:$AV$387,MONTH('Fluxo dív. garantidas - RRF'!$A113),'Dívidas garantidas - RRF'!$AW$3:$AW$387,YEAR('Fluxo dív. garantidas - RRF'!$A113))</f>
        <v>84675156.732849628</v>
      </c>
      <c r="C113" s="125">
        <f>SUMIFS('Dívidas garantidas - RRF'!AT$3:AT$387,'Dívidas garantidas - RRF'!$AV$3:$AV$387,MONTH('Fluxo dív. garantidas - RRF'!$A113),'Dívidas garantidas - RRF'!$AW$3:$AW$387,YEAR('Fluxo dív. garantidas - RRF'!$A113))</f>
        <v>22144736.413451433</v>
      </c>
      <c r="D113" s="125">
        <f>SUMIFS('Dívidas garantidas - RRF'!AU$3:AU$387,'Dívidas garantidas - RRF'!$AV$3:$AV$387,MONTH('Fluxo dív. garantidas - RRF'!$A113),'Dívidas garantidas - RRF'!$AW$3:$AW$387,YEAR('Fluxo dív. garantidas - RRF'!$A113))</f>
        <v>106819893.14630106</v>
      </c>
      <c r="G113" s="130">
        <f t="shared" si="14"/>
        <v>1</v>
      </c>
      <c r="H113" s="128">
        <v>47908</v>
      </c>
      <c r="I113" s="129">
        <f t="shared" si="15"/>
        <v>84675156.732849628</v>
      </c>
      <c r="J113" s="129">
        <f t="shared" si="16"/>
        <v>22144736.413451433</v>
      </c>
      <c r="K113" s="129">
        <f t="shared" si="17"/>
        <v>106819893.14630106</v>
      </c>
      <c r="N113" s="132">
        <f t="shared" si="11"/>
        <v>47908</v>
      </c>
      <c r="O113" s="132">
        <f t="shared" si="12"/>
        <v>47939</v>
      </c>
      <c r="P113" s="133">
        <f t="shared" si="13"/>
        <v>0</v>
      </c>
    </row>
    <row r="114" spans="1:16" x14ac:dyDescent="0.3">
      <c r="A114" s="124">
        <v>47939</v>
      </c>
      <c r="B114" s="125">
        <f>SUMIFS('Dívidas garantidas - RRF'!AS$3:AS$387,'Dívidas garantidas - RRF'!$AV$3:$AV$387,MONTH('Fluxo dív. garantidas - RRF'!$A114),'Dívidas garantidas - RRF'!$AW$3:$AW$387,YEAR('Fluxo dív. garantidas - RRF'!$A114))</f>
        <v>2945156.7328496198</v>
      </c>
      <c r="C114" s="125">
        <f>SUMIFS('Dívidas garantidas - RRF'!AT$3:AT$387,'Dívidas garantidas - RRF'!$AV$3:$AV$387,MONTH('Fluxo dív. garantidas - RRF'!$A114),'Dívidas garantidas - RRF'!$AW$3:$AW$387,YEAR('Fluxo dív. garantidas - RRF'!$A114))</f>
        <v>5446310.6022739038</v>
      </c>
      <c r="D114" s="125">
        <f>SUMIFS('Dívidas garantidas - RRF'!AU$3:AU$387,'Dívidas garantidas - RRF'!$AV$3:$AV$387,MONTH('Fluxo dív. garantidas - RRF'!$A114),'Dívidas garantidas - RRF'!$AW$3:$AW$387,YEAR('Fluxo dív. garantidas - RRF'!$A114))</f>
        <v>8391467.3351235241</v>
      </c>
      <c r="G114" s="130">
        <f t="shared" si="14"/>
        <v>1</v>
      </c>
      <c r="H114" s="128">
        <v>47939</v>
      </c>
      <c r="I114" s="129">
        <f t="shared" si="15"/>
        <v>2945156.7328496203</v>
      </c>
      <c r="J114" s="129">
        <f t="shared" si="16"/>
        <v>5446310.6022739038</v>
      </c>
      <c r="K114" s="129">
        <f t="shared" si="17"/>
        <v>8391467.3351235241</v>
      </c>
      <c r="N114" s="132">
        <f t="shared" si="11"/>
        <v>47939</v>
      </c>
      <c r="O114" s="132">
        <f t="shared" si="12"/>
        <v>47969</v>
      </c>
      <c r="P114" s="133">
        <f t="shared" si="13"/>
        <v>0</v>
      </c>
    </row>
    <row r="115" spans="1:16" x14ac:dyDescent="0.3">
      <c r="A115" s="124">
        <v>47969</v>
      </c>
      <c r="B115" s="125">
        <f>SUMIFS('Dívidas garantidas - RRF'!AS$3:AS$387,'Dívidas garantidas - RRF'!$AV$3:$AV$387,MONTH('Fluxo dív. garantidas - RRF'!$A115),'Dívidas garantidas - RRF'!$AW$3:$AW$387,YEAR('Fluxo dív. garantidas - RRF'!$A115))</f>
        <v>78473942.522849619</v>
      </c>
      <c r="C115" s="125">
        <f>SUMIFS('Dívidas garantidas - RRF'!AT$3:AT$387,'Dívidas garantidas - RRF'!$AV$3:$AV$387,MONTH('Fluxo dív. garantidas - RRF'!$A115),'Dívidas garantidas - RRF'!$AW$3:$AW$387,YEAR('Fluxo dív. garantidas - RRF'!$A115))</f>
        <v>20999381.705867574</v>
      </c>
      <c r="D115" s="125">
        <f>SUMIFS('Dívidas garantidas - RRF'!AU$3:AU$387,'Dívidas garantidas - RRF'!$AV$3:$AV$387,MONTH('Fluxo dív. garantidas - RRF'!$A115),'Dívidas garantidas - RRF'!$AW$3:$AW$387,YEAR('Fluxo dív. garantidas - RRF'!$A115))</f>
        <v>99473324.228717208</v>
      </c>
      <c r="G115" s="130">
        <f t="shared" si="14"/>
        <v>1</v>
      </c>
      <c r="H115" s="128">
        <v>47969</v>
      </c>
      <c r="I115" s="129">
        <f t="shared" si="15"/>
        <v>78473942.522849634</v>
      </c>
      <c r="J115" s="129">
        <f t="shared" si="16"/>
        <v>20999381.705867574</v>
      </c>
      <c r="K115" s="129">
        <f t="shared" si="17"/>
        <v>99473324.228717208</v>
      </c>
      <c r="N115" s="132">
        <f t="shared" si="11"/>
        <v>47969</v>
      </c>
      <c r="O115" s="132">
        <f t="shared" si="12"/>
        <v>48000</v>
      </c>
      <c r="P115" s="133">
        <f t="shared" si="13"/>
        <v>0</v>
      </c>
    </row>
    <row r="116" spans="1:16" x14ac:dyDescent="0.3">
      <c r="A116" s="124">
        <v>48000</v>
      </c>
      <c r="B116" s="125">
        <f>SUMIFS('Dívidas garantidas - RRF'!AS$3:AS$387,'Dívidas garantidas - RRF'!$AV$3:$AV$387,MONTH('Fluxo dív. garantidas - RRF'!$A116),'Dívidas garantidas - RRF'!$AW$3:$AW$387,YEAR('Fluxo dív. garantidas - RRF'!$A116))</f>
        <v>2945156.7328496198</v>
      </c>
      <c r="C116" s="125">
        <f>SUMIFS('Dívidas garantidas - RRF'!AT$3:AT$387,'Dívidas garantidas - RRF'!$AV$3:$AV$387,MONTH('Fluxo dív. garantidas - RRF'!$A116),'Dívidas garantidas - RRF'!$AW$3:$AW$387,YEAR('Fluxo dív. garantidas - RRF'!$A116))</f>
        <v>5639386.2793364255</v>
      </c>
      <c r="D116" s="125">
        <f>SUMIFS('Dívidas garantidas - RRF'!AU$3:AU$387,'Dívidas garantidas - RRF'!$AV$3:$AV$387,MONTH('Fluxo dív. garantidas - RRF'!$A116),'Dívidas garantidas - RRF'!$AW$3:$AW$387,YEAR('Fluxo dív. garantidas - RRF'!$A116))</f>
        <v>8584543.0121860467</v>
      </c>
      <c r="G116" s="130">
        <f t="shared" si="14"/>
        <v>1</v>
      </c>
      <c r="H116" s="128">
        <v>48000</v>
      </c>
      <c r="I116" s="129">
        <f t="shared" si="15"/>
        <v>2945156.7328496212</v>
      </c>
      <c r="J116" s="129">
        <f t="shared" si="16"/>
        <v>5639386.2793364255</v>
      </c>
      <c r="K116" s="129">
        <f t="shared" si="17"/>
        <v>8584543.0121860467</v>
      </c>
      <c r="N116" s="132">
        <f t="shared" si="11"/>
        <v>48000</v>
      </c>
      <c r="O116" s="132">
        <f t="shared" si="12"/>
        <v>48030</v>
      </c>
      <c r="P116" s="133">
        <f t="shared" si="13"/>
        <v>0</v>
      </c>
    </row>
    <row r="117" spans="1:16" x14ac:dyDescent="0.3">
      <c r="A117" s="124">
        <v>48030</v>
      </c>
      <c r="B117" s="125">
        <f>SUMIFS('Dívidas garantidas - RRF'!AS$3:AS$387,'Dívidas garantidas - RRF'!$AV$3:$AV$387,MONTH('Fluxo dív. garantidas - RRF'!$A117),'Dívidas garantidas - RRF'!$AW$3:$AW$387,YEAR('Fluxo dív. garantidas - RRF'!$A117))</f>
        <v>2945156.7328496198</v>
      </c>
      <c r="C117" s="125">
        <f>SUMIFS('Dívidas garantidas - RRF'!AT$3:AT$387,'Dívidas garantidas - RRF'!$AV$3:$AV$387,MONTH('Fluxo dív. garantidas - RRF'!$A117),'Dívidas garantidas - RRF'!$AW$3:$AW$387,YEAR('Fluxo dív. garantidas - RRF'!$A117))</f>
        <v>5295182.9153515063</v>
      </c>
      <c r="D117" s="125">
        <f>SUMIFS('Dívidas garantidas - RRF'!AU$3:AU$387,'Dívidas garantidas - RRF'!$AV$3:$AV$387,MONTH('Fluxo dív. garantidas - RRF'!$A117),'Dívidas garantidas - RRF'!$AW$3:$AW$387,YEAR('Fluxo dív. garantidas - RRF'!$A117))</f>
        <v>8240339.6482011266</v>
      </c>
      <c r="G117" s="130">
        <f t="shared" si="14"/>
        <v>1</v>
      </c>
      <c r="H117" s="128">
        <v>48030</v>
      </c>
      <c r="I117" s="129">
        <f t="shared" si="15"/>
        <v>2945156.7328496203</v>
      </c>
      <c r="J117" s="129">
        <f t="shared" si="16"/>
        <v>5295182.9153515063</v>
      </c>
      <c r="K117" s="129">
        <f t="shared" si="17"/>
        <v>8240339.6482011266</v>
      </c>
      <c r="N117" s="132">
        <f t="shared" si="11"/>
        <v>48030</v>
      </c>
      <c r="O117" s="132">
        <f t="shared" si="12"/>
        <v>48061</v>
      </c>
      <c r="P117" s="133">
        <f t="shared" si="13"/>
        <v>0</v>
      </c>
    </row>
    <row r="118" spans="1:16" x14ac:dyDescent="0.3">
      <c r="A118" s="124">
        <v>48061</v>
      </c>
      <c r="B118" s="125">
        <f>SUMIFS('Dívidas garantidas - RRF'!AS$3:AS$387,'Dívidas garantidas - RRF'!$AV$3:$AV$387,MONTH('Fluxo dív. garantidas - RRF'!$A118),'Dívidas garantidas - RRF'!$AW$3:$AW$387,YEAR('Fluxo dív. garantidas - RRF'!$A118))</f>
        <v>2945156.7328496198</v>
      </c>
      <c r="C118" s="125">
        <f>SUMIFS('Dívidas garantidas - RRF'!AT$3:AT$387,'Dívidas garantidas - RRF'!$AV$3:$AV$387,MONTH('Fluxo dív. garantidas - RRF'!$A118),'Dívidas garantidas - RRF'!$AW$3:$AW$387,YEAR('Fluxo dív. garantidas - RRF'!$A118))</f>
        <v>5532395.2357777273</v>
      </c>
      <c r="D118" s="125">
        <f>SUMIFS('Dívidas garantidas - RRF'!AU$3:AU$387,'Dívidas garantidas - RRF'!$AV$3:$AV$387,MONTH('Fluxo dív. garantidas - RRF'!$A118),'Dívidas garantidas - RRF'!$AW$3:$AW$387,YEAR('Fluxo dív. garantidas - RRF'!$A118))</f>
        <v>8477551.9686273485</v>
      </c>
      <c r="G118" s="130">
        <f t="shared" si="14"/>
        <v>1</v>
      </c>
      <c r="H118" s="128">
        <v>48061</v>
      </c>
      <c r="I118" s="129">
        <f t="shared" si="15"/>
        <v>2945156.7328496212</v>
      </c>
      <c r="J118" s="129">
        <f t="shared" si="16"/>
        <v>5532395.2357777273</v>
      </c>
      <c r="K118" s="129">
        <f t="shared" si="17"/>
        <v>8477551.9686273485</v>
      </c>
      <c r="N118" s="132">
        <f t="shared" si="11"/>
        <v>48061</v>
      </c>
      <c r="O118" s="132">
        <f t="shared" si="12"/>
        <v>48092</v>
      </c>
      <c r="P118" s="133">
        <f t="shared" si="13"/>
        <v>0</v>
      </c>
    </row>
    <row r="119" spans="1:16" x14ac:dyDescent="0.3">
      <c r="A119" s="124">
        <v>48092</v>
      </c>
      <c r="B119" s="125">
        <f>SUMIFS('Dívidas garantidas - RRF'!AS$3:AS$387,'Dívidas garantidas - RRF'!$AV$3:$AV$387,MONTH('Fluxo dív. garantidas - RRF'!$A119),'Dívidas garantidas - RRF'!$AW$3:$AW$387,YEAR('Fluxo dív. garantidas - RRF'!$A119))</f>
        <v>84675156.732849628</v>
      </c>
      <c r="C119" s="125">
        <f>SUMIFS('Dívidas garantidas - RRF'!AT$3:AT$387,'Dívidas garantidas - RRF'!$AV$3:$AV$387,MONTH('Fluxo dív. garantidas - RRF'!$A119),'Dívidas garantidas - RRF'!$AW$3:$AW$387,YEAR('Fluxo dív. garantidas - RRF'!$A119))</f>
        <v>21410065.196108978</v>
      </c>
      <c r="D119" s="125">
        <f>SUMIFS('Dívidas garantidas - RRF'!AU$3:AU$387,'Dívidas garantidas - RRF'!$AV$3:$AV$387,MONTH('Fluxo dív. garantidas - RRF'!$A119),'Dívidas garantidas - RRF'!$AW$3:$AW$387,YEAR('Fluxo dív. garantidas - RRF'!$A119))</f>
        <v>106085221.92895859</v>
      </c>
      <c r="G119" s="130">
        <f t="shared" si="14"/>
        <v>1</v>
      </c>
      <c r="H119" s="128">
        <v>48092</v>
      </c>
      <c r="I119" s="129">
        <f t="shared" si="15"/>
        <v>84675156.732849613</v>
      </c>
      <c r="J119" s="129">
        <f t="shared" si="16"/>
        <v>21410065.196108978</v>
      </c>
      <c r="K119" s="129">
        <f t="shared" si="17"/>
        <v>106085221.92895859</v>
      </c>
      <c r="N119" s="132">
        <f t="shared" si="11"/>
        <v>48092</v>
      </c>
      <c r="O119" s="132">
        <f t="shared" si="12"/>
        <v>48122</v>
      </c>
      <c r="P119" s="133">
        <f t="shared" si="13"/>
        <v>0</v>
      </c>
    </row>
    <row r="120" spans="1:16" x14ac:dyDescent="0.3">
      <c r="A120" s="124">
        <v>48122</v>
      </c>
      <c r="B120" s="125">
        <f>SUMIFS('Dívidas garantidas - RRF'!AS$3:AS$387,'Dívidas garantidas - RRF'!$AV$3:$AV$387,MONTH('Fluxo dív. garantidas - RRF'!$A120),'Dívidas garantidas - RRF'!$AW$3:$AW$387,YEAR('Fluxo dív. garantidas - RRF'!$A120))</f>
        <v>2945156.7328496198</v>
      </c>
      <c r="C120" s="125">
        <f>SUMIFS('Dívidas garantidas - RRF'!AT$3:AT$387,'Dívidas garantidas - RRF'!$AV$3:$AV$387,MONTH('Fluxo dív. garantidas - RRF'!$A120),'Dívidas garantidas - RRF'!$AW$3:$AW$387,YEAR('Fluxo dív. garantidas - RRF'!$A120))</f>
        <v>5323826.4516815282</v>
      </c>
      <c r="D120" s="125">
        <f>SUMIFS('Dívidas garantidas - RRF'!AU$3:AU$387,'Dívidas garantidas - RRF'!$AV$3:$AV$387,MONTH('Fluxo dív. garantidas - RRF'!$A120),'Dívidas garantidas - RRF'!$AW$3:$AW$387,YEAR('Fluxo dív. garantidas - RRF'!$A120))</f>
        <v>8268983.1845311485</v>
      </c>
      <c r="G120" s="130">
        <f t="shared" si="14"/>
        <v>1</v>
      </c>
      <c r="H120" s="128">
        <v>48122</v>
      </c>
      <c r="I120" s="129">
        <f t="shared" si="15"/>
        <v>2945156.7328496203</v>
      </c>
      <c r="J120" s="129">
        <f t="shared" si="16"/>
        <v>5323826.4516815282</v>
      </c>
      <c r="K120" s="129">
        <f t="shared" si="17"/>
        <v>8268983.1845311485</v>
      </c>
      <c r="N120" s="132">
        <f t="shared" si="11"/>
        <v>48122</v>
      </c>
      <c r="O120" s="132">
        <f t="shared" si="12"/>
        <v>48153</v>
      </c>
      <c r="P120" s="133">
        <f t="shared" si="13"/>
        <v>0</v>
      </c>
    </row>
    <row r="121" spans="1:16" x14ac:dyDescent="0.3">
      <c r="A121" s="124">
        <v>48153</v>
      </c>
      <c r="B121" s="125">
        <f>SUMIFS('Dívidas garantidas - RRF'!AS$3:AS$387,'Dívidas garantidas - RRF'!$AV$3:$AV$387,MONTH('Fluxo dív. garantidas - RRF'!$A121),'Dívidas garantidas - RRF'!$AW$3:$AW$387,YEAR('Fluxo dív. garantidas - RRF'!$A121))</f>
        <v>40671853.536849618</v>
      </c>
      <c r="C121" s="125">
        <f>SUMIFS('Dívidas garantidas - RRF'!AT$3:AT$387,'Dívidas garantidas - RRF'!$AV$3:$AV$387,MONTH('Fluxo dív. garantidas - RRF'!$A121),'Dívidas garantidas - RRF'!$AW$3:$AW$387,YEAR('Fluxo dív. garantidas - RRF'!$A121))</f>
        <v>20128133.576149158</v>
      </c>
      <c r="D121" s="125">
        <f>SUMIFS('Dívidas garantidas - RRF'!AU$3:AU$387,'Dívidas garantidas - RRF'!$AV$3:$AV$387,MONTH('Fluxo dív. garantidas - RRF'!$A121),'Dívidas garantidas - RRF'!$AW$3:$AW$387,YEAR('Fluxo dív. garantidas - RRF'!$A121))</f>
        <v>60799987.112998776</v>
      </c>
      <c r="G121" s="130">
        <f t="shared" si="14"/>
        <v>1</v>
      </c>
      <c r="H121" s="128">
        <v>48153</v>
      </c>
      <c r="I121" s="129">
        <f t="shared" si="15"/>
        <v>40671853.536849618</v>
      </c>
      <c r="J121" s="129">
        <f t="shared" si="16"/>
        <v>20128133.576149158</v>
      </c>
      <c r="K121" s="129">
        <f t="shared" si="17"/>
        <v>60799987.112998776</v>
      </c>
      <c r="N121" s="132">
        <f t="shared" si="11"/>
        <v>48153</v>
      </c>
      <c r="O121" s="132">
        <f t="shared" si="12"/>
        <v>48183</v>
      </c>
      <c r="P121" s="133">
        <f t="shared" si="13"/>
        <v>0</v>
      </c>
    </row>
    <row r="122" spans="1:16" x14ac:dyDescent="0.3">
      <c r="A122" s="124">
        <v>48183</v>
      </c>
      <c r="B122" s="125">
        <f>SUMIFS('Dívidas garantidas - RRF'!AS$3:AS$387,'Dívidas garantidas - RRF'!$AV$3:$AV$387,MONTH('Fluxo dív. garantidas - RRF'!$A122),'Dívidas garantidas - RRF'!$AW$3:$AW$387,YEAR('Fluxo dív. garantidas - RRF'!$A122))</f>
        <v>2945156.7328496198</v>
      </c>
      <c r="C122" s="125">
        <f>SUMIFS('Dívidas garantidas - RRF'!AT$3:AT$387,'Dívidas garantidas - RRF'!$AV$3:$AV$387,MONTH('Fluxo dív. garantidas - RRF'!$A122),'Dívidas garantidas - RRF'!$AW$3:$AW$387,YEAR('Fluxo dív. garantidas - RRF'!$A122))</f>
        <v>5151346.5595252123</v>
      </c>
      <c r="D122" s="125">
        <f>SUMIFS('Dívidas garantidas - RRF'!AU$3:AU$387,'Dívidas garantidas - RRF'!$AV$3:$AV$387,MONTH('Fluxo dív. garantidas - RRF'!$A122),'Dívidas garantidas - RRF'!$AW$3:$AW$387,YEAR('Fluxo dív. garantidas - RRF'!$A122))</f>
        <v>8096503.2923748326</v>
      </c>
      <c r="G122" s="130">
        <f t="shared" si="14"/>
        <v>1</v>
      </c>
      <c r="H122" s="128">
        <v>48183</v>
      </c>
      <c r="I122" s="129">
        <f t="shared" si="15"/>
        <v>2945156.7328496203</v>
      </c>
      <c r="J122" s="129">
        <f t="shared" si="16"/>
        <v>5151346.5595252123</v>
      </c>
      <c r="K122" s="129">
        <f t="shared" si="17"/>
        <v>8096503.2923748326</v>
      </c>
      <c r="N122" s="132">
        <f t="shared" si="11"/>
        <v>48183</v>
      </c>
      <c r="O122" s="132">
        <f t="shared" si="12"/>
        <v>48214</v>
      </c>
      <c r="P122" s="133">
        <f t="shared" si="13"/>
        <v>0</v>
      </c>
    </row>
  </sheetData>
  <mergeCells count="3">
    <mergeCell ref="G1:K1"/>
    <mergeCell ref="A1:D1"/>
    <mergeCell ref="N1:P1"/>
  </mergeCell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L482"/>
  <sheetViews>
    <sheetView workbookViewId="0">
      <selection activeCell="J15" sqref="J15"/>
    </sheetView>
  </sheetViews>
  <sheetFormatPr defaultRowHeight="14.4" x14ac:dyDescent="0.3"/>
  <cols>
    <col min="1" max="1" width="12" bestFit="1" customWidth="1"/>
    <col min="2" max="2" width="16.109375" style="42" bestFit="1" customWidth="1"/>
    <col min="3" max="3" width="13.109375" style="42" bestFit="1" customWidth="1"/>
    <col min="4" max="5" width="14.109375" style="42" bestFit="1" customWidth="1"/>
    <col min="6" max="6" width="17.6640625" bestFit="1" customWidth="1"/>
    <col min="7" max="7" width="16.44140625" customWidth="1"/>
    <col min="8" max="8" width="16.109375" bestFit="1" customWidth="1"/>
    <col min="9" max="9" width="14.109375" bestFit="1" customWidth="1"/>
    <col min="10" max="10" width="13.109375" bestFit="1" customWidth="1"/>
    <col min="11" max="11" width="14.109375" bestFit="1" customWidth="1"/>
    <col min="13" max="13" width="12" bestFit="1" customWidth="1"/>
    <col min="14" max="14" width="16.109375" bestFit="1" customWidth="1"/>
    <col min="15" max="15" width="16.88671875" bestFit="1" customWidth="1"/>
    <col min="16" max="16" width="14.44140625" bestFit="1" customWidth="1"/>
    <col min="17" max="17" width="16.88671875" bestFit="1" customWidth="1"/>
    <col min="19" max="19" width="12" bestFit="1" customWidth="1"/>
    <col min="20" max="20" width="16.109375" bestFit="1" customWidth="1"/>
    <col min="21" max="21" width="15.109375" bestFit="1" customWidth="1"/>
    <col min="22" max="22" width="14.109375" bestFit="1" customWidth="1"/>
    <col min="23" max="23" width="15.109375" bestFit="1" customWidth="1"/>
    <col min="25" max="25" width="12" bestFit="1" customWidth="1"/>
    <col min="26" max="26" width="16.109375" style="53" bestFit="1" customWidth="1"/>
    <col min="27" max="27" width="15.109375" style="53" bestFit="1" customWidth="1"/>
    <col min="28" max="28" width="14.109375" style="53" bestFit="1" customWidth="1"/>
    <col min="29" max="29" width="15.109375" style="53" bestFit="1" customWidth="1"/>
    <col min="31" max="31" width="14.5546875" bestFit="1" customWidth="1"/>
    <col min="32" max="32" width="16.109375" style="44" bestFit="1" customWidth="1"/>
    <col min="33" max="33" width="14.109375" style="44" bestFit="1" customWidth="1"/>
    <col min="34" max="34" width="14" style="44" bestFit="1" customWidth="1"/>
    <col min="35" max="35" width="15.109375" style="44" bestFit="1" customWidth="1"/>
    <col min="36" max="36" width="15" bestFit="1" customWidth="1"/>
    <col min="37" max="37" width="12" bestFit="1" customWidth="1"/>
    <col min="38" max="38" width="16.109375" bestFit="1" customWidth="1"/>
    <col min="39" max="39" width="14.109375" bestFit="1" customWidth="1"/>
    <col min="40" max="40" width="14" bestFit="1" customWidth="1"/>
    <col min="41" max="41" width="14.109375" bestFit="1" customWidth="1"/>
    <col min="43" max="43" width="15.5546875" bestFit="1" customWidth="1"/>
    <col min="44" max="44" width="16.109375" bestFit="1" customWidth="1"/>
    <col min="45" max="45" width="17" bestFit="1" customWidth="1"/>
    <col min="46" max="46" width="15" bestFit="1" customWidth="1"/>
    <col min="47" max="47" width="17" bestFit="1" customWidth="1"/>
    <col min="49" max="49" width="9.5546875" bestFit="1" customWidth="1"/>
    <col min="51" max="51" width="15.109375" bestFit="1" customWidth="1"/>
    <col min="54" max="54" width="19.109375" bestFit="1" customWidth="1"/>
    <col min="55" max="55" width="15" bestFit="1" customWidth="1"/>
    <col min="56" max="56" width="14" bestFit="1" customWidth="1"/>
    <col min="57" max="57" width="15" bestFit="1" customWidth="1"/>
    <col min="58" max="58" width="10.88671875" bestFit="1" customWidth="1"/>
    <col min="59" max="59" width="16.88671875" bestFit="1" customWidth="1"/>
    <col min="61" max="61" width="10.88671875" bestFit="1" customWidth="1"/>
    <col min="62" max="62" width="16.88671875" bestFit="1" customWidth="1"/>
  </cols>
  <sheetData>
    <row r="1" spans="1:64" x14ac:dyDescent="0.3">
      <c r="A1" t="s">
        <v>584</v>
      </c>
      <c r="B1" s="236" t="s">
        <v>585</v>
      </c>
      <c r="C1" s="237"/>
      <c r="D1" s="237"/>
      <c r="E1" s="238"/>
      <c r="F1" s="33">
        <f>SUM(E3:E1048576)</f>
        <v>707923555.13328922</v>
      </c>
      <c r="G1" t="s">
        <v>584</v>
      </c>
      <c r="H1" s="243" t="s">
        <v>586</v>
      </c>
      <c r="I1" s="244"/>
      <c r="J1" s="244"/>
      <c r="K1" s="245"/>
      <c r="L1" s="33">
        <f>SUM(K3:K1048576)</f>
        <v>602102588.27999997</v>
      </c>
      <c r="M1" t="s">
        <v>584</v>
      </c>
      <c r="N1" s="239" t="s">
        <v>587</v>
      </c>
      <c r="O1" s="240"/>
      <c r="P1" s="240"/>
      <c r="Q1" s="241"/>
      <c r="R1" s="33">
        <f>SUM(Q3:Q1048576)</f>
        <v>4056508689.7955141</v>
      </c>
      <c r="S1" t="s">
        <v>584</v>
      </c>
      <c r="T1" s="246" t="s">
        <v>588</v>
      </c>
      <c r="U1" s="247"/>
      <c r="V1" s="247"/>
      <c r="W1" s="248"/>
      <c r="X1" s="33">
        <f>SUM(W3:W1048576)</f>
        <v>2382598081.2741323</v>
      </c>
      <c r="Y1" t="s">
        <v>584</v>
      </c>
      <c r="Z1" s="239" t="s">
        <v>589</v>
      </c>
      <c r="AA1" s="240"/>
      <c r="AB1" s="240"/>
      <c r="AC1" s="241"/>
      <c r="AD1" s="33">
        <f>SUM(AC3:AC1048576)</f>
        <v>1183330237.6257329</v>
      </c>
      <c r="AE1" t="s">
        <v>584</v>
      </c>
      <c r="AF1" s="236" t="s">
        <v>590</v>
      </c>
      <c r="AG1" s="237"/>
      <c r="AH1" s="237"/>
      <c r="AI1" s="238"/>
      <c r="AJ1" s="33">
        <f>SUM(AI3:AI1048576)</f>
        <v>835033728.4691118</v>
      </c>
      <c r="AK1" t="s">
        <v>584</v>
      </c>
      <c r="AL1" s="239" t="s">
        <v>591</v>
      </c>
      <c r="AM1" s="240"/>
      <c r="AN1" s="240"/>
      <c r="AO1" s="241"/>
      <c r="AP1" s="33">
        <f>SUM(AO3:AO1048576)</f>
        <v>978349329.85854876</v>
      </c>
      <c r="AR1" s="242" t="s">
        <v>592</v>
      </c>
      <c r="AS1" s="242"/>
      <c r="AT1" s="242"/>
      <c r="AU1" s="242"/>
    </row>
    <row r="2" spans="1:64" x14ac:dyDescent="0.3">
      <c r="A2" t="s">
        <v>593</v>
      </c>
      <c r="B2" s="89" t="s">
        <v>46</v>
      </c>
      <c r="C2" s="44" t="s">
        <v>47</v>
      </c>
      <c r="D2" s="44" t="s">
        <v>38</v>
      </c>
      <c r="E2" s="90" t="s">
        <v>40</v>
      </c>
      <c r="F2" s="33">
        <f>F1+L1+R1+X1+AD1+AJ1+AP1</f>
        <v>10745846210.436329</v>
      </c>
      <c r="G2" t="s">
        <v>594</v>
      </c>
      <c r="H2" s="96" t="s">
        <v>46</v>
      </c>
      <c r="I2" s="46" t="s">
        <v>47</v>
      </c>
      <c r="J2" s="46" t="s">
        <v>38</v>
      </c>
      <c r="K2" s="97" t="s">
        <v>40</v>
      </c>
      <c r="M2" t="s">
        <v>595</v>
      </c>
      <c r="N2" s="103" t="s">
        <v>46</v>
      </c>
      <c r="O2" s="50" t="s">
        <v>47</v>
      </c>
      <c r="P2" s="50" t="s">
        <v>38</v>
      </c>
      <c r="Q2" s="104" t="s">
        <v>40</v>
      </c>
      <c r="S2" t="s">
        <v>596</v>
      </c>
      <c r="T2" s="110" t="s">
        <v>46</v>
      </c>
      <c r="U2" s="48" t="s">
        <v>47</v>
      </c>
      <c r="V2" s="48" t="s">
        <v>38</v>
      </c>
      <c r="W2" s="111" t="s">
        <v>40</v>
      </c>
      <c r="Y2" t="s">
        <v>597</v>
      </c>
      <c r="Z2" s="103" t="s">
        <v>46</v>
      </c>
      <c r="AA2" s="50" t="s">
        <v>47</v>
      </c>
      <c r="AB2" s="50" t="s">
        <v>38</v>
      </c>
      <c r="AC2" s="104" t="s">
        <v>40</v>
      </c>
      <c r="AE2" t="s">
        <v>598</v>
      </c>
      <c r="AF2" s="44" t="s">
        <v>46</v>
      </c>
      <c r="AG2" s="44" t="s">
        <v>47</v>
      </c>
      <c r="AH2" s="44" t="s">
        <v>38</v>
      </c>
      <c r="AI2" s="44" t="s">
        <v>40</v>
      </c>
      <c r="AK2" t="s">
        <v>599</v>
      </c>
      <c r="AL2" s="103" t="s">
        <v>46</v>
      </c>
      <c r="AM2" s="50" t="s">
        <v>47</v>
      </c>
      <c r="AN2" s="50" t="s">
        <v>38</v>
      </c>
      <c r="AO2" s="104" t="s">
        <v>40</v>
      </c>
      <c r="AR2" s="103" t="s">
        <v>46</v>
      </c>
      <c r="AS2" s="50" t="s">
        <v>47</v>
      </c>
      <c r="AT2" s="50" t="s">
        <v>38</v>
      </c>
      <c r="AU2" s="104" t="s">
        <v>40</v>
      </c>
    </row>
    <row r="3" spans="1:64" x14ac:dyDescent="0.3">
      <c r="A3" s="1">
        <f>DATE(YEAR(B3),MONTH(B3),1)</f>
        <v>44562</v>
      </c>
      <c r="B3" s="187">
        <v>44578</v>
      </c>
      <c r="C3" s="188">
        <v>0</v>
      </c>
      <c r="D3" s="189">
        <v>11393059.970000001</v>
      </c>
      <c r="E3" s="190">
        <v>11393059.970000001</v>
      </c>
      <c r="G3" s="1">
        <f>DATE(YEAR(H3),MONTH(H3),1)</f>
        <v>44562</v>
      </c>
      <c r="H3" s="98">
        <v>44578</v>
      </c>
      <c r="I3" s="184">
        <v>9213173.6899999995</v>
      </c>
      <c r="J3" s="184">
        <v>2924857.86</v>
      </c>
      <c r="K3" s="191">
        <v>12138031.550000001</v>
      </c>
      <c r="M3" s="1">
        <f>DATE(YEAR(N3),MONTH(N3),1)</f>
        <v>44562</v>
      </c>
      <c r="N3" s="105">
        <v>44576</v>
      </c>
      <c r="O3" s="185">
        <v>30483472.32</v>
      </c>
      <c r="P3" s="185">
        <v>955564.07</v>
      </c>
      <c r="Q3" s="192">
        <v>31439036.390000001</v>
      </c>
      <c r="S3" s="1">
        <v>44562</v>
      </c>
      <c r="T3" s="112">
        <v>44576</v>
      </c>
      <c r="U3" s="195"/>
      <c r="V3" s="195"/>
      <c r="W3" s="196"/>
      <c r="Y3" s="1">
        <v>44562</v>
      </c>
      <c r="Z3" s="117">
        <v>44576</v>
      </c>
      <c r="AA3" s="52"/>
      <c r="AB3" s="52"/>
      <c r="AC3" s="106"/>
      <c r="AE3" s="1">
        <v>44562</v>
      </c>
      <c r="AF3" s="91">
        <v>44576</v>
      </c>
      <c r="AG3" s="193"/>
      <c r="AH3" s="193"/>
      <c r="AI3" s="194"/>
      <c r="AK3" s="1">
        <v>44562</v>
      </c>
      <c r="AL3" s="117">
        <v>44576</v>
      </c>
      <c r="AM3" s="185"/>
      <c r="AN3" s="185"/>
      <c r="AO3" s="192"/>
      <c r="AQ3" s="1">
        <f>DATE(YEAR(AR3),MONTH(AR3),1)</f>
        <v>44562</v>
      </c>
      <c r="AR3" s="119">
        <f>B3</f>
        <v>44578</v>
      </c>
      <c r="AS3" s="120">
        <f>C3+I3+O3+U3+AA3+AG3+AM3</f>
        <v>39696646.009999998</v>
      </c>
      <c r="AT3" s="120">
        <f>D3+J3+P3+V3+AB3+AH3+AN3</f>
        <v>15273481.9</v>
      </c>
      <c r="AU3" s="120">
        <f>E3+K3+Q3+W3+AC3+AI3+AO3</f>
        <v>54970127.910000004</v>
      </c>
      <c r="AV3" s="122">
        <f>MONTH(AR3)</f>
        <v>1</v>
      </c>
      <c r="AW3" s="122">
        <f>YEAR(AR3)</f>
        <v>2022</v>
      </c>
      <c r="BC3" s="6"/>
      <c r="BD3" s="6"/>
      <c r="BE3" s="6"/>
      <c r="BF3" s="12"/>
      <c r="BG3" s="6"/>
      <c r="BI3" s="1"/>
      <c r="BJ3" s="6"/>
      <c r="BL3" s="54"/>
    </row>
    <row r="4" spans="1:64" x14ac:dyDescent="0.3">
      <c r="A4" s="1">
        <f t="shared" ref="A4:A67" si="0">DATE(YEAR(B4),MONTH(B4),1)</f>
        <v>44593</v>
      </c>
      <c r="B4" s="187">
        <v>44607</v>
      </c>
      <c r="C4" s="189">
        <v>2701786.55</v>
      </c>
      <c r="D4" s="189">
        <v>3787442.22</v>
      </c>
      <c r="E4" s="190">
        <v>6489228.7699999996</v>
      </c>
      <c r="G4" s="1">
        <f t="shared" ref="G4:G67" si="1">DATE(YEAR(H4),MONTH(H4),1)</f>
        <v>44593</v>
      </c>
      <c r="H4" s="98">
        <v>44607</v>
      </c>
      <c r="I4" s="184">
        <v>9213694.5700000003</v>
      </c>
      <c r="J4" s="184">
        <v>2647963.44</v>
      </c>
      <c r="K4" s="191">
        <v>11861658.01</v>
      </c>
      <c r="M4" s="1">
        <f t="shared" ref="M4:M67" si="2">DATE(YEAR(N4),MONTH(N4),1)</f>
        <v>44593</v>
      </c>
      <c r="N4" s="105">
        <v>44607</v>
      </c>
      <c r="O4" s="185">
        <v>28631850.18</v>
      </c>
      <c r="P4" s="185">
        <v>891266.53</v>
      </c>
      <c r="Q4" s="192">
        <v>29523116.710000001</v>
      </c>
      <c r="S4" s="1">
        <v>44593</v>
      </c>
      <c r="T4" s="112">
        <v>44607</v>
      </c>
      <c r="U4" s="195"/>
      <c r="V4" s="195"/>
      <c r="W4" s="196"/>
      <c r="Y4" s="1">
        <v>44593</v>
      </c>
      <c r="Z4" s="117">
        <v>44607</v>
      </c>
      <c r="AA4" s="52"/>
      <c r="AB4" s="52"/>
      <c r="AC4" s="106"/>
      <c r="AE4" s="1">
        <v>44593</v>
      </c>
      <c r="AF4" s="91">
        <v>44607</v>
      </c>
      <c r="AG4" s="193"/>
      <c r="AH4" s="193"/>
      <c r="AI4" s="194"/>
      <c r="AK4" s="1">
        <v>44593</v>
      </c>
      <c r="AL4" s="117">
        <v>44607</v>
      </c>
      <c r="AM4" s="185"/>
      <c r="AN4" s="185"/>
      <c r="AO4" s="192"/>
      <c r="AQ4" s="1">
        <f t="shared" ref="AQ4:AQ67" si="3">DATE(YEAR(AR4),MONTH(AR4),1)</f>
        <v>44593</v>
      </c>
      <c r="AR4" s="121">
        <f t="shared" ref="AR4:AR67" si="4">B4</f>
        <v>44607</v>
      </c>
      <c r="AS4" s="120">
        <f t="shared" ref="AS4:AS67" si="5">C4+I4+O4+U4+AA4+AG4+AM4</f>
        <v>40547331.299999997</v>
      </c>
      <c r="AT4" s="120">
        <f t="shared" ref="AT4:AT67" si="6">D4+J4+P4+V4+AB4+AH4+AN4</f>
        <v>7326672.1900000004</v>
      </c>
      <c r="AU4" s="120">
        <f t="shared" ref="AU4:AU67" si="7">E4+K4+Q4+W4+AC4+AI4+AO4</f>
        <v>47874003.490000002</v>
      </c>
      <c r="AV4" s="122">
        <f t="shared" ref="AV4:AV67" si="8">MONTH(AR4)</f>
        <v>2</v>
      </c>
      <c r="AW4" s="122">
        <f t="shared" ref="AW4:AW67" si="9">YEAR(AR4)</f>
        <v>2022</v>
      </c>
      <c r="BB4" s="55"/>
      <c r="BC4" s="6"/>
      <c r="BD4" s="6"/>
      <c r="BE4" s="6"/>
      <c r="BF4" s="12"/>
      <c r="BG4" s="6"/>
      <c r="BI4" s="1"/>
      <c r="BJ4" s="6"/>
      <c r="BL4" s="54"/>
    </row>
    <row r="5" spans="1:64" x14ac:dyDescent="0.3">
      <c r="A5" s="1">
        <f t="shared" si="0"/>
        <v>44621</v>
      </c>
      <c r="B5" s="187">
        <v>44635</v>
      </c>
      <c r="C5" s="189">
        <v>2701934.16</v>
      </c>
      <c r="D5" s="189">
        <v>3642238.35</v>
      </c>
      <c r="E5" s="190">
        <v>6344172.5099999998</v>
      </c>
      <c r="G5" s="1">
        <f t="shared" si="1"/>
        <v>44621</v>
      </c>
      <c r="H5" s="98">
        <v>44635</v>
      </c>
      <c r="I5" s="184">
        <v>9214197.4900000002</v>
      </c>
      <c r="J5" s="184">
        <v>2507062.2000000002</v>
      </c>
      <c r="K5" s="191">
        <v>11721259.689999999</v>
      </c>
      <c r="M5" s="1">
        <f t="shared" si="2"/>
        <v>44621</v>
      </c>
      <c r="N5" s="105">
        <v>44635</v>
      </c>
      <c r="O5" s="185">
        <v>27896306.170000002</v>
      </c>
      <c r="P5" s="185">
        <v>1024429.91</v>
      </c>
      <c r="Q5" s="192">
        <v>28920736.079999998</v>
      </c>
      <c r="S5" s="1">
        <v>44621</v>
      </c>
      <c r="T5" s="112">
        <v>44635</v>
      </c>
      <c r="U5" s="195"/>
      <c r="V5" s="195"/>
      <c r="W5" s="196"/>
      <c r="Y5" s="1">
        <v>44621</v>
      </c>
      <c r="Z5" s="117">
        <v>44635</v>
      </c>
      <c r="AA5" s="52">
        <v>33900378.600000001</v>
      </c>
      <c r="AB5" s="52">
        <v>6080858.4199999999</v>
      </c>
      <c r="AC5" s="106">
        <v>39981237.020000003</v>
      </c>
      <c r="AE5" s="1">
        <v>44621</v>
      </c>
      <c r="AF5" s="91">
        <v>44635</v>
      </c>
      <c r="AG5" s="193">
        <v>60512396.520000003</v>
      </c>
      <c r="AH5" s="193">
        <v>4862798.33</v>
      </c>
      <c r="AI5" s="194">
        <v>65375194.850000001</v>
      </c>
      <c r="AK5" s="1">
        <v>44621</v>
      </c>
      <c r="AL5" s="117">
        <v>44635</v>
      </c>
      <c r="AM5" s="185">
        <v>25321865.75</v>
      </c>
      <c r="AN5" s="185">
        <v>4996552.1900000004</v>
      </c>
      <c r="AO5" s="192">
        <v>30318417.940000001</v>
      </c>
      <c r="AQ5" s="1">
        <f t="shared" si="3"/>
        <v>44621</v>
      </c>
      <c r="AR5" s="121">
        <f t="shared" si="4"/>
        <v>44635</v>
      </c>
      <c r="AS5" s="120">
        <f t="shared" si="5"/>
        <v>159547078.69</v>
      </c>
      <c r="AT5" s="120">
        <f t="shared" si="6"/>
        <v>23113939.400000002</v>
      </c>
      <c r="AU5" s="120">
        <f t="shared" si="7"/>
        <v>182661018.09</v>
      </c>
      <c r="AV5" s="122">
        <f t="shared" si="8"/>
        <v>3</v>
      </c>
      <c r="AW5" s="122">
        <f t="shared" si="9"/>
        <v>2022</v>
      </c>
      <c r="BB5" s="55"/>
      <c r="BC5" s="6"/>
      <c r="BD5" s="6"/>
      <c r="BE5" s="6"/>
      <c r="BF5" s="12"/>
      <c r="BG5" s="6"/>
      <c r="BI5" s="1"/>
      <c r="BJ5" s="6"/>
      <c r="BL5" s="54"/>
    </row>
    <row r="6" spans="1:64" x14ac:dyDescent="0.3">
      <c r="A6" s="1">
        <f t="shared" si="0"/>
        <v>44652</v>
      </c>
      <c r="B6" s="187">
        <v>44669</v>
      </c>
      <c r="C6" s="189">
        <v>2703008.62</v>
      </c>
      <c r="D6" s="189">
        <v>4409441.53</v>
      </c>
      <c r="E6" s="190">
        <v>7112450.1500000004</v>
      </c>
      <c r="G6" s="1">
        <f t="shared" si="1"/>
        <v>44652</v>
      </c>
      <c r="H6" s="98">
        <v>44669</v>
      </c>
      <c r="I6" s="184">
        <v>9217861.6400000006</v>
      </c>
      <c r="J6" s="184">
        <v>2987368.6</v>
      </c>
      <c r="K6" s="191">
        <v>12205230.24</v>
      </c>
      <c r="M6" s="1">
        <f t="shared" si="2"/>
        <v>44652</v>
      </c>
      <c r="N6" s="105">
        <v>44666</v>
      </c>
      <c r="O6" s="185">
        <v>26006790.609999999</v>
      </c>
      <c r="P6" s="185">
        <v>1710619.71</v>
      </c>
      <c r="Q6" s="192">
        <v>27717410.32</v>
      </c>
      <c r="S6" s="1">
        <v>44652</v>
      </c>
      <c r="T6" s="112">
        <v>44666</v>
      </c>
      <c r="U6" s="195"/>
      <c r="V6" s="195"/>
      <c r="W6" s="196"/>
      <c r="Y6" s="1">
        <v>44652</v>
      </c>
      <c r="Z6" s="117">
        <v>44666</v>
      </c>
      <c r="AA6" s="52"/>
      <c r="AB6" s="52"/>
      <c r="AC6" s="106"/>
      <c r="AE6" s="1">
        <v>44652</v>
      </c>
      <c r="AF6" s="91">
        <v>44666</v>
      </c>
      <c r="AG6" s="193"/>
      <c r="AH6" s="193"/>
      <c r="AI6" s="194"/>
      <c r="AK6" s="1">
        <v>44652</v>
      </c>
      <c r="AL6" s="117">
        <v>44666</v>
      </c>
      <c r="AM6" s="185"/>
      <c r="AN6" s="185"/>
      <c r="AO6" s="192"/>
      <c r="AQ6" s="1">
        <f t="shared" si="3"/>
        <v>44652</v>
      </c>
      <c r="AR6" s="121">
        <f t="shared" si="4"/>
        <v>44669</v>
      </c>
      <c r="AS6" s="120">
        <f t="shared" si="5"/>
        <v>37927660.870000005</v>
      </c>
      <c r="AT6" s="120">
        <f t="shared" si="6"/>
        <v>9107429.8399999999</v>
      </c>
      <c r="AU6" s="120">
        <f t="shared" si="7"/>
        <v>47035090.710000001</v>
      </c>
      <c r="AV6" s="122">
        <f t="shared" si="8"/>
        <v>4</v>
      </c>
      <c r="AW6" s="122">
        <f t="shared" si="9"/>
        <v>2022</v>
      </c>
      <c r="BB6" s="55"/>
      <c r="BC6" s="6"/>
      <c r="BD6" s="6"/>
      <c r="BE6" s="6"/>
      <c r="BF6" s="12"/>
      <c r="BG6" s="6"/>
      <c r="BI6" s="1"/>
      <c r="BJ6" s="6"/>
      <c r="BL6" s="54"/>
    </row>
    <row r="7" spans="1:64" x14ac:dyDescent="0.3">
      <c r="A7" s="1">
        <f t="shared" si="0"/>
        <v>44682</v>
      </c>
      <c r="B7" s="187">
        <v>44697</v>
      </c>
      <c r="C7" s="189">
        <v>2704630.84</v>
      </c>
      <c r="D7" s="189">
        <v>3616938.01</v>
      </c>
      <c r="E7" s="190">
        <v>6321568.8499999996</v>
      </c>
      <c r="G7" s="1">
        <f t="shared" si="1"/>
        <v>44682</v>
      </c>
      <c r="H7" s="98">
        <v>44697</v>
      </c>
      <c r="I7" s="184">
        <v>9223393.7799999993</v>
      </c>
      <c r="J7" s="184">
        <v>2410892.5299999998</v>
      </c>
      <c r="K7" s="191">
        <v>11634286.310000001</v>
      </c>
      <c r="M7" s="1">
        <f t="shared" si="2"/>
        <v>44682</v>
      </c>
      <c r="N7" s="105">
        <v>44696</v>
      </c>
      <c r="O7" s="185">
        <v>28239171.239999998</v>
      </c>
      <c r="P7" s="185">
        <v>2277141.02</v>
      </c>
      <c r="Q7" s="192">
        <v>30516312.260000002</v>
      </c>
      <c r="S7" s="1">
        <v>44682</v>
      </c>
      <c r="T7" s="112">
        <v>44696</v>
      </c>
      <c r="U7" s="26">
        <v>6086560.0599999996</v>
      </c>
      <c r="V7" s="26">
        <v>11646592.619999999</v>
      </c>
      <c r="W7" s="113">
        <v>17733152.68</v>
      </c>
      <c r="Y7" s="1">
        <v>44682</v>
      </c>
      <c r="Z7" s="117">
        <v>44696</v>
      </c>
      <c r="AA7" s="52"/>
      <c r="AB7" s="52"/>
      <c r="AC7" s="106"/>
      <c r="AE7" s="1">
        <v>44682</v>
      </c>
      <c r="AF7" s="91">
        <v>44696</v>
      </c>
      <c r="AG7" s="45"/>
      <c r="AH7" s="45"/>
      <c r="AI7" s="92"/>
      <c r="AK7" s="1">
        <v>44682</v>
      </c>
      <c r="AL7" s="117">
        <v>44696</v>
      </c>
      <c r="AM7" s="52"/>
      <c r="AN7" s="52"/>
      <c r="AO7" s="106"/>
      <c r="AQ7" s="1">
        <f t="shared" si="3"/>
        <v>44682</v>
      </c>
      <c r="AR7" s="121">
        <f t="shared" si="4"/>
        <v>44697</v>
      </c>
      <c r="AS7" s="120">
        <f t="shared" si="5"/>
        <v>46253755.920000002</v>
      </c>
      <c r="AT7" s="120">
        <f t="shared" si="6"/>
        <v>19951564.18</v>
      </c>
      <c r="AU7" s="120">
        <f t="shared" si="7"/>
        <v>66205320.100000001</v>
      </c>
      <c r="AV7" s="122">
        <f t="shared" si="8"/>
        <v>5</v>
      </c>
      <c r="AW7" s="122">
        <f t="shared" si="9"/>
        <v>2022</v>
      </c>
      <c r="AY7" s="6"/>
      <c r="BB7" s="55"/>
      <c r="BC7" s="6"/>
      <c r="BD7" s="6"/>
      <c r="BE7" s="6"/>
      <c r="BF7" s="12"/>
      <c r="BG7" s="6"/>
      <c r="BI7" s="1"/>
      <c r="BJ7" s="6"/>
      <c r="BL7" s="54"/>
    </row>
    <row r="8" spans="1:64" x14ac:dyDescent="0.3">
      <c r="A8" s="1">
        <f t="shared" si="0"/>
        <v>44713</v>
      </c>
      <c r="B8" s="187">
        <v>44727</v>
      </c>
      <c r="C8" s="189">
        <v>2706368.94</v>
      </c>
      <c r="D8" s="189">
        <v>3863006.65</v>
      </c>
      <c r="E8" s="190">
        <v>6569375.5899999999</v>
      </c>
      <c r="G8" s="1">
        <f t="shared" si="1"/>
        <v>44713</v>
      </c>
      <c r="H8" s="98">
        <v>44727</v>
      </c>
      <c r="I8" s="184">
        <v>9229321.0800000001</v>
      </c>
      <c r="J8" s="184">
        <v>2532275.4700000002</v>
      </c>
      <c r="K8" s="191">
        <v>11761596.550000001</v>
      </c>
      <c r="M8" s="1">
        <f t="shared" si="2"/>
        <v>44713</v>
      </c>
      <c r="N8" s="105">
        <v>44727</v>
      </c>
      <c r="O8" s="185">
        <v>28122389.719999999</v>
      </c>
      <c r="P8" s="185">
        <v>3399739.09</v>
      </c>
      <c r="Q8" s="192">
        <v>31522128.809999999</v>
      </c>
      <c r="S8" s="1">
        <v>44713</v>
      </c>
      <c r="T8" s="112">
        <v>44727</v>
      </c>
      <c r="U8" s="26"/>
      <c r="V8" s="26"/>
      <c r="W8" s="113"/>
      <c r="Y8" s="1">
        <v>44713</v>
      </c>
      <c r="Z8" s="117">
        <v>44727</v>
      </c>
      <c r="AA8" s="52"/>
      <c r="AB8" s="52"/>
      <c r="AC8" s="106"/>
      <c r="AE8" s="1">
        <v>44713</v>
      </c>
      <c r="AF8" s="91">
        <v>44727</v>
      </c>
      <c r="AG8" s="45"/>
      <c r="AH8" s="45"/>
      <c r="AI8" s="92"/>
      <c r="AK8" s="1">
        <v>44713</v>
      </c>
      <c r="AL8" s="117">
        <v>44727</v>
      </c>
      <c r="AM8" s="52"/>
      <c r="AN8" s="52"/>
      <c r="AO8" s="106"/>
      <c r="AQ8" s="1">
        <f t="shared" si="3"/>
        <v>44713</v>
      </c>
      <c r="AR8" s="121">
        <f t="shared" si="4"/>
        <v>44727</v>
      </c>
      <c r="AS8" s="120">
        <f t="shared" si="5"/>
        <v>40058079.739999995</v>
      </c>
      <c r="AT8" s="120">
        <f t="shared" si="6"/>
        <v>9795021.2100000009</v>
      </c>
      <c r="AU8" s="120">
        <f t="shared" si="7"/>
        <v>49853100.950000003</v>
      </c>
      <c r="AV8" s="122">
        <f t="shared" si="8"/>
        <v>6</v>
      </c>
      <c r="AW8" s="122">
        <f t="shared" si="9"/>
        <v>2022</v>
      </c>
      <c r="BB8" s="55"/>
      <c r="BC8" s="6"/>
      <c r="BD8" s="6"/>
      <c r="BE8" s="6"/>
      <c r="BF8" s="12"/>
      <c r="BG8" s="6"/>
      <c r="BI8" s="1"/>
      <c r="BJ8" s="6"/>
      <c r="BL8" s="54"/>
    </row>
    <row r="9" spans="1:64" x14ac:dyDescent="0.3">
      <c r="A9" s="1">
        <f t="shared" si="0"/>
        <v>44743</v>
      </c>
      <c r="B9" s="187">
        <v>44757</v>
      </c>
      <c r="C9" s="189">
        <v>2708291.38</v>
      </c>
      <c r="D9" s="189">
        <v>3850225.59</v>
      </c>
      <c r="E9" s="190">
        <v>6558516.9699999997</v>
      </c>
      <c r="G9" s="1">
        <f t="shared" si="1"/>
        <v>44743</v>
      </c>
      <c r="H9" s="98">
        <v>44757</v>
      </c>
      <c r="I9" s="184">
        <v>9235877.0299999993</v>
      </c>
      <c r="J9" s="184">
        <v>2481134.1800000002</v>
      </c>
      <c r="K9" s="191">
        <v>11717011.210000001</v>
      </c>
      <c r="M9" s="1">
        <f t="shared" si="2"/>
        <v>44743</v>
      </c>
      <c r="N9" s="105">
        <v>44757</v>
      </c>
      <c r="O9" s="185">
        <v>30142557.960000001</v>
      </c>
      <c r="P9" s="185">
        <v>5055099.4000000004</v>
      </c>
      <c r="Q9" s="192">
        <v>35197657.359999999</v>
      </c>
      <c r="S9" s="1">
        <v>44743</v>
      </c>
      <c r="T9" s="112">
        <v>44757</v>
      </c>
      <c r="U9" s="26"/>
      <c r="V9" s="26"/>
      <c r="W9" s="113"/>
      <c r="Y9" s="1">
        <v>44743</v>
      </c>
      <c r="Z9" s="117">
        <v>44757</v>
      </c>
      <c r="AA9" s="52"/>
      <c r="AB9" s="52"/>
      <c r="AC9" s="106"/>
      <c r="AE9" s="1">
        <v>44743</v>
      </c>
      <c r="AF9" s="91">
        <v>44757</v>
      </c>
      <c r="AG9" s="45"/>
      <c r="AH9" s="45"/>
      <c r="AI9" s="92"/>
      <c r="AK9" s="1">
        <v>44743</v>
      </c>
      <c r="AL9" s="117">
        <v>44757</v>
      </c>
      <c r="AM9" s="52"/>
      <c r="AN9" s="52"/>
      <c r="AO9" s="106"/>
      <c r="AQ9" s="1">
        <f t="shared" si="3"/>
        <v>44743</v>
      </c>
      <c r="AR9" s="121">
        <f t="shared" si="4"/>
        <v>44757</v>
      </c>
      <c r="AS9" s="120">
        <f t="shared" si="5"/>
        <v>42086726.370000005</v>
      </c>
      <c r="AT9" s="120">
        <f t="shared" si="6"/>
        <v>11386459.17</v>
      </c>
      <c r="AU9" s="120">
        <f t="shared" si="7"/>
        <v>53473185.539999999</v>
      </c>
      <c r="AV9" s="122">
        <f t="shared" si="8"/>
        <v>7</v>
      </c>
      <c r="AW9" s="122">
        <f t="shared" si="9"/>
        <v>2022</v>
      </c>
      <c r="BB9" s="55"/>
      <c r="BC9" s="6"/>
      <c r="BD9" s="6"/>
      <c r="BE9" s="6"/>
      <c r="BF9" s="12"/>
      <c r="BG9" s="6"/>
      <c r="BI9" s="1"/>
      <c r="BJ9" s="6"/>
      <c r="BL9" s="54"/>
    </row>
    <row r="10" spans="1:64" x14ac:dyDescent="0.3">
      <c r="A10" s="1">
        <f t="shared" si="0"/>
        <v>44774</v>
      </c>
      <c r="B10" s="187">
        <v>44788</v>
      </c>
      <c r="C10" s="189">
        <v>2710495.6</v>
      </c>
      <c r="D10" s="189">
        <v>3966127.05</v>
      </c>
      <c r="E10" s="190">
        <v>6676622.6500000004</v>
      </c>
      <c r="G10" s="1">
        <f t="shared" si="1"/>
        <v>44774</v>
      </c>
      <c r="H10" s="98">
        <v>44788</v>
      </c>
      <c r="I10" s="184">
        <v>9243393.9100000001</v>
      </c>
      <c r="J10" s="184">
        <v>2511571.7799999998</v>
      </c>
      <c r="K10" s="191">
        <v>11754965.689999999</v>
      </c>
      <c r="M10" s="1">
        <f t="shared" si="2"/>
        <v>44774</v>
      </c>
      <c r="N10" s="105">
        <v>44788</v>
      </c>
      <c r="O10" s="185">
        <v>30142557.960000001</v>
      </c>
      <c r="P10" s="185">
        <v>7096286.2999999998</v>
      </c>
      <c r="Q10" s="192">
        <v>37238844.259999998</v>
      </c>
      <c r="S10" s="1">
        <v>44774</v>
      </c>
      <c r="T10" s="112">
        <v>44788</v>
      </c>
      <c r="U10" s="26"/>
      <c r="V10" s="26"/>
      <c r="W10" s="113"/>
      <c r="Y10" s="1">
        <v>44774</v>
      </c>
      <c r="Z10" s="117">
        <v>44788</v>
      </c>
      <c r="AA10" s="52"/>
      <c r="AB10" s="52"/>
      <c r="AC10" s="106"/>
      <c r="AE10" s="1">
        <v>44774</v>
      </c>
      <c r="AF10" s="91">
        <v>44788</v>
      </c>
      <c r="AG10" s="45"/>
      <c r="AH10" s="45"/>
      <c r="AI10" s="92"/>
      <c r="AK10" s="1">
        <v>44774</v>
      </c>
      <c r="AL10" s="117">
        <v>44788</v>
      </c>
      <c r="AM10" s="52"/>
      <c r="AN10" s="52"/>
      <c r="AO10" s="106"/>
      <c r="AQ10" s="1">
        <f t="shared" si="3"/>
        <v>44774</v>
      </c>
      <c r="AR10" s="121">
        <f t="shared" si="4"/>
        <v>44788</v>
      </c>
      <c r="AS10" s="120">
        <f t="shared" si="5"/>
        <v>42096447.469999999</v>
      </c>
      <c r="AT10" s="120">
        <f t="shared" si="6"/>
        <v>13573985.129999999</v>
      </c>
      <c r="AU10" s="120">
        <f t="shared" si="7"/>
        <v>55670432.599999994</v>
      </c>
      <c r="AV10" s="122">
        <f t="shared" si="8"/>
        <v>8</v>
      </c>
      <c r="AW10" s="122">
        <f t="shared" si="9"/>
        <v>2022</v>
      </c>
      <c r="BB10" s="55"/>
      <c r="BC10" s="6"/>
      <c r="BD10" s="6"/>
      <c r="BE10" s="6"/>
      <c r="BF10" s="12"/>
      <c r="BG10" s="6"/>
      <c r="BI10" s="1"/>
      <c r="BJ10" s="6"/>
      <c r="BL10" s="54"/>
    </row>
    <row r="11" spans="1:64" x14ac:dyDescent="0.3">
      <c r="A11" s="1">
        <f t="shared" si="0"/>
        <v>44805</v>
      </c>
      <c r="B11" s="187">
        <v>44819</v>
      </c>
      <c r="C11" s="189">
        <v>2712699.82</v>
      </c>
      <c r="D11" s="189">
        <v>3953282.12</v>
      </c>
      <c r="E11" s="190">
        <v>6665981.9400000004</v>
      </c>
      <c r="G11" s="1">
        <f t="shared" si="1"/>
        <v>44805</v>
      </c>
      <c r="H11" s="98">
        <v>44819</v>
      </c>
      <c r="I11" s="184">
        <v>9250910.8100000005</v>
      </c>
      <c r="J11" s="184">
        <v>2458811.83</v>
      </c>
      <c r="K11" s="191">
        <v>11709722.640000001</v>
      </c>
      <c r="M11" s="1">
        <f t="shared" si="2"/>
        <v>44805</v>
      </c>
      <c r="N11" s="105">
        <v>44819</v>
      </c>
      <c r="O11" s="185">
        <v>28479746.350000001</v>
      </c>
      <c r="P11" s="185">
        <v>8419120.2400000002</v>
      </c>
      <c r="Q11" s="192">
        <v>36898866.590000004</v>
      </c>
      <c r="S11" s="1">
        <v>44805</v>
      </c>
      <c r="T11" s="112">
        <v>44819</v>
      </c>
      <c r="U11" s="26"/>
      <c r="V11" s="26"/>
      <c r="W11" s="113"/>
      <c r="Y11" s="1">
        <v>44805</v>
      </c>
      <c r="Z11" s="117">
        <v>44819</v>
      </c>
      <c r="AA11" s="52">
        <v>34767357.560000002</v>
      </c>
      <c r="AB11" s="52">
        <v>12902224.91</v>
      </c>
      <c r="AC11" s="106">
        <v>47669582.469999999</v>
      </c>
      <c r="AE11" s="1">
        <v>44805</v>
      </c>
      <c r="AF11" s="91">
        <v>44819</v>
      </c>
      <c r="AG11" s="45">
        <v>62047631.039999999</v>
      </c>
      <c r="AH11" s="45">
        <v>9041440.2599999998</v>
      </c>
      <c r="AI11" s="92">
        <v>71089071.299999997</v>
      </c>
      <c r="AK11" s="1">
        <v>44805</v>
      </c>
      <c r="AL11" s="117">
        <v>44819</v>
      </c>
      <c r="AM11" s="52">
        <v>25885000</v>
      </c>
      <c r="AN11" s="52">
        <v>10023528.07</v>
      </c>
      <c r="AO11" s="106">
        <v>35908528.07</v>
      </c>
      <c r="AQ11" s="1">
        <f t="shared" si="3"/>
        <v>44805</v>
      </c>
      <c r="AR11" s="121">
        <f t="shared" si="4"/>
        <v>44819</v>
      </c>
      <c r="AS11" s="120">
        <f t="shared" si="5"/>
        <v>163143345.58000001</v>
      </c>
      <c r="AT11" s="120">
        <f t="shared" si="6"/>
        <v>46798407.43</v>
      </c>
      <c r="AU11" s="120">
        <f t="shared" si="7"/>
        <v>209941753.00999999</v>
      </c>
      <c r="AV11" s="122">
        <f t="shared" si="8"/>
        <v>9</v>
      </c>
      <c r="AW11" s="122">
        <f t="shared" si="9"/>
        <v>2022</v>
      </c>
      <c r="BB11" s="55"/>
      <c r="BC11" s="6"/>
      <c r="BD11" s="6"/>
      <c r="BE11" s="6"/>
      <c r="BF11" s="12"/>
      <c r="BG11" s="6"/>
      <c r="BI11" s="1"/>
      <c r="BJ11" s="6"/>
      <c r="BL11" s="54"/>
    </row>
    <row r="12" spans="1:64" x14ac:dyDescent="0.3">
      <c r="A12" s="1">
        <f t="shared" si="0"/>
        <v>44835</v>
      </c>
      <c r="B12" s="187">
        <v>44851</v>
      </c>
      <c r="C12" s="189">
        <v>2715185.83</v>
      </c>
      <c r="D12" s="189">
        <v>4068331.23</v>
      </c>
      <c r="E12" s="190">
        <v>6783517.0599999996</v>
      </c>
      <c r="G12" s="1">
        <f t="shared" si="1"/>
        <v>44835</v>
      </c>
      <c r="H12" s="98">
        <v>44851</v>
      </c>
      <c r="I12" s="184">
        <v>9259388.6400000006</v>
      </c>
      <c r="J12" s="184">
        <v>2484199.1800000002</v>
      </c>
      <c r="K12" s="191">
        <v>11743587.82</v>
      </c>
      <c r="M12" s="1">
        <f t="shared" si="2"/>
        <v>44835</v>
      </c>
      <c r="N12" s="105">
        <v>44849</v>
      </c>
      <c r="O12" s="185">
        <v>29129177.530000001</v>
      </c>
      <c r="P12" s="185">
        <v>9675657.5099999998</v>
      </c>
      <c r="Q12" s="192">
        <v>38804835.039999999</v>
      </c>
      <c r="S12" s="1">
        <v>44835</v>
      </c>
      <c r="T12" s="112">
        <v>44849</v>
      </c>
      <c r="U12" s="26"/>
      <c r="V12" s="26"/>
      <c r="W12" s="113"/>
      <c r="Y12" s="1">
        <v>44835</v>
      </c>
      <c r="Z12" s="117">
        <v>44849</v>
      </c>
      <c r="AA12" s="52"/>
      <c r="AB12" s="52"/>
      <c r="AC12" s="106"/>
      <c r="AE12" s="1">
        <v>44835</v>
      </c>
      <c r="AF12" s="91">
        <v>44849</v>
      </c>
      <c r="AG12" s="45"/>
      <c r="AH12" s="45"/>
      <c r="AI12" s="92"/>
      <c r="AK12" s="1">
        <v>44835</v>
      </c>
      <c r="AL12" s="117">
        <v>44849</v>
      </c>
      <c r="AM12" s="52"/>
      <c r="AN12" s="52"/>
      <c r="AO12" s="106"/>
      <c r="AQ12" s="1">
        <f t="shared" si="3"/>
        <v>44835</v>
      </c>
      <c r="AR12" s="121">
        <f t="shared" si="4"/>
        <v>44851</v>
      </c>
      <c r="AS12" s="120">
        <f t="shared" si="5"/>
        <v>41103752</v>
      </c>
      <c r="AT12" s="120">
        <f t="shared" si="6"/>
        <v>16228187.92</v>
      </c>
      <c r="AU12" s="120">
        <f t="shared" si="7"/>
        <v>57331939.920000002</v>
      </c>
      <c r="AV12" s="122">
        <f t="shared" si="8"/>
        <v>10</v>
      </c>
      <c r="AW12" s="122">
        <f t="shared" si="9"/>
        <v>2022</v>
      </c>
      <c r="BB12" s="55"/>
      <c r="BC12" s="6"/>
      <c r="BD12" s="6"/>
      <c r="BE12" s="6"/>
      <c r="BF12" s="12"/>
      <c r="BG12" s="6"/>
      <c r="BI12" s="1"/>
      <c r="BJ12" s="6"/>
      <c r="BL12" s="54"/>
    </row>
    <row r="13" spans="1:64" x14ac:dyDescent="0.3">
      <c r="A13" s="1">
        <f t="shared" si="0"/>
        <v>44866</v>
      </c>
      <c r="B13" s="187">
        <v>44881</v>
      </c>
      <c r="C13" s="189">
        <v>2717741.62</v>
      </c>
      <c r="D13" s="189">
        <v>3801341.52</v>
      </c>
      <c r="E13" s="190">
        <v>6519083.1399999997</v>
      </c>
      <c r="G13" s="1">
        <f t="shared" si="1"/>
        <v>44866</v>
      </c>
      <c r="H13" s="98">
        <v>44881</v>
      </c>
      <c r="I13" s="184">
        <v>9268078.9100000001</v>
      </c>
      <c r="J13" s="184">
        <v>2277458.77</v>
      </c>
      <c r="K13" s="191">
        <v>11545537.68</v>
      </c>
      <c r="M13" s="1">
        <f t="shared" si="2"/>
        <v>44866</v>
      </c>
      <c r="N13" s="105">
        <v>44880</v>
      </c>
      <c r="O13" s="185">
        <v>29042302.379999999</v>
      </c>
      <c r="P13" s="185">
        <v>11863950.07</v>
      </c>
      <c r="Q13" s="192">
        <v>40906252.450000003</v>
      </c>
      <c r="S13" s="1">
        <v>44866</v>
      </c>
      <c r="T13" s="112">
        <v>44880</v>
      </c>
      <c r="U13" s="26">
        <v>7542301.6100000003</v>
      </c>
      <c r="V13" s="26">
        <v>39590581.299999997</v>
      </c>
      <c r="W13" s="113">
        <v>47132882.909999996</v>
      </c>
      <c r="Y13" s="1">
        <v>44866</v>
      </c>
      <c r="Z13" s="117">
        <v>44880</v>
      </c>
      <c r="AA13" s="52"/>
      <c r="AB13" s="52"/>
      <c r="AC13" s="106"/>
      <c r="AE13" s="1">
        <v>44866</v>
      </c>
      <c r="AF13" s="91">
        <v>44880</v>
      </c>
      <c r="AG13" s="45"/>
      <c r="AH13" s="45"/>
      <c r="AI13" s="92"/>
      <c r="AK13" s="1">
        <v>44866</v>
      </c>
      <c r="AL13" s="117">
        <v>44880</v>
      </c>
      <c r="AM13" s="52"/>
      <c r="AN13" s="52"/>
      <c r="AO13" s="106"/>
      <c r="AQ13" s="1">
        <f t="shared" si="3"/>
        <v>44866</v>
      </c>
      <c r="AR13" s="121">
        <f t="shared" si="4"/>
        <v>44881</v>
      </c>
      <c r="AS13" s="120">
        <f t="shared" si="5"/>
        <v>48570424.519999996</v>
      </c>
      <c r="AT13" s="120">
        <f t="shared" si="6"/>
        <v>57533331.659999996</v>
      </c>
      <c r="AU13" s="120">
        <f t="shared" si="7"/>
        <v>106103756.18000001</v>
      </c>
      <c r="AV13" s="122">
        <f t="shared" si="8"/>
        <v>11</v>
      </c>
      <c r="AW13" s="122">
        <f t="shared" si="9"/>
        <v>2022</v>
      </c>
      <c r="BB13" s="55"/>
      <c r="BC13" s="6"/>
      <c r="BD13" s="6"/>
      <c r="BE13" s="6"/>
      <c r="BF13" s="12"/>
      <c r="BG13" s="6"/>
      <c r="BI13" s="1"/>
      <c r="BJ13" s="6"/>
      <c r="BL13" s="54"/>
    </row>
    <row r="14" spans="1:64" x14ac:dyDescent="0.3">
      <c r="A14" s="1">
        <f t="shared" si="0"/>
        <v>44896</v>
      </c>
      <c r="B14" s="187">
        <v>44910</v>
      </c>
      <c r="C14" s="189">
        <v>2720223.67</v>
      </c>
      <c r="D14" s="189">
        <v>3662563.12</v>
      </c>
      <c r="E14" s="190">
        <v>6382786.79</v>
      </c>
      <c r="G14" s="1">
        <f t="shared" si="1"/>
        <v>44896</v>
      </c>
      <c r="H14" s="98">
        <v>44910</v>
      </c>
      <c r="I14" s="184">
        <v>9276487.2599999998</v>
      </c>
      <c r="J14" s="184">
        <v>2151931.3199999998</v>
      </c>
      <c r="K14" s="191">
        <v>11428418.58</v>
      </c>
      <c r="M14" s="1">
        <f t="shared" si="2"/>
        <v>44896</v>
      </c>
      <c r="N14" s="105">
        <v>44910</v>
      </c>
      <c r="O14" s="185">
        <v>29401088.359999999</v>
      </c>
      <c r="P14" s="185">
        <v>13061728.24</v>
      </c>
      <c r="Q14" s="192">
        <v>42462816.600000001</v>
      </c>
      <c r="S14" s="1">
        <v>44896</v>
      </c>
      <c r="T14" s="112">
        <v>44910</v>
      </c>
      <c r="U14" s="26"/>
      <c r="V14" s="26"/>
      <c r="W14" s="113"/>
      <c r="Y14" s="1">
        <v>44896</v>
      </c>
      <c r="Z14" s="117">
        <v>44910</v>
      </c>
      <c r="AA14" s="52"/>
      <c r="AB14" s="52"/>
      <c r="AC14" s="106"/>
      <c r="AE14" s="1">
        <v>44896</v>
      </c>
      <c r="AF14" s="91">
        <v>44910</v>
      </c>
      <c r="AG14" s="45"/>
      <c r="AH14" s="45"/>
      <c r="AI14" s="92"/>
      <c r="AK14" s="1">
        <v>44896</v>
      </c>
      <c r="AL14" s="117">
        <v>44910</v>
      </c>
      <c r="AM14" s="52"/>
      <c r="AN14" s="52"/>
      <c r="AO14" s="106"/>
      <c r="AQ14" s="1">
        <f t="shared" si="3"/>
        <v>44896</v>
      </c>
      <c r="AR14" s="121">
        <f t="shared" si="4"/>
        <v>44910</v>
      </c>
      <c r="AS14" s="120">
        <f t="shared" si="5"/>
        <v>41397799.289999999</v>
      </c>
      <c r="AT14" s="120">
        <f t="shared" si="6"/>
        <v>18876222.68</v>
      </c>
      <c r="AU14" s="120">
        <f t="shared" si="7"/>
        <v>60274021.969999999</v>
      </c>
      <c r="AV14" s="122">
        <f t="shared" si="8"/>
        <v>12</v>
      </c>
      <c r="AW14" s="122">
        <f t="shared" si="9"/>
        <v>2022</v>
      </c>
      <c r="BB14" s="55"/>
      <c r="BC14" s="6"/>
      <c r="BD14" s="6"/>
      <c r="BE14" s="6"/>
      <c r="BF14" s="12"/>
      <c r="BG14" s="6"/>
      <c r="BI14" s="1"/>
      <c r="BJ14" s="6"/>
      <c r="BL14" s="54"/>
    </row>
    <row r="15" spans="1:64" x14ac:dyDescent="0.3">
      <c r="A15" s="1">
        <f t="shared" si="0"/>
        <v>44927</v>
      </c>
      <c r="B15" s="187">
        <v>44942</v>
      </c>
      <c r="C15" s="189">
        <v>2723140.25</v>
      </c>
      <c r="D15" s="189">
        <v>4030285.65</v>
      </c>
      <c r="E15" s="190">
        <v>6753425.9000000004</v>
      </c>
      <c r="G15" s="1">
        <f t="shared" si="1"/>
        <v>44927</v>
      </c>
      <c r="H15" s="98">
        <v>44942</v>
      </c>
      <c r="I15" s="184">
        <v>9462046.3599999994</v>
      </c>
      <c r="J15" s="184">
        <v>2377903.15</v>
      </c>
      <c r="K15" s="191">
        <v>11839949.51</v>
      </c>
      <c r="M15" s="1">
        <f t="shared" si="2"/>
        <v>44927</v>
      </c>
      <c r="N15" s="105">
        <v>44941</v>
      </c>
      <c r="O15" s="185">
        <v>28115797.25</v>
      </c>
      <c r="P15" s="185">
        <v>14210432.43</v>
      </c>
      <c r="Q15" s="192">
        <v>42326229.68</v>
      </c>
      <c r="S15" s="1">
        <v>44927</v>
      </c>
      <c r="T15" s="112">
        <v>44941</v>
      </c>
      <c r="U15" s="26"/>
      <c r="V15" s="26"/>
      <c r="W15" s="113"/>
      <c r="Y15" s="1">
        <v>44927</v>
      </c>
      <c r="Z15" s="117">
        <v>44941</v>
      </c>
      <c r="AA15" s="52"/>
      <c r="AB15" s="52"/>
      <c r="AC15" s="106"/>
      <c r="AE15" s="1">
        <v>44927</v>
      </c>
      <c r="AF15" s="91">
        <v>44941</v>
      </c>
      <c r="AG15" s="45"/>
      <c r="AH15" s="45"/>
      <c r="AI15" s="92"/>
      <c r="AK15" s="1">
        <v>44927</v>
      </c>
      <c r="AL15" s="117">
        <v>44941</v>
      </c>
      <c r="AM15" s="52"/>
      <c r="AN15" s="52"/>
      <c r="AO15" s="106"/>
      <c r="AQ15" s="1">
        <f t="shared" si="3"/>
        <v>44927</v>
      </c>
      <c r="AR15" s="121">
        <f t="shared" si="4"/>
        <v>44942</v>
      </c>
      <c r="AS15" s="120">
        <f t="shared" si="5"/>
        <v>40300983.859999999</v>
      </c>
      <c r="AT15" s="120">
        <f t="shared" si="6"/>
        <v>20618621.23</v>
      </c>
      <c r="AU15" s="120">
        <f t="shared" si="7"/>
        <v>60919605.090000004</v>
      </c>
      <c r="AV15" s="122">
        <f t="shared" si="8"/>
        <v>1</v>
      </c>
      <c r="AW15" s="122">
        <f t="shared" si="9"/>
        <v>2023</v>
      </c>
      <c r="BB15" s="55"/>
      <c r="BC15" s="6"/>
      <c r="BD15" s="6"/>
      <c r="BE15" s="6"/>
      <c r="BF15" s="12"/>
      <c r="BG15" s="6"/>
      <c r="BI15" s="1"/>
      <c r="BJ15" s="6"/>
      <c r="BL15" s="54"/>
    </row>
    <row r="16" spans="1:64" x14ac:dyDescent="0.3">
      <c r="A16" s="1">
        <f t="shared" si="0"/>
        <v>44958</v>
      </c>
      <c r="B16" s="187">
        <v>44972</v>
      </c>
      <c r="C16" s="189">
        <v>2726063.41</v>
      </c>
      <c r="D16" s="189">
        <v>3766100.42</v>
      </c>
      <c r="E16" s="190">
        <v>6492163.8300000001</v>
      </c>
      <c r="G16" s="1">
        <f t="shared" si="1"/>
        <v>44958</v>
      </c>
      <c r="H16" s="98">
        <v>44972</v>
      </c>
      <c r="I16" s="184">
        <v>9472177.5299999993</v>
      </c>
      <c r="J16" s="184">
        <v>2176946.9</v>
      </c>
      <c r="K16" s="191">
        <v>11649124.43</v>
      </c>
      <c r="M16" s="1">
        <f t="shared" si="2"/>
        <v>44958</v>
      </c>
      <c r="N16" s="105">
        <v>44972</v>
      </c>
      <c r="O16" s="185">
        <v>28446247.370000001</v>
      </c>
      <c r="P16" s="185">
        <v>14715618.08</v>
      </c>
      <c r="Q16" s="192">
        <v>43161865.450000003</v>
      </c>
      <c r="S16" s="1">
        <v>44958</v>
      </c>
      <c r="T16" s="112">
        <v>44972</v>
      </c>
      <c r="U16" s="26"/>
      <c r="V16" s="26"/>
      <c r="W16" s="113"/>
      <c r="Y16" s="1">
        <v>44958</v>
      </c>
      <c r="Z16" s="117">
        <v>44972</v>
      </c>
      <c r="AA16" s="52"/>
      <c r="AB16" s="52"/>
      <c r="AC16" s="106"/>
      <c r="AE16" s="1">
        <v>44958</v>
      </c>
      <c r="AF16" s="91">
        <v>44972</v>
      </c>
      <c r="AG16" s="45"/>
      <c r="AH16" s="45"/>
      <c r="AI16" s="92"/>
      <c r="AK16" s="1">
        <v>44958</v>
      </c>
      <c r="AL16" s="117">
        <v>44972</v>
      </c>
      <c r="AM16" s="52"/>
      <c r="AN16" s="52"/>
      <c r="AO16" s="106"/>
      <c r="AQ16" s="1">
        <f t="shared" si="3"/>
        <v>44958</v>
      </c>
      <c r="AR16" s="121">
        <f t="shared" si="4"/>
        <v>44972</v>
      </c>
      <c r="AS16" s="120">
        <f t="shared" si="5"/>
        <v>40644488.310000002</v>
      </c>
      <c r="AT16" s="120">
        <f t="shared" si="6"/>
        <v>20658665.399999999</v>
      </c>
      <c r="AU16" s="120">
        <f t="shared" si="7"/>
        <v>61303153.710000001</v>
      </c>
      <c r="AV16" s="122">
        <f t="shared" si="8"/>
        <v>2</v>
      </c>
      <c r="AW16" s="122">
        <f t="shared" si="9"/>
        <v>2023</v>
      </c>
      <c r="BB16" s="55"/>
      <c r="BC16" s="6"/>
      <c r="BD16" s="6"/>
      <c r="BE16" s="6"/>
      <c r="BF16" s="12"/>
      <c r="BG16" s="6"/>
      <c r="BI16" s="1"/>
      <c r="BJ16" s="6"/>
      <c r="BL16" s="54"/>
    </row>
    <row r="17" spans="1:64" x14ac:dyDescent="0.3">
      <c r="A17" s="1">
        <f t="shared" si="0"/>
        <v>44986</v>
      </c>
      <c r="B17" s="187">
        <v>45000</v>
      </c>
      <c r="C17" s="189">
        <v>2728791.7</v>
      </c>
      <c r="D17" s="189">
        <v>3503277</v>
      </c>
      <c r="E17" s="190">
        <v>6232068.7000000002</v>
      </c>
      <c r="G17" s="1">
        <f t="shared" si="1"/>
        <v>44986</v>
      </c>
      <c r="H17" s="98">
        <v>45000</v>
      </c>
      <c r="I17" s="184">
        <v>9481643.0800000001</v>
      </c>
      <c r="J17" s="184">
        <v>1982739.97</v>
      </c>
      <c r="K17" s="191">
        <v>11464383.050000001</v>
      </c>
      <c r="M17" s="1">
        <f t="shared" si="2"/>
        <v>44986</v>
      </c>
      <c r="N17" s="105">
        <v>45000</v>
      </c>
      <c r="O17" s="185">
        <v>28792118.489999998</v>
      </c>
      <c r="P17" s="185">
        <v>13727025.199999999</v>
      </c>
      <c r="Q17" s="192">
        <v>42519143.689999998</v>
      </c>
      <c r="S17" s="1">
        <v>44986</v>
      </c>
      <c r="T17" s="112">
        <v>45000</v>
      </c>
      <c r="U17" s="26"/>
      <c r="V17" s="26"/>
      <c r="W17" s="113"/>
      <c r="Y17" s="1">
        <v>44986</v>
      </c>
      <c r="Z17" s="117">
        <v>45000</v>
      </c>
      <c r="AA17" s="52">
        <v>14674191.85</v>
      </c>
      <c r="AB17" s="52">
        <v>35834452.020000003</v>
      </c>
      <c r="AC17" s="106">
        <v>50508643.869999997</v>
      </c>
      <c r="AE17" s="1">
        <v>44986</v>
      </c>
      <c r="AF17" s="91">
        <v>45000</v>
      </c>
      <c r="AG17" s="45">
        <v>47077110</v>
      </c>
      <c r="AH17" s="45">
        <v>19628384.030000001</v>
      </c>
      <c r="AI17" s="92">
        <v>66705494.030000001</v>
      </c>
      <c r="AK17" s="1">
        <v>44986</v>
      </c>
      <c r="AL17" s="117">
        <v>45000</v>
      </c>
      <c r="AM17" s="52">
        <v>26175000</v>
      </c>
      <c r="AN17" s="52">
        <v>20082789.170000002</v>
      </c>
      <c r="AO17" s="106">
        <v>46257789.170000002</v>
      </c>
      <c r="AQ17" s="1">
        <f t="shared" si="3"/>
        <v>44986</v>
      </c>
      <c r="AR17" s="121">
        <f t="shared" si="4"/>
        <v>45000</v>
      </c>
      <c r="AS17" s="120">
        <f t="shared" si="5"/>
        <v>128928855.12</v>
      </c>
      <c r="AT17" s="120">
        <f t="shared" si="6"/>
        <v>94758667.390000001</v>
      </c>
      <c r="AU17" s="120">
        <f t="shared" si="7"/>
        <v>223687522.50999999</v>
      </c>
      <c r="AV17" s="122">
        <f t="shared" si="8"/>
        <v>3</v>
      </c>
      <c r="AW17" s="122">
        <f t="shared" si="9"/>
        <v>2023</v>
      </c>
      <c r="BB17" s="55"/>
      <c r="BC17" s="6"/>
      <c r="BD17" s="6"/>
      <c r="BE17" s="6"/>
      <c r="BF17" s="12"/>
      <c r="BG17" s="6"/>
      <c r="BI17" s="1"/>
      <c r="BJ17" s="6"/>
      <c r="BL17" s="54"/>
    </row>
    <row r="18" spans="1:64" x14ac:dyDescent="0.3">
      <c r="A18" s="1">
        <f t="shared" si="0"/>
        <v>45017</v>
      </c>
      <c r="B18" s="187">
        <v>45033</v>
      </c>
      <c r="C18" s="189">
        <v>2731901.84</v>
      </c>
      <c r="D18" s="189">
        <v>4118307.99</v>
      </c>
      <c r="E18" s="190">
        <v>6850209.8300000001</v>
      </c>
      <c r="G18" s="1">
        <f t="shared" si="1"/>
        <v>45017</v>
      </c>
      <c r="H18" s="98">
        <v>45033</v>
      </c>
      <c r="I18" s="184">
        <v>9492457.2300000004</v>
      </c>
      <c r="J18" s="184">
        <v>2280708.12</v>
      </c>
      <c r="K18" s="191">
        <v>11773165.35</v>
      </c>
      <c r="M18" s="1">
        <f t="shared" si="2"/>
        <v>45017</v>
      </c>
      <c r="N18" s="105">
        <v>45031</v>
      </c>
      <c r="O18" s="185">
        <v>27328224.48</v>
      </c>
      <c r="P18" s="185">
        <v>14585809.02</v>
      </c>
      <c r="Q18" s="192">
        <v>41914033.5</v>
      </c>
      <c r="S18" s="1">
        <v>45017</v>
      </c>
      <c r="T18" s="112">
        <v>45031</v>
      </c>
      <c r="U18" s="26"/>
      <c r="V18" s="26"/>
      <c r="W18" s="113"/>
      <c r="Y18" s="1">
        <v>45017</v>
      </c>
      <c r="Z18" s="117">
        <v>45031</v>
      </c>
      <c r="AA18" s="52"/>
      <c r="AB18" s="52"/>
      <c r="AC18" s="106"/>
      <c r="AE18" s="1">
        <v>45017</v>
      </c>
      <c r="AF18" s="91">
        <v>45031</v>
      </c>
      <c r="AG18" s="45"/>
      <c r="AH18" s="45"/>
      <c r="AI18" s="92"/>
      <c r="AK18" s="1">
        <v>45017</v>
      </c>
      <c r="AL18" s="117">
        <v>45031</v>
      </c>
      <c r="AM18" s="52"/>
      <c r="AN18" s="52"/>
      <c r="AO18" s="106"/>
      <c r="AQ18" s="1">
        <f t="shared" si="3"/>
        <v>45017</v>
      </c>
      <c r="AR18" s="121">
        <f t="shared" si="4"/>
        <v>45033</v>
      </c>
      <c r="AS18" s="120">
        <f t="shared" si="5"/>
        <v>39552583.549999997</v>
      </c>
      <c r="AT18" s="120">
        <f t="shared" si="6"/>
        <v>20984825.129999999</v>
      </c>
      <c r="AU18" s="120">
        <f t="shared" si="7"/>
        <v>60537408.68</v>
      </c>
      <c r="AV18" s="122">
        <f t="shared" si="8"/>
        <v>4</v>
      </c>
      <c r="AW18" s="122">
        <f t="shared" si="9"/>
        <v>2023</v>
      </c>
      <c r="BB18" s="55"/>
      <c r="BC18" s="6"/>
      <c r="BD18" s="6"/>
      <c r="BE18" s="6"/>
      <c r="BF18" s="12"/>
      <c r="BG18" s="6"/>
      <c r="BI18" s="1"/>
      <c r="BJ18" s="6"/>
      <c r="BL18" s="54"/>
    </row>
    <row r="19" spans="1:64" x14ac:dyDescent="0.3">
      <c r="A19" s="1">
        <f t="shared" si="0"/>
        <v>45047</v>
      </c>
      <c r="B19" s="187">
        <v>45061</v>
      </c>
      <c r="C19" s="189">
        <v>2734445.78</v>
      </c>
      <c r="D19" s="189">
        <v>3481281.36</v>
      </c>
      <c r="E19" s="190">
        <v>6215727.1399999997</v>
      </c>
      <c r="G19" s="1">
        <f t="shared" si="1"/>
        <v>45047</v>
      </c>
      <c r="H19" s="98">
        <v>45061</v>
      </c>
      <c r="I19" s="184">
        <v>9501323.3200000003</v>
      </c>
      <c r="J19" s="184">
        <v>1885205.45</v>
      </c>
      <c r="K19" s="191">
        <v>11386528.77</v>
      </c>
      <c r="M19" s="1">
        <f t="shared" si="2"/>
        <v>45047</v>
      </c>
      <c r="N19" s="105">
        <v>45061</v>
      </c>
      <c r="O19" s="185">
        <v>27156049.510000002</v>
      </c>
      <c r="P19" s="185">
        <v>14696206.869999999</v>
      </c>
      <c r="Q19" s="192">
        <v>41852256.380000003</v>
      </c>
      <c r="S19" s="1">
        <v>45047</v>
      </c>
      <c r="T19" s="112">
        <v>45061</v>
      </c>
      <c r="U19" s="26">
        <v>93835230.780000001</v>
      </c>
      <c r="V19" s="26">
        <v>62959371.560000002</v>
      </c>
      <c r="W19" s="113">
        <v>156794602.34</v>
      </c>
      <c r="Y19" s="1">
        <v>45047</v>
      </c>
      <c r="Z19" s="117">
        <v>45061</v>
      </c>
      <c r="AA19" s="52"/>
      <c r="AB19" s="52"/>
      <c r="AC19" s="106"/>
      <c r="AE19" s="1">
        <v>45047</v>
      </c>
      <c r="AF19" s="91">
        <v>45061</v>
      </c>
      <c r="AG19" s="45"/>
      <c r="AH19" s="45"/>
      <c r="AI19" s="92"/>
      <c r="AK19" s="1">
        <v>45047</v>
      </c>
      <c r="AL19" s="117">
        <v>45061</v>
      </c>
      <c r="AM19" s="52"/>
      <c r="AN19" s="52"/>
      <c r="AO19" s="106"/>
      <c r="AQ19" s="1">
        <f t="shared" si="3"/>
        <v>45047</v>
      </c>
      <c r="AR19" s="121">
        <f t="shared" si="4"/>
        <v>45061</v>
      </c>
      <c r="AS19" s="120">
        <f t="shared" si="5"/>
        <v>133227049.39</v>
      </c>
      <c r="AT19" s="120">
        <f t="shared" si="6"/>
        <v>83022065.24000001</v>
      </c>
      <c r="AU19" s="120">
        <f t="shared" si="7"/>
        <v>216249114.63</v>
      </c>
      <c r="AV19" s="122">
        <f t="shared" si="8"/>
        <v>5</v>
      </c>
      <c r="AW19" s="122">
        <f t="shared" si="9"/>
        <v>2023</v>
      </c>
      <c r="BB19" s="55"/>
      <c r="BC19" s="6"/>
      <c r="BD19" s="6"/>
      <c r="BE19" s="6"/>
      <c r="BF19" s="12"/>
      <c r="BG19" s="6"/>
      <c r="BI19" s="1"/>
      <c r="BJ19" s="6"/>
      <c r="BL19" s="54"/>
    </row>
    <row r="20" spans="1:64" x14ac:dyDescent="0.3">
      <c r="A20" s="1">
        <f t="shared" si="0"/>
        <v>45078</v>
      </c>
      <c r="B20" s="187">
        <v>45092</v>
      </c>
      <c r="C20" s="189">
        <v>2737262.28</v>
      </c>
      <c r="D20" s="189">
        <v>3843133.87</v>
      </c>
      <c r="E20" s="190">
        <v>6580396.1500000004</v>
      </c>
      <c r="G20" s="1">
        <f t="shared" si="1"/>
        <v>45078</v>
      </c>
      <c r="H20" s="98">
        <v>45092</v>
      </c>
      <c r="I20" s="184">
        <v>9511149.0099999998</v>
      </c>
      <c r="J20" s="184">
        <v>2033603.18</v>
      </c>
      <c r="K20" s="191">
        <v>11544752.189999999</v>
      </c>
      <c r="M20" s="1">
        <f t="shared" si="2"/>
        <v>45078</v>
      </c>
      <c r="N20" s="105">
        <v>45092</v>
      </c>
      <c r="O20" s="185">
        <v>26760951.789999999</v>
      </c>
      <c r="P20" s="185">
        <v>15314144.800000001</v>
      </c>
      <c r="Q20" s="192">
        <v>42075096.590000004</v>
      </c>
      <c r="S20" s="1">
        <v>45078</v>
      </c>
      <c r="T20" s="112">
        <v>45092</v>
      </c>
      <c r="U20" s="26"/>
      <c r="V20" s="26"/>
      <c r="W20" s="113"/>
      <c r="Y20" s="1">
        <v>45078</v>
      </c>
      <c r="Z20" s="117">
        <v>45092</v>
      </c>
      <c r="AA20" s="52"/>
      <c r="AB20" s="52"/>
      <c r="AC20" s="106"/>
      <c r="AE20" s="1">
        <v>45078</v>
      </c>
      <c r="AF20" s="91">
        <v>45092</v>
      </c>
      <c r="AG20" s="45"/>
      <c r="AH20" s="45"/>
      <c r="AI20" s="92"/>
      <c r="AK20" s="1">
        <v>45078</v>
      </c>
      <c r="AL20" s="117">
        <v>45092</v>
      </c>
      <c r="AM20" s="52"/>
      <c r="AN20" s="52"/>
      <c r="AO20" s="106"/>
      <c r="AQ20" s="1">
        <f t="shared" si="3"/>
        <v>45078</v>
      </c>
      <c r="AR20" s="121">
        <f t="shared" si="4"/>
        <v>45092</v>
      </c>
      <c r="AS20" s="120">
        <f t="shared" si="5"/>
        <v>39009363.079999998</v>
      </c>
      <c r="AT20" s="120">
        <f t="shared" si="6"/>
        <v>21190881.850000001</v>
      </c>
      <c r="AU20" s="120">
        <f t="shared" si="7"/>
        <v>60200244.930000007</v>
      </c>
      <c r="AV20" s="122">
        <f t="shared" si="8"/>
        <v>6</v>
      </c>
      <c r="AW20" s="122">
        <f t="shared" si="9"/>
        <v>2023</v>
      </c>
      <c r="BB20" s="55"/>
      <c r="BC20" s="6"/>
      <c r="BD20" s="6"/>
      <c r="BE20" s="6"/>
      <c r="BF20" s="12"/>
      <c r="BG20" s="6"/>
      <c r="BI20" s="1"/>
      <c r="BJ20" s="6"/>
      <c r="BL20" s="54"/>
    </row>
    <row r="21" spans="1:64" x14ac:dyDescent="0.3">
      <c r="A21" s="1">
        <f t="shared" si="0"/>
        <v>45108</v>
      </c>
      <c r="B21" s="187">
        <v>45124</v>
      </c>
      <c r="C21" s="189">
        <v>2739853.63</v>
      </c>
      <c r="D21" s="189">
        <v>3954483.96</v>
      </c>
      <c r="E21" s="190">
        <v>6694337.5899999999</v>
      </c>
      <c r="G21" s="1">
        <f t="shared" si="1"/>
        <v>45108</v>
      </c>
      <c r="H21" s="98">
        <v>45124</v>
      </c>
      <c r="I21" s="184">
        <v>9520196.4600000009</v>
      </c>
      <c r="J21" s="184">
        <v>2043177.26</v>
      </c>
      <c r="K21" s="191">
        <v>11563373.720000001</v>
      </c>
      <c r="M21" s="1">
        <f t="shared" si="2"/>
        <v>45108</v>
      </c>
      <c r="N21" s="105">
        <v>45122</v>
      </c>
      <c r="O21" s="185">
        <v>26342381.640000001</v>
      </c>
      <c r="P21" s="185">
        <v>14693394.41</v>
      </c>
      <c r="Q21" s="192">
        <v>41035776.049999997</v>
      </c>
      <c r="S21" s="1">
        <v>45108</v>
      </c>
      <c r="T21" s="112">
        <v>45122</v>
      </c>
      <c r="U21" s="26"/>
      <c r="V21" s="26"/>
      <c r="W21" s="113"/>
      <c r="Y21" s="1">
        <v>45108</v>
      </c>
      <c r="Z21" s="117">
        <v>45122</v>
      </c>
      <c r="AA21" s="52"/>
      <c r="AB21" s="52"/>
      <c r="AC21" s="106"/>
      <c r="AE21" s="1">
        <v>45108</v>
      </c>
      <c r="AF21" s="91">
        <v>45122</v>
      </c>
      <c r="AG21" s="45"/>
      <c r="AH21" s="45"/>
      <c r="AI21" s="92"/>
      <c r="AK21" s="1">
        <v>45108</v>
      </c>
      <c r="AL21" s="117">
        <v>45122</v>
      </c>
      <c r="AM21" s="52"/>
      <c r="AN21" s="52"/>
      <c r="AO21" s="106"/>
      <c r="AQ21" s="1">
        <f t="shared" si="3"/>
        <v>45108</v>
      </c>
      <c r="AR21" s="121">
        <f t="shared" si="4"/>
        <v>45124</v>
      </c>
      <c r="AS21" s="120">
        <f t="shared" si="5"/>
        <v>38602431.730000004</v>
      </c>
      <c r="AT21" s="120">
        <f t="shared" si="6"/>
        <v>20691055.629999999</v>
      </c>
      <c r="AU21" s="120">
        <f t="shared" si="7"/>
        <v>59293487.359999999</v>
      </c>
      <c r="AV21" s="122">
        <f t="shared" si="8"/>
        <v>7</v>
      </c>
      <c r="AW21" s="122">
        <f t="shared" si="9"/>
        <v>2023</v>
      </c>
      <c r="BB21" s="55"/>
      <c r="BC21" s="6"/>
      <c r="BD21" s="6"/>
      <c r="BE21" s="6"/>
      <c r="BF21" s="12"/>
      <c r="BG21" s="6"/>
      <c r="BI21" s="1"/>
      <c r="BJ21" s="6"/>
      <c r="BL21" s="54"/>
    </row>
    <row r="22" spans="1:64" ht="15" thickBot="1" x14ac:dyDescent="0.35">
      <c r="A22" s="1">
        <f t="shared" si="0"/>
        <v>45139</v>
      </c>
      <c r="B22" s="187">
        <v>45153</v>
      </c>
      <c r="C22" s="189">
        <v>2741915.64</v>
      </c>
      <c r="D22" s="189">
        <v>3570229.89</v>
      </c>
      <c r="E22" s="190">
        <v>6312145.5300000003</v>
      </c>
      <c r="G22" s="1">
        <f t="shared" si="1"/>
        <v>45139</v>
      </c>
      <c r="H22" s="98">
        <v>45153</v>
      </c>
      <c r="I22" s="184">
        <v>9527400.2100000009</v>
      </c>
      <c r="J22" s="184">
        <v>1799710.82</v>
      </c>
      <c r="K22" s="191">
        <v>11327111.029999999</v>
      </c>
      <c r="M22" s="1">
        <f t="shared" si="2"/>
        <v>45139</v>
      </c>
      <c r="N22" s="105">
        <v>45153</v>
      </c>
      <c r="O22" s="185">
        <v>27191737.57</v>
      </c>
      <c r="P22" s="185">
        <v>16630375.869999999</v>
      </c>
      <c r="Q22" s="192">
        <v>43822113.439999998</v>
      </c>
      <c r="S22" s="1">
        <v>45139</v>
      </c>
      <c r="T22" s="114">
        <v>45153</v>
      </c>
      <c r="U22" s="115"/>
      <c r="V22" s="115"/>
      <c r="W22" s="116"/>
      <c r="Y22" s="1">
        <v>45139</v>
      </c>
      <c r="Z22" s="118">
        <v>45153</v>
      </c>
      <c r="AA22" s="108"/>
      <c r="AB22" s="108"/>
      <c r="AC22" s="109"/>
      <c r="AE22" s="1">
        <v>45139</v>
      </c>
      <c r="AF22" s="93">
        <v>45153</v>
      </c>
      <c r="AG22" s="94"/>
      <c r="AH22" s="94"/>
      <c r="AI22" s="95"/>
      <c r="AK22" s="1">
        <v>45139</v>
      </c>
      <c r="AL22" s="118">
        <v>45153</v>
      </c>
      <c r="AM22" s="108"/>
      <c r="AN22" s="108"/>
      <c r="AO22" s="109"/>
      <c r="AQ22" s="1">
        <f t="shared" si="3"/>
        <v>45139</v>
      </c>
      <c r="AR22" s="121">
        <f t="shared" si="4"/>
        <v>45153</v>
      </c>
      <c r="AS22" s="120">
        <f t="shared" si="5"/>
        <v>39461053.420000002</v>
      </c>
      <c r="AT22" s="120">
        <f t="shared" si="6"/>
        <v>22000316.579999998</v>
      </c>
      <c r="AU22" s="120">
        <f t="shared" si="7"/>
        <v>61461370</v>
      </c>
      <c r="AV22" s="122">
        <f t="shared" si="8"/>
        <v>8</v>
      </c>
      <c r="AW22" s="122">
        <f t="shared" si="9"/>
        <v>2023</v>
      </c>
      <c r="BB22" s="55"/>
      <c r="BC22" s="6"/>
      <c r="BD22" s="6"/>
      <c r="BE22" s="6"/>
      <c r="BF22" s="12"/>
      <c r="BG22" s="6"/>
      <c r="BI22" s="1"/>
      <c r="BJ22" s="6"/>
      <c r="BL22" s="54"/>
    </row>
    <row r="23" spans="1:64" x14ac:dyDescent="0.3">
      <c r="A23" s="1">
        <f t="shared" si="0"/>
        <v>45170</v>
      </c>
      <c r="B23" s="187">
        <v>45184</v>
      </c>
      <c r="C23" s="189">
        <v>2744119.86</v>
      </c>
      <c r="D23" s="189">
        <v>3803992.82</v>
      </c>
      <c r="E23" s="190">
        <v>6548112.6799999997</v>
      </c>
      <c r="G23" s="1">
        <f t="shared" si="1"/>
        <v>45170</v>
      </c>
      <c r="H23" s="98">
        <v>45184</v>
      </c>
      <c r="I23" s="184">
        <v>9535106.8200000003</v>
      </c>
      <c r="J23" s="184">
        <v>1869265.49</v>
      </c>
      <c r="K23" s="191">
        <v>11404372.310000001</v>
      </c>
      <c r="M23" s="1">
        <f t="shared" si="2"/>
        <v>45170</v>
      </c>
      <c r="N23" s="105">
        <v>45184</v>
      </c>
      <c r="O23" s="185">
        <v>26911455.289999999</v>
      </c>
      <c r="P23" s="185">
        <v>17064462.760000002</v>
      </c>
      <c r="Q23" s="192">
        <v>43975918.049999997</v>
      </c>
      <c r="S23">
        <v>45170</v>
      </c>
      <c r="T23" s="88">
        <v>45184</v>
      </c>
      <c r="U23" s="31"/>
      <c r="V23" s="31"/>
      <c r="W23" s="31"/>
      <c r="Y23">
        <v>45170</v>
      </c>
      <c r="Z23">
        <v>45184</v>
      </c>
      <c r="AA23" s="31">
        <v>13686942.92</v>
      </c>
      <c r="AB23" s="31">
        <v>37034990.93</v>
      </c>
      <c r="AC23" s="31">
        <v>50721933.850000001</v>
      </c>
      <c r="AE23">
        <v>45170</v>
      </c>
      <c r="AF23">
        <v>45184</v>
      </c>
      <c r="AG23" s="31">
        <v>43884000</v>
      </c>
      <c r="AH23" s="31">
        <v>20540787.59</v>
      </c>
      <c r="AI23" s="31">
        <v>64424787.590000004</v>
      </c>
      <c r="AK23">
        <v>45170</v>
      </c>
      <c r="AL23">
        <v>45184</v>
      </c>
      <c r="AM23" s="31">
        <v>48801579.600000001</v>
      </c>
      <c r="AN23" s="31">
        <v>23082886.25</v>
      </c>
      <c r="AO23" s="31">
        <v>71884465.849999994</v>
      </c>
      <c r="AQ23" s="1">
        <f t="shared" si="3"/>
        <v>45170</v>
      </c>
      <c r="AR23" s="121">
        <f t="shared" si="4"/>
        <v>45184</v>
      </c>
      <c r="AS23" s="120">
        <f t="shared" si="5"/>
        <v>145563204.49000001</v>
      </c>
      <c r="AT23" s="120">
        <f t="shared" si="6"/>
        <v>103396385.84</v>
      </c>
      <c r="AU23" s="120">
        <f t="shared" si="7"/>
        <v>248959590.33000001</v>
      </c>
      <c r="AV23" s="122">
        <f t="shared" si="8"/>
        <v>9</v>
      </c>
      <c r="AW23" s="122">
        <f t="shared" si="9"/>
        <v>2023</v>
      </c>
      <c r="BB23" s="55"/>
      <c r="BC23" s="6"/>
      <c r="BD23" s="6"/>
      <c r="BE23" s="6"/>
      <c r="BF23" s="12"/>
      <c r="BG23" s="6"/>
      <c r="BI23" s="1"/>
      <c r="BJ23" s="6"/>
      <c r="BL23" s="54"/>
    </row>
    <row r="24" spans="1:64" x14ac:dyDescent="0.3">
      <c r="A24" s="1">
        <f t="shared" si="0"/>
        <v>45200</v>
      </c>
      <c r="B24" s="187">
        <v>45215</v>
      </c>
      <c r="C24" s="189">
        <v>2745850.06</v>
      </c>
      <c r="D24" s="189">
        <v>3790124.65</v>
      </c>
      <c r="E24" s="190">
        <v>6535974.71</v>
      </c>
      <c r="G24" s="1">
        <f t="shared" si="1"/>
        <v>45200</v>
      </c>
      <c r="H24" s="98">
        <v>45215</v>
      </c>
      <c r="I24" s="184">
        <v>9541144.0500000007</v>
      </c>
      <c r="J24" s="184">
        <v>1813926.52</v>
      </c>
      <c r="K24" s="191">
        <v>11355070.57</v>
      </c>
      <c r="M24" s="1">
        <f t="shared" si="2"/>
        <v>45200</v>
      </c>
      <c r="N24" s="105">
        <v>45214</v>
      </c>
      <c r="O24" s="185">
        <v>24815889.91</v>
      </c>
      <c r="P24" s="185">
        <v>14026852.199999999</v>
      </c>
      <c r="Q24" s="192">
        <v>38842742.109999999</v>
      </c>
      <c r="S24">
        <v>45200</v>
      </c>
      <c r="T24" s="88">
        <v>45214</v>
      </c>
      <c r="U24" s="31"/>
      <c r="V24" s="31"/>
      <c r="W24" s="31"/>
      <c r="Y24">
        <v>45200</v>
      </c>
      <c r="Z24">
        <v>45214</v>
      </c>
      <c r="AA24" s="31"/>
      <c r="AB24" s="31"/>
      <c r="AC24" s="31"/>
      <c r="AE24">
        <v>45200</v>
      </c>
      <c r="AF24">
        <v>45214</v>
      </c>
      <c r="AG24" s="31"/>
      <c r="AH24" s="31"/>
      <c r="AI24" s="31"/>
      <c r="AK24">
        <v>45200</v>
      </c>
      <c r="AL24">
        <v>45214</v>
      </c>
      <c r="AM24" s="31"/>
      <c r="AN24" s="31"/>
      <c r="AO24" s="31"/>
      <c r="AQ24" s="1">
        <f t="shared" si="3"/>
        <v>45200</v>
      </c>
      <c r="AR24" s="121">
        <f t="shared" si="4"/>
        <v>45215</v>
      </c>
      <c r="AS24" s="120">
        <f t="shared" si="5"/>
        <v>37102884.020000003</v>
      </c>
      <c r="AT24" s="120">
        <f t="shared" si="6"/>
        <v>19630903.369999997</v>
      </c>
      <c r="AU24" s="120">
        <f t="shared" si="7"/>
        <v>56733787.390000001</v>
      </c>
      <c r="AV24" s="122">
        <f t="shared" si="8"/>
        <v>10</v>
      </c>
      <c r="AW24" s="122">
        <f t="shared" si="9"/>
        <v>2023</v>
      </c>
      <c r="BB24" s="55"/>
      <c r="BC24" s="6"/>
      <c r="BD24" s="6"/>
      <c r="BE24" s="6"/>
      <c r="BF24" s="12"/>
      <c r="BG24" s="6"/>
      <c r="BI24" s="1"/>
      <c r="BJ24" s="6"/>
      <c r="BL24" s="54"/>
    </row>
    <row r="25" spans="1:64" x14ac:dyDescent="0.3">
      <c r="A25" s="1">
        <f t="shared" si="0"/>
        <v>45231</v>
      </c>
      <c r="B25" s="187">
        <v>45246</v>
      </c>
      <c r="C25" s="189">
        <v>2747074.63</v>
      </c>
      <c r="D25" s="189">
        <v>3775541.05</v>
      </c>
      <c r="E25" s="190">
        <v>6522615.6799999997</v>
      </c>
      <c r="G25" s="1">
        <f t="shared" si="1"/>
        <v>45231</v>
      </c>
      <c r="H25" s="98">
        <v>45246</v>
      </c>
      <c r="I25" s="184">
        <v>9545396.9900000002</v>
      </c>
      <c r="J25" s="184">
        <v>1758187.38</v>
      </c>
      <c r="K25" s="191">
        <v>11303584.369999999</v>
      </c>
      <c r="M25" s="1">
        <f t="shared" si="2"/>
        <v>45231</v>
      </c>
      <c r="N25" s="105">
        <v>45245</v>
      </c>
      <c r="O25" s="185">
        <v>26766459.280000001</v>
      </c>
      <c r="P25" s="185">
        <v>15624960.9</v>
      </c>
      <c r="Q25" s="192">
        <v>42391420.18</v>
      </c>
      <c r="S25">
        <v>45231</v>
      </c>
      <c r="T25" s="88">
        <v>45245</v>
      </c>
      <c r="U25" s="31">
        <v>92250782.530000001</v>
      </c>
      <c r="V25" s="31">
        <v>69046940.609999999</v>
      </c>
      <c r="W25" s="31">
        <v>161297723.13999999</v>
      </c>
      <c r="Y25">
        <v>45231</v>
      </c>
      <c r="Z25">
        <v>45245</v>
      </c>
      <c r="AA25" s="31"/>
      <c r="AB25" s="31"/>
      <c r="AC25" s="31"/>
      <c r="AE25">
        <v>45231</v>
      </c>
      <c r="AF25">
        <v>45245</v>
      </c>
      <c r="AG25" s="31"/>
      <c r="AH25" s="31"/>
      <c r="AI25" s="31"/>
      <c r="AK25">
        <v>45231</v>
      </c>
      <c r="AL25">
        <v>45245</v>
      </c>
      <c r="AM25" s="31"/>
      <c r="AN25" s="31"/>
      <c r="AO25" s="31"/>
      <c r="AQ25" s="1">
        <f t="shared" si="3"/>
        <v>45231</v>
      </c>
      <c r="AR25" s="121">
        <f t="shared" si="4"/>
        <v>45246</v>
      </c>
      <c r="AS25" s="120">
        <f t="shared" si="5"/>
        <v>131309713.43000001</v>
      </c>
      <c r="AT25" s="120">
        <f t="shared" si="6"/>
        <v>90205629.939999998</v>
      </c>
      <c r="AU25" s="120">
        <f t="shared" si="7"/>
        <v>221515343.36999997</v>
      </c>
      <c r="AV25" s="122">
        <f t="shared" si="8"/>
        <v>11</v>
      </c>
      <c r="AW25" s="122">
        <f t="shared" si="9"/>
        <v>2023</v>
      </c>
      <c r="BB25" s="55"/>
      <c r="BC25" s="6"/>
      <c r="BD25" s="6"/>
      <c r="BE25" s="6"/>
      <c r="BF25" s="12"/>
      <c r="BG25" s="6"/>
      <c r="BI25" s="1"/>
      <c r="BJ25" s="6"/>
      <c r="BL25" s="54"/>
    </row>
    <row r="26" spans="1:64" x14ac:dyDescent="0.3">
      <c r="A26" s="1">
        <f t="shared" si="0"/>
        <v>45261</v>
      </c>
      <c r="B26" s="187">
        <v>45275</v>
      </c>
      <c r="C26" s="189">
        <v>2748220.19</v>
      </c>
      <c r="D26" s="189">
        <v>3517529.41</v>
      </c>
      <c r="E26" s="190">
        <v>6265749.5999999996</v>
      </c>
      <c r="G26" s="1">
        <f t="shared" si="1"/>
        <v>45261</v>
      </c>
      <c r="H26" s="98">
        <v>45275</v>
      </c>
      <c r="I26" s="184">
        <v>9549377.2599999998</v>
      </c>
      <c r="J26" s="184">
        <v>1592216.54</v>
      </c>
      <c r="K26" s="191">
        <v>11141593.800000001</v>
      </c>
      <c r="M26" s="1">
        <f t="shared" si="2"/>
        <v>45261</v>
      </c>
      <c r="N26" s="105">
        <v>45275</v>
      </c>
      <c r="O26" s="185">
        <v>26898639.32</v>
      </c>
      <c r="P26" s="185">
        <v>15106611.85</v>
      </c>
      <c r="Q26" s="192">
        <v>42005251.170000002</v>
      </c>
      <c r="S26">
        <v>45261</v>
      </c>
      <c r="T26" s="88">
        <v>45275</v>
      </c>
      <c r="U26" s="31"/>
      <c r="V26" s="31"/>
      <c r="W26" s="31"/>
      <c r="Y26">
        <v>45261</v>
      </c>
      <c r="Z26">
        <v>45275</v>
      </c>
      <c r="AA26" s="31"/>
      <c r="AB26" s="31"/>
      <c r="AC26" s="31"/>
      <c r="AE26">
        <v>45261</v>
      </c>
      <c r="AF26">
        <v>45275</v>
      </c>
      <c r="AG26" s="31"/>
      <c r="AH26" s="31"/>
      <c r="AI26" s="31"/>
      <c r="AK26">
        <v>45261</v>
      </c>
      <c r="AL26">
        <v>45275</v>
      </c>
      <c r="AM26" s="31"/>
      <c r="AN26" s="31"/>
      <c r="AO26" s="31"/>
      <c r="AQ26" s="1">
        <f t="shared" si="3"/>
        <v>45261</v>
      </c>
      <c r="AR26" s="121">
        <f t="shared" si="4"/>
        <v>45275</v>
      </c>
      <c r="AS26" s="120">
        <f t="shared" si="5"/>
        <v>39196236.769999996</v>
      </c>
      <c r="AT26" s="120">
        <f t="shared" si="6"/>
        <v>20216357.800000001</v>
      </c>
      <c r="AU26" s="120">
        <f t="shared" si="7"/>
        <v>59412594.57</v>
      </c>
      <c r="AV26" s="122">
        <f t="shared" si="8"/>
        <v>12</v>
      </c>
      <c r="AW26" s="122">
        <f t="shared" si="9"/>
        <v>2023</v>
      </c>
      <c r="BB26" s="55"/>
      <c r="BC26" s="6"/>
      <c r="BD26" s="6"/>
      <c r="BE26" s="6"/>
      <c r="BF26" s="12"/>
      <c r="BG26" s="6"/>
      <c r="BI26" s="1"/>
      <c r="BJ26" s="6"/>
      <c r="BL26" s="54"/>
    </row>
    <row r="27" spans="1:64" x14ac:dyDescent="0.3">
      <c r="A27" s="1">
        <f t="shared" si="0"/>
        <v>45292</v>
      </c>
      <c r="B27" s="91">
        <v>45306</v>
      </c>
      <c r="C27" s="45">
        <v>2749426.33</v>
      </c>
      <c r="D27" s="45">
        <v>3746198.8600000003</v>
      </c>
      <c r="E27" s="92">
        <v>6495625.1900000004</v>
      </c>
      <c r="F27" s="33"/>
      <c r="G27" s="1">
        <f t="shared" si="1"/>
        <v>45292</v>
      </c>
      <c r="H27" s="98">
        <v>45306</v>
      </c>
      <c r="I27" s="47">
        <v>9553564.1199999992</v>
      </c>
      <c r="J27" s="47">
        <v>1646499.53</v>
      </c>
      <c r="K27" s="99">
        <v>11200063.649999999</v>
      </c>
      <c r="M27" s="1">
        <f t="shared" si="2"/>
        <v>45292</v>
      </c>
      <c r="N27" s="105">
        <v>45306</v>
      </c>
      <c r="O27" s="52">
        <v>27281410.700000003</v>
      </c>
      <c r="P27" s="52">
        <v>15460757.549999997</v>
      </c>
      <c r="Q27" s="106">
        <v>42742168.25</v>
      </c>
      <c r="S27">
        <v>45292</v>
      </c>
      <c r="T27" s="88">
        <v>45306</v>
      </c>
      <c r="U27" s="31">
        <v>0</v>
      </c>
      <c r="V27" s="31">
        <v>0</v>
      </c>
      <c r="W27" s="31">
        <v>0</v>
      </c>
      <c r="Y27">
        <v>45292</v>
      </c>
      <c r="Z27">
        <v>45306</v>
      </c>
      <c r="AA27" s="31">
        <v>0</v>
      </c>
      <c r="AB27" s="31">
        <v>0</v>
      </c>
      <c r="AC27" s="31">
        <v>0</v>
      </c>
      <c r="AE27">
        <v>45292</v>
      </c>
      <c r="AF27">
        <v>45306</v>
      </c>
      <c r="AG27" s="31">
        <v>0</v>
      </c>
      <c r="AH27" s="31">
        <v>0</v>
      </c>
      <c r="AI27" s="31">
        <v>0</v>
      </c>
      <c r="AK27">
        <v>45292</v>
      </c>
      <c r="AL27">
        <v>45306</v>
      </c>
      <c r="AM27" s="31">
        <v>0</v>
      </c>
      <c r="AN27" s="31">
        <v>0</v>
      </c>
      <c r="AO27" s="31">
        <v>0</v>
      </c>
      <c r="AQ27" s="1">
        <f t="shared" si="3"/>
        <v>45292</v>
      </c>
      <c r="AR27" s="121">
        <f t="shared" si="4"/>
        <v>45306</v>
      </c>
      <c r="AS27" s="120">
        <f t="shared" si="5"/>
        <v>39584401.150000006</v>
      </c>
      <c r="AT27" s="120">
        <f t="shared" si="6"/>
        <v>20853455.939999998</v>
      </c>
      <c r="AU27" s="120">
        <f t="shared" si="7"/>
        <v>60437857.090000004</v>
      </c>
      <c r="AV27" s="122">
        <f t="shared" si="8"/>
        <v>1</v>
      </c>
      <c r="AW27" s="122">
        <f t="shared" si="9"/>
        <v>2024</v>
      </c>
      <c r="BB27" s="55"/>
      <c r="BC27" s="6"/>
      <c r="BD27" s="6"/>
      <c r="BE27" s="6"/>
      <c r="BF27" s="12"/>
      <c r="BG27" s="6"/>
      <c r="BI27" s="1"/>
      <c r="BJ27" s="6"/>
      <c r="BL27" s="54"/>
    </row>
    <row r="28" spans="1:64" x14ac:dyDescent="0.3">
      <c r="A28" s="1">
        <f t="shared" si="0"/>
        <v>45323</v>
      </c>
      <c r="B28" s="91">
        <v>45337</v>
      </c>
      <c r="C28" s="45">
        <v>2750610.08</v>
      </c>
      <c r="D28" s="45">
        <v>3731516.92</v>
      </c>
      <c r="E28" s="92">
        <v>6482127</v>
      </c>
      <c r="F28" s="33"/>
      <c r="G28" s="1">
        <f t="shared" si="1"/>
        <v>45323</v>
      </c>
      <c r="H28" s="98">
        <v>45337</v>
      </c>
      <c r="I28" s="47">
        <v>9555417.2999999989</v>
      </c>
      <c r="J28" s="47">
        <v>1590211.8699999999</v>
      </c>
      <c r="K28" s="99">
        <v>11145629.169999998</v>
      </c>
      <c r="M28" s="1">
        <f t="shared" si="2"/>
        <v>45323</v>
      </c>
      <c r="N28" s="105">
        <v>45337</v>
      </c>
      <c r="O28" s="52">
        <v>27445534.240000002</v>
      </c>
      <c r="P28" s="52">
        <v>15097890.100000001</v>
      </c>
      <c r="Q28" s="106">
        <v>42543424.340000004</v>
      </c>
      <c r="S28">
        <v>45323</v>
      </c>
      <c r="T28" s="88">
        <v>45337</v>
      </c>
      <c r="U28" s="31">
        <v>0</v>
      </c>
      <c r="V28" s="31">
        <v>0</v>
      </c>
      <c r="W28" s="31">
        <v>0</v>
      </c>
      <c r="Y28">
        <v>45323</v>
      </c>
      <c r="Z28">
        <v>45337</v>
      </c>
      <c r="AA28" s="31">
        <v>0</v>
      </c>
      <c r="AB28" s="31">
        <v>0</v>
      </c>
      <c r="AC28" s="31">
        <v>0</v>
      </c>
      <c r="AE28">
        <v>45323</v>
      </c>
      <c r="AF28">
        <v>45337</v>
      </c>
      <c r="AG28" s="31">
        <v>0</v>
      </c>
      <c r="AH28" s="31">
        <v>0</v>
      </c>
      <c r="AI28" s="31">
        <v>0</v>
      </c>
      <c r="AK28">
        <v>45323</v>
      </c>
      <c r="AL28">
        <v>45337</v>
      </c>
      <c r="AM28" s="31">
        <v>0</v>
      </c>
      <c r="AN28" s="31">
        <v>0</v>
      </c>
      <c r="AO28" s="31">
        <v>0</v>
      </c>
      <c r="AQ28" s="1">
        <f t="shared" si="3"/>
        <v>45323</v>
      </c>
      <c r="AR28" s="121">
        <f t="shared" si="4"/>
        <v>45337</v>
      </c>
      <c r="AS28" s="120">
        <f t="shared" si="5"/>
        <v>39751561.620000005</v>
      </c>
      <c r="AT28" s="120">
        <f t="shared" si="6"/>
        <v>20419618.890000001</v>
      </c>
      <c r="AU28" s="120">
        <f t="shared" si="7"/>
        <v>60171180.510000005</v>
      </c>
      <c r="AV28" s="122">
        <f t="shared" si="8"/>
        <v>2</v>
      </c>
      <c r="AW28" s="122">
        <f t="shared" si="9"/>
        <v>2024</v>
      </c>
      <c r="BB28" s="55"/>
      <c r="BC28" s="6"/>
      <c r="BD28" s="6"/>
      <c r="BE28" s="6"/>
      <c r="BF28" s="12"/>
      <c r="BG28" s="6"/>
      <c r="BI28" s="1"/>
      <c r="BJ28" s="6"/>
      <c r="BL28" s="54"/>
    </row>
    <row r="29" spans="1:64" x14ac:dyDescent="0.3">
      <c r="A29" s="1">
        <f t="shared" si="0"/>
        <v>45352</v>
      </c>
      <c r="B29" s="91">
        <v>45366</v>
      </c>
      <c r="C29" s="45">
        <v>2751717.45</v>
      </c>
      <c r="D29" s="45">
        <v>3476266.52</v>
      </c>
      <c r="E29" s="92">
        <v>6227983.9700000007</v>
      </c>
      <c r="F29" s="33"/>
      <c r="G29" s="1">
        <f t="shared" si="1"/>
        <v>45352</v>
      </c>
      <c r="H29" s="98">
        <v>45366</v>
      </c>
      <c r="I29" s="47">
        <v>9559257.209999999</v>
      </c>
      <c r="J29" s="47">
        <v>1434965.3800000001</v>
      </c>
      <c r="K29" s="99">
        <v>10994222.59</v>
      </c>
      <c r="M29" s="1">
        <f t="shared" si="2"/>
        <v>45352</v>
      </c>
      <c r="N29" s="105">
        <v>45366</v>
      </c>
      <c r="O29" s="52">
        <v>27516581.049999997</v>
      </c>
      <c r="P29" s="52">
        <v>14040890.52</v>
      </c>
      <c r="Q29" s="106">
        <v>41557471.569999993</v>
      </c>
      <c r="S29">
        <v>45352</v>
      </c>
      <c r="T29" s="88">
        <v>45366</v>
      </c>
      <c r="U29" s="31">
        <v>0</v>
      </c>
      <c r="V29" s="31">
        <v>0</v>
      </c>
      <c r="W29" s="31">
        <v>0</v>
      </c>
      <c r="Y29">
        <v>45352</v>
      </c>
      <c r="Z29">
        <v>45366</v>
      </c>
      <c r="AA29" s="31">
        <v>20984040</v>
      </c>
      <c r="AB29" s="31">
        <v>37467306.270000003</v>
      </c>
      <c r="AC29" s="31">
        <v>58451346.270000003</v>
      </c>
      <c r="AE29">
        <v>45352</v>
      </c>
      <c r="AF29">
        <v>45366</v>
      </c>
      <c r="AG29" s="31">
        <v>19984800</v>
      </c>
      <c r="AH29" s="31">
        <v>14897948.699999999</v>
      </c>
      <c r="AI29" s="31">
        <v>34882748.700000003</v>
      </c>
      <c r="AK29">
        <v>45352</v>
      </c>
      <c r="AL29">
        <v>45366</v>
      </c>
      <c r="AM29" s="31">
        <v>49962000</v>
      </c>
      <c r="AN29" s="31">
        <v>20845591.050000001</v>
      </c>
      <c r="AO29" s="31">
        <v>70807591.049999997</v>
      </c>
      <c r="AQ29" s="1">
        <f t="shared" si="3"/>
        <v>45352</v>
      </c>
      <c r="AR29" s="121">
        <f t="shared" si="4"/>
        <v>45366</v>
      </c>
      <c r="AS29" s="120">
        <f t="shared" si="5"/>
        <v>130758395.70999999</v>
      </c>
      <c r="AT29" s="120">
        <f t="shared" si="6"/>
        <v>92162968.439999998</v>
      </c>
      <c r="AU29" s="120">
        <f t="shared" si="7"/>
        <v>222921364.15000004</v>
      </c>
      <c r="AV29" s="122">
        <f t="shared" si="8"/>
        <v>3</v>
      </c>
      <c r="AW29" s="122">
        <f t="shared" si="9"/>
        <v>2024</v>
      </c>
      <c r="BB29" s="55"/>
      <c r="BC29" s="6"/>
      <c r="BD29" s="6"/>
      <c r="BE29" s="6"/>
      <c r="BF29" s="12"/>
      <c r="BG29" s="6"/>
      <c r="BI29" s="1"/>
      <c r="BJ29" s="6"/>
      <c r="BL29" s="54"/>
    </row>
    <row r="30" spans="1:64" x14ac:dyDescent="0.3">
      <c r="A30" s="1">
        <f t="shared" si="0"/>
        <v>45383</v>
      </c>
      <c r="B30" s="91">
        <v>45397</v>
      </c>
      <c r="C30" s="45">
        <v>2753048.6799999997</v>
      </c>
      <c r="D30" s="45">
        <v>3702206.61</v>
      </c>
      <c r="E30" s="92">
        <v>6455255.2899999991</v>
      </c>
      <c r="F30" s="33"/>
      <c r="G30" s="1">
        <f t="shared" si="1"/>
        <v>45383</v>
      </c>
      <c r="H30" s="98">
        <v>45397</v>
      </c>
      <c r="I30" s="47">
        <v>9563852.0699999984</v>
      </c>
      <c r="J30" s="47">
        <v>1478301.52</v>
      </c>
      <c r="K30" s="99">
        <v>11042153.589999998</v>
      </c>
      <c r="M30" s="1">
        <f t="shared" si="2"/>
        <v>45383</v>
      </c>
      <c r="N30" s="105">
        <v>45397</v>
      </c>
      <c r="O30" s="52">
        <v>28483698.369999997</v>
      </c>
      <c r="P30" s="52">
        <v>15404517.550000001</v>
      </c>
      <c r="Q30" s="106">
        <v>43888215.920000002</v>
      </c>
      <c r="S30">
        <v>45383</v>
      </c>
      <c r="T30" s="88">
        <v>45397</v>
      </c>
      <c r="U30" s="31">
        <v>0</v>
      </c>
      <c r="V30" s="31">
        <v>0</v>
      </c>
      <c r="W30" s="31">
        <v>0</v>
      </c>
      <c r="Y30">
        <v>45383</v>
      </c>
      <c r="Z30">
        <v>45397</v>
      </c>
      <c r="AA30" s="31">
        <v>0</v>
      </c>
      <c r="AB30" s="31">
        <v>0</v>
      </c>
      <c r="AC30" s="31">
        <v>0</v>
      </c>
      <c r="AE30">
        <v>45383</v>
      </c>
      <c r="AF30">
        <v>45397</v>
      </c>
      <c r="AG30" s="31">
        <v>0</v>
      </c>
      <c r="AH30" s="31">
        <v>0</v>
      </c>
      <c r="AI30" s="31">
        <v>0</v>
      </c>
      <c r="AK30">
        <v>45383</v>
      </c>
      <c r="AL30">
        <v>45397</v>
      </c>
      <c r="AM30" s="31">
        <v>0</v>
      </c>
      <c r="AN30" s="31">
        <v>0</v>
      </c>
      <c r="AO30" s="31">
        <v>0</v>
      </c>
      <c r="AQ30" s="1">
        <f t="shared" si="3"/>
        <v>45383</v>
      </c>
      <c r="AR30" s="121">
        <f t="shared" si="4"/>
        <v>45397</v>
      </c>
      <c r="AS30" s="120">
        <f t="shared" si="5"/>
        <v>40800599.119999997</v>
      </c>
      <c r="AT30" s="120">
        <f t="shared" si="6"/>
        <v>20585025.68</v>
      </c>
      <c r="AU30" s="120">
        <f t="shared" si="7"/>
        <v>61385624.799999997</v>
      </c>
      <c r="AV30" s="122">
        <f t="shared" si="8"/>
        <v>4</v>
      </c>
      <c r="AW30" s="122">
        <f t="shared" si="9"/>
        <v>2024</v>
      </c>
      <c r="BB30" s="55"/>
      <c r="BC30" s="6"/>
      <c r="BD30" s="6"/>
      <c r="BE30" s="6"/>
      <c r="BF30" s="12"/>
      <c r="BG30" s="6"/>
      <c r="BI30" s="1"/>
      <c r="BJ30" s="6"/>
      <c r="BL30" s="54"/>
    </row>
    <row r="31" spans="1:64" x14ac:dyDescent="0.3">
      <c r="A31" s="1">
        <f t="shared" si="0"/>
        <v>45413</v>
      </c>
      <c r="B31" s="91">
        <v>45427</v>
      </c>
      <c r="C31" s="45">
        <v>2755288.4499999997</v>
      </c>
      <c r="D31" s="45">
        <v>3569558.97</v>
      </c>
      <c r="E31" s="92">
        <v>6324847.4199999999</v>
      </c>
      <c r="F31" s="33"/>
      <c r="G31" s="1">
        <f t="shared" si="1"/>
        <v>45413</v>
      </c>
      <c r="H31" s="98">
        <v>45427</v>
      </c>
      <c r="I31" s="47">
        <v>9566530.7000000011</v>
      </c>
      <c r="J31" s="47">
        <v>1376039.1</v>
      </c>
      <c r="K31" s="99">
        <v>10942569.800000001</v>
      </c>
      <c r="M31" s="1">
        <f t="shared" si="2"/>
        <v>45413</v>
      </c>
      <c r="N31" s="105">
        <v>45427</v>
      </c>
      <c r="O31" s="52">
        <v>28868122.020000003</v>
      </c>
      <c r="P31" s="52">
        <v>14979097.879999999</v>
      </c>
      <c r="Q31" s="106">
        <v>43847219.900000006</v>
      </c>
      <c r="S31">
        <v>45413</v>
      </c>
      <c r="T31" s="88">
        <v>45427</v>
      </c>
      <c r="U31" s="31">
        <v>99574148.060000002</v>
      </c>
      <c r="V31" s="31">
        <v>45392595.979999997</v>
      </c>
      <c r="W31" s="31">
        <v>144966744.03999999</v>
      </c>
      <c r="Y31">
        <v>45413</v>
      </c>
      <c r="Z31">
        <v>45427</v>
      </c>
      <c r="AA31" s="31">
        <v>0</v>
      </c>
      <c r="AB31" s="31">
        <v>0</v>
      </c>
      <c r="AC31" s="31">
        <v>0</v>
      </c>
      <c r="AE31">
        <v>45413</v>
      </c>
      <c r="AF31">
        <v>45427</v>
      </c>
      <c r="AG31" s="31">
        <v>0</v>
      </c>
      <c r="AH31" s="31">
        <v>0</v>
      </c>
      <c r="AI31" s="31">
        <v>0</v>
      </c>
      <c r="AK31">
        <v>45413</v>
      </c>
      <c r="AL31">
        <v>45427</v>
      </c>
      <c r="AM31" s="31">
        <v>0</v>
      </c>
      <c r="AN31" s="31">
        <v>0</v>
      </c>
      <c r="AO31" s="31">
        <v>0</v>
      </c>
      <c r="AQ31" s="1">
        <f t="shared" si="3"/>
        <v>45413</v>
      </c>
      <c r="AR31" s="121">
        <f t="shared" si="4"/>
        <v>45427</v>
      </c>
      <c r="AS31" s="120">
        <f t="shared" si="5"/>
        <v>140764089.23000002</v>
      </c>
      <c r="AT31" s="120">
        <f t="shared" si="6"/>
        <v>65317291.929999992</v>
      </c>
      <c r="AU31" s="120">
        <f t="shared" si="7"/>
        <v>206081381.16</v>
      </c>
      <c r="AV31" s="122">
        <f t="shared" si="8"/>
        <v>5</v>
      </c>
      <c r="AW31" s="122">
        <f t="shared" si="9"/>
        <v>2024</v>
      </c>
      <c r="BB31" s="55"/>
      <c r="BC31" s="6"/>
      <c r="BD31" s="6"/>
      <c r="BE31" s="6"/>
      <c r="BF31" s="12"/>
      <c r="BG31" s="6"/>
      <c r="BI31" s="1"/>
      <c r="BJ31" s="6"/>
      <c r="BL31" s="54"/>
    </row>
    <row r="32" spans="1:64" x14ac:dyDescent="0.3">
      <c r="A32" s="1">
        <f t="shared" si="0"/>
        <v>45444</v>
      </c>
      <c r="B32" s="91">
        <v>45460</v>
      </c>
      <c r="C32" s="45">
        <v>2756750.04</v>
      </c>
      <c r="D32" s="45">
        <v>3912333.6900000004</v>
      </c>
      <c r="E32" s="92">
        <v>6669083.7300000004</v>
      </c>
      <c r="F32" s="33"/>
      <c r="G32" s="1">
        <f t="shared" si="1"/>
        <v>45444</v>
      </c>
      <c r="H32" s="98">
        <v>45460</v>
      </c>
      <c r="I32" s="47">
        <v>9568707.6199999992</v>
      </c>
      <c r="J32" s="47">
        <v>1454066.21</v>
      </c>
      <c r="K32" s="99">
        <v>11022773.829999998</v>
      </c>
      <c r="M32" s="1">
        <f t="shared" si="2"/>
        <v>45444</v>
      </c>
      <c r="N32" s="105">
        <v>45458</v>
      </c>
      <c r="O32" s="52">
        <v>30615652.369999997</v>
      </c>
      <c r="P32" s="52">
        <v>16273252.610000001</v>
      </c>
      <c r="Q32" s="106">
        <v>46888904.979999997</v>
      </c>
      <c r="S32">
        <v>45444</v>
      </c>
      <c r="T32" s="88">
        <v>45458</v>
      </c>
      <c r="U32" s="31">
        <v>0</v>
      </c>
      <c r="V32" s="31">
        <v>0</v>
      </c>
      <c r="W32" s="31">
        <v>0</v>
      </c>
      <c r="Y32">
        <v>45444</v>
      </c>
      <c r="Z32">
        <v>45458</v>
      </c>
      <c r="AA32" s="31">
        <v>0</v>
      </c>
      <c r="AB32" s="31">
        <v>0</v>
      </c>
      <c r="AC32" s="31">
        <v>0</v>
      </c>
      <c r="AE32">
        <v>45444</v>
      </c>
      <c r="AF32">
        <v>45458</v>
      </c>
      <c r="AG32" s="31">
        <v>0</v>
      </c>
      <c r="AH32" s="31">
        <v>0</v>
      </c>
      <c r="AI32" s="31">
        <v>0</v>
      </c>
      <c r="AK32">
        <v>45444</v>
      </c>
      <c r="AL32">
        <v>45458</v>
      </c>
      <c r="AM32" s="31">
        <v>0</v>
      </c>
      <c r="AN32" s="31">
        <v>0</v>
      </c>
      <c r="AO32" s="31">
        <v>0</v>
      </c>
      <c r="AQ32" s="1">
        <f t="shared" si="3"/>
        <v>45444</v>
      </c>
      <c r="AR32" s="121">
        <f t="shared" si="4"/>
        <v>45460</v>
      </c>
      <c r="AS32" s="120">
        <f t="shared" si="5"/>
        <v>42941110.030000001</v>
      </c>
      <c r="AT32" s="120">
        <f t="shared" si="6"/>
        <v>21639652.510000002</v>
      </c>
      <c r="AU32" s="120">
        <f t="shared" si="7"/>
        <v>64580762.539999992</v>
      </c>
      <c r="AV32" s="122">
        <f t="shared" si="8"/>
        <v>6</v>
      </c>
      <c r="AW32" s="122">
        <f t="shared" si="9"/>
        <v>2024</v>
      </c>
      <c r="BB32" s="55"/>
      <c r="BC32" s="6"/>
      <c r="BD32" s="6"/>
      <c r="BE32" s="6"/>
      <c r="BF32" s="12"/>
      <c r="BG32" s="6"/>
      <c r="BI32" s="1"/>
      <c r="BJ32" s="6"/>
      <c r="BL32" s="54"/>
    </row>
    <row r="33" spans="1:64" x14ac:dyDescent="0.3">
      <c r="A33" s="1">
        <f t="shared" si="0"/>
        <v>45474</v>
      </c>
      <c r="B33" s="91">
        <v>45488</v>
      </c>
      <c r="C33" s="45">
        <v>2758773.8600000003</v>
      </c>
      <c r="D33" s="45">
        <v>3305651.94</v>
      </c>
      <c r="E33" s="92">
        <v>6064425.8000000007</v>
      </c>
      <c r="F33" s="33"/>
      <c r="G33" s="1">
        <f t="shared" si="1"/>
        <v>45474</v>
      </c>
      <c r="H33" s="98">
        <v>45488</v>
      </c>
      <c r="I33" s="47">
        <v>9569028.4600000009</v>
      </c>
      <c r="J33" s="47">
        <v>1182019.25</v>
      </c>
      <c r="K33" s="99">
        <v>10751047.710000001</v>
      </c>
      <c r="M33" s="1">
        <f t="shared" si="2"/>
        <v>45474</v>
      </c>
      <c r="N33" s="105">
        <v>45488</v>
      </c>
      <c r="O33" s="52">
        <v>31184026.549999993</v>
      </c>
      <c r="P33" s="52">
        <v>15900572.159999998</v>
      </c>
      <c r="Q33" s="106">
        <v>47084598.709999993</v>
      </c>
      <c r="S33">
        <v>45474</v>
      </c>
      <c r="T33" s="88">
        <v>45488</v>
      </c>
      <c r="U33" s="31">
        <v>0</v>
      </c>
      <c r="V33" s="31">
        <v>0</v>
      </c>
      <c r="W33" s="31">
        <v>0</v>
      </c>
      <c r="Y33">
        <v>45474</v>
      </c>
      <c r="Z33">
        <v>45488</v>
      </c>
      <c r="AA33" s="31">
        <v>0</v>
      </c>
      <c r="AB33" s="31">
        <v>0</v>
      </c>
      <c r="AC33" s="31">
        <v>0</v>
      </c>
      <c r="AE33">
        <v>45474</v>
      </c>
      <c r="AF33">
        <v>45488</v>
      </c>
      <c r="AG33" s="31">
        <v>0</v>
      </c>
      <c r="AH33" s="31">
        <v>0</v>
      </c>
      <c r="AI33" s="31">
        <v>0</v>
      </c>
      <c r="AK33">
        <v>45474</v>
      </c>
      <c r="AL33">
        <v>45488</v>
      </c>
      <c r="AM33" s="31">
        <v>0</v>
      </c>
      <c r="AN33" s="31">
        <v>0</v>
      </c>
      <c r="AO33" s="31">
        <v>0</v>
      </c>
      <c r="AQ33" s="1">
        <f t="shared" si="3"/>
        <v>45474</v>
      </c>
      <c r="AR33" s="121">
        <f t="shared" si="4"/>
        <v>45488</v>
      </c>
      <c r="AS33" s="120">
        <f t="shared" si="5"/>
        <v>43511828.86999999</v>
      </c>
      <c r="AT33" s="120">
        <f t="shared" si="6"/>
        <v>20388243.349999998</v>
      </c>
      <c r="AU33" s="120">
        <f t="shared" si="7"/>
        <v>63900072.219999999</v>
      </c>
      <c r="AV33" s="122">
        <f t="shared" si="8"/>
        <v>7</v>
      </c>
      <c r="AW33" s="122">
        <f t="shared" si="9"/>
        <v>2024</v>
      </c>
      <c r="BB33" s="55"/>
      <c r="BC33" s="6"/>
      <c r="BD33" s="6"/>
      <c r="BE33" s="6"/>
      <c r="BF33" s="12"/>
      <c r="BG33" s="6"/>
      <c r="BI33" s="1"/>
      <c r="BJ33" s="6"/>
      <c r="BL33" s="54"/>
    </row>
    <row r="34" spans="1:64" x14ac:dyDescent="0.3">
      <c r="A34" s="1">
        <f t="shared" si="0"/>
        <v>45505</v>
      </c>
      <c r="B34" s="91">
        <v>45519</v>
      </c>
      <c r="C34" s="45">
        <v>2759762.7300000004</v>
      </c>
      <c r="D34" s="45">
        <v>3645839.23</v>
      </c>
      <c r="E34" s="92">
        <v>6405601.9600000009</v>
      </c>
      <c r="F34" s="33"/>
      <c r="G34" s="1">
        <f t="shared" si="1"/>
        <v>45505</v>
      </c>
      <c r="H34" s="98">
        <v>45519</v>
      </c>
      <c r="I34" s="47">
        <v>9572664.6600000001</v>
      </c>
      <c r="J34" s="47">
        <v>1252826.78</v>
      </c>
      <c r="K34" s="99">
        <v>10825491.439999999</v>
      </c>
      <c r="M34" s="1">
        <f t="shared" si="2"/>
        <v>45505</v>
      </c>
      <c r="N34" s="105">
        <v>45519</v>
      </c>
      <c r="O34" s="52">
        <v>31151532.290000007</v>
      </c>
      <c r="P34" s="52">
        <v>16268849.680000002</v>
      </c>
      <c r="Q34" s="106">
        <v>47420381.970000006</v>
      </c>
      <c r="S34">
        <v>45505</v>
      </c>
      <c r="T34" s="88">
        <v>45519</v>
      </c>
      <c r="U34" s="31">
        <v>0</v>
      </c>
      <c r="V34" s="31">
        <v>0</v>
      </c>
      <c r="W34" s="31">
        <v>0</v>
      </c>
      <c r="Y34">
        <v>45505</v>
      </c>
      <c r="Z34">
        <v>45519</v>
      </c>
      <c r="AA34" s="31">
        <v>0</v>
      </c>
      <c r="AB34" s="31">
        <v>0</v>
      </c>
      <c r="AC34" s="31">
        <v>0</v>
      </c>
      <c r="AE34">
        <v>45505</v>
      </c>
      <c r="AF34">
        <v>45519</v>
      </c>
      <c r="AG34" s="31">
        <v>0</v>
      </c>
      <c r="AH34" s="31">
        <v>0</v>
      </c>
      <c r="AI34" s="31">
        <v>0</v>
      </c>
      <c r="AK34">
        <v>45505</v>
      </c>
      <c r="AL34">
        <v>45519</v>
      </c>
      <c r="AM34" s="31">
        <v>0</v>
      </c>
      <c r="AN34" s="31">
        <v>0</v>
      </c>
      <c r="AO34" s="31">
        <v>0</v>
      </c>
      <c r="AQ34" s="1">
        <f t="shared" si="3"/>
        <v>45505</v>
      </c>
      <c r="AR34" s="121">
        <f t="shared" si="4"/>
        <v>45519</v>
      </c>
      <c r="AS34" s="120">
        <f t="shared" si="5"/>
        <v>43483959.680000007</v>
      </c>
      <c r="AT34" s="120">
        <f t="shared" si="6"/>
        <v>21167515.690000001</v>
      </c>
      <c r="AU34" s="120">
        <f t="shared" si="7"/>
        <v>64651475.370000005</v>
      </c>
      <c r="AV34" s="122">
        <f t="shared" si="8"/>
        <v>8</v>
      </c>
      <c r="AW34" s="122">
        <f t="shared" si="9"/>
        <v>2024</v>
      </c>
      <c r="BB34" s="55"/>
      <c r="BC34" s="6"/>
      <c r="BD34" s="6"/>
      <c r="BE34" s="6"/>
      <c r="BF34" s="12"/>
      <c r="BG34" s="6"/>
      <c r="BI34" s="1"/>
      <c r="BJ34" s="6"/>
      <c r="BL34" s="54"/>
    </row>
    <row r="35" spans="1:64" x14ac:dyDescent="0.3">
      <c r="A35" s="1">
        <f t="shared" si="0"/>
        <v>45536</v>
      </c>
      <c r="B35" s="91">
        <v>45551</v>
      </c>
      <c r="C35" s="45">
        <v>2759762.7300000004</v>
      </c>
      <c r="D35" s="45">
        <v>3746927.8</v>
      </c>
      <c r="E35" s="92">
        <v>6506690.5300000003</v>
      </c>
      <c r="F35" s="33"/>
      <c r="G35" s="1">
        <f t="shared" si="1"/>
        <v>45536</v>
      </c>
      <c r="H35" s="98">
        <v>45551</v>
      </c>
      <c r="I35" s="47">
        <v>9626583.4199999999</v>
      </c>
      <c r="J35" s="47">
        <v>1241774.96</v>
      </c>
      <c r="K35" s="99">
        <v>10868358.379999999</v>
      </c>
      <c r="M35" s="1">
        <f t="shared" si="2"/>
        <v>45536</v>
      </c>
      <c r="N35" s="105">
        <v>45550</v>
      </c>
      <c r="O35" s="52">
        <v>41905321.570000008</v>
      </c>
      <c r="P35" s="52">
        <v>15906006.630000001</v>
      </c>
      <c r="Q35" s="106">
        <v>57811328.20000001</v>
      </c>
      <c r="S35">
        <v>45536</v>
      </c>
      <c r="T35" s="88">
        <v>45550</v>
      </c>
      <c r="U35" s="31">
        <v>0</v>
      </c>
      <c r="V35" s="31">
        <v>0</v>
      </c>
      <c r="W35" s="31">
        <v>0</v>
      </c>
      <c r="Y35">
        <v>45536</v>
      </c>
      <c r="Z35">
        <v>45550</v>
      </c>
      <c r="AA35" s="31">
        <v>23434530</v>
      </c>
      <c r="AB35" s="31">
        <v>39172479.010000005</v>
      </c>
      <c r="AC35" s="31">
        <v>62607009.010000005</v>
      </c>
      <c r="AE35">
        <v>45536</v>
      </c>
      <c r="AF35">
        <v>45550</v>
      </c>
      <c r="AG35" s="31">
        <v>22318600</v>
      </c>
      <c r="AH35" s="31">
        <v>7417956.4500000002</v>
      </c>
      <c r="AI35" s="31">
        <v>29736556.449999999</v>
      </c>
      <c r="AK35">
        <v>45536</v>
      </c>
      <c r="AL35">
        <v>45550</v>
      </c>
      <c r="AM35" s="31">
        <v>55796500</v>
      </c>
      <c r="AN35" s="31">
        <v>23595201.450000003</v>
      </c>
      <c r="AO35" s="31">
        <v>79391701.450000003</v>
      </c>
      <c r="AQ35" s="1">
        <f t="shared" si="3"/>
        <v>45536</v>
      </c>
      <c r="AR35" s="121">
        <f t="shared" si="4"/>
        <v>45551</v>
      </c>
      <c r="AS35" s="120">
        <f t="shared" si="5"/>
        <v>155841297.72</v>
      </c>
      <c r="AT35" s="120">
        <f t="shared" si="6"/>
        <v>91080346.300000012</v>
      </c>
      <c r="AU35" s="120">
        <f t="shared" si="7"/>
        <v>246921644.01999998</v>
      </c>
      <c r="AV35" s="122">
        <f t="shared" si="8"/>
        <v>9</v>
      </c>
      <c r="AW35" s="122">
        <f t="shared" si="9"/>
        <v>2024</v>
      </c>
      <c r="BB35" s="55"/>
      <c r="BC35" s="6"/>
      <c r="BD35" s="6"/>
      <c r="BE35" s="6"/>
      <c r="BF35" s="12"/>
      <c r="BG35" s="6"/>
      <c r="BI35" s="1"/>
      <c r="BJ35" s="6"/>
      <c r="BL35" s="54"/>
    </row>
    <row r="36" spans="1:64" x14ac:dyDescent="0.3">
      <c r="A36" s="1">
        <f t="shared" si="0"/>
        <v>45566</v>
      </c>
      <c r="B36" s="91">
        <v>45580</v>
      </c>
      <c r="C36" s="45">
        <v>2759762.7300000004</v>
      </c>
      <c r="D36" s="45">
        <v>3379390.67</v>
      </c>
      <c r="E36" s="92">
        <v>6139153.4000000004</v>
      </c>
      <c r="F36" s="33"/>
      <c r="G36" s="1">
        <f t="shared" si="1"/>
        <v>45566</v>
      </c>
      <c r="H36" s="98">
        <v>45580</v>
      </c>
      <c r="I36" s="47">
        <v>9682180.1400000006</v>
      </c>
      <c r="J36" s="47">
        <v>1077886.8499999999</v>
      </c>
      <c r="K36" s="99">
        <v>10760066.99</v>
      </c>
      <c r="M36" s="1">
        <f t="shared" si="2"/>
        <v>45566</v>
      </c>
      <c r="N36" s="105">
        <v>45580</v>
      </c>
      <c r="O36" s="52">
        <v>41330401.57</v>
      </c>
      <c r="P36" s="52">
        <v>14977730.260000002</v>
      </c>
      <c r="Q36" s="106">
        <v>56308131.829999998</v>
      </c>
      <c r="S36">
        <v>45566</v>
      </c>
      <c r="T36" s="88">
        <v>45580</v>
      </c>
      <c r="U36" s="31">
        <v>0</v>
      </c>
      <c r="V36" s="31">
        <v>0</v>
      </c>
      <c r="W36" s="31">
        <v>0</v>
      </c>
      <c r="Y36">
        <v>45566</v>
      </c>
      <c r="Z36">
        <v>45580</v>
      </c>
      <c r="AA36" s="31">
        <v>0</v>
      </c>
      <c r="AB36" s="31">
        <v>0</v>
      </c>
      <c r="AC36" s="31">
        <v>0</v>
      </c>
      <c r="AE36">
        <v>45566</v>
      </c>
      <c r="AF36">
        <v>45580</v>
      </c>
      <c r="AG36" s="31">
        <v>0</v>
      </c>
      <c r="AH36" s="31">
        <v>0</v>
      </c>
      <c r="AI36" s="31">
        <v>0</v>
      </c>
      <c r="AK36">
        <v>45566</v>
      </c>
      <c r="AL36">
        <v>45580</v>
      </c>
      <c r="AM36" s="31">
        <v>0</v>
      </c>
      <c r="AN36" s="31">
        <v>0</v>
      </c>
      <c r="AO36" s="31">
        <v>0</v>
      </c>
      <c r="AQ36" s="1">
        <f t="shared" si="3"/>
        <v>45566</v>
      </c>
      <c r="AR36" s="121">
        <f t="shared" si="4"/>
        <v>45580</v>
      </c>
      <c r="AS36" s="120">
        <f t="shared" si="5"/>
        <v>53772344.439999998</v>
      </c>
      <c r="AT36" s="120">
        <f t="shared" si="6"/>
        <v>19435007.780000001</v>
      </c>
      <c r="AU36" s="120">
        <f t="shared" si="7"/>
        <v>73207352.219999999</v>
      </c>
      <c r="AV36" s="122">
        <f t="shared" si="8"/>
        <v>10</v>
      </c>
      <c r="AW36" s="122">
        <f t="shared" si="9"/>
        <v>2024</v>
      </c>
      <c r="BB36" s="55"/>
      <c r="BC36" s="6"/>
      <c r="BD36" s="6"/>
      <c r="BE36" s="6"/>
      <c r="BF36" s="12"/>
      <c r="BG36" s="6"/>
      <c r="BI36" s="1"/>
      <c r="BJ36" s="6"/>
      <c r="BL36" s="54"/>
    </row>
    <row r="37" spans="1:64" x14ac:dyDescent="0.3">
      <c r="A37" s="1">
        <f t="shared" si="0"/>
        <v>45597</v>
      </c>
      <c r="B37" s="91">
        <v>45614</v>
      </c>
      <c r="C37" s="45">
        <v>2759762.7300000004</v>
      </c>
      <c r="D37" s="45">
        <v>3945997.49</v>
      </c>
      <c r="E37" s="92">
        <v>6705760.2200000007</v>
      </c>
      <c r="F37" s="33"/>
      <c r="G37" s="1">
        <f t="shared" si="1"/>
        <v>45597</v>
      </c>
      <c r="H37" s="98">
        <v>45614</v>
      </c>
      <c r="I37" s="47">
        <v>9738097.9400000013</v>
      </c>
      <c r="J37" s="47">
        <v>1208343.8600000001</v>
      </c>
      <c r="K37" s="99">
        <v>10946441.800000001</v>
      </c>
      <c r="M37" s="1">
        <f t="shared" si="2"/>
        <v>45597</v>
      </c>
      <c r="N37" s="105">
        <v>45611</v>
      </c>
      <c r="O37" s="52">
        <v>40755481.579999998</v>
      </c>
      <c r="P37" s="52">
        <v>15072311.060000001</v>
      </c>
      <c r="Q37" s="106">
        <v>55827792.640000001</v>
      </c>
      <c r="S37">
        <v>45597</v>
      </c>
      <c r="T37" s="88">
        <v>45611</v>
      </c>
      <c r="U37" s="31">
        <v>103087624.61</v>
      </c>
      <c r="V37" s="31">
        <v>41082823.68</v>
      </c>
      <c r="W37" s="31">
        <v>144170448.28999999</v>
      </c>
      <c r="Y37">
        <v>45597</v>
      </c>
      <c r="Z37">
        <v>45611</v>
      </c>
      <c r="AA37" s="31">
        <v>0</v>
      </c>
      <c r="AB37" s="31">
        <v>0</v>
      </c>
      <c r="AC37" s="31">
        <v>0</v>
      </c>
      <c r="AE37">
        <v>45597</v>
      </c>
      <c r="AF37">
        <v>45611</v>
      </c>
      <c r="AG37" s="31">
        <v>0</v>
      </c>
      <c r="AH37" s="31">
        <v>0</v>
      </c>
      <c r="AI37" s="31">
        <v>0</v>
      </c>
      <c r="AK37">
        <v>45597</v>
      </c>
      <c r="AL37">
        <v>45611</v>
      </c>
      <c r="AM37" s="31">
        <v>0</v>
      </c>
      <c r="AN37" s="31">
        <v>0</v>
      </c>
      <c r="AO37" s="31">
        <v>0</v>
      </c>
      <c r="AQ37" s="1">
        <f t="shared" si="3"/>
        <v>45597</v>
      </c>
      <c r="AR37" s="121">
        <f t="shared" si="4"/>
        <v>45614</v>
      </c>
      <c r="AS37" s="120">
        <f t="shared" si="5"/>
        <v>156340966.86000001</v>
      </c>
      <c r="AT37" s="120">
        <f t="shared" si="6"/>
        <v>61309476.090000004</v>
      </c>
      <c r="AU37" s="120">
        <f t="shared" si="7"/>
        <v>217650442.94999999</v>
      </c>
      <c r="AV37" s="122">
        <f t="shared" si="8"/>
        <v>11</v>
      </c>
      <c r="AW37" s="122">
        <f t="shared" si="9"/>
        <v>2024</v>
      </c>
      <c r="BB37" s="55"/>
      <c r="BC37" s="6"/>
      <c r="BD37" s="6"/>
      <c r="BE37" s="6"/>
      <c r="BF37" s="12"/>
      <c r="BG37" s="6"/>
      <c r="BI37" s="1"/>
      <c r="BJ37" s="6"/>
      <c r="BL37" s="54"/>
    </row>
    <row r="38" spans="1:64" x14ac:dyDescent="0.3">
      <c r="A38" s="1">
        <f t="shared" si="0"/>
        <v>45627</v>
      </c>
      <c r="B38" s="91">
        <v>45642</v>
      </c>
      <c r="C38" s="45">
        <v>2759762.7300000004</v>
      </c>
      <c r="D38" s="45">
        <v>3233023.51</v>
      </c>
      <c r="E38" s="92">
        <v>5992786.2400000002</v>
      </c>
      <c r="F38" s="33"/>
      <c r="G38" s="1">
        <f t="shared" si="1"/>
        <v>45627</v>
      </c>
      <c r="H38" s="98">
        <v>45642</v>
      </c>
      <c r="I38" s="47">
        <v>9794338.6600000001</v>
      </c>
      <c r="J38" s="47">
        <v>947888.92</v>
      </c>
      <c r="K38" s="99">
        <v>10742227.58</v>
      </c>
      <c r="M38" s="1">
        <f t="shared" si="2"/>
        <v>45627</v>
      </c>
      <c r="N38" s="105">
        <v>45641</v>
      </c>
      <c r="O38" s="52">
        <v>40180561.559999995</v>
      </c>
      <c r="P38" s="52">
        <v>14144088.459999999</v>
      </c>
      <c r="Q38" s="106">
        <v>54324650.019999996</v>
      </c>
      <c r="S38">
        <v>45627</v>
      </c>
      <c r="T38" s="88">
        <v>45641</v>
      </c>
      <c r="U38" s="31">
        <v>0</v>
      </c>
      <c r="V38" s="31">
        <v>0</v>
      </c>
      <c r="W38" s="31">
        <v>0</v>
      </c>
      <c r="Y38">
        <v>45627</v>
      </c>
      <c r="Z38">
        <v>45641</v>
      </c>
      <c r="AA38" s="31">
        <v>0</v>
      </c>
      <c r="AB38" s="31">
        <v>0</v>
      </c>
      <c r="AC38" s="31">
        <v>0</v>
      </c>
      <c r="AE38">
        <v>45627</v>
      </c>
      <c r="AF38">
        <v>45641</v>
      </c>
      <c r="AG38" s="31">
        <v>0</v>
      </c>
      <c r="AH38" s="31">
        <v>0</v>
      </c>
      <c r="AI38" s="31">
        <v>0</v>
      </c>
      <c r="AK38">
        <v>45627</v>
      </c>
      <c r="AL38">
        <v>45641</v>
      </c>
      <c r="AM38" s="31">
        <v>0</v>
      </c>
      <c r="AN38" s="31">
        <v>0</v>
      </c>
      <c r="AO38" s="31">
        <v>0</v>
      </c>
      <c r="AQ38" s="1">
        <f t="shared" si="3"/>
        <v>45627</v>
      </c>
      <c r="AR38" s="121">
        <f t="shared" si="4"/>
        <v>45642</v>
      </c>
      <c r="AS38" s="120">
        <f t="shared" si="5"/>
        <v>52734662.949999996</v>
      </c>
      <c r="AT38" s="120">
        <f t="shared" si="6"/>
        <v>18325000.890000001</v>
      </c>
      <c r="AU38" s="120">
        <f t="shared" si="7"/>
        <v>71059663.840000004</v>
      </c>
      <c r="AV38" s="122">
        <f t="shared" si="8"/>
        <v>12</v>
      </c>
      <c r="AW38" s="122">
        <f t="shared" si="9"/>
        <v>2024</v>
      </c>
      <c r="BB38" s="55"/>
      <c r="BC38" s="6"/>
      <c r="BD38" s="6"/>
      <c r="BE38" s="6"/>
      <c r="BF38" s="12"/>
      <c r="BG38" s="6"/>
      <c r="BI38" s="1"/>
      <c r="BJ38" s="6"/>
      <c r="BL38" s="54"/>
    </row>
    <row r="39" spans="1:64" x14ac:dyDescent="0.3">
      <c r="A39" s="1">
        <f t="shared" si="0"/>
        <v>45658</v>
      </c>
      <c r="B39" s="91">
        <v>45672</v>
      </c>
      <c r="C39" s="45">
        <v>2759762.73</v>
      </c>
      <c r="D39" s="45">
        <v>3448794.28</v>
      </c>
      <c r="E39" s="92">
        <v>6208557.0099999998</v>
      </c>
      <c r="F39" s="33"/>
      <c r="G39" s="1">
        <f t="shared" si="1"/>
        <v>45658</v>
      </c>
      <c r="H39" s="98">
        <v>45672</v>
      </c>
      <c r="I39" s="47">
        <v>9851742.0299999993</v>
      </c>
      <c r="J39" s="47">
        <v>965267.89999999991</v>
      </c>
      <c r="K39" s="99">
        <v>10817009.93</v>
      </c>
      <c r="M39" s="1">
        <f t="shared" si="2"/>
        <v>45658</v>
      </c>
      <c r="N39" s="105">
        <v>45672</v>
      </c>
      <c r="O39" s="52">
        <v>40149268.290000007</v>
      </c>
      <c r="P39" s="52">
        <v>14088467.43</v>
      </c>
      <c r="Q39" s="106">
        <v>54237735.720000006</v>
      </c>
      <c r="S39">
        <v>45658</v>
      </c>
      <c r="T39" s="88">
        <v>45672</v>
      </c>
      <c r="U39" s="31">
        <v>0</v>
      </c>
      <c r="V39" s="31">
        <v>0</v>
      </c>
      <c r="W39" s="31">
        <v>0</v>
      </c>
      <c r="Y39">
        <v>45658</v>
      </c>
      <c r="Z39">
        <v>45672</v>
      </c>
      <c r="AA39" s="31">
        <v>0</v>
      </c>
      <c r="AB39" s="31">
        <v>0</v>
      </c>
      <c r="AC39" s="31">
        <v>0</v>
      </c>
      <c r="AE39">
        <v>45658</v>
      </c>
      <c r="AF39">
        <v>45672</v>
      </c>
      <c r="AG39" s="31">
        <v>0</v>
      </c>
      <c r="AH39" s="31">
        <v>0</v>
      </c>
      <c r="AI39" s="31">
        <v>0</v>
      </c>
      <c r="AK39">
        <v>45658</v>
      </c>
      <c r="AL39">
        <v>45672</v>
      </c>
      <c r="AM39" s="31">
        <v>0</v>
      </c>
      <c r="AN39" s="31">
        <v>0</v>
      </c>
      <c r="AO39" s="31">
        <v>0</v>
      </c>
      <c r="AQ39" s="1">
        <f t="shared" si="3"/>
        <v>45658</v>
      </c>
      <c r="AR39" s="121">
        <f t="shared" si="4"/>
        <v>45672</v>
      </c>
      <c r="AS39" s="120">
        <f t="shared" si="5"/>
        <v>52760773.050000004</v>
      </c>
      <c r="AT39" s="120">
        <f t="shared" si="6"/>
        <v>18502529.609999999</v>
      </c>
      <c r="AU39" s="120">
        <f t="shared" si="7"/>
        <v>71263302.659999996</v>
      </c>
      <c r="AV39" s="122">
        <f t="shared" si="8"/>
        <v>1</v>
      </c>
      <c r="AW39" s="122">
        <f t="shared" si="9"/>
        <v>2025</v>
      </c>
      <c r="BB39" s="55"/>
      <c r="BC39" s="6"/>
      <c r="BD39" s="6"/>
      <c r="BE39" s="6"/>
      <c r="BF39" s="12"/>
      <c r="BG39" s="6"/>
      <c r="BI39" s="1"/>
      <c r="BJ39" s="6"/>
      <c r="BL39" s="54"/>
    </row>
    <row r="40" spans="1:64" x14ac:dyDescent="0.3">
      <c r="A40" s="1">
        <f t="shared" si="0"/>
        <v>45689</v>
      </c>
      <c r="B40" s="91">
        <v>45705</v>
      </c>
      <c r="C40" s="45">
        <v>2759762.73</v>
      </c>
      <c r="D40" s="45">
        <v>3777352.05</v>
      </c>
      <c r="E40" s="92">
        <v>6537114.7799999993</v>
      </c>
      <c r="F40" s="33"/>
      <c r="G40" s="1">
        <f t="shared" si="1"/>
        <v>45689</v>
      </c>
      <c r="H40" s="98">
        <v>45705</v>
      </c>
      <c r="I40" s="47">
        <v>9909481.8599999994</v>
      </c>
      <c r="J40" s="47">
        <v>1005819.46</v>
      </c>
      <c r="K40" s="99">
        <v>10915301.32</v>
      </c>
      <c r="M40" s="1">
        <f t="shared" si="2"/>
        <v>45689</v>
      </c>
      <c r="N40" s="105">
        <v>45703</v>
      </c>
      <c r="O40" s="52">
        <v>40117975.019999996</v>
      </c>
      <c r="P40" s="52">
        <v>13483774.129999999</v>
      </c>
      <c r="Q40" s="106">
        <v>53601749.149999991</v>
      </c>
      <c r="S40">
        <v>45689</v>
      </c>
      <c r="T40" s="88">
        <v>45703</v>
      </c>
      <c r="U40" s="31">
        <v>0</v>
      </c>
      <c r="V40" s="31">
        <v>0</v>
      </c>
      <c r="W40" s="31">
        <v>0</v>
      </c>
      <c r="Y40">
        <v>45689</v>
      </c>
      <c r="Z40">
        <v>45703</v>
      </c>
      <c r="AA40" s="31">
        <v>0</v>
      </c>
      <c r="AB40" s="31">
        <v>0</v>
      </c>
      <c r="AC40" s="31">
        <v>0</v>
      </c>
      <c r="AE40">
        <v>45689</v>
      </c>
      <c r="AF40">
        <v>45703</v>
      </c>
      <c r="AG40" s="31">
        <v>0</v>
      </c>
      <c r="AH40" s="31">
        <v>0</v>
      </c>
      <c r="AI40" s="31">
        <v>0</v>
      </c>
      <c r="AK40">
        <v>45689</v>
      </c>
      <c r="AL40">
        <v>45703</v>
      </c>
      <c r="AM40" s="31">
        <v>0</v>
      </c>
      <c r="AN40" s="31">
        <v>0</v>
      </c>
      <c r="AO40" s="31">
        <v>0</v>
      </c>
      <c r="AQ40" s="1">
        <f t="shared" si="3"/>
        <v>45689</v>
      </c>
      <c r="AR40" s="121">
        <f t="shared" si="4"/>
        <v>45705</v>
      </c>
      <c r="AS40" s="120">
        <f t="shared" si="5"/>
        <v>52787219.609999999</v>
      </c>
      <c r="AT40" s="120">
        <f t="shared" si="6"/>
        <v>18266945.640000001</v>
      </c>
      <c r="AU40" s="120">
        <f t="shared" si="7"/>
        <v>71054165.25</v>
      </c>
      <c r="AV40" s="122">
        <f t="shared" si="8"/>
        <v>2</v>
      </c>
      <c r="AW40" s="122">
        <f t="shared" si="9"/>
        <v>2025</v>
      </c>
      <c r="BB40" s="55"/>
      <c r="BC40" s="6"/>
      <c r="BD40" s="6"/>
      <c r="BE40" s="6"/>
      <c r="BF40" s="12"/>
      <c r="BG40" s="6"/>
      <c r="BI40" s="1"/>
      <c r="BJ40" s="6"/>
      <c r="BL40" s="54"/>
    </row>
    <row r="41" spans="1:64" x14ac:dyDescent="0.3">
      <c r="A41" s="1">
        <f t="shared" si="0"/>
        <v>45717</v>
      </c>
      <c r="B41" s="91">
        <v>45733</v>
      </c>
      <c r="C41" s="45">
        <v>2759762.73</v>
      </c>
      <c r="D41" s="45">
        <v>3188735.5200000005</v>
      </c>
      <c r="E41" s="92">
        <v>5948498.25</v>
      </c>
      <c r="F41" s="33"/>
      <c r="G41" s="1">
        <f t="shared" si="1"/>
        <v>45717</v>
      </c>
      <c r="H41" s="98">
        <v>45733</v>
      </c>
      <c r="I41" s="47">
        <v>9967560.1100000013</v>
      </c>
      <c r="J41" s="47">
        <v>804696.19</v>
      </c>
      <c r="K41" s="99">
        <v>10772256.300000001</v>
      </c>
      <c r="M41" s="1">
        <f t="shared" si="2"/>
        <v>45717</v>
      </c>
      <c r="N41" s="105">
        <v>45731</v>
      </c>
      <c r="O41" s="52">
        <v>48103625.219999999</v>
      </c>
      <c r="P41" s="52">
        <v>11777770.090000002</v>
      </c>
      <c r="Q41" s="106">
        <v>59881395.310000002</v>
      </c>
      <c r="S41">
        <v>45717</v>
      </c>
      <c r="T41">
        <v>45731</v>
      </c>
      <c r="U41" s="31">
        <v>0</v>
      </c>
      <c r="V41" s="31">
        <v>0</v>
      </c>
      <c r="W41" s="31">
        <v>0</v>
      </c>
      <c r="Y41">
        <v>45717</v>
      </c>
      <c r="Z41">
        <v>45731</v>
      </c>
      <c r="AA41" s="31">
        <v>29890000</v>
      </c>
      <c r="AB41" s="31">
        <v>33221381.050000001</v>
      </c>
      <c r="AC41" s="31">
        <v>63111381.049999997</v>
      </c>
      <c r="AE41">
        <v>45717</v>
      </c>
      <c r="AF41">
        <v>45731</v>
      </c>
      <c r="AG41" s="31">
        <v>21350000</v>
      </c>
      <c r="AH41" s="31">
        <v>14459228.59</v>
      </c>
      <c r="AI41" s="31">
        <v>35809228.590000004</v>
      </c>
      <c r="AK41">
        <v>45717</v>
      </c>
      <c r="AL41">
        <v>45731</v>
      </c>
      <c r="AM41" s="31">
        <v>53375000</v>
      </c>
      <c r="AN41" s="31">
        <v>15787966.870000001</v>
      </c>
      <c r="AO41" s="31">
        <v>69162966.870000005</v>
      </c>
      <c r="AQ41" s="1">
        <f t="shared" si="3"/>
        <v>45717</v>
      </c>
      <c r="AR41" s="121">
        <f t="shared" si="4"/>
        <v>45733</v>
      </c>
      <c r="AS41" s="120">
        <f t="shared" si="5"/>
        <v>165445948.06</v>
      </c>
      <c r="AT41" s="120">
        <f t="shared" si="6"/>
        <v>79239778.310000002</v>
      </c>
      <c r="AU41" s="120">
        <f t="shared" si="7"/>
        <v>244685726.37</v>
      </c>
      <c r="AV41" s="122">
        <f t="shared" si="8"/>
        <v>3</v>
      </c>
      <c r="AW41" s="122">
        <f t="shared" si="9"/>
        <v>2025</v>
      </c>
      <c r="BB41" s="55"/>
      <c r="BC41" s="6"/>
      <c r="BD41" s="6"/>
      <c r="BE41" s="6"/>
      <c r="BF41" s="12"/>
      <c r="BG41" s="6"/>
      <c r="BI41" s="1"/>
      <c r="BJ41" s="6"/>
      <c r="BL41" s="54"/>
    </row>
    <row r="42" spans="1:64" x14ac:dyDescent="0.3">
      <c r="A42" s="1">
        <f t="shared" si="0"/>
        <v>45748</v>
      </c>
      <c r="B42" s="91">
        <v>45762</v>
      </c>
      <c r="C42" s="45">
        <v>2759762.73</v>
      </c>
      <c r="D42" s="45">
        <v>3287642.51</v>
      </c>
      <c r="E42" s="92">
        <v>6047405.2400000002</v>
      </c>
      <c r="F42" s="33"/>
      <c r="G42" s="1">
        <f t="shared" si="1"/>
        <v>45748</v>
      </c>
      <c r="H42" s="98">
        <v>45762</v>
      </c>
      <c r="I42" s="47">
        <v>10026429.290000001</v>
      </c>
      <c r="J42" s="47">
        <v>782882.96000000008</v>
      </c>
      <c r="K42" s="99">
        <v>10809312.250000002</v>
      </c>
      <c r="M42" s="1">
        <f t="shared" si="2"/>
        <v>45748</v>
      </c>
      <c r="N42" s="105">
        <v>45762</v>
      </c>
      <c r="O42" s="52">
        <v>48066073.600000001</v>
      </c>
      <c r="P42" s="52">
        <v>12576229.310000001</v>
      </c>
      <c r="Q42" s="106">
        <v>60642302.910000004</v>
      </c>
      <c r="S42">
        <v>45748</v>
      </c>
      <c r="T42">
        <v>45762</v>
      </c>
      <c r="U42" s="31">
        <v>0</v>
      </c>
      <c r="V42" s="31">
        <v>0</v>
      </c>
      <c r="W42" s="31">
        <v>0</v>
      </c>
      <c r="Y42">
        <v>45748</v>
      </c>
      <c r="Z42">
        <v>45762</v>
      </c>
      <c r="AA42" s="31">
        <v>0</v>
      </c>
      <c r="AB42" s="31">
        <v>0</v>
      </c>
      <c r="AC42" s="31">
        <v>0</v>
      </c>
      <c r="AE42">
        <v>45748</v>
      </c>
      <c r="AF42">
        <v>45762</v>
      </c>
      <c r="AG42" s="31">
        <v>0</v>
      </c>
      <c r="AH42" s="31">
        <v>0</v>
      </c>
      <c r="AI42" s="31">
        <v>0</v>
      </c>
      <c r="AK42">
        <v>45748</v>
      </c>
      <c r="AL42">
        <v>45762</v>
      </c>
      <c r="AM42" s="31">
        <v>0</v>
      </c>
      <c r="AN42" s="31">
        <v>0</v>
      </c>
      <c r="AO42" s="31">
        <v>0</v>
      </c>
      <c r="AQ42" s="1">
        <f t="shared" si="3"/>
        <v>45748</v>
      </c>
      <c r="AR42" s="121">
        <f t="shared" si="4"/>
        <v>45762</v>
      </c>
      <c r="AS42" s="120">
        <f t="shared" si="5"/>
        <v>60852265.620000005</v>
      </c>
      <c r="AT42" s="120">
        <f t="shared" si="6"/>
        <v>16646754.780000001</v>
      </c>
      <c r="AU42" s="120">
        <f t="shared" si="7"/>
        <v>77499020.400000006</v>
      </c>
      <c r="AV42" s="122">
        <f t="shared" si="8"/>
        <v>4</v>
      </c>
      <c r="AW42" s="122">
        <f t="shared" si="9"/>
        <v>2025</v>
      </c>
      <c r="BB42" s="55"/>
      <c r="BC42" s="6"/>
      <c r="BD42" s="6"/>
      <c r="BE42" s="6"/>
      <c r="BF42" s="12"/>
      <c r="BG42" s="6"/>
      <c r="BI42" s="1"/>
      <c r="BJ42" s="6"/>
      <c r="BL42" s="54"/>
    </row>
    <row r="43" spans="1:64" x14ac:dyDescent="0.3">
      <c r="A43" s="1">
        <f t="shared" si="0"/>
        <v>45778</v>
      </c>
      <c r="B43" s="91">
        <v>45792</v>
      </c>
      <c r="C43" s="45">
        <v>2759762.73</v>
      </c>
      <c r="D43" s="45">
        <v>3385513.6500000004</v>
      </c>
      <c r="E43" s="92">
        <v>6145276.3800000008</v>
      </c>
      <c r="F43" s="33"/>
      <c r="G43" s="1">
        <f t="shared" si="1"/>
        <v>45778</v>
      </c>
      <c r="H43" s="98">
        <v>45792</v>
      </c>
      <c r="I43" s="47">
        <v>10085646.199999999</v>
      </c>
      <c r="J43" s="47">
        <v>756924.50999999989</v>
      </c>
      <c r="K43" s="99">
        <v>10842570.709999999</v>
      </c>
      <c r="M43" s="1">
        <f t="shared" si="2"/>
        <v>45778</v>
      </c>
      <c r="N43" s="105">
        <v>45792</v>
      </c>
      <c r="O43" s="52">
        <v>48028522.000000007</v>
      </c>
      <c r="P43" s="52">
        <v>11688551.85</v>
      </c>
      <c r="Q43" s="106">
        <v>59717073.850000009</v>
      </c>
      <c r="S43">
        <v>45778</v>
      </c>
      <c r="T43">
        <v>45792</v>
      </c>
      <c r="U43" s="31">
        <v>101237643.21000001</v>
      </c>
      <c r="V43" s="31">
        <v>50362289.229999997</v>
      </c>
      <c r="W43" s="31">
        <v>151599932.44</v>
      </c>
      <c r="Y43">
        <v>45778</v>
      </c>
      <c r="Z43">
        <v>45792</v>
      </c>
      <c r="AA43" s="31">
        <v>0</v>
      </c>
      <c r="AB43" s="31">
        <v>0</v>
      </c>
      <c r="AC43" s="31">
        <v>0</v>
      </c>
      <c r="AE43">
        <v>45778</v>
      </c>
      <c r="AF43">
        <v>45792</v>
      </c>
      <c r="AG43" s="31">
        <v>0</v>
      </c>
      <c r="AH43" s="31">
        <v>0</v>
      </c>
      <c r="AI43" s="31">
        <v>0</v>
      </c>
      <c r="AK43">
        <v>45778</v>
      </c>
      <c r="AL43">
        <v>45792</v>
      </c>
      <c r="AM43" s="31">
        <v>0</v>
      </c>
      <c r="AN43" s="31">
        <v>0</v>
      </c>
      <c r="AO43" s="31">
        <v>0</v>
      </c>
      <c r="AQ43" s="1">
        <f t="shared" si="3"/>
        <v>45778</v>
      </c>
      <c r="AR43" s="121">
        <f t="shared" si="4"/>
        <v>45792</v>
      </c>
      <c r="AS43" s="120">
        <f t="shared" si="5"/>
        <v>162111574.14000002</v>
      </c>
      <c r="AT43" s="120">
        <f t="shared" si="6"/>
        <v>66193279.239999995</v>
      </c>
      <c r="AU43" s="120">
        <f t="shared" si="7"/>
        <v>228304853.38</v>
      </c>
      <c r="AV43" s="122">
        <f t="shared" si="8"/>
        <v>5</v>
      </c>
      <c r="AW43" s="122">
        <f t="shared" si="9"/>
        <v>2025</v>
      </c>
      <c r="BB43" s="55"/>
      <c r="BC43" s="6"/>
      <c r="BD43" s="6"/>
      <c r="BE43" s="6"/>
      <c r="BF43" s="12"/>
      <c r="BG43" s="6"/>
      <c r="BI43" s="1"/>
      <c r="BJ43" s="6"/>
      <c r="BL43" s="54"/>
    </row>
    <row r="44" spans="1:64" x14ac:dyDescent="0.3">
      <c r="A44" s="1">
        <f t="shared" si="0"/>
        <v>45809</v>
      </c>
      <c r="B44" s="91">
        <v>45824</v>
      </c>
      <c r="C44" s="45">
        <v>2759762.73</v>
      </c>
      <c r="D44" s="45">
        <v>3595025.32</v>
      </c>
      <c r="E44" s="92">
        <v>6354788.0499999998</v>
      </c>
      <c r="F44" s="33"/>
      <c r="G44" s="1">
        <f t="shared" si="1"/>
        <v>45809</v>
      </c>
      <c r="H44" s="98">
        <v>45824</v>
      </c>
      <c r="I44" s="47">
        <v>6795679.6799999997</v>
      </c>
      <c r="J44" s="47">
        <v>750263.82000000007</v>
      </c>
      <c r="K44" s="99">
        <v>7545943.5</v>
      </c>
      <c r="M44" s="1">
        <f t="shared" si="2"/>
        <v>45809</v>
      </c>
      <c r="N44" s="105">
        <v>45823</v>
      </c>
      <c r="O44" s="52">
        <v>47990970.350000001</v>
      </c>
      <c r="P44" s="52">
        <v>11658647.440000001</v>
      </c>
      <c r="Q44" s="106">
        <v>59649617.790000007</v>
      </c>
      <c r="S44">
        <v>45809</v>
      </c>
      <c r="T44">
        <v>45823</v>
      </c>
      <c r="U44" s="31">
        <v>0</v>
      </c>
      <c r="V44" s="31">
        <v>0</v>
      </c>
      <c r="W44" s="31">
        <v>0</v>
      </c>
      <c r="Y44">
        <v>45809</v>
      </c>
      <c r="Z44">
        <v>45823</v>
      </c>
      <c r="AA44" s="31">
        <v>0</v>
      </c>
      <c r="AB44" s="31">
        <v>0</v>
      </c>
      <c r="AC44" s="31">
        <v>0</v>
      </c>
      <c r="AE44">
        <v>45809</v>
      </c>
      <c r="AF44">
        <v>45823</v>
      </c>
      <c r="AG44" s="31">
        <v>0</v>
      </c>
      <c r="AH44" s="31">
        <v>0</v>
      </c>
      <c r="AI44" s="31">
        <v>0</v>
      </c>
      <c r="AK44">
        <v>45809</v>
      </c>
      <c r="AL44">
        <v>45823</v>
      </c>
      <c r="AM44" s="31">
        <v>0</v>
      </c>
      <c r="AN44" s="31">
        <v>0</v>
      </c>
      <c r="AO44" s="31">
        <v>0</v>
      </c>
      <c r="AQ44" s="1">
        <f t="shared" si="3"/>
        <v>45809</v>
      </c>
      <c r="AR44" s="121">
        <f t="shared" si="4"/>
        <v>45824</v>
      </c>
      <c r="AS44" s="120">
        <f t="shared" si="5"/>
        <v>57546412.760000005</v>
      </c>
      <c r="AT44" s="120">
        <f t="shared" si="6"/>
        <v>16003936.580000002</v>
      </c>
      <c r="AU44" s="120">
        <f t="shared" si="7"/>
        <v>73550349.340000004</v>
      </c>
      <c r="AV44" s="122">
        <f t="shared" si="8"/>
        <v>6</v>
      </c>
      <c r="AW44" s="122">
        <f t="shared" si="9"/>
        <v>2025</v>
      </c>
      <c r="BB44" s="55"/>
      <c r="BC44" s="6"/>
      <c r="BD44" s="6"/>
      <c r="BE44" s="6"/>
      <c r="BF44" s="12"/>
      <c r="BG44" s="6"/>
      <c r="BI44" s="1"/>
      <c r="BJ44" s="6"/>
      <c r="BL44" s="54"/>
    </row>
    <row r="45" spans="1:64" x14ac:dyDescent="0.3">
      <c r="A45" s="1">
        <f t="shared" si="0"/>
        <v>45839</v>
      </c>
      <c r="B45" s="91">
        <v>45853</v>
      </c>
      <c r="C45" s="45">
        <v>2759762.73</v>
      </c>
      <c r="D45" s="45">
        <v>3241768.42</v>
      </c>
      <c r="E45" s="92">
        <v>6001531.1500000004</v>
      </c>
      <c r="F45" s="33"/>
      <c r="G45" s="1">
        <f t="shared" si="1"/>
        <v>45839</v>
      </c>
      <c r="H45" s="98">
        <v>45853</v>
      </c>
      <c r="I45" s="47">
        <v>6835988.5499999998</v>
      </c>
      <c r="J45" s="47">
        <v>645886.95000000007</v>
      </c>
      <c r="K45" s="99">
        <v>7481875.5</v>
      </c>
      <c r="M45" s="1">
        <f t="shared" si="2"/>
        <v>45839</v>
      </c>
      <c r="N45" s="105">
        <v>45853</v>
      </c>
      <c r="O45" s="52">
        <v>47953418.740000002</v>
      </c>
      <c r="P45" s="52">
        <v>10890488.540000001</v>
      </c>
      <c r="Q45" s="106">
        <v>58843907.280000001</v>
      </c>
      <c r="S45">
        <v>45839</v>
      </c>
      <c r="T45">
        <v>45853</v>
      </c>
      <c r="U45" s="31">
        <v>0</v>
      </c>
      <c r="V45" s="31">
        <v>0</v>
      </c>
      <c r="W45" s="31">
        <v>0</v>
      </c>
      <c r="Y45">
        <v>45839</v>
      </c>
      <c r="Z45">
        <v>45853</v>
      </c>
      <c r="AA45" s="31">
        <v>0</v>
      </c>
      <c r="AB45" s="31">
        <v>0</v>
      </c>
      <c r="AC45" s="31">
        <v>0</v>
      </c>
      <c r="AE45">
        <v>45839</v>
      </c>
      <c r="AF45">
        <v>45853</v>
      </c>
      <c r="AG45" s="31">
        <v>0</v>
      </c>
      <c r="AH45" s="31">
        <v>0</v>
      </c>
      <c r="AI45" s="31">
        <v>0</v>
      </c>
      <c r="AK45">
        <v>45839</v>
      </c>
      <c r="AL45">
        <v>45853</v>
      </c>
      <c r="AM45" s="31">
        <v>0</v>
      </c>
      <c r="AN45" s="31">
        <v>0</v>
      </c>
      <c r="AO45" s="31">
        <v>0</v>
      </c>
      <c r="AQ45" s="1">
        <f t="shared" si="3"/>
        <v>45839</v>
      </c>
      <c r="AR45" s="121">
        <f t="shared" si="4"/>
        <v>45853</v>
      </c>
      <c r="AS45" s="120">
        <f t="shared" si="5"/>
        <v>57549170.020000003</v>
      </c>
      <c r="AT45" s="120">
        <f t="shared" si="6"/>
        <v>14778143.91</v>
      </c>
      <c r="AU45" s="120">
        <f t="shared" si="7"/>
        <v>72327313.930000007</v>
      </c>
      <c r="AV45" s="122">
        <f t="shared" si="8"/>
        <v>7</v>
      </c>
      <c r="AW45" s="122">
        <f t="shared" si="9"/>
        <v>2025</v>
      </c>
      <c r="BB45" s="55"/>
      <c r="BC45" s="6"/>
      <c r="BD45" s="6"/>
      <c r="BE45" s="6"/>
      <c r="BF45" s="12"/>
      <c r="BG45" s="6"/>
      <c r="BI45" s="1"/>
      <c r="BJ45" s="6"/>
      <c r="BL45" s="54"/>
    </row>
    <row r="46" spans="1:64" x14ac:dyDescent="0.3">
      <c r="A46" s="1">
        <f t="shared" si="0"/>
        <v>45870</v>
      </c>
      <c r="B46" s="91">
        <v>45884</v>
      </c>
      <c r="C46" s="45">
        <v>2759762.73</v>
      </c>
      <c r="D46" s="45">
        <v>3449650.5599999996</v>
      </c>
      <c r="E46" s="92">
        <v>6209413.2899999991</v>
      </c>
      <c r="F46" s="33"/>
      <c r="G46" s="1">
        <f t="shared" si="1"/>
        <v>45870</v>
      </c>
      <c r="H46" s="98">
        <v>45884</v>
      </c>
      <c r="I46" s="47">
        <v>6876536.5299999993</v>
      </c>
      <c r="J46" s="47">
        <v>653921.53</v>
      </c>
      <c r="K46" s="99">
        <v>7530458.0599999996</v>
      </c>
      <c r="M46" s="1">
        <f t="shared" si="2"/>
        <v>45870</v>
      </c>
      <c r="N46" s="105">
        <v>45884</v>
      </c>
      <c r="O46" s="52">
        <v>47915867.119999997</v>
      </c>
      <c r="P46" s="52">
        <v>10862684.65</v>
      </c>
      <c r="Q46" s="106">
        <v>58778551.769999996</v>
      </c>
      <c r="S46">
        <v>45870</v>
      </c>
      <c r="T46">
        <v>45884</v>
      </c>
      <c r="U46" s="31">
        <v>0</v>
      </c>
      <c r="V46" s="31">
        <v>0</v>
      </c>
      <c r="W46" s="31">
        <v>0</v>
      </c>
      <c r="Y46">
        <v>45870</v>
      </c>
      <c r="Z46">
        <v>45884</v>
      </c>
      <c r="AA46" s="31">
        <v>0</v>
      </c>
      <c r="AB46" s="31">
        <v>0</v>
      </c>
      <c r="AC46" s="31">
        <v>0</v>
      </c>
      <c r="AE46">
        <v>45870</v>
      </c>
      <c r="AF46">
        <v>45884</v>
      </c>
      <c r="AG46" s="31">
        <v>0</v>
      </c>
      <c r="AH46" s="31">
        <v>0</v>
      </c>
      <c r="AI46" s="31">
        <v>0</v>
      </c>
      <c r="AK46">
        <v>45870</v>
      </c>
      <c r="AL46">
        <v>45884</v>
      </c>
      <c r="AM46" s="31">
        <v>0</v>
      </c>
      <c r="AN46" s="31">
        <v>0</v>
      </c>
      <c r="AO46" s="31">
        <v>0</v>
      </c>
      <c r="AQ46" s="1">
        <f t="shared" si="3"/>
        <v>45870</v>
      </c>
      <c r="AR46" s="121">
        <f t="shared" si="4"/>
        <v>45884</v>
      </c>
      <c r="AS46" s="120">
        <f t="shared" si="5"/>
        <v>57552166.379999995</v>
      </c>
      <c r="AT46" s="120">
        <f t="shared" si="6"/>
        <v>14966256.74</v>
      </c>
      <c r="AU46" s="120">
        <f t="shared" si="7"/>
        <v>72518423.11999999</v>
      </c>
      <c r="AV46" s="122">
        <f t="shared" si="8"/>
        <v>8</v>
      </c>
      <c r="AW46" s="122">
        <f t="shared" si="9"/>
        <v>2025</v>
      </c>
      <c r="BB46" s="55"/>
      <c r="BC46" s="6"/>
      <c r="BD46" s="6"/>
      <c r="BE46" s="6"/>
      <c r="BF46" s="12"/>
      <c r="BG46" s="6"/>
      <c r="BI46" s="1"/>
      <c r="BJ46" s="6"/>
      <c r="BL46" s="54"/>
    </row>
    <row r="47" spans="1:64" x14ac:dyDescent="0.3">
      <c r="A47" s="1">
        <f t="shared" si="0"/>
        <v>45901</v>
      </c>
      <c r="B47" s="91">
        <v>45915</v>
      </c>
      <c r="C47" s="45">
        <v>2759762.73</v>
      </c>
      <c r="D47" s="45">
        <v>3433301.51</v>
      </c>
      <c r="E47" s="92">
        <v>6193064.2400000002</v>
      </c>
      <c r="F47" s="33"/>
      <c r="G47" s="1">
        <f t="shared" si="1"/>
        <v>45901</v>
      </c>
      <c r="H47" s="98">
        <v>45915</v>
      </c>
      <c r="I47" s="47">
        <v>6917325.0300000003</v>
      </c>
      <c r="J47" s="47">
        <v>616821.5199999999</v>
      </c>
      <c r="K47" s="99">
        <v>7534146.5499999998</v>
      </c>
      <c r="M47" s="1">
        <f t="shared" si="2"/>
        <v>45901</v>
      </c>
      <c r="N47" s="105">
        <v>45915</v>
      </c>
      <c r="O47" s="52">
        <v>47878315.489999995</v>
      </c>
      <c r="P47" s="52">
        <v>10509564.040000003</v>
      </c>
      <c r="Q47" s="106">
        <v>58387879.530000001</v>
      </c>
      <c r="S47">
        <v>45901</v>
      </c>
      <c r="T47">
        <v>45915</v>
      </c>
      <c r="U47" s="31">
        <v>0</v>
      </c>
      <c r="V47" s="31">
        <v>0</v>
      </c>
      <c r="W47" s="31">
        <v>0</v>
      </c>
      <c r="Y47">
        <v>45901</v>
      </c>
      <c r="Z47">
        <v>45915</v>
      </c>
      <c r="AA47" s="31">
        <v>29750000</v>
      </c>
      <c r="AB47" s="31">
        <v>28306680.289999999</v>
      </c>
      <c r="AC47" s="31">
        <v>58056680.289999999</v>
      </c>
      <c r="AE47">
        <v>45901</v>
      </c>
      <c r="AF47">
        <v>45915</v>
      </c>
      <c r="AG47" s="31">
        <v>21250000</v>
      </c>
      <c r="AH47" s="31">
        <v>13145147.640000001</v>
      </c>
      <c r="AI47" s="31">
        <v>34395147.640000001</v>
      </c>
      <c r="AK47">
        <v>45901</v>
      </c>
      <c r="AL47">
        <v>45915</v>
      </c>
      <c r="AM47" s="31">
        <v>53125000</v>
      </c>
      <c r="AN47" s="31">
        <v>12547640.92</v>
      </c>
      <c r="AO47" s="31">
        <v>65672640.920000002</v>
      </c>
      <c r="AQ47" s="1">
        <f t="shared" si="3"/>
        <v>45901</v>
      </c>
      <c r="AR47" s="121">
        <f t="shared" si="4"/>
        <v>45915</v>
      </c>
      <c r="AS47" s="120">
        <f t="shared" si="5"/>
        <v>161680403.25</v>
      </c>
      <c r="AT47" s="120">
        <f t="shared" si="6"/>
        <v>68559155.920000002</v>
      </c>
      <c r="AU47" s="120">
        <f t="shared" si="7"/>
        <v>230239559.17000002</v>
      </c>
      <c r="AV47" s="122">
        <f t="shared" si="8"/>
        <v>9</v>
      </c>
      <c r="AW47" s="122">
        <f t="shared" si="9"/>
        <v>2025</v>
      </c>
      <c r="BB47" s="55"/>
      <c r="BC47" s="6"/>
      <c r="BD47" s="6"/>
      <c r="BE47" s="6"/>
      <c r="BF47" s="12"/>
      <c r="BG47" s="6"/>
      <c r="BI47" s="1"/>
      <c r="BJ47" s="6"/>
      <c r="BL47" s="54"/>
    </row>
    <row r="48" spans="1:64" x14ac:dyDescent="0.3">
      <c r="A48" s="1">
        <f t="shared" si="0"/>
        <v>45931</v>
      </c>
      <c r="B48" s="91">
        <v>45945</v>
      </c>
      <c r="C48" s="45">
        <v>2759762.73</v>
      </c>
      <c r="D48" s="45">
        <v>3306412.87</v>
      </c>
      <c r="E48" s="92">
        <v>6066175.5999999996</v>
      </c>
      <c r="F48" s="33"/>
      <c r="G48" s="1">
        <f t="shared" si="1"/>
        <v>45931</v>
      </c>
      <c r="H48" s="98">
        <v>45945</v>
      </c>
      <c r="I48" s="47">
        <v>6958389.4499999993</v>
      </c>
      <c r="J48" s="47">
        <v>560521.88</v>
      </c>
      <c r="K48" s="99">
        <v>7518911.3299999991</v>
      </c>
      <c r="M48" s="1">
        <f t="shared" si="2"/>
        <v>45931</v>
      </c>
      <c r="N48" s="105">
        <v>45945</v>
      </c>
      <c r="O48" s="52">
        <v>47840763.890000008</v>
      </c>
      <c r="P48" s="52">
        <v>9841951.370000001</v>
      </c>
      <c r="Q48" s="106">
        <v>57682715.260000005</v>
      </c>
      <c r="S48">
        <v>45931</v>
      </c>
      <c r="T48">
        <v>45945</v>
      </c>
      <c r="U48" s="31">
        <v>0</v>
      </c>
      <c r="V48" s="31">
        <v>0</v>
      </c>
      <c r="W48" s="31">
        <v>0</v>
      </c>
      <c r="Y48">
        <v>45931</v>
      </c>
      <c r="Z48">
        <v>45945</v>
      </c>
      <c r="AA48" s="31">
        <v>0</v>
      </c>
      <c r="AB48" s="31">
        <v>0</v>
      </c>
      <c r="AC48" s="31">
        <v>0</v>
      </c>
      <c r="AE48">
        <v>45931</v>
      </c>
      <c r="AF48">
        <v>45945</v>
      </c>
      <c r="AG48" s="31">
        <v>0</v>
      </c>
      <c r="AH48" s="31">
        <v>0</v>
      </c>
      <c r="AI48" s="31">
        <v>0</v>
      </c>
      <c r="AK48">
        <v>45931</v>
      </c>
      <c r="AL48">
        <v>45945</v>
      </c>
      <c r="AM48" s="31">
        <v>0</v>
      </c>
      <c r="AN48" s="31">
        <v>0</v>
      </c>
      <c r="AO48" s="31">
        <v>0</v>
      </c>
      <c r="AQ48" s="1">
        <f t="shared" si="3"/>
        <v>45931</v>
      </c>
      <c r="AR48" s="121">
        <f t="shared" si="4"/>
        <v>45945</v>
      </c>
      <c r="AS48" s="120">
        <f t="shared" si="5"/>
        <v>57558916.070000008</v>
      </c>
      <c r="AT48" s="120">
        <f t="shared" si="6"/>
        <v>13708886.120000001</v>
      </c>
      <c r="AU48" s="120">
        <f t="shared" si="7"/>
        <v>71267802.189999998</v>
      </c>
      <c r="AV48" s="122">
        <f t="shared" si="8"/>
        <v>10</v>
      </c>
      <c r="AW48" s="122">
        <f t="shared" si="9"/>
        <v>2025</v>
      </c>
      <c r="BB48" s="55"/>
      <c r="BC48" s="6"/>
      <c r="BD48" s="6"/>
      <c r="BE48" s="6"/>
      <c r="BF48" s="12"/>
      <c r="BG48" s="6"/>
      <c r="BI48" s="1"/>
      <c r="BJ48" s="6"/>
      <c r="BL48" s="54"/>
    </row>
    <row r="49" spans="1:64" x14ac:dyDescent="0.3">
      <c r="A49" s="1">
        <f t="shared" si="0"/>
        <v>45962</v>
      </c>
      <c r="B49" s="91">
        <v>45978</v>
      </c>
      <c r="C49" s="45">
        <v>2759762.73</v>
      </c>
      <c r="D49" s="45">
        <v>3620687.67</v>
      </c>
      <c r="E49" s="92">
        <v>6380450.4000000004</v>
      </c>
      <c r="F49" s="33"/>
      <c r="G49" s="1">
        <f t="shared" si="1"/>
        <v>45962</v>
      </c>
      <c r="H49" s="98">
        <v>45978</v>
      </c>
      <c r="I49" s="47">
        <v>6999697.6399999997</v>
      </c>
      <c r="J49" s="47">
        <v>576261.35</v>
      </c>
      <c r="K49" s="99">
        <v>7575958.9899999993</v>
      </c>
      <c r="M49" s="1">
        <f t="shared" si="2"/>
        <v>45962</v>
      </c>
      <c r="N49" s="105">
        <v>45976</v>
      </c>
      <c r="O49" s="52">
        <v>47803212.25</v>
      </c>
      <c r="P49" s="52">
        <v>9847840.3599999975</v>
      </c>
      <c r="Q49" s="106">
        <v>57651052.609999999</v>
      </c>
      <c r="S49">
        <v>45962</v>
      </c>
      <c r="T49">
        <v>45976</v>
      </c>
      <c r="U49" s="31">
        <v>100762720.72999999</v>
      </c>
      <c r="V49" s="31">
        <v>42894255.379999995</v>
      </c>
      <c r="W49" s="31">
        <v>143656976.10999998</v>
      </c>
      <c r="Y49">
        <v>45962</v>
      </c>
      <c r="Z49">
        <v>45976</v>
      </c>
      <c r="AA49" s="31">
        <v>0</v>
      </c>
      <c r="AB49" s="31">
        <v>0</v>
      </c>
      <c r="AC49" s="31">
        <v>0</v>
      </c>
      <c r="AE49">
        <v>45962</v>
      </c>
      <c r="AF49">
        <v>45976</v>
      </c>
      <c r="AG49" s="31">
        <v>0</v>
      </c>
      <c r="AH49" s="31">
        <v>0</v>
      </c>
      <c r="AI49" s="31">
        <v>0</v>
      </c>
      <c r="AK49">
        <v>45962</v>
      </c>
      <c r="AL49">
        <v>45976</v>
      </c>
      <c r="AM49" s="31">
        <v>0</v>
      </c>
      <c r="AN49" s="31">
        <v>0</v>
      </c>
      <c r="AO49" s="31">
        <v>0</v>
      </c>
      <c r="AQ49" s="1">
        <f t="shared" si="3"/>
        <v>45962</v>
      </c>
      <c r="AR49" s="121">
        <f t="shared" si="4"/>
        <v>45978</v>
      </c>
      <c r="AS49" s="120">
        <f t="shared" si="5"/>
        <v>158325393.34999999</v>
      </c>
      <c r="AT49" s="120">
        <f t="shared" si="6"/>
        <v>56939044.75999999</v>
      </c>
      <c r="AU49" s="120">
        <f t="shared" si="7"/>
        <v>215264438.10999998</v>
      </c>
      <c r="AV49" s="122">
        <f t="shared" si="8"/>
        <v>11</v>
      </c>
      <c r="AW49" s="122">
        <f t="shared" si="9"/>
        <v>2025</v>
      </c>
      <c r="BB49" s="55"/>
      <c r="BC49" s="6"/>
      <c r="BD49" s="6"/>
      <c r="BE49" s="6"/>
      <c r="BF49" s="12"/>
      <c r="BG49" s="6"/>
      <c r="BI49" s="1"/>
      <c r="BJ49" s="6"/>
      <c r="BL49" s="54"/>
    </row>
    <row r="50" spans="1:64" x14ac:dyDescent="0.3">
      <c r="A50" s="1">
        <f t="shared" si="0"/>
        <v>45992</v>
      </c>
      <c r="B50" s="91">
        <v>46006</v>
      </c>
      <c r="C50" s="45">
        <v>2759762.73</v>
      </c>
      <c r="D50" s="45">
        <v>3055871.5300000003</v>
      </c>
      <c r="E50" s="92">
        <v>5815634.2599999998</v>
      </c>
      <c r="F50" s="33"/>
      <c r="G50" s="1">
        <f t="shared" si="1"/>
        <v>45992</v>
      </c>
      <c r="H50" s="98">
        <v>46006</v>
      </c>
      <c r="I50" s="47">
        <v>7041251.0699999994</v>
      </c>
      <c r="J50" s="47">
        <v>453951.77</v>
      </c>
      <c r="K50" s="99">
        <v>7495202.8399999999</v>
      </c>
      <c r="M50" s="1">
        <f t="shared" si="2"/>
        <v>45992</v>
      </c>
      <c r="N50" s="105">
        <v>46006</v>
      </c>
      <c r="O50" s="52">
        <v>47765660.640000008</v>
      </c>
      <c r="P50" s="52">
        <v>9238704.5</v>
      </c>
      <c r="Q50" s="106">
        <v>57004365.140000008</v>
      </c>
      <c r="S50">
        <v>45992</v>
      </c>
      <c r="T50">
        <v>46006</v>
      </c>
      <c r="U50" s="31">
        <v>0</v>
      </c>
      <c r="V50" s="31">
        <v>0</v>
      </c>
      <c r="W50" s="31">
        <v>0</v>
      </c>
      <c r="Y50">
        <v>45992</v>
      </c>
      <c r="Z50">
        <v>46006</v>
      </c>
      <c r="AA50" s="31">
        <v>0</v>
      </c>
      <c r="AB50" s="31">
        <v>0</v>
      </c>
      <c r="AC50" s="31">
        <v>0</v>
      </c>
      <c r="AE50">
        <v>45992</v>
      </c>
      <c r="AF50">
        <v>46006</v>
      </c>
      <c r="AG50" s="31">
        <v>0</v>
      </c>
      <c r="AH50" s="31">
        <v>0</v>
      </c>
      <c r="AI50" s="31">
        <v>0</v>
      </c>
      <c r="AK50">
        <v>45992</v>
      </c>
      <c r="AL50">
        <v>46006</v>
      </c>
      <c r="AM50" s="31">
        <v>0</v>
      </c>
      <c r="AN50" s="31">
        <v>0</v>
      </c>
      <c r="AO50" s="31">
        <v>0</v>
      </c>
      <c r="AQ50" s="1">
        <f t="shared" si="3"/>
        <v>45992</v>
      </c>
      <c r="AR50" s="121">
        <f t="shared" si="4"/>
        <v>46006</v>
      </c>
      <c r="AS50" s="120">
        <f t="shared" si="5"/>
        <v>57566674.440000005</v>
      </c>
      <c r="AT50" s="120">
        <f t="shared" si="6"/>
        <v>12748527.800000001</v>
      </c>
      <c r="AU50" s="120">
        <f t="shared" si="7"/>
        <v>70315202.24000001</v>
      </c>
      <c r="AV50" s="122">
        <f t="shared" si="8"/>
        <v>12</v>
      </c>
      <c r="AW50" s="122">
        <f t="shared" si="9"/>
        <v>2025</v>
      </c>
      <c r="BB50" s="55"/>
      <c r="BC50" s="6"/>
      <c r="BD50" s="6"/>
      <c r="BE50" s="6"/>
      <c r="BF50" s="12"/>
      <c r="BG50" s="6"/>
      <c r="BI50" s="1"/>
      <c r="BJ50" s="6"/>
      <c r="BL50" s="54"/>
    </row>
    <row r="51" spans="1:64" x14ac:dyDescent="0.3">
      <c r="A51" s="1">
        <f t="shared" si="0"/>
        <v>46023</v>
      </c>
      <c r="B51" s="91">
        <v>46037</v>
      </c>
      <c r="C51" s="45">
        <v>2759762.73</v>
      </c>
      <c r="D51" s="45">
        <v>3367905.29</v>
      </c>
      <c r="E51" s="92">
        <v>6127668.0199999996</v>
      </c>
      <c r="F51" s="33"/>
      <c r="G51" s="1">
        <f t="shared" si="1"/>
        <v>46023</v>
      </c>
      <c r="H51" s="98">
        <v>46037</v>
      </c>
      <c r="I51" s="47">
        <v>7082994.4700000007</v>
      </c>
      <c r="J51" s="47">
        <v>463753.44000000006</v>
      </c>
      <c r="K51" s="99">
        <v>7546747.9100000011</v>
      </c>
      <c r="M51" s="1">
        <f t="shared" si="2"/>
        <v>46023</v>
      </c>
      <c r="N51" s="105">
        <v>46037</v>
      </c>
      <c r="O51" s="52">
        <v>47765660.649999999</v>
      </c>
      <c r="P51" s="52">
        <v>9272823.7599999998</v>
      </c>
      <c r="Q51" s="106">
        <v>57038484.409999996</v>
      </c>
      <c r="S51">
        <v>46023</v>
      </c>
      <c r="T51">
        <v>46037</v>
      </c>
      <c r="U51" s="31">
        <v>0</v>
      </c>
      <c r="V51" s="31">
        <v>0</v>
      </c>
      <c r="W51" s="31">
        <v>0</v>
      </c>
      <c r="Y51">
        <v>46023</v>
      </c>
      <c r="Z51">
        <v>46037</v>
      </c>
      <c r="AA51" s="31">
        <v>0</v>
      </c>
      <c r="AB51" s="31">
        <v>0</v>
      </c>
      <c r="AC51" s="31">
        <v>0</v>
      </c>
      <c r="AE51">
        <v>46023</v>
      </c>
      <c r="AF51">
        <v>46037</v>
      </c>
      <c r="AG51" s="31">
        <v>0</v>
      </c>
      <c r="AH51" s="31">
        <v>0</v>
      </c>
      <c r="AI51" s="31">
        <v>0</v>
      </c>
      <c r="AK51">
        <v>46023</v>
      </c>
      <c r="AL51">
        <v>46037</v>
      </c>
      <c r="AM51" s="31">
        <v>0</v>
      </c>
      <c r="AN51" s="31">
        <v>0</v>
      </c>
      <c r="AO51" s="31">
        <v>0</v>
      </c>
      <c r="AQ51" s="1">
        <f t="shared" si="3"/>
        <v>46023</v>
      </c>
      <c r="AR51" s="121">
        <f t="shared" si="4"/>
        <v>46037</v>
      </c>
      <c r="AS51" s="120">
        <f t="shared" si="5"/>
        <v>57608417.850000001</v>
      </c>
      <c r="AT51" s="120">
        <f t="shared" si="6"/>
        <v>13104482.49</v>
      </c>
      <c r="AU51" s="120">
        <f t="shared" si="7"/>
        <v>70712900.340000004</v>
      </c>
      <c r="AV51" s="122">
        <f t="shared" si="8"/>
        <v>1</v>
      </c>
      <c r="AW51" s="122">
        <f t="shared" si="9"/>
        <v>2026</v>
      </c>
      <c r="BB51" s="55"/>
      <c r="BC51" s="6"/>
      <c r="BD51" s="6"/>
      <c r="BE51" s="6"/>
      <c r="BF51" s="12"/>
      <c r="BG51" s="6"/>
      <c r="BI51" s="1"/>
      <c r="BJ51" s="6"/>
      <c r="BL51" s="54"/>
    </row>
    <row r="52" spans="1:64" x14ac:dyDescent="0.3">
      <c r="A52" s="1">
        <f t="shared" si="0"/>
        <v>46054</v>
      </c>
      <c r="B52" s="91">
        <v>46071</v>
      </c>
      <c r="C52" s="45">
        <v>2759762.73</v>
      </c>
      <c r="D52" s="45">
        <v>3676952.21</v>
      </c>
      <c r="E52" s="92">
        <v>6436714.9399999995</v>
      </c>
      <c r="F52" s="33"/>
      <c r="G52" s="1">
        <f t="shared" si="1"/>
        <v>46054</v>
      </c>
      <c r="H52" s="98">
        <v>46071</v>
      </c>
      <c r="I52" s="47">
        <v>7124985.3500000006</v>
      </c>
      <c r="J52" s="47">
        <v>460070.67</v>
      </c>
      <c r="K52" s="99">
        <v>7585056.0200000005</v>
      </c>
      <c r="M52" s="1">
        <f t="shared" si="2"/>
        <v>46054</v>
      </c>
      <c r="N52" s="105">
        <v>46068</v>
      </c>
      <c r="O52" s="52">
        <v>47765660.649999999</v>
      </c>
      <c r="P52" s="52">
        <v>9016257.9299999997</v>
      </c>
      <c r="Q52" s="106">
        <v>56781918.579999998</v>
      </c>
      <c r="S52">
        <v>46054</v>
      </c>
      <c r="T52">
        <v>46068</v>
      </c>
      <c r="U52" s="31">
        <v>0</v>
      </c>
      <c r="V52" s="31">
        <v>0</v>
      </c>
      <c r="W52" s="31">
        <v>0</v>
      </c>
      <c r="Y52">
        <v>46054</v>
      </c>
      <c r="Z52">
        <v>46068</v>
      </c>
      <c r="AA52" s="31">
        <v>0</v>
      </c>
      <c r="AB52" s="31">
        <v>0</v>
      </c>
      <c r="AC52" s="31">
        <v>0</v>
      </c>
      <c r="AE52">
        <v>46054</v>
      </c>
      <c r="AF52">
        <v>46068</v>
      </c>
      <c r="AG52" s="31">
        <v>0</v>
      </c>
      <c r="AH52" s="31">
        <v>0</v>
      </c>
      <c r="AI52" s="31">
        <v>0</v>
      </c>
      <c r="AK52">
        <v>46054</v>
      </c>
      <c r="AL52">
        <v>46068</v>
      </c>
      <c r="AM52" s="31">
        <v>0</v>
      </c>
      <c r="AN52" s="31">
        <v>0</v>
      </c>
      <c r="AO52" s="31">
        <v>0</v>
      </c>
      <c r="AQ52" s="1">
        <f t="shared" si="3"/>
        <v>46054</v>
      </c>
      <c r="AR52" s="121">
        <f t="shared" si="4"/>
        <v>46071</v>
      </c>
      <c r="AS52" s="120">
        <f t="shared" si="5"/>
        <v>57650408.729999997</v>
      </c>
      <c r="AT52" s="120">
        <f t="shared" si="6"/>
        <v>13153280.809999999</v>
      </c>
      <c r="AU52" s="120">
        <f t="shared" si="7"/>
        <v>70803689.539999992</v>
      </c>
      <c r="AV52" s="122">
        <f t="shared" si="8"/>
        <v>2</v>
      </c>
      <c r="AW52" s="122">
        <f t="shared" si="9"/>
        <v>2026</v>
      </c>
      <c r="BB52" s="55"/>
      <c r="BC52" s="6"/>
      <c r="BD52" s="6"/>
      <c r="BE52" s="6"/>
      <c r="BF52" s="12"/>
      <c r="BG52" s="6"/>
      <c r="BI52" s="1"/>
      <c r="BJ52" s="6"/>
      <c r="BL52" s="54"/>
    </row>
    <row r="53" spans="1:64" x14ac:dyDescent="0.3">
      <c r="A53" s="1">
        <f t="shared" si="0"/>
        <v>46082</v>
      </c>
      <c r="B53" s="91">
        <v>46097</v>
      </c>
      <c r="C53" s="45">
        <v>2759762.73</v>
      </c>
      <c r="D53" s="45">
        <v>2795937.2</v>
      </c>
      <c r="E53" s="92">
        <v>5555699.9299999997</v>
      </c>
      <c r="F53" s="33"/>
      <c r="G53" s="1">
        <f t="shared" si="1"/>
        <v>46082</v>
      </c>
      <c r="H53" s="98">
        <v>46097</v>
      </c>
      <c r="I53" s="47">
        <v>7167225.1699999999</v>
      </c>
      <c r="J53" s="47">
        <v>326286.49</v>
      </c>
      <c r="K53" s="99">
        <v>7493511.6600000001</v>
      </c>
      <c r="M53" s="1">
        <f t="shared" si="2"/>
        <v>46082</v>
      </c>
      <c r="N53" s="105">
        <v>46096</v>
      </c>
      <c r="O53" s="52">
        <v>58380341.590000004</v>
      </c>
      <c r="P53" s="52">
        <v>7920956.3800000008</v>
      </c>
      <c r="Q53" s="106">
        <v>66301297.970000006</v>
      </c>
      <c r="S53">
        <v>46082</v>
      </c>
      <c r="T53">
        <v>46096</v>
      </c>
      <c r="U53" s="31">
        <v>0</v>
      </c>
      <c r="V53" s="31">
        <v>0</v>
      </c>
      <c r="W53" s="31">
        <v>0</v>
      </c>
      <c r="Y53">
        <v>46082</v>
      </c>
      <c r="Z53">
        <v>46096</v>
      </c>
      <c r="AA53" s="31">
        <v>29680000</v>
      </c>
      <c r="AB53" s="31">
        <v>24777583.5</v>
      </c>
      <c r="AC53" s="31">
        <v>54457583.5</v>
      </c>
      <c r="AE53">
        <v>46082</v>
      </c>
      <c r="AF53">
        <v>46096</v>
      </c>
      <c r="AG53" s="31">
        <v>31800000</v>
      </c>
      <c r="AH53" s="31">
        <v>11344787.109999999</v>
      </c>
      <c r="AI53" s="31">
        <v>43144787.109999999</v>
      </c>
      <c r="AK53">
        <v>46082</v>
      </c>
      <c r="AL53">
        <v>46096</v>
      </c>
      <c r="AM53" s="31">
        <v>53000000</v>
      </c>
      <c r="AN53" s="31">
        <v>10167497.879999999</v>
      </c>
      <c r="AO53" s="31">
        <v>63167497.879999995</v>
      </c>
      <c r="AQ53" s="1">
        <f t="shared" si="3"/>
        <v>46082</v>
      </c>
      <c r="AR53" s="121">
        <f t="shared" si="4"/>
        <v>46097</v>
      </c>
      <c r="AS53" s="120">
        <f t="shared" si="5"/>
        <v>182787329.49000001</v>
      </c>
      <c r="AT53" s="120">
        <f t="shared" si="6"/>
        <v>57333048.560000002</v>
      </c>
      <c r="AU53" s="120">
        <f t="shared" si="7"/>
        <v>240120378.05000001</v>
      </c>
      <c r="AV53" s="122">
        <f t="shared" si="8"/>
        <v>3</v>
      </c>
      <c r="AW53" s="122">
        <f t="shared" si="9"/>
        <v>2026</v>
      </c>
      <c r="BB53" s="55"/>
      <c r="BC53" s="6"/>
      <c r="BD53" s="6"/>
      <c r="BE53" s="6"/>
      <c r="BF53" s="12"/>
      <c r="BG53" s="6"/>
      <c r="BI53" s="1"/>
      <c r="BJ53" s="6"/>
      <c r="BL53" s="54"/>
    </row>
    <row r="54" spans="1:64" x14ac:dyDescent="0.3">
      <c r="A54" s="1">
        <f t="shared" si="0"/>
        <v>46113</v>
      </c>
      <c r="B54" s="91">
        <v>46127</v>
      </c>
      <c r="C54" s="45">
        <v>2759762.73</v>
      </c>
      <c r="D54" s="45">
        <v>3211491.92</v>
      </c>
      <c r="E54" s="92">
        <v>5971254.6500000004</v>
      </c>
      <c r="F54" s="33"/>
      <c r="G54" s="1">
        <f t="shared" si="1"/>
        <v>46113</v>
      </c>
      <c r="H54" s="98">
        <v>46127</v>
      </c>
      <c r="I54" s="47">
        <v>7209639.8099999996</v>
      </c>
      <c r="J54" s="47">
        <v>332788.25999999995</v>
      </c>
      <c r="K54" s="99">
        <v>7542428.0699999994</v>
      </c>
      <c r="M54" s="1">
        <f t="shared" si="2"/>
        <v>46113</v>
      </c>
      <c r="N54" s="105">
        <v>46127</v>
      </c>
      <c r="O54" s="52">
        <v>58380341.590000004</v>
      </c>
      <c r="P54" s="52">
        <v>8499929.6400000006</v>
      </c>
      <c r="Q54" s="106">
        <v>66880271.230000004</v>
      </c>
      <c r="S54">
        <v>46113</v>
      </c>
      <c r="T54">
        <v>46127</v>
      </c>
      <c r="U54" s="31">
        <v>0</v>
      </c>
      <c r="V54" s="31">
        <v>0</v>
      </c>
      <c r="W54" s="31">
        <v>0</v>
      </c>
      <c r="Y54">
        <v>46113</v>
      </c>
      <c r="Z54">
        <v>46127</v>
      </c>
      <c r="AA54" s="31">
        <v>0</v>
      </c>
      <c r="AB54" s="31">
        <v>0</v>
      </c>
      <c r="AC54" s="31">
        <v>0</v>
      </c>
      <c r="AE54">
        <v>46113</v>
      </c>
      <c r="AF54">
        <v>46127</v>
      </c>
      <c r="AG54" s="31">
        <v>0</v>
      </c>
      <c r="AH54" s="31">
        <v>0</v>
      </c>
      <c r="AI54" s="31">
        <v>0</v>
      </c>
      <c r="AK54">
        <v>46113</v>
      </c>
      <c r="AL54">
        <v>46127</v>
      </c>
      <c r="AM54" s="31">
        <v>0</v>
      </c>
      <c r="AN54" s="31">
        <v>0</v>
      </c>
      <c r="AO54" s="31">
        <v>0</v>
      </c>
      <c r="AQ54" s="1">
        <f t="shared" si="3"/>
        <v>46113</v>
      </c>
      <c r="AR54" s="121">
        <f t="shared" si="4"/>
        <v>46127</v>
      </c>
      <c r="AS54" s="120">
        <f t="shared" si="5"/>
        <v>68349744.129999995</v>
      </c>
      <c r="AT54" s="120">
        <f t="shared" si="6"/>
        <v>12044209.82</v>
      </c>
      <c r="AU54" s="120">
        <f t="shared" si="7"/>
        <v>80393953.950000003</v>
      </c>
      <c r="AV54" s="122">
        <f t="shared" si="8"/>
        <v>4</v>
      </c>
      <c r="AW54" s="122">
        <f t="shared" si="9"/>
        <v>2026</v>
      </c>
      <c r="BB54" s="55"/>
      <c r="BC54" s="6"/>
      <c r="BD54" s="6"/>
      <c r="BE54" s="6"/>
      <c r="BF54" s="12"/>
      <c r="BG54" s="6"/>
      <c r="BI54" s="1"/>
      <c r="BJ54" s="6"/>
      <c r="BL54" s="54"/>
    </row>
    <row r="55" spans="1:64" x14ac:dyDescent="0.3">
      <c r="A55" s="1">
        <f t="shared" si="0"/>
        <v>46143</v>
      </c>
      <c r="B55" s="91">
        <v>46157</v>
      </c>
      <c r="C55" s="45">
        <v>2759762.73</v>
      </c>
      <c r="D55" s="45">
        <v>3195671.76</v>
      </c>
      <c r="E55" s="92">
        <v>5955434.4900000002</v>
      </c>
      <c r="F55" s="33"/>
      <c r="G55" s="1">
        <f t="shared" si="1"/>
        <v>46143</v>
      </c>
      <c r="H55" s="98">
        <v>46157</v>
      </c>
      <c r="I55" s="47">
        <v>7252305.4399999985</v>
      </c>
      <c r="J55" s="47">
        <v>293184.30000000005</v>
      </c>
      <c r="K55" s="99">
        <v>7545489.7399999984</v>
      </c>
      <c r="M55" s="1">
        <f t="shared" si="2"/>
        <v>46143</v>
      </c>
      <c r="N55" s="105">
        <v>46157</v>
      </c>
      <c r="O55" s="52">
        <v>58380341.590000004</v>
      </c>
      <c r="P55" s="52">
        <v>7970111.5399999991</v>
      </c>
      <c r="Q55" s="106">
        <v>66350453.130000003</v>
      </c>
      <c r="S55">
        <v>46143</v>
      </c>
      <c r="T55">
        <v>46157</v>
      </c>
      <c r="U55" s="31">
        <v>100683566.98</v>
      </c>
      <c r="V55" s="31">
        <v>37078382.600000001</v>
      </c>
      <c r="W55" s="31">
        <v>137761949.58000001</v>
      </c>
      <c r="Y55">
        <v>46143</v>
      </c>
      <c r="Z55">
        <v>46157</v>
      </c>
      <c r="AA55" s="31">
        <v>0</v>
      </c>
      <c r="AB55" s="31">
        <v>0</v>
      </c>
      <c r="AC55" s="31">
        <v>0</v>
      </c>
      <c r="AE55">
        <v>46143</v>
      </c>
      <c r="AF55">
        <v>46157</v>
      </c>
      <c r="AG55" s="31">
        <v>0</v>
      </c>
      <c r="AH55" s="31">
        <v>0</v>
      </c>
      <c r="AI55" s="31">
        <v>0</v>
      </c>
      <c r="AK55">
        <v>46143</v>
      </c>
      <c r="AL55">
        <v>46157</v>
      </c>
      <c r="AM55" s="31">
        <v>0</v>
      </c>
      <c r="AN55" s="31">
        <v>0</v>
      </c>
      <c r="AO55" s="31">
        <v>0</v>
      </c>
      <c r="AQ55" s="1">
        <f t="shared" si="3"/>
        <v>46143</v>
      </c>
      <c r="AR55" s="121">
        <f t="shared" si="4"/>
        <v>46157</v>
      </c>
      <c r="AS55" s="120">
        <f t="shared" si="5"/>
        <v>169075976.74000001</v>
      </c>
      <c r="AT55" s="120">
        <f t="shared" si="6"/>
        <v>48537350.200000003</v>
      </c>
      <c r="AU55" s="120">
        <f t="shared" si="7"/>
        <v>217613326.94</v>
      </c>
      <c r="AV55" s="122">
        <f t="shared" si="8"/>
        <v>5</v>
      </c>
      <c r="AW55" s="122">
        <f t="shared" si="9"/>
        <v>2026</v>
      </c>
      <c r="BB55" s="55"/>
      <c r="BC55" s="6"/>
      <c r="BD55" s="6"/>
      <c r="BE55" s="6"/>
      <c r="BF55" s="12"/>
      <c r="BG55" s="6"/>
      <c r="BI55" s="1"/>
      <c r="BJ55" s="6"/>
      <c r="BL55" s="54"/>
    </row>
    <row r="56" spans="1:64" x14ac:dyDescent="0.3">
      <c r="A56" s="1">
        <f t="shared" si="0"/>
        <v>46174</v>
      </c>
      <c r="B56" s="91">
        <v>46188</v>
      </c>
      <c r="C56" s="45">
        <v>2759762.73</v>
      </c>
      <c r="D56" s="45">
        <v>3286160.01</v>
      </c>
      <c r="E56" s="92">
        <v>6045922.7400000002</v>
      </c>
      <c r="F56" s="33"/>
      <c r="G56" s="1">
        <f t="shared" si="1"/>
        <v>46174</v>
      </c>
      <c r="H56" s="98">
        <v>46188</v>
      </c>
      <c r="I56" s="47">
        <v>3679355.31</v>
      </c>
      <c r="J56" s="47">
        <v>261561.53999999998</v>
      </c>
      <c r="K56" s="99">
        <v>3940916.85</v>
      </c>
      <c r="M56" s="1">
        <f t="shared" si="2"/>
        <v>46174</v>
      </c>
      <c r="N56" s="105">
        <v>46188</v>
      </c>
      <c r="O56" s="52">
        <v>58380341.590000004</v>
      </c>
      <c r="P56" s="52">
        <v>7980839.3600000013</v>
      </c>
      <c r="Q56" s="106">
        <v>66361180.950000003</v>
      </c>
      <c r="S56">
        <v>46174</v>
      </c>
      <c r="T56">
        <v>46188</v>
      </c>
      <c r="U56" s="31">
        <v>0</v>
      </c>
      <c r="V56" s="31">
        <v>0</v>
      </c>
      <c r="W56" s="31">
        <v>0</v>
      </c>
      <c r="Y56">
        <v>46174</v>
      </c>
      <c r="Z56">
        <v>46188</v>
      </c>
      <c r="AA56" s="31">
        <v>0</v>
      </c>
      <c r="AB56" s="31">
        <v>0</v>
      </c>
      <c r="AC56" s="31">
        <v>0</v>
      </c>
      <c r="AE56">
        <v>46174</v>
      </c>
      <c r="AF56">
        <v>46188</v>
      </c>
      <c r="AG56" s="31">
        <v>0</v>
      </c>
      <c r="AH56" s="31">
        <v>0</v>
      </c>
      <c r="AI56" s="31">
        <v>0</v>
      </c>
      <c r="AK56">
        <v>46174</v>
      </c>
      <c r="AL56">
        <v>46188</v>
      </c>
      <c r="AM56" s="31">
        <v>0</v>
      </c>
      <c r="AN56" s="31">
        <v>0</v>
      </c>
      <c r="AO56" s="31">
        <v>0</v>
      </c>
      <c r="AQ56" s="1">
        <f t="shared" si="3"/>
        <v>46174</v>
      </c>
      <c r="AR56" s="121">
        <f t="shared" si="4"/>
        <v>46188</v>
      </c>
      <c r="AS56" s="120">
        <f t="shared" si="5"/>
        <v>64819459.630000003</v>
      </c>
      <c r="AT56" s="120">
        <f t="shared" si="6"/>
        <v>11528560.91</v>
      </c>
      <c r="AU56" s="120">
        <f t="shared" si="7"/>
        <v>76348020.540000007</v>
      </c>
      <c r="AV56" s="122">
        <f t="shared" si="8"/>
        <v>6</v>
      </c>
      <c r="AW56" s="122">
        <f t="shared" si="9"/>
        <v>2026</v>
      </c>
      <c r="BB56" s="55"/>
      <c r="BC56" s="6"/>
      <c r="BD56" s="6"/>
      <c r="BE56" s="6"/>
      <c r="BF56" s="12"/>
      <c r="BG56" s="6"/>
      <c r="BI56" s="1"/>
      <c r="BJ56" s="6"/>
      <c r="BL56" s="54"/>
    </row>
    <row r="57" spans="1:64" x14ac:dyDescent="0.3">
      <c r="A57" s="1">
        <f t="shared" si="0"/>
        <v>46204</v>
      </c>
      <c r="B57" s="91">
        <v>46218</v>
      </c>
      <c r="C57" s="45">
        <v>2759762.73</v>
      </c>
      <c r="D57" s="45">
        <v>3164031.45</v>
      </c>
      <c r="E57" s="92">
        <v>5923794.1799999997</v>
      </c>
      <c r="F57" s="33"/>
      <c r="G57" s="1">
        <f t="shared" si="1"/>
        <v>46204</v>
      </c>
      <c r="H57" s="98">
        <v>46218</v>
      </c>
      <c r="I57" s="47">
        <v>3701129.2199999997</v>
      </c>
      <c r="J57" s="47">
        <v>233381.26</v>
      </c>
      <c r="K57" s="99">
        <v>3934510.4799999995</v>
      </c>
      <c r="M57" s="1">
        <f t="shared" si="2"/>
        <v>46204</v>
      </c>
      <c r="N57" s="105">
        <v>46218</v>
      </c>
      <c r="O57" s="52">
        <v>58380341.590000004</v>
      </c>
      <c r="P57" s="52">
        <v>7482331.6400000006</v>
      </c>
      <c r="Q57" s="106">
        <v>65862673.230000004</v>
      </c>
      <c r="S57">
        <v>46204</v>
      </c>
      <c r="T57">
        <v>46218</v>
      </c>
      <c r="U57" s="31">
        <v>0</v>
      </c>
      <c r="V57" s="31">
        <v>0</v>
      </c>
      <c r="W57" s="31">
        <v>0</v>
      </c>
      <c r="Y57">
        <v>46204</v>
      </c>
      <c r="Z57">
        <v>46218</v>
      </c>
      <c r="AA57" s="31">
        <v>0</v>
      </c>
      <c r="AB57" s="31">
        <v>0</v>
      </c>
      <c r="AC57" s="31">
        <v>0</v>
      </c>
      <c r="AE57">
        <v>46204</v>
      </c>
      <c r="AF57">
        <v>46218</v>
      </c>
      <c r="AG57" s="31">
        <v>0</v>
      </c>
      <c r="AH57" s="31">
        <v>0</v>
      </c>
      <c r="AI57" s="31">
        <v>0</v>
      </c>
      <c r="AK57">
        <v>46204</v>
      </c>
      <c r="AL57">
        <v>46218</v>
      </c>
      <c r="AM57" s="31">
        <v>0</v>
      </c>
      <c r="AN57" s="31">
        <v>0</v>
      </c>
      <c r="AO57" s="31">
        <v>0</v>
      </c>
      <c r="AQ57" s="1">
        <f t="shared" si="3"/>
        <v>46204</v>
      </c>
      <c r="AR57" s="121">
        <f t="shared" si="4"/>
        <v>46218</v>
      </c>
      <c r="AS57" s="120">
        <f t="shared" si="5"/>
        <v>64841233.540000007</v>
      </c>
      <c r="AT57" s="120">
        <f t="shared" si="6"/>
        <v>10879744.350000001</v>
      </c>
      <c r="AU57" s="120">
        <f t="shared" si="7"/>
        <v>75720977.890000001</v>
      </c>
      <c r="AV57" s="122">
        <f t="shared" si="8"/>
        <v>7</v>
      </c>
      <c r="AW57" s="122">
        <f t="shared" si="9"/>
        <v>2026</v>
      </c>
      <c r="BB57" s="55"/>
      <c r="BC57" s="6"/>
      <c r="BD57" s="6"/>
      <c r="BE57" s="6"/>
      <c r="BF57" s="12"/>
      <c r="BG57" s="6"/>
      <c r="BI57" s="1"/>
      <c r="BJ57" s="6"/>
      <c r="BL57" s="54"/>
    </row>
    <row r="58" spans="1:64" x14ac:dyDescent="0.3">
      <c r="A58" s="1">
        <f t="shared" si="0"/>
        <v>46235</v>
      </c>
      <c r="B58" s="91">
        <v>46251</v>
      </c>
      <c r="C58" s="45">
        <v>2759762.73</v>
      </c>
      <c r="D58" s="45">
        <v>3464023.31</v>
      </c>
      <c r="E58" s="92">
        <v>6223786.04</v>
      </c>
      <c r="F58" s="33"/>
      <c r="G58" s="1">
        <f t="shared" si="1"/>
        <v>46235</v>
      </c>
      <c r="H58" s="98">
        <v>46251</v>
      </c>
      <c r="I58" s="47">
        <v>3723031.98</v>
      </c>
      <c r="J58" s="47">
        <v>234829.55</v>
      </c>
      <c r="K58" s="99">
        <v>3957861.53</v>
      </c>
      <c r="M58" s="1">
        <f t="shared" si="2"/>
        <v>46235</v>
      </c>
      <c r="N58" s="105">
        <v>46249</v>
      </c>
      <c r="O58" s="52">
        <v>58380341.590000004</v>
      </c>
      <c r="P58" s="52">
        <v>7489054.3199999994</v>
      </c>
      <c r="Q58" s="106">
        <v>65869395.910000004</v>
      </c>
      <c r="S58">
        <v>46235</v>
      </c>
      <c r="T58">
        <v>46249</v>
      </c>
      <c r="U58" s="31">
        <v>0</v>
      </c>
      <c r="V58" s="31">
        <v>0</v>
      </c>
      <c r="W58" s="31">
        <v>0</v>
      </c>
      <c r="Y58">
        <v>46235</v>
      </c>
      <c r="Z58">
        <v>46249</v>
      </c>
      <c r="AA58" s="31">
        <v>0</v>
      </c>
      <c r="AB58" s="31">
        <v>0</v>
      </c>
      <c r="AC58" s="31">
        <v>0</v>
      </c>
      <c r="AE58">
        <v>46235</v>
      </c>
      <c r="AF58">
        <v>46249</v>
      </c>
      <c r="AG58" s="31">
        <v>0</v>
      </c>
      <c r="AH58" s="31">
        <v>0</v>
      </c>
      <c r="AI58" s="31">
        <v>0</v>
      </c>
      <c r="AK58">
        <v>46235</v>
      </c>
      <c r="AL58">
        <v>46249</v>
      </c>
      <c r="AM58" s="31">
        <v>0</v>
      </c>
      <c r="AN58" s="31">
        <v>0</v>
      </c>
      <c r="AO58" s="31">
        <v>0</v>
      </c>
      <c r="AQ58" s="1">
        <f t="shared" si="3"/>
        <v>46235</v>
      </c>
      <c r="AR58" s="121">
        <f t="shared" si="4"/>
        <v>46251</v>
      </c>
      <c r="AS58" s="120">
        <f t="shared" si="5"/>
        <v>64863136.300000004</v>
      </c>
      <c r="AT58" s="120">
        <f t="shared" si="6"/>
        <v>11187907.18</v>
      </c>
      <c r="AU58" s="120">
        <f t="shared" si="7"/>
        <v>76051043.480000004</v>
      </c>
      <c r="AV58" s="122">
        <f t="shared" si="8"/>
        <v>8</v>
      </c>
      <c r="AW58" s="122">
        <f t="shared" si="9"/>
        <v>2026</v>
      </c>
      <c r="BB58" s="55"/>
      <c r="BC58" s="6"/>
      <c r="BD58" s="6"/>
      <c r="BE58" s="6"/>
      <c r="BF58" s="12"/>
      <c r="BG58" s="6"/>
      <c r="BI58" s="1"/>
      <c r="BJ58" s="6"/>
      <c r="BL58" s="54"/>
    </row>
    <row r="59" spans="1:64" x14ac:dyDescent="0.3">
      <c r="A59" s="1">
        <f t="shared" si="0"/>
        <v>46266</v>
      </c>
      <c r="B59" s="91">
        <v>46280</v>
      </c>
      <c r="C59" s="45">
        <v>2759762.73</v>
      </c>
      <c r="D59" s="45">
        <v>3027689.38</v>
      </c>
      <c r="E59" s="92">
        <v>5787452.1099999994</v>
      </c>
      <c r="F59" s="33"/>
      <c r="G59" s="1">
        <f t="shared" si="1"/>
        <v>46266</v>
      </c>
      <c r="H59" s="98">
        <v>46280</v>
      </c>
      <c r="I59" s="47">
        <v>3745064.3600000003</v>
      </c>
      <c r="J59" s="47">
        <v>186756.69</v>
      </c>
      <c r="K59" s="99">
        <v>3931821.0500000003</v>
      </c>
      <c r="M59" s="1">
        <f t="shared" si="2"/>
        <v>46266</v>
      </c>
      <c r="N59" s="105">
        <v>46280</v>
      </c>
      <c r="O59" s="52">
        <v>58380341.590000004</v>
      </c>
      <c r="P59" s="52">
        <v>7251730.5099999998</v>
      </c>
      <c r="Q59" s="106">
        <v>65632072.100000001</v>
      </c>
      <c r="S59">
        <v>46266</v>
      </c>
      <c r="T59">
        <v>46280</v>
      </c>
      <c r="U59" s="31">
        <v>0</v>
      </c>
      <c r="V59" s="31">
        <v>0</v>
      </c>
      <c r="W59" s="31">
        <v>0</v>
      </c>
      <c r="Y59">
        <v>46266</v>
      </c>
      <c r="Z59">
        <v>46280</v>
      </c>
      <c r="AA59" s="31">
        <v>29680000</v>
      </c>
      <c r="AB59" s="31">
        <v>23402505.190000001</v>
      </c>
      <c r="AC59" s="31">
        <v>53082505.189999998</v>
      </c>
      <c r="AE59">
        <v>46266</v>
      </c>
      <c r="AF59">
        <v>46280</v>
      </c>
      <c r="AG59" s="31">
        <v>31800000</v>
      </c>
      <c r="AH59" s="31">
        <v>10350159.899999999</v>
      </c>
      <c r="AI59" s="31">
        <v>42150159.899999999</v>
      </c>
      <c r="AK59">
        <v>46266</v>
      </c>
      <c r="AL59">
        <v>46280</v>
      </c>
      <c r="AM59" s="31">
        <v>53000000</v>
      </c>
      <c r="AN59" s="31">
        <v>8797635.9199999999</v>
      </c>
      <c r="AO59" s="31">
        <v>61797635.920000002</v>
      </c>
      <c r="AQ59" s="1">
        <f t="shared" si="3"/>
        <v>46266</v>
      </c>
      <c r="AR59" s="121">
        <f t="shared" si="4"/>
        <v>46280</v>
      </c>
      <c r="AS59" s="120">
        <f t="shared" si="5"/>
        <v>179365168.68000001</v>
      </c>
      <c r="AT59" s="120">
        <f t="shared" si="6"/>
        <v>53016477.590000004</v>
      </c>
      <c r="AU59" s="120">
        <f t="shared" si="7"/>
        <v>232381646.26999998</v>
      </c>
      <c r="AV59" s="122">
        <f t="shared" si="8"/>
        <v>9</v>
      </c>
      <c r="AW59" s="122">
        <f t="shared" si="9"/>
        <v>2026</v>
      </c>
      <c r="BB59" s="55"/>
      <c r="BC59" s="6"/>
      <c r="BD59" s="6"/>
      <c r="BE59" s="6"/>
      <c r="BF59" s="12"/>
      <c r="BG59" s="6"/>
      <c r="BI59" s="1"/>
      <c r="BJ59" s="6"/>
      <c r="BL59" s="54"/>
    </row>
    <row r="60" spans="1:64" x14ac:dyDescent="0.3">
      <c r="A60" s="1">
        <f t="shared" si="0"/>
        <v>46296</v>
      </c>
      <c r="B60" s="91">
        <v>46310</v>
      </c>
      <c r="C60" s="45">
        <v>2759762.73</v>
      </c>
      <c r="D60" s="45">
        <v>3116570.98</v>
      </c>
      <c r="E60" s="92">
        <v>5876333.71</v>
      </c>
      <c r="F60" s="33"/>
      <c r="G60" s="1">
        <f t="shared" si="1"/>
        <v>46296</v>
      </c>
      <c r="H60" s="98">
        <v>46310</v>
      </c>
      <c r="I60" s="47">
        <v>3767248.9</v>
      </c>
      <c r="J60" s="47">
        <v>172764.03999999998</v>
      </c>
      <c r="K60" s="99">
        <v>3940012.94</v>
      </c>
      <c r="M60" s="1">
        <f t="shared" si="2"/>
        <v>46296</v>
      </c>
      <c r="N60" s="105">
        <v>46310</v>
      </c>
      <c r="O60" s="52">
        <v>58380341.590000004</v>
      </c>
      <c r="P60" s="52">
        <v>6794129.4699999988</v>
      </c>
      <c r="Q60" s="106">
        <v>65174471.060000002</v>
      </c>
      <c r="S60">
        <v>46296</v>
      </c>
      <c r="T60">
        <v>46310</v>
      </c>
      <c r="U60" s="31">
        <v>0</v>
      </c>
      <c r="V60" s="31">
        <v>0</v>
      </c>
      <c r="W60" s="31">
        <v>0</v>
      </c>
      <c r="Y60">
        <v>46296</v>
      </c>
      <c r="Z60">
        <v>46310</v>
      </c>
      <c r="AA60" s="31">
        <v>0</v>
      </c>
      <c r="AB60" s="31">
        <v>0</v>
      </c>
      <c r="AC60" s="31">
        <v>0</v>
      </c>
      <c r="AE60">
        <v>46296</v>
      </c>
      <c r="AF60">
        <v>46310</v>
      </c>
      <c r="AG60" s="31">
        <v>0</v>
      </c>
      <c r="AH60" s="31">
        <v>0</v>
      </c>
      <c r="AI60" s="31">
        <v>0</v>
      </c>
      <c r="AK60">
        <v>46296</v>
      </c>
      <c r="AL60">
        <v>46310</v>
      </c>
      <c r="AM60" s="31">
        <v>0</v>
      </c>
      <c r="AN60" s="31">
        <v>0</v>
      </c>
      <c r="AO60" s="31">
        <v>0</v>
      </c>
      <c r="AQ60" s="1">
        <f t="shared" si="3"/>
        <v>46296</v>
      </c>
      <c r="AR60" s="121">
        <f t="shared" si="4"/>
        <v>46310</v>
      </c>
      <c r="AS60" s="120">
        <f t="shared" si="5"/>
        <v>64907353.220000006</v>
      </c>
      <c r="AT60" s="120">
        <f t="shared" si="6"/>
        <v>10083464.489999998</v>
      </c>
      <c r="AU60" s="120">
        <f t="shared" si="7"/>
        <v>74990817.710000008</v>
      </c>
      <c r="AV60" s="122">
        <f t="shared" si="8"/>
        <v>10</v>
      </c>
      <c r="AW60" s="122">
        <f t="shared" si="9"/>
        <v>2026</v>
      </c>
      <c r="BB60" s="55"/>
      <c r="BC60" s="6"/>
      <c r="BD60" s="6"/>
      <c r="BE60" s="6"/>
      <c r="BF60" s="12"/>
      <c r="BG60" s="6"/>
      <c r="BI60" s="1"/>
      <c r="BJ60" s="6"/>
      <c r="BL60" s="54"/>
    </row>
    <row r="61" spans="1:64" x14ac:dyDescent="0.3">
      <c r="A61" s="1">
        <f t="shared" si="0"/>
        <v>46327</v>
      </c>
      <c r="B61" s="91">
        <v>46342</v>
      </c>
      <c r="C61" s="45">
        <v>2759762.73</v>
      </c>
      <c r="D61" s="45">
        <v>3308098.42</v>
      </c>
      <c r="E61" s="92">
        <v>6067861.1500000004</v>
      </c>
      <c r="F61" s="33"/>
      <c r="G61" s="1">
        <f t="shared" si="1"/>
        <v>46327</v>
      </c>
      <c r="H61" s="98">
        <v>46342</v>
      </c>
      <c r="I61" s="47">
        <v>3789564.85</v>
      </c>
      <c r="J61" s="47">
        <v>162232.53999999998</v>
      </c>
      <c r="K61" s="99">
        <v>3951797.39</v>
      </c>
      <c r="M61" s="1">
        <f t="shared" si="2"/>
        <v>46327</v>
      </c>
      <c r="N61" s="105">
        <v>46341</v>
      </c>
      <c r="O61" s="52">
        <v>58380341.590000004</v>
      </c>
      <c r="P61" s="52">
        <v>6795206.2799999993</v>
      </c>
      <c r="Q61" s="106">
        <v>65175547.870000005</v>
      </c>
      <c r="S61">
        <v>46327</v>
      </c>
      <c r="T61">
        <v>46341</v>
      </c>
      <c r="U61" s="31">
        <v>100683566.98</v>
      </c>
      <c r="V61" s="31">
        <v>34256905.149999999</v>
      </c>
      <c r="W61" s="31">
        <v>134940472.13</v>
      </c>
      <c r="Y61">
        <v>46327</v>
      </c>
      <c r="Z61">
        <v>46341</v>
      </c>
      <c r="AA61" s="31">
        <v>0</v>
      </c>
      <c r="AB61" s="31">
        <v>0</v>
      </c>
      <c r="AC61" s="31">
        <v>0</v>
      </c>
      <c r="AE61">
        <v>46327</v>
      </c>
      <c r="AF61">
        <v>46341</v>
      </c>
      <c r="AG61" s="31">
        <v>0</v>
      </c>
      <c r="AH61" s="31">
        <v>0</v>
      </c>
      <c r="AI61" s="31">
        <v>0</v>
      </c>
      <c r="AK61">
        <v>46327</v>
      </c>
      <c r="AL61">
        <v>46341</v>
      </c>
      <c r="AM61" s="31">
        <v>0</v>
      </c>
      <c r="AN61" s="31">
        <v>0</v>
      </c>
      <c r="AO61" s="31">
        <v>0</v>
      </c>
      <c r="AQ61" s="1">
        <f t="shared" si="3"/>
        <v>46327</v>
      </c>
      <c r="AR61" s="121">
        <f t="shared" si="4"/>
        <v>46342</v>
      </c>
      <c r="AS61" s="120">
        <f t="shared" si="5"/>
        <v>165613236.15000001</v>
      </c>
      <c r="AT61" s="120">
        <f t="shared" si="6"/>
        <v>44522442.390000001</v>
      </c>
      <c r="AU61" s="120">
        <f t="shared" si="7"/>
        <v>210135678.54000002</v>
      </c>
      <c r="AV61" s="122">
        <f t="shared" si="8"/>
        <v>11</v>
      </c>
      <c r="AW61" s="122">
        <f t="shared" si="9"/>
        <v>2026</v>
      </c>
      <c r="BB61" s="55"/>
      <c r="BC61" s="6"/>
      <c r="BD61" s="6"/>
      <c r="BE61" s="6"/>
      <c r="BF61" s="12"/>
      <c r="BG61" s="6"/>
      <c r="BI61" s="1"/>
      <c r="BJ61" s="6"/>
      <c r="BL61" s="54"/>
    </row>
    <row r="62" spans="1:64" x14ac:dyDescent="0.3">
      <c r="A62" s="1">
        <f t="shared" si="0"/>
        <v>46357</v>
      </c>
      <c r="B62" s="91">
        <v>46371</v>
      </c>
      <c r="C62" s="45">
        <v>2759762.73</v>
      </c>
      <c r="D62" s="45">
        <v>2981815.3</v>
      </c>
      <c r="E62" s="92">
        <v>5741578.0299999993</v>
      </c>
      <c r="F62" s="33"/>
      <c r="G62" s="1">
        <f t="shared" si="1"/>
        <v>46357</v>
      </c>
      <c r="H62" s="98">
        <v>46371</v>
      </c>
      <c r="I62" s="47">
        <v>3812012.9800000004</v>
      </c>
      <c r="J62" s="47">
        <v>126730.17</v>
      </c>
      <c r="K62" s="99">
        <v>3938743.1500000004</v>
      </c>
      <c r="M62" s="1">
        <f t="shared" si="2"/>
        <v>46357</v>
      </c>
      <c r="N62" s="105">
        <v>46371</v>
      </c>
      <c r="O62" s="52">
        <v>58380341.590000004</v>
      </c>
      <c r="P62" s="52">
        <v>6360298.3599999994</v>
      </c>
      <c r="Q62" s="106">
        <v>64740639.950000003</v>
      </c>
      <c r="S62">
        <v>46357</v>
      </c>
      <c r="T62">
        <v>46371</v>
      </c>
      <c r="U62" s="31">
        <v>0</v>
      </c>
      <c r="V62" s="31">
        <v>0</v>
      </c>
      <c r="W62" s="31">
        <v>0</v>
      </c>
      <c r="Y62">
        <v>46357</v>
      </c>
      <c r="Z62">
        <v>46371</v>
      </c>
      <c r="AA62" s="31">
        <v>0</v>
      </c>
      <c r="AB62" s="31">
        <v>0</v>
      </c>
      <c r="AC62" s="31">
        <v>0</v>
      </c>
      <c r="AE62">
        <v>46357</v>
      </c>
      <c r="AF62">
        <v>46371</v>
      </c>
      <c r="AG62" s="31">
        <v>0</v>
      </c>
      <c r="AH62" s="31">
        <v>0</v>
      </c>
      <c r="AI62" s="31">
        <v>0</v>
      </c>
      <c r="AK62">
        <v>46357</v>
      </c>
      <c r="AL62">
        <v>46371</v>
      </c>
      <c r="AM62" s="31">
        <v>0</v>
      </c>
      <c r="AN62" s="31">
        <v>0</v>
      </c>
      <c r="AO62" s="31">
        <v>0</v>
      </c>
      <c r="AQ62" s="1">
        <f t="shared" si="3"/>
        <v>46357</v>
      </c>
      <c r="AR62" s="121">
        <f t="shared" si="4"/>
        <v>46371</v>
      </c>
      <c r="AS62" s="120">
        <f t="shared" si="5"/>
        <v>64952117.300000004</v>
      </c>
      <c r="AT62" s="120">
        <f t="shared" si="6"/>
        <v>9468843.8299999982</v>
      </c>
      <c r="AU62" s="120">
        <f t="shared" si="7"/>
        <v>74420961.129999995</v>
      </c>
      <c r="AV62" s="122">
        <f t="shared" si="8"/>
        <v>12</v>
      </c>
      <c r="AW62" s="122">
        <f t="shared" si="9"/>
        <v>2026</v>
      </c>
      <c r="BB62" s="55"/>
      <c r="BC62" s="6"/>
      <c r="BD62" s="6"/>
      <c r="BE62" s="6"/>
      <c r="BF62" s="12"/>
      <c r="BG62" s="6"/>
      <c r="BI62" s="1"/>
      <c r="BJ62" s="6"/>
      <c r="BL62" s="54"/>
    </row>
    <row r="63" spans="1:64" x14ac:dyDescent="0.3">
      <c r="A63" s="1">
        <f t="shared" si="0"/>
        <v>46388</v>
      </c>
      <c r="B63" s="91">
        <v>46402</v>
      </c>
      <c r="C63" s="45">
        <v>2759762.73</v>
      </c>
      <c r="D63" s="45">
        <v>3171716.63</v>
      </c>
      <c r="E63" s="92">
        <v>5931479.3599999994</v>
      </c>
      <c r="F63" s="33"/>
      <c r="G63" s="1">
        <f t="shared" si="1"/>
        <v>46388</v>
      </c>
      <c r="H63" s="98">
        <v>46402</v>
      </c>
      <c r="I63" s="47">
        <v>3834618.4699999997</v>
      </c>
      <c r="J63" s="47">
        <v>113582.93</v>
      </c>
      <c r="K63" s="99">
        <v>3948201.4</v>
      </c>
      <c r="M63" s="1">
        <f t="shared" si="2"/>
        <v>46388</v>
      </c>
      <c r="N63" s="105">
        <v>46402</v>
      </c>
      <c r="O63" s="52">
        <v>58380341.579999998</v>
      </c>
      <c r="P63" s="52">
        <v>6352606.3499999996</v>
      </c>
      <c r="Q63" s="106">
        <v>64732947.93</v>
      </c>
      <c r="S63">
        <v>46388</v>
      </c>
      <c r="T63">
        <v>46402</v>
      </c>
      <c r="U63" s="31">
        <v>0</v>
      </c>
      <c r="V63" s="31">
        <v>0</v>
      </c>
      <c r="W63" s="31">
        <v>0</v>
      </c>
      <c r="Y63">
        <v>46388</v>
      </c>
      <c r="Z63">
        <v>46402</v>
      </c>
      <c r="AA63" s="31">
        <v>0</v>
      </c>
      <c r="AB63" s="31">
        <v>0</v>
      </c>
      <c r="AC63" s="31">
        <v>0</v>
      </c>
      <c r="AE63">
        <v>46388</v>
      </c>
      <c r="AF63">
        <v>46402</v>
      </c>
      <c r="AG63" s="31">
        <v>0</v>
      </c>
      <c r="AH63" s="31">
        <v>0</v>
      </c>
      <c r="AI63" s="31">
        <v>0</v>
      </c>
      <c r="AK63">
        <v>46388</v>
      </c>
      <c r="AL63">
        <v>46402</v>
      </c>
      <c r="AM63" s="31">
        <v>0</v>
      </c>
      <c r="AN63" s="31">
        <v>0</v>
      </c>
      <c r="AO63" s="31">
        <v>0</v>
      </c>
      <c r="AQ63" s="1">
        <f t="shared" si="3"/>
        <v>46388</v>
      </c>
      <c r="AR63" s="121">
        <f t="shared" si="4"/>
        <v>46402</v>
      </c>
      <c r="AS63" s="120">
        <f t="shared" si="5"/>
        <v>64974722.780000001</v>
      </c>
      <c r="AT63" s="120">
        <f t="shared" si="6"/>
        <v>9637905.9100000001</v>
      </c>
      <c r="AU63" s="120">
        <f t="shared" si="7"/>
        <v>74612628.689999998</v>
      </c>
      <c r="AV63" s="122">
        <f t="shared" si="8"/>
        <v>1</v>
      </c>
      <c r="AW63" s="122">
        <f t="shared" si="9"/>
        <v>2027</v>
      </c>
      <c r="BB63" s="55"/>
      <c r="BC63" s="6"/>
      <c r="BD63" s="6"/>
      <c r="BE63" s="6"/>
      <c r="BF63" s="12"/>
      <c r="BG63" s="6"/>
      <c r="BI63" s="1"/>
      <c r="BJ63" s="6"/>
      <c r="BL63" s="54"/>
    </row>
    <row r="64" spans="1:64" x14ac:dyDescent="0.3">
      <c r="A64" s="1">
        <f t="shared" si="0"/>
        <v>46419</v>
      </c>
      <c r="B64" s="91">
        <v>46433</v>
      </c>
      <c r="C64" s="45">
        <v>2759762.73</v>
      </c>
      <c r="D64" s="45">
        <v>3155367.58</v>
      </c>
      <c r="E64" s="92">
        <v>5915130.3100000005</v>
      </c>
      <c r="F64" s="33"/>
      <c r="G64" s="1">
        <f t="shared" si="1"/>
        <v>46419</v>
      </c>
      <c r="H64" s="98">
        <v>46433</v>
      </c>
      <c r="I64" s="47">
        <v>3857358.0199999996</v>
      </c>
      <c r="J64" s="47">
        <v>91405.19</v>
      </c>
      <c r="K64" s="99">
        <v>3948763.2099999995</v>
      </c>
      <c r="M64" s="1">
        <f t="shared" si="2"/>
        <v>46419</v>
      </c>
      <c r="N64" s="105">
        <v>46433</v>
      </c>
      <c r="O64" s="52">
        <v>58380341.579999998</v>
      </c>
      <c r="P64" s="52">
        <v>6135789.5600000005</v>
      </c>
      <c r="Q64" s="106">
        <v>64516131.140000001</v>
      </c>
      <c r="S64">
        <v>46419</v>
      </c>
      <c r="T64">
        <v>46433</v>
      </c>
      <c r="U64" s="31">
        <v>0</v>
      </c>
      <c r="V64" s="31">
        <v>0</v>
      </c>
      <c r="W64" s="31">
        <v>0</v>
      </c>
      <c r="Y64">
        <v>46419</v>
      </c>
      <c r="Z64">
        <v>46433</v>
      </c>
      <c r="AA64" s="31">
        <v>0</v>
      </c>
      <c r="AB64" s="31">
        <v>0</v>
      </c>
      <c r="AC64" s="31">
        <v>0</v>
      </c>
      <c r="AE64">
        <v>46419</v>
      </c>
      <c r="AF64">
        <v>46433</v>
      </c>
      <c r="AG64" s="31">
        <v>0</v>
      </c>
      <c r="AH64" s="31">
        <v>0</v>
      </c>
      <c r="AI64" s="31">
        <v>0</v>
      </c>
      <c r="AK64">
        <v>46419</v>
      </c>
      <c r="AL64">
        <v>46433</v>
      </c>
      <c r="AM64" s="31">
        <v>0</v>
      </c>
      <c r="AN64" s="31">
        <v>0</v>
      </c>
      <c r="AO64" s="31">
        <v>0</v>
      </c>
      <c r="AQ64" s="1">
        <f t="shared" si="3"/>
        <v>46419</v>
      </c>
      <c r="AR64" s="121">
        <f t="shared" si="4"/>
        <v>46433</v>
      </c>
      <c r="AS64" s="120">
        <f t="shared" si="5"/>
        <v>64997462.329999998</v>
      </c>
      <c r="AT64" s="120">
        <f t="shared" si="6"/>
        <v>9382562.3300000001</v>
      </c>
      <c r="AU64" s="120">
        <f t="shared" si="7"/>
        <v>74380024.659999996</v>
      </c>
      <c r="AV64" s="122">
        <f t="shared" si="8"/>
        <v>2</v>
      </c>
      <c r="AW64" s="122">
        <f t="shared" si="9"/>
        <v>2027</v>
      </c>
      <c r="BB64" s="55"/>
      <c r="BC64" s="6"/>
      <c r="BD64" s="6"/>
      <c r="BE64" s="6"/>
      <c r="BF64" s="12"/>
      <c r="BG64" s="6"/>
      <c r="BI64" s="1"/>
      <c r="BJ64" s="6"/>
      <c r="BL64" s="54"/>
    </row>
    <row r="65" spans="1:64" x14ac:dyDescent="0.3">
      <c r="A65" s="1">
        <f t="shared" si="0"/>
        <v>46447</v>
      </c>
      <c r="B65" s="91">
        <v>46461</v>
      </c>
      <c r="C65" s="45">
        <v>2759762.73</v>
      </c>
      <c r="D65" s="45">
        <v>2834431.5700000003</v>
      </c>
      <c r="E65" s="92">
        <v>5594194.3000000007</v>
      </c>
      <c r="F65" s="33"/>
      <c r="G65" s="1">
        <f t="shared" si="1"/>
        <v>46447</v>
      </c>
      <c r="H65" s="98">
        <v>46461</v>
      </c>
      <c r="I65" s="47">
        <v>3880232.4000000004</v>
      </c>
      <c r="J65" s="47">
        <v>62269.020000000004</v>
      </c>
      <c r="K65" s="99">
        <v>3942501.4200000004</v>
      </c>
      <c r="M65" s="1">
        <f t="shared" si="2"/>
        <v>46447</v>
      </c>
      <c r="N65" s="105">
        <v>46461</v>
      </c>
      <c r="O65" s="52">
        <v>47765660.640000001</v>
      </c>
      <c r="P65" s="52">
        <v>5348044.33</v>
      </c>
      <c r="Q65" s="106">
        <v>53113704.969999999</v>
      </c>
      <c r="S65">
        <v>46447</v>
      </c>
      <c r="T65">
        <v>46461</v>
      </c>
      <c r="U65" s="31">
        <v>0</v>
      </c>
      <c r="V65" s="31">
        <v>0</v>
      </c>
      <c r="W65" s="31">
        <v>0</v>
      </c>
      <c r="Y65">
        <v>46447</v>
      </c>
      <c r="Z65">
        <v>46461</v>
      </c>
      <c r="AA65" s="31">
        <v>40810000</v>
      </c>
      <c r="AB65" s="31">
        <v>21857813.299999997</v>
      </c>
      <c r="AC65" s="31">
        <v>62667813.299999997</v>
      </c>
      <c r="AE65">
        <v>46447</v>
      </c>
      <c r="AF65">
        <v>46461</v>
      </c>
      <c r="AG65" s="31">
        <v>31800000</v>
      </c>
      <c r="AH65" s="31">
        <v>9314722.6099999994</v>
      </c>
      <c r="AI65" s="31">
        <v>41114722.609999999</v>
      </c>
      <c r="AK65">
        <v>46447</v>
      </c>
      <c r="AL65">
        <v>46461</v>
      </c>
      <c r="AM65" s="31">
        <v>53000000</v>
      </c>
      <c r="AN65" s="31">
        <v>7431959.5299999993</v>
      </c>
      <c r="AO65" s="31">
        <v>60431959.530000001</v>
      </c>
      <c r="AQ65" s="1">
        <f t="shared" si="3"/>
        <v>46447</v>
      </c>
      <c r="AR65" s="121">
        <f t="shared" si="4"/>
        <v>46461</v>
      </c>
      <c r="AS65" s="120">
        <f t="shared" si="5"/>
        <v>180015655.77000001</v>
      </c>
      <c r="AT65" s="120">
        <f t="shared" si="6"/>
        <v>46849240.359999999</v>
      </c>
      <c r="AU65" s="120">
        <f t="shared" si="7"/>
        <v>226864896.13</v>
      </c>
      <c r="AV65" s="122">
        <f t="shared" si="8"/>
        <v>3</v>
      </c>
      <c r="AW65" s="122">
        <f t="shared" si="9"/>
        <v>2027</v>
      </c>
      <c r="BB65" s="55"/>
      <c r="BC65" s="6"/>
      <c r="BD65" s="6"/>
      <c r="BE65" s="6"/>
      <c r="BF65" s="12"/>
      <c r="BG65" s="6"/>
      <c r="BI65" s="1"/>
      <c r="BJ65" s="6"/>
      <c r="BL65" s="54"/>
    </row>
    <row r="66" spans="1:64" x14ac:dyDescent="0.3">
      <c r="A66" s="1">
        <f t="shared" si="0"/>
        <v>46478</v>
      </c>
      <c r="B66" s="91">
        <v>46492</v>
      </c>
      <c r="C66" s="45">
        <v>2759762.73</v>
      </c>
      <c r="D66" s="45">
        <v>3122669.4699999997</v>
      </c>
      <c r="E66" s="92">
        <v>5882432.1999999993</v>
      </c>
      <c r="F66" s="33"/>
      <c r="G66" s="1">
        <f t="shared" si="1"/>
        <v>46478</v>
      </c>
      <c r="H66" s="98">
        <v>46492</v>
      </c>
      <c r="I66" s="47">
        <v>3903251.04</v>
      </c>
      <c r="J66" s="47">
        <v>46246.34</v>
      </c>
      <c r="K66" s="99">
        <v>3949497.38</v>
      </c>
      <c r="M66" s="1">
        <f t="shared" si="2"/>
        <v>46478</v>
      </c>
      <c r="N66" s="105">
        <v>46492</v>
      </c>
      <c r="O66" s="52">
        <v>47765660.640000001</v>
      </c>
      <c r="P66" s="52">
        <v>5744884.8200000003</v>
      </c>
      <c r="Q66" s="106">
        <v>53510545.460000001</v>
      </c>
      <c r="S66">
        <v>46478</v>
      </c>
      <c r="T66">
        <v>46492</v>
      </c>
      <c r="U66" s="31">
        <v>0</v>
      </c>
      <c r="V66" s="31">
        <v>0</v>
      </c>
      <c r="W66" s="31">
        <v>0</v>
      </c>
      <c r="Y66">
        <v>46478</v>
      </c>
      <c r="Z66">
        <v>46492</v>
      </c>
      <c r="AA66" s="31">
        <v>0</v>
      </c>
      <c r="AB66" s="31">
        <v>0</v>
      </c>
      <c r="AC66" s="31">
        <v>0</v>
      </c>
      <c r="AE66">
        <v>46478</v>
      </c>
      <c r="AF66">
        <v>46492</v>
      </c>
      <c r="AG66" s="31">
        <v>0</v>
      </c>
      <c r="AH66" s="31">
        <v>0</v>
      </c>
      <c r="AI66" s="31">
        <v>0</v>
      </c>
      <c r="AK66">
        <v>46478</v>
      </c>
      <c r="AL66">
        <v>46492</v>
      </c>
      <c r="AM66" s="31">
        <v>0</v>
      </c>
      <c r="AN66" s="31">
        <v>0</v>
      </c>
      <c r="AO66" s="31">
        <v>0</v>
      </c>
      <c r="AQ66" s="1">
        <f t="shared" si="3"/>
        <v>46478</v>
      </c>
      <c r="AR66" s="121">
        <f t="shared" si="4"/>
        <v>46492</v>
      </c>
      <c r="AS66" s="120">
        <f t="shared" si="5"/>
        <v>54428674.409999996</v>
      </c>
      <c r="AT66" s="120">
        <f t="shared" si="6"/>
        <v>8913800.629999999</v>
      </c>
      <c r="AU66" s="120">
        <f t="shared" si="7"/>
        <v>63342475.039999999</v>
      </c>
      <c r="AV66" s="122">
        <f t="shared" si="8"/>
        <v>4</v>
      </c>
      <c r="AW66" s="122">
        <f t="shared" si="9"/>
        <v>2027</v>
      </c>
      <c r="BB66" s="55"/>
      <c r="BC66" s="6"/>
      <c r="BD66" s="6"/>
      <c r="BE66" s="6"/>
      <c r="BF66" s="12"/>
      <c r="BG66" s="6"/>
      <c r="BI66" s="1"/>
      <c r="BJ66" s="6"/>
      <c r="BL66" s="54"/>
    </row>
    <row r="67" spans="1:64" ht="15" thickBot="1" x14ac:dyDescent="0.35">
      <c r="A67" s="1">
        <f t="shared" si="0"/>
        <v>46508</v>
      </c>
      <c r="B67" s="91">
        <v>46524</v>
      </c>
      <c r="C67" s="45">
        <v>2759762.73</v>
      </c>
      <c r="D67" s="45">
        <v>3206830.1</v>
      </c>
      <c r="E67" s="92">
        <v>5966592.8300000001</v>
      </c>
      <c r="F67" s="33"/>
      <c r="G67" s="1">
        <f t="shared" si="1"/>
        <v>46508</v>
      </c>
      <c r="H67" s="100">
        <v>46524</v>
      </c>
      <c r="I67" s="101">
        <v>3926406.24</v>
      </c>
      <c r="J67" s="101">
        <v>24012.959999999999</v>
      </c>
      <c r="K67" s="102">
        <v>3950419.2</v>
      </c>
      <c r="M67" s="1">
        <f t="shared" si="2"/>
        <v>46508</v>
      </c>
      <c r="N67" s="105">
        <v>46522</v>
      </c>
      <c r="O67" s="52">
        <v>47765660.640000001</v>
      </c>
      <c r="P67" s="52">
        <v>5389689.7999999998</v>
      </c>
      <c r="Q67" s="106">
        <v>53155350.439999998</v>
      </c>
      <c r="S67">
        <v>46508</v>
      </c>
      <c r="T67">
        <v>46522</v>
      </c>
      <c r="U67" s="31">
        <v>100683566.98</v>
      </c>
      <c r="V67" s="31">
        <v>31081159.120000001</v>
      </c>
      <c r="W67" s="31">
        <v>131764726.10000001</v>
      </c>
      <c r="Y67">
        <v>46508</v>
      </c>
      <c r="Z67">
        <v>46522</v>
      </c>
      <c r="AA67" s="31">
        <v>0</v>
      </c>
      <c r="AB67" s="31">
        <v>0</v>
      </c>
      <c r="AC67" s="31">
        <v>0</v>
      </c>
      <c r="AE67">
        <v>46508</v>
      </c>
      <c r="AF67">
        <v>46522</v>
      </c>
      <c r="AG67" s="31">
        <v>0</v>
      </c>
      <c r="AH67" s="31">
        <v>0</v>
      </c>
      <c r="AI67" s="31">
        <v>0</v>
      </c>
      <c r="AK67">
        <v>46508</v>
      </c>
      <c r="AL67">
        <v>46522</v>
      </c>
      <c r="AM67" s="31">
        <v>0</v>
      </c>
      <c r="AN67" s="31">
        <v>0</v>
      </c>
      <c r="AO67" s="31">
        <v>0</v>
      </c>
      <c r="AQ67" s="1">
        <f t="shared" si="3"/>
        <v>46508</v>
      </c>
      <c r="AR67" s="121">
        <f t="shared" si="4"/>
        <v>46524</v>
      </c>
      <c r="AS67" s="120">
        <f t="shared" si="5"/>
        <v>155135396.59</v>
      </c>
      <c r="AT67" s="120">
        <f t="shared" si="6"/>
        <v>39701691.980000004</v>
      </c>
      <c r="AU67" s="120">
        <f t="shared" si="7"/>
        <v>194837088.56999999</v>
      </c>
      <c r="AV67" s="122">
        <f t="shared" si="8"/>
        <v>5</v>
      </c>
      <c r="AW67" s="122">
        <f t="shared" si="9"/>
        <v>2027</v>
      </c>
      <c r="BB67" s="55"/>
      <c r="BC67" s="6"/>
      <c r="BD67" s="6"/>
      <c r="BE67" s="6"/>
      <c r="BF67" s="12"/>
      <c r="BG67" s="6"/>
      <c r="BI67" s="1"/>
      <c r="BJ67" s="6"/>
      <c r="BL67" s="54"/>
    </row>
    <row r="68" spans="1:64" x14ac:dyDescent="0.3">
      <c r="A68" s="1">
        <f t="shared" ref="A68:A122" si="10">DATE(YEAR(B68),MONTH(B68),1)</f>
        <v>46539</v>
      </c>
      <c r="B68" s="91">
        <v>46553</v>
      </c>
      <c r="C68" s="45">
        <v>2759762.73</v>
      </c>
      <c r="D68" s="45">
        <v>2890067.13</v>
      </c>
      <c r="E68" s="92">
        <v>5649829.8599999994</v>
      </c>
      <c r="F68" s="33"/>
      <c r="G68" s="1">
        <f>A68</f>
        <v>46539</v>
      </c>
      <c r="H68" s="1">
        <f>B68</f>
        <v>46553</v>
      </c>
      <c r="I68" s="6">
        <v>0</v>
      </c>
      <c r="J68" s="6">
        <v>0</v>
      </c>
      <c r="K68" s="6">
        <v>0</v>
      </c>
      <c r="M68" s="1">
        <f t="shared" ref="M68:M122" si="11">DATE(YEAR(N68),MONTH(N68),1)</f>
        <v>46539</v>
      </c>
      <c r="N68" s="105">
        <v>46553</v>
      </c>
      <c r="O68" s="52">
        <v>47765660.640000001</v>
      </c>
      <c r="P68" s="52">
        <v>5396078.1899999995</v>
      </c>
      <c r="Q68" s="106">
        <v>53161738.829999998</v>
      </c>
      <c r="S68">
        <v>46539</v>
      </c>
      <c r="T68">
        <v>46553</v>
      </c>
      <c r="U68" s="31">
        <v>0</v>
      </c>
      <c r="V68" s="31">
        <v>0</v>
      </c>
      <c r="W68" s="31">
        <v>0</v>
      </c>
      <c r="Y68">
        <v>46539</v>
      </c>
      <c r="Z68">
        <v>46553</v>
      </c>
      <c r="AA68" s="31">
        <v>0</v>
      </c>
      <c r="AB68" s="31">
        <v>0</v>
      </c>
      <c r="AC68" s="31">
        <v>0</v>
      </c>
      <c r="AE68">
        <v>46539</v>
      </c>
      <c r="AF68">
        <v>46553</v>
      </c>
      <c r="AG68" s="31">
        <v>0</v>
      </c>
      <c r="AH68" s="31">
        <v>0</v>
      </c>
      <c r="AI68" s="31">
        <v>0</v>
      </c>
      <c r="AK68">
        <v>46539</v>
      </c>
      <c r="AL68">
        <v>46553</v>
      </c>
      <c r="AM68" s="31">
        <v>0</v>
      </c>
      <c r="AN68" s="31">
        <v>0</v>
      </c>
      <c r="AO68" s="31">
        <v>0</v>
      </c>
      <c r="AQ68" s="1">
        <f t="shared" ref="AQ68:AQ122" si="12">DATE(YEAR(AR68),MONTH(AR68),1)</f>
        <v>46539</v>
      </c>
      <c r="AR68" s="121">
        <f t="shared" ref="AR68:AR120" si="13">B68</f>
        <v>46553</v>
      </c>
      <c r="AS68" s="120">
        <f t="shared" ref="AS68:AS122" si="14">C68+I68+O68+U68+AA68+AG68+AM68</f>
        <v>50525423.369999997</v>
      </c>
      <c r="AT68" s="120">
        <f t="shared" ref="AT68:AT122" si="15">D68+J68+P68+V68+AB68+AH68+AN68</f>
        <v>8286145.3199999994</v>
      </c>
      <c r="AU68" s="120">
        <f t="shared" ref="AU68:AU122" si="16">E68+K68+Q68+W68+AC68+AI68+AO68</f>
        <v>58811568.689999998</v>
      </c>
      <c r="AV68" s="122">
        <f t="shared" ref="AV68:AV122" si="17">MONTH(AR68)</f>
        <v>6</v>
      </c>
      <c r="AW68" s="122">
        <f t="shared" ref="AW68:AW122" si="18">YEAR(AR68)</f>
        <v>2027</v>
      </c>
      <c r="BB68" s="55"/>
      <c r="BC68" s="6"/>
      <c r="BD68" s="6"/>
      <c r="BE68" s="6"/>
      <c r="BF68" s="12"/>
      <c r="BG68" s="6"/>
      <c r="BI68" s="1"/>
      <c r="BJ68" s="6"/>
      <c r="BL68" s="54"/>
    </row>
    <row r="69" spans="1:64" x14ac:dyDescent="0.3">
      <c r="A69" s="1">
        <f t="shared" si="10"/>
        <v>46569</v>
      </c>
      <c r="B69" s="91">
        <v>46583</v>
      </c>
      <c r="C69" s="45">
        <v>2759762.73</v>
      </c>
      <c r="D69" s="45">
        <v>2974189.56</v>
      </c>
      <c r="E69" s="92">
        <v>5733952.29</v>
      </c>
      <c r="F69" s="33"/>
      <c r="G69" s="1">
        <f t="shared" ref="G69:G122" si="19">A69</f>
        <v>46569</v>
      </c>
      <c r="H69" s="1">
        <f t="shared" ref="H69:H122" si="20">B69</f>
        <v>46583</v>
      </c>
      <c r="I69" s="6">
        <v>0</v>
      </c>
      <c r="J69" s="6">
        <v>0</v>
      </c>
      <c r="K69" s="6">
        <v>0</v>
      </c>
      <c r="M69" s="1">
        <f t="shared" si="11"/>
        <v>46569</v>
      </c>
      <c r="N69" s="105">
        <v>46583</v>
      </c>
      <c r="O69" s="52">
        <v>47765660.640000001</v>
      </c>
      <c r="P69" s="52">
        <v>5055135.2799999993</v>
      </c>
      <c r="Q69" s="106">
        <v>52820795.920000002</v>
      </c>
      <c r="S69">
        <v>46569</v>
      </c>
      <c r="T69">
        <v>46583</v>
      </c>
      <c r="U69" s="31">
        <v>0</v>
      </c>
      <c r="V69" s="31">
        <v>0</v>
      </c>
      <c r="W69" s="31">
        <v>0</v>
      </c>
      <c r="Y69">
        <v>46569</v>
      </c>
      <c r="Z69">
        <v>46583</v>
      </c>
      <c r="AA69" s="31">
        <v>0</v>
      </c>
      <c r="AB69" s="31">
        <v>0</v>
      </c>
      <c r="AC69" s="31">
        <v>0</v>
      </c>
      <c r="AE69">
        <v>46569</v>
      </c>
      <c r="AF69">
        <v>46583</v>
      </c>
      <c r="AG69" s="31">
        <v>0</v>
      </c>
      <c r="AH69" s="31">
        <v>0</v>
      </c>
      <c r="AI69" s="31">
        <v>0</v>
      </c>
      <c r="AK69">
        <v>46569</v>
      </c>
      <c r="AL69">
        <v>46583</v>
      </c>
      <c r="AM69" s="31">
        <v>0</v>
      </c>
      <c r="AN69" s="31">
        <v>0</v>
      </c>
      <c r="AO69" s="31">
        <v>0</v>
      </c>
      <c r="AQ69" s="1">
        <f t="shared" si="12"/>
        <v>46569</v>
      </c>
      <c r="AR69" s="121">
        <f t="shared" si="13"/>
        <v>46583</v>
      </c>
      <c r="AS69" s="120">
        <f t="shared" si="14"/>
        <v>50525423.369999997</v>
      </c>
      <c r="AT69" s="120">
        <f t="shared" si="15"/>
        <v>8029324.8399999999</v>
      </c>
      <c r="AU69" s="120">
        <f t="shared" si="16"/>
        <v>58554748.210000001</v>
      </c>
      <c r="AV69" s="122">
        <f t="shared" si="17"/>
        <v>7</v>
      </c>
      <c r="AW69" s="122">
        <f t="shared" si="18"/>
        <v>2027</v>
      </c>
      <c r="BB69" s="55"/>
      <c r="BC69" s="6"/>
      <c r="BD69" s="6"/>
      <c r="BE69" s="6"/>
      <c r="BF69" s="12"/>
      <c r="BG69" s="6"/>
      <c r="BI69" s="1"/>
      <c r="BJ69" s="6"/>
      <c r="BL69" s="54"/>
    </row>
    <row r="70" spans="1:64" x14ac:dyDescent="0.3">
      <c r="A70" s="1">
        <f t="shared" si="10"/>
        <v>46600</v>
      </c>
      <c r="B70" s="91">
        <v>46615</v>
      </c>
      <c r="C70" s="45">
        <v>2759762.73</v>
      </c>
      <c r="D70" s="45">
        <v>3156195.93</v>
      </c>
      <c r="E70" s="92">
        <v>5915958.6600000001</v>
      </c>
      <c r="F70" s="33"/>
      <c r="G70" s="1">
        <f t="shared" si="19"/>
        <v>46600</v>
      </c>
      <c r="H70" s="1">
        <f t="shared" si="20"/>
        <v>46615</v>
      </c>
      <c r="I70" s="6">
        <v>0</v>
      </c>
      <c r="J70" s="6">
        <v>0</v>
      </c>
      <c r="K70" s="6">
        <v>0</v>
      </c>
      <c r="M70" s="1">
        <f t="shared" si="11"/>
        <v>46600</v>
      </c>
      <c r="N70" s="105">
        <v>46614</v>
      </c>
      <c r="O70" s="52">
        <v>47765660.640000001</v>
      </c>
      <c r="P70" s="52">
        <v>5052646.58</v>
      </c>
      <c r="Q70" s="106">
        <v>52818307.219999999</v>
      </c>
      <c r="S70">
        <v>46600</v>
      </c>
      <c r="T70">
        <v>46614</v>
      </c>
      <c r="U70" s="31">
        <v>0</v>
      </c>
      <c r="V70" s="31">
        <v>0</v>
      </c>
      <c r="W70" s="31">
        <v>0</v>
      </c>
      <c r="Y70">
        <v>46600</v>
      </c>
      <c r="Z70">
        <v>46614</v>
      </c>
      <c r="AA70" s="31">
        <v>0</v>
      </c>
      <c r="AB70" s="31">
        <v>0</v>
      </c>
      <c r="AC70" s="31">
        <v>0</v>
      </c>
      <c r="AE70">
        <v>46600</v>
      </c>
      <c r="AF70">
        <v>46614</v>
      </c>
      <c r="AG70" s="31">
        <v>0</v>
      </c>
      <c r="AH70" s="31">
        <v>0</v>
      </c>
      <c r="AI70" s="31">
        <v>0</v>
      </c>
      <c r="AK70">
        <v>46600</v>
      </c>
      <c r="AL70">
        <v>46614</v>
      </c>
      <c r="AM70" s="31">
        <v>0</v>
      </c>
      <c r="AN70" s="31">
        <v>0</v>
      </c>
      <c r="AO70" s="31">
        <v>0</v>
      </c>
      <c r="AQ70" s="1">
        <f t="shared" si="12"/>
        <v>46600</v>
      </c>
      <c r="AR70" s="121">
        <f t="shared" si="13"/>
        <v>46615</v>
      </c>
      <c r="AS70" s="120">
        <f t="shared" si="14"/>
        <v>50525423.369999997</v>
      </c>
      <c r="AT70" s="120">
        <f t="shared" si="15"/>
        <v>8208842.5099999998</v>
      </c>
      <c r="AU70" s="120">
        <f t="shared" si="16"/>
        <v>58734265.879999995</v>
      </c>
      <c r="AV70" s="122">
        <f t="shared" si="17"/>
        <v>8</v>
      </c>
      <c r="AW70" s="122">
        <f t="shared" si="18"/>
        <v>2027</v>
      </c>
      <c r="BB70" s="55"/>
      <c r="BC70" s="6"/>
      <c r="BD70" s="6"/>
      <c r="BE70" s="6"/>
      <c r="BF70" s="12"/>
      <c r="BG70" s="6"/>
      <c r="BI70" s="1"/>
      <c r="BJ70" s="6"/>
      <c r="BL70" s="54"/>
    </row>
    <row r="71" spans="1:64" x14ac:dyDescent="0.3">
      <c r="A71" s="1">
        <f t="shared" si="10"/>
        <v>46631</v>
      </c>
      <c r="B71" s="91">
        <v>46645</v>
      </c>
      <c r="C71" s="45">
        <v>2759762.73</v>
      </c>
      <c r="D71" s="45">
        <v>2942549.25</v>
      </c>
      <c r="E71" s="92">
        <v>5702311.9800000004</v>
      </c>
      <c r="F71" s="33"/>
      <c r="G71" s="1">
        <f t="shared" si="19"/>
        <v>46631</v>
      </c>
      <c r="H71" s="1">
        <f t="shared" si="20"/>
        <v>46645</v>
      </c>
      <c r="I71" s="6">
        <v>0</v>
      </c>
      <c r="J71" s="6">
        <v>0</v>
      </c>
      <c r="K71" s="6">
        <v>0</v>
      </c>
      <c r="M71" s="1">
        <f t="shared" si="11"/>
        <v>46631</v>
      </c>
      <c r="N71" s="105">
        <v>46645</v>
      </c>
      <c r="O71" s="52">
        <v>76955659.159999996</v>
      </c>
      <c r="P71" s="52">
        <v>4883881.92</v>
      </c>
      <c r="Q71" s="106">
        <v>81839541.079999998</v>
      </c>
      <c r="S71">
        <v>46631</v>
      </c>
      <c r="T71">
        <v>46645</v>
      </c>
      <c r="U71" s="31">
        <v>0</v>
      </c>
      <c r="V71" s="31">
        <v>0</v>
      </c>
      <c r="W71" s="31">
        <v>0</v>
      </c>
      <c r="Y71">
        <v>46631</v>
      </c>
      <c r="Z71">
        <v>46645</v>
      </c>
      <c r="AA71" s="31">
        <v>40810000</v>
      </c>
      <c r="AB71" s="31">
        <v>21109407.759999998</v>
      </c>
      <c r="AC71" s="31">
        <v>61919407.759999998</v>
      </c>
      <c r="AE71">
        <v>46631</v>
      </c>
      <c r="AF71">
        <v>46645</v>
      </c>
      <c r="AG71" s="31">
        <v>31800000</v>
      </c>
      <c r="AH71" s="31">
        <v>8720753.7400000002</v>
      </c>
      <c r="AI71" s="31">
        <v>40520753.740000002</v>
      </c>
      <c r="AK71">
        <v>46631</v>
      </c>
      <c r="AL71">
        <v>46645</v>
      </c>
      <c r="AM71" s="31">
        <v>53000000</v>
      </c>
      <c r="AN71" s="31">
        <v>6441465.8300000001</v>
      </c>
      <c r="AO71" s="31">
        <v>59441465.829999998</v>
      </c>
      <c r="AQ71" s="1">
        <f t="shared" si="12"/>
        <v>46631</v>
      </c>
      <c r="AR71" s="121">
        <f t="shared" si="13"/>
        <v>46645</v>
      </c>
      <c r="AS71" s="120">
        <f t="shared" si="14"/>
        <v>205325421.88999999</v>
      </c>
      <c r="AT71" s="120">
        <f t="shared" si="15"/>
        <v>44098058.5</v>
      </c>
      <c r="AU71" s="120">
        <f t="shared" si="16"/>
        <v>249423480.38999999</v>
      </c>
      <c r="AV71" s="122">
        <f t="shared" si="17"/>
        <v>9</v>
      </c>
      <c r="AW71" s="122">
        <f t="shared" si="18"/>
        <v>2027</v>
      </c>
      <c r="BB71" s="55"/>
      <c r="BC71" s="6"/>
      <c r="BD71" s="6"/>
      <c r="BE71" s="6"/>
      <c r="BF71" s="12"/>
      <c r="BG71" s="6"/>
      <c r="BI71" s="1"/>
      <c r="BJ71" s="6"/>
      <c r="BL71" s="54"/>
    </row>
    <row r="72" spans="1:64" x14ac:dyDescent="0.3">
      <c r="A72" s="1">
        <f t="shared" si="10"/>
        <v>46661</v>
      </c>
      <c r="B72" s="91">
        <v>46675</v>
      </c>
      <c r="C72" s="45">
        <v>2759762.73</v>
      </c>
      <c r="D72" s="45">
        <v>2926729.09</v>
      </c>
      <c r="E72" s="92">
        <v>5686491.8200000003</v>
      </c>
      <c r="F72" s="33"/>
      <c r="G72" s="1">
        <f t="shared" si="19"/>
        <v>46661</v>
      </c>
      <c r="H72" s="1">
        <f t="shared" si="20"/>
        <v>46675</v>
      </c>
      <c r="I72" s="6">
        <v>0</v>
      </c>
      <c r="J72" s="6">
        <v>0</v>
      </c>
      <c r="K72" s="6">
        <v>0</v>
      </c>
      <c r="M72" s="1">
        <f t="shared" si="11"/>
        <v>46661</v>
      </c>
      <c r="N72" s="105">
        <v>46675</v>
      </c>
      <c r="O72" s="52">
        <v>76955659.159999996</v>
      </c>
      <c r="P72" s="52">
        <v>4470811.58</v>
      </c>
      <c r="Q72" s="106">
        <v>81426470.739999995</v>
      </c>
      <c r="S72">
        <v>46661</v>
      </c>
      <c r="T72">
        <v>46675</v>
      </c>
      <c r="U72" s="31">
        <v>0</v>
      </c>
      <c r="V72" s="31">
        <v>0</v>
      </c>
      <c r="W72" s="31">
        <v>0</v>
      </c>
      <c r="Y72">
        <v>46661</v>
      </c>
      <c r="Z72">
        <v>46675</v>
      </c>
      <c r="AA72" s="31">
        <v>0</v>
      </c>
      <c r="AB72" s="31">
        <v>0</v>
      </c>
      <c r="AC72" s="31">
        <v>0</v>
      </c>
      <c r="AE72">
        <v>46661</v>
      </c>
      <c r="AF72">
        <v>46675</v>
      </c>
      <c r="AG72" s="31">
        <v>0</v>
      </c>
      <c r="AH72" s="31">
        <v>0</v>
      </c>
      <c r="AI72" s="31">
        <v>0</v>
      </c>
      <c r="AK72">
        <v>46661</v>
      </c>
      <c r="AL72">
        <v>46675</v>
      </c>
      <c r="AM72" s="31">
        <v>0</v>
      </c>
      <c r="AN72" s="31">
        <v>0</v>
      </c>
      <c r="AO72" s="31">
        <v>0</v>
      </c>
      <c r="AQ72" s="1">
        <f t="shared" si="12"/>
        <v>46661</v>
      </c>
      <c r="AR72" s="121">
        <f t="shared" si="13"/>
        <v>46675</v>
      </c>
      <c r="AS72" s="120">
        <f t="shared" si="14"/>
        <v>79715421.890000001</v>
      </c>
      <c r="AT72" s="120">
        <f t="shared" si="15"/>
        <v>7397540.6699999999</v>
      </c>
      <c r="AU72" s="120">
        <f t="shared" si="16"/>
        <v>87112962.560000002</v>
      </c>
      <c r="AV72" s="122">
        <f t="shared" si="17"/>
        <v>10</v>
      </c>
      <c r="AW72" s="122">
        <f t="shared" si="18"/>
        <v>2027</v>
      </c>
      <c r="BB72" s="55"/>
      <c r="BC72" s="6"/>
      <c r="BD72" s="6"/>
      <c r="BE72" s="6"/>
      <c r="BF72" s="12"/>
      <c r="BG72" s="6"/>
      <c r="BI72" s="1"/>
      <c r="BJ72" s="6"/>
      <c r="BL72" s="54"/>
    </row>
    <row r="73" spans="1:64" x14ac:dyDescent="0.3">
      <c r="A73" s="1">
        <f t="shared" si="10"/>
        <v>46692</v>
      </c>
      <c r="B73" s="91">
        <v>46707</v>
      </c>
      <c r="C73" s="45">
        <v>2759762.73</v>
      </c>
      <c r="D73" s="45">
        <v>3105561.7800000003</v>
      </c>
      <c r="E73" s="92">
        <v>5865324.5099999998</v>
      </c>
      <c r="F73" s="33"/>
      <c r="G73" s="1">
        <f t="shared" si="19"/>
        <v>46692</v>
      </c>
      <c r="H73" s="1">
        <f t="shared" si="20"/>
        <v>46707</v>
      </c>
      <c r="I73" s="6">
        <v>0</v>
      </c>
      <c r="J73" s="6">
        <v>0</v>
      </c>
      <c r="K73" s="6">
        <v>0</v>
      </c>
      <c r="M73" s="1">
        <f t="shared" si="11"/>
        <v>46692</v>
      </c>
      <c r="N73" s="105">
        <v>46706</v>
      </c>
      <c r="O73" s="52">
        <v>76955659.159999996</v>
      </c>
      <c r="P73" s="52">
        <v>4357664.7300000004</v>
      </c>
      <c r="Q73" s="106">
        <v>81313323.890000001</v>
      </c>
      <c r="S73">
        <v>46692</v>
      </c>
      <c r="T73">
        <v>46706</v>
      </c>
      <c r="U73" s="31">
        <v>100683566.98</v>
      </c>
      <c r="V73" s="31">
        <v>29280072.670000002</v>
      </c>
      <c r="W73" s="31">
        <v>129963639.65000001</v>
      </c>
      <c r="Y73">
        <v>46692</v>
      </c>
      <c r="Z73">
        <v>46706</v>
      </c>
      <c r="AA73" s="31">
        <v>0</v>
      </c>
      <c r="AB73" s="31">
        <v>0</v>
      </c>
      <c r="AC73" s="31">
        <v>0</v>
      </c>
      <c r="AE73">
        <v>46692</v>
      </c>
      <c r="AF73">
        <v>46706</v>
      </c>
      <c r="AG73" s="31">
        <v>0</v>
      </c>
      <c r="AH73" s="31">
        <v>0</v>
      </c>
      <c r="AI73" s="31">
        <v>0</v>
      </c>
      <c r="AK73">
        <v>46692</v>
      </c>
      <c r="AL73">
        <v>46706</v>
      </c>
      <c r="AM73" s="31">
        <v>0</v>
      </c>
      <c r="AN73" s="31">
        <v>0</v>
      </c>
      <c r="AO73" s="31">
        <v>0</v>
      </c>
      <c r="AQ73" s="1">
        <f t="shared" si="12"/>
        <v>46692</v>
      </c>
      <c r="AR73" s="121">
        <f t="shared" si="13"/>
        <v>46707</v>
      </c>
      <c r="AS73" s="120">
        <f t="shared" si="14"/>
        <v>180398988.87</v>
      </c>
      <c r="AT73" s="120">
        <f t="shared" si="15"/>
        <v>36743299.18</v>
      </c>
      <c r="AU73" s="120">
        <f t="shared" si="16"/>
        <v>217142288.05000001</v>
      </c>
      <c r="AV73" s="122">
        <f t="shared" si="17"/>
        <v>11</v>
      </c>
      <c r="AW73" s="122">
        <f t="shared" si="18"/>
        <v>2027</v>
      </c>
      <c r="BB73" s="55"/>
      <c r="BC73" s="6"/>
      <c r="BD73" s="6"/>
      <c r="BE73" s="6"/>
      <c r="BF73" s="12"/>
      <c r="BG73" s="6"/>
      <c r="BI73" s="1"/>
      <c r="BJ73" s="6"/>
      <c r="BL73" s="54"/>
    </row>
    <row r="74" spans="1:64" x14ac:dyDescent="0.3">
      <c r="A74" s="1">
        <f t="shared" si="10"/>
        <v>46722</v>
      </c>
      <c r="B74" s="91">
        <v>46736</v>
      </c>
      <c r="C74" s="45">
        <v>2759762.73</v>
      </c>
      <c r="D74" s="45">
        <v>2798318.9699999997</v>
      </c>
      <c r="E74" s="92">
        <v>5558081.6999999993</v>
      </c>
      <c r="F74" s="33"/>
      <c r="G74" s="1">
        <f t="shared" si="19"/>
        <v>46722</v>
      </c>
      <c r="H74" s="1">
        <f t="shared" si="20"/>
        <v>46736</v>
      </c>
      <c r="I74" s="6">
        <v>0</v>
      </c>
      <c r="J74" s="6">
        <v>0</v>
      </c>
      <c r="K74" s="6">
        <v>0</v>
      </c>
      <c r="M74" s="1">
        <f t="shared" si="11"/>
        <v>46722</v>
      </c>
      <c r="N74" s="105">
        <v>46736</v>
      </c>
      <c r="O74" s="52">
        <v>76955659.159999996</v>
      </c>
      <c r="P74" s="52">
        <v>3963833.8499999996</v>
      </c>
      <c r="Q74" s="106">
        <v>80919493.00999999</v>
      </c>
      <c r="S74">
        <v>46722</v>
      </c>
      <c r="T74">
        <v>46736</v>
      </c>
      <c r="U74" s="31">
        <v>0</v>
      </c>
      <c r="V74" s="31">
        <v>0</v>
      </c>
      <c r="W74" s="31">
        <v>0</v>
      </c>
      <c r="Y74">
        <v>46722</v>
      </c>
      <c r="Z74">
        <v>46736</v>
      </c>
      <c r="AA74" s="31">
        <v>0</v>
      </c>
      <c r="AB74" s="31">
        <v>0</v>
      </c>
      <c r="AC74" s="31">
        <v>0</v>
      </c>
      <c r="AE74">
        <v>46722</v>
      </c>
      <c r="AF74">
        <v>46736</v>
      </c>
      <c r="AG74" s="31">
        <v>0</v>
      </c>
      <c r="AH74" s="31">
        <v>0</v>
      </c>
      <c r="AI74" s="31">
        <v>0</v>
      </c>
      <c r="AK74">
        <v>46722</v>
      </c>
      <c r="AL74">
        <v>46736</v>
      </c>
      <c r="AM74" s="31">
        <v>0</v>
      </c>
      <c r="AN74" s="31">
        <v>0</v>
      </c>
      <c r="AO74" s="31">
        <v>0</v>
      </c>
      <c r="AQ74" s="1">
        <f t="shared" si="12"/>
        <v>46722</v>
      </c>
      <c r="AR74" s="121">
        <f t="shared" si="13"/>
        <v>46736</v>
      </c>
      <c r="AS74" s="120">
        <f t="shared" si="14"/>
        <v>79715421.890000001</v>
      </c>
      <c r="AT74" s="120">
        <f t="shared" si="15"/>
        <v>6762152.8199999994</v>
      </c>
      <c r="AU74" s="120">
        <f t="shared" si="16"/>
        <v>86477574.709999993</v>
      </c>
      <c r="AV74" s="122">
        <f t="shared" si="17"/>
        <v>12</v>
      </c>
      <c r="AW74" s="122">
        <f t="shared" si="18"/>
        <v>2027</v>
      </c>
      <c r="BB74" s="55"/>
      <c r="BC74" s="6"/>
      <c r="BD74" s="6"/>
      <c r="BE74" s="6"/>
      <c r="BF74" s="12"/>
      <c r="BG74" s="6"/>
      <c r="BI74" s="1"/>
      <c r="BJ74" s="6"/>
      <c r="BL74" s="54"/>
    </row>
    <row r="75" spans="1:64" x14ac:dyDescent="0.3">
      <c r="A75" s="1">
        <f t="shared" si="10"/>
        <v>46753</v>
      </c>
      <c r="B75" s="91">
        <v>46769</v>
      </c>
      <c r="C75" s="45">
        <v>2759762.74</v>
      </c>
      <c r="D75" s="45">
        <v>3168101.71</v>
      </c>
      <c r="E75" s="92">
        <v>5927864.4500000002</v>
      </c>
      <c r="F75" s="33"/>
      <c r="G75" s="1">
        <f t="shared" si="19"/>
        <v>46753</v>
      </c>
      <c r="H75" s="1">
        <f t="shared" si="20"/>
        <v>46769</v>
      </c>
      <c r="I75" s="6">
        <v>0</v>
      </c>
      <c r="J75" s="6">
        <v>0</v>
      </c>
      <c r="K75" s="6">
        <v>0</v>
      </c>
      <c r="M75" s="1">
        <f t="shared" si="11"/>
        <v>46753</v>
      </c>
      <c r="N75" s="105">
        <v>46767</v>
      </c>
      <c r="O75" s="52">
        <v>76955659.149999991</v>
      </c>
      <c r="P75" s="52">
        <v>3835015.94</v>
      </c>
      <c r="Q75" s="106">
        <v>80790675.089999989</v>
      </c>
      <c r="S75">
        <v>46753</v>
      </c>
      <c r="T75">
        <v>46767</v>
      </c>
      <c r="U75" s="31">
        <v>0</v>
      </c>
      <c r="V75" s="31">
        <v>0</v>
      </c>
      <c r="W75" s="31">
        <v>0</v>
      </c>
      <c r="Y75">
        <v>46753</v>
      </c>
      <c r="Z75">
        <v>46767</v>
      </c>
      <c r="AA75" s="31">
        <v>0</v>
      </c>
      <c r="AB75" s="31">
        <v>0</v>
      </c>
      <c r="AC75" s="31">
        <v>0</v>
      </c>
      <c r="AE75">
        <v>46753</v>
      </c>
      <c r="AF75">
        <v>46767</v>
      </c>
      <c r="AG75" s="31">
        <v>0</v>
      </c>
      <c r="AH75" s="31">
        <v>0</v>
      </c>
      <c r="AI75" s="31">
        <v>0</v>
      </c>
      <c r="AK75">
        <v>46753</v>
      </c>
      <c r="AL75">
        <v>46767</v>
      </c>
      <c r="AM75" s="31">
        <v>0</v>
      </c>
      <c r="AN75" s="31">
        <v>0</v>
      </c>
      <c r="AO75" s="31">
        <v>0</v>
      </c>
      <c r="AQ75" s="1">
        <f t="shared" si="12"/>
        <v>46753</v>
      </c>
      <c r="AR75" s="121">
        <f t="shared" si="13"/>
        <v>46769</v>
      </c>
      <c r="AS75" s="120">
        <f t="shared" si="14"/>
        <v>79715421.889999986</v>
      </c>
      <c r="AT75" s="120">
        <f t="shared" si="15"/>
        <v>7003117.6500000004</v>
      </c>
      <c r="AU75" s="120">
        <f t="shared" si="16"/>
        <v>86718539.539999992</v>
      </c>
      <c r="AV75" s="122">
        <f t="shared" si="17"/>
        <v>1</v>
      </c>
      <c r="AW75" s="122">
        <f t="shared" si="18"/>
        <v>2028</v>
      </c>
      <c r="BB75" s="55"/>
      <c r="BC75" s="6"/>
      <c r="BD75" s="6"/>
      <c r="BE75" s="6"/>
      <c r="BF75" s="12"/>
      <c r="BG75" s="6"/>
      <c r="BI75" s="1"/>
      <c r="BJ75" s="6"/>
      <c r="BL75" s="54"/>
    </row>
    <row r="76" spans="1:64" x14ac:dyDescent="0.3">
      <c r="A76" s="1">
        <f t="shared" si="10"/>
        <v>46784</v>
      </c>
      <c r="B76" s="91">
        <v>46798</v>
      </c>
      <c r="C76" s="45">
        <v>2759762.74</v>
      </c>
      <c r="D76" s="45">
        <v>2767736.24</v>
      </c>
      <c r="E76" s="92">
        <v>5527498.9800000004</v>
      </c>
      <c r="F76" s="33"/>
      <c r="G76" s="1">
        <f t="shared" si="19"/>
        <v>46784</v>
      </c>
      <c r="H76" s="1">
        <f t="shared" si="20"/>
        <v>46798</v>
      </c>
      <c r="I76" s="6">
        <v>0</v>
      </c>
      <c r="J76" s="6">
        <v>0</v>
      </c>
      <c r="K76" s="6">
        <v>0</v>
      </c>
      <c r="M76" s="1">
        <f t="shared" si="11"/>
        <v>46784</v>
      </c>
      <c r="N76" s="105">
        <v>46798</v>
      </c>
      <c r="O76" s="52">
        <v>76955659.149999991</v>
      </c>
      <c r="P76" s="52">
        <v>3575082.1799999997</v>
      </c>
      <c r="Q76" s="106">
        <v>80530741.329999983</v>
      </c>
      <c r="S76">
        <v>46784</v>
      </c>
      <c r="T76">
        <v>46798</v>
      </c>
      <c r="U76" s="31">
        <v>0</v>
      </c>
      <c r="V76" s="31">
        <v>0</v>
      </c>
      <c r="W76" s="31">
        <v>0</v>
      </c>
      <c r="Y76">
        <v>46784</v>
      </c>
      <c r="Z76">
        <v>46798</v>
      </c>
      <c r="AA76" s="31">
        <v>0</v>
      </c>
      <c r="AB76" s="31">
        <v>0</v>
      </c>
      <c r="AC76" s="31">
        <v>0</v>
      </c>
      <c r="AE76">
        <v>46784</v>
      </c>
      <c r="AF76">
        <v>46798</v>
      </c>
      <c r="AG76" s="31">
        <v>0</v>
      </c>
      <c r="AH76" s="31">
        <v>0</v>
      </c>
      <c r="AI76" s="31">
        <v>0</v>
      </c>
      <c r="AK76">
        <v>46784</v>
      </c>
      <c r="AL76">
        <v>46798</v>
      </c>
      <c r="AM76" s="31">
        <v>0</v>
      </c>
      <c r="AN76" s="31">
        <v>0</v>
      </c>
      <c r="AO76" s="31">
        <v>0</v>
      </c>
      <c r="AQ76" s="1">
        <f t="shared" si="12"/>
        <v>46784</v>
      </c>
      <c r="AR76" s="121">
        <f t="shared" si="13"/>
        <v>46798</v>
      </c>
      <c r="AS76" s="120">
        <f t="shared" si="14"/>
        <v>79715421.889999986</v>
      </c>
      <c r="AT76" s="120">
        <f t="shared" si="15"/>
        <v>6342818.4199999999</v>
      </c>
      <c r="AU76" s="120">
        <f t="shared" si="16"/>
        <v>86058240.309999987</v>
      </c>
      <c r="AV76" s="122">
        <f t="shared" si="17"/>
        <v>2</v>
      </c>
      <c r="AW76" s="122">
        <f t="shared" si="18"/>
        <v>2028</v>
      </c>
      <c r="BB76" s="55"/>
      <c r="BC76" s="6"/>
      <c r="BD76" s="6"/>
      <c r="BE76" s="6"/>
      <c r="BF76" s="12"/>
      <c r="BG76" s="6"/>
      <c r="BI76" s="1"/>
      <c r="BJ76" s="6"/>
      <c r="BL76" s="54"/>
    </row>
    <row r="77" spans="1:64" x14ac:dyDescent="0.3">
      <c r="A77" s="1">
        <f t="shared" si="10"/>
        <v>46813</v>
      </c>
      <c r="B77" s="91">
        <v>46827</v>
      </c>
      <c r="C77" s="45">
        <v>2759762.74</v>
      </c>
      <c r="D77" s="45">
        <v>2752444.88</v>
      </c>
      <c r="E77" s="92">
        <v>5512207.6200000001</v>
      </c>
      <c r="F77" s="33"/>
      <c r="G77" s="1">
        <f t="shared" si="19"/>
        <v>46813</v>
      </c>
      <c r="H77" s="1">
        <f t="shared" si="20"/>
        <v>46827</v>
      </c>
      <c r="I77" s="6">
        <v>0</v>
      </c>
      <c r="J77" s="6">
        <v>0</v>
      </c>
      <c r="K77" s="6">
        <v>0</v>
      </c>
      <c r="M77" s="1">
        <f t="shared" si="11"/>
        <v>46813</v>
      </c>
      <c r="N77" s="105">
        <v>46827</v>
      </c>
      <c r="O77" s="52">
        <v>185394</v>
      </c>
      <c r="P77" s="52">
        <v>3101524.1399999997</v>
      </c>
      <c r="Q77" s="106">
        <v>3286918.1399999997</v>
      </c>
      <c r="S77">
        <v>46813</v>
      </c>
      <c r="T77">
        <v>46827</v>
      </c>
      <c r="U77" s="31">
        <v>0</v>
      </c>
      <c r="V77" s="31">
        <v>0</v>
      </c>
      <c r="W77" s="31">
        <v>0</v>
      </c>
      <c r="Y77">
        <v>46813</v>
      </c>
      <c r="Z77">
        <v>46827</v>
      </c>
      <c r="AA77" s="31">
        <v>48230000</v>
      </c>
      <c r="AB77" s="31">
        <v>19949550.030000001</v>
      </c>
      <c r="AC77" s="31">
        <v>68179550.030000001</v>
      </c>
      <c r="AE77">
        <v>46813</v>
      </c>
      <c r="AF77">
        <v>46827</v>
      </c>
      <c r="AG77" s="31">
        <v>31800000</v>
      </c>
      <c r="AH77" s="31">
        <v>7965219.6699999999</v>
      </c>
      <c r="AI77" s="31">
        <v>39765219.670000002</v>
      </c>
      <c r="AK77">
        <v>46813</v>
      </c>
      <c r="AL77">
        <v>46827</v>
      </c>
      <c r="AM77" s="31">
        <v>53000000</v>
      </c>
      <c r="AN77" s="31">
        <v>5342525.4000000004</v>
      </c>
      <c r="AO77" s="31">
        <v>58342525.399999999</v>
      </c>
      <c r="AQ77" s="1">
        <f t="shared" si="12"/>
        <v>46813</v>
      </c>
      <c r="AR77" s="121">
        <f t="shared" si="13"/>
        <v>46827</v>
      </c>
      <c r="AS77" s="120">
        <f t="shared" si="14"/>
        <v>135975156.74000001</v>
      </c>
      <c r="AT77" s="120">
        <f t="shared" si="15"/>
        <v>39111264.119999997</v>
      </c>
      <c r="AU77" s="120">
        <f t="shared" si="16"/>
        <v>175086420.86000001</v>
      </c>
      <c r="AV77" s="122">
        <f t="shared" si="17"/>
        <v>3</v>
      </c>
      <c r="AW77" s="122">
        <f t="shared" si="18"/>
        <v>2028</v>
      </c>
      <c r="BB77" s="55"/>
      <c r="BC77" s="6"/>
      <c r="BD77" s="6"/>
      <c r="BE77" s="6"/>
      <c r="BF77" s="12"/>
      <c r="BG77" s="6"/>
      <c r="BI77" s="1"/>
      <c r="BJ77" s="6"/>
      <c r="BL77" s="54"/>
    </row>
    <row r="78" spans="1:64" x14ac:dyDescent="0.3">
      <c r="A78" s="1">
        <f t="shared" si="10"/>
        <v>46844</v>
      </c>
      <c r="B78" s="91">
        <v>46860</v>
      </c>
      <c r="C78" s="45">
        <v>2759762.74</v>
      </c>
      <c r="D78" s="45">
        <v>3115880.26</v>
      </c>
      <c r="E78" s="92">
        <v>5875643</v>
      </c>
      <c r="F78" s="33"/>
      <c r="G78" s="1">
        <f t="shared" si="19"/>
        <v>46844</v>
      </c>
      <c r="H78" s="1">
        <f t="shared" si="20"/>
        <v>46860</v>
      </c>
      <c r="I78" s="6">
        <v>0</v>
      </c>
      <c r="J78" s="6">
        <v>0</v>
      </c>
      <c r="K78" s="6">
        <v>0</v>
      </c>
      <c r="M78" s="1">
        <f t="shared" si="11"/>
        <v>46844</v>
      </c>
      <c r="N78" s="105">
        <v>46858</v>
      </c>
      <c r="O78" s="52">
        <v>185394</v>
      </c>
      <c r="P78" s="52">
        <v>3312260.88</v>
      </c>
      <c r="Q78" s="106">
        <v>3497654.88</v>
      </c>
      <c r="S78">
        <v>46844</v>
      </c>
      <c r="T78">
        <v>46858</v>
      </c>
      <c r="U78" s="31">
        <v>0</v>
      </c>
      <c r="V78" s="31">
        <v>0</v>
      </c>
      <c r="W78" s="31">
        <v>0</v>
      </c>
      <c r="Y78">
        <v>46844</v>
      </c>
      <c r="Z78">
        <v>46858</v>
      </c>
      <c r="AA78" s="31">
        <v>0</v>
      </c>
      <c r="AB78" s="31">
        <v>0</v>
      </c>
      <c r="AC78" s="31">
        <v>0</v>
      </c>
      <c r="AE78">
        <v>46844</v>
      </c>
      <c r="AF78">
        <v>46858</v>
      </c>
      <c r="AG78" s="31">
        <v>0</v>
      </c>
      <c r="AH78" s="31">
        <v>0</v>
      </c>
      <c r="AI78" s="31">
        <v>0</v>
      </c>
      <c r="AK78">
        <v>46844</v>
      </c>
      <c r="AL78">
        <v>46858</v>
      </c>
      <c r="AM78" s="31">
        <v>0</v>
      </c>
      <c r="AN78" s="31">
        <v>0</v>
      </c>
      <c r="AO78" s="31">
        <v>0</v>
      </c>
      <c r="AQ78" s="1">
        <f t="shared" si="12"/>
        <v>46844</v>
      </c>
      <c r="AR78" s="121">
        <f t="shared" si="13"/>
        <v>46860</v>
      </c>
      <c r="AS78" s="120">
        <f t="shared" si="14"/>
        <v>2945156.74</v>
      </c>
      <c r="AT78" s="120">
        <f t="shared" si="15"/>
        <v>6428141.1399999997</v>
      </c>
      <c r="AU78" s="120">
        <f t="shared" si="16"/>
        <v>9373297.879999999</v>
      </c>
      <c r="AV78" s="122">
        <f t="shared" si="17"/>
        <v>4</v>
      </c>
      <c r="AW78" s="122">
        <f t="shared" si="18"/>
        <v>2028</v>
      </c>
      <c r="BB78" s="55"/>
      <c r="BC78" s="6"/>
      <c r="BD78" s="6"/>
      <c r="BE78" s="6"/>
      <c r="BF78" s="12"/>
      <c r="BG78" s="6"/>
      <c r="BI78" s="1"/>
      <c r="BJ78" s="6"/>
      <c r="BL78" s="54"/>
    </row>
    <row r="79" spans="1:64" x14ac:dyDescent="0.3">
      <c r="A79" s="1">
        <f t="shared" si="10"/>
        <v>46874</v>
      </c>
      <c r="B79" s="91">
        <v>46888</v>
      </c>
      <c r="C79" s="45">
        <v>2759762.74</v>
      </c>
      <c r="D79" s="45">
        <v>2627754.27</v>
      </c>
      <c r="E79" s="92">
        <v>5387517.0099999998</v>
      </c>
      <c r="F79" s="33"/>
      <c r="G79" s="1">
        <f t="shared" si="19"/>
        <v>46874</v>
      </c>
      <c r="H79" s="1">
        <f t="shared" si="20"/>
        <v>46888</v>
      </c>
      <c r="I79" s="6">
        <v>0</v>
      </c>
      <c r="J79" s="6">
        <v>0</v>
      </c>
      <c r="K79" s="6">
        <v>0</v>
      </c>
      <c r="M79" s="1">
        <f t="shared" si="11"/>
        <v>46874</v>
      </c>
      <c r="N79" s="105">
        <v>46888</v>
      </c>
      <c r="O79" s="52">
        <v>185394</v>
      </c>
      <c r="P79" s="52">
        <v>3202450.34</v>
      </c>
      <c r="Q79" s="106">
        <v>3387844.34</v>
      </c>
      <c r="S79">
        <v>46874</v>
      </c>
      <c r="T79">
        <v>46888</v>
      </c>
      <c r="U79" s="31">
        <v>100683566.97999999</v>
      </c>
      <c r="V79" s="31">
        <v>26917794</v>
      </c>
      <c r="W79" s="31">
        <v>127601360.97999999</v>
      </c>
      <c r="Y79">
        <v>46874</v>
      </c>
      <c r="Z79">
        <v>46888</v>
      </c>
      <c r="AA79" s="31">
        <v>0</v>
      </c>
      <c r="AB79" s="31">
        <v>0</v>
      </c>
      <c r="AC79" s="31">
        <v>0</v>
      </c>
      <c r="AE79">
        <v>46874</v>
      </c>
      <c r="AF79">
        <v>46888</v>
      </c>
      <c r="AG79" s="31">
        <v>0</v>
      </c>
      <c r="AH79" s="31">
        <v>0</v>
      </c>
      <c r="AI79" s="31">
        <v>0</v>
      </c>
      <c r="AK79">
        <v>46874</v>
      </c>
      <c r="AL79">
        <v>46888</v>
      </c>
      <c r="AM79" s="31">
        <v>0</v>
      </c>
      <c r="AN79" s="31">
        <v>0</v>
      </c>
      <c r="AO79" s="31">
        <v>0</v>
      </c>
      <c r="AQ79" s="1">
        <f t="shared" si="12"/>
        <v>46874</v>
      </c>
      <c r="AR79" s="121">
        <f t="shared" si="13"/>
        <v>46888</v>
      </c>
      <c r="AS79" s="120">
        <f t="shared" si="14"/>
        <v>103628723.71999998</v>
      </c>
      <c r="AT79" s="120">
        <f t="shared" si="15"/>
        <v>32747998.609999999</v>
      </c>
      <c r="AU79" s="120">
        <f t="shared" si="16"/>
        <v>136376722.32999998</v>
      </c>
      <c r="AV79" s="122">
        <f t="shared" si="17"/>
        <v>5</v>
      </c>
      <c r="AW79" s="122">
        <f t="shared" si="18"/>
        <v>2028</v>
      </c>
      <c r="BB79" s="55"/>
      <c r="BC79" s="6"/>
      <c r="BD79" s="6"/>
      <c r="BE79" s="6"/>
      <c r="BF79" s="12"/>
      <c r="BG79" s="6"/>
      <c r="BI79" s="1"/>
      <c r="BJ79" s="6"/>
      <c r="BL79" s="54"/>
    </row>
    <row r="80" spans="1:64" x14ac:dyDescent="0.3">
      <c r="A80" s="1">
        <f t="shared" si="10"/>
        <v>46905</v>
      </c>
      <c r="B80" s="91">
        <v>46920</v>
      </c>
      <c r="C80" s="45">
        <v>2759762.74</v>
      </c>
      <c r="D80" s="45">
        <v>2987415.41</v>
      </c>
      <c r="E80" s="92">
        <v>5747178.1500000004</v>
      </c>
      <c r="F80" s="33"/>
      <c r="G80" s="1">
        <f t="shared" si="19"/>
        <v>46905</v>
      </c>
      <c r="H80" s="1">
        <f t="shared" si="20"/>
        <v>46920</v>
      </c>
      <c r="I80" s="6">
        <v>0</v>
      </c>
      <c r="J80" s="6">
        <v>0</v>
      </c>
      <c r="K80" s="6">
        <v>0</v>
      </c>
      <c r="M80" s="1">
        <f t="shared" si="11"/>
        <v>46905</v>
      </c>
      <c r="N80" s="105">
        <v>46919</v>
      </c>
      <c r="O80" s="52">
        <v>185394</v>
      </c>
      <c r="P80" s="52">
        <v>3306388.14</v>
      </c>
      <c r="Q80" s="106">
        <v>3491782.14</v>
      </c>
      <c r="S80">
        <v>46905</v>
      </c>
      <c r="T80">
        <v>46919</v>
      </c>
      <c r="U80" s="31">
        <v>0</v>
      </c>
      <c r="V80" s="31">
        <v>0</v>
      </c>
      <c r="W80" s="31">
        <v>0</v>
      </c>
      <c r="Y80">
        <v>46905</v>
      </c>
      <c r="Z80">
        <v>46919</v>
      </c>
      <c r="AA80" s="31">
        <v>0</v>
      </c>
      <c r="AB80" s="31">
        <v>0</v>
      </c>
      <c r="AC80" s="31">
        <v>0</v>
      </c>
      <c r="AE80">
        <v>46905</v>
      </c>
      <c r="AF80">
        <v>46919</v>
      </c>
      <c r="AG80" s="31">
        <v>0</v>
      </c>
      <c r="AH80" s="31">
        <v>0</v>
      </c>
      <c r="AI80" s="31">
        <v>0</v>
      </c>
      <c r="AK80">
        <v>46905</v>
      </c>
      <c r="AL80">
        <v>46919</v>
      </c>
      <c r="AM80" s="31">
        <v>0</v>
      </c>
      <c r="AN80" s="31">
        <v>0</v>
      </c>
      <c r="AO80" s="31">
        <v>0</v>
      </c>
      <c r="AQ80" s="1">
        <f t="shared" si="12"/>
        <v>46905</v>
      </c>
      <c r="AR80" s="121">
        <f t="shared" si="13"/>
        <v>46920</v>
      </c>
      <c r="AS80" s="120">
        <f t="shared" si="14"/>
        <v>2945156.74</v>
      </c>
      <c r="AT80" s="120">
        <f t="shared" si="15"/>
        <v>6293803.5500000007</v>
      </c>
      <c r="AU80" s="120">
        <f t="shared" si="16"/>
        <v>9238960.290000001</v>
      </c>
      <c r="AV80" s="122">
        <f t="shared" si="17"/>
        <v>6</v>
      </c>
      <c r="AW80" s="122">
        <f t="shared" si="18"/>
        <v>2028</v>
      </c>
      <c r="BB80" s="55"/>
      <c r="BC80" s="6"/>
      <c r="BD80" s="6"/>
      <c r="BE80" s="6"/>
      <c r="BF80" s="12"/>
      <c r="BG80" s="6"/>
      <c r="BI80" s="1"/>
      <c r="BJ80" s="6"/>
      <c r="BL80" s="54"/>
    </row>
    <row r="81" spans="1:64" x14ac:dyDescent="0.3">
      <c r="A81" s="1">
        <f t="shared" si="10"/>
        <v>46935</v>
      </c>
      <c r="B81" s="91">
        <v>46951</v>
      </c>
      <c r="C81" s="45">
        <v>2759762.74</v>
      </c>
      <c r="D81" s="45">
        <v>2877433.65</v>
      </c>
      <c r="E81" s="92">
        <v>5637196.3900000006</v>
      </c>
      <c r="F81" s="33"/>
      <c r="G81" s="1">
        <f t="shared" si="19"/>
        <v>46935</v>
      </c>
      <c r="H81" s="1">
        <f t="shared" si="20"/>
        <v>46951</v>
      </c>
      <c r="I81" s="6">
        <v>0</v>
      </c>
      <c r="J81" s="6">
        <v>0</v>
      </c>
      <c r="K81" s="6">
        <v>0</v>
      </c>
      <c r="M81" s="1">
        <f t="shared" si="11"/>
        <v>46935</v>
      </c>
      <c r="N81" s="105">
        <v>46949</v>
      </c>
      <c r="O81" s="52">
        <v>185394</v>
      </c>
      <c r="P81" s="52">
        <v>3196921.75</v>
      </c>
      <c r="Q81" s="106">
        <v>3382315.75</v>
      </c>
      <c r="S81">
        <v>46935</v>
      </c>
      <c r="T81">
        <v>46949</v>
      </c>
      <c r="U81" s="31">
        <v>0</v>
      </c>
      <c r="V81" s="31">
        <v>0</v>
      </c>
      <c r="W81" s="31">
        <v>0</v>
      </c>
      <c r="Y81">
        <v>46935</v>
      </c>
      <c r="Z81">
        <v>46949</v>
      </c>
      <c r="AA81" s="31">
        <v>0</v>
      </c>
      <c r="AB81" s="31">
        <v>0</v>
      </c>
      <c r="AC81" s="31">
        <v>0</v>
      </c>
      <c r="AE81">
        <v>46935</v>
      </c>
      <c r="AF81">
        <v>46949</v>
      </c>
      <c r="AG81" s="31">
        <v>0</v>
      </c>
      <c r="AH81" s="31">
        <v>0</v>
      </c>
      <c r="AI81" s="31">
        <v>0</v>
      </c>
      <c r="AK81">
        <v>46935</v>
      </c>
      <c r="AL81">
        <v>46949</v>
      </c>
      <c r="AM81" s="31">
        <v>0</v>
      </c>
      <c r="AN81" s="31">
        <v>0</v>
      </c>
      <c r="AO81" s="31">
        <v>0</v>
      </c>
      <c r="AQ81" s="1">
        <f t="shared" si="12"/>
        <v>46935</v>
      </c>
      <c r="AR81" s="121">
        <f t="shared" si="13"/>
        <v>46951</v>
      </c>
      <c r="AS81" s="120">
        <f t="shared" si="14"/>
        <v>2945156.74</v>
      </c>
      <c r="AT81" s="120">
        <f t="shared" si="15"/>
        <v>6074355.4000000004</v>
      </c>
      <c r="AU81" s="120">
        <f t="shared" si="16"/>
        <v>9019512.1400000006</v>
      </c>
      <c r="AV81" s="122">
        <f t="shared" si="17"/>
        <v>7</v>
      </c>
      <c r="AW81" s="122">
        <f t="shared" si="18"/>
        <v>2028</v>
      </c>
      <c r="BB81" s="55"/>
      <c r="BC81" s="6"/>
      <c r="BD81" s="6"/>
      <c r="BE81" s="6"/>
      <c r="BF81" s="12"/>
      <c r="BG81" s="6"/>
      <c r="BI81" s="1"/>
      <c r="BJ81" s="6"/>
      <c r="BL81" s="54"/>
    </row>
    <row r="82" spans="1:64" x14ac:dyDescent="0.3">
      <c r="A82" s="1">
        <f t="shared" si="10"/>
        <v>46966</v>
      </c>
      <c r="B82" s="91">
        <v>46980</v>
      </c>
      <c r="C82" s="45">
        <v>2759762.74</v>
      </c>
      <c r="D82" s="45">
        <v>2675988.09</v>
      </c>
      <c r="E82" s="92">
        <v>5435750.8300000001</v>
      </c>
      <c r="F82" s="33"/>
      <c r="G82" s="1">
        <f t="shared" si="19"/>
        <v>46966</v>
      </c>
      <c r="H82" s="1">
        <f t="shared" si="20"/>
        <v>46980</v>
      </c>
      <c r="I82" s="6">
        <v>0</v>
      </c>
      <c r="J82" s="6">
        <v>0</v>
      </c>
      <c r="K82" s="6">
        <v>0</v>
      </c>
      <c r="M82" s="1">
        <f t="shared" si="11"/>
        <v>46966</v>
      </c>
      <c r="N82" s="105">
        <v>46980</v>
      </c>
      <c r="O82" s="52">
        <v>185394</v>
      </c>
      <c r="P82" s="52">
        <v>3300573.75</v>
      </c>
      <c r="Q82" s="106">
        <v>3485967.75</v>
      </c>
      <c r="S82">
        <v>46966</v>
      </c>
      <c r="T82">
        <v>46980</v>
      </c>
      <c r="U82" s="31">
        <v>0</v>
      </c>
      <c r="V82" s="31">
        <v>0</v>
      </c>
      <c r="W82" s="31">
        <v>0</v>
      </c>
      <c r="Y82">
        <v>46966</v>
      </c>
      <c r="Z82">
        <v>46980</v>
      </c>
      <c r="AA82" s="31">
        <v>0</v>
      </c>
      <c r="AB82" s="31">
        <v>0</v>
      </c>
      <c r="AC82" s="31">
        <v>0</v>
      </c>
      <c r="AE82">
        <v>46966</v>
      </c>
      <c r="AF82">
        <v>46980</v>
      </c>
      <c r="AG82" s="31">
        <v>0</v>
      </c>
      <c r="AH82" s="31">
        <v>0</v>
      </c>
      <c r="AI82" s="31">
        <v>0</v>
      </c>
      <c r="AK82">
        <v>46966</v>
      </c>
      <c r="AL82">
        <v>46980</v>
      </c>
      <c r="AM82" s="31">
        <v>0</v>
      </c>
      <c r="AN82" s="31">
        <v>0</v>
      </c>
      <c r="AO82" s="31">
        <v>0</v>
      </c>
      <c r="AQ82" s="1">
        <f t="shared" si="12"/>
        <v>46966</v>
      </c>
      <c r="AR82" s="121">
        <f t="shared" si="13"/>
        <v>46980</v>
      </c>
      <c r="AS82" s="120">
        <f t="shared" si="14"/>
        <v>2945156.74</v>
      </c>
      <c r="AT82" s="120">
        <f t="shared" si="15"/>
        <v>5976561.8399999999</v>
      </c>
      <c r="AU82" s="120">
        <f t="shared" si="16"/>
        <v>8921718.5800000001</v>
      </c>
      <c r="AV82" s="122">
        <f t="shared" si="17"/>
        <v>8</v>
      </c>
      <c r="AW82" s="122">
        <f t="shared" si="18"/>
        <v>2028</v>
      </c>
      <c r="BB82" s="55"/>
      <c r="BC82" s="6"/>
      <c r="BD82" s="6"/>
      <c r="BE82" s="6"/>
      <c r="BF82" s="12"/>
      <c r="BG82" s="6"/>
      <c r="BI82" s="1"/>
      <c r="BJ82" s="6"/>
      <c r="BL82" s="54"/>
    </row>
    <row r="83" spans="1:64" x14ac:dyDescent="0.3">
      <c r="A83" s="1">
        <f t="shared" si="10"/>
        <v>46997</v>
      </c>
      <c r="B83" s="91">
        <v>47011</v>
      </c>
      <c r="C83" s="45">
        <v>2759762.74</v>
      </c>
      <c r="D83" s="45">
        <v>2844735.54</v>
      </c>
      <c r="E83" s="92">
        <v>5604498.2800000003</v>
      </c>
      <c r="F83" s="33"/>
      <c r="G83" s="1">
        <f t="shared" si="19"/>
        <v>46997</v>
      </c>
      <c r="H83" s="1">
        <f t="shared" si="20"/>
        <v>47011</v>
      </c>
      <c r="I83" s="6">
        <v>0</v>
      </c>
      <c r="J83" s="6">
        <v>0</v>
      </c>
      <c r="K83" s="6">
        <v>0</v>
      </c>
      <c r="M83" s="1">
        <f t="shared" si="11"/>
        <v>46997</v>
      </c>
      <c r="N83" s="105">
        <v>47011</v>
      </c>
      <c r="O83" s="52">
        <v>185394</v>
      </c>
      <c r="P83" s="52">
        <v>3298084.28</v>
      </c>
      <c r="Q83" s="106">
        <v>3483478.28</v>
      </c>
      <c r="S83">
        <v>46997</v>
      </c>
      <c r="T83">
        <v>47011</v>
      </c>
      <c r="U83" s="31">
        <v>0</v>
      </c>
      <c r="V83" s="31">
        <v>0</v>
      </c>
      <c r="W83" s="31">
        <v>0</v>
      </c>
      <c r="Y83">
        <v>46997</v>
      </c>
      <c r="Z83">
        <v>47011</v>
      </c>
      <c r="AA83" s="31">
        <v>48230000</v>
      </c>
      <c r="AB83" s="31">
        <v>19190227.66</v>
      </c>
      <c r="AC83" s="31">
        <v>67420227.659999996</v>
      </c>
      <c r="AE83">
        <v>46997</v>
      </c>
      <c r="AF83">
        <v>47011</v>
      </c>
      <c r="AG83" s="31">
        <v>31800000</v>
      </c>
      <c r="AH83" s="31">
        <v>7426567.6400000006</v>
      </c>
      <c r="AI83" s="31">
        <v>39226567.640000001</v>
      </c>
      <c r="AK83">
        <v>46997</v>
      </c>
      <c r="AL83">
        <v>47011</v>
      </c>
      <c r="AM83" s="31">
        <v>26500000</v>
      </c>
      <c r="AN83" s="31">
        <v>4397309.78</v>
      </c>
      <c r="AO83" s="31">
        <v>30897309.780000001</v>
      </c>
      <c r="AQ83" s="1">
        <f t="shared" si="12"/>
        <v>46997</v>
      </c>
      <c r="AR83" s="121">
        <f t="shared" si="13"/>
        <v>47011</v>
      </c>
      <c r="AS83" s="120">
        <f t="shared" si="14"/>
        <v>109475156.74000001</v>
      </c>
      <c r="AT83" s="120">
        <f t="shared" si="15"/>
        <v>37156924.899999999</v>
      </c>
      <c r="AU83" s="120">
        <f t="shared" si="16"/>
        <v>146632081.63999999</v>
      </c>
      <c r="AV83" s="122">
        <f t="shared" si="17"/>
        <v>9</v>
      </c>
      <c r="AW83" s="122">
        <f t="shared" si="18"/>
        <v>2028</v>
      </c>
      <c r="BB83" s="55"/>
      <c r="BC83" s="6"/>
      <c r="BD83" s="6"/>
      <c r="BE83" s="6"/>
      <c r="BF83" s="12"/>
      <c r="BG83" s="6"/>
      <c r="BI83" s="1"/>
      <c r="BJ83" s="6"/>
      <c r="BL83" s="54"/>
    </row>
    <row r="84" spans="1:64" x14ac:dyDescent="0.3">
      <c r="A84" s="1">
        <f t="shared" si="10"/>
        <v>47027</v>
      </c>
      <c r="B84" s="91">
        <v>47042</v>
      </c>
      <c r="C84" s="45">
        <v>2759762.74</v>
      </c>
      <c r="D84" s="45">
        <v>2828386.48</v>
      </c>
      <c r="E84" s="92">
        <v>5588149.2200000007</v>
      </c>
      <c r="F84" s="33"/>
      <c r="G84" s="1">
        <f t="shared" si="19"/>
        <v>47027</v>
      </c>
      <c r="H84" s="1">
        <f t="shared" si="20"/>
        <v>47042</v>
      </c>
      <c r="I84" s="6">
        <v>0</v>
      </c>
      <c r="J84" s="6">
        <v>0</v>
      </c>
      <c r="K84" s="6">
        <v>0</v>
      </c>
      <c r="M84" s="1">
        <f t="shared" si="11"/>
        <v>47027</v>
      </c>
      <c r="N84" s="105">
        <v>47041</v>
      </c>
      <c r="O84" s="52">
        <v>185394</v>
      </c>
      <c r="P84" s="52">
        <v>3189287.04</v>
      </c>
      <c r="Q84" s="106">
        <v>3374681.04</v>
      </c>
      <c r="S84">
        <v>47027</v>
      </c>
      <c r="T84">
        <v>47041</v>
      </c>
      <c r="U84" s="31">
        <v>0</v>
      </c>
      <c r="V84" s="31">
        <v>0</v>
      </c>
      <c r="W84" s="31">
        <v>0</v>
      </c>
      <c r="Y84">
        <v>47027</v>
      </c>
      <c r="Z84">
        <v>47041</v>
      </c>
      <c r="AA84" s="31">
        <v>0</v>
      </c>
      <c r="AB84" s="31">
        <v>0</v>
      </c>
      <c r="AC84" s="31">
        <v>0</v>
      </c>
      <c r="AE84">
        <v>47027</v>
      </c>
      <c r="AF84">
        <v>47041</v>
      </c>
      <c r="AG84" s="31">
        <v>0</v>
      </c>
      <c r="AH84" s="31">
        <v>0</v>
      </c>
      <c r="AI84" s="31">
        <v>0</v>
      </c>
      <c r="AK84">
        <v>47027</v>
      </c>
      <c r="AL84">
        <v>47041</v>
      </c>
      <c r="AM84" s="31">
        <v>0</v>
      </c>
      <c r="AN84" s="31">
        <v>0</v>
      </c>
      <c r="AO84" s="31">
        <v>0</v>
      </c>
      <c r="AQ84" s="1">
        <f t="shared" si="12"/>
        <v>47027</v>
      </c>
      <c r="AR84" s="121">
        <f t="shared" si="13"/>
        <v>47042</v>
      </c>
      <c r="AS84" s="120">
        <f t="shared" si="14"/>
        <v>2945156.74</v>
      </c>
      <c r="AT84" s="120">
        <f t="shared" si="15"/>
        <v>6017673.5199999996</v>
      </c>
      <c r="AU84" s="120">
        <f t="shared" si="16"/>
        <v>8962830.2600000016</v>
      </c>
      <c r="AV84" s="122">
        <f t="shared" si="17"/>
        <v>10</v>
      </c>
      <c r="AW84" s="122">
        <f t="shared" si="18"/>
        <v>2028</v>
      </c>
      <c r="BB84" s="55"/>
      <c r="BC84" s="6"/>
      <c r="BD84" s="6"/>
      <c r="BE84" s="6"/>
      <c r="BF84" s="12"/>
      <c r="BG84" s="6"/>
      <c r="BI84" s="1"/>
      <c r="BJ84" s="6"/>
      <c r="BL84" s="54"/>
    </row>
    <row r="85" spans="1:64" x14ac:dyDescent="0.3">
      <c r="A85" s="1">
        <f t="shared" si="10"/>
        <v>47058</v>
      </c>
      <c r="B85" s="91">
        <v>47073</v>
      </c>
      <c r="C85" s="45">
        <v>2759762.74</v>
      </c>
      <c r="D85" s="45">
        <v>2812037.4299999997</v>
      </c>
      <c r="E85" s="92">
        <v>5571800.1699999999</v>
      </c>
      <c r="F85" s="33"/>
      <c r="G85" s="1">
        <f t="shared" si="19"/>
        <v>47058</v>
      </c>
      <c r="H85" s="1">
        <f t="shared" si="20"/>
        <v>47073</v>
      </c>
      <c r="I85" s="6">
        <v>0</v>
      </c>
      <c r="J85" s="6">
        <v>0</v>
      </c>
      <c r="K85" s="6">
        <v>0</v>
      </c>
      <c r="M85" s="1">
        <f t="shared" si="11"/>
        <v>47058</v>
      </c>
      <c r="N85" s="105">
        <v>47072</v>
      </c>
      <c r="O85" s="52">
        <v>185394</v>
      </c>
      <c r="P85" s="52">
        <v>3292869.5199999996</v>
      </c>
      <c r="Q85" s="106">
        <v>3478263.5199999996</v>
      </c>
      <c r="S85">
        <v>47058</v>
      </c>
      <c r="T85">
        <v>47072</v>
      </c>
      <c r="U85" s="31">
        <v>100683566.97999999</v>
      </c>
      <c r="V85" s="31">
        <v>25236980.170000002</v>
      </c>
      <c r="W85" s="31">
        <v>125920547.14999999</v>
      </c>
      <c r="Y85">
        <v>47058</v>
      </c>
      <c r="Z85">
        <v>47072</v>
      </c>
      <c r="AA85" s="31">
        <v>0</v>
      </c>
      <c r="AB85" s="31">
        <v>0</v>
      </c>
      <c r="AC85" s="31">
        <v>0</v>
      </c>
      <c r="AE85">
        <v>47058</v>
      </c>
      <c r="AF85">
        <v>47072</v>
      </c>
      <c r="AG85" s="31">
        <v>0</v>
      </c>
      <c r="AH85" s="31">
        <v>0</v>
      </c>
      <c r="AI85" s="31">
        <v>0</v>
      </c>
      <c r="AK85">
        <v>47058</v>
      </c>
      <c r="AL85">
        <v>47072</v>
      </c>
      <c r="AM85" s="31">
        <v>0</v>
      </c>
      <c r="AN85" s="31">
        <v>0</v>
      </c>
      <c r="AO85" s="31">
        <v>0</v>
      </c>
      <c r="AQ85" s="1">
        <f t="shared" si="12"/>
        <v>47058</v>
      </c>
      <c r="AR85" s="121">
        <f t="shared" si="13"/>
        <v>47073</v>
      </c>
      <c r="AS85" s="120">
        <f t="shared" si="14"/>
        <v>103628723.71999998</v>
      </c>
      <c r="AT85" s="120">
        <f t="shared" si="15"/>
        <v>31341887.120000001</v>
      </c>
      <c r="AU85" s="120">
        <f t="shared" si="16"/>
        <v>134970610.84</v>
      </c>
      <c r="AV85" s="122">
        <f t="shared" si="17"/>
        <v>11</v>
      </c>
      <c r="AW85" s="122">
        <f t="shared" si="18"/>
        <v>2028</v>
      </c>
      <c r="BB85" s="55"/>
      <c r="BC85" s="6"/>
      <c r="BD85" s="6"/>
      <c r="BE85" s="6"/>
      <c r="BF85" s="12"/>
      <c r="BG85" s="6"/>
      <c r="BI85" s="1"/>
      <c r="BJ85" s="6"/>
      <c r="BL85" s="54"/>
    </row>
    <row r="86" spans="1:64" x14ac:dyDescent="0.3">
      <c r="A86" s="1">
        <f t="shared" si="10"/>
        <v>47088</v>
      </c>
      <c r="B86" s="91">
        <v>47102</v>
      </c>
      <c r="C86" s="45">
        <v>2759762.74</v>
      </c>
      <c r="D86" s="45">
        <v>2614822.64</v>
      </c>
      <c r="E86" s="92">
        <v>5374585.3800000008</v>
      </c>
      <c r="F86" s="33"/>
      <c r="G86" s="1">
        <f t="shared" si="19"/>
        <v>47088</v>
      </c>
      <c r="H86" s="1">
        <f t="shared" si="20"/>
        <v>47102</v>
      </c>
      <c r="I86" s="6">
        <v>0</v>
      </c>
      <c r="J86" s="6">
        <v>0</v>
      </c>
      <c r="K86" s="6">
        <v>0</v>
      </c>
      <c r="M86" s="1">
        <f t="shared" si="11"/>
        <v>47088</v>
      </c>
      <c r="N86" s="105">
        <v>47102</v>
      </c>
      <c r="O86" s="52">
        <v>185394</v>
      </c>
      <c r="P86" s="52">
        <v>3184239.4499999997</v>
      </c>
      <c r="Q86" s="106">
        <v>3369633.4499999997</v>
      </c>
      <c r="S86">
        <v>47088</v>
      </c>
      <c r="T86">
        <v>47102</v>
      </c>
      <c r="U86" s="31">
        <v>0</v>
      </c>
      <c r="V86" s="31">
        <v>0</v>
      </c>
      <c r="W86" s="31">
        <v>0</v>
      </c>
      <c r="Y86">
        <v>47088</v>
      </c>
      <c r="Z86">
        <v>47102</v>
      </c>
      <c r="AA86" s="31">
        <v>0</v>
      </c>
      <c r="AB86" s="31">
        <v>0</v>
      </c>
      <c r="AC86" s="31">
        <v>0</v>
      </c>
      <c r="AE86">
        <v>47088</v>
      </c>
      <c r="AF86">
        <v>47102</v>
      </c>
      <c r="AG86" s="31">
        <v>0</v>
      </c>
      <c r="AH86" s="31">
        <v>0</v>
      </c>
      <c r="AI86" s="31">
        <v>0</v>
      </c>
      <c r="AK86">
        <v>47088</v>
      </c>
      <c r="AL86">
        <v>47102</v>
      </c>
      <c r="AM86" s="31">
        <v>0</v>
      </c>
      <c r="AN86" s="31">
        <v>0</v>
      </c>
      <c r="AO86" s="31">
        <v>0</v>
      </c>
      <c r="AQ86" s="1">
        <f t="shared" si="12"/>
        <v>47088</v>
      </c>
      <c r="AR86" s="121">
        <f t="shared" si="13"/>
        <v>47102</v>
      </c>
      <c r="AS86" s="120">
        <f t="shared" si="14"/>
        <v>2945156.74</v>
      </c>
      <c r="AT86" s="120">
        <f t="shared" si="15"/>
        <v>5799062.0899999999</v>
      </c>
      <c r="AU86" s="120">
        <f t="shared" si="16"/>
        <v>8744218.8300000001</v>
      </c>
      <c r="AV86" s="122">
        <f t="shared" si="17"/>
        <v>12</v>
      </c>
      <c r="AW86" s="122">
        <f t="shared" si="18"/>
        <v>2028</v>
      </c>
      <c r="BB86" s="55"/>
      <c r="BC86" s="6"/>
      <c r="BD86" s="6"/>
      <c r="BE86" s="6"/>
      <c r="BF86" s="12"/>
      <c r="BG86" s="6"/>
      <c r="BI86" s="1"/>
      <c r="BJ86" s="6"/>
      <c r="BL86" s="54"/>
    </row>
    <row r="87" spans="1:64" x14ac:dyDescent="0.3">
      <c r="A87" s="1">
        <f t="shared" si="10"/>
        <v>47119</v>
      </c>
      <c r="B87" s="91">
        <v>47133</v>
      </c>
      <c r="C87" s="45">
        <v>2759762.74</v>
      </c>
      <c r="D87" s="45">
        <v>2779339.32</v>
      </c>
      <c r="E87" s="92">
        <v>5539102.0600000005</v>
      </c>
      <c r="F87" s="33"/>
      <c r="G87" s="1">
        <f t="shared" si="19"/>
        <v>47119</v>
      </c>
      <c r="H87" s="1">
        <f t="shared" si="20"/>
        <v>47133</v>
      </c>
      <c r="I87" s="6">
        <v>0</v>
      </c>
      <c r="J87" s="6">
        <v>0</v>
      </c>
      <c r="K87" s="6">
        <v>0</v>
      </c>
      <c r="M87" s="1">
        <f t="shared" si="11"/>
        <v>47119</v>
      </c>
      <c r="N87" s="105">
        <v>47133</v>
      </c>
      <c r="O87" s="52">
        <v>185394.01000000004</v>
      </c>
      <c r="P87" s="52">
        <v>3288052.7699999996</v>
      </c>
      <c r="Q87" s="106">
        <v>3473446.78</v>
      </c>
      <c r="S87">
        <v>47119</v>
      </c>
      <c r="T87">
        <v>47133</v>
      </c>
      <c r="U87" s="31">
        <v>0</v>
      </c>
      <c r="V87" s="31">
        <v>0</v>
      </c>
      <c r="W87" s="31">
        <v>0</v>
      </c>
      <c r="Y87">
        <v>47119</v>
      </c>
      <c r="Z87">
        <v>47133</v>
      </c>
      <c r="AA87" s="31">
        <v>0</v>
      </c>
      <c r="AB87" s="31">
        <v>0</v>
      </c>
      <c r="AC87" s="31">
        <v>0</v>
      </c>
      <c r="AE87">
        <v>47119</v>
      </c>
      <c r="AF87">
        <v>47133</v>
      </c>
      <c r="AG87" s="31">
        <v>0</v>
      </c>
      <c r="AH87" s="31">
        <v>0</v>
      </c>
      <c r="AI87" s="31">
        <v>0</v>
      </c>
      <c r="AK87">
        <v>47119</v>
      </c>
      <c r="AL87">
        <v>47133</v>
      </c>
      <c r="AM87" s="31">
        <v>0</v>
      </c>
      <c r="AN87" s="31">
        <v>0</v>
      </c>
      <c r="AO87" s="31">
        <v>0</v>
      </c>
      <c r="AQ87" s="1">
        <f t="shared" si="12"/>
        <v>47119</v>
      </c>
      <c r="AR87" s="121">
        <f t="shared" si="13"/>
        <v>47133</v>
      </c>
      <c r="AS87" s="120">
        <f t="shared" si="14"/>
        <v>2945156.7500000005</v>
      </c>
      <c r="AT87" s="120">
        <f t="shared" si="15"/>
        <v>6067392.0899999999</v>
      </c>
      <c r="AU87" s="120">
        <f t="shared" si="16"/>
        <v>9012548.8399999999</v>
      </c>
      <c r="AV87" s="122">
        <f t="shared" si="17"/>
        <v>1</v>
      </c>
      <c r="AW87" s="122">
        <f t="shared" si="18"/>
        <v>2029</v>
      </c>
      <c r="BB87" s="55"/>
      <c r="BC87" s="6"/>
      <c r="BD87" s="6"/>
      <c r="BE87" s="6"/>
      <c r="BF87" s="12"/>
      <c r="BG87" s="6"/>
      <c r="BI87" s="1"/>
      <c r="BJ87" s="6"/>
      <c r="BL87" s="54"/>
    </row>
    <row r="88" spans="1:64" x14ac:dyDescent="0.3">
      <c r="A88" s="1">
        <f t="shared" si="10"/>
        <v>47150</v>
      </c>
      <c r="B88" s="91">
        <v>47164</v>
      </c>
      <c r="C88" s="45">
        <v>2759762.74</v>
      </c>
      <c r="D88" s="45">
        <v>2762990.2699999996</v>
      </c>
      <c r="E88" s="92">
        <v>5522753.0099999998</v>
      </c>
      <c r="F88" s="33"/>
      <c r="G88" s="1">
        <f t="shared" si="19"/>
        <v>47150</v>
      </c>
      <c r="H88" s="1">
        <f t="shared" si="20"/>
        <v>47164</v>
      </c>
      <c r="I88" s="6">
        <v>0</v>
      </c>
      <c r="J88" s="6">
        <v>0</v>
      </c>
      <c r="K88" s="6">
        <v>0</v>
      </c>
      <c r="M88" s="1">
        <f t="shared" si="11"/>
        <v>47150</v>
      </c>
      <c r="N88" s="105">
        <v>47164</v>
      </c>
      <c r="O88" s="52">
        <v>185394.01000000004</v>
      </c>
      <c r="P88" s="52">
        <v>3285731.25</v>
      </c>
      <c r="Q88" s="106">
        <v>3471125.2600000002</v>
      </c>
      <c r="S88">
        <v>47150</v>
      </c>
      <c r="T88">
        <v>47164</v>
      </c>
      <c r="U88" s="31">
        <v>0</v>
      </c>
      <c r="V88" s="31">
        <v>0</v>
      </c>
      <c r="W88" s="31">
        <v>0</v>
      </c>
      <c r="Y88">
        <v>47150</v>
      </c>
      <c r="Z88">
        <v>47164</v>
      </c>
      <c r="AA88" s="31">
        <v>0</v>
      </c>
      <c r="AB88" s="31">
        <v>0</v>
      </c>
      <c r="AC88" s="31">
        <v>0</v>
      </c>
      <c r="AE88">
        <v>47150</v>
      </c>
      <c r="AF88">
        <v>47164</v>
      </c>
      <c r="AG88" s="31">
        <v>0</v>
      </c>
      <c r="AH88" s="31">
        <v>0</v>
      </c>
      <c r="AI88" s="31">
        <v>0</v>
      </c>
      <c r="AK88">
        <v>47150</v>
      </c>
      <c r="AL88">
        <v>47164</v>
      </c>
      <c r="AM88" s="31">
        <v>0</v>
      </c>
      <c r="AN88" s="31">
        <v>0</v>
      </c>
      <c r="AO88" s="31">
        <v>0</v>
      </c>
      <c r="AQ88" s="1">
        <f t="shared" si="12"/>
        <v>47150</v>
      </c>
      <c r="AR88" s="121">
        <f t="shared" si="13"/>
        <v>47164</v>
      </c>
      <c r="AS88" s="120">
        <f t="shared" si="14"/>
        <v>2945156.7500000005</v>
      </c>
      <c r="AT88" s="120">
        <f t="shared" si="15"/>
        <v>6048721.5199999996</v>
      </c>
      <c r="AU88" s="120">
        <f t="shared" si="16"/>
        <v>8993878.2699999996</v>
      </c>
      <c r="AV88" s="122">
        <f t="shared" si="17"/>
        <v>2</v>
      </c>
      <c r="AW88" s="122">
        <f t="shared" si="18"/>
        <v>2029</v>
      </c>
      <c r="BB88" s="55"/>
      <c r="BC88" s="6"/>
      <c r="BD88" s="6"/>
      <c r="BE88" s="6"/>
      <c r="BF88" s="12"/>
      <c r="BG88" s="6"/>
      <c r="BI88" s="1"/>
      <c r="BJ88" s="6"/>
      <c r="BL88" s="54"/>
    </row>
    <row r="89" spans="1:64" x14ac:dyDescent="0.3">
      <c r="A89" s="1">
        <f t="shared" si="10"/>
        <v>47178</v>
      </c>
      <c r="B89" s="91">
        <v>47192</v>
      </c>
      <c r="C89" s="45">
        <v>2759762.74</v>
      </c>
      <c r="D89" s="45">
        <v>2480127.62</v>
      </c>
      <c r="E89" s="92">
        <v>5239890.3600000003</v>
      </c>
      <c r="F89" s="33"/>
      <c r="G89" s="1">
        <f t="shared" si="19"/>
        <v>47178</v>
      </c>
      <c r="H89" s="1">
        <f t="shared" si="20"/>
        <v>47192</v>
      </c>
      <c r="I89" s="6">
        <v>0</v>
      </c>
      <c r="J89" s="6">
        <v>0</v>
      </c>
      <c r="K89" s="6">
        <v>0</v>
      </c>
      <c r="M89" s="1">
        <f t="shared" si="11"/>
        <v>47178</v>
      </c>
      <c r="N89" s="105">
        <v>47192</v>
      </c>
      <c r="O89" s="52">
        <v>185394.01000000004</v>
      </c>
      <c r="P89" s="52">
        <v>2965632.0199999996</v>
      </c>
      <c r="Q89" s="106">
        <v>3151026.03</v>
      </c>
      <c r="S89">
        <v>47178</v>
      </c>
      <c r="T89">
        <v>47192</v>
      </c>
      <c r="U89" s="31">
        <v>0</v>
      </c>
      <c r="V89" s="31">
        <v>0</v>
      </c>
      <c r="W89" s="31">
        <v>0</v>
      </c>
      <c r="Y89">
        <v>47178</v>
      </c>
      <c r="Z89">
        <v>47192</v>
      </c>
      <c r="AA89" s="31">
        <v>48230000</v>
      </c>
      <c r="AB89" s="31">
        <v>17938530.079999998</v>
      </c>
      <c r="AC89" s="31">
        <v>66168530.079999998</v>
      </c>
      <c r="AE89">
        <v>47178</v>
      </c>
      <c r="AF89">
        <v>47192</v>
      </c>
      <c r="AG89" s="31">
        <v>37100000</v>
      </c>
      <c r="AH89" s="31">
        <v>6702728.71</v>
      </c>
      <c r="AI89" s="31">
        <v>43802728.710000001</v>
      </c>
      <c r="AK89">
        <v>47178</v>
      </c>
      <c r="AL89">
        <v>47192</v>
      </c>
      <c r="AM89" s="31">
        <v>26500000</v>
      </c>
      <c r="AN89" s="31">
        <v>3830130.6900000004</v>
      </c>
      <c r="AO89" s="31">
        <v>30330130.690000001</v>
      </c>
      <c r="AQ89" s="1">
        <f t="shared" si="12"/>
        <v>47178</v>
      </c>
      <c r="AR89" s="121">
        <f t="shared" si="13"/>
        <v>47192</v>
      </c>
      <c r="AS89" s="120">
        <f t="shared" si="14"/>
        <v>114775156.75</v>
      </c>
      <c r="AT89" s="120">
        <f t="shared" si="15"/>
        <v>33917149.119999997</v>
      </c>
      <c r="AU89" s="120">
        <f t="shared" si="16"/>
        <v>148692305.87</v>
      </c>
      <c r="AV89" s="122">
        <f t="shared" si="17"/>
        <v>3</v>
      </c>
      <c r="AW89" s="122">
        <f t="shared" si="18"/>
        <v>2029</v>
      </c>
      <c r="BB89" s="55"/>
      <c r="BC89" s="6"/>
      <c r="BD89" s="6"/>
      <c r="BE89" s="6"/>
      <c r="BF89" s="12"/>
      <c r="BG89" s="6"/>
      <c r="BI89" s="1"/>
      <c r="BJ89" s="6"/>
      <c r="BL89" s="54"/>
    </row>
    <row r="90" spans="1:64" x14ac:dyDescent="0.3">
      <c r="A90" s="1">
        <f t="shared" si="10"/>
        <v>47209</v>
      </c>
      <c r="B90" s="91">
        <v>47224</v>
      </c>
      <c r="C90" s="45">
        <v>2759762.74</v>
      </c>
      <c r="D90" s="45">
        <v>2818634.87</v>
      </c>
      <c r="E90" s="92">
        <v>5578397.6100000003</v>
      </c>
      <c r="F90" s="33"/>
      <c r="G90" s="1">
        <f t="shared" si="19"/>
        <v>47209</v>
      </c>
      <c r="H90" s="1">
        <f t="shared" si="20"/>
        <v>47224</v>
      </c>
      <c r="I90" s="6">
        <v>0</v>
      </c>
      <c r="J90" s="6">
        <v>0</v>
      </c>
      <c r="K90" s="6">
        <v>0</v>
      </c>
      <c r="M90" s="1">
        <f t="shared" si="11"/>
        <v>47209</v>
      </c>
      <c r="N90" s="105">
        <v>47223</v>
      </c>
      <c r="O90" s="52">
        <v>185394.01000000004</v>
      </c>
      <c r="P90" s="52">
        <v>3281349.26</v>
      </c>
      <c r="Q90" s="106">
        <v>3466743.27</v>
      </c>
      <c r="S90">
        <v>47209</v>
      </c>
      <c r="T90">
        <v>47223</v>
      </c>
      <c r="U90" s="31">
        <v>0</v>
      </c>
      <c r="V90" s="31">
        <v>0</v>
      </c>
      <c r="W90" s="31">
        <v>0</v>
      </c>
      <c r="Y90">
        <v>47209</v>
      </c>
      <c r="Z90">
        <v>47223</v>
      </c>
      <c r="AA90" s="31">
        <v>0</v>
      </c>
      <c r="AB90" s="31">
        <v>0</v>
      </c>
      <c r="AC90" s="31">
        <v>0</v>
      </c>
      <c r="AE90">
        <v>47209</v>
      </c>
      <c r="AF90">
        <v>47223</v>
      </c>
      <c r="AG90" s="31">
        <v>0</v>
      </c>
      <c r="AH90" s="31">
        <v>0</v>
      </c>
      <c r="AI90" s="31">
        <v>0</v>
      </c>
      <c r="AK90">
        <v>47209</v>
      </c>
      <c r="AL90">
        <v>47223</v>
      </c>
      <c r="AM90" s="31">
        <v>0</v>
      </c>
      <c r="AN90" s="31">
        <v>0</v>
      </c>
      <c r="AO90" s="31">
        <v>0</v>
      </c>
      <c r="AQ90" s="1">
        <f t="shared" si="12"/>
        <v>47209</v>
      </c>
      <c r="AR90" s="121">
        <f t="shared" si="13"/>
        <v>47224</v>
      </c>
      <c r="AS90" s="120">
        <f t="shared" si="14"/>
        <v>2945156.7500000005</v>
      </c>
      <c r="AT90" s="120">
        <f t="shared" si="15"/>
        <v>6099984.1299999999</v>
      </c>
      <c r="AU90" s="120">
        <f t="shared" si="16"/>
        <v>9045140.8800000008</v>
      </c>
      <c r="AV90" s="122">
        <f t="shared" si="17"/>
        <v>4</v>
      </c>
      <c r="AW90" s="122">
        <f t="shared" si="18"/>
        <v>2029</v>
      </c>
      <c r="BB90" s="55"/>
      <c r="BC90" s="6"/>
      <c r="BD90" s="6"/>
      <c r="BE90" s="6"/>
      <c r="BF90" s="12"/>
      <c r="BG90" s="6"/>
      <c r="BI90" s="1"/>
      <c r="BJ90" s="6"/>
      <c r="BL90" s="54"/>
    </row>
    <row r="91" spans="1:64" x14ac:dyDescent="0.3">
      <c r="A91" s="1">
        <f t="shared" si="10"/>
        <v>47239</v>
      </c>
      <c r="B91" s="91">
        <v>47253</v>
      </c>
      <c r="C91" s="45">
        <v>2759762.74</v>
      </c>
      <c r="D91" s="45">
        <v>2538365.84</v>
      </c>
      <c r="E91" s="92">
        <v>5298128.58</v>
      </c>
      <c r="F91" s="33"/>
      <c r="G91" s="1">
        <f t="shared" si="19"/>
        <v>47239</v>
      </c>
      <c r="H91" s="1">
        <f t="shared" si="20"/>
        <v>47253</v>
      </c>
      <c r="I91" s="6">
        <v>0</v>
      </c>
      <c r="J91" s="6">
        <v>0</v>
      </c>
      <c r="K91" s="6">
        <v>0</v>
      </c>
      <c r="M91" s="1">
        <f t="shared" si="11"/>
        <v>47239</v>
      </c>
      <c r="N91" s="105">
        <v>47253</v>
      </c>
      <c r="O91" s="52">
        <v>185394.01000000004</v>
      </c>
      <c r="P91" s="52">
        <v>3173602.24</v>
      </c>
      <c r="Q91" s="106">
        <v>3358996.2500000005</v>
      </c>
      <c r="S91">
        <v>47239</v>
      </c>
      <c r="T91">
        <v>47253</v>
      </c>
      <c r="U91" s="31">
        <v>100683566.98</v>
      </c>
      <c r="V91" s="31">
        <v>22919139.859999999</v>
      </c>
      <c r="W91" s="31">
        <v>123602706.84</v>
      </c>
      <c r="Y91">
        <v>47239</v>
      </c>
      <c r="Z91">
        <v>47253</v>
      </c>
      <c r="AA91" s="31">
        <v>0</v>
      </c>
      <c r="AB91" s="31">
        <v>0</v>
      </c>
      <c r="AC91" s="31">
        <v>0</v>
      </c>
      <c r="AE91">
        <v>47239</v>
      </c>
      <c r="AF91">
        <v>47253</v>
      </c>
      <c r="AG91" s="31">
        <v>0</v>
      </c>
      <c r="AH91" s="31">
        <v>0</v>
      </c>
      <c r="AI91" s="31">
        <v>0</v>
      </c>
      <c r="AK91">
        <v>47239</v>
      </c>
      <c r="AL91">
        <v>47253</v>
      </c>
      <c r="AM91" s="31">
        <v>0</v>
      </c>
      <c r="AN91" s="31">
        <v>0</v>
      </c>
      <c r="AO91" s="31">
        <v>0</v>
      </c>
      <c r="AQ91" s="1">
        <f t="shared" si="12"/>
        <v>47239</v>
      </c>
      <c r="AR91" s="121">
        <f t="shared" si="13"/>
        <v>47253</v>
      </c>
      <c r="AS91" s="120">
        <f t="shared" si="14"/>
        <v>103628723.73</v>
      </c>
      <c r="AT91" s="120">
        <f t="shared" si="15"/>
        <v>28631107.939999998</v>
      </c>
      <c r="AU91" s="120">
        <f t="shared" si="16"/>
        <v>132259831.67</v>
      </c>
      <c r="AV91" s="122">
        <f t="shared" si="17"/>
        <v>5</v>
      </c>
      <c r="AW91" s="122">
        <f t="shared" si="18"/>
        <v>2029</v>
      </c>
      <c r="BB91" s="55"/>
      <c r="BC91" s="6"/>
      <c r="BD91" s="6"/>
      <c r="BE91" s="6"/>
      <c r="BF91" s="12"/>
      <c r="BG91" s="6"/>
      <c r="BI91" s="1"/>
      <c r="BJ91" s="6"/>
      <c r="BL91" s="54"/>
    </row>
    <row r="92" spans="1:64" x14ac:dyDescent="0.3">
      <c r="A92" s="1">
        <f t="shared" si="10"/>
        <v>47270</v>
      </c>
      <c r="B92" s="91">
        <v>47284</v>
      </c>
      <c r="C92" s="45">
        <v>2759762.74</v>
      </c>
      <c r="D92" s="45">
        <v>2697594.0500000003</v>
      </c>
      <c r="E92" s="92">
        <v>5457356.790000001</v>
      </c>
      <c r="F92" s="33"/>
      <c r="G92" s="1">
        <f t="shared" si="19"/>
        <v>47270</v>
      </c>
      <c r="H92" s="1">
        <f t="shared" si="20"/>
        <v>47284</v>
      </c>
      <c r="I92" s="6">
        <v>0</v>
      </c>
      <c r="J92" s="6">
        <v>0</v>
      </c>
      <c r="K92" s="6">
        <v>0</v>
      </c>
      <c r="M92" s="1">
        <f t="shared" si="11"/>
        <v>47270</v>
      </c>
      <c r="N92" s="105">
        <v>47284</v>
      </c>
      <c r="O92" s="52">
        <v>185394.01000000004</v>
      </c>
      <c r="P92" s="52">
        <v>3277280.54</v>
      </c>
      <c r="Q92" s="106">
        <v>3462674.5500000003</v>
      </c>
      <c r="S92">
        <v>47270</v>
      </c>
      <c r="T92">
        <v>47284</v>
      </c>
      <c r="U92" s="31">
        <v>0</v>
      </c>
      <c r="V92" s="31">
        <v>0</v>
      </c>
      <c r="W92" s="31">
        <v>0</v>
      </c>
      <c r="Y92">
        <v>47270</v>
      </c>
      <c r="Z92">
        <v>47284</v>
      </c>
      <c r="AA92" s="31">
        <v>0</v>
      </c>
      <c r="AB92" s="31">
        <v>0</v>
      </c>
      <c r="AC92" s="31">
        <v>0</v>
      </c>
      <c r="AE92">
        <v>47270</v>
      </c>
      <c r="AF92">
        <v>47284</v>
      </c>
      <c r="AG92" s="31">
        <v>0</v>
      </c>
      <c r="AH92" s="31">
        <v>0</v>
      </c>
      <c r="AI92" s="31">
        <v>0</v>
      </c>
      <c r="AK92">
        <v>47270</v>
      </c>
      <c r="AL92">
        <v>47284</v>
      </c>
      <c r="AM92" s="31">
        <v>0</v>
      </c>
      <c r="AN92" s="31">
        <v>0</v>
      </c>
      <c r="AO92" s="31">
        <v>0</v>
      </c>
      <c r="AQ92" s="1">
        <f t="shared" si="12"/>
        <v>47270</v>
      </c>
      <c r="AR92" s="121">
        <f t="shared" si="13"/>
        <v>47284</v>
      </c>
      <c r="AS92" s="120">
        <f t="shared" si="14"/>
        <v>2945156.7500000005</v>
      </c>
      <c r="AT92" s="120">
        <f t="shared" si="15"/>
        <v>5974874.5899999999</v>
      </c>
      <c r="AU92" s="120">
        <f t="shared" si="16"/>
        <v>8920031.3400000017</v>
      </c>
      <c r="AV92" s="122">
        <f t="shared" si="17"/>
        <v>6</v>
      </c>
      <c r="AW92" s="122">
        <f t="shared" si="18"/>
        <v>2029</v>
      </c>
      <c r="BB92" s="55"/>
      <c r="BC92" s="6"/>
      <c r="BD92" s="6"/>
      <c r="BE92" s="6"/>
      <c r="BF92" s="12"/>
      <c r="BG92" s="6"/>
      <c r="BI92" s="1"/>
      <c r="BJ92" s="6"/>
      <c r="BL92" s="54"/>
    </row>
    <row r="93" spans="1:64" x14ac:dyDescent="0.3">
      <c r="A93" s="1">
        <f t="shared" si="10"/>
        <v>47300</v>
      </c>
      <c r="B93" s="91">
        <v>47315</v>
      </c>
      <c r="C93" s="45">
        <v>2759762.74</v>
      </c>
      <c r="D93" s="45">
        <v>2681244.9900000002</v>
      </c>
      <c r="E93" s="92">
        <v>5441007.7300000004</v>
      </c>
      <c r="F93" s="33"/>
      <c r="G93" s="1">
        <f t="shared" si="19"/>
        <v>47300</v>
      </c>
      <c r="H93" s="1">
        <f t="shared" si="20"/>
        <v>47315</v>
      </c>
      <c r="I93" s="6">
        <v>0</v>
      </c>
      <c r="J93" s="6">
        <v>0</v>
      </c>
      <c r="K93" s="6">
        <v>0</v>
      </c>
      <c r="M93" s="1">
        <f t="shared" si="11"/>
        <v>47300</v>
      </c>
      <c r="N93" s="105">
        <v>47314</v>
      </c>
      <c r="O93" s="52">
        <v>185394.01000000004</v>
      </c>
      <c r="P93" s="52">
        <v>3169326.6400000006</v>
      </c>
      <c r="Q93" s="106">
        <v>3354720.6500000008</v>
      </c>
      <c r="S93">
        <v>47300</v>
      </c>
      <c r="T93">
        <v>47314</v>
      </c>
      <c r="U93" s="31">
        <v>0</v>
      </c>
      <c r="V93" s="31">
        <v>0</v>
      </c>
      <c r="W93" s="31">
        <v>0</v>
      </c>
      <c r="Y93">
        <v>47300</v>
      </c>
      <c r="Z93">
        <v>47314</v>
      </c>
      <c r="AA93" s="31">
        <v>0</v>
      </c>
      <c r="AB93" s="31">
        <v>0</v>
      </c>
      <c r="AC93" s="31">
        <v>0</v>
      </c>
      <c r="AE93">
        <v>47300</v>
      </c>
      <c r="AF93">
        <v>47314</v>
      </c>
      <c r="AG93" s="31">
        <v>0</v>
      </c>
      <c r="AH93" s="31">
        <v>0</v>
      </c>
      <c r="AI93" s="31">
        <v>0</v>
      </c>
      <c r="AK93">
        <v>47300</v>
      </c>
      <c r="AL93">
        <v>47314</v>
      </c>
      <c r="AM93" s="31">
        <v>0</v>
      </c>
      <c r="AN93" s="31">
        <v>0</v>
      </c>
      <c r="AO93" s="31">
        <v>0</v>
      </c>
      <c r="AQ93" s="1">
        <f t="shared" si="12"/>
        <v>47300</v>
      </c>
      <c r="AR93" s="121">
        <f t="shared" si="13"/>
        <v>47315</v>
      </c>
      <c r="AS93" s="120">
        <f t="shared" si="14"/>
        <v>2945156.7500000005</v>
      </c>
      <c r="AT93" s="120">
        <f t="shared" si="15"/>
        <v>5850571.6300000008</v>
      </c>
      <c r="AU93" s="120">
        <f t="shared" si="16"/>
        <v>8795728.3800000008</v>
      </c>
      <c r="AV93" s="122">
        <f t="shared" si="17"/>
        <v>7</v>
      </c>
      <c r="AW93" s="122">
        <f t="shared" si="18"/>
        <v>2029</v>
      </c>
      <c r="BB93" s="55"/>
      <c r="BC93" s="6"/>
      <c r="BD93" s="6"/>
      <c r="BE93" s="6"/>
      <c r="BF93" s="12"/>
      <c r="BG93" s="6"/>
      <c r="BI93" s="1"/>
      <c r="BJ93" s="6"/>
      <c r="BL93" s="54"/>
    </row>
    <row r="94" spans="1:64" x14ac:dyDescent="0.3">
      <c r="A94" s="1">
        <f t="shared" si="10"/>
        <v>47331</v>
      </c>
      <c r="B94" s="91">
        <v>47345</v>
      </c>
      <c r="C94" s="45">
        <v>2759762.74</v>
      </c>
      <c r="D94" s="45">
        <v>2578685.64</v>
      </c>
      <c r="E94" s="92">
        <v>5338448.3800000008</v>
      </c>
      <c r="F94" s="33"/>
      <c r="G94" s="1">
        <f t="shared" si="19"/>
        <v>47331</v>
      </c>
      <c r="H94" s="1">
        <f t="shared" si="20"/>
        <v>47345</v>
      </c>
      <c r="I94" s="6">
        <v>0</v>
      </c>
      <c r="J94" s="6">
        <v>0</v>
      </c>
      <c r="K94" s="6">
        <v>0</v>
      </c>
      <c r="M94" s="1">
        <f t="shared" si="11"/>
        <v>47331</v>
      </c>
      <c r="N94" s="105">
        <v>47345</v>
      </c>
      <c r="O94" s="52">
        <v>185394.01000000004</v>
      </c>
      <c r="P94" s="52">
        <v>3273087.8800000004</v>
      </c>
      <c r="Q94" s="106">
        <v>3458481.8900000006</v>
      </c>
      <c r="S94">
        <v>47331</v>
      </c>
      <c r="T94">
        <v>47345</v>
      </c>
      <c r="U94" s="31">
        <v>0</v>
      </c>
      <c r="V94" s="31">
        <v>0</v>
      </c>
      <c r="W94" s="31">
        <v>0</v>
      </c>
      <c r="Y94">
        <v>47331</v>
      </c>
      <c r="Z94">
        <v>47345</v>
      </c>
      <c r="AA94" s="31">
        <v>0</v>
      </c>
      <c r="AB94" s="31">
        <v>0</v>
      </c>
      <c r="AC94" s="31">
        <v>0</v>
      </c>
      <c r="AE94">
        <v>47331</v>
      </c>
      <c r="AF94">
        <v>47345</v>
      </c>
      <c r="AG94" s="31">
        <v>0</v>
      </c>
      <c r="AH94" s="31">
        <v>0</v>
      </c>
      <c r="AI94" s="31">
        <v>0</v>
      </c>
      <c r="AK94">
        <v>47331</v>
      </c>
      <c r="AL94">
        <v>47345</v>
      </c>
      <c r="AM94" s="31">
        <v>0</v>
      </c>
      <c r="AN94" s="31">
        <v>0</v>
      </c>
      <c r="AO94" s="31">
        <v>0</v>
      </c>
      <c r="AQ94" s="1">
        <f t="shared" si="12"/>
        <v>47331</v>
      </c>
      <c r="AR94" s="121">
        <f t="shared" si="13"/>
        <v>47345</v>
      </c>
      <c r="AS94" s="120">
        <f t="shared" si="14"/>
        <v>2945156.7500000005</v>
      </c>
      <c r="AT94" s="120">
        <f t="shared" si="15"/>
        <v>5851773.5200000005</v>
      </c>
      <c r="AU94" s="120">
        <f t="shared" si="16"/>
        <v>8796930.2700000014</v>
      </c>
      <c r="AV94" s="122">
        <f t="shared" si="17"/>
        <v>8</v>
      </c>
      <c r="AW94" s="122">
        <f t="shared" si="18"/>
        <v>2029</v>
      </c>
      <c r="BB94" s="55"/>
      <c r="BC94" s="6"/>
      <c r="BD94" s="6"/>
      <c r="BE94" s="6"/>
      <c r="BF94" s="12"/>
      <c r="BG94" s="6"/>
      <c r="BI94" s="1"/>
      <c r="BJ94" s="6"/>
      <c r="BL94" s="54"/>
    </row>
    <row r="95" spans="1:64" x14ac:dyDescent="0.3">
      <c r="A95" s="1">
        <f t="shared" si="10"/>
        <v>47362</v>
      </c>
      <c r="B95" s="91">
        <v>47378</v>
      </c>
      <c r="C95" s="45">
        <v>2759762.74</v>
      </c>
      <c r="D95" s="45">
        <v>2819958.67</v>
      </c>
      <c r="E95" s="92">
        <v>5579721.4100000001</v>
      </c>
      <c r="F95" s="33"/>
      <c r="G95" s="1">
        <f t="shared" si="19"/>
        <v>47362</v>
      </c>
      <c r="H95" s="1">
        <f t="shared" si="20"/>
        <v>47378</v>
      </c>
      <c r="I95" s="6">
        <v>0</v>
      </c>
      <c r="J95" s="6">
        <v>0</v>
      </c>
      <c r="K95" s="6">
        <v>0</v>
      </c>
      <c r="M95" s="1">
        <f t="shared" si="11"/>
        <v>47362</v>
      </c>
      <c r="N95" s="105">
        <v>47376</v>
      </c>
      <c r="O95" s="52">
        <v>185394.01000000004</v>
      </c>
      <c r="P95" s="52">
        <v>3271622.09</v>
      </c>
      <c r="Q95" s="106">
        <v>3457016.1</v>
      </c>
      <c r="S95">
        <v>47362</v>
      </c>
      <c r="T95">
        <v>47376</v>
      </c>
      <c r="U95" s="31">
        <v>0</v>
      </c>
      <c r="V95" s="31">
        <v>0</v>
      </c>
      <c r="W95" s="31">
        <v>0</v>
      </c>
      <c r="Y95">
        <v>47362</v>
      </c>
      <c r="Z95">
        <v>47376</v>
      </c>
      <c r="AA95" s="31">
        <v>48230000</v>
      </c>
      <c r="AB95" s="31">
        <v>17307546.609999999</v>
      </c>
      <c r="AC95" s="31">
        <v>65537546.609999999</v>
      </c>
      <c r="AE95">
        <v>47362</v>
      </c>
      <c r="AF95">
        <v>47376</v>
      </c>
      <c r="AG95" s="31">
        <v>37100000</v>
      </c>
      <c r="AH95" s="31">
        <v>6113613.3100000005</v>
      </c>
      <c r="AI95" s="31">
        <v>43213613.310000002</v>
      </c>
      <c r="AK95">
        <v>47362</v>
      </c>
      <c r="AL95">
        <v>47376</v>
      </c>
      <c r="AM95" s="31">
        <v>26500000</v>
      </c>
      <c r="AN95" s="31">
        <v>3396451.83</v>
      </c>
      <c r="AO95" s="31">
        <v>29896451.829999998</v>
      </c>
      <c r="AQ95" s="1">
        <f t="shared" si="12"/>
        <v>47362</v>
      </c>
      <c r="AR95" s="121">
        <f t="shared" si="13"/>
        <v>47378</v>
      </c>
      <c r="AS95" s="120">
        <f t="shared" si="14"/>
        <v>114775156.75</v>
      </c>
      <c r="AT95" s="120">
        <f t="shared" si="15"/>
        <v>32909192.509999998</v>
      </c>
      <c r="AU95" s="120">
        <f t="shared" si="16"/>
        <v>147684349.25999999</v>
      </c>
      <c r="AV95" s="122">
        <f t="shared" si="17"/>
        <v>9</v>
      </c>
      <c r="AW95" s="122">
        <f t="shared" si="18"/>
        <v>2029</v>
      </c>
      <c r="BB95" s="55"/>
      <c r="BC95" s="6"/>
      <c r="BD95" s="6"/>
      <c r="BE95" s="6"/>
      <c r="BF95" s="12"/>
      <c r="BG95" s="6"/>
      <c r="BI95" s="1"/>
      <c r="BJ95" s="6"/>
      <c r="BL95" s="54"/>
    </row>
    <row r="96" spans="1:64" x14ac:dyDescent="0.3">
      <c r="A96" s="1">
        <f t="shared" si="10"/>
        <v>47392</v>
      </c>
      <c r="B96" s="91">
        <v>47406</v>
      </c>
      <c r="C96" s="45">
        <v>2759762.74</v>
      </c>
      <c r="D96" s="45">
        <v>2376788.98</v>
      </c>
      <c r="E96" s="92">
        <v>5136551.7200000007</v>
      </c>
      <c r="F96" s="33"/>
      <c r="G96" s="1">
        <f t="shared" si="19"/>
        <v>47392</v>
      </c>
      <c r="H96" s="1">
        <f t="shared" si="20"/>
        <v>47406</v>
      </c>
      <c r="I96" s="6">
        <v>0</v>
      </c>
      <c r="J96" s="6">
        <v>0</v>
      </c>
      <c r="K96" s="6">
        <v>0</v>
      </c>
      <c r="M96" s="1">
        <f t="shared" si="11"/>
        <v>47392</v>
      </c>
      <c r="N96" s="105">
        <v>47406</v>
      </c>
      <c r="O96" s="52">
        <v>185394.01000000004</v>
      </c>
      <c r="P96" s="52">
        <v>3164701.63</v>
      </c>
      <c r="Q96" s="106">
        <v>3350095.64</v>
      </c>
      <c r="S96">
        <v>47392</v>
      </c>
      <c r="T96">
        <v>47406</v>
      </c>
      <c r="U96" s="31">
        <v>0</v>
      </c>
      <c r="V96" s="31">
        <v>0</v>
      </c>
      <c r="W96" s="31">
        <v>0</v>
      </c>
      <c r="Y96">
        <v>47392</v>
      </c>
      <c r="Z96">
        <v>47406</v>
      </c>
      <c r="AA96" s="31">
        <v>0</v>
      </c>
      <c r="AB96" s="31">
        <v>0</v>
      </c>
      <c r="AC96" s="31">
        <v>0</v>
      </c>
      <c r="AE96">
        <v>47392</v>
      </c>
      <c r="AF96">
        <v>47406</v>
      </c>
      <c r="AG96" s="31">
        <v>0</v>
      </c>
      <c r="AH96" s="31">
        <v>0</v>
      </c>
      <c r="AI96" s="31">
        <v>0</v>
      </c>
      <c r="AK96">
        <v>47392</v>
      </c>
      <c r="AL96">
        <v>47406</v>
      </c>
      <c r="AM96" s="31">
        <v>0</v>
      </c>
      <c r="AN96" s="31">
        <v>0</v>
      </c>
      <c r="AO96" s="31">
        <v>0</v>
      </c>
      <c r="AQ96" s="1">
        <f t="shared" si="12"/>
        <v>47392</v>
      </c>
      <c r="AR96" s="121">
        <f t="shared" si="13"/>
        <v>47406</v>
      </c>
      <c r="AS96" s="120">
        <f t="shared" si="14"/>
        <v>2945156.7500000005</v>
      </c>
      <c r="AT96" s="120">
        <f t="shared" si="15"/>
        <v>5541490.6099999994</v>
      </c>
      <c r="AU96" s="120">
        <f t="shared" si="16"/>
        <v>8486647.3600000013</v>
      </c>
      <c r="AV96" s="122">
        <f t="shared" si="17"/>
        <v>10</v>
      </c>
      <c r="AW96" s="122">
        <f t="shared" si="18"/>
        <v>2029</v>
      </c>
      <c r="BB96" s="55"/>
      <c r="BC96" s="6"/>
      <c r="BD96" s="6"/>
      <c r="BE96" s="6"/>
      <c r="BF96" s="12"/>
      <c r="BG96" s="6"/>
      <c r="BI96" s="1"/>
      <c r="BJ96" s="6"/>
      <c r="BL96" s="54"/>
    </row>
    <row r="97" spans="1:64" x14ac:dyDescent="0.3">
      <c r="A97" s="1">
        <f t="shared" si="10"/>
        <v>47423</v>
      </c>
      <c r="B97" s="91">
        <v>47438</v>
      </c>
      <c r="C97" s="45">
        <v>2759762.74</v>
      </c>
      <c r="D97" s="45">
        <v>2700488.5</v>
      </c>
      <c r="E97" s="92">
        <v>5460251.2400000002</v>
      </c>
      <c r="F97" s="33"/>
      <c r="G97" s="1">
        <f t="shared" si="19"/>
        <v>47423</v>
      </c>
      <c r="H97" s="1">
        <f t="shared" si="20"/>
        <v>47438</v>
      </c>
      <c r="I97" s="6">
        <v>0</v>
      </c>
      <c r="J97" s="6">
        <v>0</v>
      </c>
      <c r="K97" s="6">
        <v>0</v>
      </c>
      <c r="M97" s="1">
        <f t="shared" si="11"/>
        <v>47423</v>
      </c>
      <c r="N97" s="105">
        <v>47437</v>
      </c>
      <c r="O97" s="52">
        <v>185394.01000000004</v>
      </c>
      <c r="P97" s="52">
        <v>3269132.09</v>
      </c>
      <c r="Q97" s="106">
        <v>3454526.1</v>
      </c>
      <c r="S97">
        <v>47423</v>
      </c>
      <c r="T97">
        <v>47437</v>
      </c>
      <c r="U97" s="31">
        <v>100683566.98</v>
      </c>
      <c r="V97" s="31">
        <v>21393550.390000001</v>
      </c>
      <c r="W97" s="31">
        <v>122077117.37</v>
      </c>
      <c r="Y97">
        <v>47423</v>
      </c>
      <c r="Z97">
        <v>47437</v>
      </c>
      <c r="AA97" s="31">
        <v>0</v>
      </c>
      <c r="AB97" s="31">
        <v>0</v>
      </c>
      <c r="AC97" s="31">
        <v>0</v>
      </c>
      <c r="AE97">
        <v>47423</v>
      </c>
      <c r="AF97">
        <v>47437</v>
      </c>
      <c r="AG97" s="31">
        <v>0</v>
      </c>
      <c r="AH97" s="31">
        <v>0</v>
      </c>
      <c r="AI97" s="31">
        <v>0</v>
      </c>
      <c r="AK97">
        <v>47423</v>
      </c>
      <c r="AL97">
        <v>47437</v>
      </c>
      <c r="AM97" s="31">
        <v>0</v>
      </c>
      <c r="AN97" s="31">
        <v>0</v>
      </c>
      <c r="AO97" s="31">
        <v>0</v>
      </c>
      <c r="AQ97" s="1">
        <f t="shared" si="12"/>
        <v>47423</v>
      </c>
      <c r="AR97" s="121">
        <f t="shared" si="13"/>
        <v>47438</v>
      </c>
      <c r="AS97" s="120">
        <f t="shared" si="14"/>
        <v>103628723.73</v>
      </c>
      <c r="AT97" s="120">
        <f t="shared" si="15"/>
        <v>27363170.98</v>
      </c>
      <c r="AU97" s="120">
        <f t="shared" si="16"/>
        <v>130991894.71000001</v>
      </c>
      <c r="AV97" s="122">
        <f t="shared" si="17"/>
        <v>11</v>
      </c>
      <c r="AW97" s="122">
        <f t="shared" si="18"/>
        <v>2029</v>
      </c>
      <c r="BB97" s="55"/>
      <c r="BC97" s="6"/>
      <c r="BD97" s="6"/>
      <c r="BE97" s="6"/>
      <c r="BF97" s="12"/>
      <c r="BG97" s="6"/>
      <c r="BI97" s="1"/>
      <c r="BJ97" s="6"/>
      <c r="BL97" s="54"/>
    </row>
    <row r="98" spans="1:64" x14ac:dyDescent="0.3">
      <c r="A98" s="1">
        <f t="shared" si="10"/>
        <v>47453</v>
      </c>
      <c r="B98" s="91">
        <v>47469</v>
      </c>
      <c r="C98" s="45">
        <v>2759762.74</v>
      </c>
      <c r="D98" s="45">
        <v>2599499.7199999997</v>
      </c>
      <c r="E98" s="92">
        <v>5359262.46</v>
      </c>
      <c r="F98" s="33"/>
      <c r="G98" s="1">
        <f t="shared" si="19"/>
        <v>47453</v>
      </c>
      <c r="H98" s="1">
        <f t="shared" si="20"/>
        <v>47469</v>
      </c>
      <c r="I98" s="6">
        <v>0</v>
      </c>
      <c r="J98" s="6">
        <v>0</v>
      </c>
      <c r="K98" s="6">
        <v>0</v>
      </c>
      <c r="M98" s="1">
        <f t="shared" si="11"/>
        <v>47453</v>
      </c>
      <c r="N98" s="105">
        <v>47467</v>
      </c>
      <c r="O98" s="52">
        <v>185394.01000000004</v>
      </c>
      <c r="P98" s="52">
        <v>3162926.37</v>
      </c>
      <c r="Q98" s="106">
        <v>3348320.3800000004</v>
      </c>
      <c r="S98">
        <v>47453</v>
      </c>
      <c r="T98">
        <v>47467</v>
      </c>
      <c r="U98" s="31">
        <v>0</v>
      </c>
      <c r="V98" s="31">
        <v>0</v>
      </c>
      <c r="W98" s="31">
        <v>0</v>
      </c>
      <c r="Y98">
        <v>47453</v>
      </c>
      <c r="Z98">
        <v>47467</v>
      </c>
      <c r="AA98" s="31">
        <v>0</v>
      </c>
      <c r="AB98" s="31">
        <v>0</v>
      </c>
      <c r="AC98" s="31">
        <v>0</v>
      </c>
      <c r="AE98">
        <v>47453</v>
      </c>
      <c r="AF98">
        <v>47467</v>
      </c>
      <c r="AG98" s="31">
        <v>0</v>
      </c>
      <c r="AH98" s="31">
        <v>0</v>
      </c>
      <c r="AI98" s="31">
        <v>0</v>
      </c>
      <c r="AK98">
        <v>47453</v>
      </c>
      <c r="AL98">
        <v>47467</v>
      </c>
      <c r="AM98" s="31">
        <v>0</v>
      </c>
      <c r="AN98" s="31">
        <v>0</v>
      </c>
      <c r="AO98" s="31">
        <v>0</v>
      </c>
      <c r="AQ98" s="1">
        <f t="shared" si="12"/>
        <v>47453</v>
      </c>
      <c r="AR98" s="121">
        <f t="shared" si="13"/>
        <v>47469</v>
      </c>
      <c r="AS98" s="120">
        <f t="shared" si="14"/>
        <v>2945156.7500000005</v>
      </c>
      <c r="AT98" s="120">
        <f t="shared" si="15"/>
        <v>5762426.0899999999</v>
      </c>
      <c r="AU98" s="120">
        <f t="shared" si="16"/>
        <v>8707582.8399999999</v>
      </c>
      <c r="AV98" s="122">
        <f t="shared" si="17"/>
        <v>12</v>
      </c>
      <c r="AW98" s="122">
        <f t="shared" si="18"/>
        <v>2029</v>
      </c>
      <c r="BB98" s="55"/>
      <c r="BC98" s="6"/>
      <c r="BD98" s="6"/>
      <c r="BE98" s="6"/>
      <c r="BF98" s="12"/>
      <c r="BG98" s="6"/>
      <c r="BI98" s="1"/>
      <c r="BJ98" s="6"/>
      <c r="BL98" s="54"/>
    </row>
    <row r="99" spans="1:64" x14ac:dyDescent="0.3">
      <c r="A99" s="1">
        <f t="shared" si="10"/>
        <v>47484</v>
      </c>
      <c r="B99" s="91">
        <v>47498</v>
      </c>
      <c r="C99" s="45">
        <v>2759762.74</v>
      </c>
      <c r="D99" s="45">
        <v>2416034.96</v>
      </c>
      <c r="E99" s="92">
        <v>5175797.7</v>
      </c>
      <c r="F99" s="33"/>
      <c r="G99" s="1">
        <f t="shared" si="19"/>
        <v>47484</v>
      </c>
      <c r="H99" s="1">
        <f t="shared" si="20"/>
        <v>47498</v>
      </c>
      <c r="I99" s="6">
        <v>0</v>
      </c>
      <c r="J99" s="6">
        <v>0</v>
      </c>
      <c r="K99" s="6">
        <v>0</v>
      </c>
      <c r="M99" s="1">
        <f t="shared" si="11"/>
        <v>47484</v>
      </c>
      <c r="N99" s="105">
        <v>47498</v>
      </c>
      <c r="O99" s="52">
        <v>185394.00999999998</v>
      </c>
      <c r="P99" s="52">
        <v>3267491.38</v>
      </c>
      <c r="Q99" s="106">
        <v>3452885.3899999997</v>
      </c>
      <c r="S99">
        <v>47484</v>
      </c>
      <c r="T99">
        <v>47498</v>
      </c>
      <c r="U99" s="31">
        <v>0</v>
      </c>
      <c r="V99" s="31">
        <v>0</v>
      </c>
      <c r="W99" s="31">
        <v>0</v>
      </c>
      <c r="Y99">
        <v>47484</v>
      </c>
      <c r="Z99">
        <v>47498</v>
      </c>
      <c r="AA99" s="31">
        <v>0</v>
      </c>
      <c r="AB99" s="31">
        <v>0</v>
      </c>
      <c r="AC99" s="31">
        <v>0</v>
      </c>
      <c r="AE99">
        <v>47484</v>
      </c>
      <c r="AF99">
        <v>47498</v>
      </c>
      <c r="AG99" s="31">
        <v>0</v>
      </c>
      <c r="AH99" s="31">
        <v>0</v>
      </c>
      <c r="AI99" s="31">
        <v>0</v>
      </c>
      <c r="AK99">
        <v>47484</v>
      </c>
      <c r="AL99">
        <v>47498</v>
      </c>
      <c r="AM99" s="31">
        <v>0</v>
      </c>
      <c r="AN99" s="31">
        <v>0</v>
      </c>
      <c r="AO99" s="31">
        <v>0</v>
      </c>
      <c r="AQ99" s="1">
        <f t="shared" si="12"/>
        <v>47484</v>
      </c>
      <c r="AR99" s="121">
        <f t="shared" si="13"/>
        <v>47498</v>
      </c>
      <c r="AS99" s="120">
        <f t="shared" si="14"/>
        <v>2945156.75</v>
      </c>
      <c r="AT99" s="120">
        <f t="shared" si="15"/>
        <v>5683526.3399999999</v>
      </c>
      <c r="AU99" s="120">
        <f t="shared" si="16"/>
        <v>8628683.0899999999</v>
      </c>
      <c r="AV99" s="122">
        <f t="shared" si="17"/>
        <v>1</v>
      </c>
      <c r="AW99" s="122">
        <f t="shared" si="18"/>
        <v>2030</v>
      </c>
      <c r="BB99" s="55"/>
      <c r="BC99" s="6"/>
      <c r="BD99" s="6"/>
      <c r="BE99" s="6"/>
      <c r="BF99" s="12"/>
      <c r="BG99" s="6"/>
      <c r="BI99" s="1"/>
      <c r="BJ99" s="6"/>
      <c r="BL99" s="54"/>
    </row>
    <row r="100" spans="1:64" x14ac:dyDescent="0.3">
      <c r="A100" s="1">
        <f t="shared" si="10"/>
        <v>47515</v>
      </c>
      <c r="B100" s="91">
        <v>47529</v>
      </c>
      <c r="C100" s="45">
        <v>2759762.74</v>
      </c>
      <c r="D100" s="45">
        <v>2566801.61</v>
      </c>
      <c r="E100" s="92">
        <v>5326564.3499999996</v>
      </c>
      <c r="F100" s="33"/>
      <c r="G100" s="1">
        <f t="shared" si="19"/>
        <v>47515</v>
      </c>
      <c r="H100" s="1">
        <f t="shared" si="20"/>
        <v>47529</v>
      </c>
      <c r="I100" s="6">
        <v>0</v>
      </c>
      <c r="J100" s="6">
        <v>0</v>
      </c>
      <c r="K100" s="6">
        <v>0</v>
      </c>
      <c r="M100" s="1">
        <f t="shared" si="11"/>
        <v>47515</v>
      </c>
      <c r="N100" s="105">
        <v>47529</v>
      </c>
      <c r="O100" s="52">
        <v>185394.00999999998</v>
      </c>
      <c r="P100" s="52">
        <v>3266328.96</v>
      </c>
      <c r="Q100" s="106">
        <v>3451722.9699999997</v>
      </c>
      <c r="S100">
        <v>47515</v>
      </c>
      <c r="T100">
        <v>47529</v>
      </c>
      <c r="U100" s="31">
        <v>0</v>
      </c>
      <c r="V100" s="31">
        <v>0</v>
      </c>
      <c r="W100" s="31">
        <v>0</v>
      </c>
      <c r="Y100">
        <v>47515</v>
      </c>
      <c r="Z100">
        <v>47529</v>
      </c>
      <c r="AA100" s="31">
        <v>0</v>
      </c>
      <c r="AB100" s="31">
        <v>0</v>
      </c>
      <c r="AC100" s="31">
        <v>0</v>
      </c>
      <c r="AE100">
        <v>47515</v>
      </c>
      <c r="AF100">
        <v>47529</v>
      </c>
      <c r="AG100" s="31">
        <v>0</v>
      </c>
      <c r="AH100" s="31">
        <v>0</v>
      </c>
      <c r="AI100" s="31">
        <v>0</v>
      </c>
      <c r="AK100">
        <v>47515</v>
      </c>
      <c r="AL100">
        <v>47529</v>
      </c>
      <c r="AM100" s="31">
        <v>0</v>
      </c>
      <c r="AN100" s="31">
        <v>0</v>
      </c>
      <c r="AO100" s="31">
        <v>0</v>
      </c>
      <c r="AQ100" s="1">
        <f t="shared" si="12"/>
        <v>47515</v>
      </c>
      <c r="AR100" s="121">
        <f t="shared" si="13"/>
        <v>47529</v>
      </c>
      <c r="AS100" s="120">
        <f t="shared" si="14"/>
        <v>2945156.75</v>
      </c>
      <c r="AT100" s="120">
        <f t="shared" si="15"/>
        <v>5833130.5700000003</v>
      </c>
      <c r="AU100" s="120">
        <f t="shared" si="16"/>
        <v>8778287.3200000003</v>
      </c>
      <c r="AV100" s="122">
        <f t="shared" si="17"/>
        <v>2</v>
      </c>
      <c r="AW100" s="122">
        <f t="shared" si="18"/>
        <v>2030</v>
      </c>
      <c r="BB100" s="55"/>
      <c r="BC100" s="6"/>
      <c r="BD100" s="6"/>
      <c r="BE100" s="6"/>
      <c r="BF100" s="12"/>
      <c r="BG100" s="6"/>
      <c r="BI100" s="1"/>
      <c r="BJ100" s="6"/>
      <c r="BL100" s="54"/>
    </row>
    <row r="101" spans="1:64" x14ac:dyDescent="0.3">
      <c r="A101" s="1">
        <f t="shared" si="10"/>
        <v>47543</v>
      </c>
      <c r="B101" s="91">
        <v>47557</v>
      </c>
      <c r="C101" s="45">
        <v>2759762.74</v>
      </c>
      <c r="D101" s="45">
        <v>2302975.65</v>
      </c>
      <c r="E101" s="92">
        <v>5062738.3900000006</v>
      </c>
      <c r="F101" s="33"/>
      <c r="G101" s="1">
        <f t="shared" si="19"/>
        <v>47543</v>
      </c>
      <c r="H101" s="1">
        <f t="shared" si="20"/>
        <v>47557</v>
      </c>
      <c r="I101" s="6">
        <v>0</v>
      </c>
      <c r="J101" s="6">
        <v>0</v>
      </c>
      <c r="K101" s="6">
        <v>0</v>
      </c>
      <c r="M101" s="1">
        <f t="shared" si="11"/>
        <v>47543</v>
      </c>
      <c r="N101" s="105">
        <v>47557</v>
      </c>
      <c r="O101" s="52">
        <v>185394.00999999998</v>
      </c>
      <c r="P101" s="52">
        <v>2949149.0600000005</v>
      </c>
      <c r="Q101" s="106">
        <v>3134543.0700000003</v>
      </c>
      <c r="S101">
        <v>47543</v>
      </c>
      <c r="T101">
        <v>47557</v>
      </c>
      <c r="U101" s="31">
        <v>0</v>
      </c>
      <c r="V101" s="31">
        <v>0</v>
      </c>
      <c r="W101" s="31">
        <v>0</v>
      </c>
      <c r="Y101">
        <v>47543</v>
      </c>
      <c r="Z101">
        <v>47557</v>
      </c>
      <c r="AA101" s="31">
        <v>48230000</v>
      </c>
      <c r="AB101" s="31">
        <v>16136510.33</v>
      </c>
      <c r="AC101" s="31">
        <v>64366510.329999998</v>
      </c>
      <c r="AE101">
        <v>47543</v>
      </c>
      <c r="AF101">
        <v>47557</v>
      </c>
      <c r="AG101" s="31">
        <v>37100000</v>
      </c>
      <c r="AH101" s="31">
        <v>5337289.8099999996</v>
      </c>
      <c r="AI101" s="31">
        <v>42437289.810000002</v>
      </c>
      <c r="AK101">
        <v>47543</v>
      </c>
      <c r="AL101">
        <v>47557</v>
      </c>
      <c r="AM101" s="31">
        <v>26500000</v>
      </c>
      <c r="AN101" s="31">
        <v>2859262.4</v>
      </c>
      <c r="AO101" s="31">
        <v>29359262.399999999</v>
      </c>
      <c r="AQ101" s="1">
        <f t="shared" si="12"/>
        <v>47543</v>
      </c>
      <c r="AR101" s="121">
        <f t="shared" si="13"/>
        <v>47557</v>
      </c>
      <c r="AS101" s="120">
        <f t="shared" si="14"/>
        <v>114775156.75</v>
      </c>
      <c r="AT101" s="120">
        <f t="shared" si="15"/>
        <v>29585187.249999996</v>
      </c>
      <c r="AU101" s="120">
        <f t="shared" si="16"/>
        <v>144360344</v>
      </c>
      <c r="AV101" s="122">
        <f t="shared" si="17"/>
        <v>3</v>
      </c>
      <c r="AW101" s="122">
        <f t="shared" si="18"/>
        <v>2030</v>
      </c>
      <c r="BB101" s="55"/>
      <c r="BC101" s="6"/>
      <c r="BD101" s="6"/>
      <c r="BE101" s="6"/>
      <c r="BF101" s="12"/>
      <c r="BG101" s="6"/>
      <c r="BI101" s="1"/>
      <c r="BJ101" s="6"/>
      <c r="BL101" s="54"/>
    </row>
    <row r="102" spans="1:64" x14ac:dyDescent="0.3">
      <c r="A102" s="1">
        <f t="shared" si="10"/>
        <v>47574</v>
      </c>
      <c r="B102" s="91">
        <v>47588</v>
      </c>
      <c r="C102" s="45">
        <v>2759762.74</v>
      </c>
      <c r="D102" s="45">
        <v>2534103.5</v>
      </c>
      <c r="E102" s="92">
        <v>5293866.24</v>
      </c>
      <c r="F102" s="33"/>
      <c r="G102" s="1">
        <f t="shared" si="19"/>
        <v>47574</v>
      </c>
      <c r="H102" s="1">
        <f t="shared" si="20"/>
        <v>47588</v>
      </c>
      <c r="I102" s="6">
        <v>0</v>
      </c>
      <c r="J102" s="6">
        <v>0</v>
      </c>
      <c r="K102" s="6">
        <v>0</v>
      </c>
      <c r="M102" s="1">
        <f t="shared" si="11"/>
        <v>47574</v>
      </c>
      <c r="N102" s="105">
        <v>47588</v>
      </c>
      <c r="O102" s="52">
        <v>185394.00999999998</v>
      </c>
      <c r="P102" s="52">
        <v>3264215.45</v>
      </c>
      <c r="Q102" s="106">
        <v>3449609.46</v>
      </c>
      <c r="S102">
        <v>47574</v>
      </c>
      <c r="T102">
        <v>47588</v>
      </c>
      <c r="U102" s="31">
        <v>0</v>
      </c>
      <c r="V102" s="31">
        <v>0</v>
      </c>
      <c r="W102" s="31">
        <v>0</v>
      </c>
      <c r="Y102">
        <v>47574</v>
      </c>
      <c r="Z102">
        <v>47588</v>
      </c>
      <c r="AA102" s="31">
        <v>0</v>
      </c>
      <c r="AB102" s="31">
        <v>0</v>
      </c>
      <c r="AC102" s="31">
        <v>0</v>
      </c>
      <c r="AE102">
        <v>47574</v>
      </c>
      <c r="AF102">
        <v>47588</v>
      </c>
      <c r="AG102" s="31">
        <v>0</v>
      </c>
      <c r="AH102" s="31">
        <v>0</v>
      </c>
      <c r="AI102" s="31">
        <v>0</v>
      </c>
      <c r="AK102">
        <v>47574</v>
      </c>
      <c r="AL102">
        <v>47588</v>
      </c>
      <c r="AM102" s="31">
        <v>0</v>
      </c>
      <c r="AN102" s="31">
        <v>0</v>
      </c>
      <c r="AO102" s="31">
        <v>0</v>
      </c>
      <c r="AQ102" s="1">
        <f t="shared" si="12"/>
        <v>47574</v>
      </c>
      <c r="AR102" s="121">
        <f t="shared" si="13"/>
        <v>47588</v>
      </c>
      <c r="AS102" s="120">
        <f t="shared" si="14"/>
        <v>2945156.75</v>
      </c>
      <c r="AT102" s="120">
        <f t="shared" si="15"/>
        <v>5798318.9500000002</v>
      </c>
      <c r="AU102" s="120">
        <f t="shared" si="16"/>
        <v>8743475.6999999993</v>
      </c>
      <c r="AV102" s="122">
        <f t="shared" si="17"/>
        <v>4</v>
      </c>
      <c r="AW102" s="122">
        <f t="shared" si="18"/>
        <v>2030</v>
      </c>
      <c r="BB102" s="55"/>
      <c r="BC102" s="6"/>
      <c r="BD102" s="6"/>
      <c r="BE102" s="6"/>
      <c r="BF102" s="12"/>
      <c r="BG102" s="6"/>
      <c r="BI102" s="1"/>
      <c r="BJ102" s="6"/>
      <c r="BL102" s="54"/>
    </row>
    <row r="103" spans="1:64" x14ac:dyDescent="0.3">
      <c r="A103" s="1">
        <f t="shared" si="10"/>
        <v>47604</v>
      </c>
      <c r="B103" s="91">
        <v>47618</v>
      </c>
      <c r="C103" s="45">
        <v>2759762.74</v>
      </c>
      <c r="D103" s="45">
        <v>2436304.2199999997</v>
      </c>
      <c r="E103" s="92">
        <v>5196066.96</v>
      </c>
      <c r="F103" s="33"/>
      <c r="G103" s="1">
        <f t="shared" si="19"/>
        <v>47604</v>
      </c>
      <c r="H103" s="1">
        <f t="shared" si="20"/>
        <v>47618</v>
      </c>
      <c r="I103" s="6">
        <v>0</v>
      </c>
      <c r="J103" s="6">
        <v>0</v>
      </c>
      <c r="K103" s="6">
        <v>0</v>
      </c>
      <c r="M103" s="1">
        <f t="shared" si="11"/>
        <v>47604</v>
      </c>
      <c r="N103" s="105">
        <v>47618</v>
      </c>
      <c r="O103" s="52">
        <v>185394.00999999998</v>
      </c>
      <c r="P103" s="52">
        <v>3158185.05</v>
      </c>
      <c r="Q103" s="106">
        <v>3343579.0599999996</v>
      </c>
      <c r="S103">
        <v>47604</v>
      </c>
      <c r="T103">
        <v>47618</v>
      </c>
      <c r="U103" s="31">
        <v>100683566.98</v>
      </c>
      <c r="V103" s="31">
        <v>19212491.460000001</v>
      </c>
      <c r="W103" s="31">
        <v>119896058.44</v>
      </c>
      <c r="Y103">
        <v>47604</v>
      </c>
      <c r="Z103">
        <v>47618</v>
      </c>
      <c r="AA103" s="31">
        <v>0</v>
      </c>
      <c r="AB103" s="31">
        <v>0</v>
      </c>
      <c r="AC103" s="31">
        <v>0</v>
      </c>
      <c r="AE103">
        <v>47604</v>
      </c>
      <c r="AF103">
        <v>47618</v>
      </c>
      <c r="AG103" s="31">
        <v>0</v>
      </c>
      <c r="AH103" s="31">
        <v>0</v>
      </c>
      <c r="AI103" s="31">
        <v>0</v>
      </c>
      <c r="AK103">
        <v>47604</v>
      </c>
      <c r="AL103">
        <v>47618</v>
      </c>
      <c r="AM103" s="31">
        <v>0</v>
      </c>
      <c r="AN103" s="31">
        <v>0</v>
      </c>
      <c r="AO103" s="31">
        <v>0</v>
      </c>
      <c r="AQ103" s="1">
        <f t="shared" si="12"/>
        <v>47604</v>
      </c>
      <c r="AR103" s="121">
        <f t="shared" si="13"/>
        <v>47618</v>
      </c>
      <c r="AS103" s="120">
        <f t="shared" si="14"/>
        <v>103628723.73</v>
      </c>
      <c r="AT103" s="120">
        <f t="shared" si="15"/>
        <v>24806980.73</v>
      </c>
      <c r="AU103" s="120">
        <f t="shared" si="16"/>
        <v>128435704.45999999</v>
      </c>
      <c r="AV103" s="122">
        <f t="shared" si="17"/>
        <v>5</v>
      </c>
      <c r="AW103" s="122">
        <f t="shared" si="18"/>
        <v>2030</v>
      </c>
      <c r="BB103" s="55"/>
      <c r="BC103" s="6"/>
      <c r="BD103" s="6"/>
      <c r="BE103" s="6"/>
      <c r="BF103" s="12"/>
      <c r="BG103" s="6"/>
      <c r="BI103" s="1"/>
      <c r="BJ103" s="6"/>
      <c r="BL103" s="54"/>
    </row>
    <row r="104" spans="1:64" x14ac:dyDescent="0.3">
      <c r="A104" s="1">
        <f t="shared" si="10"/>
        <v>47635</v>
      </c>
      <c r="B104" s="91">
        <v>47651</v>
      </c>
      <c r="C104" s="45">
        <v>2759762.74</v>
      </c>
      <c r="D104" s="45">
        <v>2663294.3000000003</v>
      </c>
      <c r="E104" s="92">
        <v>5423057.040000001</v>
      </c>
      <c r="F104" s="33"/>
      <c r="G104" s="1">
        <f t="shared" si="19"/>
        <v>47635</v>
      </c>
      <c r="H104" s="1">
        <f t="shared" si="20"/>
        <v>47651</v>
      </c>
      <c r="I104" s="6">
        <v>0</v>
      </c>
      <c r="J104" s="6">
        <v>0</v>
      </c>
      <c r="K104" s="6">
        <v>0</v>
      </c>
      <c r="M104" s="1">
        <f t="shared" si="11"/>
        <v>47635</v>
      </c>
      <c r="N104" s="105">
        <v>47649</v>
      </c>
      <c r="O104" s="52">
        <v>185394.00999999998</v>
      </c>
      <c r="P104" s="52">
        <v>3262446.04</v>
      </c>
      <c r="Q104" s="106">
        <v>3447840.05</v>
      </c>
      <c r="S104">
        <v>47635</v>
      </c>
      <c r="T104">
        <v>47649</v>
      </c>
      <c r="U104" s="31">
        <v>0</v>
      </c>
      <c r="V104" s="31">
        <v>0</v>
      </c>
      <c r="W104" s="31">
        <v>0</v>
      </c>
      <c r="Y104">
        <v>47635</v>
      </c>
      <c r="Z104">
        <v>47649</v>
      </c>
      <c r="AA104" s="31">
        <v>0</v>
      </c>
      <c r="AB104" s="31">
        <v>0</v>
      </c>
      <c r="AC104" s="31">
        <v>0</v>
      </c>
      <c r="AE104">
        <v>47635</v>
      </c>
      <c r="AF104">
        <v>47649</v>
      </c>
      <c r="AG104" s="31">
        <v>0</v>
      </c>
      <c r="AH104" s="31">
        <v>0</v>
      </c>
      <c r="AI104" s="31">
        <v>0</v>
      </c>
      <c r="AK104">
        <v>47635</v>
      </c>
      <c r="AL104">
        <v>47649</v>
      </c>
      <c r="AM104" s="31">
        <v>0</v>
      </c>
      <c r="AN104" s="31">
        <v>0</v>
      </c>
      <c r="AO104" s="31">
        <v>0</v>
      </c>
      <c r="AQ104" s="1">
        <f t="shared" si="12"/>
        <v>47635</v>
      </c>
      <c r="AR104" s="121">
        <f t="shared" si="13"/>
        <v>47651</v>
      </c>
      <c r="AS104" s="120">
        <f t="shared" si="14"/>
        <v>2945156.75</v>
      </c>
      <c r="AT104" s="120">
        <f t="shared" si="15"/>
        <v>5925740.3399999999</v>
      </c>
      <c r="AU104" s="120">
        <f t="shared" si="16"/>
        <v>8870897.0899999999</v>
      </c>
      <c r="AV104" s="122">
        <f t="shared" si="17"/>
        <v>6</v>
      </c>
      <c r="AW104" s="122">
        <f t="shared" si="18"/>
        <v>2030</v>
      </c>
      <c r="BB104" s="55"/>
      <c r="BC104" s="6"/>
      <c r="BD104" s="6"/>
      <c r="BE104" s="6"/>
      <c r="BF104" s="12"/>
      <c r="BG104" s="6"/>
      <c r="BI104" s="1"/>
      <c r="BJ104" s="6"/>
      <c r="BL104" s="54"/>
    </row>
    <row r="105" spans="1:64" x14ac:dyDescent="0.3">
      <c r="A105" s="1">
        <f t="shared" si="10"/>
        <v>47665</v>
      </c>
      <c r="B105" s="91">
        <v>47679</v>
      </c>
      <c r="C105" s="45">
        <v>2759762.74</v>
      </c>
      <c r="D105" s="45">
        <v>2243925</v>
      </c>
      <c r="E105" s="92">
        <v>5003687.74</v>
      </c>
      <c r="F105" s="33"/>
      <c r="G105" s="1">
        <f t="shared" si="19"/>
        <v>47665</v>
      </c>
      <c r="H105" s="1">
        <f t="shared" si="20"/>
        <v>47679</v>
      </c>
      <c r="I105" s="6">
        <v>0</v>
      </c>
      <c r="J105" s="6">
        <v>0</v>
      </c>
      <c r="K105" s="6">
        <v>0</v>
      </c>
      <c r="M105" s="1">
        <f t="shared" si="11"/>
        <v>47665</v>
      </c>
      <c r="N105" s="105">
        <v>47679</v>
      </c>
      <c r="O105" s="52">
        <v>185394.00999999998</v>
      </c>
      <c r="P105" s="52">
        <v>3156061.01</v>
      </c>
      <c r="Q105" s="106">
        <v>3341455.0199999996</v>
      </c>
      <c r="S105">
        <v>47665</v>
      </c>
      <c r="T105">
        <v>47679</v>
      </c>
      <c r="U105" s="31">
        <v>0</v>
      </c>
      <c r="V105" s="31">
        <v>0</v>
      </c>
      <c r="W105" s="31">
        <v>0</v>
      </c>
      <c r="Y105">
        <v>47665</v>
      </c>
      <c r="Z105">
        <v>47679</v>
      </c>
      <c r="AA105" s="31">
        <v>0</v>
      </c>
      <c r="AB105" s="31">
        <v>0</v>
      </c>
      <c r="AC105" s="31">
        <v>0</v>
      </c>
      <c r="AE105">
        <v>47665</v>
      </c>
      <c r="AF105">
        <v>47679</v>
      </c>
      <c r="AG105" s="31">
        <v>0</v>
      </c>
      <c r="AH105" s="31">
        <v>0</v>
      </c>
      <c r="AI105" s="31">
        <v>0</v>
      </c>
      <c r="AK105">
        <v>47665</v>
      </c>
      <c r="AL105">
        <v>47679</v>
      </c>
      <c r="AM105" s="31">
        <v>0</v>
      </c>
      <c r="AN105" s="31">
        <v>0</v>
      </c>
      <c r="AO105" s="31">
        <v>0</v>
      </c>
      <c r="AQ105" s="1">
        <f t="shared" si="12"/>
        <v>47665</v>
      </c>
      <c r="AR105" s="121">
        <f t="shared" si="13"/>
        <v>47679</v>
      </c>
      <c r="AS105" s="120">
        <f t="shared" si="14"/>
        <v>2945156.75</v>
      </c>
      <c r="AT105" s="120">
        <f t="shared" si="15"/>
        <v>5399986.0099999998</v>
      </c>
      <c r="AU105" s="120">
        <f t="shared" si="16"/>
        <v>8345142.7599999998</v>
      </c>
      <c r="AV105" s="122">
        <f t="shared" si="17"/>
        <v>7</v>
      </c>
      <c r="AW105" s="122">
        <f t="shared" si="18"/>
        <v>2030</v>
      </c>
      <c r="BB105" s="55"/>
      <c r="BC105" s="6"/>
      <c r="BD105" s="6"/>
      <c r="BE105" s="6"/>
      <c r="BF105" s="12"/>
      <c r="BG105" s="6"/>
      <c r="BI105" s="1"/>
      <c r="BJ105" s="6"/>
      <c r="BL105" s="54"/>
    </row>
    <row r="106" spans="1:64" x14ac:dyDescent="0.3">
      <c r="A106" s="1">
        <f t="shared" si="10"/>
        <v>47696</v>
      </c>
      <c r="B106" s="91">
        <v>47710</v>
      </c>
      <c r="C106" s="45">
        <v>2759762.74</v>
      </c>
      <c r="D106" s="45">
        <v>2468707.2799999998</v>
      </c>
      <c r="E106" s="92">
        <v>5228470.0199999996</v>
      </c>
      <c r="F106" s="33"/>
      <c r="G106" s="1">
        <f t="shared" si="19"/>
        <v>47696</v>
      </c>
      <c r="H106" s="1">
        <f t="shared" si="20"/>
        <v>47710</v>
      </c>
      <c r="I106" s="6">
        <v>0</v>
      </c>
      <c r="J106" s="6">
        <v>0</v>
      </c>
      <c r="K106" s="6">
        <v>0</v>
      </c>
      <c r="M106" s="1">
        <f t="shared" si="11"/>
        <v>47696</v>
      </c>
      <c r="N106" s="105">
        <v>47710</v>
      </c>
      <c r="O106" s="52">
        <v>185394.00999999998</v>
      </c>
      <c r="P106" s="52">
        <v>3260220.59</v>
      </c>
      <c r="Q106" s="106">
        <v>3445614.5999999996</v>
      </c>
      <c r="S106">
        <v>47696</v>
      </c>
      <c r="T106">
        <v>47710</v>
      </c>
      <c r="U106" s="31">
        <v>0</v>
      </c>
      <c r="V106" s="31">
        <v>0</v>
      </c>
      <c r="W106" s="31">
        <v>0</v>
      </c>
      <c r="Y106">
        <v>47696</v>
      </c>
      <c r="Z106">
        <v>47710</v>
      </c>
      <c r="AA106" s="31">
        <v>0</v>
      </c>
      <c r="AB106" s="31">
        <v>0</v>
      </c>
      <c r="AC106" s="31">
        <v>0</v>
      </c>
      <c r="AE106">
        <v>47696</v>
      </c>
      <c r="AF106">
        <v>47710</v>
      </c>
      <c r="AG106" s="31">
        <v>0</v>
      </c>
      <c r="AH106" s="31">
        <v>0</v>
      </c>
      <c r="AI106" s="31">
        <v>0</v>
      </c>
      <c r="AK106">
        <v>47696</v>
      </c>
      <c r="AL106">
        <v>47710</v>
      </c>
      <c r="AM106" s="31">
        <v>0</v>
      </c>
      <c r="AN106" s="31">
        <v>0</v>
      </c>
      <c r="AO106" s="31">
        <v>0</v>
      </c>
      <c r="AQ106" s="1">
        <f t="shared" si="12"/>
        <v>47696</v>
      </c>
      <c r="AR106" s="121">
        <f t="shared" si="13"/>
        <v>47710</v>
      </c>
      <c r="AS106" s="120">
        <f t="shared" si="14"/>
        <v>2945156.75</v>
      </c>
      <c r="AT106" s="120">
        <f t="shared" si="15"/>
        <v>5728927.8699999992</v>
      </c>
      <c r="AU106" s="120">
        <f t="shared" si="16"/>
        <v>8674084.6199999992</v>
      </c>
      <c r="AV106" s="122">
        <f t="shared" si="17"/>
        <v>8</v>
      </c>
      <c r="AW106" s="122">
        <f t="shared" si="18"/>
        <v>2030</v>
      </c>
      <c r="BB106" s="55"/>
      <c r="BC106" s="6"/>
      <c r="BD106" s="6"/>
      <c r="BE106" s="6"/>
      <c r="BF106" s="12"/>
      <c r="BG106" s="6"/>
      <c r="BI106" s="1"/>
      <c r="BJ106" s="6"/>
      <c r="BL106" s="54"/>
    </row>
    <row r="107" spans="1:64" x14ac:dyDescent="0.3">
      <c r="A107" s="1">
        <f t="shared" si="10"/>
        <v>47727</v>
      </c>
      <c r="B107" s="91">
        <v>47742</v>
      </c>
      <c r="C107" s="45">
        <v>2759762.74</v>
      </c>
      <c r="D107" s="45">
        <v>2531707.9700000002</v>
      </c>
      <c r="E107" s="92">
        <v>5291470.7100000009</v>
      </c>
      <c r="F107" s="33"/>
      <c r="G107" s="1">
        <f t="shared" si="19"/>
        <v>47727</v>
      </c>
      <c r="H107" s="1">
        <f t="shared" si="20"/>
        <v>47742</v>
      </c>
      <c r="I107" s="6">
        <v>0</v>
      </c>
      <c r="J107" s="6">
        <v>0</v>
      </c>
      <c r="K107" s="6">
        <v>0</v>
      </c>
      <c r="M107" s="1">
        <f t="shared" si="11"/>
        <v>47727</v>
      </c>
      <c r="N107" s="105">
        <v>47741</v>
      </c>
      <c r="O107" s="52">
        <v>185394.00999999998</v>
      </c>
      <c r="P107" s="52">
        <v>3259753.2600000002</v>
      </c>
      <c r="Q107" s="106">
        <v>3445147.27</v>
      </c>
      <c r="S107">
        <v>47727</v>
      </c>
      <c r="T107">
        <v>47741</v>
      </c>
      <c r="U107" s="31">
        <v>0</v>
      </c>
      <c r="V107" s="31">
        <v>0</v>
      </c>
      <c r="W107" s="31">
        <v>0</v>
      </c>
      <c r="Y107">
        <v>47727</v>
      </c>
      <c r="Z107">
        <v>47741</v>
      </c>
      <c r="AA107" s="31">
        <v>48230000</v>
      </c>
      <c r="AB107" s="31">
        <v>15521037.790000001</v>
      </c>
      <c r="AC107" s="31">
        <v>63751037.789999999</v>
      </c>
      <c r="AE107">
        <v>47727</v>
      </c>
      <c r="AF107">
        <v>47741</v>
      </c>
      <c r="AG107" s="31">
        <v>37100000</v>
      </c>
      <c r="AH107" s="31">
        <v>4744072.7799999993</v>
      </c>
      <c r="AI107" s="31">
        <v>41844072.780000001</v>
      </c>
      <c r="AK107">
        <v>47727</v>
      </c>
      <c r="AL107">
        <v>47741</v>
      </c>
      <c r="AM107" s="31">
        <v>26500000</v>
      </c>
      <c r="AN107" s="31">
        <v>2420445.2999999998</v>
      </c>
      <c r="AO107" s="31">
        <v>28920445.300000001</v>
      </c>
      <c r="AQ107" s="1">
        <f t="shared" si="12"/>
        <v>47727</v>
      </c>
      <c r="AR107" s="121">
        <f t="shared" si="13"/>
        <v>47742</v>
      </c>
      <c r="AS107" s="120">
        <f t="shared" si="14"/>
        <v>114775156.75</v>
      </c>
      <c r="AT107" s="120">
        <f t="shared" si="15"/>
        <v>28477017.100000005</v>
      </c>
      <c r="AU107" s="120">
        <f t="shared" si="16"/>
        <v>143252173.84999999</v>
      </c>
      <c r="AV107" s="122">
        <f t="shared" si="17"/>
        <v>9</v>
      </c>
      <c r="AW107" s="122">
        <f t="shared" si="18"/>
        <v>2030</v>
      </c>
      <c r="BB107" s="55"/>
      <c r="BC107" s="6"/>
      <c r="BD107" s="6"/>
      <c r="BE107" s="6"/>
      <c r="BF107" s="12"/>
      <c r="BG107" s="6"/>
      <c r="BI107" s="1"/>
      <c r="BJ107" s="6"/>
      <c r="BL107" s="54"/>
    </row>
    <row r="108" spans="1:64" x14ac:dyDescent="0.3">
      <c r="A108" s="1">
        <f t="shared" si="10"/>
        <v>47757</v>
      </c>
      <c r="B108" s="91">
        <v>47771</v>
      </c>
      <c r="C108" s="45">
        <v>2759762.74</v>
      </c>
      <c r="D108" s="45">
        <v>2278412.71</v>
      </c>
      <c r="E108" s="92">
        <v>5038175.45</v>
      </c>
      <c r="F108" s="33"/>
      <c r="G108" s="1">
        <f t="shared" si="19"/>
        <v>47757</v>
      </c>
      <c r="H108" s="1">
        <f t="shared" si="20"/>
        <v>47771</v>
      </c>
      <c r="I108" s="6">
        <v>0</v>
      </c>
      <c r="J108" s="6">
        <v>0</v>
      </c>
      <c r="K108" s="6">
        <v>0</v>
      </c>
      <c r="M108" s="1">
        <f t="shared" si="11"/>
        <v>47757</v>
      </c>
      <c r="N108" s="105">
        <v>47771</v>
      </c>
      <c r="O108" s="52">
        <v>185394.00999999998</v>
      </c>
      <c r="P108" s="52">
        <v>3154644.25</v>
      </c>
      <c r="Q108" s="106">
        <v>3340038.26</v>
      </c>
      <c r="S108">
        <v>47757</v>
      </c>
      <c r="T108">
        <v>47771</v>
      </c>
      <c r="U108" s="31">
        <v>0</v>
      </c>
      <c r="V108" s="31">
        <v>0</v>
      </c>
      <c r="W108" s="31">
        <v>0</v>
      </c>
      <c r="Y108">
        <v>47757</v>
      </c>
      <c r="Z108">
        <v>47771</v>
      </c>
      <c r="AA108" s="31">
        <v>0</v>
      </c>
      <c r="AB108" s="31">
        <v>0</v>
      </c>
      <c r="AC108" s="31">
        <v>0</v>
      </c>
      <c r="AE108">
        <v>47757</v>
      </c>
      <c r="AF108">
        <v>47771</v>
      </c>
      <c r="AG108" s="31">
        <v>0</v>
      </c>
      <c r="AH108" s="31">
        <v>0</v>
      </c>
      <c r="AI108" s="31">
        <v>0</v>
      </c>
      <c r="AK108">
        <v>47757</v>
      </c>
      <c r="AL108">
        <v>47771</v>
      </c>
      <c r="AM108" s="31">
        <v>0</v>
      </c>
      <c r="AN108" s="31">
        <v>0</v>
      </c>
      <c r="AO108" s="31">
        <v>0</v>
      </c>
      <c r="AQ108" s="1">
        <f t="shared" si="12"/>
        <v>47757</v>
      </c>
      <c r="AR108" s="121">
        <f t="shared" si="13"/>
        <v>47771</v>
      </c>
      <c r="AS108" s="120">
        <f t="shared" si="14"/>
        <v>2945156.75</v>
      </c>
      <c r="AT108" s="120">
        <f t="shared" si="15"/>
        <v>5433056.96</v>
      </c>
      <c r="AU108" s="120">
        <f t="shared" si="16"/>
        <v>8378213.71</v>
      </c>
      <c r="AV108" s="122">
        <f t="shared" si="17"/>
        <v>10</v>
      </c>
      <c r="AW108" s="122">
        <f t="shared" si="18"/>
        <v>2030</v>
      </c>
      <c r="BB108" s="55"/>
      <c r="BC108" s="6"/>
      <c r="BD108" s="6"/>
      <c r="BE108" s="6"/>
      <c r="BF108" s="12"/>
      <c r="BG108" s="6"/>
      <c r="BI108" s="1"/>
      <c r="BJ108" s="6"/>
      <c r="BL108" s="54"/>
    </row>
    <row r="109" spans="1:64" x14ac:dyDescent="0.3">
      <c r="A109" s="1">
        <f t="shared" si="10"/>
        <v>47788</v>
      </c>
      <c r="B109" s="91">
        <v>47805</v>
      </c>
      <c r="C109" s="45">
        <v>2759762.74</v>
      </c>
      <c r="D109" s="45">
        <v>2654580.13</v>
      </c>
      <c r="E109" s="92">
        <v>5414342.8700000001</v>
      </c>
      <c r="F109" s="33"/>
      <c r="G109" s="1">
        <f t="shared" si="19"/>
        <v>47788</v>
      </c>
      <c r="H109" s="1">
        <f t="shared" si="20"/>
        <v>47805</v>
      </c>
      <c r="I109" s="6">
        <v>0</v>
      </c>
      <c r="J109" s="6">
        <v>0</v>
      </c>
      <c r="K109" s="6">
        <v>0</v>
      </c>
      <c r="M109" s="1">
        <f t="shared" si="11"/>
        <v>47788</v>
      </c>
      <c r="N109" s="105">
        <v>47802</v>
      </c>
      <c r="O109" s="52">
        <v>185394.00999999998</v>
      </c>
      <c r="P109" s="52">
        <v>3259814.04</v>
      </c>
      <c r="Q109" s="106">
        <v>3445208.05</v>
      </c>
      <c r="S109">
        <v>47788</v>
      </c>
      <c r="T109">
        <v>47802</v>
      </c>
      <c r="U109" s="31">
        <v>100683566.98</v>
      </c>
      <c r="V109" s="31">
        <v>17681405.990000002</v>
      </c>
      <c r="W109" s="31">
        <v>118364972.97</v>
      </c>
      <c r="Y109">
        <v>47788</v>
      </c>
      <c r="Z109">
        <v>47802</v>
      </c>
      <c r="AA109" s="31">
        <v>0</v>
      </c>
      <c r="AB109" s="31">
        <v>0</v>
      </c>
      <c r="AC109" s="31">
        <v>0</v>
      </c>
      <c r="AE109">
        <v>47788</v>
      </c>
      <c r="AF109">
        <v>47802</v>
      </c>
      <c r="AG109" s="31">
        <v>0</v>
      </c>
      <c r="AH109" s="31">
        <v>0</v>
      </c>
      <c r="AI109" s="31">
        <v>0</v>
      </c>
      <c r="AK109">
        <v>47788</v>
      </c>
      <c r="AL109">
        <v>47802</v>
      </c>
      <c r="AM109" s="31">
        <v>0</v>
      </c>
      <c r="AN109" s="31">
        <v>0</v>
      </c>
      <c r="AO109" s="31">
        <v>0</v>
      </c>
      <c r="AQ109" s="1">
        <f t="shared" si="12"/>
        <v>47788</v>
      </c>
      <c r="AR109" s="121">
        <f t="shared" si="13"/>
        <v>47805</v>
      </c>
      <c r="AS109" s="120">
        <f t="shared" si="14"/>
        <v>103628723.73</v>
      </c>
      <c r="AT109" s="120">
        <f t="shared" si="15"/>
        <v>23595800.160000004</v>
      </c>
      <c r="AU109" s="120">
        <f t="shared" si="16"/>
        <v>127224523.89</v>
      </c>
      <c r="AV109" s="122">
        <f t="shared" si="17"/>
        <v>11</v>
      </c>
      <c r="AW109" s="122">
        <f t="shared" si="18"/>
        <v>2030</v>
      </c>
      <c r="BB109" s="55"/>
      <c r="BC109" s="6"/>
      <c r="BD109" s="6"/>
      <c r="BE109" s="6"/>
      <c r="BF109" s="12"/>
      <c r="BG109" s="6"/>
      <c r="BI109" s="1"/>
      <c r="BJ109" s="6"/>
      <c r="BL109" s="54"/>
    </row>
    <row r="110" spans="1:64" x14ac:dyDescent="0.3">
      <c r="A110" s="1">
        <f t="shared" si="10"/>
        <v>47818</v>
      </c>
      <c r="B110" s="91">
        <v>47833</v>
      </c>
      <c r="C110" s="45">
        <v>2759762.74</v>
      </c>
      <c r="D110" s="45">
        <v>2170111.67</v>
      </c>
      <c r="E110" s="92">
        <v>4929874.41</v>
      </c>
      <c r="F110" s="33"/>
      <c r="G110" s="1">
        <f t="shared" si="19"/>
        <v>47818</v>
      </c>
      <c r="H110" s="1">
        <f t="shared" si="20"/>
        <v>47833</v>
      </c>
      <c r="I110" s="6">
        <v>0</v>
      </c>
      <c r="J110" s="6">
        <v>0</v>
      </c>
      <c r="K110" s="6">
        <v>0</v>
      </c>
      <c r="M110" s="1">
        <f t="shared" si="11"/>
        <v>47818</v>
      </c>
      <c r="N110" s="105">
        <v>47832</v>
      </c>
      <c r="O110" s="52">
        <v>185394.00999999998</v>
      </c>
      <c r="P110" s="52">
        <v>3154654.49</v>
      </c>
      <c r="Q110" s="106">
        <v>3340048.5</v>
      </c>
      <c r="S110">
        <v>47818</v>
      </c>
      <c r="T110">
        <v>47832</v>
      </c>
      <c r="U110" s="31">
        <v>0</v>
      </c>
      <c r="V110" s="31">
        <v>0</v>
      </c>
      <c r="W110" s="31">
        <v>0</v>
      </c>
      <c r="Y110">
        <v>47818</v>
      </c>
      <c r="Z110">
        <v>47832</v>
      </c>
      <c r="AA110" s="31">
        <v>0</v>
      </c>
      <c r="AB110" s="31">
        <v>0</v>
      </c>
      <c r="AC110" s="31">
        <v>0</v>
      </c>
      <c r="AE110">
        <v>47818</v>
      </c>
      <c r="AF110">
        <v>47832</v>
      </c>
      <c r="AG110" s="31">
        <v>0</v>
      </c>
      <c r="AH110" s="31">
        <v>0</v>
      </c>
      <c r="AI110" s="31">
        <v>0</v>
      </c>
      <c r="AK110">
        <v>47818</v>
      </c>
      <c r="AL110">
        <v>47832</v>
      </c>
      <c r="AM110" s="31">
        <v>0</v>
      </c>
      <c r="AN110" s="31">
        <v>0</v>
      </c>
      <c r="AO110" s="31">
        <v>0</v>
      </c>
      <c r="AQ110" s="1">
        <f t="shared" si="12"/>
        <v>47818</v>
      </c>
      <c r="AR110" s="121">
        <f t="shared" si="13"/>
        <v>47833</v>
      </c>
      <c r="AS110" s="120">
        <f t="shared" si="14"/>
        <v>2945156.75</v>
      </c>
      <c r="AT110" s="120">
        <f t="shared" si="15"/>
        <v>5324766.16</v>
      </c>
      <c r="AU110" s="120">
        <f t="shared" si="16"/>
        <v>8269922.9100000001</v>
      </c>
      <c r="AV110" s="122">
        <f t="shared" si="17"/>
        <v>12</v>
      </c>
      <c r="AW110" s="122">
        <f t="shared" si="18"/>
        <v>2030</v>
      </c>
      <c r="BB110" s="55"/>
      <c r="BC110" s="6"/>
      <c r="BD110" s="6"/>
      <c r="BE110" s="6"/>
      <c r="BF110" s="12"/>
      <c r="BG110" s="6"/>
      <c r="BI110" s="1"/>
      <c r="BJ110" s="6"/>
      <c r="BL110" s="54"/>
    </row>
    <row r="111" spans="1:64" x14ac:dyDescent="0.3">
      <c r="A111" s="1">
        <f t="shared" si="10"/>
        <v>47849</v>
      </c>
      <c r="B111" s="91">
        <v>47863</v>
      </c>
      <c r="C111" s="45">
        <v>2759762.7328496198</v>
      </c>
      <c r="D111" s="45">
        <v>2309742.9597750301</v>
      </c>
      <c r="E111" s="92">
        <v>5069505.69262465</v>
      </c>
      <c r="F111" s="33"/>
      <c r="G111" s="1">
        <f t="shared" si="19"/>
        <v>47849</v>
      </c>
      <c r="H111" s="1">
        <f t="shared" si="20"/>
        <v>47863</v>
      </c>
      <c r="I111" s="6">
        <v>0</v>
      </c>
      <c r="J111" s="6">
        <v>0</v>
      </c>
      <c r="K111" s="6">
        <v>0</v>
      </c>
      <c r="M111" s="1">
        <f t="shared" si="11"/>
        <v>47849</v>
      </c>
      <c r="N111" s="105">
        <v>47863</v>
      </c>
      <c r="O111" s="52">
        <v>185394</v>
      </c>
      <c r="P111" s="52">
        <v>3259769.0498262551</v>
      </c>
      <c r="Q111" s="106">
        <v>3445163.0498262551</v>
      </c>
      <c r="S111">
        <v>47849</v>
      </c>
      <c r="T111">
        <v>47863</v>
      </c>
      <c r="U111" s="31">
        <v>0</v>
      </c>
      <c r="V111" s="31">
        <v>0</v>
      </c>
      <c r="W111" s="31">
        <v>0</v>
      </c>
      <c r="Y111">
        <v>47849</v>
      </c>
      <c r="Z111">
        <v>47863</v>
      </c>
      <c r="AA111" s="31">
        <v>0</v>
      </c>
      <c r="AB111" s="31">
        <v>0</v>
      </c>
      <c r="AC111" s="31">
        <v>0</v>
      </c>
      <c r="AE111">
        <v>47849</v>
      </c>
      <c r="AF111">
        <v>47863</v>
      </c>
      <c r="AG111" s="31">
        <v>0</v>
      </c>
      <c r="AH111" s="31">
        <v>0</v>
      </c>
      <c r="AI111" s="31">
        <v>0</v>
      </c>
      <c r="AK111">
        <v>47849</v>
      </c>
      <c r="AL111">
        <v>47863</v>
      </c>
      <c r="AM111" s="31">
        <v>0</v>
      </c>
      <c r="AN111" s="31">
        <v>0</v>
      </c>
      <c r="AO111" s="31">
        <v>0</v>
      </c>
      <c r="AQ111" s="1">
        <f t="shared" si="12"/>
        <v>47849</v>
      </c>
      <c r="AR111" s="121">
        <f t="shared" si="13"/>
        <v>47863</v>
      </c>
      <c r="AS111" s="120">
        <f t="shared" si="14"/>
        <v>2945156.7328496198</v>
      </c>
      <c r="AT111" s="120">
        <f t="shared" si="15"/>
        <v>5569512.0096012857</v>
      </c>
      <c r="AU111" s="120">
        <f t="shared" si="16"/>
        <v>8514668.7424509041</v>
      </c>
      <c r="AV111" s="122">
        <f t="shared" si="17"/>
        <v>1</v>
      </c>
      <c r="AW111" s="122">
        <f t="shared" si="18"/>
        <v>2031</v>
      </c>
      <c r="BB111" s="55"/>
      <c r="BC111" s="6"/>
      <c r="BD111" s="6"/>
      <c r="BE111" s="6"/>
      <c r="BF111" s="12"/>
      <c r="BG111" s="6"/>
      <c r="BI111" s="1"/>
      <c r="BJ111" s="6"/>
      <c r="BL111" s="54"/>
    </row>
    <row r="112" spans="1:64" x14ac:dyDescent="0.3">
      <c r="A112" s="1">
        <f t="shared" si="10"/>
        <v>47880</v>
      </c>
      <c r="B112" s="91">
        <v>47896</v>
      </c>
      <c r="C112" s="45">
        <v>2759762.7328496198</v>
      </c>
      <c r="D112" s="45">
        <v>2524037.0792071698</v>
      </c>
      <c r="E112" s="92">
        <v>5283799.8120567892</v>
      </c>
      <c r="F112" s="33"/>
      <c r="G112" s="1">
        <f t="shared" si="19"/>
        <v>47880</v>
      </c>
      <c r="H112" s="1">
        <f t="shared" si="20"/>
        <v>47896</v>
      </c>
      <c r="I112" s="6">
        <v>0</v>
      </c>
      <c r="J112" s="6">
        <v>0</v>
      </c>
      <c r="K112" s="6">
        <v>0</v>
      </c>
      <c r="M112" s="1">
        <f t="shared" si="11"/>
        <v>47880</v>
      </c>
      <c r="N112" s="105">
        <v>47894</v>
      </c>
      <c r="O112" s="52">
        <v>185394</v>
      </c>
      <c r="P112" s="52">
        <v>3259710.4038031576</v>
      </c>
      <c r="Q112" s="106">
        <v>3445104.4038031576</v>
      </c>
      <c r="S112">
        <v>47880</v>
      </c>
      <c r="T112">
        <v>47894</v>
      </c>
      <c r="U112" s="31">
        <v>0</v>
      </c>
      <c r="V112" s="31">
        <v>0</v>
      </c>
      <c r="W112" s="31">
        <v>0</v>
      </c>
      <c r="Y112">
        <v>47880</v>
      </c>
      <c r="Z112">
        <v>47894</v>
      </c>
      <c r="AA112" s="31">
        <v>0</v>
      </c>
      <c r="AB112" s="31">
        <v>0</v>
      </c>
      <c r="AC112" s="31">
        <v>0</v>
      </c>
      <c r="AE112">
        <v>47880</v>
      </c>
      <c r="AF112">
        <v>47894</v>
      </c>
      <c r="AG112" s="31">
        <v>0</v>
      </c>
      <c r="AH112" s="31">
        <v>0</v>
      </c>
      <c r="AI112" s="31">
        <v>0</v>
      </c>
      <c r="AK112">
        <v>47880</v>
      </c>
      <c r="AL112">
        <v>47894</v>
      </c>
      <c r="AM112" s="31">
        <v>0</v>
      </c>
      <c r="AN112" s="31">
        <v>0</v>
      </c>
      <c r="AO112" s="31">
        <v>0</v>
      </c>
      <c r="AQ112" s="1">
        <f t="shared" si="12"/>
        <v>47880</v>
      </c>
      <c r="AR112" s="121">
        <f t="shared" si="13"/>
        <v>47896</v>
      </c>
      <c r="AS112" s="120">
        <f t="shared" si="14"/>
        <v>2945156.7328496198</v>
      </c>
      <c r="AT112" s="120">
        <f t="shared" si="15"/>
        <v>5783747.4830103274</v>
      </c>
      <c r="AU112" s="120">
        <f t="shared" si="16"/>
        <v>8728904.2158599459</v>
      </c>
      <c r="AV112" s="122">
        <f t="shared" si="17"/>
        <v>2</v>
      </c>
      <c r="AW112" s="122">
        <f t="shared" si="18"/>
        <v>2031</v>
      </c>
      <c r="BB112" s="55"/>
      <c r="BC112" s="6"/>
      <c r="BD112" s="6"/>
      <c r="BE112" s="6"/>
      <c r="BF112" s="12"/>
      <c r="BG112" s="6"/>
      <c r="BI112" s="1"/>
      <c r="BJ112" s="6"/>
      <c r="BL112" s="54"/>
    </row>
    <row r="113" spans="1:64" x14ac:dyDescent="0.3">
      <c r="A113" s="1">
        <f t="shared" si="10"/>
        <v>47908</v>
      </c>
      <c r="B113" s="91">
        <v>47924</v>
      </c>
      <c r="C113" s="45">
        <v>2759762.7328496198</v>
      </c>
      <c r="D113" s="45">
        <v>2125823.6789514902</v>
      </c>
      <c r="E113" s="92">
        <v>4885586.41180111</v>
      </c>
      <c r="F113" s="33"/>
      <c r="G113" s="1">
        <f t="shared" si="19"/>
        <v>47908</v>
      </c>
      <c r="H113" s="1">
        <f t="shared" si="20"/>
        <v>47924</v>
      </c>
      <c r="I113" s="6">
        <v>0</v>
      </c>
      <c r="J113" s="6">
        <v>0</v>
      </c>
      <c r="K113" s="6">
        <v>0</v>
      </c>
      <c r="M113" s="1">
        <f t="shared" si="11"/>
        <v>47908</v>
      </c>
      <c r="N113" s="105">
        <v>47922</v>
      </c>
      <c r="O113" s="52">
        <v>185394</v>
      </c>
      <c r="P113" s="52">
        <v>2944237.0626828112</v>
      </c>
      <c r="Q113" s="106">
        <v>3129631.0626828112</v>
      </c>
      <c r="S113">
        <v>47908</v>
      </c>
      <c r="T113">
        <v>47922</v>
      </c>
      <c r="U113" s="31">
        <v>0</v>
      </c>
      <c r="V113" s="31">
        <v>0</v>
      </c>
      <c r="W113" s="31">
        <v>0</v>
      </c>
      <c r="Y113">
        <v>47908</v>
      </c>
      <c r="Z113">
        <v>47922</v>
      </c>
      <c r="AA113" s="31">
        <v>48230000</v>
      </c>
      <c r="AB113" s="31">
        <v>14413823.9071497</v>
      </c>
      <c r="AC113" s="31">
        <v>62643823.907149702</v>
      </c>
      <c r="AE113">
        <v>47908</v>
      </c>
      <c r="AF113">
        <v>47922</v>
      </c>
      <c r="AG113" s="31">
        <v>7000000</v>
      </c>
      <c r="AH113" s="31">
        <v>755106.58186508098</v>
      </c>
      <c r="AI113" s="31">
        <v>7755106.5818650806</v>
      </c>
      <c r="AK113">
        <v>47908</v>
      </c>
      <c r="AL113">
        <v>47922</v>
      </c>
      <c r="AM113" s="31">
        <v>26500000</v>
      </c>
      <c r="AN113" s="31">
        <v>1905745.18280235</v>
      </c>
      <c r="AO113" s="31">
        <v>28405745.182802349</v>
      </c>
      <c r="AQ113" s="1">
        <f t="shared" si="12"/>
        <v>47908</v>
      </c>
      <c r="AR113" s="121">
        <f t="shared" si="13"/>
        <v>47924</v>
      </c>
      <c r="AS113" s="120">
        <f t="shared" si="14"/>
        <v>84675156.732849628</v>
      </c>
      <c r="AT113" s="120">
        <f t="shared" si="15"/>
        <v>22144736.413451433</v>
      </c>
      <c r="AU113" s="120">
        <f t="shared" si="16"/>
        <v>106819893.14630106</v>
      </c>
      <c r="AV113" s="122">
        <f t="shared" si="17"/>
        <v>3</v>
      </c>
      <c r="AW113" s="122">
        <f t="shared" si="18"/>
        <v>2031</v>
      </c>
      <c r="BB113" s="55"/>
      <c r="BC113" s="6"/>
      <c r="BD113" s="6"/>
      <c r="BE113" s="6"/>
      <c r="BF113" s="12"/>
      <c r="BG113" s="6"/>
      <c r="BI113" s="1"/>
      <c r="BJ113" s="6"/>
      <c r="BL113" s="54"/>
    </row>
    <row r="114" spans="1:64" x14ac:dyDescent="0.3">
      <c r="A114" s="1">
        <f t="shared" si="10"/>
        <v>47939</v>
      </c>
      <c r="B114" s="91">
        <v>47953</v>
      </c>
      <c r="C114" s="45">
        <v>2759762.7328496198</v>
      </c>
      <c r="D114" s="45">
        <v>2186664.5479907002</v>
      </c>
      <c r="E114" s="92">
        <v>4946427.2808403205</v>
      </c>
      <c r="F114" s="33"/>
      <c r="G114" s="1">
        <f t="shared" si="19"/>
        <v>47939</v>
      </c>
      <c r="H114" s="1">
        <f t="shared" si="20"/>
        <v>47953</v>
      </c>
      <c r="I114" s="6">
        <v>0</v>
      </c>
      <c r="J114" s="6">
        <v>0</v>
      </c>
      <c r="K114" s="6">
        <v>0</v>
      </c>
      <c r="M114" s="1">
        <f t="shared" si="11"/>
        <v>47939</v>
      </c>
      <c r="N114" s="105">
        <v>47953</v>
      </c>
      <c r="O114" s="52">
        <v>185394</v>
      </c>
      <c r="P114" s="52">
        <v>3259646.0542832036</v>
      </c>
      <c r="Q114" s="106">
        <v>3445040.0542832036</v>
      </c>
      <c r="S114">
        <v>47939</v>
      </c>
      <c r="T114">
        <v>47953</v>
      </c>
      <c r="U114" s="31">
        <v>0</v>
      </c>
      <c r="V114" s="31">
        <v>0</v>
      </c>
      <c r="W114" s="31">
        <v>0</v>
      </c>
      <c r="Y114">
        <v>47939</v>
      </c>
      <c r="Z114">
        <v>47953</v>
      </c>
      <c r="AA114" s="31">
        <v>0</v>
      </c>
      <c r="AB114" s="31">
        <v>0</v>
      </c>
      <c r="AC114" s="31">
        <v>0</v>
      </c>
      <c r="AE114">
        <v>47939</v>
      </c>
      <c r="AF114">
        <v>47953</v>
      </c>
      <c r="AG114" s="31">
        <v>0</v>
      </c>
      <c r="AH114" s="31">
        <v>0</v>
      </c>
      <c r="AI114" s="31">
        <v>0</v>
      </c>
      <c r="AK114">
        <v>47939</v>
      </c>
      <c r="AL114">
        <v>47953</v>
      </c>
      <c r="AM114" s="31">
        <v>0</v>
      </c>
      <c r="AN114" s="31">
        <v>0</v>
      </c>
      <c r="AO114" s="31">
        <v>0</v>
      </c>
      <c r="AQ114" s="1">
        <f t="shared" si="12"/>
        <v>47939</v>
      </c>
      <c r="AR114" s="121">
        <f t="shared" si="13"/>
        <v>47953</v>
      </c>
      <c r="AS114" s="120">
        <f t="shared" si="14"/>
        <v>2945156.7328496198</v>
      </c>
      <c r="AT114" s="120">
        <f t="shared" si="15"/>
        <v>5446310.6022739038</v>
      </c>
      <c r="AU114" s="120">
        <f t="shared" si="16"/>
        <v>8391467.3351235241</v>
      </c>
      <c r="AV114" s="122">
        <f t="shared" si="17"/>
        <v>4</v>
      </c>
      <c r="AW114" s="122">
        <f t="shared" si="18"/>
        <v>2031</v>
      </c>
      <c r="BB114" s="55"/>
      <c r="BC114" s="6"/>
      <c r="BD114" s="6"/>
      <c r="BE114" s="6"/>
      <c r="BF114" s="12"/>
      <c r="BG114" s="6"/>
      <c r="BI114" s="1"/>
      <c r="BJ114" s="6"/>
      <c r="BL114" s="54"/>
    </row>
    <row r="115" spans="1:64" x14ac:dyDescent="0.3">
      <c r="A115" s="1">
        <f t="shared" si="10"/>
        <v>47969</v>
      </c>
      <c r="B115" s="91">
        <v>47983</v>
      </c>
      <c r="C115" s="45">
        <v>2759762.7328496198</v>
      </c>
      <c r="D115" s="45">
        <v>2246462.3307400998</v>
      </c>
      <c r="E115" s="92">
        <v>5006225.0635897201</v>
      </c>
      <c r="F115" s="33"/>
      <c r="G115" s="1">
        <f t="shared" si="19"/>
        <v>47969</v>
      </c>
      <c r="H115" s="1">
        <f t="shared" si="20"/>
        <v>47983</v>
      </c>
      <c r="I115" s="6">
        <v>0</v>
      </c>
      <c r="J115" s="6">
        <v>0</v>
      </c>
      <c r="K115" s="6">
        <v>0</v>
      </c>
      <c r="M115" s="1">
        <f t="shared" si="11"/>
        <v>47969</v>
      </c>
      <c r="N115" s="105">
        <v>47983</v>
      </c>
      <c r="O115" s="52">
        <v>185394</v>
      </c>
      <c r="P115" s="52">
        <v>3154480.1173998713</v>
      </c>
      <c r="Q115" s="106">
        <v>3339874.1173998713</v>
      </c>
      <c r="S115">
        <v>47969</v>
      </c>
      <c r="T115">
        <v>47983</v>
      </c>
      <c r="U115" s="31">
        <v>75528785.790000007</v>
      </c>
      <c r="V115" s="31">
        <v>15598439.257727601</v>
      </c>
      <c r="W115" s="31">
        <v>91127225.047727615</v>
      </c>
      <c r="Y115">
        <v>47969</v>
      </c>
      <c r="Z115">
        <v>47983</v>
      </c>
      <c r="AA115" s="31">
        <v>0</v>
      </c>
      <c r="AB115" s="31">
        <v>0</v>
      </c>
      <c r="AC115" s="31">
        <v>0</v>
      </c>
      <c r="AE115">
        <v>47969</v>
      </c>
      <c r="AF115">
        <v>47983</v>
      </c>
      <c r="AG115" s="31">
        <v>0</v>
      </c>
      <c r="AH115" s="31">
        <v>0</v>
      </c>
      <c r="AI115" s="31">
        <v>0</v>
      </c>
      <c r="AK115">
        <v>47969</v>
      </c>
      <c r="AL115">
        <v>47983</v>
      </c>
      <c r="AM115" s="31">
        <v>0</v>
      </c>
      <c r="AN115" s="31">
        <v>0</v>
      </c>
      <c r="AO115" s="31">
        <v>0</v>
      </c>
      <c r="AQ115" s="1">
        <f t="shared" si="12"/>
        <v>47969</v>
      </c>
      <c r="AR115" s="121">
        <f t="shared" si="13"/>
        <v>47983</v>
      </c>
      <c r="AS115" s="120">
        <f t="shared" si="14"/>
        <v>78473942.522849619</v>
      </c>
      <c r="AT115" s="120">
        <f t="shared" si="15"/>
        <v>20999381.705867574</v>
      </c>
      <c r="AU115" s="120">
        <f t="shared" si="16"/>
        <v>99473324.228717208</v>
      </c>
      <c r="AV115" s="122">
        <f t="shared" si="17"/>
        <v>5</v>
      </c>
      <c r="AW115" s="122">
        <f t="shared" si="18"/>
        <v>2031</v>
      </c>
      <c r="BB115" s="55"/>
      <c r="BC115" s="6"/>
      <c r="BD115" s="6"/>
      <c r="BE115" s="6"/>
      <c r="BF115" s="12"/>
      <c r="BG115" s="6"/>
      <c r="BI115" s="1"/>
      <c r="BJ115" s="6"/>
      <c r="BL115" s="54"/>
    </row>
    <row r="116" spans="1:64" x14ac:dyDescent="0.3">
      <c r="A116" s="1">
        <f t="shared" si="10"/>
        <v>48000</v>
      </c>
      <c r="B116" s="91">
        <v>48015</v>
      </c>
      <c r="C116" s="45">
        <v>2759762.7328496198</v>
      </c>
      <c r="D116" s="45">
        <v>2379805.4923151899</v>
      </c>
      <c r="E116" s="92">
        <v>5139568.2251648102</v>
      </c>
      <c r="F116" s="33"/>
      <c r="G116" s="1">
        <f t="shared" si="19"/>
        <v>48000</v>
      </c>
      <c r="H116" s="1">
        <f t="shared" si="20"/>
        <v>48015</v>
      </c>
      <c r="I116" s="6">
        <v>0</v>
      </c>
      <c r="J116" s="6">
        <v>0</v>
      </c>
      <c r="K116" s="6">
        <v>0</v>
      </c>
      <c r="M116" s="1">
        <f t="shared" si="11"/>
        <v>48000</v>
      </c>
      <c r="N116" s="105">
        <v>48014</v>
      </c>
      <c r="O116" s="52">
        <v>185394</v>
      </c>
      <c r="P116" s="52">
        <v>3259580.7870212356</v>
      </c>
      <c r="Q116" s="106">
        <v>3444974.7870212356</v>
      </c>
      <c r="S116">
        <v>48000</v>
      </c>
      <c r="T116">
        <v>48014</v>
      </c>
      <c r="U116" s="31">
        <v>0</v>
      </c>
      <c r="V116" s="31">
        <v>0</v>
      </c>
      <c r="W116" s="31">
        <v>0</v>
      </c>
      <c r="Y116">
        <v>48000</v>
      </c>
      <c r="Z116">
        <v>48014</v>
      </c>
      <c r="AA116" s="31">
        <v>0</v>
      </c>
      <c r="AB116" s="31">
        <v>0</v>
      </c>
      <c r="AC116" s="31">
        <v>0</v>
      </c>
      <c r="AE116">
        <v>48000</v>
      </c>
      <c r="AF116">
        <v>48014</v>
      </c>
      <c r="AG116" s="31">
        <v>0</v>
      </c>
      <c r="AH116" s="31">
        <v>0</v>
      </c>
      <c r="AI116" s="31">
        <v>0</v>
      </c>
      <c r="AK116">
        <v>48000</v>
      </c>
      <c r="AL116">
        <v>48014</v>
      </c>
      <c r="AM116" s="31">
        <v>0</v>
      </c>
      <c r="AN116" s="31">
        <v>0</v>
      </c>
      <c r="AO116" s="31">
        <v>0</v>
      </c>
      <c r="AQ116" s="1">
        <f t="shared" si="12"/>
        <v>48000</v>
      </c>
      <c r="AR116" s="121">
        <f t="shared" si="13"/>
        <v>48015</v>
      </c>
      <c r="AS116" s="120">
        <f t="shared" si="14"/>
        <v>2945156.7328496198</v>
      </c>
      <c r="AT116" s="120">
        <f t="shared" si="15"/>
        <v>5639386.2793364255</v>
      </c>
      <c r="AU116" s="120">
        <f t="shared" si="16"/>
        <v>8584543.0121860467</v>
      </c>
      <c r="AV116" s="122">
        <f t="shared" si="17"/>
        <v>6</v>
      </c>
      <c r="AW116" s="122">
        <f t="shared" si="18"/>
        <v>2031</v>
      </c>
      <c r="BB116" s="55"/>
      <c r="BC116" s="6"/>
      <c r="BD116" s="6"/>
      <c r="BE116" s="6"/>
      <c r="BF116" s="12"/>
      <c r="BG116" s="6"/>
      <c r="BI116" s="1"/>
      <c r="BJ116" s="6"/>
      <c r="BL116" s="54"/>
    </row>
    <row r="117" spans="1:64" x14ac:dyDescent="0.3">
      <c r="A117" s="1">
        <f t="shared" si="10"/>
        <v>48030</v>
      </c>
      <c r="B117" s="91">
        <v>48044</v>
      </c>
      <c r="C117" s="45">
        <v>2759762.7328496198</v>
      </c>
      <c r="D117" s="45">
        <v>2140790.46656432</v>
      </c>
      <c r="E117" s="92">
        <v>4900553.1994139403</v>
      </c>
      <c r="F117" s="33"/>
      <c r="G117" s="1">
        <f t="shared" si="19"/>
        <v>48030</v>
      </c>
      <c r="H117" s="1">
        <f t="shared" si="20"/>
        <v>48044</v>
      </c>
      <c r="I117" s="6">
        <v>0</v>
      </c>
      <c r="J117" s="6">
        <v>0</v>
      </c>
      <c r="K117" s="6">
        <v>0</v>
      </c>
      <c r="M117" s="1">
        <f t="shared" si="11"/>
        <v>48030</v>
      </c>
      <c r="N117" s="105">
        <v>48044</v>
      </c>
      <c r="O117" s="52">
        <v>185394</v>
      </c>
      <c r="P117" s="52">
        <v>3154392.4487871863</v>
      </c>
      <c r="Q117" s="106">
        <v>3339786.4487871863</v>
      </c>
      <c r="S117">
        <v>48030</v>
      </c>
      <c r="T117">
        <v>48044</v>
      </c>
      <c r="U117" s="31">
        <v>0</v>
      </c>
      <c r="V117" s="31">
        <v>0</v>
      </c>
      <c r="W117" s="31">
        <v>0</v>
      </c>
      <c r="Y117">
        <v>48030</v>
      </c>
      <c r="Z117">
        <v>48044</v>
      </c>
      <c r="AA117" s="31">
        <v>0</v>
      </c>
      <c r="AB117" s="31">
        <v>0</v>
      </c>
      <c r="AC117" s="31">
        <v>0</v>
      </c>
      <c r="AE117">
        <v>48030</v>
      </c>
      <c r="AF117">
        <v>48044</v>
      </c>
      <c r="AG117" s="31">
        <v>0</v>
      </c>
      <c r="AH117" s="31">
        <v>0</v>
      </c>
      <c r="AI117" s="31">
        <v>0</v>
      </c>
      <c r="AK117">
        <v>48030</v>
      </c>
      <c r="AL117">
        <v>48044</v>
      </c>
      <c r="AM117" s="31">
        <v>0</v>
      </c>
      <c r="AN117" s="31">
        <v>0</v>
      </c>
      <c r="AO117" s="31">
        <v>0</v>
      </c>
      <c r="AQ117" s="1">
        <f t="shared" si="12"/>
        <v>48030</v>
      </c>
      <c r="AR117" s="121">
        <f t="shared" si="13"/>
        <v>48044</v>
      </c>
      <c r="AS117" s="120">
        <f t="shared" si="14"/>
        <v>2945156.7328496198</v>
      </c>
      <c r="AT117" s="120">
        <f t="shared" si="15"/>
        <v>5295182.9153515063</v>
      </c>
      <c r="AU117" s="120">
        <f t="shared" si="16"/>
        <v>8240339.6482011266</v>
      </c>
      <c r="AV117" s="122">
        <f t="shared" si="17"/>
        <v>7</v>
      </c>
      <c r="AW117" s="122">
        <f t="shared" si="18"/>
        <v>2031</v>
      </c>
      <c r="BB117" s="55"/>
      <c r="BC117" s="6"/>
      <c r="BD117" s="6"/>
      <c r="BE117" s="6"/>
      <c r="BF117" s="12"/>
      <c r="BG117" s="6"/>
      <c r="BI117" s="1"/>
      <c r="BJ117" s="6"/>
      <c r="BL117" s="54"/>
    </row>
    <row r="118" spans="1:64" x14ac:dyDescent="0.3">
      <c r="A118" s="1">
        <f t="shared" si="10"/>
        <v>48061</v>
      </c>
      <c r="B118" s="91">
        <v>48075</v>
      </c>
      <c r="C118" s="45">
        <v>2759762.7328496198</v>
      </c>
      <c r="D118" s="45">
        <v>2272518.6180584002</v>
      </c>
      <c r="E118" s="92">
        <v>5032281.3509080205</v>
      </c>
      <c r="F118" s="33"/>
      <c r="G118" s="1">
        <f t="shared" si="19"/>
        <v>48061</v>
      </c>
      <c r="H118" s="1">
        <f t="shared" si="20"/>
        <v>48075</v>
      </c>
      <c r="I118" s="6">
        <v>0</v>
      </c>
      <c r="J118" s="6">
        <v>0</v>
      </c>
      <c r="K118" s="6">
        <v>0</v>
      </c>
      <c r="M118" s="1">
        <f t="shared" si="11"/>
        <v>48061</v>
      </c>
      <c r="N118" s="105">
        <v>48075</v>
      </c>
      <c r="O118" s="52">
        <v>185394</v>
      </c>
      <c r="P118" s="52">
        <v>3259876.6177193271</v>
      </c>
      <c r="Q118" s="106">
        <v>3445270.6177193271</v>
      </c>
      <c r="S118">
        <v>48061</v>
      </c>
      <c r="T118">
        <v>48075</v>
      </c>
      <c r="U118" s="31">
        <v>0</v>
      </c>
      <c r="V118" s="31">
        <v>0</v>
      </c>
      <c r="W118" s="31">
        <v>0</v>
      </c>
      <c r="Y118">
        <v>48061</v>
      </c>
      <c r="Z118">
        <v>48075</v>
      </c>
      <c r="AA118" s="31">
        <v>0</v>
      </c>
      <c r="AB118" s="31">
        <v>0</v>
      </c>
      <c r="AC118" s="31">
        <v>0</v>
      </c>
      <c r="AE118">
        <v>48061</v>
      </c>
      <c r="AF118">
        <v>48075</v>
      </c>
      <c r="AG118" s="31">
        <v>0</v>
      </c>
      <c r="AH118" s="31">
        <v>0</v>
      </c>
      <c r="AI118" s="31">
        <v>0</v>
      </c>
      <c r="AK118">
        <v>48061</v>
      </c>
      <c r="AL118">
        <v>48075</v>
      </c>
      <c r="AM118" s="31">
        <v>0</v>
      </c>
      <c r="AN118" s="31">
        <v>0</v>
      </c>
      <c r="AO118" s="31">
        <v>0</v>
      </c>
      <c r="AQ118" s="1">
        <f t="shared" si="12"/>
        <v>48061</v>
      </c>
      <c r="AR118" s="121">
        <f t="shared" si="13"/>
        <v>48075</v>
      </c>
      <c r="AS118" s="120">
        <f t="shared" si="14"/>
        <v>2945156.7328496198</v>
      </c>
      <c r="AT118" s="120">
        <f t="shared" si="15"/>
        <v>5532395.2357777273</v>
      </c>
      <c r="AU118" s="120">
        <f t="shared" si="16"/>
        <v>8477551.9686273485</v>
      </c>
      <c r="AV118" s="122">
        <f t="shared" si="17"/>
        <v>8</v>
      </c>
      <c r="AW118" s="122">
        <f t="shared" si="18"/>
        <v>2031</v>
      </c>
      <c r="BB118" s="55"/>
      <c r="BC118" s="6"/>
      <c r="BD118" s="6"/>
      <c r="BE118" s="6"/>
      <c r="BF118" s="12"/>
      <c r="BG118" s="6"/>
      <c r="BI118" s="1"/>
      <c r="BJ118" s="6"/>
      <c r="BL118" s="54"/>
    </row>
    <row r="119" spans="1:64" x14ac:dyDescent="0.3">
      <c r="A119" s="1">
        <f t="shared" si="10"/>
        <v>48092</v>
      </c>
      <c r="B119" s="91">
        <v>48106</v>
      </c>
      <c r="C119" s="45">
        <v>2759762.7328496198</v>
      </c>
      <c r="D119" s="45">
        <v>2256169.5632522302</v>
      </c>
      <c r="E119" s="92">
        <v>5015932.2961018495</v>
      </c>
      <c r="F119" s="33"/>
      <c r="G119" s="1">
        <f t="shared" si="19"/>
        <v>48092</v>
      </c>
      <c r="H119" s="1">
        <f t="shared" si="20"/>
        <v>48106</v>
      </c>
      <c r="I119" s="6">
        <v>0</v>
      </c>
      <c r="J119" s="6">
        <v>0</v>
      </c>
      <c r="K119" s="6">
        <v>0</v>
      </c>
      <c r="M119" s="1">
        <f t="shared" si="11"/>
        <v>48092</v>
      </c>
      <c r="N119" s="105">
        <v>48106</v>
      </c>
      <c r="O119" s="52">
        <v>185394</v>
      </c>
      <c r="P119" s="52">
        <v>3260731.7412803937</v>
      </c>
      <c r="Q119" s="106">
        <v>3446125.7412803937</v>
      </c>
      <c r="S119">
        <v>48092</v>
      </c>
      <c r="T119">
        <v>48106</v>
      </c>
      <c r="U119" s="31">
        <v>0</v>
      </c>
      <c r="V119" s="31">
        <v>0</v>
      </c>
      <c r="W119" s="31">
        <v>0</v>
      </c>
      <c r="Y119">
        <v>48092</v>
      </c>
      <c r="Z119">
        <v>48106</v>
      </c>
      <c r="AA119" s="31">
        <v>48230000</v>
      </c>
      <c r="AB119" s="31">
        <v>13797887.638583099</v>
      </c>
      <c r="AC119" s="31">
        <v>62027887.638583101</v>
      </c>
      <c r="AE119">
        <v>48092</v>
      </c>
      <c r="AF119">
        <v>48106</v>
      </c>
      <c r="AG119" s="31">
        <v>7000000</v>
      </c>
      <c r="AH119" s="31">
        <v>640477.45724684699</v>
      </c>
      <c r="AI119" s="31">
        <v>7640477.4572468475</v>
      </c>
      <c r="AK119">
        <v>48092</v>
      </c>
      <c r="AL119">
        <v>48106</v>
      </c>
      <c r="AM119" s="31">
        <v>26500000</v>
      </c>
      <c r="AN119" s="31">
        <v>1454798.79574641</v>
      </c>
      <c r="AO119" s="31">
        <v>27954798.795746408</v>
      </c>
      <c r="AQ119" s="1">
        <f t="shared" si="12"/>
        <v>48092</v>
      </c>
      <c r="AR119" s="121">
        <f t="shared" si="13"/>
        <v>48106</v>
      </c>
      <c r="AS119" s="120">
        <f t="shared" si="14"/>
        <v>84675156.732849628</v>
      </c>
      <c r="AT119" s="120">
        <f t="shared" si="15"/>
        <v>21410065.196108978</v>
      </c>
      <c r="AU119" s="120">
        <f t="shared" si="16"/>
        <v>106085221.92895859</v>
      </c>
      <c r="AV119" s="122">
        <f t="shared" si="17"/>
        <v>9</v>
      </c>
      <c r="AW119" s="122">
        <f t="shared" si="18"/>
        <v>2031</v>
      </c>
      <c r="BB119" s="55"/>
      <c r="BC119" s="6"/>
      <c r="BD119" s="6"/>
      <c r="BE119" s="6"/>
      <c r="BF119" s="12"/>
      <c r="BG119" s="6"/>
      <c r="BI119" s="1"/>
      <c r="BJ119" s="6"/>
      <c r="BL119" s="54"/>
    </row>
    <row r="120" spans="1:64" x14ac:dyDescent="0.3">
      <c r="A120" s="1">
        <f t="shared" si="10"/>
        <v>48122</v>
      </c>
      <c r="B120" s="91">
        <v>48136</v>
      </c>
      <c r="C120" s="45">
        <v>2759762.7328496198</v>
      </c>
      <c r="D120" s="45">
        <v>2167361.5444464399</v>
      </c>
      <c r="E120" s="92">
        <v>4927124.2772960598</v>
      </c>
      <c r="F120" s="33"/>
      <c r="G120" s="1">
        <f t="shared" si="19"/>
        <v>48122</v>
      </c>
      <c r="H120" s="1">
        <f t="shared" si="20"/>
        <v>48136</v>
      </c>
      <c r="I120" s="6">
        <v>0</v>
      </c>
      <c r="J120" s="6">
        <v>0</v>
      </c>
      <c r="K120" s="6">
        <v>0</v>
      </c>
      <c r="M120" s="1">
        <f t="shared" si="11"/>
        <v>48122</v>
      </c>
      <c r="N120" s="105">
        <v>48136</v>
      </c>
      <c r="O120" s="52">
        <v>185394</v>
      </c>
      <c r="P120" s="52">
        <v>3156464.9072350888</v>
      </c>
      <c r="Q120" s="106">
        <v>3341858.9072350888</v>
      </c>
      <c r="S120">
        <v>48122</v>
      </c>
      <c r="T120">
        <v>48136</v>
      </c>
      <c r="U120" s="31">
        <v>0</v>
      </c>
      <c r="V120" s="31">
        <v>0</v>
      </c>
      <c r="W120" s="31">
        <v>0</v>
      </c>
      <c r="Y120">
        <v>48122</v>
      </c>
      <c r="Z120">
        <v>48136</v>
      </c>
      <c r="AA120" s="31">
        <v>0</v>
      </c>
      <c r="AB120" s="31">
        <v>0</v>
      </c>
      <c r="AC120" s="31">
        <v>0</v>
      </c>
      <c r="AE120">
        <v>48122</v>
      </c>
      <c r="AF120">
        <v>48136</v>
      </c>
      <c r="AG120" s="31">
        <v>0</v>
      </c>
      <c r="AH120" s="31">
        <v>0</v>
      </c>
      <c r="AI120" s="31">
        <v>0</v>
      </c>
      <c r="AK120">
        <v>48122</v>
      </c>
      <c r="AL120">
        <v>48136</v>
      </c>
      <c r="AM120" s="31">
        <v>0</v>
      </c>
      <c r="AN120" s="31">
        <v>0</v>
      </c>
      <c r="AO120" s="31">
        <v>0</v>
      </c>
      <c r="AQ120" s="1">
        <f t="shared" si="12"/>
        <v>48122</v>
      </c>
      <c r="AR120" s="121">
        <f t="shared" si="13"/>
        <v>48136</v>
      </c>
      <c r="AS120" s="120">
        <f t="shared" si="14"/>
        <v>2945156.7328496198</v>
      </c>
      <c r="AT120" s="120">
        <f t="shared" si="15"/>
        <v>5323826.4516815282</v>
      </c>
      <c r="AU120" s="120">
        <f t="shared" si="16"/>
        <v>8268983.1845311485</v>
      </c>
      <c r="AV120" s="122">
        <f t="shared" si="17"/>
        <v>10</v>
      </c>
      <c r="AW120" s="122">
        <f t="shared" si="18"/>
        <v>2031</v>
      </c>
      <c r="BB120" s="55"/>
      <c r="BC120" s="6"/>
      <c r="BD120" s="6"/>
      <c r="BE120" s="6"/>
      <c r="BF120" s="12"/>
      <c r="BG120" s="6"/>
      <c r="BI120" s="1"/>
      <c r="BJ120" s="6"/>
      <c r="BL120" s="54"/>
    </row>
    <row r="121" spans="1:64" x14ac:dyDescent="0.3">
      <c r="A121" s="1">
        <f t="shared" si="10"/>
        <v>48153</v>
      </c>
      <c r="B121" s="91">
        <v>48169</v>
      </c>
      <c r="C121" s="45">
        <v>2759762.7328496198</v>
      </c>
      <c r="D121" s="45">
        <v>2367372.70877362</v>
      </c>
      <c r="E121" s="92">
        <v>5127135.4416232398</v>
      </c>
      <c r="F121" s="33"/>
      <c r="G121" s="1">
        <f t="shared" si="19"/>
        <v>48153</v>
      </c>
      <c r="H121" s="1">
        <f t="shared" si="20"/>
        <v>48169</v>
      </c>
      <c r="I121" s="6">
        <v>0</v>
      </c>
      <c r="J121" s="6">
        <v>0</v>
      </c>
      <c r="K121" s="6">
        <v>0</v>
      </c>
      <c r="M121" s="1">
        <f t="shared" si="11"/>
        <v>48153</v>
      </c>
      <c r="N121" s="105">
        <v>48167</v>
      </c>
      <c r="O121" s="52">
        <v>185394</v>
      </c>
      <c r="P121" s="52">
        <v>3262614.6049709395</v>
      </c>
      <c r="Q121" s="106">
        <v>3448008.6049709395</v>
      </c>
      <c r="S121">
        <v>48153</v>
      </c>
      <c r="T121">
        <v>48167</v>
      </c>
      <c r="U121" s="31">
        <v>37726696.803999998</v>
      </c>
      <c r="V121" s="31">
        <v>14498146.2624046</v>
      </c>
      <c r="W121" s="31">
        <v>52224843.066404596</v>
      </c>
      <c r="Y121">
        <v>48153</v>
      </c>
      <c r="Z121">
        <v>48167</v>
      </c>
      <c r="AA121" s="31">
        <v>0</v>
      </c>
      <c r="AB121" s="31">
        <v>0</v>
      </c>
      <c r="AC121" s="31">
        <v>0</v>
      </c>
      <c r="AE121">
        <v>48153</v>
      </c>
      <c r="AF121">
        <v>48167</v>
      </c>
      <c r="AG121" s="31">
        <v>0</v>
      </c>
      <c r="AH121" s="31">
        <v>0</v>
      </c>
      <c r="AI121" s="31">
        <v>0</v>
      </c>
      <c r="AK121">
        <v>48153</v>
      </c>
      <c r="AL121">
        <v>48167</v>
      </c>
      <c r="AM121" s="31">
        <v>0</v>
      </c>
      <c r="AN121" s="31">
        <v>0</v>
      </c>
      <c r="AO121" s="31">
        <v>0</v>
      </c>
      <c r="AQ121" s="1">
        <f t="shared" si="12"/>
        <v>48153</v>
      </c>
      <c r="AR121" s="121">
        <f t="shared" ref="AR121:AR122" si="21">B121</f>
        <v>48169</v>
      </c>
      <c r="AS121" s="120">
        <f t="shared" si="14"/>
        <v>40671853.536849618</v>
      </c>
      <c r="AT121" s="120">
        <f t="shared" si="15"/>
        <v>20128133.576149158</v>
      </c>
      <c r="AU121" s="120">
        <f t="shared" si="16"/>
        <v>60799987.112998776</v>
      </c>
      <c r="AV121" s="122">
        <f t="shared" si="17"/>
        <v>11</v>
      </c>
      <c r="AW121" s="122">
        <f t="shared" si="18"/>
        <v>2031</v>
      </c>
      <c r="BB121" s="55"/>
      <c r="BC121" s="6"/>
      <c r="BD121" s="6"/>
      <c r="BE121" s="6"/>
      <c r="BF121" s="12"/>
      <c r="BG121" s="6"/>
      <c r="BI121" s="1"/>
      <c r="BJ121" s="6"/>
      <c r="BL121" s="54"/>
    </row>
    <row r="122" spans="1:64" ht="15" thickBot="1" x14ac:dyDescent="0.35">
      <c r="A122" s="1">
        <f t="shared" si="10"/>
        <v>48183</v>
      </c>
      <c r="B122" s="93">
        <v>48197</v>
      </c>
      <c r="C122" s="94">
        <v>2759762.7328496198</v>
      </c>
      <c r="D122" s="94">
        <v>1992959.69901908</v>
      </c>
      <c r="E122" s="92">
        <v>4752722.4318687003</v>
      </c>
      <c r="F122" s="33"/>
      <c r="G122" s="1">
        <f t="shared" si="19"/>
        <v>48183</v>
      </c>
      <c r="H122" s="1">
        <f t="shared" si="20"/>
        <v>48197</v>
      </c>
      <c r="I122" s="6">
        <v>0</v>
      </c>
      <c r="J122" s="6">
        <v>0</v>
      </c>
      <c r="K122" s="6">
        <v>0</v>
      </c>
      <c r="M122" s="1">
        <f t="shared" si="11"/>
        <v>48183</v>
      </c>
      <c r="N122" s="107">
        <v>48197</v>
      </c>
      <c r="O122" s="108">
        <v>185394</v>
      </c>
      <c r="P122" s="108">
        <v>3158386.8605061318</v>
      </c>
      <c r="Q122" s="106">
        <v>3343780.8605061318</v>
      </c>
      <c r="S122">
        <v>48183</v>
      </c>
      <c r="T122">
        <v>48197</v>
      </c>
      <c r="U122" s="31">
        <v>0</v>
      </c>
      <c r="V122" s="31">
        <v>0</v>
      </c>
      <c r="W122" s="31">
        <v>0</v>
      </c>
      <c r="Y122">
        <v>48183</v>
      </c>
      <c r="Z122">
        <v>48197</v>
      </c>
      <c r="AA122" s="31">
        <v>0</v>
      </c>
      <c r="AB122" s="31">
        <v>0</v>
      </c>
      <c r="AC122" s="31">
        <v>0</v>
      </c>
      <c r="AE122">
        <v>48183</v>
      </c>
      <c r="AF122">
        <v>48197</v>
      </c>
      <c r="AG122" s="31">
        <v>0</v>
      </c>
      <c r="AH122" s="31">
        <v>0</v>
      </c>
      <c r="AI122" s="31">
        <v>0</v>
      </c>
      <c r="AK122">
        <v>48183</v>
      </c>
      <c r="AL122">
        <v>48197</v>
      </c>
      <c r="AM122" s="31">
        <v>0</v>
      </c>
      <c r="AN122" s="31">
        <v>0</v>
      </c>
      <c r="AO122" s="31">
        <v>0</v>
      </c>
      <c r="AQ122" s="1">
        <f t="shared" si="12"/>
        <v>48183</v>
      </c>
      <c r="AR122" s="121">
        <f t="shared" si="21"/>
        <v>48197</v>
      </c>
      <c r="AS122" s="120">
        <f t="shared" si="14"/>
        <v>2945156.7328496198</v>
      </c>
      <c r="AT122" s="120">
        <f t="shared" si="15"/>
        <v>5151346.5595252123</v>
      </c>
      <c r="AU122" s="120">
        <f t="shared" si="16"/>
        <v>8096503.2923748326</v>
      </c>
      <c r="AV122" s="122">
        <f t="shared" si="17"/>
        <v>12</v>
      </c>
      <c r="AW122" s="122">
        <f t="shared" si="18"/>
        <v>2031</v>
      </c>
      <c r="BB122" s="55"/>
      <c r="BC122" s="6"/>
      <c r="BD122" s="6"/>
      <c r="BE122" s="6"/>
      <c r="BF122" s="12"/>
      <c r="BG122" s="6"/>
      <c r="BI122" s="1"/>
      <c r="BJ122" s="6"/>
      <c r="BL122" s="54"/>
    </row>
    <row r="123" spans="1:64" x14ac:dyDescent="0.3">
      <c r="B123"/>
      <c r="C123" s="31"/>
      <c r="D123" s="31"/>
      <c r="E123" s="31"/>
      <c r="H123" s="1"/>
      <c r="I123" s="6"/>
      <c r="J123" s="6"/>
      <c r="K123" s="6"/>
      <c r="N123" s="49"/>
      <c r="O123" s="31"/>
      <c r="P123" s="31"/>
      <c r="Q123" s="31"/>
      <c r="U123" s="31"/>
      <c r="V123" s="31"/>
      <c r="W123" s="31"/>
      <c r="Z123"/>
      <c r="AA123" s="31"/>
      <c r="AB123" s="31"/>
      <c r="AC123" s="31"/>
      <c r="AF123"/>
      <c r="AG123" s="31"/>
      <c r="AH123" s="31"/>
      <c r="AI123" s="31"/>
      <c r="AM123" s="31"/>
      <c r="AN123" s="31"/>
      <c r="AO123" s="31"/>
      <c r="AR123" s="1"/>
      <c r="AS123" s="31"/>
      <c r="AT123" s="31"/>
      <c r="AU123" s="31"/>
      <c r="AV123" s="122"/>
      <c r="AW123" s="122"/>
      <c r="BB123" s="55"/>
      <c r="BF123" s="12"/>
      <c r="BG123" s="6"/>
      <c r="BI123" s="1"/>
      <c r="BJ123" s="6"/>
      <c r="BL123" s="54"/>
    </row>
    <row r="124" spans="1:64" x14ac:dyDescent="0.3">
      <c r="B124"/>
      <c r="C124" s="31"/>
      <c r="D124" s="31"/>
      <c r="E124" s="31"/>
      <c r="H124" s="1"/>
      <c r="I124" s="6"/>
      <c r="J124" s="6"/>
      <c r="K124" s="6"/>
      <c r="N124" s="49"/>
      <c r="O124" s="31"/>
      <c r="P124" s="31"/>
      <c r="Q124" s="31"/>
      <c r="U124" s="31"/>
      <c r="V124" s="31"/>
      <c r="W124" s="31"/>
      <c r="Z124"/>
      <c r="AA124" s="31"/>
      <c r="AB124" s="31"/>
      <c r="AC124" s="31"/>
      <c r="AF124"/>
      <c r="AG124" s="31"/>
      <c r="AH124" s="31"/>
      <c r="AI124" s="31"/>
      <c r="AM124" s="31"/>
      <c r="AN124" s="31"/>
      <c r="AO124" s="31"/>
      <c r="AR124" s="1"/>
      <c r="AS124" s="31"/>
      <c r="AT124" s="31"/>
      <c r="AU124" s="31"/>
      <c r="AV124" s="122"/>
      <c r="AW124" s="122"/>
      <c r="BB124" s="55"/>
      <c r="BF124" s="12"/>
      <c r="BG124" s="6"/>
      <c r="BI124" s="1"/>
      <c r="BJ124" s="6"/>
      <c r="BL124" s="54"/>
    </row>
    <row r="125" spans="1:64" x14ac:dyDescent="0.3">
      <c r="B125"/>
      <c r="C125" s="31"/>
      <c r="D125" s="31"/>
      <c r="E125" s="31"/>
      <c r="H125" s="1"/>
      <c r="I125" s="6"/>
      <c r="J125" s="6"/>
      <c r="K125" s="6"/>
      <c r="N125" s="49"/>
      <c r="O125" s="31"/>
      <c r="P125" s="31"/>
      <c r="Q125" s="31"/>
      <c r="U125" s="31"/>
      <c r="V125" s="31"/>
      <c r="W125" s="31"/>
      <c r="Z125"/>
      <c r="AA125" s="31"/>
      <c r="AB125" s="31"/>
      <c r="AC125" s="31"/>
      <c r="AF125"/>
      <c r="AG125" s="31"/>
      <c r="AH125" s="31"/>
      <c r="AI125" s="31"/>
      <c r="AM125" s="31"/>
      <c r="AN125" s="31"/>
      <c r="AO125" s="31"/>
      <c r="AR125" s="1"/>
      <c r="AS125" s="31"/>
      <c r="AT125" s="31"/>
      <c r="AU125" s="31"/>
      <c r="AV125" s="122"/>
      <c r="AW125" s="122"/>
      <c r="BB125" s="55"/>
      <c r="BF125" s="12"/>
      <c r="BG125" s="6"/>
      <c r="BI125" s="1"/>
      <c r="BJ125" s="6"/>
      <c r="BL125" s="54"/>
    </row>
    <row r="126" spans="1:64" x14ac:dyDescent="0.3">
      <c r="B126"/>
      <c r="C126" s="31"/>
      <c r="D126" s="31"/>
      <c r="E126" s="31"/>
      <c r="H126" s="1"/>
      <c r="I126" s="6"/>
      <c r="J126" s="6"/>
      <c r="K126" s="6"/>
      <c r="N126" s="49"/>
      <c r="O126" s="31"/>
      <c r="P126" s="31"/>
      <c r="Q126" s="31"/>
      <c r="U126" s="31"/>
      <c r="V126" s="31"/>
      <c r="W126" s="31"/>
      <c r="Z126"/>
      <c r="AA126" s="31"/>
      <c r="AB126" s="31"/>
      <c r="AC126" s="31"/>
      <c r="AF126"/>
      <c r="AG126" s="31"/>
      <c r="AH126" s="31"/>
      <c r="AI126" s="31"/>
      <c r="AM126" s="31"/>
      <c r="AN126" s="31"/>
      <c r="AO126" s="31"/>
      <c r="AR126" s="1"/>
      <c r="AS126" s="31"/>
      <c r="AT126" s="31"/>
      <c r="AU126" s="31"/>
      <c r="AV126" s="122"/>
      <c r="AW126" s="122"/>
      <c r="BB126" s="55"/>
      <c r="BF126" s="12"/>
      <c r="BG126" s="6"/>
      <c r="BI126" s="1"/>
      <c r="BJ126" s="6"/>
      <c r="BL126" s="54"/>
    </row>
    <row r="127" spans="1:64" x14ac:dyDescent="0.3">
      <c r="B127"/>
      <c r="C127" s="31"/>
      <c r="D127" s="31"/>
      <c r="E127" s="31"/>
      <c r="H127" s="1"/>
      <c r="I127" s="6"/>
      <c r="J127" s="6"/>
      <c r="K127" s="6"/>
      <c r="N127" s="49"/>
      <c r="O127" s="31"/>
      <c r="P127" s="31"/>
      <c r="Q127" s="31"/>
      <c r="U127" s="31"/>
      <c r="V127" s="31"/>
      <c r="W127" s="31"/>
      <c r="Z127"/>
      <c r="AA127" s="31"/>
      <c r="AB127" s="31"/>
      <c r="AC127" s="31"/>
      <c r="AF127"/>
      <c r="AG127" s="31"/>
      <c r="AH127" s="31"/>
      <c r="AI127" s="31"/>
      <c r="AM127" s="31"/>
      <c r="AN127" s="31"/>
      <c r="AO127" s="31"/>
      <c r="AR127" s="1"/>
      <c r="AS127" s="31"/>
      <c r="AT127" s="31"/>
      <c r="AU127" s="31"/>
      <c r="AV127" s="122"/>
      <c r="AW127" s="122"/>
      <c r="BB127" s="55"/>
      <c r="BF127" s="12"/>
      <c r="BG127" s="6"/>
      <c r="BI127" s="1"/>
      <c r="BJ127" s="6"/>
      <c r="BL127" s="54"/>
    </row>
    <row r="128" spans="1:64" x14ac:dyDescent="0.3">
      <c r="B128"/>
      <c r="C128" s="31"/>
      <c r="D128" s="31"/>
      <c r="E128" s="31"/>
      <c r="H128" s="1"/>
      <c r="I128" s="6"/>
      <c r="J128" s="6"/>
      <c r="K128" s="6"/>
      <c r="N128" s="49"/>
      <c r="O128" s="31"/>
      <c r="P128" s="31"/>
      <c r="Q128" s="31"/>
      <c r="U128" s="31"/>
      <c r="V128" s="31"/>
      <c r="W128" s="31"/>
      <c r="Z128"/>
      <c r="AA128" s="31"/>
      <c r="AB128" s="31"/>
      <c r="AC128" s="31"/>
      <c r="AF128"/>
      <c r="AG128" s="31"/>
      <c r="AH128" s="31"/>
      <c r="AI128" s="31"/>
      <c r="AM128" s="31"/>
      <c r="AN128" s="31"/>
      <c r="AO128" s="31"/>
      <c r="AR128" s="1"/>
      <c r="AS128" s="31"/>
      <c r="AT128" s="31"/>
      <c r="AU128" s="31"/>
      <c r="AV128" s="122"/>
      <c r="AW128" s="122"/>
      <c r="BB128" s="55"/>
      <c r="BF128" s="12"/>
      <c r="BG128" s="6"/>
      <c r="BI128" s="1"/>
      <c r="BJ128" s="6"/>
      <c r="BL128" s="54"/>
    </row>
    <row r="129" spans="2:64" x14ac:dyDescent="0.3">
      <c r="B129"/>
      <c r="C129" s="31"/>
      <c r="D129" s="31"/>
      <c r="E129" s="31"/>
      <c r="H129" s="1"/>
      <c r="I129" s="6"/>
      <c r="J129" s="6"/>
      <c r="K129" s="6"/>
      <c r="N129" s="49"/>
      <c r="O129" s="31"/>
      <c r="P129" s="31"/>
      <c r="Q129" s="31"/>
      <c r="U129" s="31"/>
      <c r="V129" s="31"/>
      <c r="W129" s="31"/>
      <c r="Z129"/>
      <c r="AA129" s="31"/>
      <c r="AB129" s="31"/>
      <c r="AC129" s="31"/>
      <c r="AF129"/>
      <c r="AG129" s="31"/>
      <c r="AH129" s="31"/>
      <c r="AI129" s="31"/>
      <c r="AM129" s="31"/>
      <c r="AN129" s="31"/>
      <c r="AO129" s="31"/>
      <c r="AR129" s="1"/>
      <c r="AS129" s="31"/>
      <c r="AT129" s="31"/>
      <c r="AU129" s="31"/>
      <c r="AV129" s="122"/>
      <c r="AW129" s="122"/>
      <c r="BB129" s="55"/>
      <c r="BF129" s="12"/>
      <c r="BG129" s="6"/>
      <c r="BI129" s="1"/>
      <c r="BJ129" s="6"/>
      <c r="BL129" s="54"/>
    </row>
    <row r="130" spans="2:64" x14ac:dyDescent="0.3">
      <c r="B130"/>
      <c r="C130" s="31"/>
      <c r="D130" s="31"/>
      <c r="E130" s="31"/>
      <c r="H130" s="1"/>
      <c r="I130" s="6"/>
      <c r="J130" s="6"/>
      <c r="K130" s="6"/>
      <c r="N130" s="49"/>
      <c r="O130" s="31"/>
      <c r="P130" s="31"/>
      <c r="Q130" s="31"/>
      <c r="U130" s="31"/>
      <c r="V130" s="31"/>
      <c r="W130" s="31"/>
      <c r="Z130"/>
      <c r="AA130" s="31"/>
      <c r="AB130" s="31"/>
      <c r="AC130" s="31"/>
      <c r="AF130"/>
      <c r="AG130" s="31"/>
      <c r="AH130" s="31"/>
      <c r="AI130" s="31"/>
      <c r="AM130" s="31"/>
      <c r="AN130" s="31"/>
      <c r="AO130" s="31"/>
      <c r="AR130" s="1"/>
      <c r="AS130" s="31"/>
      <c r="AT130" s="31"/>
      <c r="AU130" s="31"/>
      <c r="AV130" s="122"/>
      <c r="AW130" s="122"/>
      <c r="BB130" s="55"/>
      <c r="BF130" s="12"/>
      <c r="BG130" s="6"/>
      <c r="BI130" s="1"/>
      <c r="BJ130" s="6"/>
      <c r="BL130" s="54"/>
    </row>
    <row r="131" spans="2:64" x14ac:dyDescent="0.3">
      <c r="B131"/>
      <c r="C131" s="31"/>
      <c r="D131" s="31"/>
      <c r="E131" s="31"/>
      <c r="H131" s="1"/>
      <c r="I131" s="6"/>
      <c r="J131" s="6"/>
      <c r="K131" s="6"/>
      <c r="N131" s="49"/>
      <c r="O131" s="31"/>
      <c r="P131" s="31"/>
      <c r="Q131" s="31"/>
      <c r="U131" s="31"/>
      <c r="V131" s="31"/>
      <c r="W131" s="31"/>
      <c r="Z131"/>
      <c r="AA131" s="31"/>
      <c r="AB131" s="31"/>
      <c r="AC131" s="31"/>
      <c r="AF131"/>
      <c r="AG131" s="31"/>
      <c r="AH131" s="31"/>
      <c r="AI131" s="31"/>
      <c r="AM131" s="31"/>
      <c r="AN131" s="31"/>
      <c r="AO131" s="31"/>
      <c r="AR131" s="1"/>
      <c r="AS131" s="31"/>
      <c r="AT131" s="31"/>
      <c r="AU131" s="31"/>
      <c r="AV131" s="122"/>
      <c r="AW131" s="122"/>
      <c r="BB131" s="55"/>
      <c r="BF131" s="12"/>
      <c r="BG131" s="6"/>
      <c r="BI131" s="1"/>
      <c r="BJ131" s="6"/>
      <c r="BL131" s="54"/>
    </row>
    <row r="132" spans="2:64" x14ac:dyDescent="0.3">
      <c r="B132"/>
      <c r="C132" s="31"/>
      <c r="D132" s="31"/>
      <c r="E132" s="31"/>
      <c r="H132" s="1"/>
      <c r="I132" s="6"/>
      <c r="J132" s="6"/>
      <c r="K132" s="6"/>
      <c r="N132" s="49"/>
      <c r="O132" s="31"/>
      <c r="P132" s="31"/>
      <c r="Q132" s="31"/>
      <c r="U132" s="31"/>
      <c r="V132" s="31"/>
      <c r="W132" s="31"/>
      <c r="Z132"/>
      <c r="AA132" s="31"/>
      <c r="AB132" s="31"/>
      <c r="AC132" s="31"/>
      <c r="AF132"/>
      <c r="AG132" s="31"/>
      <c r="AH132" s="31"/>
      <c r="AI132" s="31"/>
      <c r="AR132" s="1"/>
      <c r="AS132" s="31"/>
      <c r="AT132" s="31"/>
      <c r="AU132" s="31"/>
      <c r="AV132" s="122"/>
      <c r="AW132" s="122"/>
      <c r="BB132" s="55"/>
      <c r="BF132" s="12"/>
      <c r="BG132" s="6"/>
      <c r="BI132" s="1"/>
      <c r="BJ132" s="6"/>
      <c r="BL132" s="54"/>
    </row>
    <row r="133" spans="2:64" x14ac:dyDescent="0.3">
      <c r="B133"/>
      <c r="C133" s="31"/>
      <c r="D133" s="31"/>
      <c r="E133" s="31"/>
      <c r="H133" s="1"/>
      <c r="I133" s="6"/>
      <c r="J133" s="6"/>
      <c r="K133" s="6"/>
      <c r="N133" s="49"/>
      <c r="O133" s="31"/>
      <c r="P133" s="31"/>
      <c r="Q133" s="31"/>
      <c r="U133" s="31"/>
      <c r="V133" s="31"/>
      <c r="W133" s="31"/>
      <c r="Z133"/>
      <c r="AA133" s="31"/>
      <c r="AB133" s="31"/>
      <c r="AC133" s="31"/>
      <c r="AF133"/>
      <c r="AG133" s="31"/>
      <c r="AH133" s="31"/>
      <c r="AI133" s="31"/>
      <c r="AR133" s="1"/>
      <c r="AS133" s="31"/>
      <c r="AT133" s="31"/>
      <c r="AU133" s="31"/>
      <c r="AV133" s="122"/>
      <c r="AW133" s="122"/>
      <c r="BB133" s="55"/>
      <c r="BF133" s="12"/>
      <c r="BG133" s="6"/>
      <c r="BI133" s="1"/>
      <c r="BJ133" s="6"/>
      <c r="BL133" s="54"/>
    </row>
    <row r="134" spans="2:64" x14ac:dyDescent="0.3">
      <c r="B134"/>
      <c r="C134" s="31"/>
      <c r="D134" s="31"/>
      <c r="E134" s="31"/>
      <c r="H134" s="1"/>
      <c r="I134" s="6"/>
      <c r="J134" s="6"/>
      <c r="K134" s="6"/>
      <c r="N134" s="49"/>
      <c r="O134" s="31"/>
      <c r="P134" s="31"/>
      <c r="Q134" s="31"/>
      <c r="U134" s="31"/>
      <c r="V134" s="31"/>
      <c r="W134" s="31"/>
      <c r="Z134"/>
      <c r="AA134" s="31"/>
      <c r="AB134" s="31"/>
      <c r="AC134" s="31"/>
      <c r="AF134"/>
      <c r="AG134" s="31"/>
      <c r="AH134" s="31"/>
      <c r="AI134" s="31"/>
      <c r="AR134" s="1"/>
      <c r="AS134" s="31"/>
      <c r="AT134" s="31"/>
      <c r="AU134" s="31"/>
      <c r="AV134" s="122"/>
      <c r="AW134" s="122"/>
      <c r="BB134" s="55"/>
      <c r="BF134" s="12"/>
      <c r="BG134" s="6"/>
      <c r="BI134" s="1"/>
      <c r="BJ134" s="6"/>
      <c r="BL134" s="54"/>
    </row>
    <row r="135" spans="2:64" x14ac:dyDescent="0.3">
      <c r="B135"/>
      <c r="C135" s="31"/>
      <c r="D135" s="31"/>
      <c r="E135" s="31"/>
      <c r="H135" s="1"/>
      <c r="I135" s="6"/>
      <c r="J135" s="6"/>
      <c r="K135" s="6"/>
      <c r="N135" s="49"/>
      <c r="O135" s="31"/>
      <c r="P135" s="31"/>
      <c r="Q135" s="31"/>
      <c r="U135" s="31"/>
      <c r="V135" s="31"/>
      <c r="W135" s="31"/>
      <c r="Z135"/>
      <c r="AA135" s="31"/>
      <c r="AB135" s="31"/>
      <c r="AC135" s="31"/>
      <c r="AF135"/>
      <c r="AG135" s="31"/>
      <c r="AH135" s="31"/>
      <c r="AI135" s="31"/>
      <c r="AR135" s="1"/>
      <c r="AS135" s="31"/>
      <c r="AT135" s="31"/>
      <c r="AU135" s="31"/>
      <c r="AV135" s="122"/>
      <c r="AW135" s="122"/>
      <c r="BB135" s="55"/>
      <c r="BF135" s="12"/>
      <c r="BG135" s="6"/>
      <c r="BI135" s="1"/>
      <c r="BJ135" s="6"/>
      <c r="BL135" s="54"/>
    </row>
    <row r="136" spans="2:64" x14ac:dyDescent="0.3">
      <c r="B136"/>
      <c r="C136" s="31"/>
      <c r="D136" s="31"/>
      <c r="E136" s="31"/>
      <c r="H136" s="1"/>
      <c r="I136" s="6"/>
      <c r="J136" s="6"/>
      <c r="K136" s="6"/>
      <c r="N136" s="49"/>
      <c r="O136" s="31"/>
      <c r="P136" s="31"/>
      <c r="Q136" s="31"/>
      <c r="U136" s="31"/>
      <c r="V136" s="31"/>
      <c r="W136" s="31"/>
      <c r="Z136"/>
      <c r="AA136" s="31"/>
      <c r="AB136" s="31"/>
      <c r="AC136" s="31"/>
      <c r="AF136"/>
      <c r="AG136" s="31"/>
      <c r="AH136" s="31"/>
      <c r="AI136" s="31"/>
      <c r="AR136" s="1"/>
      <c r="AS136" s="31"/>
      <c r="AT136" s="31"/>
      <c r="AU136" s="31"/>
      <c r="AV136" s="122"/>
      <c r="AW136" s="122"/>
      <c r="BB136" s="55"/>
      <c r="BF136" s="12"/>
      <c r="BG136" s="6"/>
      <c r="BI136" s="1"/>
      <c r="BJ136" s="6"/>
      <c r="BL136" s="54"/>
    </row>
    <row r="137" spans="2:64" x14ac:dyDescent="0.3">
      <c r="B137"/>
      <c r="C137" s="31"/>
      <c r="D137" s="31"/>
      <c r="E137" s="31"/>
      <c r="H137" s="1"/>
      <c r="I137" s="6"/>
      <c r="J137" s="6"/>
      <c r="K137" s="6"/>
      <c r="N137" s="49"/>
      <c r="O137" s="31"/>
      <c r="P137" s="31"/>
      <c r="Q137" s="31"/>
      <c r="U137" s="31"/>
      <c r="V137" s="31"/>
      <c r="W137" s="31"/>
      <c r="Z137"/>
      <c r="AA137" s="31"/>
      <c r="AB137" s="31"/>
      <c r="AC137" s="31"/>
      <c r="AF137"/>
      <c r="AG137" s="31"/>
      <c r="AH137" s="31"/>
      <c r="AI137" s="31"/>
      <c r="AR137" s="1"/>
      <c r="AS137" s="31"/>
      <c r="AT137" s="31"/>
      <c r="AU137" s="31"/>
      <c r="AV137" s="122"/>
      <c r="AW137" s="122"/>
      <c r="BB137" s="55"/>
      <c r="BF137" s="12"/>
      <c r="BG137" s="6"/>
      <c r="BI137" s="1"/>
      <c r="BJ137" s="6"/>
      <c r="BL137" s="54"/>
    </row>
    <row r="138" spans="2:64" x14ac:dyDescent="0.3">
      <c r="B138"/>
      <c r="C138" s="31"/>
      <c r="D138" s="31"/>
      <c r="E138" s="31"/>
      <c r="H138" s="1"/>
      <c r="I138" s="6"/>
      <c r="J138" s="6"/>
      <c r="K138" s="6"/>
      <c r="N138" s="49"/>
      <c r="O138" s="31"/>
      <c r="P138" s="31"/>
      <c r="Q138" s="31"/>
      <c r="U138" s="31"/>
      <c r="V138" s="31"/>
      <c r="W138" s="31"/>
      <c r="Z138"/>
      <c r="AA138" s="31"/>
      <c r="AB138" s="31"/>
      <c r="AC138" s="31"/>
      <c r="AF138"/>
      <c r="AG138" s="31"/>
      <c r="AH138" s="31"/>
      <c r="AI138" s="31"/>
      <c r="AR138" s="1"/>
      <c r="AS138" s="31"/>
      <c r="AT138" s="31"/>
      <c r="AU138" s="31"/>
      <c r="AV138" s="122"/>
      <c r="AW138" s="122"/>
      <c r="BB138" s="55"/>
      <c r="BF138" s="12"/>
      <c r="BG138" s="6"/>
      <c r="BI138" s="1"/>
      <c r="BJ138" s="6"/>
      <c r="BL138" s="54"/>
    </row>
    <row r="139" spans="2:64" x14ac:dyDescent="0.3">
      <c r="B139"/>
      <c r="C139" s="31"/>
      <c r="D139" s="31"/>
      <c r="E139" s="31"/>
      <c r="H139" s="1"/>
      <c r="I139" s="6"/>
      <c r="J139" s="6"/>
      <c r="K139" s="6"/>
      <c r="N139" s="49"/>
      <c r="O139" s="31"/>
      <c r="P139" s="31"/>
      <c r="Q139" s="31"/>
      <c r="U139" s="31"/>
      <c r="V139" s="31"/>
      <c r="W139" s="31"/>
      <c r="Z139"/>
      <c r="AA139" s="31"/>
      <c r="AB139" s="31"/>
      <c r="AC139" s="31"/>
      <c r="AF139"/>
      <c r="AG139" s="31"/>
      <c r="AH139" s="31"/>
      <c r="AI139" s="31"/>
      <c r="AR139" s="1"/>
      <c r="AS139" s="31"/>
      <c r="AT139" s="31"/>
      <c r="AU139" s="31"/>
      <c r="AV139" s="122"/>
      <c r="AW139" s="122"/>
      <c r="BB139" s="55"/>
      <c r="BF139" s="12"/>
      <c r="BG139" s="6"/>
      <c r="BI139" s="1"/>
      <c r="BJ139" s="6"/>
      <c r="BL139" s="54"/>
    </row>
    <row r="140" spans="2:64" x14ac:dyDescent="0.3">
      <c r="B140"/>
      <c r="C140" s="31"/>
      <c r="D140" s="31"/>
      <c r="E140" s="31"/>
      <c r="H140" s="1"/>
      <c r="I140" s="6"/>
      <c r="J140" s="6"/>
      <c r="K140" s="6"/>
      <c r="N140" s="49"/>
      <c r="O140" s="31"/>
      <c r="P140" s="31"/>
      <c r="Q140" s="31"/>
      <c r="U140" s="31"/>
      <c r="V140" s="31"/>
      <c r="W140" s="31"/>
      <c r="Z140"/>
      <c r="AA140" s="31"/>
      <c r="AB140" s="31"/>
      <c r="AC140" s="31"/>
      <c r="AF140"/>
      <c r="AG140" s="31"/>
      <c r="AH140" s="31"/>
      <c r="AI140" s="31"/>
      <c r="AR140" s="1"/>
      <c r="AS140" s="31"/>
      <c r="AT140" s="31"/>
      <c r="AU140" s="31"/>
      <c r="AV140" s="122"/>
      <c r="AW140" s="122"/>
      <c r="BB140" s="55"/>
      <c r="BF140" s="12"/>
      <c r="BG140" s="6"/>
      <c r="BI140" s="1"/>
      <c r="BJ140" s="6"/>
      <c r="BL140" s="54"/>
    </row>
    <row r="141" spans="2:64" x14ac:dyDescent="0.3">
      <c r="B141"/>
      <c r="C141" s="31"/>
      <c r="D141" s="31"/>
      <c r="E141" s="31"/>
      <c r="H141" s="1"/>
      <c r="I141" s="6"/>
      <c r="J141" s="6"/>
      <c r="K141" s="6"/>
      <c r="N141" s="49"/>
      <c r="O141" s="31"/>
      <c r="P141" s="31"/>
      <c r="Q141" s="31"/>
      <c r="U141" s="31"/>
      <c r="V141" s="31"/>
      <c r="W141" s="31"/>
      <c r="Z141"/>
      <c r="AA141" s="31"/>
      <c r="AB141" s="31"/>
      <c r="AC141" s="31"/>
      <c r="AF141"/>
      <c r="AG141" s="31"/>
      <c r="AH141" s="31"/>
      <c r="AI141" s="31"/>
      <c r="AR141" s="1"/>
      <c r="AS141" s="31"/>
      <c r="AT141" s="31"/>
      <c r="AU141" s="31"/>
      <c r="AV141" s="122"/>
      <c r="AW141" s="122"/>
      <c r="BB141" s="55"/>
      <c r="BF141" s="12"/>
      <c r="BG141" s="6"/>
      <c r="BI141" s="1"/>
      <c r="BJ141" s="6"/>
      <c r="BL141" s="54"/>
    </row>
    <row r="142" spans="2:64" x14ac:dyDescent="0.3">
      <c r="B142"/>
      <c r="C142" s="31"/>
      <c r="D142" s="31"/>
      <c r="E142" s="31"/>
      <c r="H142" s="1"/>
      <c r="I142" s="6"/>
      <c r="J142" s="6"/>
      <c r="K142" s="6"/>
      <c r="N142" s="49"/>
      <c r="O142" s="31"/>
      <c r="P142" s="31"/>
      <c r="Q142" s="31"/>
      <c r="U142" s="31"/>
      <c r="V142" s="31"/>
      <c r="W142" s="31"/>
      <c r="Z142"/>
      <c r="AA142" s="31"/>
      <c r="AB142" s="31"/>
      <c r="AC142" s="31"/>
      <c r="AF142"/>
      <c r="AG142" s="31"/>
      <c r="AH142" s="31"/>
      <c r="AI142" s="31"/>
      <c r="AR142" s="1"/>
      <c r="AS142" s="31"/>
      <c r="AT142" s="31"/>
      <c r="AU142" s="31"/>
      <c r="AV142" s="122"/>
      <c r="AW142" s="122"/>
      <c r="BB142" s="55"/>
      <c r="BF142" s="12"/>
      <c r="BG142" s="6"/>
      <c r="BI142" s="1"/>
      <c r="BJ142" s="6"/>
      <c r="BL142" s="54"/>
    </row>
    <row r="143" spans="2:64" x14ac:dyDescent="0.3">
      <c r="B143"/>
      <c r="C143" s="31"/>
      <c r="D143" s="31"/>
      <c r="E143" s="31"/>
      <c r="H143" s="1"/>
      <c r="I143" s="6"/>
      <c r="J143" s="6"/>
      <c r="K143" s="6"/>
      <c r="N143" s="49"/>
      <c r="O143" s="31"/>
      <c r="P143" s="31"/>
      <c r="Q143" s="31"/>
      <c r="U143" s="31"/>
      <c r="V143" s="31"/>
      <c r="W143" s="31"/>
      <c r="Z143"/>
      <c r="AA143" s="31"/>
      <c r="AB143" s="31"/>
      <c r="AC143" s="31"/>
      <c r="AF143"/>
      <c r="AG143" s="31"/>
      <c r="AH143" s="31"/>
      <c r="AI143" s="31"/>
      <c r="AR143" s="1"/>
      <c r="AS143" s="31"/>
      <c r="AT143" s="31"/>
      <c r="AU143" s="31"/>
      <c r="AV143" s="122"/>
      <c r="AW143" s="122"/>
      <c r="BB143" s="55"/>
      <c r="BF143" s="12"/>
      <c r="BG143" s="6"/>
      <c r="BI143" s="1"/>
      <c r="BJ143" s="6"/>
      <c r="BL143" s="54"/>
    </row>
    <row r="144" spans="2:64" x14ac:dyDescent="0.3">
      <c r="B144"/>
      <c r="C144" s="31"/>
      <c r="D144" s="31"/>
      <c r="E144" s="31"/>
      <c r="H144" s="1"/>
      <c r="I144" s="6"/>
      <c r="J144" s="6"/>
      <c r="K144" s="6"/>
      <c r="N144" s="49"/>
      <c r="O144" s="31"/>
      <c r="P144" s="31"/>
      <c r="Q144" s="31"/>
      <c r="U144" s="31"/>
      <c r="V144" s="31"/>
      <c r="W144" s="31"/>
      <c r="Z144"/>
      <c r="AA144" s="31"/>
      <c r="AB144" s="31"/>
      <c r="AC144" s="31"/>
      <c r="AF144"/>
      <c r="AG144"/>
      <c r="AH144"/>
      <c r="AI144"/>
      <c r="AR144" s="1"/>
      <c r="AS144" s="31"/>
      <c r="AT144" s="31"/>
      <c r="AU144" s="31"/>
      <c r="AV144" s="122"/>
      <c r="AW144" s="122"/>
      <c r="BB144" s="55"/>
      <c r="BF144" s="12"/>
      <c r="BG144" s="6"/>
      <c r="BI144" s="1"/>
      <c r="BJ144" s="6"/>
      <c r="BL144" s="54"/>
    </row>
    <row r="145" spans="2:64" x14ac:dyDescent="0.3">
      <c r="B145"/>
      <c r="C145" s="31"/>
      <c r="D145" s="31"/>
      <c r="E145" s="31"/>
      <c r="H145" s="1"/>
      <c r="I145" s="6"/>
      <c r="J145" s="6"/>
      <c r="K145" s="6"/>
      <c r="N145" s="49"/>
      <c r="O145" s="31"/>
      <c r="P145" s="31"/>
      <c r="Q145" s="31"/>
      <c r="U145" s="31"/>
      <c r="V145" s="31"/>
      <c r="W145" s="31"/>
      <c r="Z145"/>
      <c r="AA145" s="31"/>
      <c r="AB145" s="31"/>
      <c r="AC145" s="31"/>
      <c r="AF145"/>
      <c r="AG145"/>
      <c r="AH145"/>
      <c r="AI145"/>
      <c r="AR145" s="1"/>
      <c r="AS145" s="31"/>
      <c r="AT145" s="31"/>
      <c r="AU145" s="31"/>
      <c r="AV145" s="122"/>
      <c r="AW145" s="122"/>
      <c r="BB145" s="55"/>
      <c r="BF145" s="12"/>
      <c r="BG145" s="6"/>
      <c r="BI145" s="1"/>
      <c r="BJ145" s="6"/>
      <c r="BL145" s="54"/>
    </row>
    <row r="146" spans="2:64" x14ac:dyDescent="0.3">
      <c r="B146"/>
      <c r="C146" s="31"/>
      <c r="D146" s="31"/>
      <c r="E146" s="31"/>
      <c r="H146" s="1"/>
      <c r="I146" s="6"/>
      <c r="J146" s="6"/>
      <c r="K146" s="6"/>
      <c r="N146" s="49"/>
      <c r="O146" s="31"/>
      <c r="P146" s="31"/>
      <c r="Q146" s="31"/>
      <c r="U146" s="31"/>
      <c r="V146" s="31"/>
      <c r="W146" s="31"/>
      <c r="Z146"/>
      <c r="AA146" s="31"/>
      <c r="AB146" s="31"/>
      <c r="AC146" s="31"/>
      <c r="AF146"/>
      <c r="AG146"/>
      <c r="AH146"/>
      <c r="AI146"/>
      <c r="AR146" s="1"/>
      <c r="AS146" s="31"/>
      <c r="AT146" s="31"/>
      <c r="AU146" s="31"/>
      <c r="AV146" s="122"/>
      <c r="AW146" s="122"/>
      <c r="BB146" s="55"/>
      <c r="BF146" s="12"/>
      <c r="BG146" s="6"/>
      <c r="BI146" s="1"/>
      <c r="BJ146" s="6"/>
      <c r="BL146" s="54"/>
    </row>
    <row r="147" spans="2:64" x14ac:dyDescent="0.3">
      <c r="B147"/>
      <c r="C147" s="31"/>
      <c r="D147" s="31"/>
      <c r="E147" s="31"/>
      <c r="H147" s="1"/>
      <c r="I147" s="6"/>
      <c r="J147" s="6"/>
      <c r="K147" s="6"/>
      <c r="N147" s="49"/>
      <c r="O147" s="31"/>
      <c r="P147" s="31"/>
      <c r="Q147" s="31"/>
      <c r="U147" s="31"/>
      <c r="V147" s="31"/>
      <c r="W147" s="31"/>
      <c r="Z147"/>
      <c r="AA147" s="31"/>
      <c r="AB147" s="31"/>
      <c r="AC147" s="31"/>
      <c r="AF147"/>
      <c r="AG147"/>
      <c r="AH147"/>
      <c r="AI147"/>
      <c r="AR147" s="1"/>
      <c r="AS147" s="31"/>
      <c r="AT147" s="31"/>
      <c r="AU147" s="31"/>
      <c r="AV147" s="122"/>
      <c r="AW147" s="122"/>
      <c r="BB147" s="55"/>
      <c r="BF147" s="12"/>
      <c r="BG147" s="6"/>
      <c r="BI147" s="1"/>
      <c r="BJ147" s="6"/>
      <c r="BL147" s="54"/>
    </row>
    <row r="148" spans="2:64" x14ac:dyDescent="0.3">
      <c r="B148"/>
      <c r="C148" s="31"/>
      <c r="D148" s="31"/>
      <c r="E148" s="31"/>
      <c r="H148" s="1"/>
      <c r="I148" s="6"/>
      <c r="J148" s="6"/>
      <c r="K148" s="6"/>
      <c r="N148" s="49"/>
      <c r="O148" s="31"/>
      <c r="P148" s="31"/>
      <c r="Q148" s="31"/>
      <c r="U148" s="31"/>
      <c r="V148" s="31"/>
      <c r="W148" s="31"/>
      <c r="Z148"/>
      <c r="AA148" s="31"/>
      <c r="AB148" s="31"/>
      <c r="AC148" s="31"/>
      <c r="AF148"/>
      <c r="AG148"/>
      <c r="AH148"/>
      <c r="AI148"/>
      <c r="AR148" s="1"/>
      <c r="AS148" s="31"/>
      <c r="AT148" s="31"/>
      <c r="AU148" s="31"/>
      <c r="AV148" s="122"/>
      <c r="AW148" s="122"/>
      <c r="BB148" s="55"/>
      <c r="BF148" s="12"/>
      <c r="BG148" s="6"/>
      <c r="BI148" s="1"/>
      <c r="BJ148" s="6"/>
      <c r="BL148" s="54"/>
    </row>
    <row r="149" spans="2:64" x14ac:dyDescent="0.3">
      <c r="B149"/>
      <c r="C149" s="31"/>
      <c r="D149" s="31"/>
      <c r="E149" s="31"/>
      <c r="H149" s="1"/>
      <c r="I149" s="6"/>
      <c r="J149" s="6"/>
      <c r="K149" s="6"/>
      <c r="N149" s="49"/>
      <c r="O149" s="31"/>
      <c r="P149" s="31"/>
      <c r="Q149" s="31"/>
      <c r="U149" s="31"/>
      <c r="V149" s="31"/>
      <c r="W149" s="31"/>
      <c r="Z149"/>
      <c r="AA149" s="31"/>
      <c r="AB149" s="31"/>
      <c r="AC149" s="31"/>
      <c r="AF149"/>
      <c r="AG149"/>
      <c r="AH149"/>
      <c r="AI149"/>
      <c r="AR149" s="1"/>
      <c r="AS149" s="31"/>
      <c r="AT149" s="31"/>
      <c r="AU149" s="31"/>
      <c r="AV149" s="122"/>
      <c r="AW149" s="122"/>
      <c r="BB149" s="55"/>
      <c r="BF149" s="12"/>
      <c r="BG149" s="6"/>
      <c r="BI149" s="1"/>
      <c r="BJ149" s="6"/>
      <c r="BL149" s="54"/>
    </row>
    <row r="150" spans="2:64" x14ac:dyDescent="0.3">
      <c r="B150"/>
      <c r="C150" s="31"/>
      <c r="D150" s="31"/>
      <c r="E150" s="31"/>
      <c r="H150" s="1"/>
      <c r="I150" s="6"/>
      <c r="J150" s="6"/>
      <c r="K150" s="6"/>
      <c r="N150" s="49"/>
      <c r="O150" s="31"/>
      <c r="P150" s="31"/>
      <c r="Q150" s="31"/>
      <c r="U150" s="31"/>
      <c r="V150" s="31"/>
      <c r="W150" s="31"/>
      <c r="Z150"/>
      <c r="AA150" s="31"/>
      <c r="AB150" s="31"/>
      <c r="AC150" s="31"/>
      <c r="AF150"/>
      <c r="AG150"/>
      <c r="AH150"/>
      <c r="AI150"/>
      <c r="AR150" s="1"/>
      <c r="AS150" s="31"/>
      <c r="AT150" s="31"/>
      <c r="AU150" s="31"/>
      <c r="AV150" s="122"/>
      <c r="AW150" s="122"/>
      <c r="BB150" s="55"/>
      <c r="BF150" s="12"/>
      <c r="BG150" s="6"/>
      <c r="BI150" s="1"/>
      <c r="BJ150" s="6"/>
      <c r="BL150" s="54"/>
    </row>
    <row r="151" spans="2:64" x14ac:dyDescent="0.3">
      <c r="B151"/>
      <c r="C151" s="31"/>
      <c r="D151" s="31"/>
      <c r="E151" s="31"/>
      <c r="H151" s="1"/>
      <c r="I151" s="6"/>
      <c r="J151" s="6"/>
      <c r="K151" s="6"/>
      <c r="N151" s="49"/>
      <c r="O151" s="31"/>
      <c r="P151" s="31"/>
      <c r="Q151" s="31"/>
      <c r="U151" s="31"/>
      <c r="V151" s="31"/>
      <c r="W151" s="31"/>
      <c r="Z151"/>
      <c r="AA151" s="31"/>
      <c r="AB151" s="31"/>
      <c r="AC151" s="31"/>
      <c r="AF151"/>
      <c r="AG151"/>
      <c r="AH151"/>
      <c r="AI151"/>
      <c r="AR151" s="1"/>
      <c r="AS151" s="31"/>
      <c r="AT151" s="31"/>
      <c r="AU151" s="31"/>
      <c r="AV151" s="122"/>
      <c r="AW151" s="122"/>
      <c r="BB151" s="55"/>
      <c r="BF151" s="12"/>
      <c r="BG151" s="6"/>
      <c r="BI151" s="1"/>
      <c r="BJ151" s="6"/>
      <c r="BL151" s="54"/>
    </row>
    <row r="152" spans="2:64" x14ac:dyDescent="0.3">
      <c r="B152"/>
      <c r="C152" s="31"/>
      <c r="D152" s="31"/>
      <c r="E152" s="31"/>
      <c r="H152" s="1"/>
      <c r="I152" s="6"/>
      <c r="J152" s="6"/>
      <c r="K152" s="6"/>
      <c r="N152" s="49"/>
      <c r="O152" s="31"/>
      <c r="P152" s="31"/>
      <c r="Q152" s="31"/>
      <c r="U152" s="31"/>
      <c r="V152" s="31"/>
      <c r="W152" s="31"/>
      <c r="Z152"/>
      <c r="AA152" s="31"/>
      <c r="AB152" s="31"/>
      <c r="AC152" s="31"/>
      <c r="AF152"/>
      <c r="AG152"/>
      <c r="AH152"/>
      <c r="AI152"/>
      <c r="AR152" s="1"/>
      <c r="AS152" s="31"/>
      <c r="AT152" s="31"/>
      <c r="AU152" s="31"/>
      <c r="AV152" s="122"/>
      <c r="AW152" s="122"/>
      <c r="BB152" s="55"/>
      <c r="BF152" s="12"/>
      <c r="BG152" s="6"/>
      <c r="BI152" s="1"/>
      <c r="BJ152" s="6"/>
      <c r="BL152" s="54"/>
    </row>
    <row r="153" spans="2:64" x14ac:dyDescent="0.3">
      <c r="B153"/>
      <c r="C153" s="31"/>
      <c r="D153" s="31"/>
      <c r="E153" s="31"/>
      <c r="H153" s="1"/>
      <c r="I153" s="6"/>
      <c r="J153" s="6"/>
      <c r="K153" s="6"/>
      <c r="N153" s="49"/>
      <c r="O153" s="31"/>
      <c r="P153" s="31"/>
      <c r="Q153" s="31"/>
      <c r="U153" s="31"/>
      <c r="V153" s="31"/>
      <c r="W153" s="31"/>
      <c r="Z153"/>
      <c r="AA153" s="31"/>
      <c r="AB153" s="31"/>
      <c r="AC153" s="31"/>
      <c r="AF153"/>
      <c r="AG153"/>
      <c r="AH153"/>
      <c r="AI153"/>
      <c r="AR153" s="1"/>
      <c r="AS153" s="31"/>
      <c r="AT153" s="31"/>
      <c r="AU153" s="31"/>
      <c r="AV153" s="122"/>
      <c r="AW153" s="122"/>
      <c r="BB153" s="55"/>
      <c r="BF153" s="12"/>
      <c r="BG153" s="6"/>
      <c r="BI153" s="1"/>
      <c r="BJ153" s="6"/>
      <c r="BL153" s="54"/>
    </row>
    <row r="154" spans="2:64" x14ac:dyDescent="0.3">
      <c r="B154"/>
      <c r="C154" s="31"/>
      <c r="D154" s="31"/>
      <c r="E154" s="31"/>
      <c r="H154" s="1"/>
      <c r="I154" s="6"/>
      <c r="J154" s="6"/>
      <c r="K154" s="6"/>
      <c r="N154" s="49"/>
      <c r="O154" s="31"/>
      <c r="P154" s="31"/>
      <c r="Q154" s="31"/>
      <c r="U154" s="31"/>
      <c r="V154" s="31"/>
      <c r="W154" s="31"/>
      <c r="Z154"/>
      <c r="AA154" s="31"/>
      <c r="AB154" s="31"/>
      <c r="AC154" s="31"/>
      <c r="AF154"/>
      <c r="AG154"/>
      <c r="AH154"/>
      <c r="AI154"/>
      <c r="AR154" s="1"/>
      <c r="AS154" s="31"/>
      <c r="AT154" s="31"/>
      <c r="AU154" s="31"/>
      <c r="AV154" s="122"/>
      <c r="AW154" s="122"/>
      <c r="BB154" s="55"/>
      <c r="BF154" s="12"/>
      <c r="BG154" s="6"/>
      <c r="BI154" s="1"/>
      <c r="BJ154" s="6"/>
      <c r="BL154" s="54"/>
    </row>
    <row r="155" spans="2:64" x14ac:dyDescent="0.3">
      <c r="B155"/>
      <c r="C155" s="31"/>
      <c r="D155" s="31"/>
      <c r="E155" s="31"/>
      <c r="H155" s="1"/>
      <c r="I155" s="6"/>
      <c r="J155" s="6"/>
      <c r="K155" s="6"/>
      <c r="N155" s="49"/>
      <c r="O155" s="31"/>
      <c r="P155" s="31"/>
      <c r="Q155" s="31"/>
      <c r="U155" s="31"/>
      <c r="V155" s="31"/>
      <c r="W155" s="31"/>
      <c r="Z155"/>
      <c r="AA155" s="31"/>
      <c r="AB155" s="31"/>
      <c r="AC155" s="31"/>
      <c r="AF155"/>
      <c r="AG155"/>
      <c r="AH155"/>
      <c r="AI155"/>
      <c r="AR155" s="1"/>
      <c r="AS155" s="31"/>
      <c r="AT155" s="31"/>
      <c r="AU155" s="31"/>
      <c r="AV155" s="122"/>
      <c r="AW155" s="122"/>
      <c r="BB155" s="55"/>
      <c r="BF155" s="12"/>
      <c r="BG155" s="6"/>
      <c r="BI155" s="1"/>
      <c r="BJ155" s="6"/>
      <c r="BL155" s="54"/>
    </row>
    <row r="156" spans="2:64" x14ac:dyDescent="0.3">
      <c r="B156"/>
      <c r="C156" s="31"/>
      <c r="D156" s="31"/>
      <c r="E156" s="31"/>
      <c r="H156" s="1"/>
      <c r="I156" s="6"/>
      <c r="J156" s="6"/>
      <c r="K156" s="6"/>
      <c r="N156" s="49"/>
      <c r="O156" s="31"/>
      <c r="P156" s="31"/>
      <c r="Q156" s="31"/>
      <c r="U156" s="31"/>
      <c r="V156" s="31"/>
      <c r="W156" s="31"/>
      <c r="Z156"/>
      <c r="AA156" s="31"/>
      <c r="AB156" s="31"/>
      <c r="AC156" s="31"/>
      <c r="AF156"/>
      <c r="AG156"/>
      <c r="AH156"/>
      <c r="AI156"/>
      <c r="AR156" s="1"/>
      <c r="AS156" s="31"/>
      <c r="AT156" s="31"/>
      <c r="AU156" s="31"/>
      <c r="AV156" s="122"/>
      <c r="AW156" s="122"/>
      <c r="BB156" s="55"/>
      <c r="BF156" s="12"/>
      <c r="BG156" s="6"/>
      <c r="BI156" s="1"/>
      <c r="BJ156" s="6"/>
      <c r="BL156" s="54"/>
    </row>
    <row r="157" spans="2:64" x14ac:dyDescent="0.3">
      <c r="B157"/>
      <c r="C157" s="31"/>
      <c r="D157" s="31"/>
      <c r="E157" s="31"/>
      <c r="H157" s="1"/>
      <c r="I157" s="6"/>
      <c r="J157" s="6"/>
      <c r="K157" s="6"/>
      <c r="N157" s="49"/>
      <c r="O157" s="31"/>
      <c r="P157" s="31"/>
      <c r="Q157" s="31"/>
      <c r="U157" s="31"/>
      <c r="V157" s="31"/>
      <c r="W157" s="31"/>
      <c r="Z157"/>
      <c r="AA157" s="31"/>
      <c r="AB157" s="31"/>
      <c r="AC157" s="31"/>
      <c r="AF157"/>
      <c r="AG157"/>
      <c r="AH157"/>
      <c r="AI157"/>
      <c r="AR157" s="1"/>
      <c r="AS157" s="31"/>
      <c r="AT157" s="31"/>
      <c r="AU157" s="31"/>
      <c r="AV157" s="122"/>
      <c r="AW157" s="122"/>
      <c r="BB157" s="55"/>
      <c r="BF157" s="12"/>
      <c r="BG157" s="6"/>
      <c r="BI157" s="1"/>
      <c r="BJ157" s="6"/>
      <c r="BL157" s="54"/>
    </row>
    <row r="158" spans="2:64" x14ac:dyDescent="0.3">
      <c r="B158"/>
      <c r="C158" s="31"/>
      <c r="D158" s="31"/>
      <c r="E158" s="31"/>
      <c r="H158" s="1"/>
      <c r="I158" s="6"/>
      <c r="J158" s="6"/>
      <c r="K158" s="6"/>
      <c r="N158" s="49"/>
      <c r="O158" s="31"/>
      <c r="P158" s="31"/>
      <c r="Q158" s="31"/>
      <c r="U158" s="31"/>
      <c r="V158" s="31"/>
      <c r="W158" s="31"/>
      <c r="Z158"/>
      <c r="AA158" s="31"/>
      <c r="AB158" s="31"/>
      <c r="AC158" s="31"/>
      <c r="AF158"/>
      <c r="AG158"/>
      <c r="AH158"/>
      <c r="AI158"/>
      <c r="AR158" s="1"/>
      <c r="AS158" s="31"/>
      <c r="AT158" s="31"/>
      <c r="AU158" s="31"/>
      <c r="AV158" s="122"/>
      <c r="AW158" s="122"/>
      <c r="BB158" s="55"/>
      <c r="BF158" s="12"/>
      <c r="BG158" s="6"/>
      <c r="BI158" s="1"/>
      <c r="BJ158" s="6"/>
      <c r="BL158" s="54"/>
    </row>
    <row r="159" spans="2:64" x14ac:dyDescent="0.3">
      <c r="B159"/>
      <c r="C159" s="31"/>
      <c r="D159" s="31"/>
      <c r="E159" s="31"/>
      <c r="H159" s="1"/>
      <c r="I159" s="6"/>
      <c r="J159" s="6"/>
      <c r="K159" s="6"/>
      <c r="N159" s="49"/>
      <c r="O159" s="31"/>
      <c r="P159" s="31"/>
      <c r="Q159" s="31"/>
      <c r="U159" s="31"/>
      <c r="V159" s="31"/>
      <c r="W159" s="31"/>
      <c r="Z159"/>
      <c r="AA159" s="31"/>
      <c r="AB159" s="31"/>
      <c r="AC159" s="31"/>
      <c r="AF159"/>
      <c r="AG159"/>
      <c r="AH159"/>
      <c r="AI159"/>
      <c r="AR159" s="1"/>
      <c r="AS159" s="31"/>
      <c r="AT159" s="31"/>
      <c r="AU159" s="31"/>
      <c r="AV159" s="122"/>
      <c r="AW159" s="122"/>
      <c r="BB159" s="55"/>
      <c r="BF159" s="12"/>
      <c r="BG159" s="6"/>
      <c r="BI159" s="1"/>
      <c r="BJ159" s="6"/>
      <c r="BL159" s="54"/>
    </row>
    <row r="160" spans="2:64" x14ac:dyDescent="0.3">
      <c r="B160"/>
      <c r="C160" s="31"/>
      <c r="D160" s="31"/>
      <c r="E160" s="31"/>
      <c r="H160" s="1"/>
      <c r="I160" s="6"/>
      <c r="J160" s="6"/>
      <c r="K160" s="6"/>
      <c r="N160" s="49"/>
      <c r="O160" s="31"/>
      <c r="P160" s="31"/>
      <c r="Q160" s="31"/>
      <c r="U160" s="31"/>
      <c r="V160" s="31"/>
      <c r="W160" s="31"/>
      <c r="Z160"/>
      <c r="AA160" s="31"/>
      <c r="AB160" s="31"/>
      <c r="AC160" s="31"/>
      <c r="AF160"/>
      <c r="AG160"/>
      <c r="AH160"/>
      <c r="AI160"/>
      <c r="AR160" s="1"/>
      <c r="AS160" s="31"/>
      <c r="AT160" s="31"/>
      <c r="AU160" s="31"/>
      <c r="AV160" s="122"/>
      <c r="AW160" s="122"/>
      <c r="BB160" s="55"/>
      <c r="BF160" s="12"/>
      <c r="BG160" s="6"/>
      <c r="BI160" s="1"/>
      <c r="BJ160" s="6"/>
      <c r="BL160" s="54"/>
    </row>
    <row r="161" spans="2:64" x14ac:dyDescent="0.3">
      <c r="B161"/>
      <c r="C161" s="31"/>
      <c r="D161" s="31"/>
      <c r="E161" s="31"/>
      <c r="H161" s="1"/>
      <c r="I161" s="6"/>
      <c r="J161" s="6"/>
      <c r="K161" s="6"/>
      <c r="N161" s="49"/>
      <c r="O161" s="31"/>
      <c r="P161" s="31"/>
      <c r="Q161" s="31"/>
      <c r="U161" s="31"/>
      <c r="V161" s="31"/>
      <c r="W161" s="31"/>
      <c r="Z161"/>
      <c r="AA161" s="31"/>
      <c r="AB161" s="31"/>
      <c r="AC161" s="31"/>
      <c r="AF161"/>
      <c r="AG161"/>
      <c r="AH161"/>
      <c r="AI161"/>
      <c r="AR161" s="1"/>
      <c r="AS161" s="31"/>
      <c r="AT161" s="31"/>
      <c r="AU161" s="31"/>
      <c r="AV161" s="122"/>
      <c r="AW161" s="122"/>
      <c r="BB161" s="55"/>
      <c r="BF161" s="12"/>
      <c r="BG161" s="6"/>
      <c r="BI161" s="1"/>
      <c r="BJ161" s="6"/>
      <c r="BL161" s="54"/>
    </row>
    <row r="162" spans="2:64" x14ac:dyDescent="0.3">
      <c r="B162"/>
      <c r="C162" s="31"/>
      <c r="D162" s="31"/>
      <c r="E162" s="31"/>
      <c r="H162" s="1"/>
      <c r="I162" s="6"/>
      <c r="J162" s="6"/>
      <c r="K162" s="6"/>
      <c r="N162" s="49"/>
      <c r="O162" s="31"/>
      <c r="P162" s="31"/>
      <c r="Q162" s="31"/>
      <c r="U162" s="31"/>
      <c r="V162" s="31"/>
      <c r="W162" s="31"/>
      <c r="Z162"/>
      <c r="AA162" s="31"/>
      <c r="AB162" s="31"/>
      <c r="AC162" s="31"/>
      <c r="AF162"/>
      <c r="AG162"/>
      <c r="AH162"/>
      <c r="AI162"/>
      <c r="AR162" s="1"/>
      <c r="AS162" s="31"/>
      <c r="AT162" s="31"/>
      <c r="AU162" s="31"/>
      <c r="AV162" s="122"/>
      <c r="AW162" s="122"/>
      <c r="BB162" s="55"/>
      <c r="BF162" s="12"/>
      <c r="BG162" s="6"/>
      <c r="BI162" s="1"/>
      <c r="BJ162" s="6"/>
      <c r="BL162" s="54"/>
    </row>
    <row r="163" spans="2:64" x14ac:dyDescent="0.3">
      <c r="B163"/>
      <c r="C163" s="31"/>
      <c r="D163" s="31"/>
      <c r="E163" s="31"/>
      <c r="H163" s="1"/>
      <c r="I163" s="6"/>
      <c r="J163" s="6"/>
      <c r="K163" s="6"/>
      <c r="N163" s="49"/>
      <c r="O163" s="31"/>
      <c r="P163" s="31"/>
      <c r="Q163" s="31"/>
      <c r="U163" s="31"/>
      <c r="V163" s="31"/>
      <c r="W163" s="31"/>
      <c r="Z163"/>
      <c r="AA163" s="31"/>
      <c r="AB163" s="31"/>
      <c r="AC163" s="31"/>
      <c r="AF163"/>
      <c r="AG163"/>
      <c r="AH163"/>
      <c r="AI163"/>
      <c r="AR163" s="1"/>
      <c r="AS163" s="31"/>
      <c r="AT163" s="31"/>
      <c r="AU163" s="31"/>
      <c r="AV163" s="122"/>
      <c r="AW163" s="122"/>
      <c r="BB163" s="55"/>
      <c r="BF163" s="12"/>
      <c r="BG163" s="6"/>
      <c r="BI163" s="1"/>
      <c r="BJ163" s="6"/>
      <c r="BL163" s="54"/>
    </row>
    <row r="164" spans="2:64" x14ac:dyDescent="0.3">
      <c r="B164"/>
      <c r="C164" s="31"/>
      <c r="D164" s="31"/>
      <c r="E164" s="31"/>
      <c r="H164" s="1"/>
      <c r="I164" s="6"/>
      <c r="J164" s="6"/>
      <c r="K164" s="6"/>
      <c r="N164" s="49"/>
      <c r="O164" s="31"/>
      <c r="P164" s="31"/>
      <c r="Q164" s="31"/>
      <c r="U164" s="31"/>
      <c r="V164" s="31"/>
      <c r="W164" s="31"/>
      <c r="Z164"/>
      <c r="AA164" s="31"/>
      <c r="AB164" s="31"/>
      <c r="AC164" s="31"/>
      <c r="AF164"/>
      <c r="AG164"/>
      <c r="AH164"/>
      <c r="AI164"/>
      <c r="AR164" s="1"/>
      <c r="AS164" s="31"/>
      <c r="AT164" s="31"/>
      <c r="AU164" s="31"/>
      <c r="AV164" s="122"/>
      <c r="AW164" s="122"/>
      <c r="BB164" s="55"/>
      <c r="BF164" s="12"/>
      <c r="BG164" s="6"/>
      <c r="BI164" s="1"/>
      <c r="BJ164" s="6"/>
      <c r="BL164" s="54"/>
    </row>
    <row r="165" spans="2:64" x14ac:dyDescent="0.3">
      <c r="B165"/>
      <c r="C165" s="31"/>
      <c r="D165" s="31"/>
      <c r="E165" s="31"/>
      <c r="H165" s="1"/>
      <c r="I165" s="6"/>
      <c r="J165" s="6"/>
      <c r="K165" s="6"/>
      <c r="N165" s="49"/>
      <c r="O165" s="31"/>
      <c r="P165" s="31"/>
      <c r="Q165" s="31"/>
      <c r="U165" s="31"/>
      <c r="V165" s="31"/>
      <c r="W165" s="31"/>
      <c r="Z165"/>
      <c r="AA165" s="31"/>
      <c r="AB165" s="31"/>
      <c r="AC165" s="31"/>
      <c r="AF165"/>
      <c r="AG165"/>
      <c r="AH165"/>
      <c r="AI165"/>
      <c r="AR165" s="1"/>
      <c r="AS165" s="31"/>
      <c r="AT165" s="31"/>
      <c r="AU165" s="31"/>
      <c r="AV165" s="122"/>
      <c r="AW165" s="122"/>
      <c r="BB165" s="55"/>
      <c r="BF165" s="12"/>
      <c r="BG165" s="6"/>
      <c r="BI165" s="1"/>
      <c r="BJ165" s="6"/>
      <c r="BL165" s="54"/>
    </row>
    <row r="166" spans="2:64" x14ac:dyDescent="0.3">
      <c r="B166"/>
      <c r="C166" s="31"/>
      <c r="D166" s="31"/>
      <c r="E166" s="31"/>
      <c r="H166" s="1"/>
      <c r="I166" s="6"/>
      <c r="J166" s="6"/>
      <c r="K166" s="6"/>
      <c r="N166" s="49"/>
      <c r="O166" s="31"/>
      <c r="P166" s="31"/>
      <c r="Q166" s="31"/>
      <c r="U166" s="31"/>
      <c r="V166" s="31"/>
      <c r="W166" s="31"/>
      <c r="Z166"/>
      <c r="AA166" s="31"/>
      <c r="AB166" s="31"/>
      <c r="AC166" s="31"/>
      <c r="AF166"/>
      <c r="AG166"/>
      <c r="AH166"/>
      <c r="AI166"/>
      <c r="AR166" s="1"/>
      <c r="AS166" s="31"/>
      <c r="AT166" s="31"/>
      <c r="AU166" s="31"/>
      <c r="AV166" s="122"/>
      <c r="AW166" s="122"/>
      <c r="BB166" s="55"/>
      <c r="BF166" s="12"/>
      <c r="BG166" s="6"/>
      <c r="BI166" s="1"/>
      <c r="BJ166" s="6"/>
      <c r="BL166" s="54"/>
    </row>
    <row r="167" spans="2:64" x14ac:dyDescent="0.3">
      <c r="B167"/>
      <c r="C167" s="31"/>
      <c r="D167" s="31"/>
      <c r="E167" s="31"/>
      <c r="H167" s="1"/>
      <c r="I167" s="6"/>
      <c r="J167" s="6"/>
      <c r="K167" s="6"/>
      <c r="N167" s="49"/>
      <c r="O167" s="31"/>
      <c r="P167" s="31"/>
      <c r="Q167" s="31"/>
      <c r="U167" s="31"/>
      <c r="V167" s="31"/>
      <c r="W167" s="31"/>
      <c r="Z167"/>
      <c r="AA167" s="31"/>
      <c r="AB167" s="31"/>
      <c r="AC167" s="31"/>
      <c r="AF167"/>
      <c r="AG167"/>
      <c r="AH167"/>
      <c r="AI167"/>
      <c r="AR167" s="1"/>
      <c r="AS167" s="31"/>
      <c r="AT167" s="31"/>
      <c r="AU167" s="31"/>
      <c r="AV167" s="122"/>
      <c r="AW167" s="122"/>
      <c r="BB167" s="55"/>
      <c r="BF167" s="12"/>
      <c r="BG167" s="6"/>
      <c r="BI167" s="1"/>
      <c r="BJ167" s="6"/>
      <c r="BL167" s="54"/>
    </row>
    <row r="168" spans="2:64" x14ac:dyDescent="0.3">
      <c r="B168"/>
      <c r="C168" s="31"/>
      <c r="D168" s="31"/>
      <c r="E168" s="31"/>
      <c r="H168" s="1"/>
      <c r="I168" s="6"/>
      <c r="J168" s="6"/>
      <c r="K168" s="6"/>
      <c r="N168" s="49"/>
      <c r="O168" s="31"/>
      <c r="P168" s="31"/>
      <c r="Q168" s="31"/>
      <c r="U168" s="31"/>
      <c r="V168" s="31"/>
      <c r="W168" s="31"/>
      <c r="Z168"/>
      <c r="AA168" s="31"/>
      <c r="AB168" s="31"/>
      <c r="AC168" s="31"/>
      <c r="AF168"/>
      <c r="AG168"/>
      <c r="AH168"/>
      <c r="AI168"/>
      <c r="AR168" s="1"/>
      <c r="AS168" s="31"/>
      <c r="AT168" s="31"/>
      <c r="AU168" s="31"/>
      <c r="AV168" s="122"/>
      <c r="AW168" s="122"/>
      <c r="BB168" s="55"/>
      <c r="BF168" s="12"/>
      <c r="BG168" s="6"/>
      <c r="BI168" s="1"/>
      <c r="BJ168" s="6"/>
      <c r="BL168" s="54"/>
    </row>
    <row r="169" spans="2:64" x14ac:dyDescent="0.3">
      <c r="B169"/>
      <c r="C169" s="31"/>
      <c r="D169" s="31"/>
      <c r="E169" s="31"/>
      <c r="H169" s="1"/>
      <c r="I169" s="6"/>
      <c r="J169" s="6"/>
      <c r="K169" s="6"/>
      <c r="N169" s="49"/>
      <c r="O169" s="31"/>
      <c r="P169" s="31"/>
      <c r="Q169" s="31"/>
      <c r="U169" s="31"/>
      <c r="V169" s="31"/>
      <c r="W169" s="31"/>
      <c r="Z169"/>
      <c r="AA169" s="31"/>
      <c r="AB169" s="31"/>
      <c r="AC169" s="31"/>
      <c r="AF169"/>
      <c r="AG169"/>
      <c r="AH169"/>
      <c r="AI169"/>
      <c r="AR169" s="1"/>
      <c r="AS169" s="31"/>
      <c r="AT169" s="31"/>
      <c r="AU169" s="31"/>
      <c r="AV169" s="122"/>
      <c r="AW169" s="122"/>
      <c r="AY169" s="6"/>
      <c r="BB169" s="55"/>
      <c r="BF169" s="12"/>
      <c r="BG169" s="6"/>
      <c r="BI169" s="1"/>
      <c r="BJ169" s="6"/>
      <c r="BL169" s="54"/>
    </row>
    <row r="170" spans="2:64" x14ac:dyDescent="0.3">
      <c r="B170"/>
      <c r="C170" s="31"/>
      <c r="D170" s="31"/>
      <c r="E170" s="31"/>
      <c r="H170" s="1"/>
      <c r="I170" s="6"/>
      <c r="J170" s="6"/>
      <c r="K170" s="6"/>
      <c r="N170" s="49"/>
      <c r="O170" s="31"/>
      <c r="P170" s="31"/>
      <c r="Q170" s="31"/>
      <c r="U170" s="31"/>
      <c r="V170" s="31"/>
      <c r="W170" s="31"/>
      <c r="Z170"/>
      <c r="AA170" s="31"/>
      <c r="AB170" s="31"/>
      <c r="AC170" s="31"/>
      <c r="AF170"/>
      <c r="AG170"/>
      <c r="AH170"/>
      <c r="AI170"/>
      <c r="AR170" s="1"/>
      <c r="AS170" s="31"/>
      <c r="AT170" s="31"/>
      <c r="AU170" s="31"/>
      <c r="AV170" s="122"/>
      <c r="AW170" s="122"/>
      <c r="BB170" s="55"/>
      <c r="BF170" s="12"/>
      <c r="BG170" s="6"/>
      <c r="BI170" s="1"/>
      <c r="BJ170" s="6"/>
      <c r="BL170" s="54"/>
    </row>
    <row r="171" spans="2:64" x14ac:dyDescent="0.3">
      <c r="B171"/>
      <c r="C171" s="31"/>
      <c r="D171" s="31"/>
      <c r="E171" s="31"/>
      <c r="H171" s="1"/>
      <c r="I171" s="6"/>
      <c r="J171" s="6"/>
      <c r="K171" s="6"/>
      <c r="N171" s="49"/>
      <c r="O171" s="31"/>
      <c r="P171" s="31"/>
      <c r="Q171" s="31"/>
      <c r="U171" s="31"/>
      <c r="V171" s="31"/>
      <c r="W171" s="31"/>
      <c r="Z171"/>
      <c r="AA171" s="31"/>
      <c r="AB171" s="31"/>
      <c r="AC171" s="31"/>
      <c r="AF171"/>
      <c r="AG171"/>
      <c r="AH171"/>
      <c r="AI171"/>
      <c r="AR171" s="1"/>
      <c r="AS171" s="31"/>
      <c r="AT171" s="31"/>
      <c r="AU171" s="31"/>
      <c r="AV171" s="122"/>
      <c r="AW171" s="122"/>
      <c r="BB171" s="55"/>
      <c r="BF171" s="12"/>
      <c r="BG171" s="6"/>
      <c r="BI171" s="1"/>
      <c r="BJ171" s="6"/>
      <c r="BL171" s="54"/>
    </row>
    <row r="172" spans="2:64" x14ac:dyDescent="0.3">
      <c r="B172"/>
      <c r="C172" s="31"/>
      <c r="D172" s="31"/>
      <c r="E172" s="31"/>
      <c r="H172" s="1"/>
      <c r="I172" s="6"/>
      <c r="J172" s="6"/>
      <c r="K172" s="6"/>
      <c r="N172" s="49"/>
      <c r="O172" s="31"/>
      <c r="P172" s="31"/>
      <c r="Q172" s="31"/>
      <c r="U172" s="31"/>
      <c r="V172" s="31"/>
      <c r="W172" s="31"/>
      <c r="Z172"/>
      <c r="AA172" s="31"/>
      <c r="AB172" s="31"/>
      <c r="AC172" s="31"/>
      <c r="AF172"/>
      <c r="AG172"/>
      <c r="AH172"/>
      <c r="AI172"/>
      <c r="AR172" s="1"/>
      <c r="AS172" s="31"/>
      <c r="AT172" s="31"/>
      <c r="AU172" s="31"/>
      <c r="AV172" s="122"/>
      <c r="AW172" s="122"/>
      <c r="BB172" s="55"/>
      <c r="BF172" s="12"/>
      <c r="BG172" s="6"/>
      <c r="BI172" s="1"/>
      <c r="BJ172" s="6"/>
      <c r="BL172" s="54"/>
    </row>
    <row r="173" spans="2:64" x14ac:dyDescent="0.3">
      <c r="B173"/>
      <c r="C173" s="31"/>
      <c r="D173" s="31"/>
      <c r="E173" s="31"/>
      <c r="H173" s="1"/>
      <c r="I173" s="6"/>
      <c r="J173" s="6"/>
      <c r="K173" s="6"/>
      <c r="N173" s="49"/>
      <c r="O173" s="31"/>
      <c r="P173" s="31"/>
      <c r="Q173" s="31"/>
      <c r="U173" s="31"/>
      <c r="V173" s="31"/>
      <c r="W173" s="31"/>
      <c r="Z173"/>
      <c r="AA173" s="31"/>
      <c r="AB173" s="31"/>
      <c r="AC173" s="31"/>
      <c r="AF173"/>
      <c r="AG173"/>
      <c r="AH173"/>
      <c r="AI173"/>
      <c r="AR173" s="1"/>
      <c r="AS173" s="31"/>
      <c r="AT173" s="31"/>
      <c r="AU173" s="31"/>
      <c r="AV173" s="122"/>
      <c r="AW173" s="122"/>
      <c r="BB173" s="55"/>
      <c r="BF173" s="12"/>
      <c r="BG173" s="6"/>
      <c r="BI173" s="1"/>
      <c r="BJ173" s="6"/>
      <c r="BL173" s="54"/>
    </row>
    <row r="174" spans="2:64" x14ac:dyDescent="0.3">
      <c r="B174"/>
      <c r="C174" s="31"/>
      <c r="D174" s="31"/>
      <c r="E174" s="31"/>
      <c r="H174" s="1"/>
      <c r="I174" s="6"/>
      <c r="J174" s="6"/>
      <c r="K174" s="6"/>
      <c r="N174" s="49"/>
      <c r="O174" s="31"/>
      <c r="P174" s="31"/>
      <c r="Q174" s="31"/>
      <c r="U174" s="31"/>
      <c r="V174" s="31"/>
      <c r="W174" s="31"/>
      <c r="Z174"/>
      <c r="AA174" s="31"/>
      <c r="AB174" s="31"/>
      <c r="AC174" s="31"/>
      <c r="AF174"/>
      <c r="AG174"/>
      <c r="AH174"/>
      <c r="AI174"/>
      <c r="AR174" s="1"/>
      <c r="AS174" s="31"/>
      <c r="AT174" s="31"/>
      <c r="AU174" s="31"/>
      <c r="AV174" s="122"/>
      <c r="AW174" s="122"/>
      <c r="BB174" s="55"/>
      <c r="BF174" s="12"/>
      <c r="BG174" s="6"/>
      <c r="BI174" s="1"/>
      <c r="BJ174" s="6"/>
      <c r="BL174" s="54"/>
    </row>
    <row r="175" spans="2:64" x14ac:dyDescent="0.3">
      <c r="B175"/>
      <c r="C175" s="31"/>
      <c r="D175" s="31"/>
      <c r="E175" s="31"/>
      <c r="H175" s="1"/>
      <c r="I175" s="6"/>
      <c r="J175" s="6"/>
      <c r="K175" s="6"/>
      <c r="N175" s="49"/>
      <c r="O175" s="31"/>
      <c r="P175" s="31"/>
      <c r="Q175" s="31"/>
      <c r="U175" s="31"/>
      <c r="V175" s="31"/>
      <c r="W175" s="31"/>
      <c r="Z175"/>
      <c r="AA175" s="31"/>
      <c r="AB175" s="31"/>
      <c r="AC175" s="31"/>
      <c r="AF175"/>
      <c r="AG175"/>
      <c r="AH175"/>
      <c r="AI175"/>
      <c r="AR175" s="1"/>
      <c r="AS175" s="31"/>
      <c r="AT175" s="31"/>
      <c r="AU175" s="31"/>
      <c r="AV175" s="122"/>
      <c r="AW175" s="122"/>
      <c r="BB175" s="55"/>
      <c r="BF175" s="12"/>
      <c r="BG175" s="6"/>
      <c r="BI175" s="1"/>
      <c r="BJ175" s="6"/>
      <c r="BL175" s="54"/>
    </row>
    <row r="176" spans="2:64" x14ac:dyDescent="0.3">
      <c r="B176"/>
      <c r="C176" s="31"/>
      <c r="D176" s="31"/>
      <c r="E176" s="31"/>
      <c r="H176" s="1"/>
      <c r="I176" s="6"/>
      <c r="J176" s="6"/>
      <c r="K176" s="6"/>
      <c r="N176" s="49"/>
      <c r="O176" s="31"/>
      <c r="P176" s="31"/>
      <c r="Q176" s="31"/>
      <c r="U176" s="31"/>
      <c r="V176" s="31"/>
      <c r="W176" s="31"/>
      <c r="Z176"/>
      <c r="AA176" s="31"/>
      <c r="AB176" s="31"/>
      <c r="AC176" s="31"/>
      <c r="AF176"/>
      <c r="AG176"/>
      <c r="AH176"/>
      <c r="AI176"/>
      <c r="AR176" s="1"/>
      <c r="AS176" s="31"/>
      <c r="AT176" s="31"/>
      <c r="AU176" s="31"/>
      <c r="AV176" s="122"/>
      <c r="AW176" s="122"/>
      <c r="BB176" s="55"/>
      <c r="BF176" s="12"/>
      <c r="BG176" s="6"/>
      <c r="BI176" s="1"/>
      <c r="BJ176" s="6"/>
      <c r="BL176" s="54"/>
    </row>
    <row r="177" spans="2:64" x14ac:dyDescent="0.3">
      <c r="B177"/>
      <c r="C177" s="31"/>
      <c r="D177" s="31"/>
      <c r="E177" s="31"/>
      <c r="H177" s="1"/>
      <c r="I177" s="6"/>
      <c r="J177" s="6"/>
      <c r="K177" s="6"/>
      <c r="N177" s="49"/>
      <c r="O177" s="31"/>
      <c r="P177" s="31"/>
      <c r="Q177" s="31"/>
      <c r="U177" s="31"/>
      <c r="V177" s="31"/>
      <c r="W177" s="31"/>
      <c r="Z177"/>
      <c r="AA177" s="31"/>
      <c r="AB177" s="31"/>
      <c r="AC177" s="31"/>
      <c r="AF177"/>
      <c r="AG177"/>
      <c r="AH177"/>
      <c r="AI177"/>
      <c r="AR177" s="1"/>
      <c r="AS177" s="31"/>
      <c r="AT177" s="31"/>
      <c r="AU177" s="31"/>
      <c r="AV177" s="122"/>
      <c r="AW177" s="122"/>
      <c r="BB177" s="55"/>
      <c r="BF177" s="12"/>
      <c r="BG177" s="6"/>
      <c r="BI177" s="1"/>
      <c r="BJ177" s="6"/>
      <c r="BL177" s="54"/>
    </row>
    <row r="178" spans="2:64" x14ac:dyDescent="0.3">
      <c r="B178"/>
      <c r="C178" s="31"/>
      <c r="D178" s="31"/>
      <c r="E178" s="31"/>
      <c r="H178" s="1"/>
      <c r="I178" s="6"/>
      <c r="J178" s="6"/>
      <c r="K178" s="6"/>
      <c r="N178" s="49"/>
      <c r="O178" s="31"/>
      <c r="P178" s="31"/>
      <c r="Q178" s="31"/>
      <c r="U178" s="31"/>
      <c r="V178" s="31"/>
      <c r="W178" s="31"/>
      <c r="Z178"/>
      <c r="AA178" s="31"/>
      <c r="AB178" s="31"/>
      <c r="AC178" s="31"/>
      <c r="AF178"/>
      <c r="AG178"/>
      <c r="AH178"/>
      <c r="AI178"/>
      <c r="AR178" s="1"/>
      <c r="AS178" s="31"/>
      <c r="AT178" s="31"/>
      <c r="AU178" s="31"/>
      <c r="AV178" s="122"/>
      <c r="AW178" s="122"/>
      <c r="BB178" s="55"/>
      <c r="BF178" s="12"/>
      <c r="BG178" s="6"/>
      <c r="BI178" s="1"/>
      <c r="BJ178" s="6"/>
      <c r="BL178" s="54"/>
    </row>
    <row r="179" spans="2:64" x14ac:dyDescent="0.3">
      <c r="B179"/>
      <c r="C179" s="31"/>
      <c r="D179" s="31"/>
      <c r="E179" s="31"/>
      <c r="H179" s="1"/>
      <c r="I179" s="6"/>
      <c r="J179" s="6"/>
      <c r="K179" s="6"/>
      <c r="N179" s="49"/>
      <c r="O179" s="31"/>
      <c r="P179" s="31"/>
      <c r="Q179" s="31"/>
      <c r="U179" s="31"/>
      <c r="V179" s="31"/>
      <c r="W179" s="31"/>
      <c r="Z179"/>
      <c r="AA179" s="31"/>
      <c r="AB179" s="31"/>
      <c r="AC179" s="31"/>
      <c r="AF179"/>
      <c r="AG179"/>
      <c r="AH179"/>
      <c r="AI179"/>
      <c r="AR179" s="1"/>
      <c r="AS179" s="31"/>
      <c r="AT179" s="31"/>
      <c r="AU179" s="31"/>
      <c r="AV179" s="122"/>
      <c r="AW179" s="122"/>
      <c r="BB179" s="55"/>
      <c r="BF179" s="12"/>
      <c r="BG179" s="6"/>
      <c r="BI179" s="1"/>
      <c r="BJ179" s="6"/>
      <c r="BL179" s="54"/>
    </row>
    <row r="180" spans="2:64" x14ac:dyDescent="0.3">
      <c r="B180"/>
      <c r="C180" s="31"/>
      <c r="D180" s="31"/>
      <c r="E180" s="31"/>
      <c r="H180" s="1"/>
      <c r="I180" s="6"/>
      <c r="J180" s="6"/>
      <c r="K180" s="6"/>
      <c r="N180" s="49"/>
      <c r="O180" s="31"/>
      <c r="P180" s="31"/>
      <c r="Q180" s="31"/>
      <c r="U180" s="31"/>
      <c r="V180" s="31"/>
      <c r="W180" s="31"/>
      <c r="Z180"/>
      <c r="AA180" s="31"/>
      <c r="AB180" s="31"/>
      <c r="AC180" s="31"/>
      <c r="AF180"/>
      <c r="AG180"/>
      <c r="AH180"/>
      <c r="AI180"/>
      <c r="AR180" s="1"/>
      <c r="AS180" s="31"/>
      <c r="AT180" s="31"/>
      <c r="AU180" s="31"/>
      <c r="AV180" s="122"/>
      <c r="AW180" s="122"/>
      <c r="BB180" s="55"/>
      <c r="BF180" s="12"/>
      <c r="BG180" s="6"/>
      <c r="BI180" s="1"/>
      <c r="BJ180" s="6"/>
      <c r="BL180" s="54"/>
    </row>
    <row r="181" spans="2:64" x14ac:dyDescent="0.3">
      <c r="B181"/>
      <c r="C181" s="31"/>
      <c r="D181" s="31"/>
      <c r="E181" s="31"/>
      <c r="H181" s="1"/>
      <c r="I181" s="6"/>
      <c r="J181" s="6"/>
      <c r="K181" s="6"/>
      <c r="N181" s="49"/>
      <c r="O181" s="31"/>
      <c r="P181" s="31"/>
      <c r="Q181" s="31"/>
      <c r="U181" s="31"/>
      <c r="V181" s="31"/>
      <c r="W181" s="31"/>
      <c r="Z181"/>
      <c r="AA181" s="31"/>
      <c r="AB181" s="31"/>
      <c r="AC181" s="31"/>
      <c r="AF181"/>
      <c r="AG181"/>
      <c r="AH181"/>
      <c r="AI181"/>
      <c r="AR181" s="1"/>
      <c r="AS181" s="31"/>
      <c r="AT181" s="31"/>
      <c r="AU181" s="31"/>
      <c r="AV181" s="122"/>
      <c r="AW181" s="122"/>
      <c r="BB181" s="55"/>
      <c r="BF181" s="12"/>
      <c r="BG181" s="6"/>
      <c r="BI181" s="1"/>
      <c r="BJ181" s="6"/>
      <c r="BL181" s="54"/>
    </row>
    <row r="182" spans="2:64" x14ac:dyDescent="0.3">
      <c r="B182"/>
      <c r="C182" s="31"/>
      <c r="D182" s="31"/>
      <c r="E182" s="31"/>
      <c r="H182" s="1"/>
      <c r="I182" s="6"/>
      <c r="J182" s="6"/>
      <c r="K182" s="6"/>
      <c r="N182" s="49"/>
      <c r="O182" s="31"/>
      <c r="P182" s="31"/>
      <c r="Q182" s="31"/>
      <c r="U182" s="31"/>
      <c r="V182" s="31"/>
      <c r="W182" s="31"/>
      <c r="Z182"/>
      <c r="AA182" s="31"/>
      <c r="AB182" s="31"/>
      <c r="AC182" s="31"/>
      <c r="AF182"/>
      <c r="AG182"/>
      <c r="AH182"/>
      <c r="AI182"/>
      <c r="AR182" s="1"/>
      <c r="AS182" s="31"/>
      <c r="AT182" s="31"/>
      <c r="AU182" s="31"/>
      <c r="AV182" s="122"/>
      <c r="AW182" s="122"/>
      <c r="BB182" s="55"/>
      <c r="BF182" s="12"/>
      <c r="BG182" s="6"/>
      <c r="BI182" s="1"/>
      <c r="BJ182" s="6"/>
      <c r="BL182" s="54"/>
    </row>
    <row r="183" spans="2:64" x14ac:dyDescent="0.3">
      <c r="B183"/>
      <c r="C183" s="31"/>
      <c r="D183" s="31"/>
      <c r="E183" s="31"/>
      <c r="H183" s="1"/>
      <c r="I183" s="6"/>
      <c r="J183" s="6"/>
      <c r="K183" s="6"/>
      <c r="N183" s="49"/>
      <c r="O183" s="31"/>
      <c r="P183" s="31"/>
      <c r="Q183" s="31"/>
      <c r="U183" s="31"/>
      <c r="V183" s="31"/>
      <c r="W183" s="31"/>
      <c r="Z183"/>
      <c r="AA183" s="31"/>
      <c r="AB183" s="31"/>
      <c r="AC183" s="31"/>
      <c r="AF183"/>
      <c r="AG183"/>
      <c r="AH183"/>
      <c r="AI183"/>
      <c r="AR183" s="1"/>
      <c r="AS183" s="31"/>
      <c r="AT183" s="31"/>
      <c r="AU183" s="31"/>
      <c r="AV183" s="122"/>
      <c r="AW183" s="122"/>
      <c r="BB183" s="55"/>
      <c r="BF183" s="12"/>
      <c r="BG183" s="6"/>
      <c r="BI183" s="1"/>
      <c r="BJ183" s="6"/>
      <c r="BL183" s="54"/>
    </row>
    <row r="184" spans="2:64" x14ac:dyDescent="0.3">
      <c r="B184"/>
      <c r="C184" s="31"/>
      <c r="D184" s="31"/>
      <c r="E184" s="31"/>
      <c r="H184" s="1"/>
      <c r="I184" s="6"/>
      <c r="J184" s="6"/>
      <c r="K184" s="6"/>
      <c r="N184" s="49"/>
      <c r="O184" s="31"/>
      <c r="P184" s="31"/>
      <c r="Q184" s="31"/>
      <c r="U184" s="31"/>
      <c r="V184" s="31"/>
      <c r="W184" s="31"/>
      <c r="Z184"/>
      <c r="AA184" s="31"/>
      <c r="AB184" s="31"/>
      <c r="AC184" s="31"/>
      <c r="AF184"/>
      <c r="AG184"/>
      <c r="AH184"/>
      <c r="AI184"/>
      <c r="AR184" s="1"/>
      <c r="AS184" s="31"/>
      <c r="AT184" s="31"/>
      <c r="AU184" s="31"/>
      <c r="AV184" s="122"/>
      <c r="AW184" s="122"/>
      <c r="BB184" s="55"/>
      <c r="BF184" s="12"/>
      <c r="BG184" s="6"/>
      <c r="BI184" s="1"/>
      <c r="BJ184" s="6"/>
      <c r="BL184" s="54"/>
    </row>
    <row r="185" spans="2:64" x14ac:dyDescent="0.3">
      <c r="B185"/>
      <c r="C185" s="31"/>
      <c r="D185" s="31"/>
      <c r="E185" s="31"/>
      <c r="H185" s="1"/>
      <c r="I185" s="6"/>
      <c r="J185" s="6"/>
      <c r="K185" s="6"/>
      <c r="N185" s="49"/>
      <c r="O185" s="31"/>
      <c r="P185" s="31"/>
      <c r="Q185" s="31"/>
      <c r="U185" s="31"/>
      <c r="V185" s="31"/>
      <c r="W185" s="31"/>
      <c r="Z185"/>
      <c r="AA185" s="31"/>
      <c r="AB185" s="31"/>
      <c r="AC185" s="31"/>
      <c r="AF185"/>
      <c r="AG185"/>
      <c r="AH185"/>
      <c r="AI185"/>
      <c r="AR185" s="1"/>
      <c r="AS185" s="31"/>
      <c r="AT185" s="31"/>
      <c r="AU185" s="31"/>
      <c r="AV185" s="122"/>
      <c r="AW185" s="122"/>
      <c r="BB185" s="55"/>
      <c r="BF185" s="12"/>
      <c r="BG185" s="6"/>
      <c r="BI185" s="1"/>
      <c r="BJ185" s="6"/>
      <c r="BL185" s="54"/>
    </row>
    <row r="186" spans="2:64" x14ac:dyDescent="0.3">
      <c r="B186"/>
      <c r="C186" s="31"/>
      <c r="D186" s="31"/>
      <c r="E186" s="31"/>
      <c r="H186" s="1"/>
      <c r="I186" s="6"/>
      <c r="J186" s="6"/>
      <c r="K186" s="6"/>
      <c r="N186" s="49"/>
      <c r="O186" s="31"/>
      <c r="P186" s="31"/>
      <c r="Q186" s="31"/>
      <c r="U186" s="31"/>
      <c r="V186" s="31"/>
      <c r="W186" s="31"/>
      <c r="Z186"/>
      <c r="AA186" s="31"/>
      <c r="AB186" s="31"/>
      <c r="AC186" s="31"/>
      <c r="AF186"/>
      <c r="AG186"/>
      <c r="AH186"/>
      <c r="AI186"/>
      <c r="AR186" s="1"/>
      <c r="AS186" s="31"/>
      <c r="AT186" s="31"/>
      <c r="AU186" s="31"/>
      <c r="AV186" s="122"/>
      <c r="AW186" s="122"/>
      <c r="BB186" s="55"/>
      <c r="BF186" s="12"/>
      <c r="BG186" s="6"/>
      <c r="BI186" s="1"/>
      <c r="BJ186" s="6"/>
      <c r="BL186" s="54"/>
    </row>
    <row r="187" spans="2:64" x14ac:dyDescent="0.3">
      <c r="B187"/>
      <c r="C187" s="31"/>
      <c r="D187" s="31"/>
      <c r="E187" s="31"/>
      <c r="H187" s="1"/>
      <c r="I187" s="6"/>
      <c r="J187" s="6"/>
      <c r="K187" s="6"/>
      <c r="N187" s="49"/>
      <c r="O187" s="31"/>
      <c r="P187" s="31"/>
      <c r="Q187" s="31"/>
      <c r="U187" s="31"/>
      <c r="V187" s="31"/>
      <c r="W187" s="31"/>
      <c r="Z187"/>
      <c r="AA187" s="31"/>
      <c r="AB187" s="31"/>
      <c r="AC187" s="31"/>
      <c r="AF187"/>
      <c r="AG187"/>
      <c r="AH187"/>
      <c r="AI187"/>
      <c r="AR187" s="1"/>
      <c r="AS187" s="31"/>
      <c r="AT187" s="31"/>
      <c r="AU187" s="31"/>
      <c r="AV187" s="122"/>
      <c r="AW187" s="122"/>
      <c r="BB187" s="55"/>
      <c r="BF187" s="12"/>
      <c r="BG187" s="6"/>
      <c r="BI187" s="1"/>
      <c r="BJ187" s="6"/>
      <c r="BL187" s="54"/>
    </row>
    <row r="188" spans="2:64" x14ac:dyDescent="0.3">
      <c r="B188"/>
      <c r="C188" s="31"/>
      <c r="D188" s="31"/>
      <c r="E188" s="31"/>
      <c r="H188" s="1"/>
      <c r="I188" s="6"/>
      <c r="J188" s="6"/>
      <c r="K188" s="6"/>
      <c r="N188" s="49"/>
      <c r="O188" s="31"/>
      <c r="P188" s="31"/>
      <c r="Q188" s="31"/>
      <c r="U188" s="31"/>
      <c r="V188" s="31"/>
      <c r="W188" s="31"/>
      <c r="Z188"/>
      <c r="AA188" s="31"/>
      <c r="AB188" s="31"/>
      <c r="AC188" s="31"/>
      <c r="AF188"/>
      <c r="AG188"/>
      <c r="AH188"/>
      <c r="AI188"/>
      <c r="AR188" s="1"/>
      <c r="AS188" s="31"/>
      <c r="AT188" s="31"/>
      <c r="AU188" s="31"/>
      <c r="AV188" s="122"/>
      <c r="AW188" s="122"/>
      <c r="BB188" s="55"/>
      <c r="BF188" s="12"/>
      <c r="BG188" s="6"/>
      <c r="BI188" s="1"/>
      <c r="BJ188" s="6"/>
      <c r="BL188" s="54"/>
    </row>
    <row r="189" spans="2:64" x14ac:dyDescent="0.3">
      <c r="B189"/>
      <c r="C189" s="31"/>
      <c r="D189" s="31"/>
      <c r="E189" s="31"/>
      <c r="H189" s="1"/>
      <c r="I189" s="6"/>
      <c r="J189" s="6"/>
      <c r="K189" s="6"/>
      <c r="N189" s="49"/>
      <c r="O189" s="31"/>
      <c r="P189" s="31"/>
      <c r="Q189" s="31"/>
      <c r="U189" s="31"/>
      <c r="V189" s="31"/>
      <c r="W189" s="31"/>
      <c r="Z189"/>
      <c r="AA189" s="31"/>
      <c r="AB189" s="31"/>
      <c r="AC189" s="31"/>
      <c r="AF189"/>
      <c r="AG189"/>
      <c r="AH189"/>
      <c r="AI189"/>
      <c r="AR189" s="1"/>
      <c r="AS189" s="31"/>
      <c r="AT189" s="31"/>
      <c r="AU189" s="31"/>
      <c r="AV189" s="122"/>
      <c r="AW189" s="122"/>
      <c r="BB189" s="55"/>
      <c r="BF189" s="12"/>
      <c r="BG189" s="6"/>
      <c r="BI189" s="1"/>
      <c r="BJ189" s="6"/>
      <c r="BL189" s="54"/>
    </row>
    <row r="190" spans="2:64" x14ac:dyDescent="0.3">
      <c r="B190"/>
      <c r="C190" s="31"/>
      <c r="D190" s="31"/>
      <c r="E190" s="31"/>
      <c r="H190" s="1"/>
      <c r="I190" s="6"/>
      <c r="J190" s="6"/>
      <c r="K190" s="6"/>
      <c r="N190" s="49"/>
      <c r="O190" s="31"/>
      <c r="P190" s="31"/>
      <c r="Q190" s="31"/>
      <c r="U190" s="31"/>
      <c r="V190" s="31"/>
      <c r="W190" s="31"/>
      <c r="Z190"/>
      <c r="AA190" s="31"/>
      <c r="AB190" s="31"/>
      <c r="AC190" s="31"/>
      <c r="AF190"/>
      <c r="AG190"/>
      <c r="AH190"/>
      <c r="AI190"/>
      <c r="AR190" s="1"/>
      <c r="AS190" s="31"/>
      <c r="AT190" s="31"/>
      <c r="AU190" s="31"/>
      <c r="AV190" s="122"/>
      <c r="AW190" s="122"/>
      <c r="BB190" s="55"/>
      <c r="BF190" s="12"/>
      <c r="BG190" s="6"/>
      <c r="BI190" s="1"/>
      <c r="BJ190" s="6"/>
      <c r="BL190" s="54"/>
    </row>
    <row r="191" spans="2:64" x14ac:dyDescent="0.3">
      <c r="B191"/>
      <c r="C191" s="31"/>
      <c r="D191" s="31"/>
      <c r="E191" s="31"/>
      <c r="H191" s="1"/>
      <c r="I191" s="6"/>
      <c r="J191" s="6"/>
      <c r="K191" s="6"/>
      <c r="N191" s="49"/>
      <c r="O191" s="31"/>
      <c r="P191" s="31"/>
      <c r="Q191" s="31"/>
      <c r="U191" s="31"/>
      <c r="V191" s="31"/>
      <c r="W191" s="31"/>
      <c r="Z191"/>
      <c r="AA191" s="31"/>
      <c r="AB191" s="31"/>
      <c r="AC191" s="31"/>
      <c r="AF191"/>
      <c r="AG191"/>
      <c r="AH191"/>
      <c r="AI191"/>
      <c r="AR191" s="1"/>
      <c r="AS191" s="31"/>
      <c r="AT191" s="31"/>
      <c r="AU191" s="31"/>
      <c r="AV191" s="122"/>
      <c r="AW191" s="122"/>
      <c r="BB191" s="55"/>
      <c r="BF191" s="12"/>
      <c r="BG191" s="6"/>
      <c r="BI191" s="1"/>
      <c r="BJ191" s="6"/>
      <c r="BL191" s="54"/>
    </row>
    <row r="192" spans="2:64" x14ac:dyDescent="0.3">
      <c r="B192"/>
      <c r="C192" s="31"/>
      <c r="D192" s="31"/>
      <c r="E192" s="31"/>
      <c r="H192" s="1"/>
      <c r="I192" s="6"/>
      <c r="J192" s="6"/>
      <c r="K192" s="6"/>
      <c r="N192" s="49"/>
      <c r="O192" s="31"/>
      <c r="P192" s="31"/>
      <c r="Q192" s="31"/>
      <c r="U192" s="31"/>
      <c r="V192" s="31"/>
      <c r="W192" s="31"/>
      <c r="Z192"/>
      <c r="AA192" s="31"/>
      <c r="AB192" s="31"/>
      <c r="AC192" s="31"/>
      <c r="AF192"/>
      <c r="AG192"/>
      <c r="AH192"/>
      <c r="AI192"/>
      <c r="AR192" s="1"/>
      <c r="AS192" s="31"/>
      <c r="AT192" s="31"/>
      <c r="AU192" s="31"/>
      <c r="AV192" s="122"/>
      <c r="AW192" s="122"/>
      <c r="BB192" s="55"/>
      <c r="BF192" s="12"/>
      <c r="BG192" s="6"/>
      <c r="BI192" s="1"/>
      <c r="BJ192" s="6"/>
      <c r="BL192" s="54"/>
    </row>
    <row r="193" spans="2:64" x14ac:dyDescent="0.3">
      <c r="B193"/>
      <c r="C193" s="31"/>
      <c r="D193" s="31"/>
      <c r="E193" s="31"/>
      <c r="H193" s="1"/>
      <c r="I193" s="6"/>
      <c r="J193" s="6"/>
      <c r="K193" s="6"/>
      <c r="N193" s="49"/>
      <c r="O193" s="31"/>
      <c r="P193" s="31"/>
      <c r="Q193" s="31"/>
      <c r="U193" s="31"/>
      <c r="V193" s="31"/>
      <c r="W193" s="31"/>
      <c r="Z193"/>
      <c r="AA193" s="31"/>
      <c r="AB193" s="31"/>
      <c r="AC193" s="31"/>
      <c r="AF193"/>
      <c r="AG193"/>
      <c r="AH193"/>
      <c r="AI193"/>
      <c r="AR193" s="1"/>
      <c r="AS193" s="31"/>
      <c r="AT193" s="31"/>
      <c r="AU193" s="31"/>
      <c r="AV193" s="122"/>
      <c r="AW193" s="122"/>
      <c r="BB193" s="55"/>
      <c r="BF193" s="12"/>
      <c r="BG193" s="6"/>
      <c r="BI193" s="1"/>
      <c r="BJ193" s="6"/>
      <c r="BL193" s="54"/>
    </row>
    <row r="194" spans="2:64" x14ac:dyDescent="0.3">
      <c r="B194"/>
      <c r="C194" s="31"/>
      <c r="D194" s="31"/>
      <c r="E194" s="31"/>
      <c r="H194" s="1"/>
      <c r="I194" s="6"/>
      <c r="J194" s="6"/>
      <c r="K194" s="6"/>
      <c r="N194" s="49"/>
      <c r="O194" s="31"/>
      <c r="P194" s="31"/>
      <c r="Q194" s="31"/>
      <c r="U194" s="31"/>
      <c r="V194" s="31"/>
      <c r="W194" s="31"/>
      <c r="Z194"/>
      <c r="AA194" s="31"/>
      <c r="AB194" s="31"/>
      <c r="AC194" s="31"/>
      <c r="AF194"/>
      <c r="AG194"/>
      <c r="AH194"/>
      <c r="AI194"/>
      <c r="AR194" s="1"/>
      <c r="AS194" s="31"/>
      <c r="AT194" s="31"/>
      <c r="AU194" s="31"/>
      <c r="AV194" s="122"/>
      <c r="AW194" s="122"/>
      <c r="BB194" s="55"/>
      <c r="BF194" s="12"/>
      <c r="BG194" s="6"/>
      <c r="BI194" s="1"/>
      <c r="BJ194" s="6"/>
      <c r="BL194" s="54"/>
    </row>
    <row r="195" spans="2:64" x14ac:dyDescent="0.3">
      <c r="B195"/>
      <c r="C195" s="31"/>
      <c r="D195" s="31"/>
      <c r="E195" s="31"/>
      <c r="H195" s="1"/>
      <c r="I195" s="6"/>
      <c r="J195" s="6"/>
      <c r="K195" s="6"/>
      <c r="N195" s="49"/>
      <c r="O195" s="31"/>
      <c r="P195" s="31"/>
      <c r="Q195" s="31"/>
      <c r="U195" s="31"/>
      <c r="V195" s="31"/>
      <c r="W195" s="31"/>
      <c r="Z195"/>
      <c r="AA195" s="31"/>
      <c r="AB195" s="31"/>
      <c r="AC195" s="31"/>
      <c r="AF195"/>
      <c r="AG195"/>
      <c r="AH195"/>
      <c r="AI195"/>
      <c r="AR195" s="1"/>
      <c r="AS195" s="31"/>
      <c r="AT195" s="31"/>
      <c r="AU195" s="31"/>
      <c r="AV195" s="122"/>
      <c r="AW195" s="122"/>
      <c r="BB195" s="55"/>
      <c r="BF195" s="12"/>
      <c r="BG195" s="6"/>
      <c r="BI195" s="1"/>
      <c r="BJ195" s="6"/>
      <c r="BL195" s="54"/>
    </row>
    <row r="196" spans="2:64" x14ac:dyDescent="0.3">
      <c r="B196"/>
      <c r="C196" s="31"/>
      <c r="D196" s="31"/>
      <c r="E196" s="31"/>
      <c r="H196" s="1"/>
      <c r="I196" s="6"/>
      <c r="J196" s="6"/>
      <c r="K196" s="6"/>
      <c r="N196" s="49"/>
      <c r="O196" s="31"/>
      <c r="P196" s="31"/>
      <c r="Q196" s="31"/>
      <c r="U196" s="31"/>
      <c r="V196" s="31"/>
      <c r="W196" s="31"/>
      <c r="Z196"/>
      <c r="AA196" s="31"/>
      <c r="AB196" s="31"/>
      <c r="AC196" s="31"/>
      <c r="AF196"/>
      <c r="AG196"/>
      <c r="AH196"/>
      <c r="AI196"/>
      <c r="AR196" s="1"/>
      <c r="AS196" s="31"/>
      <c r="AT196" s="31"/>
      <c r="AU196" s="31"/>
      <c r="AV196" s="122"/>
      <c r="AW196" s="122"/>
      <c r="BB196" s="55"/>
      <c r="BF196" s="12"/>
      <c r="BG196" s="6"/>
      <c r="BI196" s="1"/>
      <c r="BJ196" s="6"/>
      <c r="BL196" s="54"/>
    </row>
    <row r="197" spans="2:64" x14ac:dyDescent="0.3">
      <c r="B197"/>
      <c r="C197" s="31"/>
      <c r="D197" s="31"/>
      <c r="E197" s="31"/>
      <c r="H197" s="1"/>
      <c r="I197" s="6"/>
      <c r="J197" s="6"/>
      <c r="K197" s="6"/>
      <c r="N197" s="49"/>
      <c r="O197" s="31"/>
      <c r="P197" s="31"/>
      <c r="Q197" s="31"/>
      <c r="U197" s="31"/>
      <c r="V197" s="31"/>
      <c r="W197" s="31"/>
      <c r="Z197"/>
      <c r="AA197" s="31"/>
      <c r="AB197" s="31"/>
      <c r="AC197" s="31"/>
      <c r="AF197"/>
      <c r="AG197"/>
      <c r="AH197"/>
      <c r="AI197"/>
      <c r="AR197" s="1"/>
      <c r="AS197" s="31"/>
      <c r="AT197" s="31"/>
      <c r="AU197" s="31"/>
      <c r="AV197" s="122"/>
      <c r="AW197" s="122"/>
      <c r="BB197" s="55"/>
      <c r="BF197" s="12"/>
      <c r="BG197" s="6"/>
      <c r="BI197" s="1"/>
      <c r="BJ197" s="6"/>
      <c r="BL197" s="54"/>
    </row>
    <row r="198" spans="2:64" x14ac:dyDescent="0.3">
      <c r="B198"/>
      <c r="C198" s="31"/>
      <c r="D198" s="31"/>
      <c r="E198" s="31"/>
      <c r="H198" s="1"/>
      <c r="I198" s="6"/>
      <c r="J198" s="6"/>
      <c r="K198" s="6"/>
      <c r="N198" s="49"/>
      <c r="O198" s="31"/>
      <c r="P198" s="31"/>
      <c r="Q198" s="31"/>
      <c r="U198" s="31"/>
      <c r="V198" s="31"/>
      <c r="W198" s="31"/>
      <c r="Z198"/>
      <c r="AA198" s="31"/>
      <c r="AB198" s="31"/>
      <c r="AC198" s="31"/>
      <c r="AF198"/>
      <c r="AG198"/>
      <c r="AH198"/>
      <c r="AI198"/>
      <c r="AR198" s="1"/>
      <c r="AS198" s="31"/>
      <c r="AT198" s="31"/>
      <c r="AU198" s="31"/>
      <c r="AV198" s="122"/>
      <c r="AW198" s="122"/>
      <c r="BB198" s="55"/>
      <c r="BF198" s="12"/>
      <c r="BG198" s="6"/>
      <c r="BI198" s="1"/>
      <c r="BJ198" s="6"/>
      <c r="BL198" s="54"/>
    </row>
    <row r="199" spans="2:64" x14ac:dyDescent="0.3">
      <c r="B199"/>
      <c r="C199" s="31"/>
      <c r="D199" s="31"/>
      <c r="E199" s="31"/>
      <c r="H199" s="1"/>
      <c r="I199" s="6"/>
      <c r="J199" s="6"/>
      <c r="K199" s="6"/>
      <c r="N199" s="49"/>
      <c r="O199" s="31"/>
      <c r="P199" s="31"/>
      <c r="Q199" s="31"/>
      <c r="U199" s="31"/>
      <c r="V199" s="31"/>
      <c r="W199" s="31"/>
      <c r="Z199"/>
      <c r="AA199" s="31"/>
      <c r="AB199" s="31"/>
      <c r="AC199" s="31"/>
      <c r="AF199"/>
      <c r="AG199"/>
      <c r="AH199"/>
      <c r="AI199"/>
      <c r="AR199" s="1"/>
      <c r="AS199" s="31"/>
      <c r="AT199" s="31"/>
      <c r="AU199" s="31"/>
      <c r="AV199" s="122"/>
      <c r="AW199" s="122"/>
      <c r="BB199" s="55"/>
      <c r="BF199" s="12"/>
      <c r="BG199" s="6"/>
      <c r="BI199" s="1"/>
      <c r="BJ199" s="6"/>
      <c r="BL199" s="54"/>
    </row>
    <row r="200" spans="2:64" x14ac:dyDescent="0.3">
      <c r="B200"/>
      <c r="C200" s="31"/>
      <c r="D200" s="31"/>
      <c r="E200" s="31"/>
      <c r="H200" s="1"/>
      <c r="I200" s="6"/>
      <c r="J200" s="6"/>
      <c r="K200" s="6"/>
      <c r="N200" s="49"/>
      <c r="O200" s="31"/>
      <c r="P200" s="31"/>
      <c r="Q200" s="31"/>
      <c r="U200" s="31"/>
      <c r="V200" s="31"/>
      <c r="W200" s="31"/>
      <c r="Z200"/>
      <c r="AA200" s="31"/>
      <c r="AB200" s="31"/>
      <c r="AC200" s="31"/>
      <c r="AF200"/>
      <c r="AG200"/>
      <c r="AH200"/>
      <c r="AI200"/>
      <c r="AR200" s="1"/>
      <c r="AS200" s="31"/>
      <c r="AT200" s="31"/>
      <c r="AU200" s="31"/>
      <c r="AV200" s="122"/>
      <c r="AW200" s="122"/>
      <c r="BB200" s="55"/>
      <c r="BF200" s="12"/>
      <c r="BG200" s="6"/>
      <c r="BI200" s="1"/>
      <c r="BJ200" s="6"/>
      <c r="BL200" s="54"/>
    </row>
    <row r="201" spans="2:64" x14ac:dyDescent="0.3">
      <c r="B201"/>
      <c r="C201" s="31"/>
      <c r="D201" s="31"/>
      <c r="E201" s="31"/>
      <c r="H201" s="1"/>
      <c r="I201" s="6"/>
      <c r="J201" s="6"/>
      <c r="K201" s="6"/>
      <c r="N201" s="49"/>
      <c r="O201" s="31"/>
      <c r="P201" s="31"/>
      <c r="Q201" s="31"/>
      <c r="U201" s="31"/>
      <c r="V201" s="31"/>
      <c r="W201" s="31"/>
      <c r="Z201"/>
      <c r="AA201" s="31"/>
      <c r="AB201" s="31"/>
      <c r="AC201" s="31"/>
      <c r="AF201"/>
      <c r="AG201"/>
      <c r="AH201"/>
      <c r="AI201"/>
      <c r="AR201" s="1"/>
      <c r="AS201" s="31"/>
      <c r="AT201" s="31"/>
      <c r="AU201" s="31"/>
      <c r="AV201" s="122"/>
      <c r="AW201" s="122"/>
      <c r="BB201" s="55"/>
      <c r="BF201" s="12"/>
      <c r="BG201" s="6"/>
      <c r="BI201" s="1"/>
      <c r="BJ201" s="6"/>
      <c r="BL201" s="54"/>
    </row>
    <row r="202" spans="2:64" x14ac:dyDescent="0.3">
      <c r="B202"/>
      <c r="C202" s="31"/>
      <c r="D202" s="31"/>
      <c r="E202" s="31"/>
      <c r="H202" s="1"/>
      <c r="I202" s="6"/>
      <c r="J202" s="6"/>
      <c r="K202" s="6"/>
      <c r="N202" s="49"/>
      <c r="O202" s="6"/>
      <c r="P202" s="6"/>
      <c r="Q202" s="6"/>
      <c r="U202" s="31"/>
      <c r="V202" s="31"/>
      <c r="W202" s="31"/>
      <c r="Z202"/>
      <c r="AA202" s="31"/>
      <c r="AB202" s="31"/>
      <c r="AC202" s="31"/>
      <c r="AF202"/>
      <c r="AG202"/>
      <c r="AH202"/>
      <c r="AI202"/>
      <c r="AR202" s="1"/>
      <c r="AS202" s="31"/>
      <c r="AT202" s="31"/>
      <c r="AU202" s="31"/>
      <c r="AV202" s="122"/>
      <c r="AW202" s="122"/>
      <c r="BB202" s="55"/>
      <c r="BF202" s="12"/>
      <c r="BG202" s="6"/>
      <c r="BI202" s="1"/>
      <c r="BJ202" s="6"/>
      <c r="BL202" s="54"/>
    </row>
    <row r="203" spans="2:64" x14ac:dyDescent="0.3">
      <c r="B203"/>
      <c r="C203" s="31"/>
      <c r="D203" s="31"/>
      <c r="E203" s="31"/>
      <c r="H203" s="1"/>
      <c r="I203" s="6"/>
      <c r="J203" s="6"/>
      <c r="K203" s="6"/>
      <c r="N203" s="49"/>
      <c r="O203" s="6"/>
      <c r="P203" s="6"/>
      <c r="Q203" s="6"/>
      <c r="U203" s="31"/>
      <c r="V203" s="31"/>
      <c r="W203" s="31"/>
      <c r="Z203"/>
      <c r="AA203" s="31"/>
      <c r="AB203" s="31"/>
      <c r="AC203" s="31"/>
      <c r="AF203"/>
      <c r="AG203"/>
      <c r="AH203"/>
      <c r="AI203"/>
      <c r="AR203" s="1"/>
      <c r="AS203" s="31"/>
      <c r="AT203" s="31"/>
      <c r="AU203" s="31"/>
      <c r="AV203" s="122"/>
      <c r="AW203" s="122"/>
      <c r="BB203" s="55"/>
      <c r="BF203" s="12"/>
      <c r="BG203" s="6"/>
      <c r="BI203" s="1"/>
      <c r="BJ203" s="6"/>
      <c r="BL203" s="54"/>
    </row>
    <row r="204" spans="2:64" x14ac:dyDescent="0.3">
      <c r="B204"/>
      <c r="C204" s="31"/>
      <c r="D204" s="31"/>
      <c r="E204" s="31"/>
      <c r="H204" s="1"/>
      <c r="I204" s="6"/>
      <c r="J204" s="6"/>
      <c r="K204" s="6"/>
      <c r="N204" s="49"/>
      <c r="O204" s="6"/>
      <c r="P204" s="6"/>
      <c r="Q204" s="6"/>
      <c r="U204" s="31"/>
      <c r="V204" s="31"/>
      <c r="W204" s="31"/>
      <c r="Z204"/>
      <c r="AA204" s="31"/>
      <c r="AB204" s="31"/>
      <c r="AC204" s="31"/>
      <c r="AF204"/>
      <c r="AG204"/>
      <c r="AH204"/>
      <c r="AI204"/>
      <c r="AR204" s="1"/>
      <c r="AS204" s="31"/>
      <c r="AT204" s="31"/>
      <c r="AU204" s="31"/>
      <c r="AV204" s="122"/>
      <c r="AW204" s="122"/>
      <c r="BB204" s="55"/>
      <c r="BF204" s="12"/>
      <c r="BG204" s="6"/>
      <c r="BI204" s="1"/>
      <c r="BJ204" s="6"/>
      <c r="BL204" s="54"/>
    </row>
    <row r="205" spans="2:64" x14ac:dyDescent="0.3">
      <c r="B205"/>
      <c r="C205" s="31"/>
      <c r="D205" s="31"/>
      <c r="E205" s="31"/>
      <c r="H205" s="1"/>
      <c r="I205" s="6"/>
      <c r="J205" s="6"/>
      <c r="K205" s="6"/>
      <c r="N205" s="49"/>
      <c r="O205" s="6"/>
      <c r="P205" s="6"/>
      <c r="Q205" s="6"/>
      <c r="U205" s="31"/>
      <c r="V205" s="31"/>
      <c r="W205" s="31"/>
      <c r="Z205"/>
      <c r="AA205" s="31"/>
      <c r="AB205" s="31"/>
      <c r="AC205" s="31"/>
      <c r="AF205"/>
      <c r="AG205"/>
      <c r="AH205"/>
      <c r="AI205"/>
      <c r="AR205" s="1"/>
      <c r="AS205" s="31"/>
      <c r="AT205" s="31"/>
      <c r="AU205" s="31"/>
      <c r="AV205" s="122"/>
      <c r="AW205" s="122"/>
      <c r="BB205" s="55"/>
      <c r="BF205" s="12"/>
      <c r="BG205" s="6"/>
      <c r="BI205" s="1"/>
      <c r="BJ205" s="6"/>
      <c r="BL205" s="54"/>
    </row>
    <row r="206" spans="2:64" x14ac:dyDescent="0.3">
      <c r="B206"/>
      <c r="C206" s="31"/>
      <c r="D206" s="31"/>
      <c r="E206" s="31"/>
      <c r="H206" s="1"/>
      <c r="I206" s="6"/>
      <c r="J206" s="6"/>
      <c r="K206" s="6"/>
      <c r="N206" s="49"/>
      <c r="O206" s="6"/>
      <c r="P206" s="6"/>
      <c r="Q206" s="6"/>
      <c r="U206" s="31"/>
      <c r="V206" s="31"/>
      <c r="W206" s="31"/>
      <c r="Z206"/>
      <c r="AA206" s="31"/>
      <c r="AB206" s="31"/>
      <c r="AC206" s="31"/>
      <c r="AF206"/>
      <c r="AG206"/>
      <c r="AH206"/>
      <c r="AI206"/>
      <c r="AR206" s="1"/>
      <c r="AS206" s="31"/>
      <c r="AT206" s="31"/>
      <c r="AU206" s="31"/>
      <c r="AV206" s="122"/>
      <c r="AW206" s="122"/>
      <c r="BB206" s="55"/>
      <c r="BF206" s="12"/>
      <c r="BG206" s="6"/>
      <c r="BI206" s="1"/>
      <c r="BJ206" s="6"/>
      <c r="BL206" s="54"/>
    </row>
    <row r="207" spans="2:64" x14ac:dyDescent="0.3">
      <c r="B207"/>
      <c r="C207" s="31"/>
      <c r="D207" s="31"/>
      <c r="E207" s="31"/>
      <c r="H207" s="1"/>
      <c r="I207" s="6"/>
      <c r="J207" s="6"/>
      <c r="K207" s="6"/>
      <c r="N207" s="49"/>
      <c r="O207" s="6"/>
      <c r="P207" s="6"/>
      <c r="Q207" s="6"/>
      <c r="U207" s="31"/>
      <c r="V207" s="31"/>
      <c r="W207" s="31"/>
      <c r="Z207"/>
      <c r="AA207" s="31"/>
      <c r="AB207" s="31"/>
      <c r="AC207" s="31"/>
      <c r="AF207"/>
      <c r="AG207"/>
      <c r="AH207"/>
      <c r="AI207"/>
      <c r="AR207" s="1"/>
      <c r="AS207" s="31"/>
      <c r="AT207" s="31"/>
      <c r="AU207" s="31"/>
      <c r="AV207" s="122"/>
      <c r="AW207" s="122"/>
      <c r="BB207" s="55"/>
      <c r="BF207" s="12"/>
      <c r="BG207" s="6"/>
      <c r="BI207" s="1"/>
      <c r="BJ207" s="6"/>
      <c r="BL207" s="54"/>
    </row>
    <row r="208" spans="2:64" x14ac:dyDescent="0.3">
      <c r="B208"/>
      <c r="C208" s="31"/>
      <c r="D208" s="31"/>
      <c r="E208" s="31"/>
      <c r="H208" s="1"/>
      <c r="I208" s="6"/>
      <c r="J208" s="6"/>
      <c r="K208" s="6"/>
      <c r="N208" s="49"/>
      <c r="O208" s="6"/>
      <c r="P208" s="6"/>
      <c r="Q208" s="6"/>
      <c r="U208" s="31"/>
      <c r="V208" s="31"/>
      <c r="W208" s="31"/>
      <c r="Z208"/>
      <c r="AA208" s="31"/>
      <c r="AB208" s="31"/>
      <c r="AC208" s="31"/>
      <c r="AF208"/>
      <c r="AG208"/>
      <c r="AH208"/>
      <c r="AI208"/>
      <c r="AR208" s="1"/>
      <c r="AS208" s="31"/>
      <c r="AT208" s="31"/>
      <c r="AU208" s="31"/>
      <c r="AV208" s="122"/>
      <c r="AW208" s="122"/>
      <c r="BB208" s="55"/>
      <c r="BF208" s="12"/>
      <c r="BG208" s="6"/>
      <c r="BI208" s="1"/>
      <c r="BJ208" s="6"/>
      <c r="BL208" s="54"/>
    </row>
    <row r="209" spans="2:64" x14ac:dyDescent="0.3">
      <c r="B209"/>
      <c r="C209" s="31"/>
      <c r="D209" s="31"/>
      <c r="E209" s="31"/>
      <c r="H209" s="1"/>
      <c r="I209" s="6"/>
      <c r="J209" s="6"/>
      <c r="K209" s="6"/>
      <c r="N209" s="49"/>
      <c r="O209" s="6"/>
      <c r="P209" s="6"/>
      <c r="Q209" s="6"/>
      <c r="U209" s="31"/>
      <c r="V209" s="31"/>
      <c r="W209" s="31"/>
      <c r="Z209"/>
      <c r="AA209" s="31"/>
      <c r="AB209" s="31"/>
      <c r="AC209" s="31"/>
      <c r="AF209"/>
      <c r="AG209"/>
      <c r="AH209"/>
      <c r="AI209"/>
      <c r="AR209" s="1"/>
      <c r="AS209" s="31"/>
      <c r="AT209" s="31"/>
      <c r="AU209" s="31"/>
      <c r="AV209" s="122"/>
      <c r="AW209" s="122"/>
      <c r="BB209" s="55"/>
      <c r="BF209" s="12"/>
      <c r="BG209" s="6"/>
      <c r="BI209" s="1"/>
      <c r="BJ209" s="6"/>
      <c r="BL209" s="54"/>
    </row>
    <row r="210" spans="2:64" x14ac:dyDescent="0.3">
      <c r="B210"/>
      <c r="C210" s="31"/>
      <c r="D210" s="31"/>
      <c r="E210" s="31"/>
      <c r="H210" s="1"/>
      <c r="I210" s="6"/>
      <c r="J210" s="6"/>
      <c r="K210" s="6"/>
      <c r="N210" s="49"/>
      <c r="O210" s="6"/>
      <c r="P210" s="6"/>
      <c r="Q210" s="6"/>
      <c r="U210" s="31"/>
      <c r="V210" s="31"/>
      <c r="W210" s="31"/>
      <c r="Z210"/>
      <c r="AA210" s="31"/>
      <c r="AB210" s="31"/>
      <c r="AC210" s="31"/>
      <c r="AF210"/>
      <c r="AG210"/>
      <c r="AH210"/>
      <c r="AI210"/>
      <c r="AR210" s="1"/>
      <c r="AS210" s="31"/>
      <c r="AT210" s="31"/>
      <c r="AU210" s="31"/>
      <c r="AV210" s="122"/>
      <c r="AW210" s="122"/>
      <c r="BB210" s="55"/>
      <c r="BF210" s="12"/>
      <c r="BG210" s="6"/>
      <c r="BI210" s="1"/>
      <c r="BJ210" s="6"/>
      <c r="BL210" s="54"/>
    </row>
    <row r="211" spans="2:64" x14ac:dyDescent="0.3">
      <c r="B211"/>
      <c r="C211" s="31"/>
      <c r="D211" s="31"/>
      <c r="E211" s="31"/>
      <c r="H211" s="1"/>
      <c r="I211" s="6"/>
      <c r="J211" s="6"/>
      <c r="K211" s="6"/>
      <c r="N211" s="49"/>
      <c r="O211" s="6"/>
      <c r="P211" s="6"/>
      <c r="Q211" s="6"/>
      <c r="U211" s="31"/>
      <c r="V211" s="31"/>
      <c r="W211" s="31"/>
      <c r="Z211"/>
      <c r="AA211" s="31"/>
      <c r="AB211" s="31"/>
      <c r="AC211" s="31"/>
      <c r="AF211"/>
      <c r="AG211"/>
      <c r="AH211"/>
      <c r="AI211"/>
      <c r="AR211" s="1"/>
      <c r="AS211" s="31"/>
      <c r="AT211" s="31"/>
      <c r="AU211" s="31"/>
      <c r="AV211" s="122"/>
      <c r="AW211" s="122"/>
      <c r="BB211" s="55"/>
      <c r="BF211" s="12"/>
      <c r="BG211" s="6"/>
      <c r="BI211" s="1"/>
      <c r="BJ211" s="6"/>
      <c r="BL211" s="54"/>
    </row>
    <row r="212" spans="2:64" x14ac:dyDescent="0.3">
      <c r="B212"/>
      <c r="C212" s="31"/>
      <c r="D212" s="31"/>
      <c r="E212" s="31"/>
      <c r="H212" s="1"/>
      <c r="I212" s="6"/>
      <c r="J212" s="6"/>
      <c r="K212" s="6"/>
      <c r="N212" s="49"/>
      <c r="O212" s="6"/>
      <c r="P212" s="6"/>
      <c r="Q212" s="6"/>
      <c r="U212" s="31"/>
      <c r="V212" s="31"/>
      <c r="W212" s="31"/>
      <c r="Z212"/>
      <c r="AA212" s="31"/>
      <c r="AB212" s="31"/>
      <c r="AC212" s="31"/>
      <c r="AF212"/>
      <c r="AG212"/>
      <c r="AH212"/>
      <c r="AI212"/>
      <c r="AR212" s="1"/>
      <c r="AS212" s="31"/>
      <c r="AT212" s="31"/>
      <c r="AU212" s="31"/>
      <c r="AV212" s="122"/>
      <c r="AW212" s="122"/>
      <c r="BB212" s="55"/>
      <c r="BF212" s="12"/>
      <c r="BG212" s="6"/>
      <c r="BI212" s="1"/>
      <c r="BJ212" s="6"/>
      <c r="BL212" s="54"/>
    </row>
    <row r="213" spans="2:64" x14ac:dyDescent="0.3">
      <c r="B213"/>
      <c r="C213" s="31"/>
      <c r="D213" s="31"/>
      <c r="E213" s="31"/>
      <c r="H213" s="1"/>
      <c r="I213" s="6"/>
      <c r="J213" s="6"/>
      <c r="K213" s="6"/>
      <c r="N213" s="49"/>
      <c r="O213" s="6"/>
      <c r="P213" s="6"/>
      <c r="Q213" s="6"/>
      <c r="U213" s="31"/>
      <c r="V213" s="31"/>
      <c r="W213" s="31"/>
      <c r="Z213"/>
      <c r="AA213" s="31"/>
      <c r="AB213" s="31"/>
      <c r="AC213" s="31"/>
      <c r="AF213"/>
      <c r="AG213"/>
      <c r="AH213"/>
      <c r="AI213"/>
      <c r="AR213" s="1"/>
      <c r="AS213" s="31"/>
      <c r="AT213" s="31"/>
      <c r="AU213" s="31"/>
      <c r="AV213" s="122"/>
      <c r="AW213" s="122"/>
      <c r="BB213" s="55"/>
      <c r="BF213" s="12"/>
      <c r="BG213" s="6"/>
      <c r="BI213" s="1"/>
      <c r="BJ213" s="6"/>
      <c r="BL213" s="54"/>
    </row>
    <row r="214" spans="2:64" x14ac:dyDescent="0.3">
      <c r="B214"/>
      <c r="C214" s="31"/>
      <c r="D214" s="31"/>
      <c r="E214" s="31"/>
      <c r="H214" s="1"/>
      <c r="I214" s="6"/>
      <c r="J214" s="6"/>
      <c r="K214" s="6"/>
      <c r="N214" s="49"/>
      <c r="O214" s="6"/>
      <c r="P214" s="6"/>
      <c r="Q214" s="6"/>
      <c r="U214" s="31"/>
      <c r="V214" s="31"/>
      <c r="W214" s="31"/>
      <c r="Z214"/>
      <c r="AA214" s="31"/>
      <c r="AB214" s="31"/>
      <c r="AC214" s="31"/>
      <c r="AF214"/>
      <c r="AG214"/>
      <c r="AH214"/>
      <c r="AI214"/>
      <c r="AR214" s="1"/>
      <c r="AS214" s="31"/>
      <c r="AT214" s="31"/>
      <c r="AU214" s="31"/>
      <c r="AV214" s="122"/>
      <c r="AW214" s="122"/>
      <c r="BB214" s="55"/>
      <c r="BF214" s="12"/>
      <c r="BG214" s="6"/>
      <c r="BI214" s="1"/>
      <c r="BJ214" s="6"/>
      <c r="BL214" s="54"/>
    </row>
    <row r="215" spans="2:64" x14ac:dyDescent="0.3">
      <c r="B215"/>
      <c r="C215" s="31"/>
      <c r="D215" s="31"/>
      <c r="E215" s="31"/>
      <c r="H215" s="1"/>
      <c r="I215" s="6"/>
      <c r="J215" s="6"/>
      <c r="K215" s="6"/>
      <c r="N215" s="49"/>
      <c r="O215" s="6"/>
      <c r="P215" s="6"/>
      <c r="Q215" s="6"/>
      <c r="U215" s="31"/>
      <c r="V215" s="31"/>
      <c r="W215" s="31"/>
      <c r="Z215"/>
      <c r="AA215" s="31"/>
      <c r="AB215" s="31"/>
      <c r="AC215" s="31"/>
      <c r="AF215"/>
      <c r="AG215"/>
      <c r="AH215"/>
      <c r="AI215"/>
      <c r="AR215" s="1"/>
      <c r="AS215" s="31"/>
      <c r="AT215" s="31"/>
      <c r="AU215" s="31"/>
      <c r="AV215" s="122"/>
      <c r="AW215" s="122"/>
      <c r="BB215" s="55"/>
      <c r="BF215" s="12"/>
      <c r="BG215" s="6"/>
      <c r="BI215" s="1"/>
      <c r="BJ215" s="6"/>
      <c r="BL215" s="54"/>
    </row>
    <row r="216" spans="2:64" x14ac:dyDescent="0.3">
      <c r="B216"/>
      <c r="C216" s="31"/>
      <c r="D216" s="31"/>
      <c r="E216" s="31"/>
      <c r="H216" s="1"/>
      <c r="I216" s="6"/>
      <c r="J216" s="6"/>
      <c r="K216" s="6"/>
      <c r="N216" s="49"/>
      <c r="O216" s="6"/>
      <c r="P216" s="6"/>
      <c r="Q216" s="6"/>
      <c r="U216" s="31"/>
      <c r="V216" s="31"/>
      <c r="W216" s="31"/>
      <c r="Z216"/>
      <c r="AA216" s="31"/>
      <c r="AB216" s="31"/>
      <c r="AC216" s="31"/>
      <c r="AF216"/>
      <c r="AG216"/>
      <c r="AH216"/>
      <c r="AI216"/>
      <c r="AR216" s="1"/>
      <c r="AS216" s="31"/>
      <c r="AT216" s="31"/>
      <c r="AU216" s="31"/>
      <c r="AV216" s="122"/>
      <c r="AW216" s="122"/>
      <c r="BB216" s="55"/>
      <c r="BF216" s="12"/>
      <c r="BG216" s="6"/>
      <c r="BI216" s="1"/>
      <c r="BJ216" s="6"/>
      <c r="BL216" s="54"/>
    </row>
    <row r="217" spans="2:64" x14ac:dyDescent="0.3">
      <c r="B217"/>
      <c r="C217" s="31"/>
      <c r="D217" s="31"/>
      <c r="E217" s="31"/>
      <c r="H217" s="1"/>
      <c r="I217" s="6"/>
      <c r="J217" s="6"/>
      <c r="K217" s="6"/>
      <c r="N217" s="49"/>
      <c r="O217" s="6"/>
      <c r="P217" s="6"/>
      <c r="Q217" s="6"/>
      <c r="U217" s="31"/>
      <c r="V217" s="31"/>
      <c r="W217" s="31"/>
      <c r="Z217"/>
      <c r="AA217" s="31"/>
      <c r="AB217" s="31"/>
      <c r="AC217" s="31"/>
      <c r="AF217"/>
      <c r="AG217"/>
      <c r="AH217"/>
      <c r="AI217"/>
      <c r="AR217" s="1"/>
      <c r="AS217" s="31"/>
      <c r="AT217" s="31"/>
      <c r="AU217" s="31"/>
      <c r="AV217" s="122"/>
      <c r="AW217" s="122"/>
      <c r="BB217" s="55"/>
      <c r="BF217" s="12"/>
      <c r="BG217" s="6"/>
      <c r="BI217" s="1"/>
      <c r="BJ217" s="6"/>
      <c r="BL217" s="54"/>
    </row>
    <row r="218" spans="2:64" x14ac:dyDescent="0.3">
      <c r="B218"/>
      <c r="C218" s="31"/>
      <c r="D218" s="31"/>
      <c r="E218" s="31"/>
      <c r="H218" s="1"/>
      <c r="I218" s="6"/>
      <c r="J218" s="6"/>
      <c r="K218" s="6"/>
      <c r="N218" s="49"/>
      <c r="O218" s="6"/>
      <c r="P218" s="6"/>
      <c r="Q218" s="6"/>
      <c r="U218" s="31"/>
      <c r="V218" s="31"/>
      <c r="W218" s="31"/>
      <c r="Z218"/>
      <c r="AA218" s="31"/>
      <c r="AB218" s="31"/>
      <c r="AC218" s="31"/>
      <c r="AF218"/>
      <c r="AG218"/>
      <c r="AH218"/>
      <c r="AI218"/>
      <c r="AR218" s="1"/>
      <c r="AS218" s="31"/>
      <c r="AT218" s="31"/>
      <c r="AU218" s="31"/>
      <c r="AV218" s="122"/>
      <c r="AW218" s="122"/>
      <c r="BB218" s="55"/>
      <c r="BF218" s="12"/>
      <c r="BG218" s="6"/>
      <c r="BI218" s="1"/>
      <c r="BJ218" s="6"/>
      <c r="BL218" s="54"/>
    </row>
    <row r="219" spans="2:64" x14ac:dyDescent="0.3">
      <c r="B219"/>
      <c r="C219" s="31"/>
      <c r="D219" s="31"/>
      <c r="E219" s="31"/>
      <c r="H219" s="1"/>
      <c r="I219" s="6"/>
      <c r="J219" s="6"/>
      <c r="K219" s="6"/>
      <c r="N219" s="49"/>
      <c r="O219" s="6"/>
      <c r="P219" s="6"/>
      <c r="Q219" s="6"/>
      <c r="U219" s="31"/>
      <c r="V219" s="31"/>
      <c r="W219" s="31"/>
      <c r="Z219"/>
      <c r="AA219" s="31"/>
      <c r="AB219" s="31"/>
      <c r="AC219" s="31"/>
      <c r="AF219"/>
      <c r="AG219"/>
      <c r="AH219"/>
      <c r="AI219"/>
      <c r="AR219" s="1"/>
      <c r="AS219" s="31"/>
      <c r="AT219" s="31"/>
      <c r="AU219" s="31"/>
      <c r="AV219" s="122"/>
      <c r="AW219" s="122"/>
      <c r="BB219" s="55"/>
      <c r="BF219" s="12"/>
      <c r="BG219" s="6"/>
      <c r="BI219" s="1"/>
      <c r="BJ219" s="6"/>
      <c r="BL219" s="54"/>
    </row>
    <row r="220" spans="2:64" x14ac:dyDescent="0.3">
      <c r="B220"/>
      <c r="C220" s="31"/>
      <c r="D220" s="31"/>
      <c r="E220" s="31"/>
      <c r="H220" s="1"/>
      <c r="I220" s="6"/>
      <c r="J220" s="6"/>
      <c r="K220" s="6"/>
      <c r="N220" s="49"/>
      <c r="O220" s="6"/>
      <c r="P220" s="6"/>
      <c r="Q220" s="6"/>
      <c r="U220" s="31"/>
      <c r="V220" s="31"/>
      <c r="W220" s="31"/>
      <c r="Z220"/>
      <c r="AA220" s="31"/>
      <c r="AB220" s="31"/>
      <c r="AC220" s="31"/>
      <c r="AF220"/>
      <c r="AG220"/>
      <c r="AH220"/>
      <c r="AI220"/>
      <c r="AR220" s="1"/>
      <c r="AS220" s="31"/>
      <c r="AT220" s="31"/>
      <c r="AU220" s="31"/>
      <c r="AV220" s="122"/>
      <c r="AW220" s="122"/>
      <c r="BB220" s="55"/>
      <c r="BF220" s="12"/>
      <c r="BG220" s="6"/>
      <c r="BI220" s="1"/>
      <c r="BJ220" s="6"/>
      <c r="BL220" s="54"/>
    </row>
    <row r="221" spans="2:64" x14ac:dyDescent="0.3">
      <c r="B221"/>
      <c r="C221" s="31"/>
      <c r="D221" s="31"/>
      <c r="E221" s="31"/>
      <c r="H221" s="1"/>
      <c r="I221" s="6"/>
      <c r="J221" s="6"/>
      <c r="K221" s="6"/>
      <c r="N221" s="49"/>
      <c r="O221" s="6"/>
      <c r="P221" s="6"/>
      <c r="Q221" s="6"/>
      <c r="U221" s="31"/>
      <c r="V221" s="31"/>
      <c r="W221" s="31"/>
      <c r="Z221"/>
      <c r="AA221" s="31"/>
      <c r="AB221" s="31"/>
      <c r="AC221" s="31"/>
      <c r="AF221"/>
      <c r="AG221"/>
      <c r="AH221"/>
      <c r="AI221"/>
      <c r="AR221" s="1"/>
      <c r="AS221" s="31"/>
      <c r="AT221" s="31"/>
      <c r="AU221" s="31"/>
      <c r="AV221" s="122"/>
      <c r="AW221" s="122"/>
      <c r="BB221" s="55"/>
      <c r="BF221" s="12"/>
      <c r="BG221" s="6"/>
      <c r="BI221" s="1"/>
      <c r="BJ221" s="6"/>
      <c r="BL221" s="54"/>
    </row>
    <row r="222" spans="2:64" x14ac:dyDescent="0.3">
      <c r="B222"/>
      <c r="C222" s="31"/>
      <c r="D222" s="31"/>
      <c r="E222" s="31"/>
      <c r="H222" s="1"/>
      <c r="I222" s="6"/>
      <c r="J222" s="6"/>
      <c r="K222" s="6"/>
      <c r="N222" s="49"/>
      <c r="O222" s="6"/>
      <c r="P222" s="6"/>
      <c r="Q222" s="6"/>
      <c r="U222" s="31"/>
      <c r="V222" s="31"/>
      <c r="W222" s="31"/>
      <c r="Z222"/>
      <c r="AA222" s="31"/>
      <c r="AB222" s="31"/>
      <c r="AC222" s="31"/>
      <c r="AF222"/>
      <c r="AG222"/>
      <c r="AH222"/>
      <c r="AI222"/>
      <c r="AR222" s="1"/>
      <c r="AS222" s="31"/>
      <c r="AT222" s="31"/>
      <c r="AU222" s="31"/>
      <c r="AV222" s="122"/>
      <c r="AW222" s="122"/>
      <c r="BB222" s="55"/>
      <c r="BF222" s="12"/>
      <c r="BG222" s="6"/>
      <c r="BI222" s="1"/>
      <c r="BJ222" s="6"/>
      <c r="BL222" s="54"/>
    </row>
    <row r="223" spans="2:64" x14ac:dyDescent="0.3">
      <c r="B223"/>
      <c r="C223" s="31"/>
      <c r="D223" s="31"/>
      <c r="E223" s="31"/>
      <c r="H223" s="1"/>
      <c r="I223" s="6"/>
      <c r="J223" s="6"/>
      <c r="K223" s="6"/>
      <c r="N223" s="49"/>
      <c r="O223" s="6"/>
      <c r="P223" s="6"/>
      <c r="Q223" s="6"/>
      <c r="U223" s="31"/>
      <c r="V223" s="31"/>
      <c r="W223" s="31"/>
      <c r="Z223"/>
      <c r="AA223" s="31"/>
      <c r="AB223" s="31"/>
      <c r="AC223" s="31"/>
      <c r="AF223"/>
      <c r="AG223"/>
      <c r="AH223"/>
      <c r="AI223"/>
      <c r="AR223" s="1"/>
      <c r="AS223" s="31"/>
      <c r="AT223" s="31"/>
      <c r="AU223" s="31"/>
      <c r="AV223" s="122"/>
      <c r="AW223" s="122"/>
      <c r="BB223" s="55"/>
      <c r="BF223" s="12"/>
      <c r="BG223" s="6"/>
      <c r="BI223" s="1"/>
      <c r="BJ223" s="6"/>
      <c r="BL223" s="54"/>
    </row>
    <row r="224" spans="2:64" x14ac:dyDescent="0.3">
      <c r="B224"/>
      <c r="C224" s="31"/>
      <c r="D224" s="31"/>
      <c r="E224" s="31"/>
      <c r="H224" s="1"/>
      <c r="I224" s="6"/>
      <c r="J224" s="6"/>
      <c r="K224" s="6"/>
      <c r="N224" s="49"/>
      <c r="O224" s="6"/>
      <c r="P224" s="6"/>
      <c r="Q224" s="6"/>
      <c r="U224" s="31"/>
      <c r="V224" s="31"/>
      <c r="W224" s="31"/>
      <c r="Z224"/>
      <c r="AA224" s="31"/>
      <c r="AB224" s="31"/>
      <c r="AC224" s="31"/>
      <c r="AF224"/>
      <c r="AG224"/>
      <c r="AH224"/>
      <c r="AI224"/>
      <c r="AR224" s="1"/>
      <c r="AS224" s="31"/>
      <c r="AT224" s="31"/>
      <c r="AU224" s="31"/>
      <c r="AV224" s="122"/>
      <c r="AW224" s="122"/>
      <c r="BB224" s="55"/>
      <c r="BF224" s="12"/>
      <c r="BG224" s="6"/>
      <c r="BI224" s="1"/>
      <c r="BJ224" s="6"/>
      <c r="BL224" s="54"/>
    </row>
    <row r="225" spans="2:64" x14ac:dyDescent="0.3">
      <c r="B225"/>
      <c r="C225" s="31"/>
      <c r="D225" s="31"/>
      <c r="E225" s="31"/>
      <c r="H225" s="1"/>
      <c r="I225" s="6"/>
      <c r="J225" s="6"/>
      <c r="K225" s="6"/>
      <c r="N225" s="49"/>
      <c r="O225" s="6"/>
      <c r="P225" s="6"/>
      <c r="Q225" s="6"/>
      <c r="U225" s="31"/>
      <c r="V225" s="31"/>
      <c r="W225" s="31"/>
      <c r="Z225"/>
      <c r="AA225" s="31"/>
      <c r="AB225" s="31"/>
      <c r="AC225" s="31"/>
      <c r="AF225"/>
      <c r="AG225"/>
      <c r="AH225"/>
      <c r="AI225"/>
      <c r="AR225" s="1"/>
      <c r="AS225" s="31"/>
      <c r="AT225" s="31"/>
      <c r="AU225" s="31"/>
      <c r="AV225" s="122"/>
      <c r="AW225" s="122"/>
      <c r="BB225" s="55"/>
      <c r="BF225" s="12"/>
      <c r="BG225" s="6"/>
      <c r="BI225" s="1"/>
      <c r="BJ225" s="6"/>
      <c r="BL225" s="54"/>
    </row>
    <row r="226" spans="2:64" x14ac:dyDescent="0.3">
      <c r="B226"/>
      <c r="C226" s="31"/>
      <c r="D226" s="31"/>
      <c r="E226" s="31"/>
      <c r="H226" s="1"/>
      <c r="I226" s="6"/>
      <c r="J226" s="6"/>
      <c r="K226" s="6"/>
      <c r="N226" s="49"/>
      <c r="O226" s="6"/>
      <c r="P226" s="6"/>
      <c r="Q226" s="6"/>
      <c r="U226" s="31"/>
      <c r="V226" s="31"/>
      <c r="W226" s="31"/>
      <c r="Z226"/>
      <c r="AA226" s="31"/>
      <c r="AB226" s="31"/>
      <c r="AC226" s="31"/>
      <c r="AF226"/>
      <c r="AG226"/>
      <c r="AH226"/>
      <c r="AI226"/>
      <c r="AR226" s="1"/>
      <c r="AS226" s="31"/>
      <c r="AT226" s="31"/>
      <c r="AU226" s="31"/>
      <c r="AV226" s="122"/>
      <c r="AW226" s="122"/>
      <c r="BB226" s="55"/>
      <c r="BF226" s="12"/>
      <c r="BG226" s="6"/>
      <c r="BI226" s="1"/>
      <c r="BJ226" s="6"/>
      <c r="BL226" s="54"/>
    </row>
    <row r="227" spans="2:64" x14ac:dyDescent="0.3">
      <c r="B227"/>
      <c r="C227" s="31"/>
      <c r="D227" s="31"/>
      <c r="E227" s="31"/>
      <c r="H227" s="1"/>
      <c r="I227" s="6"/>
      <c r="J227" s="6"/>
      <c r="K227" s="6"/>
      <c r="N227" s="49"/>
      <c r="O227" s="6"/>
      <c r="P227" s="6"/>
      <c r="Q227" s="6"/>
      <c r="U227" s="31"/>
      <c r="V227" s="31"/>
      <c r="W227" s="31"/>
      <c r="Z227"/>
      <c r="AA227" s="31"/>
      <c r="AB227" s="31"/>
      <c r="AC227" s="31"/>
      <c r="AF227"/>
      <c r="AG227"/>
      <c r="AH227"/>
      <c r="AI227"/>
      <c r="AR227" s="1"/>
      <c r="AS227" s="31"/>
      <c r="AT227" s="31"/>
      <c r="AU227" s="31"/>
      <c r="AV227" s="122"/>
      <c r="AW227" s="122"/>
      <c r="BB227" s="55"/>
      <c r="BF227" s="12"/>
      <c r="BG227" s="6"/>
      <c r="BI227" s="1"/>
      <c r="BJ227" s="6"/>
      <c r="BL227" s="54"/>
    </row>
    <row r="228" spans="2:64" x14ac:dyDescent="0.3">
      <c r="B228"/>
      <c r="C228" s="31"/>
      <c r="D228" s="31"/>
      <c r="E228" s="31"/>
      <c r="H228" s="1"/>
      <c r="I228" s="6"/>
      <c r="J228" s="6"/>
      <c r="K228" s="6"/>
      <c r="N228" s="49"/>
      <c r="O228" s="6"/>
      <c r="P228" s="6"/>
      <c r="Q228" s="6"/>
      <c r="U228" s="31"/>
      <c r="V228" s="31"/>
      <c r="W228" s="31"/>
      <c r="Z228"/>
      <c r="AA228" s="31"/>
      <c r="AB228" s="31"/>
      <c r="AC228" s="31"/>
      <c r="AF228"/>
      <c r="AG228"/>
      <c r="AH228"/>
      <c r="AI228"/>
      <c r="AR228" s="1"/>
      <c r="AS228" s="31"/>
      <c r="AT228" s="31"/>
      <c r="AU228" s="31"/>
      <c r="AV228" s="122"/>
      <c r="AW228" s="122"/>
      <c r="BB228" s="55"/>
      <c r="BF228" s="12"/>
      <c r="BG228" s="6"/>
      <c r="BI228" s="1"/>
      <c r="BJ228" s="6"/>
      <c r="BL228" s="54"/>
    </row>
    <row r="229" spans="2:64" x14ac:dyDescent="0.3">
      <c r="B229"/>
      <c r="C229" s="31"/>
      <c r="D229" s="31"/>
      <c r="E229" s="31"/>
      <c r="H229" s="1"/>
      <c r="I229" s="6"/>
      <c r="J229" s="6"/>
      <c r="K229" s="6"/>
      <c r="N229" s="49"/>
      <c r="O229" s="6"/>
      <c r="P229" s="6"/>
      <c r="Q229" s="6"/>
      <c r="U229" s="31"/>
      <c r="V229" s="31"/>
      <c r="W229" s="31"/>
      <c r="Z229"/>
      <c r="AA229" s="31"/>
      <c r="AB229" s="31"/>
      <c r="AC229" s="31"/>
      <c r="AF229"/>
      <c r="AG229"/>
      <c r="AH229"/>
      <c r="AI229"/>
      <c r="AR229" s="1"/>
      <c r="AS229" s="31"/>
      <c r="AT229" s="31"/>
      <c r="AU229" s="31"/>
      <c r="AV229" s="122"/>
      <c r="AW229" s="122"/>
      <c r="BB229" s="55"/>
      <c r="BF229" s="12"/>
      <c r="BG229" s="6"/>
      <c r="BI229" s="1"/>
      <c r="BJ229" s="6"/>
      <c r="BL229" s="54"/>
    </row>
    <row r="230" spans="2:64" x14ac:dyDescent="0.3">
      <c r="B230"/>
      <c r="C230" s="31"/>
      <c r="D230" s="31"/>
      <c r="E230" s="31"/>
      <c r="H230" s="1"/>
      <c r="I230" s="6"/>
      <c r="J230" s="6"/>
      <c r="K230" s="6"/>
      <c r="N230" s="49"/>
      <c r="O230" s="6"/>
      <c r="P230" s="6"/>
      <c r="Q230" s="6"/>
      <c r="U230" s="31"/>
      <c r="V230" s="31"/>
      <c r="W230" s="31"/>
      <c r="Z230"/>
      <c r="AA230" s="31"/>
      <c r="AB230" s="31"/>
      <c r="AC230" s="31"/>
      <c r="AF230"/>
      <c r="AG230"/>
      <c r="AH230"/>
      <c r="AI230"/>
      <c r="AR230" s="1"/>
      <c r="AS230" s="31"/>
      <c r="AT230" s="31"/>
      <c r="AU230" s="31"/>
      <c r="AV230" s="122"/>
      <c r="AW230" s="122"/>
      <c r="BB230" s="55"/>
      <c r="BF230" s="12"/>
      <c r="BG230" s="6"/>
      <c r="BI230" s="1"/>
      <c r="BJ230" s="6"/>
      <c r="BL230" s="54"/>
    </row>
    <row r="231" spans="2:64" x14ac:dyDescent="0.3">
      <c r="B231"/>
      <c r="C231" s="31"/>
      <c r="D231" s="31"/>
      <c r="E231" s="31"/>
      <c r="H231" s="1"/>
      <c r="I231" s="6"/>
      <c r="J231" s="6"/>
      <c r="K231" s="6"/>
      <c r="N231" s="49"/>
      <c r="O231" s="6"/>
      <c r="P231" s="6"/>
      <c r="Q231" s="6"/>
      <c r="U231" s="31"/>
      <c r="V231" s="31"/>
      <c r="W231" s="31"/>
      <c r="Z231"/>
      <c r="AA231" s="31"/>
      <c r="AB231" s="31"/>
      <c r="AC231" s="31"/>
      <c r="AF231"/>
      <c r="AG231"/>
      <c r="AH231"/>
      <c r="AI231"/>
      <c r="AR231" s="1"/>
      <c r="AS231" s="31"/>
      <c r="AT231" s="31"/>
      <c r="AU231" s="31"/>
      <c r="AV231" s="122"/>
      <c r="AW231" s="122"/>
      <c r="BB231" s="55"/>
      <c r="BF231" s="12"/>
      <c r="BG231" s="6"/>
      <c r="BJ231" s="6"/>
    </row>
    <row r="232" spans="2:64" x14ac:dyDescent="0.3">
      <c r="B232"/>
      <c r="C232" s="31"/>
      <c r="D232" s="31"/>
      <c r="E232" s="31"/>
      <c r="H232" s="1"/>
      <c r="I232" s="6"/>
      <c r="J232" s="6"/>
      <c r="K232" s="6"/>
      <c r="N232" s="49"/>
      <c r="O232" s="6"/>
      <c r="P232" s="6"/>
      <c r="Q232" s="6"/>
      <c r="U232" s="31"/>
      <c r="V232" s="31"/>
      <c r="W232" s="31"/>
      <c r="Z232"/>
      <c r="AA232" s="31"/>
      <c r="AB232" s="31"/>
      <c r="AC232" s="31"/>
      <c r="AF232"/>
      <c r="AG232"/>
      <c r="AH232"/>
      <c r="AI232"/>
      <c r="AR232" s="1"/>
      <c r="AS232" s="31"/>
      <c r="AT232" s="31"/>
      <c r="AU232" s="31"/>
      <c r="AV232" s="122"/>
      <c r="AW232" s="122"/>
      <c r="BB232" s="55"/>
      <c r="BF232" s="12"/>
      <c r="BG232" s="6"/>
      <c r="BJ232" s="6"/>
    </row>
    <row r="233" spans="2:64" x14ac:dyDescent="0.3">
      <c r="B233"/>
      <c r="C233" s="31"/>
      <c r="D233" s="31"/>
      <c r="E233" s="31"/>
      <c r="H233" s="1"/>
      <c r="I233" s="6"/>
      <c r="J233" s="6"/>
      <c r="K233" s="6"/>
      <c r="N233" s="49"/>
      <c r="O233" s="6"/>
      <c r="P233" s="6"/>
      <c r="Q233" s="6"/>
      <c r="U233" s="31"/>
      <c r="V233" s="31"/>
      <c r="W233" s="31"/>
      <c r="Z233"/>
      <c r="AA233" s="31"/>
      <c r="AB233" s="31"/>
      <c r="AC233" s="31"/>
      <c r="AF233"/>
      <c r="AG233"/>
      <c r="AH233"/>
      <c r="AI233"/>
      <c r="AR233" s="1"/>
      <c r="AS233" s="31"/>
      <c r="AT233" s="31"/>
      <c r="AU233" s="31"/>
      <c r="AV233" s="122"/>
      <c r="AW233" s="122"/>
      <c r="BB233" s="55"/>
      <c r="BF233" s="12"/>
      <c r="BG233" s="6"/>
      <c r="BJ233" s="6"/>
    </row>
    <row r="234" spans="2:64" x14ac:dyDescent="0.3">
      <c r="B234"/>
      <c r="C234" s="31"/>
      <c r="D234" s="31"/>
      <c r="E234" s="31"/>
      <c r="H234" s="1"/>
      <c r="I234" s="6"/>
      <c r="J234" s="6"/>
      <c r="K234" s="6"/>
      <c r="N234" s="49"/>
      <c r="O234" s="6"/>
      <c r="P234" s="6"/>
      <c r="Q234" s="6"/>
      <c r="U234" s="31"/>
      <c r="V234" s="31"/>
      <c r="W234" s="31"/>
      <c r="Z234"/>
      <c r="AA234" s="31"/>
      <c r="AB234" s="31"/>
      <c r="AC234" s="31"/>
      <c r="AF234"/>
      <c r="AG234"/>
      <c r="AH234"/>
      <c r="AI234"/>
      <c r="AR234" s="1"/>
      <c r="AS234" s="31"/>
      <c r="AT234" s="31"/>
      <c r="AU234" s="31"/>
      <c r="AV234" s="122"/>
      <c r="AW234" s="122"/>
      <c r="BB234" s="55"/>
      <c r="BF234" s="12"/>
      <c r="BG234" s="6"/>
      <c r="BJ234" s="6"/>
    </row>
    <row r="235" spans="2:64" x14ac:dyDescent="0.3">
      <c r="B235"/>
      <c r="C235" s="31"/>
      <c r="D235" s="31"/>
      <c r="E235" s="31"/>
      <c r="H235" s="1"/>
      <c r="I235" s="6"/>
      <c r="J235" s="6"/>
      <c r="K235" s="6"/>
      <c r="N235" s="49"/>
      <c r="O235" s="6"/>
      <c r="P235" s="6"/>
      <c r="Q235" s="6"/>
      <c r="U235" s="31"/>
      <c r="V235" s="31"/>
      <c r="W235" s="31"/>
      <c r="Z235"/>
      <c r="AA235" s="31"/>
      <c r="AB235" s="31"/>
      <c r="AC235" s="31"/>
      <c r="AF235"/>
      <c r="AG235"/>
      <c r="AH235"/>
      <c r="AI235"/>
      <c r="AR235" s="1"/>
      <c r="AS235" s="31"/>
      <c r="AT235" s="31"/>
      <c r="AU235" s="31"/>
      <c r="AV235" s="122"/>
      <c r="AW235" s="122"/>
      <c r="BB235" s="55"/>
      <c r="BF235" s="12"/>
      <c r="BG235" s="6"/>
      <c r="BJ235" s="6"/>
    </row>
    <row r="236" spans="2:64" x14ac:dyDescent="0.3">
      <c r="B236"/>
      <c r="C236" s="31"/>
      <c r="D236" s="31"/>
      <c r="E236" s="31"/>
      <c r="H236" s="1"/>
      <c r="I236" s="6"/>
      <c r="J236" s="6"/>
      <c r="K236" s="6"/>
      <c r="N236" s="49"/>
      <c r="O236" s="6"/>
      <c r="P236" s="6"/>
      <c r="Q236" s="6"/>
      <c r="U236" s="31"/>
      <c r="V236" s="31"/>
      <c r="W236" s="31"/>
      <c r="Z236"/>
      <c r="AA236" s="31"/>
      <c r="AB236" s="31"/>
      <c r="AC236" s="31"/>
      <c r="AF236"/>
      <c r="AG236"/>
      <c r="AH236"/>
      <c r="AI236"/>
      <c r="AR236" s="1"/>
      <c r="AS236" s="31"/>
      <c r="AT236" s="31"/>
      <c r="AU236" s="31"/>
      <c r="AV236" s="122"/>
      <c r="AW236" s="122"/>
      <c r="BB236" s="55"/>
      <c r="BF236" s="12"/>
      <c r="BG236" s="6"/>
      <c r="BJ236" s="6"/>
    </row>
    <row r="237" spans="2:64" x14ac:dyDescent="0.3">
      <c r="B237"/>
      <c r="C237" s="31"/>
      <c r="D237" s="31"/>
      <c r="E237" s="31"/>
      <c r="H237" s="1"/>
      <c r="I237" s="6"/>
      <c r="J237" s="6"/>
      <c r="K237" s="6"/>
      <c r="N237" s="49"/>
      <c r="O237" s="6"/>
      <c r="P237" s="6"/>
      <c r="Q237" s="6"/>
      <c r="U237" s="31"/>
      <c r="V237" s="31"/>
      <c r="W237" s="31"/>
      <c r="Z237"/>
      <c r="AA237" s="31"/>
      <c r="AB237" s="31"/>
      <c r="AC237" s="31"/>
      <c r="AF237"/>
      <c r="AG237"/>
      <c r="AH237"/>
      <c r="AI237"/>
      <c r="AR237" s="1"/>
      <c r="AS237" s="31"/>
      <c r="AT237" s="31"/>
      <c r="AU237" s="31"/>
      <c r="AV237" s="122"/>
      <c r="AW237" s="122"/>
      <c r="BB237" s="55"/>
      <c r="BF237" s="12"/>
      <c r="BG237" s="6"/>
      <c r="BJ237" s="6"/>
    </row>
    <row r="238" spans="2:64" x14ac:dyDescent="0.3">
      <c r="B238"/>
      <c r="C238" s="31"/>
      <c r="D238" s="31"/>
      <c r="E238" s="31"/>
      <c r="H238" s="1"/>
      <c r="I238" s="6"/>
      <c r="J238" s="6"/>
      <c r="K238" s="6"/>
      <c r="N238" s="49"/>
      <c r="O238" s="6"/>
      <c r="P238" s="6"/>
      <c r="Q238" s="6"/>
      <c r="U238" s="31"/>
      <c r="V238" s="31"/>
      <c r="W238" s="31"/>
      <c r="Z238"/>
      <c r="AA238" s="31"/>
      <c r="AB238" s="31"/>
      <c r="AC238" s="31"/>
      <c r="AF238"/>
      <c r="AG238"/>
      <c r="AH238"/>
      <c r="AI238"/>
      <c r="AR238" s="1"/>
      <c r="AS238" s="31"/>
      <c r="AT238" s="31"/>
      <c r="AU238" s="31"/>
      <c r="AV238" s="122"/>
      <c r="AW238" s="122"/>
      <c r="BB238" s="55"/>
      <c r="BF238" s="12"/>
      <c r="BG238" s="6"/>
      <c r="BJ238" s="6"/>
    </row>
    <row r="239" spans="2:64" x14ac:dyDescent="0.3">
      <c r="B239"/>
      <c r="C239" s="31"/>
      <c r="D239" s="31"/>
      <c r="E239" s="31"/>
      <c r="H239" s="1"/>
      <c r="I239" s="6"/>
      <c r="J239" s="6"/>
      <c r="K239" s="6"/>
      <c r="N239" s="49"/>
      <c r="O239" s="6"/>
      <c r="P239" s="6"/>
      <c r="Q239" s="6"/>
      <c r="U239" s="31"/>
      <c r="V239" s="31"/>
      <c r="W239" s="31"/>
      <c r="Z239"/>
      <c r="AA239" s="31"/>
      <c r="AB239" s="31"/>
      <c r="AC239" s="31"/>
      <c r="AF239"/>
      <c r="AG239"/>
      <c r="AH239"/>
      <c r="AI239"/>
      <c r="AR239" s="1"/>
      <c r="AS239" s="31"/>
      <c r="AT239" s="31"/>
      <c r="AU239" s="31"/>
      <c r="AV239" s="122"/>
      <c r="AW239" s="122"/>
      <c r="BB239" s="55"/>
      <c r="BF239" s="12"/>
      <c r="BG239" s="6"/>
      <c r="BJ239" s="6"/>
    </row>
    <row r="240" spans="2:64" x14ac:dyDescent="0.3">
      <c r="B240"/>
      <c r="C240" s="31"/>
      <c r="D240" s="31"/>
      <c r="E240" s="31"/>
      <c r="H240" s="1"/>
      <c r="I240" s="6"/>
      <c r="J240" s="6"/>
      <c r="K240" s="6"/>
      <c r="N240" s="49"/>
      <c r="O240" s="6"/>
      <c r="P240" s="6"/>
      <c r="Q240" s="6"/>
      <c r="U240" s="31"/>
      <c r="V240" s="31"/>
      <c r="W240" s="31"/>
      <c r="Z240"/>
      <c r="AA240" s="31"/>
      <c r="AB240" s="31"/>
      <c r="AC240" s="31"/>
      <c r="AF240"/>
      <c r="AG240"/>
      <c r="AH240"/>
      <c r="AI240"/>
      <c r="AR240" s="1"/>
      <c r="AS240" s="31"/>
      <c r="AT240" s="31"/>
      <c r="AU240" s="31"/>
      <c r="AV240" s="122"/>
      <c r="AW240" s="122"/>
      <c r="BB240" s="55"/>
      <c r="BF240" s="12"/>
      <c r="BG240" s="6"/>
      <c r="BJ240" s="6"/>
    </row>
    <row r="241" spans="2:62" x14ac:dyDescent="0.3">
      <c r="B241"/>
      <c r="C241" s="31"/>
      <c r="D241" s="31"/>
      <c r="E241" s="31"/>
      <c r="H241" s="1"/>
      <c r="I241" s="6"/>
      <c r="J241" s="6"/>
      <c r="K241" s="6"/>
      <c r="N241" s="49"/>
      <c r="O241" s="6"/>
      <c r="P241" s="6"/>
      <c r="Q241" s="6"/>
      <c r="U241" s="31"/>
      <c r="V241" s="31"/>
      <c r="W241" s="31"/>
      <c r="Z241"/>
      <c r="AA241" s="31"/>
      <c r="AB241" s="31"/>
      <c r="AC241" s="31"/>
      <c r="AF241"/>
      <c r="AG241"/>
      <c r="AH241"/>
      <c r="AI241"/>
      <c r="AR241" s="1"/>
      <c r="AS241" s="31"/>
      <c r="AT241" s="31"/>
      <c r="AU241" s="31"/>
      <c r="AV241" s="122"/>
      <c r="AW241" s="122"/>
      <c r="BB241" s="55"/>
      <c r="BF241" s="12"/>
      <c r="BG241" s="6"/>
      <c r="BJ241" s="6"/>
    </row>
    <row r="242" spans="2:62" x14ac:dyDescent="0.3">
      <c r="B242"/>
      <c r="C242" s="31"/>
      <c r="D242" s="31"/>
      <c r="E242" s="31"/>
      <c r="H242" s="1"/>
      <c r="I242" s="6"/>
      <c r="J242" s="6"/>
      <c r="K242" s="6"/>
      <c r="N242" s="49"/>
      <c r="O242" s="6"/>
      <c r="P242" s="6"/>
      <c r="Q242" s="6"/>
      <c r="Z242"/>
      <c r="AA242" s="31"/>
      <c r="AB242" s="31"/>
      <c r="AC242" s="31"/>
      <c r="AF242"/>
      <c r="AG242"/>
      <c r="AH242"/>
      <c r="AI242"/>
      <c r="AR242" s="1"/>
      <c r="AS242" s="31"/>
      <c r="AT242" s="31"/>
      <c r="AU242" s="31"/>
      <c r="AV242" s="122"/>
      <c r="AW242" s="122"/>
      <c r="BB242" s="55"/>
      <c r="BF242" s="12"/>
      <c r="BG242" s="6"/>
      <c r="BJ242" s="6"/>
    </row>
    <row r="243" spans="2:62" x14ac:dyDescent="0.3">
      <c r="B243"/>
      <c r="C243" s="31"/>
      <c r="D243" s="31"/>
      <c r="E243" s="31"/>
      <c r="H243" s="1"/>
      <c r="I243" s="6"/>
      <c r="J243" s="6"/>
      <c r="K243" s="6"/>
      <c r="N243" s="49"/>
      <c r="O243" s="6"/>
      <c r="P243" s="6"/>
      <c r="Q243" s="6"/>
      <c r="Z243"/>
      <c r="AA243" s="31"/>
      <c r="AB243" s="31"/>
      <c r="AC243" s="31"/>
      <c r="AF243"/>
      <c r="AG243"/>
      <c r="AH243"/>
      <c r="AI243"/>
      <c r="AR243" s="1"/>
      <c r="AS243" s="31"/>
      <c r="AT243" s="31"/>
      <c r="AU243" s="31"/>
      <c r="AV243" s="122"/>
      <c r="AW243" s="122"/>
      <c r="BB243" s="55"/>
      <c r="BF243" s="12"/>
      <c r="BG243" s="6"/>
      <c r="BJ243" s="6"/>
    </row>
    <row r="244" spans="2:62" x14ac:dyDescent="0.3">
      <c r="B244"/>
      <c r="C244" s="31"/>
      <c r="D244" s="31"/>
      <c r="E244" s="31"/>
      <c r="H244" s="1"/>
      <c r="I244" s="6"/>
      <c r="J244" s="6"/>
      <c r="K244" s="6"/>
      <c r="N244" s="49"/>
      <c r="O244" s="6"/>
      <c r="P244" s="6"/>
      <c r="Q244" s="6"/>
      <c r="Z244"/>
      <c r="AA244" s="31"/>
      <c r="AB244" s="31"/>
      <c r="AC244" s="31"/>
      <c r="AF244"/>
      <c r="AG244"/>
      <c r="AH244"/>
      <c r="AI244"/>
      <c r="AR244" s="1"/>
      <c r="AS244" s="31"/>
      <c r="AT244" s="31"/>
      <c r="AU244" s="31"/>
      <c r="AV244" s="122"/>
      <c r="AW244" s="122"/>
      <c r="BB244" s="55"/>
      <c r="BF244" s="12"/>
      <c r="BG244" s="6"/>
      <c r="BJ244" s="6"/>
    </row>
    <row r="245" spans="2:62" x14ac:dyDescent="0.3">
      <c r="B245"/>
      <c r="C245" s="31"/>
      <c r="D245" s="31"/>
      <c r="E245" s="31"/>
      <c r="H245" s="1"/>
      <c r="I245" s="6"/>
      <c r="J245" s="6"/>
      <c r="K245" s="6"/>
      <c r="N245" s="49"/>
      <c r="O245" s="6"/>
      <c r="P245" s="6"/>
      <c r="Q245" s="6"/>
      <c r="Z245"/>
      <c r="AA245" s="31"/>
      <c r="AB245" s="31"/>
      <c r="AC245" s="31"/>
      <c r="AF245"/>
      <c r="AG245"/>
      <c r="AH245"/>
      <c r="AI245"/>
      <c r="AR245" s="1"/>
      <c r="AS245" s="31"/>
      <c r="AT245" s="31"/>
      <c r="AU245" s="31"/>
      <c r="AV245" s="122"/>
      <c r="AW245" s="122"/>
      <c r="BB245" s="55"/>
      <c r="BF245" s="12"/>
      <c r="BG245" s="6"/>
      <c r="BJ245" s="6"/>
    </row>
    <row r="246" spans="2:62" x14ac:dyDescent="0.3">
      <c r="B246"/>
      <c r="C246" s="31"/>
      <c r="D246" s="31"/>
      <c r="E246" s="31"/>
      <c r="H246" s="1"/>
      <c r="I246" s="6"/>
      <c r="J246" s="6"/>
      <c r="K246" s="6"/>
      <c r="N246" s="49"/>
      <c r="O246" s="6"/>
      <c r="P246" s="6"/>
      <c r="Q246" s="6"/>
      <c r="Z246"/>
      <c r="AA246" s="31"/>
      <c r="AB246" s="31"/>
      <c r="AC246" s="31"/>
      <c r="AF246"/>
      <c r="AG246"/>
      <c r="AH246"/>
      <c r="AI246"/>
      <c r="AR246" s="1"/>
      <c r="AS246" s="31"/>
      <c r="AT246" s="31"/>
      <c r="AU246" s="31"/>
      <c r="AV246" s="122"/>
      <c r="AW246" s="122"/>
      <c r="BB246" s="55"/>
      <c r="BF246" s="12"/>
      <c r="BG246" s="6"/>
      <c r="BJ246" s="6"/>
    </row>
    <row r="247" spans="2:62" x14ac:dyDescent="0.3">
      <c r="B247"/>
      <c r="C247" s="31"/>
      <c r="D247" s="31"/>
      <c r="E247" s="31"/>
      <c r="H247" s="1"/>
      <c r="I247" s="6"/>
      <c r="J247" s="6"/>
      <c r="K247" s="6"/>
      <c r="N247" s="49"/>
      <c r="O247" s="6"/>
      <c r="P247" s="6"/>
      <c r="Q247" s="6"/>
      <c r="Z247"/>
      <c r="AA247" s="31"/>
      <c r="AB247" s="31"/>
      <c r="AC247" s="31"/>
      <c r="AF247"/>
      <c r="AG247"/>
      <c r="AH247"/>
      <c r="AI247"/>
      <c r="AR247" s="1"/>
      <c r="AS247" s="31"/>
      <c r="AT247" s="31"/>
      <c r="AU247" s="31"/>
      <c r="AV247" s="122"/>
      <c r="AW247" s="122"/>
      <c r="BB247" s="55"/>
      <c r="BF247" s="12"/>
      <c r="BG247" s="6"/>
      <c r="BJ247" s="6"/>
    </row>
    <row r="248" spans="2:62" x14ac:dyDescent="0.3">
      <c r="B248"/>
      <c r="C248" s="31"/>
      <c r="D248" s="31"/>
      <c r="E248" s="31"/>
      <c r="H248" s="1"/>
      <c r="I248" s="6"/>
      <c r="J248" s="6"/>
      <c r="K248" s="6"/>
      <c r="N248" s="49"/>
      <c r="O248" s="6"/>
      <c r="P248" s="6"/>
      <c r="Q248" s="6"/>
      <c r="Z248"/>
      <c r="AA248" s="31"/>
      <c r="AB248" s="31"/>
      <c r="AC248" s="31"/>
      <c r="AF248"/>
      <c r="AG248"/>
      <c r="AH248"/>
      <c r="AI248"/>
      <c r="AR248" s="1"/>
      <c r="AS248" s="31"/>
      <c r="AT248" s="31"/>
      <c r="AU248" s="31"/>
      <c r="AV248" s="122"/>
      <c r="AW248" s="122"/>
      <c r="BB248" s="55"/>
      <c r="BF248" s="12"/>
      <c r="BG248" s="6"/>
      <c r="BJ248" s="6"/>
    </row>
    <row r="249" spans="2:62" x14ac:dyDescent="0.3">
      <c r="B249"/>
      <c r="C249" s="31"/>
      <c r="D249" s="31"/>
      <c r="E249" s="31"/>
      <c r="H249" s="1"/>
      <c r="I249" s="6"/>
      <c r="J249" s="6"/>
      <c r="K249" s="6"/>
      <c r="N249" s="49"/>
      <c r="O249" s="6"/>
      <c r="P249" s="6"/>
      <c r="Q249" s="6"/>
      <c r="Z249"/>
      <c r="AA249" s="31"/>
      <c r="AB249" s="31"/>
      <c r="AC249" s="31"/>
      <c r="AF249"/>
      <c r="AG249"/>
      <c r="AH249"/>
      <c r="AI249"/>
      <c r="AR249" s="1"/>
      <c r="AS249" s="31"/>
      <c r="AT249" s="31"/>
      <c r="AU249" s="31"/>
      <c r="AV249" s="122"/>
      <c r="AW249" s="122"/>
      <c r="BB249" s="55"/>
      <c r="BF249" s="12"/>
      <c r="BG249" s="6"/>
      <c r="BJ249" s="6"/>
    </row>
    <row r="250" spans="2:62" x14ac:dyDescent="0.3">
      <c r="B250"/>
      <c r="C250" s="31"/>
      <c r="D250" s="31"/>
      <c r="E250" s="31"/>
      <c r="H250" s="1"/>
      <c r="I250" s="6"/>
      <c r="J250" s="6"/>
      <c r="K250" s="6"/>
      <c r="N250" s="49"/>
      <c r="O250" s="6"/>
      <c r="P250" s="6"/>
      <c r="Q250" s="6"/>
      <c r="Z250"/>
      <c r="AA250" s="31"/>
      <c r="AB250" s="31"/>
      <c r="AC250" s="31"/>
      <c r="AF250"/>
      <c r="AG250"/>
      <c r="AH250"/>
      <c r="AI250"/>
      <c r="AR250" s="1"/>
      <c r="AS250" s="31"/>
      <c r="AT250" s="31"/>
      <c r="AU250" s="31"/>
      <c r="AV250" s="122"/>
      <c r="AW250" s="122"/>
      <c r="BB250" s="55"/>
      <c r="BF250" s="12"/>
      <c r="BG250" s="6"/>
      <c r="BJ250" s="6"/>
    </row>
    <row r="251" spans="2:62" x14ac:dyDescent="0.3">
      <c r="B251"/>
      <c r="C251" s="31"/>
      <c r="D251" s="31"/>
      <c r="E251" s="31"/>
      <c r="H251" s="1"/>
      <c r="I251" s="6"/>
      <c r="J251" s="6"/>
      <c r="K251" s="6"/>
      <c r="N251" s="49"/>
      <c r="O251" s="6"/>
      <c r="P251" s="6"/>
      <c r="Q251" s="6"/>
      <c r="Z251"/>
      <c r="AA251" s="31"/>
      <c r="AB251" s="31"/>
      <c r="AC251" s="31"/>
      <c r="AF251"/>
      <c r="AG251"/>
      <c r="AH251"/>
      <c r="AI251"/>
      <c r="AR251" s="1"/>
      <c r="AS251" s="31"/>
      <c r="AT251" s="31"/>
      <c r="AU251" s="31"/>
      <c r="AV251" s="122"/>
      <c r="AW251" s="122"/>
      <c r="BB251" s="55"/>
      <c r="BF251" s="12"/>
      <c r="BG251" s="6"/>
      <c r="BJ251" s="6"/>
    </row>
    <row r="252" spans="2:62" x14ac:dyDescent="0.3">
      <c r="B252"/>
      <c r="C252" s="31"/>
      <c r="D252" s="31"/>
      <c r="E252" s="31"/>
      <c r="H252" s="1"/>
      <c r="I252" s="6"/>
      <c r="J252" s="6"/>
      <c r="K252" s="6"/>
      <c r="N252" s="49"/>
      <c r="O252" s="6"/>
      <c r="P252" s="6"/>
      <c r="Q252" s="6"/>
      <c r="Z252"/>
      <c r="AA252" s="31"/>
      <c r="AB252" s="31"/>
      <c r="AC252" s="31"/>
      <c r="AF252"/>
      <c r="AG252"/>
      <c r="AH252"/>
      <c r="AI252"/>
      <c r="AR252" s="1"/>
      <c r="AS252" s="31"/>
      <c r="AT252" s="31"/>
      <c r="AU252" s="31"/>
      <c r="AV252" s="122"/>
      <c r="AW252" s="122"/>
      <c r="BB252" s="55"/>
      <c r="BF252" s="12"/>
      <c r="BG252" s="6"/>
      <c r="BJ252" s="6"/>
    </row>
    <row r="253" spans="2:62" x14ac:dyDescent="0.3">
      <c r="B253"/>
      <c r="C253" s="31"/>
      <c r="D253" s="31"/>
      <c r="E253" s="31"/>
      <c r="H253" s="1"/>
      <c r="I253" s="6"/>
      <c r="J253" s="6"/>
      <c r="K253" s="6"/>
      <c r="N253" s="49"/>
      <c r="O253" s="6"/>
      <c r="P253" s="6"/>
      <c r="Q253" s="6"/>
      <c r="Z253"/>
      <c r="AA253" s="31"/>
      <c r="AB253" s="31"/>
      <c r="AC253" s="31"/>
      <c r="AF253"/>
      <c r="AG253"/>
      <c r="AH253"/>
      <c r="AI253"/>
      <c r="AR253" s="1"/>
      <c r="AS253" s="31"/>
      <c r="AT253" s="31"/>
      <c r="AU253" s="31"/>
      <c r="AV253" s="122"/>
      <c r="AW253" s="122"/>
      <c r="BB253" s="55"/>
      <c r="BF253" s="12"/>
      <c r="BG253" s="6"/>
      <c r="BJ253" s="6"/>
    </row>
    <row r="254" spans="2:62" x14ac:dyDescent="0.3">
      <c r="B254"/>
      <c r="C254" s="31"/>
      <c r="D254" s="31"/>
      <c r="E254" s="31"/>
      <c r="H254" s="1"/>
      <c r="I254" s="6"/>
      <c r="J254" s="6"/>
      <c r="K254" s="6"/>
      <c r="N254" s="49"/>
      <c r="O254" s="6"/>
      <c r="P254" s="6"/>
      <c r="Q254" s="6"/>
      <c r="Z254"/>
      <c r="AA254" s="31"/>
      <c r="AB254" s="31"/>
      <c r="AC254" s="31"/>
      <c r="AF254"/>
      <c r="AG254"/>
      <c r="AH254"/>
      <c r="AI254"/>
      <c r="AR254" s="1"/>
      <c r="AS254" s="31"/>
      <c r="AT254" s="31"/>
      <c r="AU254" s="31"/>
      <c r="AV254" s="122"/>
      <c r="AW254" s="122"/>
      <c r="BB254" s="55"/>
      <c r="BF254" s="12"/>
      <c r="BG254" s="6"/>
      <c r="BJ254" s="6"/>
    </row>
    <row r="255" spans="2:62" x14ac:dyDescent="0.3">
      <c r="B255"/>
      <c r="C255" s="31"/>
      <c r="D255" s="31"/>
      <c r="E255" s="31"/>
      <c r="H255" s="1"/>
      <c r="I255" s="6"/>
      <c r="J255" s="6"/>
      <c r="K255" s="6"/>
      <c r="N255" s="49"/>
      <c r="O255" s="6"/>
      <c r="P255" s="6"/>
      <c r="Q255" s="6"/>
      <c r="Z255"/>
      <c r="AA255" s="31"/>
      <c r="AB255" s="31"/>
      <c r="AC255" s="31"/>
      <c r="AF255"/>
      <c r="AG255"/>
      <c r="AH255"/>
      <c r="AI255"/>
      <c r="AR255" s="1"/>
      <c r="AS255" s="31"/>
      <c r="AT255" s="31"/>
      <c r="AU255" s="31"/>
      <c r="AV255" s="122"/>
      <c r="AW255" s="122"/>
      <c r="BB255" s="55"/>
      <c r="BF255" s="12"/>
      <c r="BG255" s="6"/>
      <c r="BJ255" s="6"/>
    </row>
    <row r="256" spans="2:62" x14ac:dyDescent="0.3">
      <c r="B256"/>
      <c r="C256" s="31"/>
      <c r="D256" s="31"/>
      <c r="E256" s="31"/>
      <c r="H256" s="1"/>
      <c r="I256" s="6"/>
      <c r="J256" s="6"/>
      <c r="K256" s="6"/>
      <c r="N256" s="49"/>
      <c r="O256" s="6"/>
      <c r="P256" s="6"/>
      <c r="Q256" s="6"/>
      <c r="Z256"/>
      <c r="AA256" s="31"/>
      <c r="AB256" s="31"/>
      <c r="AC256" s="31"/>
      <c r="AF256"/>
      <c r="AG256"/>
      <c r="AH256"/>
      <c r="AI256"/>
      <c r="AR256" s="1"/>
      <c r="AS256" s="31"/>
      <c r="AT256" s="31"/>
      <c r="AU256" s="31"/>
      <c r="AV256" s="122"/>
      <c r="AW256" s="122"/>
      <c r="BB256" s="55"/>
      <c r="BF256" s="12"/>
      <c r="BG256" s="6"/>
      <c r="BJ256" s="6"/>
    </row>
    <row r="257" spans="3:62" x14ac:dyDescent="0.3">
      <c r="C257" s="43"/>
      <c r="D257" s="43"/>
      <c r="E257" s="43"/>
      <c r="H257" s="1"/>
      <c r="I257" s="6"/>
      <c r="J257" s="6"/>
      <c r="K257" s="6"/>
      <c r="N257" s="49"/>
      <c r="O257" s="6"/>
      <c r="P257" s="6"/>
      <c r="Q257" s="6"/>
      <c r="Z257"/>
      <c r="AA257" s="31"/>
      <c r="AB257" s="31"/>
      <c r="AC257" s="31"/>
      <c r="AF257"/>
      <c r="AG257"/>
      <c r="AH257"/>
      <c r="AI257"/>
      <c r="AR257" s="1"/>
      <c r="AS257" s="31"/>
      <c r="AT257" s="31"/>
      <c r="AU257" s="31"/>
      <c r="AV257" s="122"/>
      <c r="AW257" s="122"/>
      <c r="BB257" s="55"/>
      <c r="BF257" s="12"/>
      <c r="BG257" s="6"/>
      <c r="BJ257" s="6"/>
    </row>
    <row r="258" spans="3:62" x14ac:dyDescent="0.3">
      <c r="C258" s="43"/>
      <c r="D258" s="43"/>
      <c r="E258" s="43"/>
      <c r="H258" s="1"/>
      <c r="I258" s="6"/>
      <c r="J258" s="6"/>
      <c r="K258" s="6"/>
      <c r="N258" s="49"/>
      <c r="O258" s="6"/>
      <c r="P258" s="6"/>
      <c r="Q258" s="6"/>
      <c r="Z258"/>
      <c r="AA258" s="31"/>
      <c r="AB258" s="31"/>
      <c r="AC258" s="31"/>
      <c r="AF258"/>
      <c r="AG258"/>
      <c r="AH258"/>
      <c r="AI258"/>
      <c r="AR258" s="1"/>
      <c r="AS258" s="31"/>
      <c r="AT258" s="31"/>
      <c r="AU258" s="31"/>
      <c r="AV258" s="122"/>
      <c r="AW258" s="122"/>
      <c r="BB258" s="55"/>
      <c r="BF258" s="12"/>
      <c r="BG258" s="6"/>
      <c r="BJ258" s="6"/>
    </row>
    <row r="259" spans="3:62" x14ac:dyDescent="0.3">
      <c r="C259" s="43"/>
      <c r="D259" s="43"/>
      <c r="E259" s="43"/>
      <c r="H259" s="1"/>
      <c r="I259" s="6"/>
      <c r="J259" s="6"/>
      <c r="K259" s="6"/>
      <c r="N259" s="49"/>
      <c r="O259" s="6"/>
      <c r="P259" s="6"/>
      <c r="Q259" s="6"/>
      <c r="Z259"/>
      <c r="AA259" s="31"/>
      <c r="AB259" s="31"/>
      <c r="AC259" s="31"/>
      <c r="AF259"/>
      <c r="AG259"/>
      <c r="AH259"/>
      <c r="AI259"/>
      <c r="AR259" s="1"/>
      <c r="AS259" s="31"/>
      <c r="AT259" s="31"/>
      <c r="AU259" s="31"/>
      <c r="AV259" s="122"/>
      <c r="AW259" s="122"/>
      <c r="BB259" s="55"/>
      <c r="BF259" s="12"/>
      <c r="BG259" s="6"/>
      <c r="BJ259" s="6"/>
    </row>
    <row r="260" spans="3:62" x14ac:dyDescent="0.3">
      <c r="C260" s="43"/>
      <c r="D260" s="43"/>
      <c r="E260" s="43"/>
      <c r="H260" s="1"/>
      <c r="I260" s="6"/>
      <c r="J260" s="6"/>
      <c r="K260" s="6"/>
      <c r="N260" s="49"/>
      <c r="O260" s="6"/>
      <c r="P260" s="6"/>
      <c r="Q260" s="6"/>
      <c r="Z260"/>
      <c r="AA260" s="31"/>
      <c r="AB260" s="31"/>
      <c r="AC260" s="31"/>
      <c r="AF260"/>
      <c r="AG260"/>
      <c r="AH260"/>
      <c r="AI260"/>
      <c r="AR260" s="1"/>
      <c r="AS260" s="31"/>
      <c r="AT260" s="31"/>
      <c r="AU260" s="31"/>
      <c r="AV260" s="122"/>
      <c r="AW260" s="122"/>
      <c r="BB260" s="55"/>
      <c r="BF260" s="12"/>
      <c r="BG260" s="6"/>
      <c r="BJ260" s="6"/>
    </row>
    <row r="261" spans="3:62" x14ac:dyDescent="0.3">
      <c r="C261" s="43"/>
      <c r="D261" s="43"/>
      <c r="E261" s="43"/>
      <c r="H261" s="1"/>
      <c r="I261" s="6"/>
      <c r="J261" s="6"/>
      <c r="K261" s="6"/>
      <c r="N261" s="49"/>
      <c r="O261" s="6"/>
      <c r="P261" s="6"/>
      <c r="Q261" s="6"/>
      <c r="Z261"/>
      <c r="AA261" s="31"/>
      <c r="AB261" s="31"/>
      <c r="AC261" s="31"/>
      <c r="AF261"/>
      <c r="AG261"/>
      <c r="AH261"/>
      <c r="AI261"/>
      <c r="AR261" s="1"/>
      <c r="AS261" s="31"/>
      <c r="AT261" s="31"/>
      <c r="AU261" s="31"/>
      <c r="AV261" s="122"/>
      <c r="AW261" s="122"/>
      <c r="BB261" s="55"/>
      <c r="BF261" s="12"/>
      <c r="BG261" s="6"/>
      <c r="BJ261" s="6"/>
    </row>
    <row r="262" spans="3:62" x14ac:dyDescent="0.3">
      <c r="C262" s="43"/>
      <c r="D262" s="43"/>
      <c r="E262" s="43"/>
      <c r="H262" s="1"/>
      <c r="I262" s="6"/>
      <c r="J262" s="6"/>
      <c r="K262" s="6"/>
      <c r="N262" s="49"/>
      <c r="O262" s="6"/>
      <c r="P262" s="6"/>
      <c r="Q262" s="6"/>
      <c r="Z262"/>
      <c r="AA262" s="31"/>
      <c r="AB262" s="31"/>
      <c r="AC262" s="31"/>
      <c r="AF262"/>
      <c r="AG262"/>
      <c r="AH262"/>
      <c r="AI262"/>
      <c r="AR262" s="1"/>
      <c r="AS262" s="31"/>
      <c r="AT262" s="31"/>
      <c r="AU262" s="31"/>
      <c r="AV262" s="122"/>
      <c r="AW262" s="122"/>
      <c r="BB262" s="55"/>
      <c r="BF262" s="12"/>
      <c r="BG262" s="6"/>
      <c r="BJ262" s="6"/>
    </row>
    <row r="263" spans="3:62" x14ac:dyDescent="0.3">
      <c r="C263" s="43"/>
      <c r="D263" s="43"/>
      <c r="E263" s="43"/>
      <c r="H263" s="1"/>
      <c r="I263" s="6"/>
      <c r="J263" s="6"/>
      <c r="K263" s="6"/>
      <c r="N263" s="49"/>
      <c r="O263" s="6"/>
      <c r="P263" s="6"/>
      <c r="Q263" s="6"/>
      <c r="Z263"/>
      <c r="AA263" s="31"/>
      <c r="AB263" s="31"/>
      <c r="AC263" s="31"/>
      <c r="AF263"/>
      <c r="AG263"/>
      <c r="AH263"/>
      <c r="AI263"/>
      <c r="AR263" s="1"/>
      <c r="AS263" s="31"/>
      <c r="AT263" s="31"/>
      <c r="AU263" s="31"/>
      <c r="AV263" s="122"/>
      <c r="AW263" s="122"/>
      <c r="BB263" s="55"/>
      <c r="BF263" s="12"/>
      <c r="BG263" s="6"/>
      <c r="BJ263" s="6"/>
    </row>
    <row r="264" spans="3:62" x14ac:dyDescent="0.3">
      <c r="C264" s="43"/>
      <c r="D264" s="43"/>
      <c r="E264" s="43"/>
      <c r="H264" s="1"/>
      <c r="I264" s="6"/>
      <c r="J264" s="6"/>
      <c r="K264" s="6"/>
      <c r="N264" s="49"/>
      <c r="O264" s="6"/>
      <c r="P264" s="6"/>
      <c r="Q264" s="6"/>
      <c r="AA264" s="51"/>
      <c r="AB264" s="51"/>
      <c r="AC264" s="51"/>
      <c r="AF264"/>
      <c r="AG264"/>
      <c r="AH264"/>
      <c r="AI264"/>
      <c r="AR264" s="1"/>
      <c r="AS264" s="31"/>
      <c r="AT264" s="31"/>
      <c r="AU264" s="31"/>
      <c r="AV264" s="122"/>
      <c r="AW264" s="122"/>
      <c r="BB264" s="55"/>
      <c r="BF264" s="12"/>
      <c r="BG264" s="6"/>
      <c r="BJ264" s="6"/>
    </row>
    <row r="265" spans="3:62" x14ac:dyDescent="0.3">
      <c r="C265" s="43"/>
      <c r="D265" s="43"/>
      <c r="E265" s="43"/>
      <c r="H265" s="1"/>
      <c r="I265" s="6"/>
      <c r="J265" s="6"/>
      <c r="K265" s="6"/>
      <c r="N265" s="49"/>
      <c r="O265" s="6"/>
      <c r="P265" s="6"/>
      <c r="Q265" s="6"/>
      <c r="AA265" s="51"/>
      <c r="AB265" s="51"/>
      <c r="AC265" s="51"/>
      <c r="AF265"/>
      <c r="AG265"/>
      <c r="AH265"/>
      <c r="AI265"/>
      <c r="AR265" s="1"/>
      <c r="AS265" s="31"/>
      <c r="AT265" s="31"/>
      <c r="AU265" s="31"/>
      <c r="AV265" s="122"/>
      <c r="AW265" s="122"/>
      <c r="BB265" s="55"/>
      <c r="BF265" s="12"/>
      <c r="BG265" s="6"/>
      <c r="BJ265" s="6"/>
    </row>
    <row r="266" spans="3:62" x14ac:dyDescent="0.3">
      <c r="C266" s="43"/>
      <c r="D266" s="43"/>
      <c r="E266" s="43"/>
      <c r="H266" s="1"/>
      <c r="I266" s="6"/>
      <c r="J266" s="6"/>
      <c r="K266" s="6"/>
      <c r="N266" s="49"/>
      <c r="O266" s="6"/>
      <c r="P266" s="6"/>
      <c r="Q266" s="6"/>
      <c r="AA266" s="51"/>
      <c r="AB266" s="51"/>
      <c r="AC266" s="51"/>
      <c r="AF266"/>
      <c r="AG266"/>
      <c r="AH266"/>
      <c r="AI266"/>
      <c r="AR266" s="1"/>
      <c r="AS266" s="31"/>
      <c r="AT266" s="31"/>
      <c r="AU266" s="31"/>
      <c r="AV266" s="122"/>
      <c r="AW266" s="122"/>
      <c r="BB266" s="55"/>
      <c r="BF266" s="12"/>
      <c r="BG266" s="6"/>
      <c r="BJ266" s="6"/>
    </row>
    <row r="267" spans="3:62" x14ac:dyDescent="0.3">
      <c r="C267" s="43"/>
      <c r="D267" s="43"/>
      <c r="E267" s="43"/>
      <c r="H267" s="1"/>
      <c r="I267" s="6"/>
      <c r="J267" s="6"/>
      <c r="K267" s="6"/>
      <c r="N267" s="49"/>
      <c r="O267" s="6"/>
      <c r="P267" s="6"/>
      <c r="Q267" s="6"/>
      <c r="AA267" s="51"/>
      <c r="AB267" s="51"/>
      <c r="AC267" s="51"/>
      <c r="AF267"/>
      <c r="AG267"/>
      <c r="AH267"/>
      <c r="AI267"/>
      <c r="AR267" s="1"/>
      <c r="AS267" s="31"/>
      <c r="AT267" s="31"/>
      <c r="AU267" s="31"/>
      <c r="AV267" s="122"/>
      <c r="AW267" s="122"/>
      <c r="BB267" s="55"/>
      <c r="BF267" s="12"/>
      <c r="BG267" s="6"/>
      <c r="BJ267" s="6"/>
    </row>
    <row r="268" spans="3:62" x14ac:dyDescent="0.3">
      <c r="C268" s="43"/>
      <c r="D268" s="43"/>
      <c r="E268" s="43"/>
      <c r="H268" s="1"/>
      <c r="I268" s="6"/>
      <c r="J268" s="6"/>
      <c r="K268" s="6"/>
      <c r="N268" s="49"/>
      <c r="O268" s="6"/>
      <c r="P268" s="6"/>
      <c r="Q268" s="6"/>
      <c r="AA268" s="51"/>
      <c r="AB268" s="51"/>
      <c r="AC268" s="51"/>
      <c r="AF268"/>
      <c r="AG268"/>
      <c r="AH268"/>
      <c r="AI268"/>
      <c r="AR268" s="1"/>
      <c r="AS268" s="31"/>
      <c r="AT268" s="31"/>
      <c r="AU268" s="31"/>
      <c r="AV268" s="122"/>
      <c r="AW268" s="122"/>
      <c r="BB268" s="55"/>
      <c r="BF268" s="12"/>
      <c r="BG268" s="6"/>
      <c r="BJ268" s="6"/>
    </row>
    <row r="269" spans="3:62" x14ac:dyDescent="0.3">
      <c r="C269" s="43"/>
      <c r="D269" s="43"/>
      <c r="E269" s="43"/>
      <c r="H269" s="1"/>
      <c r="I269" s="6"/>
      <c r="J269" s="6"/>
      <c r="K269" s="6"/>
      <c r="N269" s="49"/>
      <c r="O269" s="6"/>
      <c r="P269" s="6"/>
      <c r="Q269" s="6"/>
      <c r="AA269" s="51"/>
      <c r="AB269" s="51"/>
      <c r="AC269" s="51"/>
      <c r="AF269"/>
      <c r="AG269"/>
      <c r="AH269"/>
      <c r="AI269"/>
      <c r="AR269" s="1"/>
      <c r="AS269" s="31"/>
      <c r="AT269" s="31"/>
      <c r="AU269" s="31"/>
      <c r="AV269" s="122"/>
      <c r="AW269" s="122"/>
      <c r="BB269" s="55"/>
      <c r="BF269" s="12"/>
      <c r="BG269" s="6"/>
      <c r="BJ269" s="6"/>
    </row>
    <row r="270" spans="3:62" x14ac:dyDescent="0.3">
      <c r="C270" s="43"/>
      <c r="D270" s="43"/>
      <c r="E270" s="43"/>
      <c r="H270" s="1"/>
      <c r="I270" s="6"/>
      <c r="J270" s="6"/>
      <c r="K270" s="6"/>
      <c r="N270" s="49"/>
      <c r="O270" s="6"/>
      <c r="P270" s="6"/>
      <c r="Q270" s="6"/>
      <c r="AA270" s="51"/>
      <c r="AB270" s="51"/>
      <c r="AC270" s="51"/>
      <c r="AF270"/>
      <c r="AG270"/>
      <c r="AH270"/>
      <c r="AI270"/>
      <c r="AR270" s="1"/>
      <c r="AS270" s="31"/>
      <c r="AT270" s="31"/>
      <c r="AU270" s="31"/>
      <c r="AV270" s="122"/>
      <c r="AW270" s="122"/>
      <c r="BB270" s="55"/>
      <c r="BF270" s="12"/>
      <c r="BG270" s="6"/>
      <c r="BJ270" s="6"/>
    </row>
    <row r="271" spans="3:62" x14ac:dyDescent="0.3">
      <c r="C271" s="43"/>
      <c r="D271" s="43"/>
      <c r="E271" s="43"/>
      <c r="H271" s="1"/>
      <c r="I271" s="6"/>
      <c r="J271" s="6"/>
      <c r="K271" s="6"/>
      <c r="N271" s="49"/>
      <c r="O271" s="6"/>
      <c r="P271" s="6"/>
      <c r="Q271" s="6"/>
      <c r="AA271" s="51"/>
      <c r="AB271" s="51"/>
      <c r="AC271" s="51"/>
      <c r="AF271"/>
      <c r="AG271"/>
      <c r="AH271"/>
      <c r="AI271"/>
      <c r="AR271" s="1"/>
      <c r="AS271" s="31"/>
      <c r="AT271" s="31"/>
      <c r="AU271" s="31"/>
      <c r="AV271" s="122"/>
      <c r="AW271" s="122"/>
      <c r="BB271" s="55"/>
      <c r="BF271" s="12"/>
      <c r="BG271" s="6"/>
      <c r="BJ271" s="6"/>
    </row>
    <row r="272" spans="3:62" x14ac:dyDescent="0.3">
      <c r="C272" s="43"/>
      <c r="D272" s="43"/>
      <c r="E272" s="43"/>
      <c r="H272" s="1"/>
      <c r="I272" s="6"/>
      <c r="J272" s="6"/>
      <c r="K272" s="6"/>
      <c r="N272" s="49"/>
      <c r="O272" s="6"/>
      <c r="P272" s="6"/>
      <c r="Q272" s="6"/>
      <c r="AA272" s="51"/>
      <c r="AB272" s="51"/>
      <c r="AC272" s="51"/>
      <c r="AF272"/>
      <c r="AG272"/>
      <c r="AH272"/>
      <c r="AI272"/>
      <c r="AR272" s="1"/>
      <c r="AS272" s="31"/>
      <c r="AT272" s="31"/>
      <c r="AU272" s="31"/>
      <c r="AV272" s="122"/>
      <c r="AW272" s="122"/>
      <c r="BB272" s="55"/>
      <c r="BF272" s="12"/>
      <c r="BG272" s="6"/>
      <c r="BJ272" s="6"/>
    </row>
    <row r="273" spans="3:62" x14ac:dyDescent="0.3">
      <c r="C273" s="43"/>
      <c r="D273" s="43"/>
      <c r="E273" s="43"/>
      <c r="H273" s="1"/>
      <c r="I273" s="6"/>
      <c r="J273" s="6"/>
      <c r="K273" s="6"/>
      <c r="N273" s="49"/>
      <c r="O273" s="6"/>
      <c r="P273" s="6"/>
      <c r="Q273" s="6"/>
      <c r="AA273" s="51"/>
      <c r="AB273" s="51"/>
      <c r="AC273" s="51"/>
      <c r="AF273"/>
      <c r="AG273"/>
      <c r="AH273"/>
      <c r="AI273"/>
      <c r="AR273" s="1"/>
      <c r="AS273" s="31"/>
      <c r="AT273" s="31"/>
      <c r="AU273" s="31"/>
      <c r="AV273" s="122"/>
      <c r="AW273" s="122"/>
      <c r="BB273" s="55"/>
      <c r="BF273" s="12"/>
      <c r="BG273" s="6"/>
      <c r="BJ273" s="6"/>
    </row>
    <row r="274" spans="3:62" x14ac:dyDescent="0.3">
      <c r="C274" s="43"/>
      <c r="D274" s="43"/>
      <c r="E274" s="43"/>
      <c r="H274" s="1"/>
      <c r="I274" s="6"/>
      <c r="J274" s="6"/>
      <c r="K274" s="6"/>
      <c r="N274" s="49"/>
      <c r="O274" s="6"/>
      <c r="P274" s="6"/>
      <c r="Q274" s="6"/>
      <c r="AA274" s="51"/>
      <c r="AB274" s="51"/>
      <c r="AC274" s="51"/>
      <c r="AF274"/>
      <c r="AG274"/>
      <c r="AH274"/>
      <c r="AI274"/>
      <c r="AR274" s="1"/>
      <c r="AS274" s="31"/>
      <c r="AT274" s="31"/>
      <c r="AU274" s="31"/>
      <c r="AV274" s="122"/>
      <c r="AW274" s="122"/>
      <c r="BB274" s="55"/>
      <c r="BF274" s="12"/>
      <c r="BG274" s="6"/>
      <c r="BJ274" s="6"/>
    </row>
    <row r="275" spans="3:62" x14ac:dyDescent="0.3">
      <c r="C275" s="43"/>
      <c r="D275" s="43"/>
      <c r="E275" s="43"/>
      <c r="H275" s="1"/>
      <c r="I275" s="6"/>
      <c r="J275" s="6"/>
      <c r="K275" s="6"/>
      <c r="N275" s="49"/>
      <c r="O275" s="6"/>
      <c r="P275" s="6"/>
      <c r="Q275" s="6"/>
      <c r="AA275" s="51"/>
      <c r="AB275" s="51"/>
      <c r="AC275" s="51"/>
      <c r="AF275"/>
      <c r="AG275"/>
      <c r="AH275"/>
      <c r="AI275"/>
      <c r="AR275" s="1"/>
      <c r="AS275" s="31"/>
      <c r="AT275" s="31"/>
      <c r="AU275" s="31"/>
      <c r="AV275" s="122"/>
      <c r="AW275" s="122"/>
      <c r="BB275" s="55"/>
      <c r="BF275" s="12"/>
      <c r="BG275" s="6"/>
      <c r="BJ275" s="6"/>
    </row>
    <row r="276" spans="3:62" x14ac:dyDescent="0.3">
      <c r="C276" s="43"/>
      <c r="D276" s="43"/>
      <c r="E276" s="43"/>
      <c r="H276" s="1"/>
      <c r="I276" s="6"/>
      <c r="J276" s="6"/>
      <c r="K276" s="6"/>
      <c r="N276" s="49"/>
      <c r="O276" s="6"/>
      <c r="P276" s="6"/>
      <c r="Q276" s="6"/>
      <c r="AA276" s="51"/>
      <c r="AB276" s="51"/>
      <c r="AC276" s="51"/>
      <c r="AF276"/>
      <c r="AG276"/>
      <c r="AH276"/>
      <c r="AI276"/>
      <c r="AR276" s="1"/>
      <c r="AS276" s="31"/>
      <c r="AT276" s="31"/>
      <c r="AU276" s="31"/>
      <c r="AV276" s="122"/>
      <c r="AW276" s="122"/>
      <c r="BB276" s="55"/>
      <c r="BF276" s="12"/>
      <c r="BG276" s="6"/>
      <c r="BJ276" s="6"/>
    </row>
    <row r="277" spans="3:62" x14ac:dyDescent="0.3">
      <c r="C277" s="43"/>
      <c r="D277" s="43"/>
      <c r="E277" s="43"/>
      <c r="H277" s="1"/>
      <c r="I277" s="6"/>
      <c r="J277" s="6"/>
      <c r="K277" s="6"/>
      <c r="N277" s="49"/>
      <c r="O277" s="6"/>
      <c r="P277" s="6"/>
      <c r="Q277" s="6"/>
      <c r="AA277" s="51"/>
      <c r="AB277" s="51"/>
      <c r="AC277" s="51"/>
      <c r="AF277"/>
      <c r="AG277"/>
      <c r="AH277"/>
      <c r="AI277"/>
      <c r="AR277" s="1"/>
      <c r="AS277" s="31"/>
      <c r="AT277" s="31"/>
      <c r="AU277" s="31"/>
      <c r="AV277" s="122"/>
      <c r="AW277" s="122"/>
      <c r="BB277" s="55"/>
      <c r="BF277" s="12"/>
      <c r="BG277" s="6"/>
      <c r="BJ277" s="6"/>
    </row>
    <row r="278" spans="3:62" x14ac:dyDescent="0.3">
      <c r="C278" s="43"/>
      <c r="D278" s="43"/>
      <c r="E278" s="43"/>
      <c r="H278" s="1"/>
      <c r="I278" s="6"/>
      <c r="J278" s="6"/>
      <c r="K278" s="6"/>
      <c r="N278" s="49"/>
      <c r="O278" s="6"/>
      <c r="P278" s="6"/>
      <c r="Q278" s="6"/>
      <c r="AA278" s="51"/>
      <c r="AB278" s="51"/>
      <c r="AC278" s="51"/>
      <c r="AF278"/>
      <c r="AG278"/>
      <c r="AH278"/>
      <c r="AI278"/>
      <c r="AR278" s="1"/>
      <c r="AS278" s="31"/>
      <c r="AT278" s="31"/>
      <c r="AU278" s="31"/>
      <c r="AV278" s="122"/>
      <c r="AW278" s="122"/>
      <c r="BB278" s="55"/>
      <c r="BF278" s="12"/>
      <c r="BG278" s="6"/>
      <c r="BJ278" s="6"/>
    </row>
    <row r="279" spans="3:62" x14ac:dyDescent="0.3">
      <c r="C279" s="43"/>
      <c r="D279" s="43"/>
      <c r="E279" s="43"/>
      <c r="H279" s="1"/>
      <c r="I279" s="6"/>
      <c r="J279" s="6"/>
      <c r="K279" s="6"/>
      <c r="N279" s="49"/>
      <c r="O279" s="6"/>
      <c r="P279" s="6"/>
      <c r="Q279" s="6"/>
      <c r="AA279" s="51"/>
      <c r="AB279" s="51"/>
      <c r="AC279" s="51"/>
      <c r="AF279"/>
      <c r="AG279"/>
      <c r="AH279"/>
      <c r="AI279"/>
      <c r="AR279" s="1"/>
      <c r="AS279" s="31"/>
      <c r="AT279" s="31"/>
      <c r="AU279" s="31"/>
      <c r="AV279" s="122"/>
      <c r="AW279" s="122"/>
      <c r="BB279" s="55"/>
      <c r="BF279" s="12"/>
      <c r="BG279" s="6"/>
      <c r="BJ279" s="6"/>
    </row>
    <row r="280" spans="3:62" x14ac:dyDescent="0.3">
      <c r="C280" s="43"/>
      <c r="D280" s="43"/>
      <c r="E280" s="43"/>
      <c r="H280" s="1"/>
      <c r="I280" s="6"/>
      <c r="J280" s="6"/>
      <c r="K280" s="6"/>
      <c r="N280" s="49"/>
      <c r="O280" s="6"/>
      <c r="P280" s="6"/>
      <c r="Q280" s="6"/>
      <c r="AA280" s="51"/>
      <c r="AB280" s="51"/>
      <c r="AC280" s="51"/>
      <c r="AF280"/>
      <c r="AG280"/>
      <c r="AH280"/>
      <c r="AI280"/>
      <c r="AR280" s="1"/>
      <c r="AS280" s="31"/>
      <c r="AT280" s="31"/>
      <c r="AU280" s="31"/>
      <c r="AV280" s="122"/>
      <c r="AW280" s="122"/>
      <c r="BB280" s="55"/>
      <c r="BF280" s="12"/>
      <c r="BG280" s="6"/>
      <c r="BJ280" s="6"/>
    </row>
    <row r="281" spans="3:62" x14ac:dyDescent="0.3">
      <c r="C281" s="43"/>
      <c r="D281" s="43"/>
      <c r="E281" s="43"/>
      <c r="H281" s="1"/>
      <c r="I281" s="6"/>
      <c r="J281" s="6"/>
      <c r="K281" s="6"/>
      <c r="N281" s="49"/>
      <c r="O281" s="6"/>
      <c r="P281" s="6"/>
      <c r="Q281" s="6"/>
      <c r="AA281" s="51"/>
      <c r="AB281" s="51"/>
      <c r="AC281" s="51"/>
      <c r="AF281"/>
      <c r="AG281"/>
      <c r="AH281"/>
      <c r="AI281"/>
      <c r="AR281" s="1"/>
      <c r="AS281" s="31"/>
      <c r="AT281" s="31"/>
      <c r="AU281" s="31"/>
      <c r="AV281" s="122"/>
      <c r="AW281" s="122"/>
      <c r="BB281" s="55"/>
      <c r="BF281" s="12"/>
      <c r="BG281" s="6"/>
      <c r="BJ281" s="6"/>
    </row>
    <row r="282" spans="3:62" x14ac:dyDescent="0.3">
      <c r="C282" s="43"/>
      <c r="D282" s="43"/>
      <c r="E282" s="43"/>
      <c r="H282" s="1"/>
      <c r="I282" s="6"/>
      <c r="J282" s="6"/>
      <c r="K282" s="6"/>
      <c r="N282" s="49"/>
      <c r="O282" s="6"/>
      <c r="P282" s="6"/>
      <c r="Q282" s="6"/>
      <c r="AA282" s="51"/>
      <c r="AB282" s="51"/>
      <c r="AC282" s="51"/>
      <c r="AF282"/>
      <c r="AG282"/>
      <c r="AH282"/>
      <c r="AI282"/>
      <c r="AR282" s="1"/>
      <c r="AS282" s="31"/>
      <c r="AT282" s="31"/>
      <c r="AU282" s="31"/>
      <c r="AV282" s="122"/>
      <c r="AW282" s="122"/>
      <c r="BB282" s="55"/>
      <c r="BF282" s="12"/>
      <c r="BG282" s="6"/>
      <c r="BJ282" s="6"/>
    </row>
    <row r="283" spans="3:62" x14ac:dyDescent="0.3">
      <c r="C283" s="43"/>
      <c r="D283" s="43"/>
      <c r="E283" s="43"/>
      <c r="H283" s="1"/>
      <c r="I283" s="6"/>
      <c r="J283" s="6"/>
      <c r="K283" s="6"/>
      <c r="N283" s="49"/>
      <c r="O283" s="6"/>
      <c r="P283" s="6"/>
      <c r="Q283" s="6"/>
      <c r="AA283" s="51"/>
      <c r="AB283" s="51"/>
      <c r="AC283" s="51"/>
      <c r="AF283"/>
      <c r="AG283"/>
      <c r="AH283"/>
      <c r="AI283"/>
      <c r="AR283" s="1"/>
      <c r="AS283" s="31"/>
      <c r="AT283" s="31"/>
      <c r="AU283" s="31"/>
      <c r="AV283" s="122"/>
      <c r="AW283" s="122"/>
      <c r="BB283" s="55"/>
      <c r="BF283" s="12"/>
      <c r="BG283" s="6"/>
      <c r="BJ283" s="6"/>
    </row>
    <row r="284" spans="3:62" x14ac:dyDescent="0.3">
      <c r="C284" s="43"/>
      <c r="D284" s="43"/>
      <c r="E284" s="43"/>
      <c r="H284" s="1"/>
      <c r="I284" s="6"/>
      <c r="J284" s="6"/>
      <c r="K284" s="6"/>
      <c r="N284" s="49"/>
      <c r="O284" s="6"/>
      <c r="P284" s="6"/>
      <c r="Q284" s="6"/>
      <c r="AA284" s="51"/>
      <c r="AB284" s="51"/>
      <c r="AC284" s="51"/>
      <c r="AF284"/>
      <c r="AG284"/>
      <c r="AH284"/>
      <c r="AI284"/>
      <c r="AR284" s="1"/>
      <c r="AS284" s="31"/>
      <c r="AT284" s="31"/>
      <c r="AU284" s="31"/>
      <c r="AV284" s="122"/>
      <c r="AW284" s="122"/>
      <c r="BB284" s="55"/>
      <c r="BF284" s="12"/>
      <c r="BG284" s="6"/>
      <c r="BJ284" s="6"/>
    </row>
    <row r="285" spans="3:62" x14ac:dyDescent="0.3">
      <c r="C285" s="43"/>
      <c r="D285" s="43"/>
      <c r="E285" s="43"/>
      <c r="H285" s="1"/>
      <c r="I285" s="6"/>
      <c r="J285" s="6"/>
      <c r="K285" s="6"/>
      <c r="N285" s="49"/>
      <c r="O285" s="6"/>
      <c r="P285" s="6"/>
      <c r="Q285" s="6"/>
      <c r="AA285" s="51"/>
      <c r="AB285" s="51"/>
      <c r="AC285" s="51"/>
      <c r="AF285"/>
      <c r="AG285"/>
      <c r="AH285"/>
      <c r="AI285"/>
      <c r="AR285" s="1"/>
      <c r="AS285" s="31"/>
      <c r="AT285" s="31"/>
      <c r="AU285" s="31"/>
      <c r="AV285" s="122"/>
      <c r="AW285" s="122"/>
      <c r="BB285" s="55"/>
      <c r="BF285" s="12"/>
      <c r="BG285" s="6"/>
      <c r="BJ285" s="6"/>
    </row>
    <row r="286" spans="3:62" x14ac:dyDescent="0.3">
      <c r="C286" s="43"/>
      <c r="D286" s="43"/>
      <c r="E286" s="43"/>
      <c r="H286" s="1"/>
      <c r="I286" s="6"/>
      <c r="J286" s="6"/>
      <c r="K286" s="6"/>
      <c r="N286" s="49"/>
      <c r="O286" s="6"/>
      <c r="P286" s="6"/>
      <c r="Q286" s="6"/>
      <c r="AA286" s="51"/>
      <c r="AB286" s="51"/>
      <c r="AC286" s="51"/>
      <c r="AF286"/>
      <c r="AG286"/>
      <c r="AH286"/>
      <c r="AI286"/>
      <c r="AR286" s="1"/>
      <c r="AS286" s="31"/>
      <c r="AT286" s="31"/>
      <c r="AU286" s="31"/>
      <c r="AV286" s="122"/>
      <c r="AW286" s="122"/>
      <c r="BB286" s="55"/>
      <c r="BF286" s="12"/>
      <c r="BG286" s="6"/>
      <c r="BJ286" s="6"/>
    </row>
    <row r="287" spans="3:62" x14ac:dyDescent="0.3">
      <c r="C287" s="43"/>
      <c r="D287" s="43"/>
      <c r="E287" s="43"/>
      <c r="H287" s="1"/>
      <c r="I287" s="6"/>
      <c r="J287" s="6"/>
      <c r="K287" s="6"/>
      <c r="N287" s="49"/>
      <c r="O287" s="6"/>
      <c r="P287" s="6"/>
      <c r="Q287" s="6"/>
      <c r="AA287" s="51"/>
      <c r="AB287" s="51"/>
      <c r="AC287" s="51"/>
      <c r="AF287"/>
      <c r="AG287"/>
      <c r="AH287"/>
      <c r="AI287"/>
      <c r="AR287" s="1"/>
      <c r="AS287" s="31"/>
      <c r="AT287" s="31"/>
      <c r="AU287" s="31"/>
      <c r="AV287" s="122"/>
      <c r="AW287" s="122"/>
      <c r="BB287" s="55"/>
      <c r="BF287" s="12"/>
      <c r="BG287" s="6"/>
      <c r="BJ287" s="6"/>
    </row>
    <row r="288" spans="3:62" x14ac:dyDescent="0.3">
      <c r="C288" s="43"/>
      <c r="D288" s="43"/>
      <c r="E288" s="43"/>
      <c r="H288" s="1"/>
      <c r="I288" s="6"/>
      <c r="J288" s="6"/>
      <c r="K288" s="6"/>
      <c r="N288" s="49"/>
      <c r="O288" s="6"/>
      <c r="P288" s="6"/>
      <c r="Q288" s="6"/>
      <c r="AA288" s="51"/>
      <c r="AB288" s="51"/>
      <c r="AC288" s="51"/>
      <c r="AF288"/>
      <c r="AG288"/>
      <c r="AH288"/>
      <c r="AI288"/>
      <c r="AR288" s="1"/>
      <c r="AS288" s="31"/>
      <c r="AT288" s="31"/>
      <c r="AU288" s="31"/>
      <c r="AV288" s="122"/>
      <c r="AW288" s="122"/>
      <c r="BB288" s="55"/>
      <c r="BF288" s="12"/>
      <c r="BG288" s="6"/>
      <c r="BJ288" s="6"/>
    </row>
    <row r="289" spans="3:62" x14ac:dyDescent="0.3">
      <c r="C289" s="43"/>
      <c r="D289" s="43"/>
      <c r="E289" s="43"/>
      <c r="H289" s="1"/>
      <c r="I289" s="6"/>
      <c r="J289" s="6"/>
      <c r="K289" s="6"/>
      <c r="N289" s="49"/>
      <c r="O289" s="6"/>
      <c r="P289" s="6"/>
      <c r="Q289" s="6"/>
      <c r="AA289" s="51"/>
      <c r="AB289" s="51"/>
      <c r="AC289" s="51"/>
      <c r="AF289"/>
      <c r="AG289"/>
      <c r="AH289"/>
      <c r="AI289"/>
      <c r="AR289" s="1"/>
      <c r="AS289" s="31"/>
      <c r="AT289" s="31"/>
      <c r="AU289" s="31"/>
      <c r="AV289" s="122"/>
      <c r="AW289" s="122"/>
      <c r="BB289" s="55"/>
      <c r="BF289" s="12"/>
      <c r="BG289" s="6"/>
      <c r="BJ289" s="6"/>
    </row>
    <row r="290" spans="3:62" x14ac:dyDescent="0.3">
      <c r="C290" s="43"/>
      <c r="D290" s="43"/>
      <c r="E290" s="43"/>
      <c r="H290" s="1"/>
      <c r="I290" s="6"/>
      <c r="J290" s="6"/>
      <c r="K290" s="6"/>
      <c r="N290" s="49"/>
      <c r="O290" s="6"/>
      <c r="P290" s="6"/>
      <c r="Q290" s="6"/>
      <c r="AA290" s="51"/>
      <c r="AB290" s="51"/>
      <c r="AC290" s="51"/>
      <c r="AF290"/>
      <c r="AG290"/>
      <c r="AH290"/>
      <c r="AI290"/>
      <c r="AR290" s="1"/>
      <c r="AS290" s="31"/>
      <c r="AT290" s="31"/>
      <c r="AU290" s="31"/>
      <c r="AV290" s="122"/>
      <c r="AW290" s="122"/>
      <c r="BB290" s="55"/>
      <c r="BF290" s="12"/>
      <c r="BG290" s="6"/>
      <c r="BJ290" s="6"/>
    </row>
    <row r="291" spans="3:62" x14ac:dyDescent="0.3">
      <c r="C291" s="43"/>
      <c r="D291" s="43"/>
      <c r="E291" s="43"/>
      <c r="H291" s="1"/>
      <c r="I291" s="6"/>
      <c r="J291" s="6"/>
      <c r="K291" s="6"/>
      <c r="N291" s="49"/>
      <c r="O291" s="6"/>
      <c r="P291" s="6"/>
      <c r="Q291" s="6"/>
      <c r="AA291" s="51"/>
      <c r="AB291" s="51"/>
      <c r="AC291" s="51"/>
      <c r="AF291"/>
      <c r="AG291"/>
      <c r="AH291"/>
      <c r="AI291"/>
      <c r="AR291" s="1"/>
      <c r="AS291" s="31"/>
      <c r="AT291" s="31"/>
      <c r="AU291" s="31"/>
      <c r="AV291" s="122"/>
      <c r="AW291" s="122"/>
      <c r="BB291" s="55"/>
      <c r="BF291" s="12"/>
      <c r="BG291" s="6"/>
      <c r="BJ291" s="6"/>
    </row>
    <row r="292" spans="3:62" x14ac:dyDescent="0.3">
      <c r="C292" s="43"/>
      <c r="D292" s="43"/>
      <c r="E292" s="43"/>
      <c r="H292" s="1"/>
      <c r="I292" s="6"/>
      <c r="J292" s="6"/>
      <c r="K292" s="6"/>
      <c r="N292" s="49"/>
      <c r="O292" s="6"/>
      <c r="P292" s="6"/>
      <c r="Q292" s="6"/>
      <c r="AA292" s="51"/>
      <c r="AB292" s="51"/>
      <c r="AC292" s="51"/>
      <c r="AF292"/>
      <c r="AG292"/>
      <c r="AH292"/>
      <c r="AI292"/>
      <c r="AR292" s="1"/>
      <c r="AS292" s="31"/>
      <c r="AT292" s="31"/>
      <c r="AU292" s="31"/>
      <c r="AV292" s="122"/>
      <c r="AW292" s="122"/>
      <c r="BB292" s="55"/>
      <c r="BF292" s="12"/>
      <c r="BG292" s="6"/>
      <c r="BJ292" s="6"/>
    </row>
    <row r="293" spans="3:62" x14ac:dyDescent="0.3">
      <c r="C293" s="43"/>
      <c r="D293" s="43"/>
      <c r="E293" s="43"/>
      <c r="H293" s="1"/>
      <c r="I293" s="6"/>
      <c r="J293" s="6"/>
      <c r="K293" s="6"/>
      <c r="N293" s="49"/>
      <c r="O293" s="6"/>
      <c r="P293" s="6"/>
      <c r="Q293" s="6"/>
      <c r="AA293" s="51"/>
      <c r="AB293" s="51"/>
      <c r="AC293" s="51"/>
      <c r="AF293"/>
      <c r="AG293"/>
      <c r="AH293"/>
      <c r="AI293"/>
      <c r="AR293" s="1"/>
      <c r="AS293" s="31"/>
      <c r="AT293" s="31"/>
      <c r="AU293" s="31"/>
      <c r="AV293" s="122"/>
      <c r="AW293" s="122"/>
      <c r="BB293" s="55"/>
      <c r="BF293" s="12"/>
      <c r="BG293" s="6"/>
      <c r="BJ293" s="6"/>
    </row>
    <row r="294" spans="3:62" x14ac:dyDescent="0.3">
      <c r="C294" s="43"/>
      <c r="D294" s="43"/>
      <c r="E294" s="43"/>
      <c r="H294" s="1"/>
      <c r="I294" s="6"/>
      <c r="J294" s="6"/>
      <c r="K294" s="6"/>
      <c r="N294" s="49"/>
      <c r="O294" s="6"/>
      <c r="P294" s="6"/>
      <c r="Q294" s="6"/>
      <c r="AA294" s="51"/>
      <c r="AB294" s="51"/>
      <c r="AC294" s="51"/>
      <c r="AF294"/>
      <c r="AG294"/>
      <c r="AH294"/>
      <c r="AI294"/>
      <c r="AR294" s="1"/>
      <c r="AS294" s="31"/>
      <c r="AT294" s="31"/>
      <c r="AU294" s="31"/>
      <c r="AV294" s="122"/>
      <c r="AW294" s="122"/>
      <c r="BB294" s="55"/>
      <c r="BF294" s="12"/>
      <c r="BG294" s="6"/>
      <c r="BJ294" s="6"/>
    </row>
    <row r="295" spans="3:62" x14ac:dyDescent="0.3">
      <c r="C295" s="43"/>
      <c r="D295" s="43"/>
      <c r="E295" s="43"/>
      <c r="H295" s="1"/>
      <c r="I295" s="6"/>
      <c r="J295" s="6"/>
      <c r="K295" s="6"/>
      <c r="N295" s="49"/>
      <c r="O295" s="6"/>
      <c r="P295" s="6"/>
      <c r="Q295" s="6"/>
      <c r="AA295" s="51"/>
      <c r="AB295" s="51"/>
      <c r="AC295" s="51"/>
      <c r="AF295"/>
      <c r="AG295"/>
      <c r="AH295"/>
      <c r="AI295"/>
      <c r="AR295" s="1"/>
      <c r="AS295" s="31"/>
      <c r="AT295" s="31"/>
      <c r="AU295" s="31"/>
      <c r="AV295" s="122"/>
      <c r="AW295" s="122"/>
      <c r="BB295" s="55"/>
      <c r="BF295" s="12"/>
      <c r="BG295" s="6"/>
      <c r="BJ295" s="6"/>
    </row>
    <row r="296" spans="3:62" x14ac:dyDescent="0.3">
      <c r="C296" s="43"/>
      <c r="D296" s="43"/>
      <c r="E296" s="43"/>
      <c r="H296" s="1"/>
      <c r="I296" s="6"/>
      <c r="J296" s="6"/>
      <c r="K296" s="6"/>
      <c r="N296" s="49"/>
      <c r="O296" s="6"/>
      <c r="P296" s="6"/>
      <c r="Q296" s="6"/>
      <c r="AA296" s="51"/>
      <c r="AB296" s="51"/>
      <c r="AC296" s="51"/>
      <c r="AF296"/>
      <c r="AG296"/>
      <c r="AH296"/>
      <c r="AI296"/>
      <c r="AR296" s="1"/>
      <c r="AS296" s="31"/>
      <c r="AT296" s="31"/>
      <c r="AU296" s="31"/>
      <c r="AV296" s="122"/>
      <c r="AW296" s="122"/>
      <c r="BB296" s="55"/>
      <c r="BF296" s="12"/>
      <c r="BG296" s="6"/>
      <c r="BJ296" s="6"/>
    </row>
    <row r="297" spans="3:62" x14ac:dyDescent="0.3">
      <c r="C297" s="43"/>
      <c r="D297" s="43"/>
      <c r="E297" s="43"/>
      <c r="H297" s="1"/>
      <c r="I297" s="6"/>
      <c r="J297" s="6"/>
      <c r="K297" s="6"/>
      <c r="N297" s="49"/>
      <c r="O297" s="6"/>
      <c r="P297" s="6"/>
      <c r="Q297" s="6"/>
      <c r="AA297" s="51"/>
      <c r="AB297" s="51"/>
      <c r="AC297" s="51"/>
      <c r="AF297"/>
      <c r="AG297"/>
      <c r="AH297"/>
      <c r="AI297"/>
      <c r="AR297" s="1"/>
      <c r="AS297" s="31"/>
      <c r="AT297" s="31"/>
      <c r="AU297" s="31"/>
      <c r="AV297" s="122"/>
      <c r="AW297" s="122"/>
      <c r="BB297" s="55"/>
      <c r="BF297" s="12"/>
      <c r="BG297" s="6"/>
      <c r="BJ297" s="6"/>
    </row>
    <row r="298" spans="3:62" x14ac:dyDescent="0.3">
      <c r="C298" s="43"/>
      <c r="D298" s="43"/>
      <c r="E298" s="43"/>
      <c r="H298" s="1"/>
      <c r="I298" s="6"/>
      <c r="J298" s="6"/>
      <c r="K298" s="6"/>
      <c r="N298" s="49"/>
      <c r="O298" s="6"/>
      <c r="P298" s="6"/>
      <c r="Q298" s="6"/>
      <c r="AA298" s="51"/>
      <c r="AB298" s="51"/>
      <c r="AC298" s="51"/>
      <c r="AF298"/>
      <c r="AG298"/>
      <c r="AH298"/>
      <c r="AI298"/>
      <c r="AR298" s="1"/>
      <c r="AS298" s="31"/>
      <c r="AT298" s="31"/>
      <c r="AU298" s="31"/>
      <c r="AV298" s="122"/>
      <c r="AW298" s="122"/>
      <c r="BB298" s="55"/>
      <c r="BF298" s="12"/>
      <c r="BG298" s="6"/>
      <c r="BJ298" s="6"/>
    </row>
    <row r="299" spans="3:62" x14ac:dyDescent="0.3">
      <c r="C299" s="43"/>
      <c r="D299" s="43"/>
      <c r="E299" s="43"/>
      <c r="H299" s="1"/>
      <c r="I299" s="6"/>
      <c r="J299" s="6"/>
      <c r="K299" s="6"/>
      <c r="N299" s="49"/>
      <c r="O299" s="6"/>
      <c r="P299" s="6"/>
      <c r="Q299" s="6"/>
      <c r="AA299" s="51"/>
      <c r="AB299" s="51"/>
      <c r="AC299" s="51"/>
      <c r="AF299"/>
      <c r="AG299"/>
      <c r="AH299"/>
      <c r="AI299"/>
      <c r="AR299" s="1"/>
      <c r="AS299" s="31"/>
      <c r="AT299" s="31"/>
      <c r="AU299" s="31"/>
      <c r="AV299" s="122"/>
      <c r="AW299" s="122"/>
      <c r="BB299" s="55"/>
      <c r="BF299" s="12"/>
      <c r="BG299" s="6"/>
      <c r="BJ299" s="6"/>
    </row>
    <row r="300" spans="3:62" x14ac:dyDescent="0.3">
      <c r="C300" s="43"/>
      <c r="D300" s="43"/>
      <c r="E300" s="43"/>
      <c r="H300" s="1"/>
      <c r="I300" s="6"/>
      <c r="J300" s="6"/>
      <c r="K300" s="6"/>
      <c r="N300" s="49"/>
      <c r="O300" s="6"/>
      <c r="P300" s="6"/>
      <c r="Q300" s="6"/>
      <c r="AA300" s="51"/>
      <c r="AB300" s="51"/>
      <c r="AC300" s="51"/>
      <c r="AF300"/>
      <c r="AG300"/>
      <c r="AH300"/>
      <c r="AI300"/>
      <c r="AR300" s="1"/>
      <c r="AS300" s="31"/>
      <c r="AT300" s="31"/>
      <c r="AU300" s="31"/>
      <c r="AV300" s="122"/>
      <c r="AW300" s="122"/>
      <c r="BB300" s="55"/>
      <c r="BF300" s="12"/>
      <c r="BG300" s="6"/>
      <c r="BJ300" s="6"/>
    </row>
    <row r="301" spans="3:62" x14ac:dyDescent="0.3">
      <c r="C301" s="43"/>
      <c r="D301" s="43"/>
      <c r="E301" s="43"/>
      <c r="H301" s="1"/>
      <c r="I301" s="6"/>
      <c r="J301" s="6"/>
      <c r="K301" s="6"/>
      <c r="N301" s="49"/>
      <c r="O301" s="6"/>
      <c r="P301" s="6"/>
      <c r="Q301" s="6"/>
      <c r="AA301" s="51"/>
      <c r="AB301" s="51"/>
      <c r="AC301" s="51"/>
      <c r="AF301"/>
      <c r="AG301"/>
      <c r="AH301"/>
      <c r="AI301"/>
      <c r="AR301" s="1"/>
      <c r="AS301" s="31"/>
      <c r="AT301" s="31"/>
      <c r="AU301" s="31"/>
      <c r="AV301" s="122"/>
      <c r="AW301" s="122"/>
      <c r="BB301" s="55"/>
      <c r="BF301" s="12"/>
      <c r="BG301" s="6"/>
      <c r="BJ301" s="6"/>
    </row>
    <row r="302" spans="3:62" x14ac:dyDescent="0.3">
      <c r="C302" s="43"/>
      <c r="D302" s="43"/>
      <c r="E302" s="43"/>
      <c r="H302" s="1"/>
      <c r="I302" s="6"/>
      <c r="J302" s="6"/>
      <c r="K302" s="6"/>
      <c r="N302" s="49"/>
      <c r="O302" s="6"/>
      <c r="P302" s="6"/>
      <c r="Q302" s="6"/>
      <c r="AA302" s="51"/>
      <c r="AB302" s="51"/>
      <c r="AC302" s="51"/>
      <c r="AF302"/>
      <c r="AG302"/>
      <c r="AH302"/>
      <c r="AI302"/>
      <c r="AR302" s="1"/>
      <c r="AS302" s="31"/>
      <c r="AT302" s="31"/>
      <c r="AU302" s="31"/>
      <c r="AV302" s="122"/>
      <c r="AW302" s="122"/>
      <c r="BB302" s="55"/>
      <c r="BF302" s="12"/>
      <c r="BG302" s="6"/>
      <c r="BJ302" s="6"/>
    </row>
    <row r="303" spans="3:62" x14ac:dyDescent="0.3">
      <c r="C303" s="43"/>
      <c r="D303" s="43"/>
      <c r="E303" s="43"/>
      <c r="H303" s="1"/>
      <c r="I303" s="6"/>
      <c r="J303" s="6"/>
      <c r="K303" s="6"/>
      <c r="N303" s="49"/>
      <c r="O303" s="6"/>
      <c r="P303" s="6"/>
      <c r="Q303" s="6"/>
      <c r="AA303" s="51"/>
      <c r="AB303" s="51"/>
      <c r="AC303" s="51"/>
      <c r="AF303"/>
      <c r="AG303"/>
      <c r="AH303"/>
      <c r="AI303"/>
      <c r="AR303" s="1"/>
      <c r="AS303" s="31"/>
      <c r="AT303" s="31"/>
      <c r="AU303" s="31"/>
      <c r="AV303" s="122"/>
      <c r="AW303" s="122"/>
      <c r="BB303" s="55"/>
      <c r="BF303" s="12"/>
      <c r="BG303" s="6"/>
      <c r="BJ303" s="6"/>
    </row>
    <row r="304" spans="3:62" x14ac:dyDescent="0.3">
      <c r="C304" s="43"/>
      <c r="D304" s="43"/>
      <c r="E304" s="43"/>
      <c r="H304" s="1"/>
      <c r="I304" s="6"/>
      <c r="J304" s="6"/>
      <c r="K304" s="6"/>
      <c r="N304" s="49"/>
      <c r="O304" s="6"/>
      <c r="P304" s="6"/>
      <c r="Q304" s="6"/>
      <c r="AA304" s="51"/>
      <c r="AB304" s="51"/>
      <c r="AC304" s="51"/>
      <c r="AF304"/>
      <c r="AG304"/>
      <c r="AH304"/>
      <c r="AI304"/>
      <c r="AR304" s="1"/>
      <c r="AS304" s="31"/>
      <c r="AT304" s="31"/>
      <c r="AU304" s="31"/>
      <c r="AV304" s="122"/>
      <c r="AW304" s="122"/>
      <c r="BB304" s="55"/>
      <c r="BF304" s="12"/>
      <c r="BG304" s="6"/>
      <c r="BJ304" s="6"/>
    </row>
    <row r="305" spans="3:62" x14ac:dyDescent="0.3">
      <c r="C305" s="43"/>
      <c r="D305" s="43"/>
      <c r="E305" s="43"/>
      <c r="H305" s="1"/>
      <c r="I305" s="6"/>
      <c r="J305" s="6"/>
      <c r="K305" s="6"/>
      <c r="N305" s="49"/>
      <c r="O305" s="6"/>
      <c r="P305" s="6"/>
      <c r="Q305" s="6"/>
      <c r="AA305" s="51"/>
      <c r="AB305" s="51"/>
      <c r="AC305" s="51"/>
      <c r="AF305"/>
      <c r="AG305"/>
      <c r="AH305"/>
      <c r="AI305"/>
      <c r="AR305" s="1"/>
      <c r="AS305" s="31"/>
      <c r="AT305" s="31"/>
      <c r="AU305" s="31"/>
      <c r="AV305" s="122"/>
      <c r="AW305" s="122"/>
      <c r="BB305" s="55"/>
      <c r="BF305" s="12"/>
      <c r="BG305" s="6"/>
      <c r="BJ305" s="6"/>
    </row>
    <row r="306" spans="3:62" x14ac:dyDescent="0.3">
      <c r="C306" s="43"/>
      <c r="D306" s="43"/>
      <c r="E306" s="43"/>
      <c r="H306" s="1"/>
      <c r="I306" s="6"/>
      <c r="J306" s="6"/>
      <c r="K306" s="6"/>
      <c r="N306" s="49"/>
      <c r="O306" s="6"/>
      <c r="P306" s="6"/>
      <c r="Q306" s="6"/>
      <c r="AA306" s="51"/>
      <c r="AB306" s="51"/>
      <c r="AC306" s="51"/>
      <c r="AF306"/>
      <c r="AG306"/>
      <c r="AH306"/>
      <c r="AI306"/>
      <c r="AR306" s="1"/>
      <c r="AS306" s="31"/>
      <c r="AT306" s="31"/>
      <c r="AU306" s="31"/>
      <c r="AV306" s="122"/>
      <c r="AW306" s="122"/>
      <c r="BB306" s="55"/>
      <c r="BF306" s="12"/>
      <c r="BG306" s="6"/>
      <c r="BJ306" s="6"/>
    </row>
    <row r="307" spans="3:62" x14ac:dyDescent="0.3">
      <c r="C307" s="43"/>
      <c r="D307" s="43"/>
      <c r="E307" s="43"/>
      <c r="H307" s="1"/>
      <c r="I307" s="6"/>
      <c r="J307" s="6"/>
      <c r="K307" s="6"/>
      <c r="N307" s="49"/>
      <c r="O307" s="6"/>
      <c r="P307" s="6"/>
      <c r="Q307" s="6"/>
      <c r="AA307" s="51"/>
      <c r="AB307" s="51"/>
      <c r="AC307" s="51"/>
      <c r="AF307"/>
      <c r="AG307"/>
      <c r="AH307"/>
      <c r="AI307"/>
      <c r="AR307" s="1"/>
      <c r="AS307" s="31"/>
      <c r="AT307" s="31"/>
      <c r="AU307" s="31"/>
      <c r="AV307" s="122"/>
      <c r="AW307" s="122"/>
      <c r="BB307" s="55"/>
      <c r="BF307" s="12"/>
      <c r="BG307" s="6"/>
      <c r="BJ307" s="6"/>
    </row>
    <row r="308" spans="3:62" x14ac:dyDescent="0.3">
      <c r="C308" s="43"/>
      <c r="D308" s="43"/>
      <c r="E308" s="43"/>
      <c r="H308" s="1"/>
      <c r="I308" s="6"/>
      <c r="J308" s="6"/>
      <c r="K308" s="6"/>
      <c r="N308" s="49"/>
      <c r="O308" s="6"/>
      <c r="P308" s="6"/>
      <c r="Q308" s="6"/>
      <c r="AA308" s="51"/>
      <c r="AB308" s="51"/>
      <c r="AC308" s="51"/>
      <c r="AF308"/>
      <c r="AG308"/>
      <c r="AH308"/>
      <c r="AI308"/>
      <c r="AR308" s="1"/>
      <c r="AS308" s="31"/>
      <c r="AT308" s="31"/>
      <c r="AU308" s="31"/>
      <c r="AV308" s="122"/>
      <c r="AW308" s="122"/>
      <c r="BB308" s="55"/>
    </row>
    <row r="309" spans="3:62" x14ac:dyDescent="0.3">
      <c r="C309" s="43"/>
      <c r="D309" s="43"/>
      <c r="E309" s="43"/>
      <c r="H309" s="1"/>
      <c r="I309" s="6"/>
      <c r="J309" s="6"/>
      <c r="K309" s="6"/>
      <c r="N309" s="49"/>
      <c r="O309" s="6"/>
      <c r="P309" s="6"/>
      <c r="Q309" s="6"/>
      <c r="AA309" s="51"/>
      <c r="AB309" s="51"/>
      <c r="AC309" s="51"/>
      <c r="AF309"/>
      <c r="AG309"/>
      <c r="AH309"/>
      <c r="AI309"/>
      <c r="AR309" s="1"/>
      <c r="AS309" s="31"/>
      <c r="AT309" s="31"/>
      <c r="AU309" s="31"/>
      <c r="AV309" s="122"/>
      <c r="AW309" s="122"/>
      <c r="BB309" s="55"/>
    </row>
    <row r="310" spans="3:62" x14ac:dyDescent="0.3">
      <c r="C310" s="43"/>
      <c r="D310" s="43"/>
      <c r="E310" s="43"/>
      <c r="H310" s="1"/>
      <c r="I310" s="6"/>
      <c r="J310" s="6"/>
      <c r="K310" s="6"/>
      <c r="N310" s="49"/>
      <c r="O310" s="6"/>
      <c r="P310" s="6"/>
      <c r="Q310" s="6"/>
      <c r="AA310" s="51"/>
      <c r="AB310" s="51"/>
      <c r="AC310" s="51"/>
      <c r="AF310"/>
      <c r="AG310"/>
      <c r="AH310"/>
      <c r="AI310"/>
      <c r="AR310" s="1"/>
      <c r="AS310" s="31"/>
      <c r="AT310" s="31"/>
      <c r="AU310" s="31"/>
      <c r="AV310" s="122"/>
      <c r="AW310" s="122"/>
      <c r="BB310" s="55"/>
    </row>
    <row r="311" spans="3:62" x14ac:dyDescent="0.3">
      <c r="C311" s="43"/>
      <c r="D311" s="43"/>
      <c r="E311" s="43"/>
      <c r="H311" s="1"/>
      <c r="I311" s="6"/>
      <c r="J311" s="6"/>
      <c r="K311" s="6"/>
      <c r="N311" s="49"/>
      <c r="O311" s="6"/>
      <c r="P311" s="6"/>
      <c r="Q311" s="6"/>
      <c r="AA311" s="51"/>
      <c r="AB311" s="51"/>
      <c r="AC311" s="51"/>
      <c r="AF311"/>
      <c r="AG311"/>
      <c r="AH311"/>
      <c r="AI311"/>
      <c r="AR311" s="1"/>
      <c r="AS311" s="31"/>
      <c r="AT311" s="31"/>
      <c r="AU311" s="31"/>
      <c r="AV311" s="122"/>
      <c r="AW311" s="122"/>
      <c r="BB311" s="55"/>
    </row>
    <row r="312" spans="3:62" x14ac:dyDescent="0.3">
      <c r="C312" s="43"/>
      <c r="D312" s="43"/>
      <c r="E312" s="43"/>
      <c r="H312" s="1"/>
      <c r="I312" s="6"/>
      <c r="J312" s="6"/>
      <c r="K312" s="6"/>
      <c r="N312" s="49"/>
      <c r="O312" s="6"/>
      <c r="P312" s="6"/>
      <c r="Q312" s="6"/>
      <c r="AA312" s="51"/>
      <c r="AB312" s="51"/>
      <c r="AC312" s="51"/>
      <c r="AF312"/>
      <c r="AG312"/>
      <c r="AH312"/>
      <c r="AI312"/>
      <c r="AR312" s="1"/>
      <c r="AS312" s="31"/>
      <c r="AT312" s="31"/>
      <c r="AU312" s="31"/>
      <c r="AV312" s="122"/>
      <c r="AW312" s="122"/>
      <c r="BB312" s="55"/>
    </row>
    <row r="313" spans="3:62" x14ac:dyDescent="0.3">
      <c r="C313" s="43"/>
      <c r="D313" s="43"/>
      <c r="E313" s="43"/>
      <c r="H313" s="1"/>
      <c r="I313" s="6"/>
      <c r="J313" s="6"/>
      <c r="K313" s="6"/>
      <c r="N313" s="49"/>
      <c r="O313" s="6"/>
      <c r="P313" s="6"/>
      <c r="Q313" s="6"/>
      <c r="AA313" s="51"/>
      <c r="AB313" s="51"/>
      <c r="AC313" s="51"/>
      <c r="AF313"/>
      <c r="AG313"/>
      <c r="AH313"/>
      <c r="AI313"/>
      <c r="AR313" s="1"/>
      <c r="AS313" s="31"/>
      <c r="AT313" s="31"/>
      <c r="AU313" s="31"/>
      <c r="AV313" s="122"/>
      <c r="AW313" s="122"/>
      <c r="BB313" s="55"/>
    </row>
    <row r="314" spans="3:62" x14ac:dyDescent="0.3">
      <c r="C314" s="43"/>
      <c r="D314" s="43"/>
      <c r="E314" s="43"/>
      <c r="H314" s="1"/>
      <c r="I314" s="6"/>
      <c r="J314" s="6"/>
      <c r="K314" s="6"/>
      <c r="N314" s="49"/>
      <c r="O314" s="6"/>
      <c r="P314" s="6"/>
      <c r="Q314" s="6"/>
      <c r="AA314" s="51"/>
      <c r="AB314" s="51"/>
      <c r="AC314" s="51"/>
      <c r="AF314"/>
      <c r="AG314"/>
      <c r="AH314"/>
      <c r="AI314"/>
      <c r="AR314" s="1"/>
      <c r="AS314" s="31"/>
      <c r="AT314" s="31"/>
      <c r="AU314" s="31"/>
      <c r="AV314" s="122"/>
      <c r="AW314" s="122"/>
      <c r="BB314" s="55"/>
    </row>
    <row r="315" spans="3:62" x14ac:dyDescent="0.3">
      <c r="C315" s="43"/>
      <c r="D315" s="43"/>
      <c r="E315" s="43"/>
      <c r="H315" s="1"/>
      <c r="I315" s="6"/>
      <c r="J315" s="6"/>
      <c r="K315" s="6"/>
      <c r="N315" s="49"/>
      <c r="O315" s="6"/>
      <c r="P315" s="6"/>
      <c r="Q315" s="6"/>
      <c r="AA315" s="51"/>
      <c r="AB315" s="51"/>
      <c r="AC315" s="51"/>
      <c r="AF315"/>
      <c r="AG315"/>
      <c r="AH315"/>
      <c r="AI315"/>
      <c r="AR315" s="1"/>
      <c r="AS315" s="31"/>
      <c r="AT315" s="31"/>
      <c r="AU315" s="31"/>
      <c r="AV315" s="122"/>
      <c r="AW315" s="122"/>
      <c r="BB315" s="55"/>
    </row>
    <row r="316" spans="3:62" x14ac:dyDescent="0.3">
      <c r="C316" s="43"/>
      <c r="D316" s="43"/>
      <c r="E316" s="43"/>
      <c r="H316" s="1"/>
      <c r="I316" s="6"/>
      <c r="J316" s="6"/>
      <c r="K316" s="6"/>
      <c r="N316" s="49"/>
      <c r="O316" s="6"/>
      <c r="P316" s="6"/>
      <c r="Q316" s="6"/>
      <c r="AA316" s="51"/>
      <c r="AB316" s="51"/>
      <c r="AC316" s="51"/>
      <c r="AF316"/>
      <c r="AG316"/>
      <c r="AH316"/>
      <c r="AI316"/>
      <c r="AR316" s="1"/>
      <c r="AS316" s="31"/>
      <c r="AT316" s="31"/>
      <c r="AU316" s="31"/>
      <c r="AV316" s="122"/>
      <c r="AW316" s="122"/>
      <c r="BB316" s="55"/>
    </row>
    <row r="317" spans="3:62" x14ac:dyDescent="0.3">
      <c r="C317" s="43"/>
      <c r="D317" s="43"/>
      <c r="E317" s="43"/>
      <c r="H317" s="1"/>
      <c r="I317" s="6"/>
      <c r="J317" s="6"/>
      <c r="K317" s="6"/>
      <c r="N317" s="49"/>
      <c r="O317" s="6"/>
      <c r="P317" s="6"/>
      <c r="Q317" s="6"/>
      <c r="AA317" s="51"/>
      <c r="AB317" s="51"/>
      <c r="AC317" s="51"/>
      <c r="AF317"/>
      <c r="AG317"/>
      <c r="AH317"/>
      <c r="AI317"/>
      <c r="AR317" s="1"/>
      <c r="AS317" s="31"/>
      <c r="AT317" s="31"/>
      <c r="AU317" s="31"/>
      <c r="AV317" s="122"/>
      <c r="AW317" s="122"/>
      <c r="BB317" s="55"/>
    </row>
    <row r="318" spans="3:62" x14ac:dyDescent="0.3">
      <c r="C318" s="43"/>
      <c r="D318" s="43"/>
      <c r="E318" s="43"/>
      <c r="H318" s="1"/>
      <c r="I318" s="6"/>
      <c r="J318" s="6"/>
      <c r="K318" s="6"/>
      <c r="N318" s="49"/>
      <c r="O318" s="6"/>
      <c r="P318" s="6"/>
      <c r="Q318" s="6"/>
      <c r="AA318" s="51"/>
      <c r="AB318" s="51"/>
      <c r="AC318" s="51"/>
      <c r="AF318"/>
      <c r="AG318"/>
      <c r="AH318"/>
      <c r="AI318"/>
      <c r="AR318" s="1"/>
      <c r="AS318" s="31"/>
      <c r="AT318" s="31"/>
      <c r="AU318" s="31"/>
      <c r="AV318" s="122"/>
      <c r="AW318" s="122"/>
      <c r="BB318" s="55"/>
    </row>
    <row r="319" spans="3:62" x14ac:dyDescent="0.3">
      <c r="C319" s="43"/>
      <c r="D319" s="43"/>
      <c r="E319" s="43"/>
      <c r="H319" s="1"/>
      <c r="I319" s="6"/>
      <c r="J319" s="6"/>
      <c r="K319" s="6"/>
      <c r="N319" s="49"/>
      <c r="O319" s="6"/>
      <c r="P319" s="6"/>
      <c r="Q319" s="6"/>
      <c r="AA319" s="51"/>
      <c r="AB319" s="51"/>
      <c r="AC319" s="51"/>
      <c r="AF319"/>
      <c r="AG319"/>
      <c r="AH319"/>
      <c r="AI319"/>
      <c r="AR319" s="1"/>
      <c r="AS319" s="31"/>
      <c r="AT319" s="31"/>
      <c r="AU319" s="31"/>
      <c r="AV319" s="122"/>
      <c r="AW319" s="122"/>
      <c r="BB319" s="55"/>
    </row>
    <row r="320" spans="3:62" x14ac:dyDescent="0.3">
      <c r="C320" s="43"/>
      <c r="D320" s="43"/>
      <c r="E320" s="43"/>
      <c r="H320" s="1"/>
      <c r="I320" s="6"/>
      <c r="J320" s="6"/>
      <c r="K320" s="6"/>
      <c r="N320" s="49"/>
      <c r="O320" s="6"/>
      <c r="P320" s="6"/>
      <c r="Q320" s="6"/>
      <c r="AA320" s="51"/>
      <c r="AB320" s="51"/>
      <c r="AC320" s="51"/>
      <c r="AF320"/>
      <c r="AG320"/>
      <c r="AH320"/>
      <c r="AI320"/>
      <c r="AR320" s="1"/>
      <c r="AS320" s="31"/>
      <c r="AT320" s="31"/>
      <c r="AU320" s="31"/>
      <c r="AV320" s="122"/>
      <c r="AW320" s="122"/>
      <c r="BB320" s="55"/>
    </row>
    <row r="321" spans="3:49" x14ac:dyDescent="0.3">
      <c r="C321" s="43"/>
      <c r="D321" s="43"/>
      <c r="E321" s="43"/>
      <c r="H321" s="1"/>
      <c r="I321" s="6"/>
      <c r="J321" s="6"/>
      <c r="K321" s="6"/>
      <c r="N321" s="49"/>
      <c r="O321" s="6"/>
      <c r="P321" s="6"/>
      <c r="Q321" s="6"/>
      <c r="AA321" s="51"/>
      <c r="AB321" s="51"/>
      <c r="AC321" s="51"/>
      <c r="AF321"/>
      <c r="AG321"/>
      <c r="AH321"/>
      <c r="AI321"/>
      <c r="AR321" s="1"/>
      <c r="AS321" s="31"/>
      <c r="AT321" s="31"/>
      <c r="AU321" s="31"/>
      <c r="AV321" s="122"/>
      <c r="AW321" s="122"/>
    </row>
    <row r="322" spans="3:49" x14ac:dyDescent="0.3">
      <c r="C322" s="43"/>
      <c r="D322" s="43"/>
      <c r="E322" s="43"/>
      <c r="H322" s="1"/>
      <c r="I322" s="6"/>
      <c r="J322" s="6"/>
      <c r="K322" s="6"/>
      <c r="N322" s="49"/>
      <c r="O322" s="6"/>
      <c r="P322" s="6"/>
      <c r="Q322" s="6"/>
      <c r="AA322" s="51"/>
      <c r="AB322" s="51"/>
      <c r="AC322" s="51"/>
      <c r="AF322"/>
      <c r="AG322"/>
      <c r="AH322"/>
      <c r="AI322"/>
      <c r="AR322" s="1"/>
      <c r="AS322" s="31"/>
      <c r="AT322" s="31"/>
      <c r="AU322" s="31"/>
      <c r="AV322" s="122"/>
      <c r="AW322" s="122"/>
    </row>
    <row r="323" spans="3:49" x14ac:dyDescent="0.3">
      <c r="C323" s="43"/>
      <c r="D323" s="43"/>
      <c r="E323" s="43"/>
      <c r="H323" s="1"/>
      <c r="I323" s="6"/>
      <c r="J323" s="6"/>
      <c r="K323" s="6"/>
      <c r="N323" s="49"/>
      <c r="O323" s="6"/>
      <c r="P323" s="6"/>
      <c r="Q323" s="6"/>
      <c r="AA323" s="51"/>
      <c r="AB323" s="51"/>
      <c r="AC323" s="51"/>
      <c r="AF323"/>
      <c r="AG323"/>
      <c r="AH323"/>
      <c r="AI323"/>
      <c r="AR323" s="1"/>
      <c r="AS323" s="31"/>
      <c r="AT323" s="31"/>
      <c r="AU323" s="31"/>
      <c r="AV323" s="122"/>
      <c r="AW323" s="122"/>
    </row>
    <row r="324" spans="3:49" x14ac:dyDescent="0.3">
      <c r="C324" s="43"/>
      <c r="D324" s="43"/>
      <c r="E324" s="43"/>
      <c r="H324" s="1"/>
      <c r="I324" s="6"/>
      <c r="J324" s="6"/>
      <c r="K324" s="6"/>
      <c r="N324" s="49"/>
      <c r="O324" s="6"/>
      <c r="P324" s="6"/>
      <c r="Q324" s="6"/>
      <c r="AA324" s="51"/>
      <c r="AB324" s="51"/>
      <c r="AC324" s="51"/>
      <c r="AF324"/>
      <c r="AG324"/>
      <c r="AH324"/>
      <c r="AI324"/>
      <c r="AR324" s="1"/>
      <c r="AS324" s="31"/>
      <c r="AT324" s="31"/>
      <c r="AU324" s="31"/>
      <c r="AV324" s="122"/>
      <c r="AW324" s="122"/>
    </row>
    <row r="325" spans="3:49" x14ac:dyDescent="0.3">
      <c r="C325" s="43"/>
      <c r="D325" s="43"/>
      <c r="E325" s="43"/>
      <c r="H325" s="1"/>
      <c r="I325" s="6"/>
      <c r="J325" s="6"/>
      <c r="K325" s="6"/>
      <c r="N325" s="49"/>
      <c r="O325" s="6"/>
      <c r="P325" s="6"/>
      <c r="Q325" s="6"/>
      <c r="AA325" s="51"/>
      <c r="AB325" s="51"/>
      <c r="AC325" s="51"/>
      <c r="AF325"/>
      <c r="AG325"/>
      <c r="AH325"/>
      <c r="AI325"/>
      <c r="AR325" s="1"/>
      <c r="AS325" s="31"/>
      <c r="AT325" s="31"/>
      <c r="AU325" s="31"/>
      <c r="AV325" s="122"/>
      <c r="AW325" s="122"/>
    </row>
    <row r="326" spans="3:49" x14ac:dyDescent="0.3">
      <c r="C326" s="43"/>
      <c r="D326" s="43"/>
      <c r="E326" s="43"/>
      <c r="H326" s="1"/>
      <c r="I326" s="6"/>
      <c r="J326" s="6"/>
      <c r="K326" s="6"/>
      <c r="N326" s="49"/>
      <c r="O326" s="6"/>
      <c r="P326" s="6"/>
      <c r="Q326" s="6"/>
      <c r="AA326" s="51"/>
      <c r="AB326" s="51"/>
      <c r="AC326" s="51"/>
      <c r="AF326"/>
      <c r="AG326"/>
      <c r="AH326"/>
      <c r="AI326"/>
      <c r="AR326" s="1"/>
      <c r="AS326" s="31"/>
      <c r="AT326" s="31"/>
      <c r="AU326" s="31"/>
      <c r="AV326" s="122"/>
      <c r="AW326" s="122"/>
    </row>
    <row r="327" spans="3:49" x14ac:dyDescent="0.3">
      <c r="C327" s="43"/>
      <c r="D327" s="43"/>
      <c r="E327" s="43"/>
      <c r="H327" s="1"/>
      <c r="I327" s="6"/>
      <c r="J327" s="6"/>
      <c r="K327" s="6"/>
      <c r="N327" s="49"/>
      <c r="O327" s="6"/>
      <c r="P327" s="6"/>
      <c r="Q327" s="6"/>
      <c r="AA327" s="51"/>
      <c r="AB327" s="51"/>
      <c r="AC327" s="51"/>
      <c r="AF327"/>
      <c r="AG327"/>
      <c r="AH327"/>
      <c r="AI327"/>
      <c r="AR327" s="1"/>
      <c r="AS327" s="31"/>
      <c r="AT327" s="31"/>
      <c r="AU327" s="31"/>
      <c r="AV327" s="122"/>
      <c r="AW327" s="122"/>
    </row>
    <row r="328" spans="3:49" x14ac:dyDescent="0.3">
      <c r="C328" s="43"/>
      <c r="D328" s="43"/>
      <c r="E328" s="43"/>
      <c r="H328" s="1"/>
      <c r="I328" s="6"/>
      <c r="J328" s="6"/>
      <c r="K328" s="6"/>
      <c r="N328" s="49"/>
      <c r="O328" s="6"/>
      <c r="P328" s="6"/>
      <c r="Q328" s="6"/>
      <c r="AA328" s="51"/>
      <c r="AB328" s="51"/>
      <c r="AC328" s="51"/>
      <c r="AF328"/>
      <c r="AG328"/>
      <c r="AH328"/>
      <c r="AI328"/>
      <c r="AR328" s="1"/>
      <c r="AS328" s="31"/>
      <c r="AT328" s="31"/>
      <c r="AU328" s="31"/>
      <c r="AV328" s="122"/>
      <c r="AW328" s="122"/>
    </row>
    <row r="329" spans="3:49" x14ac:dyDescent="0.3">
      <c r="C329" s="43"/>
      <c r="D329" s="43"/>
      <c r="E329" s="43"/>
      <c r="H329" s="1"/>
      <c r="I329" s="6"/>
      <c r="J329" s="6"/>
      <c r="K329" s="6"/>
      <c r="N329" s="49"/>
      <c r="O329" s="6"/>
      <c r="P329" s="6"/>
      <c r="Q329" s="6"/>
      <c r="AA329" s="51"/>
      <c r="AB329" s="51"/>
      <c r="AC329" s="51"/>
      <c r="AF329"/>
      <c r="AG329"/>
      <c r="AH329"/>
      <c r="AI329"/>
      <c r="AR329" s="1"/>
      <c r="AS329" s="31"/>
      <c r="AT329" s="31"/>
      <c r="AU329" s="31"/>
      <c r="AV329" s="122"/>
      <c r="AW329" s="122"/>
    </row>
    <row r="330" spans="3:49" x14ac:dyDescent="0.3">
      <c r="C330" s="43"/>
      <c r="D330" s="43"/>
      <c r="E330" s="43"/>
      <c r="H330" s="1"/>
      <c r="I330" s="6"/>
      <c r="J330" s="6"/>
      <c r="K330" s="6"/>
      <c r="N330" s="49"/>
      <c r="O330" s="6"/>
      <c r="P330" s="6"/>
      <c r="Q330" s="6"/>
      <c r="AA330" s="51"/>
      <c r="AB330" s="51"/>
      <c r="AC330" s="51"/>
      <c r="AF330"/>
      <c r="AG330"/>
      <c r="AH330"/>
      <c r="AI330"/>
      <c r="AR330" s="1"/>
      <c r="AS330" s="31"/>
      <c r="AT330" s="31"/>
      <c r="AU330" s="31"/>
      <c r="AV330" s="122"/>
      <c r="AW330" s="122"/>
    </row>
    <row r="331" spans="3:49" x14ac:dyDescent="0.3">
      <c r="C331" s="43"/>
      <c r="D331" s="43"/>
      <c r="E331" s="43"/>
      <c r="H331" s="1"/>
      <c r="I331" s="6"/>
      <c r="J331" s="6"/>
      <c r="K331" s="6"/>
      <c r="N331" s="49"/>
      <c r="O331" s="6"/>
      <c r="P331" s="6"/>
      <c r="Q331" s="6"/>
      <c r="AA331" s="51"/>
      <c r="AB331" s="51"/>
      <c r="AC331" s="51"/>
      <c r="AF331"/>
      <c r="AG331"/>
      <c r="AH331"/>
      <c r="AI331"/>
      <c r="AR331" s="1"/>
      <c r="AS331" s="31"/>
      <c r="AT331" s="31"/>
      <c r="AU331" s="31"/>
      <c r="AV331" s="122"/>
      <c r="AW331" s="122"/>
    </row>
    <row r="332" spans="3:49" x14ac:dyDescent="0.3">
      <c r="C332" s="43"/>
      <c r="D332" s="43"/>
      <c r="E332" s="43"/>
      <c r="H332" s="1"/>
      <c r="I332" s="6"/>
      <c r="J332" s="6"/>
      <c r="K332" s="6"/>
      <c r="N332" s="49"/>
      <c r="O332" s="6"/>
      <c r="P332" s="6"/>
      <c r="Q332" s="6"/>
      <c r="AA332" s="51"/>
      <c r="AB332" s="51"/>
      <c r="AC332" s="51"/>
      <c r="AF332"/>
      <c r="AG332"/>
      <c r="AH332"/>
      <c r="AI332"/>
      <c r="AR332" s="1"/>
      <c r="AS332" s="31"/>
      <c r="AT332" s="31"/>
      <c r="AU332" s="31"/>
      <c r="AV332" s="122"/>
      <c r="AW332" s="122"/>
    </row>
    <row r="333" spans="3:49" x14ac:dyDescent="0.3">
      <c r="C333" s="43"/>
      <c r="D333" s="43"/>
      <c r="E333" s="43"/>
      <c r="H333" s="1"/>
      <c r="I333" s="6"/>
      <c r="J333" s="6"/>
      <c r="K333" s="6"/>
      <c r="N333" s="49"/>
      <c r="O333" s="6"/>
      <c r="P333" s="6"/>
      <c r="Q333" s="6"/>
      <c r="AA333" s="51"/>
      <c r="AB333" s="51"/>
      <c r="AC333" s="51"/>
      <c r="AF333"/>
      <c r="AG333"/>
      <c r="AH333"/>
      <c r="AI333"/>
      <c r="AR333" s="1"/>
      <c r="AS333" s="31"/>
      <c r="AT333" s="31"/>
      <c r="AU333" s="31"/>
      <c r="AV333" s="122"/>
      <c r="AW333" s="122"/>
    </row>
    <row r="334" spans="3:49" x14ac:dyDescent="0.3">
      <c r="C334" s="43"/>
      <c r="D334" s="43"/>
      <c r="E334" s="43"/>
      <c r="H334" s="1"/>
      <c r="I334" s="6"/>
      <c r="J334" s="6"/>
      <c r="K334" s="6"/>
      <c r="N334" s="49"/>
      <c r="O334" s="6"/>
      <c r="P334" s="6"/>
      <c r="Q334" s="6"/>
      <c r="AA334" s="51"/>
      <c r="AB334" s="51"/>
      <c r="AC334" s="51"/>
      <c r="AF334"/>
      <c r="AG334"/>
      <c r="AH334"/>
      <c r="AI334"/>
      <c r="AR334" s="1"/>
      <c r="AS334" s="31"/>
      <c r="AT334" s="31"/>
      <c r="AU334" s="31"/>
      <c r="AV334" s="122"/>
      <c r="AW334" s="122"/>
    </row>
    <row r="335" spans="3:49" x14ac:dyDescent="0.3">
      <c r="C335" s="43"/>
      <c r="D335" s="43"/>
      <c r="E335" s="43"/>
      <c r="H335" s="1"/>
      <c r="I335" s="6"/>
      <c r="J335" s="6"/>
      <c r="K335" s="6"/>
      <c r="N335" s="49"/>
      <c r="O335" s="6"/>
      <c r="P335" s="6"/>
      <c r="Q335" s="6"/>
      <c r="AA335" s="51"/>
      <c r="AB335" s="51"/>
      <c r="AC335" s="51"/>
      <c r="AF335"/>
      <c r="AG335"/>
      <c r="AH335"/>
      <c r="AI335"/>
      <c r="AR335" s="1"/>
      <c r="AS335" s="31"/>
      <c r="AT335" s="31"/>
      <c r="AU335" s="31"/>
      <c r="AV335" s="122"/>
      <c r="AW335" s="122"/>
    </row>
    <row r="336" spans="3:49" x14ac:dyDescent="0.3">
      <c r="C336" s="43"/>
      <c r="D336" s="43"/>
      <c r="E336" s="43"/>
      <c r="H336" s="1"/>
      <c r="I336" s="6"/>
      <c r="J336" s="6"/>
      <c r="K336" s="6"/>
      <c r="N336" s="49"/>
      <c r="O336" s="6"/>
      <c r="P336" s="6"/>
      <c r="Q336" s="6"/>
      <c r="AA336" s="51"/>
      <c r="AB336" s="51"/>
      <c r="AC336" s="51"/>
      <c r="AF336"/>
      <c r="AG336"/>
      <c r="AH336"/>
      <c r="AI336"/>
      <c r="AR336" s="1"/>
      <c r="AS336" s="31"/>
      <c r="AT336" s="31"/>
      <c r="AU336" s="31"/>
      <c r="AV336" s="122"/>
      <c r="AW336" s="122"/>
    </row>
    <row r="337" spans="3:49" x14ac:dyDescent="0.3">
      <c r="C337" s="43"/>
      <c r="D337" s="43"/>
      <c r="E337" s="43"/>
      <c r="H337" s="1"/>
      <c r="I337" s="6"/>
      <c r="J337" s="6"/>
      <c r="K337" s="6"/>
      <c r="N337" s="49"/>
      <c r="O337" s="6"/>
      <c r="P337" s="6"/>
      <c r="Q337" s="6"/>
      <c r="AA337" s="51"/>
      <c r="AB337" s="51"/>
      <c r="AC337" s="51"/>
      <c r="AF337"/>
      <c r="AG337"/>
      <c r="AH337"/>
      <c r="AI337"/>
      <c r="AR337" s="1"/>
      <c r="AS337" s="31"/>
      <c r="AT337" s="31"/>
      <c r="AU337" s="31"/>
      <c r="AV337" s="122"/>
      <c r="AW337" s="122"/>
    </row>
    <row r="338" spans="3:49" x14ac:dyDescent="0.3">
      <c r="C338" s="43"/>
      <c r="D338" s="43"/>
      <c r="E338" s="43"/>
      <c r="H338" s="1"/>
      <c r="I338" s="6"/>
      <c r="J338" s="6"/>
      <c r="K338" s="6"/>
      <c r="N338" s="49"/>
      <c r="O338" s="6"/>
      <c r="P338" s="6"/>
      <c r="Q338" s="6"/>
      <c r="AA338" s="51"/>
      <c r="AB338" s="51"/>
      <c r="AC338" s="51"/>
      <c r="AF338"/>
      <c r="AG338"/>
      <c r="AH338"/>
      <c r="AI338"/>
      <c r="AR338" s="1"/>
      <c r="AS338" s="31"/>
      <c r="AT338" s="31"/>
      <c r="AU338" s="31"/>
      <c r="AV338" s="122"/>
      <c r="AW338" s="122"/>
    </row>
    <row r="339" spans="3:49" x14ac:dyDescent="0.3">
      <c r="C339" s="43"/>
      <c r="D339" s="43"/>
      <c r="E339" s="43"/>
      <c r="H339" s="1"/>
      <c r="I339" s="6"/>
      <c r="J339" s="6"/>
      <c r="K339" s="6"/>
      <c r="N339" s="49"/>
      <c r="O339" s="6"/>
      <c r="P339" s="6"/>
      <c r="Q339" s="6"/>
      <c r="AA339" s="51"/>
      <c r="AB339" s="51"/>
      <c r="AC339" s="51"/>
      <c r="AF339"/>
      <c r="AG339"/>
      <c r="AH339"/>
      <c r="AI339"/>
      <c r="AR339" s="1"/>
      <c r="AS339" s="31"/>
      <c r="AT339" s="31"/>
      <c r="AU339" s="31"/>
      <c r="AV339" s="122"/>
      <c r="AW339" s="122"/>
    </row>
    <row r="340" spans="3:49" x14ac:dyDescent="0.3">
      <c r="C340" s="43"/>
      <c r="D340" s="43"/>
      <c r="E340" s="43"/>
      <c r="H340" s="1"/>
      <c r="I340" s="6"/>
      <c r="J340" s="6"/>
      <c r="K340" s="6"/>
      <c r="N340" s="49"/>
      <c r="O340" s="6"/>
      <c r="P340" s="6"/>
      <c r="Q340" s="6"/>
      <c r="AA340" s="51"/>
      <c r="AB340" s="51"/>
      <c r="AC340" s="51"/>
      <c r="AF340"/>
      <c r="AG340"/>
      <c r="AH340"/>
      <c r="AI340"/>
      <c r="AR340" s="1"/>
      <c r="AS340" s="31"/>
      <c r="AT340" s="31"/>
      <c r="AU340" s="31"/>
      <c r="AV340" s="122"/>
      <c r="AW340" s="122"/>
    </row>
    <row r="341" spans="3:49" x14ac:dyDescent="0.3">
      <c r="C341" s="43"/>
      <c r="D341" s="43"/>
      <c r="E341" s="43"/>
      <c r="H341" s="1"/>
      <c r="I341" s="6"/>
      <c r="J341" s="6"/>
      <c r="K341" s="6"/>
      <c r="N341" s="49"/>
      <c r="O341" s="6"/>
      <c r="P341" s="6"/>
      <c r="Q341" s="6"/>
      <c r="AA341" s="51"/>
      <c r="AB341" s="51"/>
      <c r="AC341" s="51"/>
      <c r="AF341"/>
      <c r="AG341"/>
      <c r="AH341"/>
      <c r="AI341"/>
      <c r="AR341" s="1"/>
      <c r="AS341" s="31"/>
      <c r="AT341" s="31"/>
      <c r="AU341" s="31"/>
      <c r="AV341" s="122"/>
      <c r="AW341" s="122"/>
    </row>
    <row r="342" spans="3:49" x14ac:dyDescent="0.3">
      <c r="C342" s="43"/>
      <c r="D342" s="43"/>
      <c r="E342" s="43"/>
      <c r="H342" s="1"/>
      <c r="I342" s="6"/>
      <c r="J342" s="6"/>
      <c r="K342" s="6"/>
      <c r="N342" s="49"/>
      <c r="O342" s="6"/>
      <c r="P342" s="6"/>
      <c r="Q342" s="6"/>
      <c r="AA342" s="51"/>
      <c r="AB342" s="51"/>
      <c r="AC342" s="51"/>
      <c r="AF342"/>
      <c r="AG342"/>
      <c r="AH342"/>
      <c r="AI342"/>
      <c r="AR342" s="1"/>
      <c r="AS342" s="31"/>
      <c r="AT342" s="31"/>
      <c r="AU342" s="31"/>
      <c r="AV342" s="122"/>
      <c r="AW342" s="122"/>
    </row>
    <row r="343" spans="3:49" x14ac:dyDescent="0.3">
      <c r="C343" s="43"/>
      <c r="D343" s="43"/>
      <c r="E343" s="43"/>
      <c r="H343" s="1"/>
      <c r="I343" s="6"/>
      <c r="J343" s="6"/>
      <c r="K343" s="6"/>
      <c r="N343" s="49"/>
      <c r="O343" s="6"/>
      <c r="P343" s="6"/>
      <c r="Q343" s="6"/>
      <c r="AA343" s="51"/>
      <c r="AB343" s="51"/>
      <c r="AC343" s="51"/>
      <c r="AF343"/>
      <c r="AG343"/>
      <c r="AH343"/>
      <c r="AI343"/>
      <c r="AR343" s="1"/>
      <c r="AS343" s="31"/>
      <c r="AT343" s="31"/>
      <c r="AU343" s="31"/>
      <c r="AV343" s="122"/>
      <c r="AW343" s="122"/>
    </row>
    <row r="344" spans="3:49" x14ac:dyDescent="0.3">
      <c r="C344" s="43"/>
      <c r="D344" s="43"/>
      <c r="E344" s="43"/>
      <c r="H344" s="1"/>
      <c r="I344" s="6"/>
      <c r="J344" s="6"/>
      <c r="K344" s="6"/>
      <c r="N344" s="49"/>
      <c r="O344" s="6"/>
      <c r="P344" s="6"/>
      <c r="Q344" s="6"/>
      <c r="AA344" s="51"/>
      <c r="AB344" s="51"/>
      <c r="AC344" s="51"/>
      <c r="AF344"/>
      <c r="AG344"/>
      <c r="AH344"/>
      <c r="AI344"/>
      <c r="AR344" s="1"/>
      <c r="AS344" s="31"/>
      <c r="AT344" s="31"/>
      <c r="AU344" s="31"/>
      <c r="AV344" s="122"/>
      <c r="AW344" s="122"/>
    </row>
    <row r="345" spans="3:49" x14ac:dyDescent="0.3">
      <c r="C345" s="43"/>
      <c r="D345" s="43"/>
      <c r="E345" s="43"/>
      <c r="H345" s="1"/>
      <c r="I345" s="6"/>
      <c r="J345" s="6"/>
      <c r="K345" s="6"/>
      <c r="N345" s="49"/>
      <c r="O345" s="6"/>
      <c r="P345" s="6"/>
      <c r="Q345" s="6"/>
      <c r="AA345" s="51"/>
      <c r="AB345" s="51"/>
      <c r="AC345" s="51"/>
      <c r="AF345"/>
      <c r="AG345"/>
      <c r="AH345"/>
      <c r="AI345"/>
      <c r="AR345" s="1"/>
      <c r="AS345" s="31"/>
      <c r="AT345" s="31"/>
      <c r="AU345" s="31"/>
      <c r="AV345" s="122"/>
      <c r="AW345" s="122"/>
    </row>
    <row r="346" spans="3:49" x14ac:dyDescent="0.3">
      <c r="C346" s="43"/>
      <c r="D346" s="43"/>
      <c r="E346" s="43"/>
      <c r="H346" s="1"/>
      <c r="I346" s="6"/>
      <c r="J346" s="6"/>
      <c r="K346" s="6"/>
      <c r="N346" s="49"/>
      <c r="O346" s="6"/>
      <c r="P346" s="6"/>
      <c r="Q346" s="6"/>
      <c r="AA346" s="51"/>
      <c r="AB346" s="51"/>
      <c r="AC346" s="51"/>
      <c r="AF346"/>
      <c r="AG346"/>
      <c r="AH346"/>
      <c r="AI346"/>
      <c r="AR346" s="1"/>
      <c r="AS346" s="31"/>
      <c r="AT346" s="31"/>
      <c r="AU346" s="31"/>
      <c r="AV346" s="122"/>
      <c r="AW346" s="122"/>
    </row>
    <row r="347" spans="3:49" x14ac:dyDescent="0.3">
      <c r="C347" s="43"/>
      <c r="D347" s="43"/>
      <c r="E347" s="43"/>
      <c r="H347" s="1"/>
      <c r="I347" s="6"/>
      <c r="J347" s="6"/>
      <c r="K347" s="6"/>
      <c r="N347" s="49"/>
      <c r="O347" s="6"/>
      <c r="P347" s="6"/>
      <c r="Q347" s="6"/>
      <c r="AA347" s="51"/>
      <c r="AB347" s="51"/>
      <c r="AC347" s="51"/>
      <c r="AF347"/>
      <c r="AG347"/>
      <c r="AH347"/>
      <c r="AI347"/>
      <c r="AR347" s="1"/>
      <c r="AS347" s="31"/>
      <c r="AT347" s="31"/>
      <c r="AU347" s="31"/>
      <c r="AV347" s="122"/>
      <c r="AW347" s="122"/>
    </row>
    <row r="348" spans="3:49" x14ac:dyDescent="0.3">
      <c r="C348" s="43"/>
      <c r="D348" s="43"/>
      <c r="E348" s="43"/>
      <c r="H348" s="1"/>
      <c r="I348" s="6"/>
      <c r="J348" s="6"/>
      <c r="K348" s="6"/>
      <c r="N348" s="49"/>
      <c r="O348" s="6"/>
      <c r="P348" s="6"/>
      <c r="Q348" s="6"/>
      <c r="AA348" s="51"/>
      <c r="AB348" s="51"/>
      <c r="AC348" s="51"/>
      <c r="AF348"/>
      <c r="AG348"/>
      <c r="AH348"/>
      <c r="AI348"/>
      <c r="AR348" s="1"/>
      <c r="AS348" s="31"/>
      <c r="AT348" s="31"/>
      <c r="AU348" s="31"/>
      <c r="AV348" s="122"/>
      <c r="AW348" s="122"/>
    </row>
    <row r="349" spans="3:49" x14ac:dyDescent="0.3">
      <c r="C349" s="43"/>
      <c r="D349" s="43"/>
      <c r="E349" s="43"/>
      <c r="H349" s="1"/>
      <c r="I349" s="6"/>
      <c r="J349" s="6"/>
      <c r="K349" s="6"/>
      <c r="N349" s="49"/>
      <c r="O349" s="6"/>
      <c r="P349" s="6"/>
      <c r="Q349" s="6"/>
      <c r="AA349" s="51"/>
      <c r="AB349" s="51"/>
      <c r="AC349" s="51"/>
      <c r="AF349"/>
      <c r="AG349"/>
      <c r="AH349"/>
      <c r="AI349"/>
      <c r="AR349" s="1"/>
      <c r="AS349" s="31"/>
      <c r="AT349" s="31"/>
      <c r="AU349" s="31"/>
      <c r="AV349" s="122"/>
      <c r="AW349" s="122"/>
    </row>
    <row r="350" spans="3:49" x14ac:dyDescent="0.3">
      <c r="C350" s="43"/>
      <c r="D350" s="43"/>
      <c r="E350" s="43"/>
      <c r="H350" s="1"/>
      <c r="I350" s="6"/>
      <c r="J350" s="6"/>
      <c r="K350" s="6"/>
      <c r="N350" s="49"/>
      <c r="O350" s="6"/>
      <c r="P350" s="6"/>
      <c r="Q350" s="6"/>
      <c r="AA350" s="51"/>
      <c r="AB350" s="51"/>
      <c r="AC350" s="51"/>
      <c r="AF350"/>
      <c r="AG350"/>
      <c r="AH350"/>
      <c r="AI350"/>
      <c r="AR350" s="1"/>
      <c r="AS350" s="31"/>
      <c r="AT350" s="31"/>
      <c r="AU350" s="31"/>
      <c r="AV350" s="122"/>
      <c r="AW350" s="122"/>
    </row>
    <row r="351" spans="3:49" x14ac:dyDescent="0.3">
      <c r="C351" s="43"/>
      <c r="D351" s="43"/>
      <c r="E351" s="43"/>
      <c r="H351" s="1"/>
      <c r="I351" s="6"/>
      <c r="J351" s="6"/>
      <c r="K351" s="6"/>
      <c r="N351" s="49"/>
      <c r="O351" s="6"/>
      <c r="P351" s="6"/>
      <c r="Q351" s="6"/>
      <c r="AA351" s="51"/>
      <c r="AB351" s="51"/>
      <c r="AC351" s="51"/>
      <c r="AF351"/>
      <c r="AG351"/>
      <c r="AH351"/>
      <c r="AI351"/>
      <c r="AR351" s="1"/>
      <c r="AS351" s="31"/>
      <c r="AT351" s="31"/>
      <c r="AU351" s="31"/>
      <c r="AV351" s="122"/>
      <c r="AW351" s="122"/>
    </row>
    <row r="352" spans="3:49" x14ac:dyDescent="0.3">
      <c r="C352" s="43"/>
      <c r="D352" s="43"/>
      <c r="E352" s="43"/>
      <c r="H352" s="1"/>
      <c r="I352" s="6"/>
      <c r="J352" s="6"/>
      <c r="K352" s="6"/>
      <c r="N352" s="49"/>
      <c r="O352" s="6"/>
      <c r="P352" s="6"/>
      <c r="Q352" s="6"/>
      <c r="AA352" s="51"/>
      <c r="AB352" s="51"/>
      <c r="AC352" s="51"/>
      <c r="AF352"/>
      <c r="AG352"/>
      <c r="AH352"/>
      <c r="AI352"/>
      <c r="AR352" s="1"/>
      <c r="AS352" s="31"/>
      <c r="AT352" s="31"/>
      <c r="AU352" s="31"/>
      <c r="AV352" s="122"/>
      <c r="AW352" s="122"/>
    </row>
    <row r="353" spans="3:49" x14ac:dyDescent="0.3">
      <c r="C353" s="43"/>
      <c r="D353" s="43"/>
      <c r="E353" s="43"/>
      <c r="H353" s="1"/>
      <c r="I353" s="6"/>
      <c r="J353" s="6"/>
      <c r="K353" s="6"/>
      <c r="N353" s="49"/>
      <c r="O353" s="6"/>
      <c r="P353" s="6"/>
      <c r="Q353" s="6"/>
      <c r="AA353" s="51"/>
      <c r="AB353" s="51"/>
      <c r="AC353" s="51"/>
      <c r="AF353"/>
      <c r="AG353"/>
      <c r="AH353"/>
      <c r="AI353"/>
      <c r="AR353" s="1"/>
      <c r="AS353" s="31"/>
      <c r="AT353" s="31"/>
      <c r="AU353" s="31"/>
      <c r="AV353" s="122"/>
      <c r="AW353" s="122"/>
    </row>
    <row r="354" spans="3:49" x14ac:dyDescent="0.3">
      <c r="C354" s="43"/>
      <c r="D354" s="43"/>
      <c r="E354" s="43"/>
      <c r="H354" s="1"/>
      <c r="I354" s="6"/>
      <c r="J354" s="6"/>
      <c r="K354" s="6"/>
      <c r="N354" s="49"/>
      <c r="O354" s="6"/>
      <c r="P354" s="6"/>
      <c r="Q354" s="6"/>
      <c r="AA354" s="51"/>
      <c r="AB354" s="51"/>
      <c r="AC354" s="51"/>
      <c r="AF354"/>
      <c r="AG354"/>
      <c r="AH354"/>
      <c r="AI354"/>
      <c r="AR354" s="1"/>
      <c r="AS354" s="31"/>
      <c r="AT354" s="31"/>
      <c r="AU354" s="31"/>
      <c r="AV354" s="122"/>
      <c r="AW354" s="122"/>
    </row>
    <row r="355" spans="3:49" x14ac:dyDescent="0.3">
      <c r="C355" s="43"/>
      <c r="D355" s="43"/>
      <c r="E355" s="43"/>
      <c r="H355" s="1"/>
      <c r="I355" s="6"/>
      <c r="J355" s="6"/>
      <c r="K355" s="6"/>
      <c r="N355" s="49"/>
      <c r="O355" s="6"/>
      <c r="P355" s="6"/>
      <c r="Q355" s="6"/>
      <c r="AA355" s="51"/>
      <c r="AB355" s="51"/>
      <c r="AC355" s="51"/>
      <c r="AF355"/>
      <c r="AG355"/>
      <c r="AH355"/>
      <c r="AI355"/>
      <c r="AR355" s="1"/>
      <c r="AS355" s="31"/>
      <c r="AT355" s="31"/>
      <c r="AU355" s="31"/>
      <c r="AV355" s="122"/>
      <c r="AW355" s="122"/>
    </row>
    <row r="356" spans="3:49" x14ac:dyDescent="0.3">
      <c r="C356" s="43"/>
      <c r="D356" s="43"/>
      <c r="E356" s="43"/>
      <c r="H356" s="1"/>
      <c r="I356" s="6"/>
      <c r="J356" s="6"/>
      <c r="K356" s="6"/>
      <c r="N356" s="49"/>
      <c r="O356" s="6"/>
      <c r="P356" s="6"/>
      <c r="Q356" s="6"/>
      <c r="AA356" s="51"/>
      <c r="AB356" s="51"/>
      <c r="AC356" s="51"/>
      <c r="AF356"/>
      <c r="AG356"/>
      <c r="AH356"/>
      <c r="AI356"/>
      <c r="AR356" s="1"/>
      <c r="AS356" s="31"/>
      <c r="AT356" s="31"/>
      <c r="AU356" s="31"/>
      <c r="AV356" s="122"/>
      <c r="AW356" s="122"/>
    </row>
    <row r="357" spans="3:49" x14ac:dyDescent="0.3">
      <c r="C357" s="43"/>
      <c r="D357" s="43"/>
      <c r="E357" s="43"/>
      <c r="H357" s="1"/>
      <c r="I357" s="6"/>
      <c r="J357" s="6"/>
      <c r="K357" s="6"/>
      <c r="N357" s="49"/>
      <c r="O357" s="6"/>
      <c r="P357" s="6"/>
      <c r="Q357" s="6"/>
      <c r="AA357" s="51"/>
      <c r="AB357" s="51"/>
      <c r="AC357" s="51"/>
      <c r="AF357"/>
      <c r="AG357"/>
      <c r="AH357"/>
      <c r="AI357"/>
      <c r="AR357" s="1"/>
      <c r="AS357" s="31"/>
      <c r="AT357" s="31"/>
      <c r="AU357" s="31"/>
      <c r="AV357" s="122"/>
      <c r="AW357" s="122"/>
    </row>
    <row r="358" spans="3:49" x14ac:dyDescent="0.3">
      <c r="C358" s="43"/>
      <c r="D358" s="43"/>
      <c r="E358" s="43"/>
      <c r="H358" s="1"/>
      <c r="I358" s="6"/>
      <c r="J358" s="6"/>
      <c r="K358" s="6"/>
      <c r="N358" s="49"/>
      <c r="O358" s="6"/>
      <c r="P358" s="6"/>
      <c r="Q358" s="6"/>
      <c r="AA358" s="51"/>
      <c r="AB358" s="51"/>
      <c r="AC358" s="51"/>
      <c r="AF358"/>
      <c r="AG358"/>
      <c r="AH358"/>
      <c r="AI358"/>
      <c r="AR358" s="1"/>
      <c r="AS358" s="31"/>
      <c r="AT358" s="31"/>
      <c r="AU358" s="31"/>
      <c r="AV358" s="122"/>
      <c r="AW358" s="122"/>
    </row>
    <row r="359" spans="3:49" x14ac:dyDescent="0.3">
      <c r="C359" s="43"/>
      <c r="D359" s="43"/>
      <c r="E359" s="43"/>
      <c r="H359" s="1"/>
      <c r="I359" s="6"/>
      <c r="J359" s="6"/>
      <c r="K359" s="6"/>
      <c r="N359" s="49"/>
      <c r="O359" s="6"/>
      <c r="P359" s="6"/>
      <c r="Q359" s="6"/>
      <c r="AA359" s="51"/>
      <c r="AB359" s="51"/>
      <c r="AC359" s="51"/>
      <c r="AF359"/>
      <c r="AG359"/>
      <c r="AH359"/>
      <c r="AI359"/>
      <c r="AR359" s="1"/>
      <c r="AS359" s="31"/>
      <c r="AT359" s="31"/>
      <c r="AU359" s="31"/>
      <c r="AV359" s="122"/>
      <c r="AW359" s="122"/>
    </row>
    <row r="360" spans="3:49" x14ac:dyDescent="0.3">
      <c r="C360" s="43"/>
      <c r="D360" s="43"/>
      <c r="E360" s="43"/>
      <c r="H360" s="1"/>
      <c r="I360" s="6"/>
      <c r="J360" s="6"/>
      <c r="K360" s="6"/>
      <c r="N360" s="49"/>
      <c r="O360" s="6"/>
      <c r="P360" s="6"/>
      <c r="Q360" s="6"/>
      <c r="AA360" s="51"/>
      <c r="AB360" s="51"/>
      <c r="AC360" s="51"/>
      <c r="AF360"/>
      <c r="AG360"/>
      <c r="AH360"/>
      <c r="AI360"/>
      <c r="AR360" s="1"/>
      <c r="AS360" s="31"/>
      <c r="AT360" s="31"/>
      <c r="AU360" s="31"/>
      <c r="AV360" s="122"/>
      <c r="AW360" s="122"/>
    </row>
    <row r="361" spans="3:49" x14ac:dyDescent="0.3">
      <c r="C361" s="43"/>
      <c r="D361" s="43"/>
      <c r="E361" s="43"/>
      <c r="H361" s="1"/>
      <c r="I361" s="6"/>
      <c r="J361" s="6"/>
      <c r="K361" s="6"/>
      <c r="N361" s="49"/>
      <c r="O361" s="6"/>
      <c r="P361" s="6"/>
      <c r="Q361" s="6"/>
      <c r="AA361" s="51"/>
      <c r="AB361" s="51"/>
      <c r="AC361" s="51"/>
      <c r="AF361"/>
      <c r="AG361"/>
      <c r="AH361"/>
      <c r="AI361"/>
      <c r="AR361" s="1"/>
      <c r="AS361" s="31"/>
      <c r="AT361" s="31"/>
      <c r="AU361" s="31"/>
      <c r="AV361" s="122"/>
      <c r="AW361" s="122"/>
    </row>
    <row r="362" spans="3:49" x14ac:dyDescent="0.3">
      <c r="C362" s="43"/>
      <c r="D362" s="43"/>
      <c r="E362" s="43"/>
      <c r="H362" s="1"/>
      <c r="I362" s="6"/>
      <c r="J362" s="6"/>
      <c r="K362" s="6"/>
      <c r="N362" s="49"/>
      <c r="O362" s="6"/>
      <c r="P362" s="6"/>
      <c r="Q362" s="6"/>
      <c r="AA362" s="51"/>
      <c r="AB362" s="51"/>
      <c r="AC362" s="51"/>
      <c r="AF362"/>
      <c r="AG362"/>
      <c r="AH362"/>
      <c r="AI362"/>
      <c r="AR362" s="1"/>
      <c r="AS362" s="31"/>
      <c r="AT362" s="31"/>
      <c r="AU362" s="31"/>
      <c r="AV362" s="122"/>
      <c r="AW362" s="122"/>
    </row>
    <row r="363" spans="3:49" x14ac:dyDescent="0.3">
      <c r="C363" s="43"/>
      <c r="D363" s="43"/>
      <c r="E363" s="43"/>
      <c r="H363" s="1"/>
      <c r="I363" s="6"/>
      <c r="J363" s="6"/>
      <c r="K363" s="6"/>
      <c r="N363" s="49"/>
      <c r="O363" s="6"/>
      <c r="P363" s="6"/>
      <c r="Q363" s="6"/>
      <c r="AA363" s="51"/>
      <c r="AB363" s="51"/>
      <c r="AC363" s="51"/>
      <c r="AF363"/>
      <c r="AG363"/>
      <c r="AH363"/>
      <c r="AI363"/>
      <c r="AR363" s="1"/>
      <c r="AS363" s="31"/>
      <c r="AT363" s="31"/>
      <c r="AU363" s="31"/>
      <c r="AV363" s="122"/>
      <c r="AW363" s="122"/>
    </row>
    <row r="364" spans="3:49" x14ac:dyDescent="0.3">
      <c r="C364" s="43"/>
      <c r="D364" s="43"/>
      <c r="E364" s="43"/>
      <c r="H364" s="1"/>
      <c r="I364" s="6"/>
      <c r="J364" s="6"/>
      <c r="K364" s="6"/>
      <c r="N364" s="49"/>
      <c r="O364" s="6"/>
      <c r="P364" s="6"/>
      <c r="Q364" s="6"/>
      <c r="AA364" s="51"/>
      <c r="AB364" s="51"/>
      <c r="AC364" s="51"/>
      <c r="AF364"/>
      <c r="AG364"/>
      <c r="AH364"/>
      <c r="AI364"/>
      <c r="AR364" s="1"/>
      <c r="AS364" s="31"/>
      <c r="AT364" s="31"/>
      <c r="AU364" s="31"/>
      <c r="AV364" s="122"/>
      <c r="AW364" s="122"/>
    </row>
    <row r="365" spans="3:49" x14ac:dyDescent="0.3">
      <c r="C365" s="43"/>
      <c r="D365" s="43"/>
      <c r="E365" s="43"/>
      <c r="H365" s="1"/>
      <c r="I365" s="6"/>
      <c r="J365" s="6"/>
      <c r="K365" s="6"/>
      <c r="N365" s="49"/>
      <c r="O365" s="6"/>
      <c r="P365" s="6"/>
      <c r="Q365" s="6"/>
      <c r="AA365" s="51"/>
      <c r="AB365" s="51"/>
      <c r="AC365" s="51"/>
      <c r="AF365"/>
      <c r="AG365"/>
      <c r="AH365"/>
      <c r="AI365"/>
      <c r="AR365" s="1"/>
      <c r="AS365" s="31"/>
      <c r="AT365" s="31"/>
      <c r="AU365" s="31"/>
      <c r="AV365" s="122"/>
      <c r="AW365" s="122"/>
    </row>
    <row r="366" spans="3:49" x14ac:dyDescent="0.3">
      <c r="C366" s="43"/>
      <c r="D366" s="43"/>
      <c r="E366" s="43"/>
      <c r="H366" s="1"/>
      <c r="I366" s="6"/>
      <c r="J366" s="6"/>
      <c r="K366" s="6"/>
      <c r="N366" s="49"/>
      <c r="O366" s="6"/>
      <c r="P366" s="6"/>
      <c r="Q366" s="6"/>
      <c r="AA366" s="51"/>
      <c r="AB366" s="51"/>
      <c r="AC366" s="51"/>
      <c r="AF366"/>
      <c r="AG366"/>
      <c r="AH366"/>
      <c r="AI366"/>
      <c r="AR366" s="1"/>
      <c r="AS366" s="31"/>
      <c r="AT366" s="31"/>
      <c r="AU366" s="31"/>
      <c r="AV366" s="122"/>
      <c r="AW366" s="122"/>
    </row>
    <row r="367" spans="3:49" x14ac:dyDescent="0.3">
      <c r="C367" s="43"/>
      <c r="D367" s="43"/>
      <c r="E367" s="43"/>
      <c r="H367" s="1"/>
      <c r="I367" s="6"/>
      <c r="J367" s="6"/>
      <c r="K367" s="6"/>
      <c r="N367" s="49"/>
      <c r="O367" s="6"/>
      <c r="P367" s="6"/>
      <c r="Q367" s="6"/>
      <c r="AA367" s="51"/>
      <c r="AB367" s="51"/>
      <c r="AC367" s="51"/>
      <c r="AF367"/>
      <c r="AG367"/>
      <c r="AH367"/>
      <c r="AI367"/>
      <c r="AR367" s="1"/>
      <c r="AS367" s="31"/>
      <c r="AT367" s="31"/>
      <c r="AU367" s="31"/>
      <c r="AV367" s="122"/>
      <c r="AW367" s="122"/>
    </row>
    <row r="368" spans="3:49" x14ac:dyDescent="0.3">
      <c r="C368" s="43"/>
      <c r="D368" s="43"/>
      <c r="E368" s="43"/>
      <c r="H368" s="1"/>
      <c r="I368" s="6"/>
      <c r="J368" s="6"/>
      <c r="K368" s="6"/>
      <c r="N368" s="49"/>
      <c r="O368" s="6"/>
      <c r="P368" s="6"/>
      <c r="Q368" s="6"/>
      <c r="AA368" s="51"/>
      <c r="AB368" s="51"/>
      <c r="AC368" s="51"/>
      <c r="AF368"/>
      <c r="AG368"/>
      <c r="AH368"/>
      <c r="AI368"/>
      <c r="AR368" s="1"/>
      <c r="AS368" s="31"/>
      <c r="AT368" s="31"/>
      <c r="AU368" s="31"/>
      <c r="AV368" s="122"/>
      <c r="AW368" s="122"/>
    </row>
    <row r="369" spans="3:49" x14ac:dyDescent="0.3">
      <c r="C369" s="43"/>
      <c r="D369" s="43"/>
      <c r="E369" s="43"/>
      <c r="H369" s="1"/>
      <c r="I369" s="6"/>
      <c r="J369" s="6"/>
      <c r="K369" s="6"/>
      <c r="N369" s="49"/>
      <c r="O369" s="6"/>
      <c r="P369" s="6"/>
      <c r="Q369" s="6"/>
      <c r="AA369" s="51"/>
      <c r="AB369" s="51"/>
      <c r="AC369" s="51"/>
      <c r="AF369"/>
      <c r="AG369"/>
      <c r="AH369"/>
      <c r="AI369"/>
      <c r="AR369" s="1"/>
      <c r="AS369" s="31"/>
      <c r="AT369" s="31"/>
      <c r="AU369" s="31"/>
      <c r="AV369" s="122"/>
      <c r="AW369" s="122"/>
    </row>
    <row r="370" spans="3:49" x14ac:dyDescent="0.3">
      <c r="C370" s="43"/>
      <c r="D370" s="43"/>
      <c r="E370" s="43"/>
      <c r="H370" s="1"/>
      <c r="I370" s="6"/>
      <c r="J370" s="6"/>
      <c r="K370" s="6"/>
      <c r="N370" s="49"/>
      <c r="O370" s="6"/>
      <c r="P370" s="6"/>
      <c r="Q370" s="6"/>
      <c r="AA370" s="51"/>
      <c r="AB370" s="51"/>
      <c r="AC370" s="51"/>
      <c r="AF370"/>
      <c r="AG370"/>
      <c r="AH370"/>
      <c r="AI370"/>
      <c r="AR370" s="1"/>
      <c r="AS370" s="31"/>
      <c r="AT370" s="31"/>
      <c r="AU370" s="31"/>
      <c r="AV370" s="122"/>
      <c r="AW370" s="122"/>
    </row>
    <row r="371" spans="3:49" x14ac:dyDescent="0.3">
      <c r="C371" s="43"/>
      <c r="D371" s="43"/>
      <c r="E371" s="43"/>
      <c r="H371" s="1"/>
      <c r="I371" s="6"/>
      <c r="J371" s="6"/>
      <c r="K371" s="6"/>
      <c r="N371" s="49"/>
      <c r="O371" s="6"/>
      <c r="P371" s="6"/>
      <c r="Q371" s="6"/>
      <c r="AA371" s="51"/>
      <c r="AB371" s="51"/>
      <c r="AC371" s="51"/>
      <c r="AF371"/>
      <c r="AG371"/>
      <c r="AH371"/>
      <c r="AI371"/>
      <c r="AR371" s="1"/>
      <c r="AS371" s="31"/>
      <c r="AT371" s="31"/>
      <c r="AU371" s="31"/>
      <c r="AV371" s="122"/>
      <c r="AW371" s="122"/>
    </row>
    <row r="372" spans="3:49" x14ac:dyDescent="0.3">
      <c r="C372" s="43"/>
      <c r="D372" s="43"/>
      <c r="E372" s="43"/>
      <c r="H372" s="1"/>
      <c r="I372" s="6"/>
      <c r="J372" s="6"/>
      <c r="K372" s="6"/>
      <c r="N372" s="49"/>
      <c r="O372" s="6"/>
      <c r="P372" s="6"/>
      <c r="Q372" s="6"/>
      <c r="AA372" s="51"/>
      <c r="AB372" s="51"/>
      <c r="AC372" s="51"/>
      <c r="AF372"/>
      <c r="AG372"/>
      <c r="AH372"/>
      <c r="AI372"/>
      <c r="AR372" s="1"/>
      <c r="AS372" s="31"/>
      <c r="AT372" s="31"/>
      <c r="AU372" s="31"/>
      <c r="AV372" s="122"/>
      <c r="AW372" s="122"/>
    </row>
    <row r="373" spans="3:49" x14ac:dyDescent="0.3">
      <c r="C373" s="43"/>
      <c r="D373" s="43"/>
      <c r="E373" s="43"/>
      <c r="H373" s="1"/>
      <c r="I373" s="6"/>
      <c r="J373" s="6"/>
      <c r="K373" s="6"/>
      <c r="N373" s="49"/>
      <c r="O373" s="6"/>
      <c r="P373" s="6"/>
      <c r="Q373" s="6"/>
      <c r="AA373" s="51"/>
      <c r="AB373" s="51"/>
      <c r="AC373" s="51"/>
      <c r="AF373"/>
      <c r="AG373"/>
      <c r="AH373"/>
      <c r="AI373"/>
      <c r="AR373" s="1"/>
      <c r="AS373" s="31"/>
      <c r="AT373" s="31"/>
      <c r="AU373" s="31"/>
      <c r="AV373" s="122"/>
      <c r="AW373" s="122"/>
    </row>
    <row r="374" spans="3:49" x14ac:dyDescent="0.3">
      <c r="C374" s="43"/>
      <c r="D374" s="43"/>
      <c r="E374" s="43"/>
      <c r="H374" s="1"/>
      <c r="I374" s="6"/>
      <c r="J374" s="6"/>
      <c r="K374" s="6"/>
      <c r="N374" s="49"/>
      <c r="O374" s="6"/>
      <c r="P374" s="6"/>
      <c r="Q374" s="6"/>
      <c r="AA374" s="51"/>
      <c r="AB374" s="51"/>
      <c r="AC374" s="51"/>
      <c r="AF374"/>
      <c r="AG374"/>
      <c r="AH374"/>
      <c r="AI374"/>
      <c r="AR374" s="1"/>
      <c r="AS374" s="31"/>
      <c r="AT374" s="31"/>
      <c r="AU374" s="31"/>
      <c r="AV374" s="122"/>
      <c r="AW374" s="122"/>
    </row>
    <row r="375" spans="3:49" x14ac:dyDescent="0.3">
      <c r="C375" s="43"/>
      <c r="D375" s="43"/>
      <c r="E375" s="43"/>
      <c r="H375" s="1"/>
      <c r="I375" s="6"/>
      <c r="J375" s="6"/>
      <c r="K375" s="6"/>
      <c r="N375" s="49"/>
      <c r="O375" s="6"/>
      <c r="P375" s="6"/>
      <c r="Q375" s="6"/>
      <c r="AA375" s="51"/>
      <c r="AB375" s="51"/>
      <c r="AC375" s="51"/>
      <c r="AF375"/>
      <c r="AG375"/>
      <c r="AH375"/>
      <c r="AI375"/>
      <c r="AR375" s="1"/>
      <c r="AS375" s="31"/>
      <c r="AT375" s="31"/>
      <c r="AU375" s="31"/>
      <c r="AV375" s="122"/>
      <c r="AW375" s="122"/>
    </row>
    <row r="376" spans="3:49" x14ac:dyDescent="0.3">
      <c r="C376" s="43"/>
      <c r="D376" s="43"/>
      <c r="E376" s="43"/>
      <c r="H376" s="1"/>
      <c r="I376" s="6"/>
      <c r="J376" s="6"/>
      <c r="K376" s="6"/>
      <c r="N376" s="49"/>
      <c r="O376" s="6"/>
      <c r="P376" s="6"/>
      <c r="Q376" s="6"/>
      <c r="AA376" s="51"/>
      <c r="AB376" s="51"/>
      <c r="AC376" s="51"/>
      <c r="AF376"/>
      <c r="AG376"/>
      <c r="AH376"/>
      <c r="AI376"/>
      <c r="AR376" s="1"/>
      <c r="AS376" s="31"/>
      <c r="AT376" s="31"/>
      <c r="AU376" s="31"/>
      <c r="AV376" s="122"/>
      <c r="AW376" s="122"/>
    </row>
    <row r="377" spans="3:49" x14ac:dyDescent="0.3">
      <c r="C377" s="43"/>
      <c r="D377" s="43"/>
      <c r="E377" s="43"/>
      <c r="H377" s="1"/>
      <c r="I377" s="6"/>
      <c r="J377" s="6"/>
      <c r="K377" s="6"/>
      <c r="N377" s="49"/>
      <c r="O377" s="6"/>
      <c r="P377" s="6"/>
      <c r="Q377" s="6"/>
      <c r="AA377" s="51"/>
      <c r="AB377" s="51"/>
      <c r="AC377" s="51"/>
      <c r="AF377"/>
      <c r="AG377"/>
      <c r="AH377"/>
      <c r="AI377"/>
      <c r="AR377" s="1"/>
      <c r="AS377" s="31"/>
      <c r="AT377" s="31"/>
      <c r="AU377" s="31"/>
      <c r="AV377" s="122"/>
      <c r="AW377" s="122"/>
    </row>
    <row r="378" spans="3:49" x14ac:dyDescent="0.3">
      <c r="C378" s="43"/>
      <c r="D378" s="43"/>
      <c r="E378" s="43"/>
      <c r="H378" s="1"/>
      <c r="I378" s="6"/>
      <c r="J378" s="6"/>
      <c r="K378" s="6"/>
      <c r="N378" s="49"/>
      <c r="O378" s="6"/>
      <c r="P378" s="6"/>
      <c r="Q378" s="6"/>
      <c r="AA378" s="51"/>
      <c r="AB378" s="51"/>
      <c r="AC378" s="51"/>
      <c r="AF378"/>
      <c r="AG378"/>
      <c r="AH378"/>
      <c r="AI378"/>
      <c r="AR378" s="1"/>
      <c r="AS378" s="31"/>
      <c r="AT378" s="31"/>
      <c r="AU378" s="31"/>
      <c r="AV378" s="122"/>
      <c r="AW378" s="122"/>
    </row>
    <row r="379" spans="3:49" x14ac:dyDescent="0.3">
      <c r="C379" s="43"/>
      <c r="D379" s="43"/>
      <c r="E379" s="43"/>
      <c r="H379" s="1"/>
      <c r="I379" s="6"/>
      <c r="J379" s="6"/>
      <c r="K379" s="6"/>
      <c r="N379" s="49"/>
      <c r="O379" s="6"/>
      <c r="P379" s="6"/>
      <c r="Q379" s="6"/>
      <c r="AA379" s="51"/>
      <c r="AB379" s="51"/>
      <c r="AC379" s="51"/>
      <c r="AF379"/>
      <c r="AG379"/>
      <c r="AH379"/>
      <c r="AI379"/>
      <c r="AR379" s="1"/>
      <c r="AS379" s="31"/>
      <c r="AT379" s="31"/>
      <c r="AU379" s="31"/>
      <c r="AV379" s="122"/>
      <c r="AW379" s="122"/>
    </row>
    <row r="380" spans="3:49" x14ac:dyDescent="0.3">
      <c r="C380" s="43"/>
      <c r="D380" s="43"/>
      <c r="E380" s="43"/>
      <c r="H380" s="1"/>
      <c r="I380" s="6"/>
      <c r="J380" s="6"/>
      <c r="K380" s="6"/>
      <c r="N380" s="49"/>
      <c r="O380" s="6"/>
      <c r="P380" s="6"/>
      <c r="Q380" s="6"/>
      <c r="AA380" s="51"/>
      <c r="AB380" s="51"/>
      <c r="AC380" s="51"/>
      <c r="AF380"/>
      <c r="AG380"/>
      <c r="AH380"/>
      <c r="AI380"/>
      <c r="AR380" s="1"/>
      <c r="AS380" s="31"/>
      <c r="AT380" s="31"/>
      <c r="AU380" s="31"/>
      <c r="AV380" s="122"/>
      <c r="AW380" s="122"/>
    </row>
    <row r="381" spans="3:49" x14ac:dyDescent="0.3">
      <c r="C381" s="43"/>
      <c r="D381" s="43"/>
      <c r="E381" s="43"/>
      <c r="H381" s="1"/>
      <c r="I381" s="6"/>
      <c r="J381" s="6"/>
      <c r="K381" s="6"/>
      <c r="N381" s="49"/>
      <c r="O381" s="6"/>
      <c r="P381" s="6"/>
      <c r="Q381" s="6"/>
      <c r="AA381" s="51"/>
      <c r="AB381" s="51"/>
      <c r="AC381" s="51"/>
      <c r="AF381"/>
      <c r="AG381"/>
      <c r="AH381"/>
      <c r="AI381"/>
      <c r="AR381" s="1"/>
      <c r="AS381" s="31"/>
      <c r="AT381" s="31"/>
      <c r="AU381" s="31"/>
      <c r="AV381" s="122"/>
      <c r="AW381" s="122"/>
    </row>
    <row r="382" spans="3:49" x14ac:dyDescent="0.3">
      <c r="C382" s="43"/>
      <c r="D382" s="43"/>
      <c r="E382" s="43"/>
      <c r="H382" s="1"/>
      <c r="I382" s="6"/>
      <c r="J382" s="6"/>
      <c r="K382" s="6"/>
      <c r="N382" s="49"/>
      <c r="O382" s="6"/>
      <c r="P382" s="6"/>
      <c r="Q382" s="6"/>
      <c r="AA382" s="51"/>
      <c r="AB382" s="51"/>
      <c r="AC382" s="51"/>
      <c r="AF382"/>
      <c r="AG382"/>
      <c r="AH382"/>
      <c r="AI382"/>
      <c r="AR382" s="1"/>
      <c r="AS382" s="31"/>
      <c r="AT382" s="31"/>
      <c r="AU382" s="31"/>
      <c r="AV382" s="122"/>
      <c r="AW382" s="122"/>
    </row>
    <row r="383" spans="3:49" x14ac:dyDescent="0.3">
      <c r="C383" s="43"/>
      <c r="D383" s="43"/>
      <c r="E383" s="43"/>
      <c r="H383" s="1"/>
      <c r="I383" s="6"/>
      <c r="J383" s="6"/>
      <c r="K383" s="6"/>
      <c r="N383" s="49"/>
      <c r="O383" s="6"/>
      <c r="P383" s="6"/>
      <c r="Q383" s="6"/>
      <c r="AA383" s="51"/>
      <c r="AB383" s="51"/>
      <c r="AC383" s="51"/>
      <c r="AF383"/>
      <c r="AG383"/>
      <c r="AH383"/>
      <c r="AI383"/>
      <c r="AR383" s="1"/>
      <c r="AS383" s="31"/>
      <c r="AT383" s="31"/>
      <c r="AU383" s="31"/>
      <c r="AV383" s="122"/>
      <c r="AW383" s="122"/>
    </row>
    <row r="384" spans="3:49" x14ac:dyDescent="0.3">
      <c r="C384" s="43"/>
      <c r="D384" s="43"/>
      <c r="E384" s="43"/>
      <c r="H384" s="1"/>
      <c r="I384" s="6"/>
      <c r="J384" s="6"/>
      <c r="K384" s="6"/>
      <c r="N384" s="49"/>
      <c r="O384" s="6"/>
      <c r="P384" s="6"/>
      <c r="Q384" s="6"/>
      <c r="AA384" s="51"/>
      <c r="AB384" s="51"/>
      <c r="AC384" s="51"/>
      <c r="AF384"/>
      <c r="AG384"/>
      <c r="AH384"/>
      <c r="AI384"/>
      <c r="AR384" s="1"/>
      <c r="AS384" s="31"/>
      <c r="AT384" s="31"/>
      <c r="AU384" s="31"/>
      <c r="AV384" s="122"/>
      <c r="AW384" s="122"/>
    </row>
    <row r="385" spans="3:49" x14ac:dyDescent="0.3">
      <c r="C385" s="43"/>
      <c r="D385" s="43"/>
      <c r="E385" s="43"/>
      <c r="H385" s="1"/>
      <c r="I385" s="6"/>
      <c r="J385" s="6"/>
      <c r="K385" s="6"/>
      <c r="N385" s="49"/>
      <c r="O385" s="6"/>
      <c r="P385" s="6"/>
      <c r="Q385" s="6"/>
      <c r="AA385" s="51"/>
      <c r="AB385" s="51"/>
      <c r="AC385" s="51"/>
      <c r="AF385"/>
      <c r="AG385"/>
      <c r="AH385"/>
      <c r="AI385"/>
      <c r="AR385" s="1"/>
      <c r="AS385" s="31"/>
      <c r="AT385" s="31"/>
      <c r="AU385" s="31"/>
      <c r="AV385" s="122"/>
      <c r="AW385" s="122"/>
    </row>
    <row r="386" spans="3:49" x14ac:dyDescent="0.3">
      <c r="C386" s="43"/>
      <c r="D386" s="43"/>
      <c r="E386" s="43"/>
      <c r="H386" s="1"/>
      <c r="I386" s="6"/>
      <c r="J386" s="6"/>
      <c r="K386" s="6"/>
      <c r="N386" s="49"/>
      <c r="O386" s="6"/>
      <c r="P386" s="6"/>
      <c r="Q386" s="6"/>
      <c r="AA386" s="51"/>
      <c r="AB386" s="51"/>
      <c r="AC386" s="51"/>
      <c r="AF386"/>
      <c r="AG386"/>
      <c r="AH386"/>
      <c r="AI386"/>
      <c r="AR386" s="1"/>
      <c r="AS386" s="31"/>
      <c r="AT386" s="31"/>
      <c r="AU386" s="31"/>
      <c r="AV386" s="122"/>
      <c r="AW386" s="122"/>
    </row>
    <row r="387" spans="3:49" x14ac:dyDescent="0.3">
      <c r="C387" s="43"/>
      <c r="D387" s="43"/>
      <c r="E387" s="43"/>
      <c r="H387" s="1"/>
      <c r="I387" s="6"/>
      <c r="J387" s="6"/>
      <c r="K387" s="6"/>
      <c r="N387" s="49"/>
      <c r="O387" s="6"/>
      <c r="P387" s="6"/>
      <c r="Q387" s="6"/>
      <c r="AA387" s="51"/>
      <c r="AB387" s="51"/>
      <c r="AC387" s="51"/>
      <c r="AF387"/>
      <c r="AG387"/>
      <c r="AH387"/>
      <c r="AI387"/>
      <c r="AR387" s="1"/>
      <c r="AS387" s="31"/>
      <c r="AT387" s="31"/>
      <c r="AU387" s="31"/>
      <c r="AV387" s="122"/>
      <c r="AW387" s="122"/>
    </row>
    <row r="388" spans="3:49" x14ac:dyDescent="0.3">
      <c r="C388" s="43"/>
      <c r="D388" s="43"/>
      <c r="E388" s="43"/>
      <c r="H388" s="1"/>
      <c r="I388" s="6"/>
      <c r="J388" s="6"/>
      <c r="K388" s="6"/>
      <c r="N388" s="49"/>
      <c r="O388" s="6"/>
      <c r="P388" s="6"/>
      <c r="Q388" s="6"/>
      <c r="AA388" s="51"/>
      <c r="AB388" s="51"/>
      <c r="AC388" s="51"/>
      <c r="AF388"/>
      <c r="AG388"/>
      <c r="AH388"/>
      <c r="AI388"/>
      <c r="AR388" s="1"/>
      <c r="AS388" s="31"/>
      <c r="AT388" s="31"/>
      <c r="AU388" s="31"/>
    </row>
    <row r="389" spans="3:49" x14ac:dyDescent="0.3">
      <c r="C389" s="43"/>
      <c r="D389" s="43"/>
      <c r="E389" s="43"/>
      <c r="H389" s="1"/>
      <c r="I389" s="6"/>
      <c r="J389" s="6"/>
      <c r="K389" s="6"/>
      <c r="N389" s="49"/>
      <c r="O389" s="6"/>
      <c r="P389" s="6"/>
      <c r="Q389" s="6"/>
      <c r="AA389" s="51"/>
      <c r="AB389" s="51"/>
      <c r="AC389" s="51"/>
      <c r="AF389"/>
      <c r="AG389"/>
      <c r="AH389"/>
      <c r="AI389"/>
      <c r="AR389" s="1"/>
      <c r="AS389" s="31"/>
      <c r="AT389" s="31"/>
      <c r="AU389" s="31"/>
    </row>
    <row r="390" spans="3:49" x14ac:dyDescent="0.3">
      <c r="C390" s="43"/>
      <c r="D390" s="43"/>
      <c r="E390" s="43"/>
      <c r="H390" s="1"/>
      <c r="I390" s="6"/>
      <c r="J390" s="6"/>
      <c r="K390" s="6"/>
      <c r="N390" s="49"/>
      <c r="O390" s="6"/>
      <c r="P390" s="6"/>
      <c r="Q390" s="6"/>
      <c r="AA390" s="51"/>
      <c r="AB390" s="51"/>
      <c r="AC390" s="51"/>
      <c r="AF390"/>
      <c r="AG390"/>
      <c r="AH390"/>
      <c r="AI390"/>
    </row>
    <row r="391" spans="3:49" x14ac:dyDescent="0.3">
      <c r="C391" s="43"/>
      <c r="D391" s="43"/>
      <c r="E391" s="43"/>
      <c r="H391" s="1"/>
      <c r="I391" s="6"/>
      <c r="J391" s="6"/>
      <c r="K391" s="6"/>
      <c r="N391" s="49"/>
      <c r="O391" s="6"/>
      <c r="P391" s="6"/>
      <c r="Q391" s="6"/>
      <c r="AA391" s="51"/>
      <c r="AB391" s="51"/>
      <c r="AC391" s="51"/>
      <c r="AF391"/>
      <c r="AG391"/>
      <c r="AH391"/>
      <c r="AI391"/>
    </row>
    <row r="392" spans="3:49" x14ac:dyDescent="0.3">
      <c r="C392" s="43"/>
      <c r="D392" s="43"/>
      <c r="E392" s="43"/>
      <c r="H392" s="1"/>
      <c r="I392" s="6"/>
      <c r="J392" s="6"/>
      <c r="K392" s="6"/>
      <c r="N392" s="49"/>
      <c r="O392" s="6"/>
      <c r="P392" s="6"/>
      <c r="Q392" s="6"/>
      <c r="AA392" s="51"/>
      <c r="AB392" s="51"/>
      <c r="AC392" s="51"/>
      <c r="AF392"/>
      <c r="AG392"/>
      <c r="AH392"/>
      <c r="AI392"/>
    </row>
    <row r="393" spans="3:49" x14ac:dyDescent="0.3">
      <c r="C393" s="43"/>
      <c r="D393" s="43"/>
      <c r="E393" s="43"/>
      <c r="H393" s="1"/>
      <c r="I393" s="6"/>
      <c r="J393" s="6"/>
      <c r="K393" s="6"/>
      <c r="N393" s="49"/>
      <c r="O393" s="6"/>
      <c r="P393" s="6"/>
      <c r="Q393" s="6"/>
      <c r="AA393" s="51"/>
      <c r="AB393" s="51"/>
      <c r="AC393" s="51"/>
      <c r="AF393"/>
      <c r="AG393"/>
      <c r="AH393"/>
      <c r="AI393"/>
    </row>
    <row r="394" spans="3:49" x14ac:dyDescent="0.3">
      <c r="C394" s="43"/>
      <c r="D394" s="43"/>
      <c r="E394" s="43"/>
      <c r="H394" s="1"/>
      <c r="I394" s="6"/>
      <c r="J394" s="6"/>
      <c r="K394" s="6"/>
      <c r="N394" s="49"/>
      <c r="O394" s="6"/>
      <c r="P394" s="6"/>
      <c r="Q394" s="6"/>
      <c r="AA394" s="51"/>
      <c r="AB394" s="51"/>
      <c r="AC394" s="51"/>
      <c r="AF394"/>
      <c r="AG394"/>
      <c r="AH394"/>
      <c r="AI394"/>
    </row>
    <row r="395" spans="3:49" x14ac:dyDescent="0.3">
      <c r="C395" s="43"/>
      <c r="D395" s="43"/>
      <c r="E395" s="43"/>
      <c r="H395" s="1"/>
      <c r="I395" s="6"/>
      <c r="J395" s="6"/>
      <c r="K395" s="6"/>
      <c r="N395" s="49"/>
      <c r="O395" s="6"/>
      <c r="P395" s="6"/>
      <c r="Q395" s="6"/>
      <c r="AA395" s="51"/>
      <c r="AB395" s="51"/>
      <c r="AC395" s="51"/>
      <c r="AF395"/>
      <c r="AG395"/>
      <c r="AH395"/>
      <c r="AI395"/>
    </row>
    <row r="396" spans="3:49" x14ac:dyDescent="0.3">
      <c r="C396" s="43"/>
      <c r="D396" s="43"/>
      <c r="E396" s="43"/>
      <c r="H396" s="1"/>
      <c r="I396" s="6"/>
      <c r="J396" s="6"/>
      <c r="K396" s="6"/>
      <c r="N396" s="49"/>
      <c r="O396" s="6"/>
      <c r="P396" s="6"/>
      <c r="Q396" s="6"/>
      <c r="AA396" s="51"/>
      <c r="AB396" s="51"/>
      <c r="AC396" s="51"/>
      <c r="AF396"/>
      <c r="AG396"/>
      <c r="AH396"/>
      <c r="AI396"/>
    </row>
    <row r="397" spans="3:49" x14ac:dyDescent="0.3">
      <c r="C397" s="43"/>
      <c r="D397" s="43"/>
      <c r="E397" s="43"/>
      <c r="H397" s="1"/>
      <c r="I397" s="6"/>
      <c r="J397" s="6"/>
      <c r="K397" s="6"/>
      <c r="N397" s="49"/>
      <c r="O397" s="6"/>
      <c r="P397" s="6"/>
      <c r="Q397" s="6"/>
      <c r="AA397" s="51"/>
      <c r="AB397" s="51"/>
      <c r="AC397" s="51"/>
      <c r="AF397"/>
      <c r="AG397"/>
      <c r="AH397"/>
      <c r="AI397"/>
    </row>
    <row r="398" spans="3:49" x14ac:dyDescent="0.3">
      <c r="C398" s="43"/>
      <c r="D398" s="43"/>
      <c r="E398" s="43"/>
      <c r="H398" s="1"/>
      <c r="I398" s="6"/>
      <c r="J398" s="6"/>
      <c r="K398" s="6"/>
      <c r="N398" s="49"/>
      <c r="O398" s="6"/>
      <c r="P398" s="6"/>
      <c r="Q398" s="6"/>
      <c r="AA398" s="51"/>
      <c r="AB398" s="51"/>
      <c r="AC398" s="51"/>
      <c r="AF398"/>
      <c r="AG398"/>
      <c r="AH398"/>
      <c r="AI398"/>
    </row>
    <row r="399" spans="3:49" x14ac:dyDescent="0.3">
      <c r="C399" s="43"/>
      <c r="D399" s="43"/>
      <c r="E399" s="43"/>
      <c r="H399" s="1"/>
      <c r="I399" s="6"/>
      <c r="J399" s="6"/>
      <c r="K399" s="6"/>
      <c r="N399" s="49"/>
      <c r="O399" s="6"/>
      <c r="P399" s="6"/>
      <c r="Q399" s="6"/>
      <c r="AA399" s="51"/>
      <c r="AB399" s="51"/>
      <c r="AC399" s="51"/>
      <c r="AF399"/>
      <c r="AG399"/>
      <c r="AH399"/>
      <c r="AI399"/>
    </row>
    <row r="400" spans="3:49" x14ac:dyDescent="0.3">
      <c r="C400" s="43"/>
      <c r="D400" s="43"/>
      <c r="E400" s="43"/>
      <c r="H400" s="1"/>
      <c r="I400" s="6"/>
      <c r="J400" s="6"/>
      <c r="K400" s="6"/>
      <c r="N400" s="49"/>
      <c r="O400" s="6"/>
      <c r="P400" s="6"/>
      <c r="Q400" s="6"/>
      <c r="AA400" s="51"/>
      <c r="AB400" s="51"/>
      <c r="AC400" s="51"/>
      <c r="AF400"/>
      <c r="AG400"/>
      <c r="AH400"/>
      <c r="AI400"/>
    </row>
    <row r="401" spans="3:35" x14ac:dyDescent="0.3">
      <c r="C401" s="43"/>
      <c r="D401" s="43"/>
      <c r="E401" s="43"/>
      <c r="H401" s="1"/>
      <c r="I401" s="6"/>
      <c r="J401" s="6"/>
      <c r="K401" s="6"/>
      <c r="N401" s="49"/>
      <c r="O401" s="6"/>
      <c r="P401" s="6"/>
      <c r="Q401" s="6"/>
      <c r="AA401" s="51"/>
      <c r="AB401" s="51"/>
      <c r="AC401" s="51"/>
      <c r="AF401"/>
      <c r="AG401"/>
      <c r="AH401"/>
      <c r="AI401"/>
    </row>
    <row r="402" spans="3:35" x14ac:dyDescent="0.3">
      <c r="C402" s="43"/>
      <c r="D402" s="43"/>
      <c r="E402" s="43"/>
      <c r="H402" s="1"/>
      <c r="I402" s="6"/>
      <c r="J402" s="6"/>
      <c r="K402" s="6"/>
      <c r="N402" s="49"/>
      <c r="O402" s="6"/>
      <c r="P402" s="6"/>
      <c r="Q402" s="6"/>
      <c r="AA402" s="51"/>
      <c r="AB402" s="51"/>
      <c r="AC402" s="51"/>
      <c r="AF402"/>
      <c r="AG402"/>
      <c r="AH402"/>
      <c r="AI402"/>
    </row>
    <row r="403" spans="3:35" x14ac:dyDescent="0.3">
      <c r="C403" s="43"/>
      <c r="D403" s="43"/>
      <c r="E403" s="43"/>
      <c r="H403" s="1"/>
      <c r="I403" s="6"/>
      <c r="J403" s="6"/>
      <c r="K403" s="6"/>
      <c r="N403" s="49"/>
      <c r="O403" s="6"/>
      <c r="P403" s="6"/>
      <c r="Q403" s="6"/>
      <c r="AA403" s="51"/>
      <c r="AB403" s="51"/>
      <c r="AC403" s="51"/>
      <c r="AF403"/>
      <c r="AG403"/>
      <c r="AH403"/>
      <c r="AI403"/>
    </row>
    <row r="404" spans="3:35" x14ac:dyDescent="0.3">
      <c r="C404" s="43"/>
      <c r="D404" s="43"/>
      <c r="E404" s="43"/>
      <c r="H404" s="1"/>
      <c r="I404" s="6"/>
      <c r="J404" s="6"/>
      <c r="K404" s="6"/>
      <c r="N404" s="49"/>
      <c r="O404" s="6"/>
      <c r="P404" s="6"/>
      <c r="Q404" s="6"/>
      <c r="AA404" s="51"/>
      <c r="AB404" s="51"/>
      <c r="AC404" s="51"/>
      <c r="AF404"/>
      <c r="AG404"/>
      <c r="AH404"/>
      <c r="AI404"/>
    </row>
    <row r="405" spans="3:35" x14ac:dyDescent="0.3">
      <c r="C405" s="43"/>
      <c r="D405" s="43"/>
      <c r="E405" s="43"/>
      <c r="H405" s="1"/>
      <c r="I405" s="6"/>
      <c r="J405" s="6"/>
      <c r="K405" s="6"/>
      <c r="N405" s="49"/>
      <c r="O405" s="6"/>
      <c r="P405" s="6"/>
      <c r="Q405" s="6"/>
      <c r="AA405" s="51"/>
      <c r="AB405" s="51"/>
      <c r="AC405" s="51"/>
      <c r="AF405"/>
      <c r="AG405"/>
      <c r="AH405"/>
      <c r="AI405"/>
    </row>
    <row r="406" spans="3:35" x14ac:dyDescent="0.3">
      <c r="C406" s="43"/>
      <c r="D406" s="43"/>
      <c r="E406" s="43"/>
      <c r="H406" s="1"/>
      <c r="I406" s="6"/>
      <c r="J406" s="6"/>
      <c r="K406" s="6"/>
      <c r="N406" s="49"/>
      <c r="O406" s="6"/>
      <c r="P406" s="6"/>
      <c r="Q406" s="6"/>
      <c r="AA406" s="51"/>
      <c r="AB406" s="51"/>
      <c r="AC406" s="51"/>
      <c r="AF406"/>
      <c r="AG406"/>
      <c r="AH406"/>
      <c r="AI406"/>
    </row>
    <row r="407" spans="3:35" x14ac:dyDescent="0.3">
      <c r="C407" s="43"/>
      <c r="D407" s="43"/>
      <c r="E407" s="43"/>
      <c r="H407" s="1"/>
      <c r="I407" s="6"/>
      <c r="J407" s="6"/>
      <c r="K407" s="6"/>
      <c r="N407" s="49"/>
      <c r="O407" s="6"/>
      <c r="P407" s="6"/>
      <c r="Q407" s="6"/>
      <c r="AA407" s="51"/>
      <c r="AB407" s="51"/>
      <c r="AC407" s="51"/>
      <c r="AF407"/>
      <c r="AG407"/>
      <c r="AH407"/>
      <c r="AI407"/>
    </row>
    <row r="408" spans="3:35" x14ac:dyDescent="0.3">
      <c r="C408" s="43"/>
      <c r="D408" s="43"/>
      <c r="E408" s="43"/>
      <c r="H408" s="1"/>
      <c r="I408" s="6"/>
      <c r="J408" s="6"/>
      <c r="K408" s="6"/>
      <c r="N408" s="49"/>
      <c r="O408" s="6"/>
      <c r="P408" s="6"/>
      <c r="Q408" s="6"/>
      <c r="AA408" s="51"/>
      <c r="AB408" s="51"/>
      <c r="AC408" s="51"/>
      <c r="AF408"/>
      <c r="AG408"/>
      <c r="AH408"/>
      <c r="AI408"/>
    </row>
    <row r="409" spans="3:35" x14ac:dyDescent="0.3">
      <c r="C409" s="43"/>
      <c r="D409" s="43"/>
      <c r="E409" s="43"/>
      <c r="H409" s="1"/>
      <c r="I409" s="6"/>
      <c r="J409" s="6"/>
      <c r="K409" s="6"/>
      <c r="N409" s="49"/>
      <c r="O409" s="6"/>
      <c r="P409" s="6"/>
      <c r="Q409" s="6"/>
      <c r="AA409" s="51"/>
      <c r="AB409" s="51"/>
      <c r="AC409" s="51"/>
      <c r="AF409"/>
      <c r="AG409"/>
      <c r="AH409"/>
      <c r="AI409"/>
    </row>
    <row r="410" spans="3:35" x14ac:dyDescent="0.3">
      <c r="C410" s="43"/>
      <c r="D410" s="43"/>
      <c r="E410" s="43"/>
      <c r="H410" s="1"/>
      <c r="I410" s="6"/>
      <c r="J410" s="6"/>
      <c r="K410" s="6"/>
      <c r="N410" s="49"/>
      <c r="O410" s="6"/>
      <c r="P410" s="6"/>
      <c r="Q410" s="6"/>
      <c r="AA410" s="51"/>
      <c r="AB410" s="51"/>
      <c r="AC410" s="51"/>
      <c r="AF410"/>
      <c r="AG410"/>
      <c r="AH410"/>
      <c r="AI410"/>
    </row>
    <row r="411" spans="3:35" x14ac:dyDescent="0.3">
      <c r="C411" s="43"/>
      <c r="D411" s="43"/>
      <c r="E411" s="43"/>
      <c r="H411" s="1"/>
      <c r="I411" s="6"/>
      <c r="J411" s="6"/>
      <c r="K411" s="6"/>
      <c r="N411" s="49"/>
      <c r="O411" s="6"/>
      <c r="P411" s="6"/>
      <c r="Q411" s="6"/>
      <c r="AA411" s="51"/>
      <c r="AB411" s="51"/>
      <c r="AC411" s="51"/>
      <c r="AF411"/>
      <c r="AG411"/>
      <c r="AH411"/>
      <c r="AI411"/>
    </row>
    <row r="412" spans="3:35" x14ac:dyDescent="0.3">
      <c r="C412" s="43"/>
      <c r="D412" s="43"/>
      <c r="E412" s="43"/>
      <c r="H412" s="1"/>
      <c r="I412" s="6"/>
      <c r="J412" s="6"/>
      <c r="K412" s="6"/>
      <c r="N412" s="49"/>
      <c r="O412" s="6"/>
      <c r="P412" s="6"/>
      <c r="Q412" s="6"/>
      <c r="AA412" s="51"/>
      <c r="AB412" s="51"/>
      <c r="AC412" s="51"/>
      <c r="AF412"/>
      <c r="AG412"/>
      <c r="AH412"/>
      <c r="AI412"/>
    </row>
    <row r="413" spans="3:35" x14ac:dyDescent="0.3">
      <c r="C413" s="43"/>
      <c r="D413" s="43"/>
      <c r="E413" s="43"/>
      <c r="H413" s="1"/>
      <c r="I413" s="6"/>
      <c r="J413" s="6"/>
      <c r="K413" s="6"/>
      <c r="N413" s="49"/>
      <c r="O413" s="6"/>
      <c r="P413" s="6"/>
      <c r="Q413" s="6"/>
      <c r="AA413" s="51"/>
      <c r="AB413" s="51"/>
      <c r="AC413" s="51"/>
      <c r="AF413"/>
      <c r="AG413"/>
      <c r="AH413"/>
      <c r="AI413"/>
    </row>
    <row r="414" spans="3:35" x14ac:dyDescent="0.3">
      <c r="C414" s="43"/>
      <c r="D414" s="43"/>
      <c r="E414" s="43"/>
      <c r="H414" s="1"/>
      <c r="I414" s="6"/>
      <c r="J414" s="6"/>
      <c r="K414" s="6"/>
      <c r="N414" s="49"/>
      <c r="O414" s="6"/>
      <c r="P414" s="6"/>
      <c r="Q414" s="6"/>
      <c r="AA414" s="51"/>
      <c r="AB414" s="51"/>
      <c r="AC414" s="51"/>
      <c r="AF414"/>
      <c r="AG414"/>
      <c r="AH414"/>
      <c r="AI414"/>
    </row>
    <row r="415" spans="3:35" x14ac:dyDescent="0.3">
      <c r="C415" s="43"/>
      <c r="D415" s="43"/>
      <c r="E415" s="43"/>
      <c r="H415" s="1"/>
      <c r="I415" s="6"/>
      <c r="J415" s="6"/>
      <c r="K415" s="6"/>
      <c r="N415" s="49"/>
      <c r="O415" s="6"/>
      <c r="P415" s="6"/>
      <c r="Q415" s="6"/>
      <c r="AA415" s="51"/>
      <c r="AB415" s="51"/>
      <c r="AC415" s="51"/>
      <c r="AF415"/>
      <c r="AG415"/>
      <c r="AH415"/>
      <c r="AI415"/>
    </row>
    <row r="416" spans="3:35" x14ac:dyDescent="0.3">
      <c r="C416" s="43"/>
      <c r="D416" s="43"/>
      <c r="E416" s="43"/>
      <c r="H416" s="1"/>
      <c r="I416" s="6"/>
      <c r="J416" s="6"/>
      <c r="K416" s="6"/>
      <c r="N416" s="49"/>
      <c r="O416" s="6"/>
      <c r="P416" s="6"/>
      <c r="Q416" s="6"/>
      <c r="AA416" s="51"/>
      <c r="AB416" s="51"/>
      <c r="AC416" s="51"/>
      <c r="AF416"/>
      <c r="AG416"/>
      <c r="AH416"/>
      <c r="AI416"/>
    </row>
    <row r="417" spans="3:35" x14ac:dyDescent="0.3">
      <c r="C417" s="43"/>
      <c r="D417" s="43"/>
      <c r="E417" s="43"/>
      <c r="H417" s="1"/>
      <c r="I417" s="6"/>
      <c r="J417" s="6"/>
      <c r="K417" s="6"/>
      <c r="N417" s="49"/>
      <c r="O417" s="6"/>
      <c r="P417" s="6"/>
      <c r="Q417" s="6"/>
      <c r="AA417" s="51"/>
      <c r="AB417" s="51"/>
      <c r="AC417" s="51"/>
      <c r="AF417"/>
      <c r="AG417"/>
      <c r="AH417"/>
      <c r="AI417"/>
    </row>
    <row r="418" spans="3:35" x14ac:dyDescent="0.3">
      <c r="C418" s="43"/>
      <c r="D418" s="43"/>
      <c r="E418" s="43"/>
      <c r="H418" s="1"/>
      <c r="I418" s="6"/>
      <c r="J418" s="6"/>
      <c r="K418" s="6"/>
      <c r="N418" s="49"/>
      <c r="O418" s="6"/>
      <c r="P418" s="6"/>
      <c r="Q418" s="6"/>
      <c r="AA418" s="51"/>
      <c r="AB418" s="51"/>
      <c r="AC418" s="51"/>
      <c r="AF418"/>
      <c r="AG418"/>
      <c r="AH418"/>
      <c r="AI418"/>
    </row>
    <row r="419" spans="3:35" x14ac:dyDescent="0.3">
      <c r="C419" s="43"/>
      <c r="D419" s="43"/>
      <c r="E419" s="43"/>
      <c r="H419" s="1"/>
      <c r="I419" s="6"/>
      <c r="J419" s="6"/>
      <c r="K419" s="6"/>
      <c r="N419" s="49"/>
      <c r="O419" s="6"/>
      <c r="P419" s="6"/>
      <c r="Q419" s="6"/>
      <c r="AA419" s="51"/>
      <c r="AB419" s="51"/>
      <c r="AC419" s="51"/>
      <c r="AF419"/>
      <c r="AG419"/>
      <c r="AH419"/>
      <c r="AI419"/>
    </row>
    <row r="420" spans="3:35" x14ac:dyDescent="0.3">
      <c r="C420" s="43"/>
      <c r="D420" s="43"/>
      <c r="E420" s="43"/>
      <c r="H420" s="1"/>
      <c r="I420" s="6"/>
      <c r="J420" s="6"/>
      <c r="K420" s="6"/>
      <c r="N420" s="49"/>
      <c r="O420" s="6"/>
      <c r="P420" s="6"/>
      <c r="Q420" s="6"/>
      <c r="AA420" s="51"/>
      <c r="AB420" s="51"/>
      <c r="AC420" s="51"/>
      <c r="AF420"/>
      <c r="AG420"/>
      <c r="AH420"/>
      <c r="AI420"/>
    </row>
    <row r="421" spans="3:35" x14ac:dyDescent="0.3">
      <c r="C421" s="43"/>
      <c r="D421" s="43"/>
      <c r="E421" s="43"/>
      <c r="H421" s="1"/>
      <c r="I421" s="6"/>
      <c r="J421" s="6"/>
      <c r="K421" s="6"/>
      <c r="N421" s="49"/>
      <c r="O421" s="6"/>
      <c r="P421" s="6"/>
      <c r="Q421" s="6"/>
      <c r="AA421" s="51"/>
      <c r="AB421" s="51"/>
      <c r="AC421" s="51"/>
      <c r="AF421"/>
      <c r="AG421"/>
      <c r="AH421"/>
      <c r="AI421"/>
    </row>
    <row r="422" spans="3:35" x14ac:dyDescent="0.3">
      <c r="C422" s="43"/>
      <c r="D422" s="43"/>
      <c r="E422" s="43"/>
      <c r="H422" s="1"/>
      <c r="I422" s="6"/>
      <c r="J422" s="6"/>
      <c r="K422" s="6"/>
      <c r="N422" s="49"/>
      <c r="O422" s="6"/>
      <c r="P422" s="6"/>
      <c r="Q422" s="6"/>
      <c r="AA422" s="51"/>
      <c r="AB422" s="51"/>
      <c r="AC422" s="51"/>
      <c r="AF422"/>
      <c r="AG422"/>
      <c r="AH422"/>
      <c r="AI422"/>
    </row>
    <row r="423" spans="3:35" x14ac:dyDescent="0.3">
      <c r="C423" s="43"/>
      <c r="D423" s="43"/>
      <c r="E423" s="43"/>
      <c r="H423" s="1"/>
      <c r="I423" s="6"/>
      <c r="J423" s="6"/>
      <c r="K423" s="6"/>
      <c r="N423" s="49"/>
      <c r="O423" s="6"/>
      <c r="P423" s="6"/>
      <c r="Q423" s="6"/>
      <c r="AA423" s="51"/>
      <c r="AB423" s="51"/>
      <c r="AC423" s="51"/>
      <c r="AF423"/>
      <c r="AG423"/>
      <c r="AH423"/>
      <c r="AI423"/>
    </row>
    <row r="424" spans="3:35" x14ac:dyDescent="0.3">
      <c r="C424" s="43"/>
      <c r="D424" s="43"/>
      <c r="E424" s="43"/>
      <c r="H424" s="1"/>
      <c r="I424" s="6"/>
      <c r="J424" s="6"/>
      <c r="K424" s="6"/>
      <c r="N424" s="49"/>
      <c r="O424" s="6"/>
      <c r="P424" s="6"/>
      <c r="Q424" s="6"/>
      <c r="AA424" s="51"/>
      <c r="AB424" s="51"/>
      <c r="AC424" s="51"/>
      <c r="AF424"/>
      <c r="AG424"/>
      <c r="AH424"/>
      <c r="AI424"/>
    </row>
    <row r="425" spans="3:35" x14ac:dyDescent="0.3">
      <c r="C425" s="43"/>
      <c r="D425" s="43"/>
      <c r="E425" s="43"/>
      <c r="H425" s="1"/>
      <c r="I425" s="6"/>
      <c r="J425" s="6"/>
      <c r="K425" s="6"/>
      <c r="N425" s="49"/>
      <c r="O425" s="6"/>
      <c r="P425" s="6"/>
      <c r="Q425" s="6"/>
      <c r="AA425" s="51"/>
      <c r="AB425" s="51"/>
      <c r="AC425" s="51"/>
      <c r="AF425"/>
      <c r="AG425"/>
      <c r="AH425"/>
      <c r="AI425"/>
    </row>
    <row r="426" spans="3:35" x14ac:dyDescent="0.3">
      <c r="C426" s="43"/>
      <c r="D426" s="43"/>
      <c r="E426" s="43"/>
      <c r="H426" s="1"/>
      <c r="I426" s="6"/>
      <c r="J426" s="6"/>
      <c r="K426" s="6"/>
      <c r="N426" s="49"/>
      <c r="O426" s="6"/>
      <c r="P426" s="6"/>
      <c r="Q426" s="6"/>
      <c r="AA426" s="51"/>
      <c r="AB426" s="51"/>
      <c r="AC426" s="51"/>
      <c r="AF426"/>
      <c r="AG426"/>
      <c r="AH426"/>
      <c r="AI426"/>
    </row>
    <row r="427" spans="3:35" x14ac:dyDescent="0.3">
      <c r="C427" s="43"/>
      <c r="D427" s="43"/>
      <c r="E427" s="43"/>
      <c r="H427" s="1"/>
      <c r="I427" s="6"/>
      <c r="J427" s="6"/>
      <c r="K427" s="6"/>
      <c r="N427" s="49"/>
      <c r="O427" s="6"/>
      <c r="P427" s="6"/>
      <c r="Q427" s="6"/>
      <c r="AA427" s="51"/>
      <c r="AB427" s="51"/>
      <c r="AC427" s="51"/>
      <c r="AF427"/>
      <c r="AG427"/>
      <c r="AH427"/>
      <c r="AI427"/>
    </row>
    <row r="428" spans="3:35" x14ac:dyDescent="0.3">
      <c r="C428" s="43"/>
      <c r="D428" s="43"/>
      <c r="E428" s="43"/>
      <c r="H428" s="1"/>
      <c r="I428" s="6"/>
      <c r="J428" s="6"/>
      <c r="K428" s="6"/>
      <c r="N428" s="49"/>
      <c r="O428" s="6"/>
      <c r="P428" s="6"/>
      <c r="Q428" s="6"/>
      <c r="AA428" s="51"/>
      <c r="AB428" s="51"/>
      <c r="AC428" s="51"/>
      <c r="AF428"/>
      <c r="AG428"/>
      <c r="AH428"/>
      <c r="AI428"/>
    </row>
    <row r="429" spans="3:35" x14ac:dyDescent="0.3">
      <c r="C429" s="43"/>
      <c r="D429" s="43"/>
      <c r="E429" s="43"/>
      <c r="H429" s="1"/>
      <c r="I429" s="6"/>
      <c r="J429" s="6"/>
      <c r="K429" s="6"/>
      <c r="N429" s="49"/>
      <c r="O429" s="6"/>
      <c r="P429" s="6"/>
      <c r="Q429" s="6"/>
      <c r="AA429" s="51"/>
      <c r="AB429" s="51"/>
      <c r="AC429" s="51"/>
      <c r="AF429"/>
      <c r="AG429"/>
      <c r="AH429"/>
      <c r="AI429"/>
    </row>
    <row r="430" spans="3:35" x14ac:dyDescent="0.3">
      <c r="C430" s="43"/>
      <c r="D430" s="43"/>
      <c r="E430" s="43"/>
      <c r="H430" s="1"/>
      <c r="I430" s="6"/>
      <c r="J430" s="6"/>
      <c r="K430" s="6"/>
      <c r="N430" s="49"/>
      <c r="O430" s="6"/>
      <c r="P430" s="6"/>
      <c r="Q430" s="6"/>
      <c r="AA430" s="51"/>
      <c r="AB430" s="51"/>
      <c r="AC430" s="51"/>
      <c r="AF430"/>
      <c r="AG430"/>
      <c r="AH430"/>
      <c r="AI430"/>
    </row>
    <row r="431" spans="3:35" x14ac:dyDescent="0.3">
      <c r="C431" s="43"/>
      <c r="D431" s="43"/>
      <c r="E431" s="43"/>
      <c r="H431" s="1"/>
      <c r="I431" s="6"/>
      <c r="J431" s="6"/>
      <c r="K431" s="6"/>
      <c r="N431" s="49"/>
      <c r="O431" s="6"/>
      <c r="P431" s="6"/>
      <c r="Q431" s="6"/>
      <c r="AA431" s="51"/>
      <c r="AB431" s="51"/>
      <c r="AC431" s="51"/>
      <c r="AF431"/>
      <c r="AG431"/>
      <c r="AH431"/>
      <c r="AI431"/>
    </row>
    <row r="432" spans="3:35" x14ac:dyDescent="0.3">
      <c r="C432" s="43"/>
      <c r="D432" s="43"/>
      <c r="E432" s="43"/>
      <c r="H432" s="1"/>
      <c r="I432" s="6"/>
      <c r="J432" s="6"/>
      <c r="K432" s="6"/>
      <c r="N432" s="49"/>
      <c r="O432" s="6"/>
      <c r="P432" s="6"/>
      <c r="Q432" s="6"/>
      <c r="AA432" s="51"/>
      <c r="AB432" s="51"/>
      <c r="AC432" s="51"/>
      <c r="AF432"/>
      <c r="AG432"/>
      <c r="AH432"/>
      <c r="AI432"/>
    </row>
    <row r="433" spans="3:35" x14ac:dyDescent="0.3">
      <c r="C433" s="43"/>
      <c r="D433" s="43"/>
      <c r="E433" s="43"/>
      <c r="H433" s="1"/>
      <c r="I433" s="6"/>
      <c r="J433" s="6"/>
      <c r="K433" s="6"/>
      <c r="N433" s="49"/>
      <c r="O433" s="6"/>
      <c r="P433" s="6"/>
      <c r="Q433" s="6"/>
      <c r="AA433" s="51"/>
      <c r="AB433" s="51"/>
      <c r="AC433" s="51"/>
      <c r="AF433"/>
      <c r="AG433"/>
      <c r="AH433"/>
      <c r="AI433"/>
    </row>
    <row r="434" spans="3:35" x14ac:dyDescent="0.3">
      <c r="C434" s="43"/>
      <c r="D434" s="43"/>
      <c r="E434" s="43"/>
      <c r="H434" s="1"/>
      <c r="I434" s="6"/>
      <c r="J434" s="6"/>
      <c r="K434" s="6"/>
      <c r="N434" s="49"/>
      <c r="O434" s="6"/>
      <c r="P434" s="6"/>
      <c r="Q434" s="6"/>
      <c r="AA434" s="51"/>
      <c r="AB434" s="51"/>
      <c r="AC434" s="51"/>
      <c r="AF434"/>
      <c r="AG434"/>
      <c r="AH434"/>
      <c r="AI434"/>
    </row>
    <row r="435" spans="3:35" x14ac:dyDescent="0.3">
      <c r="C435" s="43"/>
      <c r="D435" s="43"/>
      <c r="E435" s="43"/>
      <c r="H435" s="1"/>
      <c r="I435" s="6"/>
      <c r="J435" s="6"/>
      <c r="K435" s="6"/>
      <c r="N435" s="49"/>
      <c r="O435" s="6"/>
      <c r="P435" s="6"/>
      <c r="Q435" s="6"/>
      <c r="AA435" s="51"/>
      <c r="AB435" s="51"/>
      <c r="AC435" s="51"/>
      <c r="AF435"/>
      <c r="AG435"/>
      <c r="AH435"/>
      <c r="AI435"/>
    </row>
    <row r="436" spans="3:35" x14ac:dyDescent="0.3">
      <c r="C436" s="43"/>
      <c r="D436" s="43"/>
      <c r="E436" s="43"/>
      <c r="H436" s="1"/>
      <c r="I436" s="6"/>
      <c r="J436" s="6"/>
      <c r="K436" s="6"/>
      <c r="N436" s="49"/>
      <c r="O436" s="6"/>
      <c r="P436" s="6"/>
      <c r="Q436" s="6"/>
      <c r="AA436" s="51"/>
      <c r="AB436" s="51"/>
      <c r="AC436" s="51"/>
      <c r="AF436"/>
      <c r="AG436"/>
      <c r="AH436"/>
      <c r="AI436"/>
    </row>
    <row r="437" spans="3:35" x14ac:dyDescent="0.3">
      <c r="C437" s="43"/>
      <c r="D437" s="43"/>
      <c r="E437" s="43"/>
      <c r="H437" s="1"/>
      <c r="I437" s="6"/>
      <c r="J437" s="6"/>
      <c r="K437" s="6"/>
      <c r="N437" s="49"/>
      <c r="O437" s="6"/>
      <c r="P437" s="6"/>
      <c r="Q437" s="6"/>
      <c r="AA437" s="51"/>
      <c r="AB437" s="51"/>
      <c r="AC437" s="51"/>
      <c r="AF437"/>
      <c r="AG437"/>
      <c r="AH437"/>
      <c r="AI437"/>
    </row>
    <row r="438" spans="3:35" x14ac:dyDescent="0.3">
      <c r="C438" s="43"/>
      <c r="D438" s="43"/>
      <c r="E438" s="43"/>
      <c r="H438" s="1"/>
      <c r="I438" s="6"/>
      <c r="J438" s="6"/>
      <c r="K438" s="6"/>
      <c r="N438" s="49"/>
      <c r="O438" s="6"/>
      <c r="P438" s="6"/>
      <c r="Q438" s="6"/>
      <c r="AA438" s="51"/>
      <c r="AB438" s="51"/>
      <c r="AC438" s="51"/>
      <c r="AF438"/>
      <c r="AG438"/>
      <c r="AH438"/>
      <c r="AI438"/>
    </row>
    <row r="439" spans="3:35" x14ac:dyDescent="0.3">
      <c r="C439" s="43"/>
      <c r="D439" s="43"/>
      <c r="E439" s="43"/>
      <c r="H439" s="1"/>
      <c r="I439" s="6"/>
      <c r="J439" s="6"/>
      <c r="K439" s="6"/>
      <c r="N439" s="49"/>
      <c r="O439" s="6"/>
      <c r="P439" s="6"/>
      <c r="Q439" s="6"/>
      <c r="AA439" s="51"/>
      <c r="AB439" s="51"/>
      <c r="AC439" s="51"/>
      <c r="AF439"/>
      <c r="AG439"/>
      <c r="AH439"/>
      <c r="AI439"/>
    </row>
    <row r="440" spans="3:35" x14ac:dyDescent="0.3">
      <c r="C440" s="43"/>
      <c r="D440" s="43"/>
      <c r="E440" s="43"/>
      <c r="H440" s="1"/>
      <c r="I440" s="6"/>
      <c r="J440" s="6"/>
      <c r="K440" s="6"/>
      <c r="N440" s="49"/>
      <c r="O440" s="6"/>
      <c r="P440" s="6"/>
      <c r="Q440" s="6"/>
      <c r="AA440" s="51"/>
      <c r="AB440" s="51"/>
      <c r="AC440" s="51"/>
      <c r="AF440"/>
      <c r="AG440"/>
      <c r="AH440"/>
      <c r="AI440"/>
    </row>
    <row r="441" spans="3:35" x14ac:dyDescent="0.3">
      <c r="C441" s="43"/>
      <c r="D441" s="43"/>
      <c r="E441" s="43"/>
      <c r="H441" s="1"/>
      <c r="I441" s="6"/>
      <c r="J441" s="6"/>
      <c r="K441" s="6"/>
      <c r="N441" s="49"/>
      <c r="O441" s="6"/>
      <c r="P441" s="6"/>
      <c r="Q441" s="6"/>
      <c r="AA441" s="51"/>
      <c r="AB441" s="51"/>
      <c r="AC441" s="51"/>
      <c r="AF441"/>
      <c r="AG441"/>
      <c r="AH441"/>
      <c r="AI441"/>
    </row>
    <row r="442" spans="3:35" x14ac:dyDescent="0.3">
      <c r="C442" s="43"/>
      <c r="D442" s="43"/>
      <c r="E442" s="43"/>
      <c r="H442" s="1"/>
      <c r="I442" s="6"/>
      <c r="J442" s="6"/>
      <c r="K442" s="6"/>
      <c r="N442" s="49"/>
      <c r="O442" s="6"/>
      <c r="P442" s="6"/>
      <c r="Q442" s="6"/>
      <c r="AA442" s="51"/>
      <c r="AB442" s="51"/>
      <c r="AC442" s="51"/>
      <c r="AF442"/>
      <c r="AG442"/>
      <c r="AH442"/>
      <c r="AI442"/>
    </row>
    <row r="443" spans="3:35" x14ac:dyDescent="0.3">
      <c r="C443" s="43"/>
      <c r="D443" s="43"/>
      <c r="E443" s="43"/>
      <c r="H443" s="1"/>
      <c r="I443" s="6"/>
      <c r="J443" s="6"/>
      <c r="K443" s="6"/>
      <c r="N443" s="49"/>
      <c r="O443" s="6"/>
      <c r="P443" s="6"/>
      <c r="Q443" s="6"/>
      <c r="AA443" s="51"/>
      <c r="AB443" s="51"/>
      <c r="AC443" s="51"/>
      <c r="AF443"/>
      <c r="AG443"/>
      <c r="AH443"/>
      <c r="AI443"/>
    </row>
    <row r="444" spans="3:35" x14ac:dyDescent="0.3">
      <c r="C444" s="43"/>
      <c r="D444" s="43"/>
      <c r="E444" s="43"/>
      <c r="H444" s="1"/>
      <c r="I444" s="6"/>
      <c r="J444" s="6"/>
      <c r="K444" s="6"/>
      <c r="N444" s="49"/>
      <c r="O444" s="6"/>
      <c r="P444" s="6"/>
      <c r="Q444" s="6"/>
      <c r="AA444" s="51"/>
      <c r="AB444" s="51"/>
      <c r="AC444" s="51"/>
      <c r="AF444"/>
      <c r="AG444"/>
      <c r="AH444"/>
      <c r="AI444"/>
    </row>
    <row r="445" spans="3:35" x14ac:dyDescent="0.3">
      <c r="C445" s="43"/>
      <c r="D445" s="43"/>
      <c r="E445" s="43"/>
      <c r="H445" s="1"/>
      <c r="I445" s="6"/>
      <c r="J445" s="6"/>
      <c r="K445" s="6"/>
      <c r="N445" s="49"/>
      <c r="O445" s="6"/>
      <c r="P445" s="6"/>
      <c r="Q445" s="6"/>
      <c r="AA445" s="51"/>
      <c r="AB445" s="51"/>
      <c r="AC445" s="51"/>
      <c r="AF445"/>
      <c r="AG445"/>
      <c r="AH445"/>
      <c r="AI445"/>
    </row>
    <row r="446" spans="3:35" x14ac:dyDescent="0.3">
      <c r="C446" s="43"/>
      <c r="D446" s="43"/>
      <c r="E446" s="43"/>
      <c r="H446" s="1"/>
      <c r="I446" s="6"/>
      <c r="J446" s="6"/>
      <c r="K446" s="6"/>
      <c r="N446" s="49"/>
      <c r="O446" s="6"/>
      <c r="P446" s="6"/>
      <c r="Q446" s="6"/>
      <c r="AA446" s="51"/>
      <c r="AB446" s="51"/>
      <c r="AC446" s="51"/>
      <c r="AF446"/>
      <c r="AG446"/>
      <c r="AH446"/>
      <c r="AI446"/>
    </row>
    <row r="447" spans="3:35" x14ac:dyDescent="0.3">
      <c r="C447" s="43"/>
      <c r="D447" s="43"/>
      <c r="E447" s="43"/>
      <c r="H447" s="1"/>
      <c r="I447" s="6"/>
      <c r="J447" s="6"/>
      <c r="K447" s="6"/>
      <c r="N447" s="49"/>
      <c r="O447" s="6"/>
      <c r="P447" s="6"/>
      <c r="Q447" s="6"/>
      <c r="AA447" s="51"/>
      <c r="AB447" s="51"/>
      <c r="AC447" s="51"/>
      <c r="AF447"/>
      <c r="AG447"/>
      <c r="AH447"/>
      <c r="AI447"/>
    </row>
    <row r="448" spans="3:35" x14ac:dyDescent="0.3">
      <c r="C448" s="43"/>
      <c r="D448" s="43"/>
      <c r="E448" s="43"/>
      <c r="H448" s="1"/>
      <c r="I448" s="6"/>
      <c r="J448" s="6"/>
      <c r="K448" s="6"/>
      <c r="N448" s="49"/>
      <c r="O448" s="6"/>
      <c r="P448" s="6"/>
      <c r="Q448" s="6"/>
      <c r="AA448" s="51"/>
      <c r="AB448" s="51"/>
      <c r="AC448" s="51"/>
      <c r="AF448"/>
      <c r="AG448"/>
      <c r="AH448"/>
      <c r="AI448"/>
    </row>
    <row r="449" spans="3:35" x14ac:dyDescent="0.3">
      <c r="C449" s="43"/>
      <c r="D449" s="43"/>
      <c r="E449" s="43"/>
      <c r="H449" s="1"/>
      <c r="I449" s="6"/>
      <c r="J449" s="6"/>
      <c r="K449" s="6"/>
      <c r="N449" s="49"/>
      <c r="O449" s="6"/>
      <c r="P449" s="6"/>
      <c r="Q449" s="6"/>
      <c r="AA449" s="51"/>
      <c r="AB449" s="51"/>
      <c r="AC449" s="51"/>
      <c r="AF449"/>
      <c r="AG449"/>
      <c r="AH449"/>
      <c r="AI449"/>
    </row>
    <row r="450" spans="3:35" x14ac:dyDescent="0.3">
      <c r="C450" s="43"/>
      <c r="D450" s="43"/>
      <c r="E450" s="43"/>
      <c r="H450" s="1"/>
      <c r="I450" s="6"/>
      <c r="J450" s="6"/>
      <c r="K450" s="6"/>
      <c r="N450" s="49"/>
      <c r="O450" s="6"/>
      <c r="P450" s="6"/>
      <c r="Q450" s="6"/>
      <c r="AA450" s="51"/>
      <c r="AB450" s="51"/>
      <c r="AC450" s="51"/>
      <c r="AF450"/>
      <c r="AG450"/>
      <c r="AH450"/>
      <c r="AI450"/>
    </row>
    <row r="451" spans="3:35" x14ac:dyDescent="0.3">
      <c r="C451" s="43"/>
      <c r="D451" s="43"/>
      <c r="E451" s="43"/>
      <c r="H451" s="1"/>
      <c r="I451" s="6"/>
      <c r="J451" s="6"/>
      <c r="K451" s="6"/>
      <c r="N451" s="49"/>
      <c r="O451" s="6"/>
      <c r="P451" s="6"/>
      <c r="Q451" s="6"/>
      <c r="AA451" s="51"/>
      <c r="AB451" s="51"/>
      <c r="AC451" s="51"/>
      <c r="AF451"/>
      <c r="AG451"/>
      <c r="AH451"/>
      <c r="AI451"/>
    </row>
    <row r="452" spans="3:35" x14ac:dyDescent="0.3">
      <c r="C452" s="43"/>
      <c r="D452" s="43"/>
      <c r="E452" s="43"/>
      <c r="H452" s="1"/>
      <c r="I452" s="6"/>
      <c r="J452" s="6"/>
      <c r="K452" s="6"/>
      <c r="N452" s="49"/>
      <c r="O452" s="6"/>
      <c r="P452" s="6"/>
      <c r="Q452" s="6"/>
      <c r="AA452" s="51"/>
      <c r="AB452" s="51"/>
      <c r="AC452" s="51"/>
      <c r="AF452"/>
      <c r="AG452"/>
      <c r="AH452"/>
      <c r="AI452"/>
    </row>
    <row r="453" spans="3:35" x14ac:dyDescent="0.3">
      <c r="C453" s="43"/>
      <c r="D453" s="43"/>
      <c r="E453" s="43"/>
      <c r="H453" s="1"/>
      <c r="I453" s="6"/>
      <c r="J453" s="6"/>
      <c r="K453" s="6"/>
      <c r="N453" s="49"/>
      <c r="O453" s="6"/>
      <c r="P453" s="6"/>
      <c r="Q453" s="6"/>
      <c r="AA453" s="51"/>
      <c r="AB453" s="51"/>
      <c r="AC453" s="51"/>
      <c r="AF453"/>
      <c r="AG453"/>
      <c r="AH453"/>
      <c r="AI453"/>
    </row>
    <row r="454" spans="3:35" x14ac:dyDescent="0.3">
      <c r="C454" s="43"/>
      <c r="D454" s="43"/>
      <c r="E454" s="43"/>
      <c r="H454" s="1"/>
      <c r="I454" s="6"/>
      <c r="J454" s="6"/>
      <c r="K454" s="6"/>
      <c r="N454" s="49"/>
      <c r="O454" s="6"/>
      <c r="P454" s="6"/>
      <c r="Q454" s="6"/>
      <c r="AA454" s="51"/>
      <c r="AB454" s="51"/>
      <c r="AC454" s="51"/>
      <c r="AF454"/>
      <c r="AG454"/>
      <c r="AH454"/>
      <c r="AI454"/>
    </row>
    <row r="455" spans="3:35" x14ac:dyDescent="0.3">
      <c r="C455" s="43"/>
      <c r="D455" s="43"/>
      <c r="E455" s="43"/>
      <c r="H455" s="1"/>
      <c r="I455" s="6"/>
      <c r="J455" s="6"/>
      <c r="K455" s="6"/>
      <c r="N455" s="49"/>
      <c r="O455" s="6"/>
      <c r="P455" s="6"/>
      <c r="Q455" s="6"/>
      <c r="AA455" s="51"/>
      <c r="AB455" s="51"/>
      <c r="AC455" s="51"/>
      <c r="AF455"/>
      <c r="AG455"/>
      <c r="AH455"/>
      <c r="AI455"/>
    </row>
    <row r="456" spans="3:35" x14ac:dyDescent="0.3">
      <c r="C456" s="43"/>
      <c r="D456" s="43"/>
      <c r="E456" s="43"/>
      <c r="H456" s="1"/>
      <c r="I456" s="6"/>
      <c r="J456" s="6"/>
      <c r="K456" s="6"/>
      <c r="N456" s="49"/>
      <c r="O456" s="6"/>
      <c r="P456" s="6"/>
      <c r="Q456" s="6"/>
      <c r="AA456" s="51"/>
      <c r="AB456" s="51"/>
      <c r="AC456" s="51"/>
      <c r="AF456"/>
      <c r="AG456"/>
      <c r="AH456"/>
      <c r="AI456"/>
    </row>
    <row r="457" spans="3:35" x14ac:dyDescent="0.3">
      <c r="C457" s="43"/>
      <c r="D457" s="43"/>
      <c r="E457" s="43"/>
      <c r="H457" s="1"/>
      <c r="I457" s="6"/>
      <c r="J457" s="6"/>
      <c r="K457" s="6"/>
      <c r="N457" s="49"/>
      <c r="O457" s="6"/>
      <c r="P457" s="6"/>
      <c r="Q457" s="6"/>
      <c r="AA457" s="51"/>
      <c r="AB457" s="51"/>
      <c r="AC457" s="51"/>
      <c r="AF457"/>
      <c r="AG457"/>
      <c r="AH457"/>
      <c r="AI457"/>
    </row>
    <row r="458" spans="3:35" x14ac:dyDescent="0.3">
      <c r="C458" s="43"/>
      <c r="D458" s="43"/>
      <c r="E458" s="43"/>
      <c r="H458" s="1"/>
      <c r="I458" s="6"/>
      <c r="J458" s="6"/>
      <c r="K458" s="6"/>
      <c r="N458" s="49"/>
      <c r="O458" s="6"/>
      <c r="P458" s="6"/>
      <c r="Q458" s="6"/>
      <c r="AA458" s="51"/>
      <c r="AB458" s="51"/>
      <c r="AC458" s="51"/>
      <c r="AF458"/>
      <c r="AG458"/>
      <c r="AH458"/>
      <c r="AI458"/>
    </row>
    <row r="459" spans="3:35" x14ac:dyDescent="0.3">
      <c r="C459" s="43"/>
      <c r="D459" s="43"/>
      <c r="E459" s="43"/>
      <c r="H459" s="1"/>
      <c r="I459" s="6"/>
      <c r="J459" s="6"/>
      <c r="K459" s="6"/>
      <c r="N459" s="49"/>
      <c r="O459" s="6"/>
      <c r="P459" s="6"/>
      <c r="Q459" s="6"/>
      <c r="AA459" s="51"/>
      <c r="AB459" s="51"/>
      <c r="AC459" s="51"/>
      <c r="AF459"/>
      <c r="AG459"/>
      <c r="AH459"/>
      <c r="AI459"/>
    </row>
    <row r="460" spans="3:35" x14ac:dyDescent="0.3">
      <c r="C460" s="43"/>
      <c r="D460" s="43"/>
      <c r="E460" s="43"/>
      <c r="H460" s="1"/>
      <c r="I460" s="6"/>
      <c r="J460" s="6"/>
      <c r="K460" s="6"/>
      <c r="N460" s="49"/>
      <c r="O460" s="6"/>
      <c r="P460" s="6"/>
      <c r="Q460" s="6"/>
      <c r="AA460" s="51"/>
      <c r="AB460" s="51"/>
      <c r="AC460" s="51"/>
      <c r="AF460"/>
      <c r="AG460"/>
      <c r="AH460"/>
      <c r="AI460"/>
    </row>
    <row r="461" spans="3:35" x14ac:dyDescent="0.3">
      <c r="C461" s="43"/>
      <c r="D461" s="43"/>
      <c r="E461" s="43"/>
      <c r="H461" s="1"/>
      <c r="I461" s="6"/>
      <c r="J461" s="6"/>
      <c r="K461" s="6"/>
      <c r="N461" s="49"/>
      <c r="O461" s="6"/>
      <c r="P461" s="6"/>
      <c r="Q461" s="6"/>
      <c r="AA461" s="51"/>
      <c r="AB461" s="51"/>
      <c r="AC461" s="51"/>
      <c r="AF461"/>
      <c r="AG461"/>
      <c r="AH461"/>
      <c r="AI461"/>
    </row>
    <row r="462" spans="3:35" x14ac:dyDescent="0.3">
      <c r="C462" s="43"/>
      <c r="D462" s="43"/>
      <c r="E462" s="43"/>
      <c r="H462" s="1"/>
      <c r="I462" s="6"/>
      <c r="J462" s="6"/>
      <c r="K462" s="6"/>
      <c r="N462" s="49"/>
      <c r="O462" s="6"/>
      <c r="P462" s="6"/>
      <c r="Q462" s="6"/>
      <c r="AA462" s="51"/>
      <c r="AB462" s="51"/>
      <c r="AC462" s="51"/>
      <c r="AF462"/>
      <c r="AG462"/>
      <c r="AH462"/>
      <c r="AI462"/>
    </row>
    <row r="463" spans="3:35" x14ac:dyDescent="0.3">
      <c r="C463" s="43"/>
      <c r="D463" s="43"/>
      <c r="E463" s="43"/>
      <c r="H463" s="1"/>
      <c r="I463" s="6"/>
      <c r="J463" s="6"/>
      <c r="K463" s="6"/>
      <c r="N463" s="49"/>
      <c r="O463" s="6"/>
      <c r="P463" s="6"/>
      <c r="Q463" s="6"/>
      <c r="AA463" s="51"/>
      <c r="AB463" s="51"/>
      <c r="AC463" s="51"/>
      <c r="AF463"/>
      <c r="AG463"/>
      <c r="AH463"/>
      <c r="AI463"/>
    </row>
    <row r="464" spans="3:35" x14ac:dyDescent="0.3">
      <c r="C464" s="43"/>
      <c r="D464" s="43"/>
      <c r="E464" s="43"/>
      <c r="H464" s="1"/>
      <c r="I464" s="6"/>
      <c r="J464" s="6"/>
      <c r="K464" s="6"/>
      <c r="N464" s="49"/>
      <c r="O464" s="6"/>
      <c r="P464" s="6"/>
      <c r="Q464" s="6"/>
      <c r="AA464" s="51"/>
      <c r="AB464" s="51"/>
      <c r="AC464" s="51"/>
      <c r="AF464"/>
      <c r="AG464"/>
      <c r="AH464"/>
      <c r="AI464"/>
    </row>
    <row r="465" spans="3:35" x14ac:dyDescent="0.3">
      <c r="C465" s="43"/>
      <c r="D465" s="43"/>
      <c r="E465" s="43"/>
      <c r="H465" s="1"/>
      <c r="I465" s="6"/>
      <c r="J465" s="6"/>
      <c r="K465" s="6"/>
      <c r="N465" s="49"/>
      <c r="O465" s="6"/>
      <c r="P465" s="6"/>
      <c r="Q465" s="6"/>
      <c r="AA465" s="51"/>
      <c r="AB465" s="51"/>
      <c r="AC465" s="51"/>
      <c r="AF465"/>
      <c r="AG465"/>
      <c r="AH465"/>
      <c r="AI465"/>
    </row>
    <row r="466" spans="3:35" x14ac:dyDescent="0.3">
      <c r="C466" s="43"/>
      <c r="D466" s="43"/>
      <c r="E466" s="43"/>
      <c r="H466" s="1"/>
      <c r="I466" s="6"/>
      <c r="J466" s="6"/>
      <c r="K466" s="6"/>
      <c r="N466" s="49"/>
      <c r="O466" s="6"/>
      <c r="P466" s="6"/>
      <c r="Q466" s="6"/>
      <c r="AA466" s="51"/>
      <c r="AB466" s="51"/>
      <c r="AC466" s="51"/>
      <c r="AF466"/>
      <c r="AG466"/>
      <c r="AH466"/>
      <c r="AI466"/>
    </row>
    <row r="467" spans="3:35" x14ac:dyDescent="0.3">
      <c r="C467" s="43"/>
      <c r="D467" s="43"/>
      <c r="E467" s="43"/>
      <c r="H467" s="1"/>
      <c r="I467" s="6"/>
      <c r="J467" s="6"/>
      <c r="K467" s="6"/>
      <c r="N467" s="49"/>
      <c r="O467" s="6"/>
      <c r="P467" s="6"/>
      <c r="Q467" s="6"/>
      <c r="AA467" s="51"/>
      <c r="AB467" s="51"/>
      <c r="AC467" s="51"/>
      <c r="AF467"/>
      <c r="AG467"/>
      <c r="AH467"/>
      <c r="AI467"/>
    </row>
    <row r="468" spans="3:35" x14ac:dyDescent="0.3">
      <c r="C468" s="43"/>
      <c r="D468" s="43"/>
      <c r="E468" s="43"/>
      <c r="H468" s="1"/>
      <c r="I468" s="6"/>
      <c r="J468" s="6"/>
      <c r="K468" s="6"/>
      <c r="N468" s="49"/>
      <c r="O468" s="6"/>
      <c r="P468" s="6"/>
      <c r="Q468" s="6"/>
      <c r="AA468" s="51"/>
      <c r="AB468" s="51"/>
      <c r="AC468" s="51"/>
      <c r="AF468"/>
      <c r="AG468"/>
      <c r="AH468"/>
      <c r="AI468"/>
    </row>
    <row r="469" spans="3:35" x14ac:dyDescent="0.3">
      <c r="C469" s="43"/>
      <c r="D469" s="43"/>
      <c r="E469" s="43"/>
      <c r="H469" s="1"/>
      <c r="I469" s="6"/>
      <c r="J469" s="6"/>
      <c r="K469" s="6"/>
      <c r="N469" s="49"/>
      <c r="O469" s="6"/>
      <c r="P469" s="6"/>
      <c r="Q469" s="6"/>
      <c r="AA469" s="51"/>
      <c r="AB469" s="51"/>
      <c r="AC469" s="51"/>
      <c r="AF469"/>
      <c r="AG469"/>
      <c r="AH469"/>
      <c r="AI469"/>
    </row>
    <row r="470" spans="3:35" x14ac:dyDescent="0.3">
      <c r="C470" s="43"/>
      <c r="D470" s="43"/>
      <c r="E470" s="43"/>
      <c r="H470" s="1"/>
      <c r="I470" s="6"/>
      <c r="J470" s="6"/>
      <c r="K470" s="6"/>
      <c r="N470" s="49"/>
      <c r="O470" s="6"/>
      <c r="P470" s="6"/>
      <c r="Q470" s="6"/>
      <c r="AA470" s="51"/>
      <c r="AB470" s="51"/>
      <c r="AC470" s="51"/>
      <c r="AF470"/>
      <c r="AG470"/>
      <c r="AH470"/>
      <c r="AI470"/>
    </row>
    <row r="471" spans="3:35" x14ac:dyDescent="0.3">
      <c r="C471" s="43"/>
      <c r="D471" s="43"/>
      <c r="E471" s="43"/>
      <c r="H471" s="1"/>
      <c r="I471" s="6"/>
      <c r="J471" s="6"/>
      <c r="K471" s="6"/>
      <c r="N471" s="49"/>
      <c r="O471" s="6"/>
      <c r="P471" s="6"/>
      <c r="Q471" s="6"/>
      <c r="AA471" s="51"/>
      <c r="AB471" s="51"/>
      <c r="AC471" s="51"/>
      <c r="AF471"/>
      <c r="AG471"/>
      <c r="AH471"/>
      <c r="AI471"/>
    </row>
    <row r="472" spans="3:35" x14ac:dyDescent="0.3">
      <c r="C472" s="43"/>
      <c r="D472" s="43"/>
      <c r="E472" s="43"/>
      <c r="H472" s="1"/>
      <c r="I472" s="6"/>
      <c r="J472" s="6"/>
      <c r="K472" s="6"/>
      <c r="N472" s="49"/>
      <c r="O472" s="6"/>
      <c r="P472" s="6"/>
      <c r="Q472" s="6"/>
      <c r="AA472" s="51"/>
      <c r="AB472" s="51"/>
      <c r="AC472" s="51"/>
      <c r="AF472"/>
      <c r="AG472"/>
      <c r="AH472"/>
      <c r="AI472"/>
    </row>
    <row r="473" spans="3:35" x14ac:dyDescent="0.3">
      <c r="C473" s="43"/>
      <c r="D473" s="43"/>
      <c r="E473" s="43"/>
      <c r="H473" s="1"/>
      <c r="I473" s="6"/>
      <c r="J473" s="6"/>
      <c r="K473" s="6"/>
      <c r="N473" s="49"/>
      <c r="O473" s="6"/>
      <c r="P473" s="6"/>
      <c r="Q473" s="6"/>
      <c r="AA473" s="51"/>
      <c r="AB473" s="51"/>
      <c r="AC473" s="51"/>
      <c r="AF473"/>
      <c r="AG473"/>
      <c r="AH473"/>
      <c r="AI473"/>
    </row>
    <row r="474" spans="3:35" x14ac:dyDescent="0.3">
      <c r="C474" s="43"/>
      <c r="D474" s="43"/>
      <c r="E474" s="43"/>
      <c r="H474" s="1"/>
      <c r="I474" s="6"/>
      <c r="J474" s="6"/>
      <c r="K474" s="6"/>
      <c r="N474" s="49"/>
      <c r="O474" s="6"/>
      <c r="P474" s="6"/>
      <c r="Q474" s="6"/>
      <c r="AA474" s="51"/>
      <c r="AB474" s="51"/>
      <c r="AC474" s="51"/>
      <c r="AF474"/>
      <c r="AG474"/>
      <c r="AH474"/>
      <c r="AI474"/>
    </row>
    <row r="475" spans="3:35" x14ac:dyDescent="0.3">
      <c r="C475" s="43"/>
      <c r="D475" s="43"/>
      <c r="E475" s="43"/>
      <c r="H475" s="1"/>
      <c r="I475" s="6"/>
      <c r="J475" s="6"/>
      <c r="K475" s="6"/>
      <c r="N475" s="49"/>
      <c r="O475" s="6"/>
      <c r="P475" s="6"/>
      <c r="Q475" s="6"/>
      <c r="AA475" s="51"/>
      <c r="AB475" s="51"/>
      <c r="AC475" s="51"/>
      <c r="AF475"/>
      <c r="AG475"/>
      <c r="AH475"/>
      <c r="AI475"/>
    </row>
    <row r="476" spans="3:35" x14ac:dyDescent="0.3">
      <c r="C476" s="43"/>
      <c r="D476" s="43"/>
      <c r="E476" s="43"/>
      <c r="H476" s="1"/>
      <c r="I476" s="6"/>
      <c r="J476" s="6"/>
      <c r="K476" s="6"/>
      <c r="N476" s="49"/>
      <c r="O476" s="6"/>
      <c r="P476" s="6"/>
      <c r="Q476" s="6"/>
      <c r="AA476" s="51"/>
      <c r="AB476" s="51"/>
      <c r="AC476" s="51"/>
      <c r="AF476"/>
      <c r="AG476"/>
      <c r="AH476"/>
      <c r="AI476"/>
    </row>
    <row r="477" spans="3:35" x14ac:dyDescent="0.3">
      <c r="C477" s="43"/>
      <c r="D477" s="43"/>
      <c r="E477" s="43"/>
      <c r="H477" s="1"/>
      <c r="I477" s="6"/>
      <c r="J477" s="6"/>
      <c r="K477" s="6"/>
      <c r="N477" s="49"/>
      <c r="O477" s="6"/>
      <c r="P477" s="6"/>
      <c r="Q477" s="6"/>
      <c r="AA477" s="51"/>
      <c r="AB477" s="51"/>
      <c r="AC477" s="51"/>
      <c r="AF477"/>
      <c r="AG477"/>
      <c r="AH477"/>
      <c r="AI477"/>
    </row>
    <row r="478" spans="3:35" x14ac:dyDescent="0.3">
      <c r="C478" s="43"/>
      <c r="D478" s="43"/>
      <c r="E478" s="43"/>
      <c r="H478" s="1"/>
      <c r="I478" s="6"/>
      <c r="J478" s="6"/>
      <c r="K478" s="6"/>
      <c r="N478" s="49"/>
      <c r="O478" s="6"/>
      <c r="P478" s="6"/>
      <c r="Q478" s="6"/>
      <c r="AA478" s="51"/>
      <c r="AB478" s="51"/>
      <c r="AC478" s="51"/>
      <c r="AF478"/>
      <c r="AG478"/>
      <c r="AH478"/>
      <c r="AI478"/>
    </row>
    <row r="479" spans="3:35" x14ac:dyDescent="0.3">
      <c r="C479" s="43"/>
      <c r="D479" s="43"/>
      <c r="E479" s="43"/>
      <c r="H479" s="1"/>
      <c r="I479" s="6"/>
      <c r="J479" s="6"/>
      <c r="K479" s="6"/>
      <c r="N479" s="49"/>
      <c r="O479" s="6"/>
      <c r="P479" s="6"/>
      <c r="Q479" s="6"/>
      <c r="AA479" s="51"/>
      <c r="AB479" s="51"/>
      <c r="AC479" s="51"/>
      <c r="AF479"/>
      <c r="AG479"/>
      <c r="AH479"/>
      <c r="AI479"/>
    </row>
    <row r="480" spans="3:35" x14ac:dyDescent="0.3">
      <c r="C480" s="43"/>
      <c r="D480" s="43"/>
      <c r="E480" s="43"/>
      <c r="H480" s="1"/>
      <c r="I480" s="6"/>
      <c r="J480" s="6"/>
      <c r="K480" s="6"/>
      <c r="N480" s="49"/>
      <c r="O480" s="6"/>
      <c r="P480" s="6"/>
      <c r="Q480" s="6"/>
      <c r="AA480" s="51"/>
      <c r="AB480" s="51"/>
      <c r="AC480" s="51"/>
      <c r="AF480"/>
      <c r="AG480"/>
      <c r="AH480"/>
      <c r="AI480"/>
    </row>
    <row r="481" spans="3:35" x14ac:dyDescent="0.3">
      <c r="C481" s="43"/>
      <c r="D481" s="43"/>
      <c r="E481" s="43"/>
      <c r="H481" s="1"/>
      <c r="I481" s="6"/>
      <c r="J481" s="6"/>
      <c r="K481" s="6"/>
      <c r="N481" s="49"/>
      <c r="O481" s="6"/>
      <c r="P481" s="6"/>
      <c r="Q481" s="6"/>
      <c r="AA481" s="51"/>
      <c r="AB481" s="51"/>
      <c r="AC481" s="51"/>
      <c r="AF481"/>
      <c r="AG481"/>
      <c r="AH481"/>
      <c r="AI481"/>
    </row>
    <row r="482" spans="3:35" x14ac:dyDescent="0.3">
      <c r="C482" s="43"/>
      <c r="D482" s="43"/>
      <c r="E482" s="43"/>
      <c r="H482" s="1"/>
      <c r="I482" s="6"/>
      <c r="J482" s="6"/>
      <c r="K482" s="6"/>
      <c r="N482" s="49"/>
      <c r="O482" s="6"/>
      <c r="P482" s="6"/>
      <c r="Q482" s="6"/>
      <c r="AA482" s="51"/>
      <c r="AB482" s="51"/>
      <c r="AC482" s="51"/>
      <c r="AF482"/>
      <c r="AG482"/>
      <c r="AH482"/>
      <c r="AI482"/>
    </row>
  </sheetData>
  <mergeCells count="8">
    <mergeCell ref="AF1:AI1"/>
    <mergeCell ref="AL1:AO1"/>
    <mergeCell ref="AR1:AU1"/>
    <mergeCell ref="B1:E1"/>
    <mergeCell ref="H1:K1"/>
    <mergeCell ref="N1:Q1"/>
    <mergeCell ref="T1:W1"/>
    <mergeCell ref="Z1:AC1"/>
  </mergeCell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21"/>
  <sheetViews>
    <sheetView workbookViewId="0">
      <selection activeCell="D21" sqref="D21"/>
    </sheetView>
  </sheetViews>
  <sheetFormatPr defaultRowHeight="14.4" x14ac:dyDescent="0.3"/>
  <cols>
    <col min="2" max="2" width="14.109375" bestFit="1" customWidth="1"/>
    <col min="3" max="4" width="18.88671875" customWidth="1"/>
  </cols>
  <sheetData>
    <row r="1" spans="1:4" x14ac:dyDescent="0.3">
      <c r="A1" s="56" t="s">
        <v>28</v>
      </c>
      <c r="B1" s="56" t="s">
        <v>38</v>
      </c>
      <c r="C1" s="56" t="s">
        <v>39</v>
      </c>
      <c r="D1" s="56" t="s">
        <v>40</v>
      </c>
    </row>
    <row r="2" spans="1:4" x14ac:dyDescent="0.3">
      <c r="A2" s="66">
        <v>44562</v>
      </c>
      <c r="B2" s="56">
        <v>0</v>
      </c>
      <c r="C2" s="56">
        <v>0</v>
      </c>
      <c r="D2" s="21">
        <f>B2+C2</f>
        <v>0</v>
      </c>
    </row>
    <row r="3" spans="1:4" x14ac:dyDescent="0.3">
      <c r="A3" s="66">
        <v>44593</v>
      </c>
      <c r="B3" s="56">
        <v>0</v>
      </c>
      <c r="C3" s="56">
        <v>0</v>
      </c>
      <c r="D3" s="21">
        <f t="shared" ref="D3:D13" si="0">B3+C3</f>
        <v>0</v>
      </c>
    </row>
    <row r="4" spans="1:4" x14ac:dyDescent="0.3">
      <c r="A4" s="66">
        <v>44621</v>
      </c>
      <c r="B4" s="56">
        <v>0</v>
      </c>
      <c r="C4" s="56">
        <v>0</v>
      </c>
      <c r="D4" s="21">
        <f t="shared" si="0"/>
        <v>0</v>
      </c>
    </row>
    <row r="5" spans="1:4" x14ac:dyDescent="0.3">
      <c r="A5" s="66">
        <v>44652</v>
      </c>
      <c r="B5" s="56">
        <v>0</v>
      </c>
      <c r="C5" s="56">
        <v>0</v>
      </c>
      <c r="D5" s="21">
        <f t="shared" si="0"/>
        <v>0</v>
      </c>
    </row>
    <row r="6" spans="1:4" x14ac:dyDescent="0.3">
      <c r="A6" s="66">
        <v>44682</v>
      </c>
      <c r="B6" s="56">
        <v>0</v>
      </c>
      <c r="C6" s="56">
        <v>0</v>
      </c>
      <c r="D6" s="21">
        <f t="shared" si="0"/>
        <v>0</v>
      </c>
    </row>
    <row r="7" spans="1:4" x14ac:dyDescent="0.3">
      <c r="A7" s="66">
        <v>44713</v>
      </c>
      <c r="B7" s="56">
        <v>0</v>
      </c>
      <c r="C7" s="56">
        <v>0</v>
      </c>
      <c r="D7" s="21">
        <f t="shared" si="0"/>
        <v>0</v>
      </c>
    </row>
    <row r="8" spans="1:4" x14ac:dyDescent="0.3">
      <c r="A8" s="66">
        <v>44743</v>
      </c>
      <c r="B8" s="56">
        <v>0</v>
      </c>
      <c r="C8" s="56">
        <v>0</v>
      </c>
      <c r="D8" s="21">
        <f t="shared" si="0"/>
        <v>0</v>
      </c>
    </row>
    <row r="9" spans="1:4" x14ac:dyDescent="0.3">
      <c r="A9" s="66">
        <v>44774</v>
      </c>
      <c r="B9" s="56">
        <v>0</v>
      </c>
      <c r="C9" s="56">
        <v>0</v>
      </c>
      <c r="D9" s="21">
        <f t="shared" si="0"/>
        <v>0</v>
      </c>
    </row>
    <row r="10" spans="1:4" x14ac:dyDescent="0.3">
      <c r="A10" s="66">
        <v>44805</v>
      </c>
      <c r="B10" s="56">
        <v>0</v>
      </c>
      <c r="C10" s="56">
        <v>0</v>
      </c>
      <c r="D10" s="21">
        <f t="shared" si="0"/>
        <v>0</v>
      </c>
    </row>
    <row r="11" spans="1:4" x14ac:dyDescent="0.3">
      <c r="A11" s="66">
        <v>44835</v>
      </c>
      <c r="B11" s="56">
        <v>0</v>
      </c>
      <c r="C11" s="56">
        <v>0</v>
      </c>
      <c r="D11" s="21">
        <f t="shared" si="0"/>
        <v>0</v>
      </c>
    </row>
    <row r="12" spans="1:4" x14ac:dyDescent="0.3">
      <c r="A12" s="66">
        <v>44866</v>
      </c>
      <c r="B12" s="56">
        <v>0</v>
      </c>
      <c r="C12" s="56">
        <v>0</v>
      </c>
      <c r="D12" s="21">
        <f t="shared" si="0"/>
        <v>0</v>
      </c>
    </row>
    <row r="13" spans="1:4" x14ac:dyDescent="0.3">
      <c r="A13" s="66">
        <v>44896</v>
      </c>
      <c r="B13" s="56">
        <v>0</v>
      </c>
      <c r="C13" s="56">
        <v>0</v>
      </c>
      <c r="D13" s="21">
        <f t="shared" si="0"/>
        <v>0</v>
      </c>
    </row>
    <row r="14" spans="1:4" x14ac:dyDescent="0.3">
      <c r="A14" s="66">
        <v>44927</v>
      </c>
      <c r="B14" s="21"/>
      <c r="C14" s="56"/>
      <c r="D14" s="21"/>
    </row>
    <row r="15" spans="1:4" x14ac:dyDescent="0.3">
      <c r="A15" s="66">
        <v>44958</v>
      </c>
      <c r="B15" s="144"/>
      <c r="C15" s="56"/>
      <c r="D15" s="21"/>
    </row>
    <row r="16" spans="1:4" x14ac:dyDescent="0.3">
      <c r="A16" s="66">
        <v>44986</v>
      </c>
      <c r="B16" s="144"/>
      <c r="C16" s="56"/>
      <c r="D16" s="21"/>
    </row>
    <row r="17" spans="1:4" x14ac:dyDescent="0.3">
      <c r="A17" s="66">
        <v>45017</v>
      </c>
      <c r="B17" s="144"/>
      <c r="C17" s="56"/>
      <c r="D17" s="21"/>
    </row>
    <row r="18" spans="1:4" x14ac:dyDescent="0.3">
      <c r="A18" s="66">
        <v>45047</v>
      </c>
      <c r="B18" s="144"/>
      <c r="C18" s="56"/>
      <c r="D18" s="21"/>
    </row>
    <row r="19" spans="1:4" x14ac:dyDescent="0.3">
      <c r="A19" s="66">
        <v>45078</v>
      </c>
      <c r="B19" s="144"/>
      <c r="C19" s="56"/>
      <c r="D19" s="21"/>
    </row>
    <row r="20" spans="1:4" x14ac:dyDescent="0.3">
      <c r="A20" s="66">
        <v>45108</v>
      </c>
      <c r="B20" s="144"/>
      <c r="C20" s="56"/>
      <c r="D20" s="21"/>
    </row>
    <row r="21" spans="1:4" x14ac:dyDescent="0.3">
      <c r="A21" s="66">
        <v>45139</v>
      </c>
      <c r="B21" s="144"/>
      <c r="C21" s="56"/>
      <c r="D21" s="21"/>
    </row>
    <row r="22" spans="1:4" x14ac:dyDescent="0.3">
      <c r="A22" s="66">
        <v>45170</v>
      </c>
      <c r="B22" s="144"/>
      <c r="C22" s="56"/>
      <c r="D22" s="21"/>
    </row>
    <row r="23" spans="1:4" x14ac:dyDescent="0.3">
      <c r="A23" s="66">
        <v>45200</v>
      </c>
      <c r="B23" s="144">
        <f>('OC A CONTRATAR'!B27+'OC A CONTRATAR'!D27)*4.68</f>
        <v>0</v>
      </c>
      <c r="C23" s="56"/>
      <c r="D23" s="21">
        <f>B23+C23</f>
        <v>0</v>
      </c>
    </row>
    <row r="24" spans="1:4" x14ac:dyDescent="0.3">
      <c r="A24" s="66">
        <v>45231</v>
      </c>
      <c r="B24" s="144"/>
      <c r="C24" s="56"/>
      <c r="D24" s="21"/>
    </row>
    <row r="25" spans="1:4" x14ac:dyDescent="0.3">
      <c r="A25" s="66">
        <v>45261</v>
      </c>
      <c r="B25" s="144"/>
      <c r="C25" s="56"/>
      <c r="D25" s="21"/>
    </row>
    <row r="26" spans="1:4" x14ac:dyDescent="0.3">
      <c r="A26" s="66">
        <v>45292</v>
      </c>
      <c r="B26" s="144"/>
      <c r="C26" s="56"/>
      <c r="D26" s="21"/>
    </row>
    <row r="27" spans="1:4" x14ac:dyDescent="0.3">
      <c r="A27" s="66">
        <v>45323</v>
      </c>
      <c r="B27" s="144"/>
      <c r="C27" s="56"/>
      <c r="D27" s="21"/>
    </row>
    <row r="28" spans="1:4" x14ac:dyDescent="0.3">
      <c r="A28" s="66">
        <v>45352</v>
      </c>
      <c r="B28" s="144"/>
      <c r="C28" s="56"/>
      <c r="D28" s="21"/>
    </row>
    <row r="29" spans="1:4" x14ac:dyDescent="0.3">
      <c r="A29" s="66">
        <v>45383</v>
      </c>
      <c r="B29" s="144">
        <f>('OC A CONTRATAR'!B28+'OC A CONTRATAR'!D28)*'OC A CONTRATAR'!B5</f>
        <v>0</v>
      </c>
      <c r="C29" s="56"/>
      <c r="D29" s="21">
        <f>B29+C29</f>
        <v>0</v>
      </c>
    </row>
    <row r="30" spans="1:4" x14ac:dyDescent="0.3">
      <c r="A30" s="66">
        <v>45413</v>
      </c>
      <c r="B30" s="144"/>
      <c r="C30" s="56"/>
      <c r="D30" s="21"/>
    </row>
    <row r="31" spans="1:4" x14ac:dyDescent="0.3">
      <c r="A31" s="66">
        <v>45444</v>
      </c>
      <c r="B31" s="144"/>
      <c r="C31" s="56"/>
      <c r="D31" s="21"/>
    </row>
    <row r="32" spans="1:4" x14ac:dyDescent="0.3">
      <c r="A32" s="66">
        <v>45474</v>
      </c>
      <c r="B32" s="144"/>
      <c r="C32" s="56"/>
      <c r="D32" s="21"/>
    </row>
    <row r="33" spans="1:4" x14ac:dyDescent="0.3">
      <c r="A33" s="66">
        <v>45505</v>
      </c>
      <c r="B33" s="144"/>
      <c r="C33" s="56"/>
      <c r="D33" s="21"/>
    </row>
    <row r="34" spans="1:4" x14ac:dyDescent="0.3">
      <c r="A34" s="66">
        <v>45536</v>
      </c>
      <c r="B34" s="144"/>
      <c r="C34" s="56"/>
      <c r="D34" s="21"/>
    </row>
    <row r="35" spans="1:4" x14ac:dyDescent="0.3">
      <c r="A35" s="66">
        <v>45566</v>
      </c>
      <c r="B35" s="144">
        <f>('OC A CONTRATAR'!B29+'OC A CONTRATAR'!D29)*'OC A CONTRATAR'!B5</f>
        <v>0</v>
      </c>
      <c r="C35" s="56"/>
      <c r="D35" s="21">
        <f>B35+C35</f>
        <v>0</v>
      </c>
    </row>
    <row r="36" spans="1:4" x14ac:dyDescent="0.3">
      <c r="A36" s="66">
        <v>45597</v>
      </c>
      <c r="B36" s="144"/>
      <c r="C36" s="56"/>
      <c r="D36" s="21"/>
    </row>
    <row r="37" spans="1:4" x14ac:dyDescent="0.3">
      <c r="A37" s="66">
        <v>45627</v>
      </c>
      <c r="B37" s="144"/>
      <c r="C37" s="56"/>
      <c r="D37" s="21"/>
    </row>
    <row r="38" spans="1:4" x14ac:dyDescent="0.3">
      <c r="A38" s="66">
        <v>45658</v>
      </c>
      <c r="B38" s="144"/>
      <c r="C38" s="56"/>
      <c r="D38" s="21"/>
    </row>
    <row r="39" spans="1:4" x14ac:dyDescent="0.3">
      <c r="A39" s="66">
        <v>45689</v>
      </c>
      <c r="B39" s="144"/>
      <c r="C39" s="56"/>
      <c r="D39" s="21"/>
    </row>
    <row r="40" spans="1:4" x14ac:dyDescent="0.3">
      <c r="A40" s="66">
        <v>45717</v>
      </c>
      <c r="B40" s="144"/>
      <c r="C40" s="56"/>
      <c r="D40" s="21"/>
    </row>
    <row r="41" spans="1:4" x14ac:dyDescent="0.3">
      <c r="A41" s="66">
        <v>45748</v>
      </c>
      <c r="B41" s="144">
        <f>'OC A CONTRATAR'!B30*'OC A CONTRATAR'!B$5</f>
        <v>0</v>
      </c>
      <c r="C41" s="56"/>
      <c r="D41" s="21">
        <f>B41+C41</f>
        <v>0</v>
      </c>
    </row>
    <row r="42" spans="1:4" x14ac:dyDescent="0.3">
      <c r="A42" s="66">
        <v>45778</v>
      </c>
      <c r="B42" s="144"/>
      <c r="C42" s="56"/>
      <c r="D42" s="21"/>
    </row>
    <row r="43" spans="1:4" x14ac:dyDescent="0.3">
      <c r="A43" s="66">
        <v>45809</v>
      </c>
      <c r="B43" s="144"/>
      <c r="C43" s="56"/>
      <c r="D43" s="21"/>
    </row>
    <row r="44" spans="1:4" x14ac:dyDescent="0.3">
      <c r="A44" s="66">
        <v>45839</v>
      </c>
      <c r="B44" s="144"/>
      <c r="C44" s="56"/>
      <c r="D44" s="21"/>
    </row>
    <row r="45" spans="1:4" x14ac:dyDescent="0.3">
      <c r="A45" s="66">
        <v>45870</v>
      </c>
      <c r="B45" s="144"/>
      <c r="C45" s="56"/>
      <c r="D45" s="21"/>
    </row>
    <row r="46" spans="1:4" x14ac:dyDescent="0.3">
      <c r="A46" s="66">
        <v>45901</v>
      </c>
      <c r="B46" s="144"/>
      <c r="C46" s="56"/>
      <c r="D46" s="21"/>
    </row>
    <row r="47" spans="1:4" x14ac:dyDescent="0.3">
      <c r="A47" s="66">
        <v>45931</v>
      </c>
      <c r="B47" s="144">
        <f>'OC A CONTRATAR'!B31*'OC A CONTRATAR'!B$5</f>
        <v>0</v>
      </c>
      <c r="C47" s="56"/>
      <c r="D47" s="21">
        <f>B47+C47</f>
        <v>0</v>
      </c>
    </row>
    <row r="48" spans="1:4" x14ac:dyDescent="0.3">
      <c r="A48" s="66">
        <v>45962</v>
      </c>
      <c r="B48" s="144"/>
      <c r="C48" s="56"/>
      <c r="D48" s="21"/>
    </row>
    <row r="49" spans="1:4" x14ac:dyDescent="0.3">
      <c r="A49" s="66">
        <v>45992</v>
      </c>
      <c r="B49" s="144"/>
      <c r="C49" s="56"/>
      <c r="D49" s="21"/>
    </row>
    <row r="50" spans="1:4" x14ac:dyDescent="0.3">
      <c r="A50" s="66">
        <v>46023</v>
      </c>
      <c r="B50" s="144"/>
      <c r="C50" s="56"/>
      <c r="D50" s="21"/>
    </row>
    <row r="51" spans="1:4" x14ac:dyDescent="0.3">
      <c r="A51" s="66">
        <v>46054</v>
      </c>
      <c r="B51" s="144"/>
      <c r="C51" s="56"/>
      <c r="D51" s="21"/>
    </row>
    <row r="52" spans="1:4" x14ac:dyDescent="0.3">
      <c r="A52" s="66">
        <v>46082</v>
      </c>
      <c r="B52" s="144"/>
      <c r="C52" s="56"/>
      <c r="D52" s="21"/>
    </row>
    <row r="53" spans="1:4" x14ac:dyDescent="0.3">
      <c r="A53" s="66">
        <v>46113</v>
      </c>
      <c r="B53" s="144">
        <f>'OC A CONTRATAR'!B32*'OC A CONTRATAR'!B$5</f>
        <v>0</v>
      </c>
      <c r="C53" s="144">
        <f>'OC A CONTRATAR'!C32*'OC A CONTRATAR'!B$5</f>
        <v>0</v>
      </c>
      <c r="D53" s="21">
        <f>B53+C53</f>
        <v>0</v>
      </c>
    </row>
    <row r="54" spans="1:4" x14ac:dyDescent="0.3">
      <c r="A54" s="66">
        <v>46143</v>
      </c>
      <c r="B54" s="144"/>
      <c r="C54" s="56"/>
      <c r="D54" s="21"/>
    </row>
    <row r="55" spans="1:4" x14ac:dyDescent="0.3">
      <c r="A55" s="66">
        <v>46174</v>
      </c>
      <c r="B55" s="144"/>
      <c r="C55" s="56"/>
      <c r="D55" s="21"/>
    </row>
    <row r="56" spans="1:4" x14ac:dyDescent="0.3">
      <c r="A56" s="66">
        <v>46204</v>
      </c>
      <c r="B56" s="144"/>
      <c r="C56" s="56"/>
      <c r="D56" s="21"/>
    </row>
    <row r="57" spans="1:4" x14ac:dyDescent="0.3">
      <c r="A57" s="66">
        <v>46235</v>
      </c>
      <c r="B57" s="144"/>
      <c r="C57" s="56"/>
      <c r="D57" s="21"/>
    </row>
    <row r="58" spans="1:4" x14ac:dyDescent="0.3">
      <c r="A58" s="66">
        <v>46266</v>
      </c>
      <c r="B58" s="144"/>
      <c r="C58" s="56"/>
      <c r="D58" s="21"/>
    </row>
    <row r="59" spans="1:4" x14ac:dyDescent="0.3">
      <c r="A59" s="66">
        <v>46296</v>
      </c>
      <c r="B59" s="144">
        <f>'OC A CONTRATAR'!B33*'OC A CONTRATAR'!B$5</f>
        <v>0</v>
      </c>
      <c r="C59" s="144">
        <f>'OC A CONTRATAR'!C33*'OC A CONTRATAR'!B$5</f>
        <v>0</v>
      </c>
      <c r="D59" s="21">
        <f>B59+C59</f>
        <v>0</v>
      </c>
    </row>
    <row r="60" spans="1:4" x14ac:dyDescent="0.3">
      <c r="A60" s="66">
        <v>46327</v>
      </c>
      <c r="B60" s="144"/>
      <c r="C60" s="56"/>
      <c r="D60" s="21"/>
    </row>
    <row r="61" spans="1:4" x14ac:dyDescent="0.3">
      <c r="A61" s="66">
        <v>46357</v>
      </c>
      <c r="B61" s="144"/>
      <c r="C61" s="56"/>
      <c r="D61" s="21"/>
    </row>
    <row r="62" spans="1:4" x14ac:dyDescent="0.3">
      <c r="A62" s="66">
        <v>46388</v>
      </c>
      <c r="B62" s="144"/>
      <c r="C62" s="21"/>
      <c r="D62" s="21"/>
    </row>
    <row r="63" spans="1:4" x14ac:dyDescent="0.3">
      <c r="A63" s="66">
        <v>46419</v>
      </c>
      <c r="B63" s="144"/>
      <c r="C63" s="144"/>
      <c r="D63" s="21"/>
    </row>
    <row r="64" spans="1:4" x14ac:dyDescent="0.3">
      <c r="A64" s="66">
        <v>46447</v>
      </c>
      <c r="B64" s="144"/>
      <c r="C64" s="144"/>
      <c r="D64" s="21"/>
    </row>
    <row r="65" spans="1:4" x14ac:dyDescent="0.3">
      <c r="A65" s="66">
        <v>46478</v>
      </c>
      <c r="B65" s="144">
        <f>'OC A CONTRATAR'!B34*'OC A CONTRATAR'!B$5</f>
        <v>0</v>
      </c>
      <c r="C65" s="144">
        <f>'OC A CONTRATAR'!C34*'OC A CONTRATAR'!B$5</f>
        <v>0</v>
      </c>
      <c r="D65" s="21">
        <f>B65+C65</f>
        <v>0</v>
      </c>
    </row>
    <row r="66" spans="1:4" x14ac:dyDescent="0.3">
      <c r="A66" s="66">
        <v>46508</v>
      </c>
      <c r="B66" s="144"/>
      <c r="C66" s="144"/>
      <c r="D66" s="21"/>
    </row>
    <row r="67" spans="1:4" x14ac:dyDescent="0.3">
      <c r="A67" s="66">
        <v>46539</v>
      </c>
      <c r="B67" s="144"/>
      <c r="C67" s="144"/>
      <c r="D67" s="21"/>
    </row>
    <row r="68" spans="1:4" x14ac:dyDescent="0.3">
      <c r="A68" s="66">
        <v>46569</v>
      </c>
      <c r="B68" s="144"/>
      <c r="C68" s="144"/>
      <c r="D68" s="21"/>
    </row>
    <row r="69" spans="1:4" x14ac:dyDescent="0.3">
      <c r="A69" s="66">
        <v>46600</v>
      </c>
      <c r="B69" s="144"/>
      <c r="C69" s="144"/>
      <c r="D69" s="21"/>
    </row>
    <row r="70" spans="1:4" x14ac:dyDescent="0.3">
      <c r="A70" s="66">
        <v>46631</v>
      </c>
      <c r="B70" s="144"/>
      <c r="C70" s="144"/>
      <c r="D70" s="21"/>
    </row>
    <row r="71" spans="1:4" x14ac:dyDescent="0.3">
      <c r="A71" s="66">
        <v>46661</v>
      </c>
      <c r="B71" s="144">
        <f>'OC A CONTRATAR'!B35*'OC A CONTRATAR'!B$5</f>
        <v>0</v>
      </c>
      <c r="C71" s="144">
        <f>'OC A CONTRATAR'!C35*'OC A CONTRATAR'!B$5</f>
        <v>0</v>
      </c>
      <c r="D71" s="21">
        <f>B71+C71</f>
        <v>0</v>
      </c>
    </row>
    <row r="72" spans="1:4" x14ac:dyDescent="0.3">
      <c r="A72" s="66">
        <v>46692</v>
      </c>
      <c r="B72" s="144"/>
      <c r="C72" s="144"/>
      <c r="D72" s="21"/>
    </row>
    <row r="73" spans="1:4" x14ac:dyDescent="0.3">
      <c r="A73" s="66">
        <v>46722</v>
      </c>
      <c r="B73" s="144"/>
      <c r="C73" s="144"/>
      <c r="D73" s="21"/>
    </row>
    <row r="74" spans="1:4" x14ac:dyDescent="0.3">
      <c r="A74" s="66">
        <v>46753</v>
      </c>
      <c r="B74" s="144"/>
      <c r="C74" s="144"/>
      <c r="D74" s="21"/>
    </row>
    <row r="75" spans="1:4" x14ac:dyDescent="0.3">
      <c r="A75" s="66">
        <v>46784</v>
      </c>
      <c r="B75" s="144"/>
      <c r="C75" s="144"/>
      <c r="D75" s="21"/>
    </row>
    <row r="76" spans="1:4" x14ac:dyDescent="0.3">
      <c r="A76" s="66">
        <v>46813</v>
      </c>
      <c r="B76" s="144"/>
      <c r="C76" s="144"/>
      <c r="D76" s="21"/>
    </row>
    <row r="77" spans="1:4" x14ac:dyDescent="0.3">
      <c r="A77" s="66">
        <v>46844</v>
      </c>
      <c r="B77" s="144">
        <f>'OC A CONTRATAR'!B36*'OC A CONTRATAR'!B$5</f>
        <v>0</v>
      </c>
      <c r="C77" s="144">
        <f>'OC A CONTRATAR'!C36*'OC A CONTRATAR'!B$5</f>
        <v>0</v>
      </c>
      <c r="D77" s="21">
        <f>B77+C77</f>
        <v>0</v>
      </c>
    </row>
    <row r="78" spans="1:4" x14ac:dyDescent="0.3">
      <c r="A78" s="66">
        <v>46874</v>
      </c>
      <c r="B78" s="144"/>
      <c r="C78" s="144"/>
      <c r="D78" s="21"/>
    </row>
    <row r="79" spans="1:4" x14ac:dyDescent="0.3">
      <c r="A79" s="66">
        <v>46905</v>
      </c>
      <c r="B79" s="144"/>
      <c r="C79" s="144"/>
      <c r="D79" s="21"/>
    </row>
    <row r="80" spans="1:4" x14ac:dyDescent="0.3">
      <c r="A80" s="66">
        <v>46935</v>
      </c>
      <c r="B80" s="144"/>
      <c r="C80" s="144"/>
      <c r="D80" s="21"/>
    </row>
    <row r="81" spans="1:4" x14ac:dyDescent="0.3">
      <c r="A81" s="66">
        <v>46966</v>
      </c>
      <c r="B81" s="144"/>
      <c r="C81" s="144"/>
      <c r="D81" s="21"/>
    </row>
    <row r="82" spans="1:4" x14ac:dyDescent="0.3">
      <c r="A82" s="66">
        <v>46997</v>
      </c>
      <c r="B82" s="144"/>
      <c r="C82" s="144"/>
      <c r="D82" s="21"/>
    </row>
    <row r="83" spans="1:4" x14ac:dyDescent="0.3">
      <c r="A83" s="66">
        <v>47027</v>
      </c>
      <c r="B83" s="144">
        <f>'OC A CONTRATAR'!B37*'OC A CONTRATAR'!B$5</f>
        <v>0</v>
      </c>
      <c r="C83" s="144">
        <f>'OC A CONTRATAR'!C37*'OC A CONTRATAR'!B$5</f>
        <v>0</v>
      </c>
      <c r="D83" s="21">
        <f>B83+C83</f>
        <v>0</v>
      </c>
    </row>
    <row r="84" spans="1:4" x14ac:dyDescent="0.3">
      <c r="A84" s="66">
        <v>47058</v>
      </c>
      <c r="B84" s="144"/>
      <c r="C84" s="144"/>
      <c r="D84" s="21"/>
    </row>
    <row r="85" spans="1:4" x14ac:dyDescent="0.3">
      <c r="A85" s="66">
        <v>47088</v>
      </c>
      <c r="B85" s="144"/>
      <c r="C85" s="144"/>
      <c r="D85" s="21"/>
    </row>
    <row r="86" spans="1:4" x14ac:dyDescent="0.3">
      <c r="A86" s="66">
        <v>47119</v>
      </c>
      <c r="B86" s="144"/>
      <c r="C86" s="144"/>
      <c r="D86" s="21"/>
    </row>
    <row r="87" spans="1:4" x14ac:dyDescent="0.3">
      <c r="A87" s="66">
        <v>47150</v>
      </c>
      <c r="B87" s="144"/>
      <c r="C87" s="144"/>
      <c r="D87" s="21"/>
    </row>
    <row r="88" spans="1:4" x14ac:dyDescent="0.3">
      <c r="A88" s="66">
        <v>47178</v>
      </c>
      <c r="B88" s="144"/>
      <c r="C88" s="144"/>
      <c r="D88" s="21"/>
    </row>
    <row r="89" spans="1:4" x14ac:dyDescent="0.3">
      <c r="A89" s="66">
        <v>47209</v>
      </c>
      <c r="B89" s="144">
        <f>'OC A CONTRATAR'!B38*'OC A CONTRATAR'!B$5</f>
        <v>0</v>
      </c>
      <c r="C89" s="144">
        <f>'OC A CONTRATAR'!C38*'OC A CONTRATAR'!B$5</f>
        <v>0</v>
      </c>
      <c r="D89" s="21">
        <f>B89+C89</f>
        <v>0</v>
      </c>
    </row>
    <row r="90" spans="1:4" x14ac:dyDescent="0.3">
      <c r="A90" s="66">
        <v>47239</v>
      </c>
      <c r="B90" s="144"/>
      <c r="C90" s="144"/>
      <c r="D90" s="21"/>
    </row>
    <row r="91" spans="1:4" x14ac:dyDescent="0.3">
      <c r="A91" s="66">
        <v>47270</v>
      </c>
      <c r="B91" s="144"/>
      <c r="C91" s="144"/>
      <c r="D91" s="21"/>
    </row>
    <row r="92" spans="1:4" x14ac:dyDescent="0.3">
      <c r="A92" s="66">
        <v>47300</v>
      </c>
      <c r="B92" s="144"/>
      <c r="C92" s="144"/>
      <c r="D92" s="21"/>
    </row>
    <row r="93" spans="1:4" x14ac:dyDescent="0.3">
      <c r="A93" s="66">
        <v>47331</v>
      </c>
      <c r="B93" s="144"/>
      <c r="C93" s="144"/>
      <c r="D93" s="21"/>
    </row>
    <row r="94" spans="1:4" x14ac:dyDescent="0.3">
      <c r="A94" s="66">
        <v>47362</v>
      </c>
      <c r="B94" s="144"/>
      <c r="C94" s="144"/>
      <c r="D94" s="21"/>
    </row>
    <row r="95" spans="1:4" x14ac:dyDescent="0.3">
      <c r="A95" s="66">
        <v>47392</v>
      </c>
      <c r="B95" s="144">
        <f>'OC A CONTRATAR'!B39*'OC A CONTRATAR'!B$5</f>
        <v>0</v>
      </c>
      <c r="C95" s="144">
        <f>'OC A CONTRATAR'!C39*'OC A CONTRATAR'!B$5</f>
        <v>0</v>
      </c>
      <c r="D95" s="21">
        <f>B95+C95</f>
        <v>0</v>
      </c>
    </row>
    <row r="96" spans="1:4" x14ac:dyDescent="0.3">
      <c r="A96" s="66">
        <v>47423</v>
      </c>
      <c r="B96" s="144"/>
      <c r="C96" s="144"/>
      <c r="D96" s="21"/>
    </row>
    <row r="97" spans="1:4" x14ac:dyDescent="0.3">
      <c r="A97" s="66">
        <v>47453</v>
      </c>
      <c r="B97" s="144"/>
      <c r="C97" s="144"/>
      <c r="D97" s="21"/>
    </row>
    <row r="98" spans="1:4" x14ac:dyDescent="0.3">
      <c r="A98" s="66">
        <v>47484</v>
      </c>
      <c r="B98" s="144"/>
      <c r="C98" s="144"/>
      <c r="D98" s="21"/>
    </row>
    <row r="99" spans="1:4" x14ac:dyDescent="0.3">
      <c r="A99" s="66">
        <v>47515</v>
      </c>
      <c r="B99" s="144"/>
      <c r="C99" s="144"/>
      <c r="D99" s="21"/>
    </row>
    <row r="100" spans="1:4" x14ac:dyDescent="0.3">
      <c r="A100" s="66">
        <v>47543</v>
      </c>
      <c r="B100" s="144"/>
      <c r="C100" s="144"/>
      <c r="D100" s="21"/>
    </row>
    <row r="101" spans="1:4" x14ac:dyDescent="0.3">
      <c r="A101" s="66">
        <v>47574</v>
      </c>
      <c r="B101" s="144">
        <f>'OC A CONTRATAR'!B40*'OC A CONTRATAR'!B$5</f>
        <v>0</v>
      </c>
      <c r="C101" s="144">
        <f>'OC A CONTRATAR'!C40*'OC A CONTRATAR'!B$5</f>
        <v>0</v>
      </c>
      <c r="D101" s="21">
        <f>B101+C101</f>
        <v>0</v>
      </c>
    </row>
    <row r="102" spans="1:4" x14ac:dyDescent="0.3">
      <c r="A102" s="66">
        <v>47604</v>
      </c>
      <c r="B102" s="144"/>
      <c r="C102" s="144"/>
      <c r="D102" s="21"/>
    </row>
    <row r="103" spans="1:4" x14ac:dyDescent="0.3">
      <c r="A103" s="66">
        <v>47635</v>
      </c>
      <c r="B103" s="144"/>
      <c r="C103" s="144"/>
      <c r="D103" s="21"/>
    </row>
    <row r="104" spans="1:4" x14ac:dyDescent="0.3">
      <c r="A104" s="66">
        <v>47665</v>
      </c>
      <c r="B104" s="144"/>
      <c r="C104" s="144"/>
      <c r="D104" s="21"/>
    </row>
    <row r="105" spans="1:4" x14ac:dyDescent="0.3">
      <c r="A105" s="66">
        <v>47696</v>
      </c>
      <c r="B105" s="144"/>
      <c r="C105" s="144"/>
      <c r="D105" s="21"/>
    </row>
    <row r="106" spans="1:4" x14ac:dyDescent="0.3">
      <c r="A106" s="66">
        <v>47727</v>
      </c>
      <c r="B106" s="144"/>
      <c r="C106" s="144"/>
      <c r="D106" s="21"/>
    </row>
    <row r="107" spans="1:4" x14ac:dyDescent="0.3">
      <c r="A107" s="66">
        <v>47757</v>
      </c>
      <c r="B107" s="144">
        <f>'OC A CONTRATAR'!B41*'OC A CONTRATAR'!B$5</f>
        <v>0</v>
      </c>
      <c r="C107" s="144">
        <f>'OC A CONTRATAR'!C41*'OC A CONTRATAR'!B$5</f>
        <v>0</v>
      </c>
      <c r="D107" s="21">
        <f>B107+C107</f>
        <v>0</v>
      </c>
    </row>
    <row r="108" spans="1:4" x14ac:dyDescent="0.3">
      <c r="A108" s="66">
        <v>47788</v>
      </c>
      <c r="B108" s="144"/>
      <c r="C108" s="144"/>
      <c r="D108" s="21"/>
    </row>
    <row r="109" spans="1:4" x14ac:dyDescent="0.3">
      <c r="A109" s="66">
        <v>47818</v>
      </c>
      <c r="B109" s="144"/>
      <c r="C109" s="144"/>
      <c r="D109" s="21"/>
    </row>
    <row r="110" spans="1:4" x14ac:dyDescent="0.3">
      <c r="A110" s="66">
        <v>47849</v>
      </c>
      <c r="B110" s="144"/>
      <c r="C110" s="144"/>
      <c r="D110" s="21"/>
    </row>
    <row r="111" spans="1:4" x14ac:dyDescent="0.3">
      <c r="A111" s="66">
        <v>47880</v>
      </c>
      <c r="B111" s="144"/>
      <c r="C111" s="144"/>
      <c r="D111" s="21"/>
    </row>
    <row r="112" spans="1:4" x14ac:dyDescent="0.3">
      <c r="A112" s="66">
        <v>47908</v>
      </c>
      <c r="B112" s="144"/>
      <c r="C112" s="144"/>
      <c r="D112" s="21"/>
    </row>
    <row r="113" spans="1:4" x14ac:dyDescent="0.3">
      <c r="A113" s="66">
        <v>47939</v>
      </c>
      <c r="B113" s="144">
        <f>'OC A CONTRATAR'!B42*'OC A CONTRATAR'!B$5</f>
        <v>0</v>
      </c>
      <c r="C113" s="144">
        <f>'OC A CONTRATAR'!C42*'OC A CONTRATAR'!B$5</f>
        <v>0</v>
      </c>
      <c r="D113" s="21">
        <f>B113+C113</f>
        <v>0</v>
      </c>
    </row>
    <row r="114" spans="1:4" x14ac:dyDescent="0.3">
      <c r="A114" s="66">
        <v>47969</v>
      </c>
      <c r="B114" s="144"/>
      <c r="C114" s="144"/>
      <c r="D114" s="21"/>
    </row>
    <row r="115" spans="1:4" x14ac:dyDescent="0.3">
      <c r="A115" s="66">
        <v>48000</v>
      </c>
      <c r="B115" s="144"/>
      <c r="C115" s="144"/>
      <c r="D115" s="21"/>
    </row>
    <row r="116" spans="1:4" x14ac:dyDescent="0.3">
      <c r="A116" s="66">
        <v>48030</v>
      </c>
      <c r="B116" s="144"/>
      <c r="C116" s="144"/>
      <c r="D116" s="21"/>
    </row>
    <row r="117" spans="1:4" x14ac:dyDescent="0.3">
      <c r="A117" s="66">
        <v>48061</v>
      </c>
      <c r="B117" s="144"/>
      <c r="C117" s="144"/>
      <c r="D117" s="21"/>
    </row>
    <row r="118" spans="1:4" x14ac:dyDescent="0.3">
      <c r="A118" s="66">
        <v>48092</v>
      </c>
      <c r="B118" s="144"/>
      <c r="C118" s="144"/>
      <c r="D118" s="21"/>
    </row>
    <row r="119" spans="1:4" x14ac:dyDescent="0.3">
      <c r="A119" s="66">
        <v>48122</v>
      </c>
      <c r="B119" s="144">
        <f>'OC A CONTRATAR'!B43*'OC A CONTRATAR'!B$5</f>
        <v>0</v>
      </c>
      <c r="C119" s="144">
        <f>'OC A CONTRATAR'!C43*'OC A CONTRATAR'!B$5</f>
        <v>0</v>
      </c>
      <c r="D119" s="21">
        <f>B119+C119</f>
        <v>0</v>
      </c>
    </row>
    <row r="120" spans="1:4" x14ac:dyDescent="0.3">
      <c r="A120" s="66">
        <v>48153</v>
      </c>
      <c r="B120" s="144"/>
      <c r="C120" s="144"/>
      <c r="D120" s="21"/>
    </row>
    <row r="121" spans="1:4" x14ac:dyDescent="0.3">
      <c r="A121" s="66">
        <v>48183</v>
      </c>
      <c r="B121" s="144"/>
      <c r="C121" s="144"/>
      <c r="D121" s="21"/>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dimension ref="A1:S763"/>
  <sheetViews>
    <sheetView workbookViewId="0">
      <selection activeCell="E37" sqref="E37"/>
    </sheetView>
  </sheetViews>
  <sheetFormatPr defaultRowHeight="14.4" x14ac:dyDescent="0.3"/>
  <cols>
    <col min="1" max="1" width="10.88671875" bestFit="1" customWidth="1"/>
    <col min="2" max="2" width="12.5546875" customWidth="1"/>
    <col min="3" max="3" width="10.109375" bestFit="1" customWidth="1"/>
    <col min="4" max="4" width="16.33203125" style="179" bestFit="1" customWidth="1"/>
    <col min="5" max="5" width="12.5546875" customWidth="1"/>
    <col min="6" max="6" width="10" style="200" customWidth="1"/>
    <col min="11" max="11" width="10.77734375" bestFit="1" customWidth="1"/>
    <col min="13" max="13" width="10.21875" bestFit="1" customWidth="1"/>
    <col min="14" max="14" width="10.88671875" customWidth="1"/>
    <col min="17" max="17" width="10.5546875" bestFit="1" customWidth="1"/>
    <col min="18" max="18" width="9.88671875" bestFit="1" customWidth="1"/>
    <col min="19" max="19" width="35.5546875" bestFit="1" customWidth="1"/>
  </cols>
  <sheetData>
    <row r="1" spans="1:19" x14ac:dyDescent="0.3">
      <c r="B1" t="s">
        <v>604</v>
      </c>
      <c r="C1" t="s">
        <v>27</v>
      </c>
      <c r="D1" s="179" t="s">
        <v>605</v>
      </c>
      <c r="E1" s="179" t="s">
        <v>26</v>
      </c>
      <c r="F1" s="200" t="s">
        <v>606</v>
      </c>
    </row>
    <row r="2" spans="1:19" x14ac:dyDescent="0.3">
      <c r="A2" s="1">
        <v>44378</v>
      </c>
      <c r="B2" s="5"/>
      <c r="C2" s="5"/>
      <c r="D2" s="182"/>
      <c r="E2" s="5"/>
      <c r="K2" s="1"/>
      <c r="L2" s="5"/>
      <c r="M2" s="5"/>
    </row>
    <row r="3" spans="1:19" x14ac:dyDescent="0.3">
      <c r="A3" s="1">
        <v>44409</v>
      </c>
      <c r="B3" s="5"/>
      <c r="C3" s="5"/>
      <c r="D3" s="182"/>
      <c r="E3" s="5"/>
      <c r="K3" s="1"/>
      <c r="L3" s="5"/>
      <c r="M3" s="5"/>
    </row>
    <row r="4" spans="1:19" x14ac:dyDescent="0.3">
      <c r="A4" s="1">
        <v>44440</v>
      </c>
      <c r="B4" s="5"/>
      <c r="C4" s="5"/>
      <c r="D4" s="182"/>
      <c r="E4" s="5"/>
      <c r="K4" s="1"/>
      <c r="L4" s="5"/>
      <c r="M4" s="5"/>
    </row>
    <row r="5" spans="1:19" x14ac:dyDescent="0.3">
      <c r="A5" s="1">
        <v>44470</v>
      </c>
      <c r="B5" s="5"/>
      <c r="C5" s="5"/>
      <c r="D5" s="182"/>
      <c r="E5" s="5"/>
      <c r="K5" s="1"/>
      <c r="L5" s="5"/>
      <c r="M5" s="5"/>
    </row>
    <row r="6" spans="1:19" x14ac:dyDescent="0.3">
      <c r="A6" s="1">
        <v>44501</v>
      </c>
      <c r="B6" s="5"/>
      <c r="C6" s="5"/>
      <c r="D6" s="182"/>
      <c r="E6" s="5"/>
      <c r="K6" s="1"/>
      <c r="L6" s="5"/>
      <c r="M6" s="5"/>
    </row>
    <row r="7" spans="1:19" x14ac:dyDescent="0.3">
      <c r="A7" s="1">
        <v>44531</v>
      </c>
      <c r="B7" s="5"/>
      <c r="C7" s="5"/>
      <c r="D7" s="182"/>
      <c r="E7" s="5"/>
      <c r="K7" s="1"/>
      <c r="L7" s="5"/>
      <c r="M7" s="5"/>
    </row>
    <row r="8" spans="1:19" x14ac:dyDescent="0.3">
      <c r="A8" s="1">
        <v>44562</v>
      </c>
      <c r="B8" s="5">
        <f>IF(D8="CAM",E8,F8)</f>
        <v>2.5249999999999999E-3</v>
      </c>
      <c r="C8" s="180">
        <v>5.3574000000000002</v>
      </c>
      <c r="D8" s="182" t="s">
        <v>26</v>
      </c>
      <c r="E8" s="5">
        <v>2.5249999999999999E-3</v>
      </c>
      <c r="F8" s="200">
        <v>9.4999999999999998E-3</v>
      </c>
      <c r="K8" s="1"/>
      <c r="L8" s="5"/>
      <c r="M8" s="6"/>
      <c r="N8" s="201"/>
      <c r="O8" s="16"/>
      <c r="Q8" s="197"/>
      <c r="R8" s="159"/>
      <c r="S8" s="198"/>
    </row>
    <row r="9" spans="1:19" x14ac:dyDescent="0.3">
      <c r="A9" s="1">
        <v>44593</v>
      </c>
      <c r="B9" s="5">
        <f t="shared" ref="B9" si="0">IF(D9="CAM",E9,F9)</f>
        <v>4.3430000000000005E-3</v>
      </c>
      <c r="C9" s="180">
        <v>5.1394000000000002</v>
      </c>
      <c r="D9" s="182" t="s">
        <v>26</v>
      </c>
      <c r="E9" s="5">
        <v>4.3430000000000005E-3</v>
      </c>
      <c r="F9" s="200">
        <v>7.3000000000000001E-3</v>
      </c>
      <c r="K9" s="1"/>
      <c r="L9" s="5"/>
      <c r="M9" s="6"/>
      <c r="N9" s="201"/>
      <c r="O9" s="16"/>
      <c r="Q9" s="197"/>
      <c r="R9" s="159"/>
      <c r="S9" s="198"/>
    </row>
    <row r="10" spans="1:19" x14ac:dyDescent="0.3">
      <c r="A10" s="1">
        <v>44621</v>
      </c>
      <c r="B10" s="5">
        <f t="shared" ref="B10:B73" si="1">IF(D10="CAM",E10,F10)</f>
        <v>3.9760000000000004E-3</v>
      </c>
      <c r="C10" s="180">
        <v>4.7378</v>
      </c>
      <c r="D10" s="182" t="s">
        <v>26</v>
      </c>
      <c r="E10" s="5">
        <v>3.9760000000000004E-3</v>
      </c>
      <c r="F10" s="200">
        <v>5.4000000000000003E-3</v>
      </c>
      <c r="K10" s="1"/>
      <c r="L10" s="5"/>
      <c r="M10" s="6"/>
      <c r="N10" s="201"/>
      <c r="O10" s="16"/>
      <c r="Q10" s="197"/>
      <c r="R10" s="159"/>
      <c r="S10" s="198"/>
    </row>
    <row r="11" spans="1:19" x14ac:dyDescent="0.3">
      <c r="A11" s="1">
        <v>44652</v>
      </c>
      <c r="B11" s="5">
        <f t="shared" si="1"/>
        <v>4.2030000000000001E-3</v>
      </c>
      <c r="C11" s="180">
        <v>4.9191000000000003</v>
      </c>
      <c r="D11" s="182" t="s">
        <v>26</v>
      </c>
      <c r="E11" s="5">
        <v>4.2030000000000001E-3</v>
      </c>
      <c r="F11" s="200">
        <v>1.01E-2</v>
      </c>
      <c r="K11" s="1"/>
      <c r="L11" s="5"/>
      <c r="M11" s="6"/>
      <c r="N11" s="201"/>
      <c r="O11" s="16"/>
      <c r="Q11" s="197"/>
      <c r="R11" s="159"/>
      <c r="S11" s="198"/>
    </row>
    <row r="12" spans="1:19" x14ac:dyDescent="0.3">
      <c r="A12" s="1">
        <v>44682</v>
      </c>
      <c r="B12" s="5">
        <f t="shared" si="1"/>
        <v>5.9170000000000004E-3</v>
      </c>
      <c r="C12" s="180">
        <v>4.7289000000000003</v>
      </c>
      <c r="D12" s="182" t="s">
        <v>26</v>
      </c>
      <c r="E12" s="5">
        <v>5.9170000000000004E-3</v>
      </c>
      <c r="F12" s="200">
        <v>1.6199999999999999E-2</v>
      </c>
      <c r="K12" s="1"/>
      <c r="L12" s="5"/>
      <c r="M12" s="6"/>
      <c r="N12" s="201"/>
      <c r="O12" s="16"/>
      <c r="Q12" s="197"/>
      <c r="R12" s="159"/>
      <c r="S12" s="198"/>
    </row>
    <row r="13" spans="1:19" x14ac:dyDescent="0.3">
      <c r="A13" s="1">
        <v>44713</v>
      </c>
      <c r="B13" s="5">
        <f t="shared" si="1"/>
        <v>4.993E-3</v>
      </c>
      <c r="C13" s="180">
        <v>5.2380000000000004</v>
      </c>
      <c r="D13" s="182" t="s">
        <v>26</v>
      </c>
      <c r="E13" s="5">
        <v>4.993E-3</v>
      </c>
      <c r="F13" s="200">
        <v>1.06E-2</v>
      </c>
      <c r="K13" s="1"/>
      <c r="L13" s="5"/>
      <c r="M13" s="6"/>
      <c r="N13" s="201"/>
      <c r="O13" s="16"/>
      <c r="Q13" s="197"/>
      <c r="R13" s="159"/>
      <c r="S13" s="198"/>
    </row>
    <row r="14" spans="1:19" x14ac:dyDescent="0.3">
      <c r="A14" s="1">
        <v>44743</v>
      </c>
      <c r="B14" s="5">
        <f t="shared" si="1"/>
        <v>6.9889999999999996E-3</v>
      </c>
      <c r="C14" s="180">
        <v>5.1883999999999997</v>
      </c>
      <c r="D14" s="182" t="s">
        <v>26</v>
      </c>
      <c r="E14" s="5">
        <v>6.9889999999999996E-3</v>
      </c>
      <c r="F14" s="200">
        <v>4.7000000000000002E-3</v>
      </c>
      <c r="K14" s="1"/>
      <c r="L14" s="5"/>
      <c r="M14" s="6"/>
      <c r="N14" s="201"/>
      <c r="O14" s="16"/>
      <c r="Q14" s="197"/>
      <c r="R14" s="159"/>
      <c r="S14" s="198"/>
    </row>
    <row r="15" spans="1:19" x14ac:dyDescent="0.3">
      <c r="A15" s="1">
        <v>44774</v>
      </c>
      <c r="B15" s="5">
        <f t="shared" si="1"/>
        <v>6.7970000000000001E-3</v>
      </c>
      <c r="C15" s="180">
        <v>5.1790000000000003</v>
      </c>
      <c r="D15" s="182" t="s">
        <v>26</v>
      </c>
      <c r="E15" s="5">
        <v>6.7970000000000001E-3</v>
      </c>
      <c r="F15" s="200">
        <v>6.7000000000000002E-3</v>
      </c>
      <c r="K15" s="1"/>
      <c r="L15" s="5"/>
      <c r="M15" s="6"/>
      <c r="N15" s="201"/>
      <c r="O15" s="16"/>
      <c r="Q15" s="197"/>
      <c r="R15" s="159"/>
      <c r="S15" s="198"/>
    </row>
    <row r="16" spans="1:19" x14ac:dyDescent="0.3">
      <c r="A16" s="1">
        <v>44805</v>
      </c>
      <c r="B16" s="5">
        <f t="shared" si="1"/>
        <v>6.9909999999999998E-3</v>
      </c>
      <c r="C16" s="180">
        <v>5.4066000000000001</v>
      </c>
      <c r="D16" s="182" t="s">
        <v>26</v>
      </c>
      <c r="E16" s="5">
        <v>6.9909999999999998E-3</v>
      </c>
      <c r="F16" s="200">
        <v>-6.7999999999999996E-3</v>
      </c>
      <c r="K16" s="1"/>
      <c r="L16" s="5"/>
      <c r="M16" s="6"/>
      <c r="N16" s="201"/>
      <c r="O16" s="16"/>
      <c r="Q16" s="197"/>
      <c r="R16" s="159"/>
      <c r="S16" s="198"/>
    </row>
    <row r="17" spans="1:19" x14ac:dyDescent="0.3">
      <c r="A17" s="1">
        <v>44835</v>
      </c>
      <c r="B17" s="5">
        <f t="shared" si="1"/>
        <v>8.3320000000000009E-3</v>
      </c>
      <c r="C17" s="180">
        <v>5.2569999999999997</v>
      </c>
      <c r="D17" s="182" t="s">
        <v>26</v>
      </c>
      <c r="E17" s="5">
        <v>8.3320000000000009E-3</v>
      </c>
      <c r="F17" s="200">
        <v>-3.5999999999999999E-3</v>
      </c>
      <c r="K17" s="1"/>
      <c r="L17" s="5"/>
      <c r="M17" s="6"/>
      <c r="N17" s="201"/>
      <c r="O17" s="16"/>
      <c r="Q17" s="197"/>
      <c r="R17" s="159"/>
      <c r="S17" s="198"/>
    </row>
    <row r="18" spans="1:19" x14ac:dyDescent="0.3">
      <c r="A18" s="1">
        <v>44866</v>
      </c>
      <c r="B18" s="5">
        <f t="shared" si="1"/>
        <v>7.3610000000000004E-3</v>
      </c>
      <c r="C18" s="180">
        <v>5.2941000000000003</v>
      </c>
      <c r="D18" s="182" t="s">
        <v>26</v>
      </c>
      <c r="E18" s="5">
        <v>7.3610000000000004E-3</v>
      </c>
      <c r="F18" s="200">
        <v>-2.8999999999999998E-3</v>
      </c>
      <c r="K18" s="1"/>
      <c r="L18" s="5"/>
      <c r="M18" s="6"/>
      <c r="N18" s="201"/>
      <c r="O18" s="16"/>
      <c r="Q18" s="197"/>
      <c r="R18" s="159"/>
      <c r="S18" s="198"/>
    </row>
    <row r="19" spans="1:19" x14ac:dyDescent="0.3">
      <c r="A19" s="1">
        <v>44896</v>
      </c>
      <c r="B19" s="5">
        <f t="shared" si="1"/>
        <v>6.8500000000000002E-3</v>
      </c>
      <c r="C19" s="180">
        <v>5.2176999999999998</v>
      </c>
      <c r="D19" s="182" t="s">
        <v>26</v>
      </c>
      <c r="E19" s="5">
        <v>6.8500000000000002E-3</v>
      </c>
      <c r="F19" s="200">
        <v>5.8999999999999999E-3</v>
      </c>
      <c r="K19" s="1"/>
      <c r="L19" s="5"/>
      <c r="M19" s="6"/>
      <c r="N19" s="201"/>
      <c r="O19" s="16"/>
      <c r="Q19" s="197"/>
      <c r="R19" s="159"/>
      <c r="S19" s="198"/>
    </row>
    <row r="20" spans="1:19" x14ac:dyDescent="0.3">
      <c r="A20" s="1">
        <v>44927</v>
      </c>
      <c r="B20" s="5">
        <f t="shared" si="1"/>
        <v>6.8500000000000002E-3</v>
      </c>
      <c r="C20" s="180">
        <v>5.0993000000000004</v>
      </c>
      <c r="D20" s="182" t="s">
        <v>26</v>
      </c>
      <c r="E20" s="5">
        <v>6.8500000000000002E-3</v>
      </c>
      <c r="F20" s="200">
        <v>4.1000000000000003E-3</v>
      </c>
      <c r="K20" s="1"/>
      <c r="L20" s="5"/>
      <c r="M20" s="6"/>
      <c r="N20" s="201"/>
      <c r="O20" s="16"/>
      <c r="Q20" s="197"/>
      <c r="R20" s="159"/>
      <c r="S20" s="198"/>
    </row>
    <row r="21" spans="1:19" x14ac:dyDescent="0.3">
      <c r="A21" s="1">
        <v>44958</v>
      </c>
      <c r="B21" s="5">
        <f t="shared" si="1"/>
        <v>7.8729999999999998E-3</v>
      </c>
      <c r="C21" s="180">
        <v>5.2077999999999998</v>
      </c>
      <c r="D21" s="182" t="s">
        <v>26</v>
      </c>
      <c r="E21" s="5">
        <v>7.8729999999999998E-3</v>
      </c>
      <c r="F21" s="200">
        <v>6.1999999999999998E-3</v>
      </c>
      <c r="K21" s="1"/>
      <c r="L21" s="5"/>
      <c r="M21" s="6"/>
      <c r="N21" s="201"/>
      <c r="O21" s="16"/>
      <c r="Q21" s="197"/>
      <c r="R21" s="159"/>
      <c r="S21" s="198"/>
    </row>
    <row r="22" spans="1:19" x14ac:dyDescent="0.3">
      <c r="A22" s="1">
        <v>44986</v>
      </c>
      <c r="B22" s="5">
        <f t="shared" si="1"/>
        <v>7.8729999999999998E-3</v>
      </c>
      <c r="C22" s="180">
        <v>5.0804</v>
      </c>
      <c r="D22" s="182" t="s">
        <v>26</v>
      </c>
      <c r="E22" s="5">
        <v>7.8729999999999998E-3</v>
      </c>
      <c r="F22" s="200">
        <v>5.3E-3</v>
      </c>
      <c r="K22" s="1"/>
      <c r="L22" s="5"/>
      <c r="M22" s="6"/>
      <c r="N22" s="201"/>
      <c r="O22" s="16"/>
      <c r="Q22" s="197"/>
      <c r="R22" s="159"/>
      <c r="S22" s="198"/>
    </row>
    <row r="23" spans="1:19" x14ac:dyDescent="0.3">
      <c r="A23" s="1">
        <v>45017</v>
      </c>
      <c r="B23" s="5">
        <f t="shared" si="1"/>
        <v>5.8279999999999998E-3</v>
      </c>
      <c r="C23" s="180">
        <v>5.0007000000000001</v>
      </c>
      <c r="D23" s="182" t="s">
        <v>26</v>
      </c>
      <c r="E23" s="5">
        <v>5.8279999999999998E-3</v>
      </c>
      <c r="F23" s="200">
        <v>8.3999999999999995E-3</v>
      </c>
      <c r="K23" s="1"/>
      <c r="L23" s="5"/>
      <c r="M23" s="6"/>
      <c r="N23" s="201"/>
      <c r="O23" s="16"/>
      <c r="Q23" s="197"/>
      <c r="R23" s="159"/>
      <c r="S23" s="198"/>
    </row>
    <row r="24" spans="1:19" x14ac:dyDescent="0.3">
      <c r="A24" s="1">
        <v>45047</v>
      </c>
      <c r="B24" s="5">
        <f t="shared" si="1"/>
        <v>8.3850000000000001E-3</v>
      </c>
      <c r="C24" s="180">
        <v>5.0959000000000003</v>
      </c>
      <c r="D24" s="182" t="s">
        <v>26</v>
      </c>
      <c r="E24" s="5">
        <v>8.3850000000000001E-3</v>
      </c>
      <c r="F24" s="200">
        <v>7.1000000000000004E-3</v>
      </c>
      <c r="K24" s="1"/>
      <c r="L24" s="5"/>
      <c r="M24" s="6"/>
      <c r="N24" s="201"/>
      <c r="O24" s="16"/>
      <c r="Q24" s="197"/>
      <c r="R24" s="159"/>
      <c r="S24" s="198"/>
    </row>
    <row r="25" spans="1:19" x14ac:dyDescent="0.3">
      <c r="A25" s="1">
        <v>45078</v>
      </c>
      <c r="B25" s="5">
        <f t="shared" si="1"/>
        <v>5.8279999999999998E-3</v>
      </c>
      <c r="C25" s="180">
        <v>4.8192000000000004</v>
      </c>
      <c r="D25" s="182" t="s">
        <v>26</v>
      </c>
      <c r="E25" s="5">
        <v>5.8279999999999998E-3</v>
      </c>
      <c r="F25" s="200">
        <v>6.1000000000000004E-3</v>
      </c>
      <c r="K25" s="1"/>
      <c r="L25" s="5"/>
      <c r="M25" s="6"/>
      <c r="N25" s="201"/>
      <c r="O25" s="16"/>
      <c r="Q25" s="197"/>
      <c r="R25" s="159"/>
      <c r="S25" s="198"/>
    </row>
    <row r="26" spans="1:19" x14ac:dyDescent="0.3">
      <c r="A26" s="1">
        <v>45108</v>
      </c>
      <c r="B26" s="5">
        <f t="shared" si="1"/>
        <v>7.8729999999999998E-3</v>
      </c>
      <c r="C26" s="180">
        <v>4.7415000000000003</v>
      </c>
      <c r="D26" s="182" t="s">
        <v>26</v>
      </c>
      <c r="E26" s="5">
        <v>7.8729999999999998E-3</v>
      </c>
      <c r="F26" s="200">
        <v>2.3E-3</v>
      </c>
      <c r="K26" s="1"/>
      <c r="L26" s="5"/>
      <c r="M26" s="6"/>
      <c r="N26" s="201"/>
      <c r="O26" s="16"/>
      <c r="Q26" s="197"/>
      <c r="R26" s="159"/>
      <c r="S26" s="198"/>
    </row>
    <row r="27" spans="1:19" x14ac:dyDescent="0.3">
      <c r="A27" s="1">
        <v>45139</v>
      </c>
      <c r="B27" s="5">
        <f t="shared" si="1"/>
        <v>7.3609999999999995E-3</v>
      </c>
      <c r="C27" s="180">
        <v>4.9218999999999999</v>
      </c>
      <c r="D27" s="182" t="s">
        <v>26</v>
      </c>
      <c r="E27" s="5">
        <v>7.3609999999999995E-3</v>
      </c>
      <c r="F27" s="200">
        <v>-8.0000000000000004E-4</v>
      </c>
      <c r="K27" s="1"/>
      <c r="L27" s="5"/>
      <c r="M27" s="6"/>
      <c r="N27" s="201"/>
      <c r="O27" s="16"/>
      <c r="Q27" s="197"/>
      <c r="R27" s="159"/>
      <c r="S27" s="198"/>
    </row>
    <row r="28" spans="1:19" x14ac:dyDescent="0.3">
      <c r="A28" s="1">
        <v>45170</v>
      </c>
      <c r="B28" s="5">
        <f t="shared" si="1"/>
        <v>7.3609999999999995E-3</v>
      </c>
      <c r="C28" s="180">
        <v>5.0076000000000001</v>
      </c>
      <c r="D28" s="182" t="s">
        <v>26</v>
      </c>
      <c r="E28" s="5">
        <v>7.3609999999999995E-3</v>
      </c>
      <c r="F28" s="200">
        <v>1.1999999999999999E-3</v>
      </c>
      <c r="K28" s="1"/>
      <c r="L28" s="5"/>
      <c r="M28" s="6"/>
      <c r="N28" s="201"/>
      <c r="O28" s="16"/>
      <c r="Q28" s="197"/>
      <c r="R28" s="159"/>
      <c r="S28" s="198"/>
    </row>
    <row r="29" spans="1:19" x14ac:dyDescent="0.3">
      <c r="A29" s="1">
        <v>45200</v>
      </c>
      <c r="B29" s="5">
        <f t="shared" si="1"/>
        <v>8.0140000000000003E-3</v>
      </c>
      <c r="C29" s="180">
        <v>5.0575000000000001</v>
      </c>
      <c r="D29" s="182" t="s">
        <v>26</v>
      </c>
      <c r="E29" s="5">
        <v>8.0140000000000003E-3</v>
      </c>
      <c r="F29" s="200">
        <v>2.3E-3</v>
      </c>
      <c r="K29" s="1"/>
      <c r="L29" s="5"/>
      <c r="M29" s="6"/>
      <c r="N29" s="201"/>
      <c r="O29" s="16"/>
      <c r="Q29" s="197"/>
      <c r="R29" s="159"/>
      <c r="S29" s="198"/>
    </row>
    <row r="30" spans="1:19" x14ac:dyDescent="0.3">
      <c r="A30" s="1">
        <v>45231</v>
      </c>
      <c r="B30" s="5">
        <f t="shared" si="1"/>
        <v>6.3739999999999995E-3</v>
      </c>
      <c r="C30" s="180">
        <v>4.9355000000000002</v>
      </c>
      <c r="D30" s="182" t="s">
        <v>26</v>
      </c>
      <c r="E30" s="5">
        <v>6.3739999999999995E-3</v>
      </c>
      <c r="F30" s="200">
        <v>2.5999999999999999E-3</v>
      </c>
      <c r="K30" s="1"/>
      <c r="L30" s="5"/>
      <c r="M30" s="6"/>
      <c r="N30" s="201"/>
      <c r="O30" s="16"/>
      <c r="Q30" s="197"/>
      <c r="R30" s="159"/>
      <c r="S30" s="198"/>
    </row>
    <row r="31" spans="1:19" x14ac:dyDescent="0.3">
      <c r="A31" s="1">
        <v>45261</v>
      </c>
      <c r="B31" s="5">
        <f t="shared" si="1"/>
        <v>6.62E-3</v>
      </c>
      <c r="C31" s="180">
        <v>4.8413000000000004</v>
      </c>
      <c r="D31" s="182" t="s">
        <v>26</v>
      </c>
      <c r="E31" s="5">
        <v>6.62E-3</v>
      </c>
      <c r="F31" s="200">
        <v>2.3999999999999998E-3</v>
      </c>
      <c r="H31" s="181"/>
      <c r="I31" s="181"/>
      <c r="J31" s="181"/>
      <c r="K31" s="1"/>
      <c r="L31" s="17"/>
      <c r="M31" s="82"/>
      <c r="N31" s="202"/>
      <c r="O31" s="16"/>
      <c r="Q31" s="197"/>
      <c r="R31" s="159"/>
      <c r="S31" s="198"/>
    </row>
    <row r="32" spans="1:19" x14ac:dyDescent="0.3">
      <c r="A32" s="1">
        <v>45292</v>
      </c>
      <c r="B32" s="5">
        <f t="shared" si="1"/>
        <v>5.8069999999999997E-3</v>
      </c>
      <c r="C32" s="180">
        <v>4.9535</v>
      </c>
      <c r="D32" s="182" t="s">
        <v>26</v>
      </c>
      <c r="E32" s="5">
        <v>5.8069999999999997E-3</v>
      </c>
      <c r="F32" s="200">
        <v>2.8E-3</v>
      </c>
      <c r="H32" s="181"/>
      <c r="I32" s="181"/>
      <c r="J32" s="181"/>
      <c r="K32" s="1"/>
      <c r="L32" s="17"/>
      <c r="M32" s="82"/>
      <c r="N32" s="202"/>
      <c r="O32" s="16"/>
      <c r="Q32" s="197"/>
      <c r="R32" s="159"/>
      <c r="S32" s="198"/>
    </row>
    <row r="33" spans="1:19" x14ac:dyDescent="0.3">
      <c r="A33" s="1">
        <v>45323</v>
      </c>
      <c r="B33" s="5">
        <f t="shared" si="1"/>
        <v>5.5929999999999999E-3</v>
      </c>
      <c r="C33" s="180">
        <v>4.9832999999999998</v>
      </c>
      <c r="D33" s="182" t="s">
        <v>26</v>
      </c>
      <c r="E33" s="5">
        <v>5.5929999999999999E-3</v>
      </c>
      <c r="F33" s="200">
        <v>5.5999999999999999E-3</v>
      </c>
      <c r="H33" s="181"/>
      <c r="I33" s="181"/>
      <c r="J33" s="181"/>
      <c r="K33" s="1"/>
      <c r="L33" s="17"/>
      <c r="M33" s="82"/>
      <c r="N33" s="202"/>
      <c r="O33" s="16"/>
      <c r="Q33" s="197"/>
      <c r="R33" s="159"/>
      <c r="S33" s="198"/>
    </row>
    <row r="34" spans="1:19" x14ac:dyDescent="0.3">
      <c r="A34" s="1">
        <v>45352</v>
      </c>
      <c r="B34" s="5">
        <f t="shared" si="1"/>
        <v>6.3119999999999999E-3</v>
      </c>
      <c r="C34" s="180">
        <v>4.9962</v>
      </c>
      <c r="D34" s="182" t="s">
        <v>26</v>
      </c>
      <c r="E34" s="5">
        <v>6.3119999999999999E-3</v>
      </c>
      <c r="F34" s="200">
        <v>4.1999999999999997E-3</v>
      </c>
      <c r="H34" s="181"/>
      <c r="I34" s="181"/>
      <c r="J34" s="181"/>
      <c r="K34" s="1"/>
      <c r="L34" s="17"/>
      <c r="M34" s="82"/>
      <c r="N34" s="202"/>
      <c r="O34" s="16"/>
      <c r="Q34" s="197"/>
      <c r="R34" s="159"/>
      <c r="S34" s="198"/>
    </row>
    <row r="35" spans="1:19" x14ac:dyDescent="0.3">
      <c r="A35" s="1">
        <v>45383</v>
      </c>
      <c r="B35" s="5">
        <f t="shared" si="1"/>
        <v>4.653E-3</v>
      </c>
      <c r="C35" s="180">
        <v>5.1718000000000002</v>
      </c>
      <c r="D35" s="182" t="s">
        <v>26</v>
      </c>
      <c r="E35" s="5">
        <v>4.653E-3</v>
      </c>
      <c r="F35" s="200">
        <v>8.3000000000000001E-3</v>
      </c>
      <c r="H35" s="181"/>
      <c r="I35" s="181"/>
      <c r="J35" s="181"/>
      <c r="K35" s="1"/>
      <c r="L35" s="17"/>
      <c r="M35" s="82"/>
      <c r="N35" s="202"/>
      <c r="O35" s="16"/>
      <c r="Q35" s="197"/>
      <c r="R35" s="159"/>
      <c r="S35" s="198"/>
    </row>
    <row r="36" spans="1:19" x14ac:dyDescent="0.3">
      <c r="A36" s="1">
        <v>45413</v>
      </c>
      <c r="B36" s="5">
        <f t="shared" si="1"/>
        <v>4.9659999999999999E-3</v>
      </c>
      <c r="C36" s="180">
        <v>5.2416</v>
      </c>
      <c r="D36" s="182" t="s">
        <v>26</v>
      </c>
      <c r="E36" s="5">
        <v>4.9659999999999999E-3</v>
      </c>
      <c r="F36" s="200">
        <v>1.6000000000000001E-3</v>
      </c>
      <c r="H36" s="181"/>
      <c r="I36" s="181"/>
      <c r="J36" s="181"/>
      <c r="K36" s="1"/>
      <c r="L36" s="17"/>
      <c r="M36" s="82"/>
      <c r="N36" s="202"/>
      <c r="O36" s="16"/>
      <c r="Q36" s="197"/>
      <c r="R36" s="159"/>
      <c r="S36" s="198"/>
    </row>
    <row r="37" spans="1:19" x14ac:dyDescent="0.3">
      <c r="A37" s="1">
        <v>45444</v>
      </c>
      <c r="B37" s="5">
        <f t="shared" si="1"/>
        <v>3.8E-3</v>
      </c>
      <c r="C37" s="180">
        <v>5.5589000000000004</v>
      </c>
      <c r="D37" s="182" t="s">
        <v>603</v>
      </c>
      <c r="E37" s="5">
        <v>5.522E-3</v>
      </c>
      <c r="F37" s="200">
        <v>3.8E-3</v>
      </c>
      <c r="H37" s="181"/>
      <c r="I37" s="181"/>
      <c r="J37" s="181"/>
      <c r="K37" s="1"/>
      <c r="L37" s="17"/>
      <c r="M37" s="82"/>
      <c r="N37" s="202"/>
      <c r="O37" s="16"/>
      <c r="Q37" s="197"/>
      <c r="R37" s="159"/>
      <c r="S37" s="198"/>
    </row>
    <row r="38" spans="1:19" x14ac:dyDescent="0.3">
      <c r="A38" s="1">
        <v>45474</v>
      </c>
      <c r="B38" s="5">
        <f t="shared" si="1"/>
        <v>4.5999999999999999E-3</v>
      </c>
      <c r="C38" s="180">
        <v>5.6620999999999997</v>
      </c>
      <c r="D38" s="182" t="s">
        <v>603</v>
      </c>
      <c r="E38" s="5">
        <v>4.9740000000000001E-3</v>
      </c>
      <c r="F38" s="200">
        <v>4.5999999999999999E-3</v>
      </c>
      <c r="H38" s="181"/>
      <c r="I38" s="181"/>
      <c r="J38" s="181"/>
      <c r="K38" s="1"/>
      <c r="L38" s="5"/>
      <c r="M38" s="6"/>
      <c r="N38" s="201"/>
      <c r="O38" s="16"/>
      <c r="Q38" s="197"/>
      <c r="R38" s="159"/>
      <c r="S38" s="198"/>
    </row>
    <row r="39" spans="1:19" x14ac:dyDescent="0.3">
      <c r="A39" s="1">
        <v>45505</v>
      </c>
      <c r="B39" s="5">
        <f t="shared" si="1"/>
        <v>2.0999999999999999E-3</v>
      </c>
      <c r="C39" s="180">
        <v>5.6562000000000001</v>
      </c>
      <c r="D39" s="182" t="s">
        <v>603</v>
      </c>
      <c r="E39" s="5">
        <v>4.5339999999999998E-3</v>
      </c>
      <c r="F39" s="200">
        <v>2.0999999999999999E-3</v>
      </c>
      <c r="H39" s="181"/>
      <c r="I39" s="181"/>
      <c r="J39" s="181"/>
      <c r="K39" s="1"/>
      <c r="L39" s="5"/>
      <c r="M39" s="6"/>
      <c r="N39" s="201"/>
      <c r="O39" s="16"/>
      <c r="Q39" s="197"/>
      <c r="R39" s="159"/>
      <c r="S39" s="198"/>
    </row>
    <row r="40" spans="1:19" x14ac:dyDescent="0.3">
      <c r="A40" s="1">
        <v>45536</v>
      </c>
      <c r="B40" s="5">
        <f t="shared" si="1"/>
        <v>3.8E-3</v>
      </c>
      <c r="C40" s="180">
        <v>5.57965</v>
      </c>
      <c r="D40" s="182" t="s">
        <v>603</v>
      </c>
      <c r="E40" s="5">
        <v>5.718E-3</v>
      </c>
      <c r="F40" s="200">
        <v>3.8E-3</v>
      </c>
      <c r="H40" s="181"/>
      <c r="I40" s="181"/>
      <c r="J40" s="181"/>
      <c r="K40" s="1"/>
      <c r="L40" s="5"/>
      <c r="M40" s="6"/>
      <c r="N40" s="201"/>
      <c r="O40" s="16"/>
      <c r="Q40" s="197"/>
      <c r="R40" s="159"/>
      <c r="S40" s="198"/>
    </row>
    <row r="41" spans="1:19" x14ac:dyDescent="0.3">
      <c r="A41" s="1">
        <v>45566</v>
      </c>
      <c r="B41" s="5">
        <f t="shared" si="1"/>
        <v>2.3E-3</v>
      </c>
      <c r="C41" s="151">
        <v>5.5030999999999999</v>
      </c>
      <c r="D41" s="182" t="s">
        <v>603</v>
      </c>
      <c r="E41" s="5">
        <v>5.3239999999999997E-3</v>
      </c>
      <c r="F41" s="200">
        <v>2.3E-3</v>
      </c>
      <c r="H41" s="181"/>
      <c r="I41" s="181"/>
      <c r="J41" s="181"/>
      <c r="K41" s="1"/>
      <c r="L41" s="5"/>
      <c r="M41" s="6"/>
      <c r="N41" s="201"/>
      <c r="O41" s="16"/>
      <c r="Q41" s="197"/>
      <c r="R41" s="159"/>
      <c r="S41" s="198"/>
    </row>
    <row r="42" spans="1:19" x14ac:dyDescent="0.3">
      <c r="A42" s="1">
        <v>45597</v>
      </c>
      <c r="B42" s="5">
        <f t="shared" si="1"/>
        <v>2.7527314138713344E-3</v>
      </c>
      <c r="C42" s="151">
        <v>5.4265499999999998</v>
      </c>
      <c r="D42" s="182" t="s">
        <v>603</v>
      </c>
      <c r="E42" s="5">
        <v>5.0010000000000002E-3</v>
      </c>
      <c r="F42" s="200">
        <v>2.7527314138713344E-3</v>
      </c>
      <c r="H42" s="181"/>
      <c r="I42" s="181"/>
      <c r="J42" s="181"/>
      <c r="K42" s="1"/>
      <c r="L42" s="5"/>
      <c r="M42" s="6"/>
      <c r="N42" s="201"/>
      <c r="O42" s="16"/>
      <c r="Q42" s="197"/>
      <c r="R42" s="159"/>
      <c r="S42" s="198"/>
    </row>
    <row r="43" spans="1:19" x14ac:dyDescent="0.3">
      <c r="A43" s="1">
        <v>45627</v>
      </c>
      <c r="B43" s="5">
        <f t="shared" si="1"/>
        <v>2.7527314138713344E-3</v>
      </c>
      <c r="C43" s="151">
        <v>5.35</v>
      </c>
      <c r="D43" s="182" t="s">
        <v>603</v>
      </c>
      <c r="E43" s="5">
        <v>6.7539999999999996E-3</v>
      </c>
      <c r="F43" s="200">
        <v>2.7527314138713344E-3</v>
      </c>
      <c r="H43" s="181"/>
      <c r="I43" s="181"/>
      <c r="J43" s="181"/>
      <c r="K43" s="1"/>
      <c r="L43" s="5"/>
      <c r="M43" s="6"/>
      <c r="N43" s="201"/>
      <c r="O43" s="16"/>
      <c r="Q43" s="197"/>
      <c r="R43" s="159"/>
      <c r="S43" s="198"/>
    </row>
    <row r="44" spans="1:19" x14ac:dyDescent="0.3">
      <c r="A44" s="1">
        <v>45658</v>
      </c>
      <c r="B44" s="5">
        <f t="shared" si="1"/>
        <v>2.7527314138713344E-3</v>
      </c>
      <c r="C44" s="6">
        <v>5.3458333333333332</v>
      </c>
      <c r="D44" s="182" t="s">
        <v>603</v>
      </c>
      <c r="E44" s="5">
        <v>5.4339999999999996E-3</v>
      </c>
      <c r="F44" s="200">
        <v>2.7527314138713344E-3</v>
      </c>
      <c r="H44" s="181"/>
      <c r="I44" s="181"/>
      <c r="J44" s="181"/>
      <c r="K44" s="1"/>
      <c r="L44" s="5"/>
      <c r="M44" s="6"/>
      <c r="N44" s="201"/>
      <c r="O44" s="16"/>
      <c r="Q44" s="197"/>
      <c r="R44" s="159"/>
      <c r="S44" s="198"/>
    </row>
    <row r="45" spans="1:19" x14ac:dyDescent="0.3">
      <c r="A45" s="1">
        <v>45689</v>
      </c>
      <c r="B45" s="5">
        <f t="shared" si="1"/>
        <v>2.7527314138713344E-3</v>
      </c>
      <c r="C45" s="6">
        <v>5.3416666666666668</v>
      </c>
      <c r="D45" s="182" t="s">
        <v>603</v>
      </c>
      <c r="E45" s="5">
        <v>5.8740000000000007E-3</v>
      </c>
      <c r="F45" s="200">
        <v>2.7527314138713344E-3</v>
      </c>
      <c r="H45" s="181"/>
      <c r="I45" s="181"/>
      <c r="J45" s="181"/>
      <c r="K45" s="1"/>
      <c r="L45" s="5"/>
      <c r="M45" s="6"/>
      <c r="N45" s="201"/>
      <c r="O45" s="16"/>
      <c r="Q45" s="197"/>
      <c r="R45" s="159"/>
      <c r="S45" s="198"/>
    </row>
    <row r="46" spans="1:19" x14ac:dyDescent="0.3">
      <c r="A46" s="1">
        <v>45717</v>
      </c>
      <c r="B46" s="5">
        <f t="shared" si="1"/>
        <v>2.7901164905321796E-3</v>
      </c>
      <c r="C46" s="6">
        <v>5.3375000000000004</v>
      </c>
      <c r="D46" s="182" t="s">
        <v>603</v>
      </c>
      <c r="E46" s="5">
        <v>5.5659999999999998E-3</v>
      </c>
      <c r="F46" s="200">
        <v>2.7901164905321796E-3</v>
      </c>
      <c r="H46" s="181"/>
      <c r="I46" s="181"/>
      <c r="J46" s="181"/>
      <c r="K46" s="1"/>
      <c r="L46" s="5"/>
      <c r="M46" s="6"/>
      <c r="N46" s="201"/>
      <c r="O46" s="16"/>
      <c r="Q46" s="197"/>
      <c r="R46" s="159"/>
      <c r="S46" s="198"/>
    </row>
    <row r="47" spans="1:19" x14ac:dyDescent="0.3">
      <c r="A47" s="1">
        <v>45748</v>
      </c>
      <c r="B47" s="5">
        <f t="shared" si="1"/>
        <v>2.7901164905321796E-3</v>
      </c>
      <c r="C47" s="6">
        <v>5.3333333333333339</v>
      </c>
      <c r="D47" s="182" t="s">
        <v>603</v>
      </c>
      <c r="E47" s="5">
        <v>4.7549999999999997E-3</v>
      </c>
      <c r="F47" s="200">
        <v>2.7901164905321796E-3</v>
      </c>
      <c r="H47" s="181"/>
      <c r="I47" s="181"/>
      <c r="J47" s="181"/>
      <c r="K47" s="1"/>
      <c r="L47" s="5"/>
      <c r="M47" s="6"/>
      <c r="N47" s="201"/>
      <c r="O47" s="16"/>
      <c r="Q47" s="197"/>
      <c r="R47" s="159"/>
      <c r="S47" s="198"/>
    </row>
    <row r="48" spans="1:19" x14ac:dyDescent="0.3">
      <c r="A48" s="1">
        <v>45778</v>
      </c>
      <c r="B48" s="5">
        <f t="shared" si="1"/>
        <v>2.7901164905321796E-3</v>
      </c>
      <c r="C48" s="6">
        <v>5.3291666666666675</v>
      </c>
      <c r="D48" s="182" t="s">
        <v>603</v>
      </c>
      <c r="E48" s="5">
        <v>4.3489999999999996E-3</v>
      </c>
      <c r="F48" s="200">
        <v>2.7901164905321796E-3</v>
      </c>
      <c r="H48" s="181"/>
      <c r="I48" s="181"/>
      <c r="J48" s="181"/>
      <c r="K48" s="1"/>
      <c r="L48" s="5"/>
      <c r="M48" s="6"/>
      <c r="N48" s="201"/>
      <c r="O48" s="16"/>
      <c r="Q48" s="197"/>
      <c r="R48" s="159"/>
      <c r="S48" s="198"/>
    </row>
    <row r="49" spans="1:19" x14ac:dyDescent="0.3">
      <c r="A49" s="1">
        <v>45809</v>
      </c>
      <c r="B49" s="5">
        <f t="shared" si="1"/>
        <v>2.7901164905321796E-3</v>
      </c>
      <c r="C49" s="6">
        <v>5.3250000000000011</v>
      </c>
      <c r="D49" s="182" t="s">
        <v>603</v>
      </c>
      <c r="E49" s="5">
        <v>4.7549999999999997E-3</v>
      </c>
      <c r="F49" s="200">
        <v>2.7901164905321796E-3</v>
      </c>
      <c r="H49" s="181"/>
      <c r="I49" s="181"/>
      <c r="J49" s="181"/>
      <c r="K49" s="1"/>
      <c r="L49" s="5"/>
      <c r="M49" s="6"/>
      <c r="N49" s="201"/>
      <c r="O49" s="16"/>
      <c r="Q49" s="197"/>
      <c r="R49" s="159"/>
      <c r="S49" s="198"/>
    </row>
    <row r="50" spans="1:19" x14ac:dyDescent="0.3">
      <c r="A50" s="1">
        <v>45839</v>
      </c>
      <c r="B50" s="5">
        <f t="shared" si="1"/>
        <v>2.7901164905321796E-3</v>
      </c>
      <c r="C50" s="6">
        <v>5.3208333333333346</v>
      </c>
      <c r="D50" s="182" t="s">
        <v>603</v>
      </c>
      <c r="E50" s="5">
        <v>5.1600000000000005E-3</v>
      </c>
      <c r="F50" s="200">
        <v>2.7901164905321796E-3</v>
      </c>
      <c r="H50" s="181"/>
      <c r="I50" s="181"/>
      <c r="J50" s="181"/>
      <c r="K50" s="1"/>
      <c r="L50" s="5"/>
      <c r="M50" s="6"/>
      <c r="N50" s="201"/>
      <c r="O50" s="16"/>
      <c r="Q50" s="197"/>
      <c r="R50" s="159"/>
      <c r="S50" s="198"/>
    </row>
    <row r="51" spans="1:19" x14ac:dyDescent="0.3">
      <c r="A51" s="1">
        <v>45870</v>
      </c>
      <c r="B51" s="5">
        <f t="shared" si="1"/>
        <v>2.7901164905321796E-3</v>
      </c>
      <c r="C51" s="6">
        <v>5.3166666666666673</v>
      </c>
      <c r="D51" s="182" t="s">
        <v>603</v>
      </c>
      <c r="E51" s="5">
        <v>4.7549999999999997E-3</v>
      </c>
      <c r="F51" s="200">
        <v>2.7901164905321796E-3</v>
      </c>
      <c r="H51" s="181"/>
      <c r="I51" s="181"/>
      <c r="J51" s="181"/>
      <c r="K51" s="1"/>
      <c r="L51" s="5"/>
      <c r="M51" s="6"/>
      <c r="N51" s="201"/>
      <c r="O51" s="16"/>
      <c r="Q51" s="197"/>
      <c r="R51" s="159"/>
      <c r="S51" s="198"/>
    </row>
    <row r="52" spans="1:19" x14ac:dyDescent="0.3">
      <c r="A52" s="1">
        <v>45901</v>
      </c>
      <c r="B52" s="5">
        <f t="shared" si="1"/>
        <v>2.7901164905321796E-3</v>
      </c>
      <c r="C52" s="6">
        <v>5.3125</v>
      </c>
      <c r="D52" s="182" t="s">
        <v>603</v>
      </c>
      <c r="E52" s="5">
        <v>5.9719999999999999E-3</v>
      </c>
      <c r="F52" s="200">
        <v>2.7901164905321796E-3</v>
      </c>
      <c r="H52" s="181"/>
      <c r="I52" s="181"/>
      <c r="J52" s="181"/>
      <c r="K52" s="1"/>
      <c r="L52" s="5"/>
      <c r="M52" s="6"/>
      <c r="N52" s="201"/>
      <c r="O52" s="16"/>
      <c r="Q52" s="197"/>
      <c r="R52" s="159"/>
      <c r="S52" s="198"/>
    </row>
    <row r="53" spans="1:19" x14ac:dyDescent="0.3">
      <c r="A53" s="1">
        <v>45931</v>
      </c>
      <c r="B53" s="5">
        <f t="shared" si="1"/>
        <v>2.7901164905321796E-3</v>
      </c>
      <c r="C53" s="6">
        <v>5.3083333333333336</v>
      </c>
      <c r="D53" s="182" t="s">
        <v>603</v>
      </c>
      <c r="E53" s="5">
        <v>5.1600000000000005E-3</v>
      </c>
      <c r="F53" s="200">
        <v>2.7901164905321796E-3</v>
      </c>
      <c r="H53" s="181"/>
      <c r="I53" s="181"/>
      <c r="J53" s="181"/>
      <c r="K53" s="1"/>
      <c r="L53" s="5"/>
      <c r="M53" s="6"/>
      <c r="N53" s="201"/>
      <c r="O53" s="16"/>
      <c r="Q53" s="197"/>
      <c r="R53" s="159"/>
      <c r="S53" s="198"/>
    </row>
    <row r="54" spans="1:19" x14ac:dyDescent="0.3">
      <c r="A54" s="1">
        <v>45962</v>
      </c>
      <c r="B54" s="5">
        <f t="shared" si="1"/>
        <v>2.7901164905321796E-3</v>
      </c>
      <c r="C54" s="6">
        <v>5.3041666666666671</v>
      </c>
      <c r="D54" s="182" t="s">
        <v>603</v>
      </c>
      <c r="E54" s="5">
        <v>5.5659999999999998E-3</v>
      </c>
      <c r="F54" s="200">
        <v>2.7901164905321796E-3</v>
      </c>
      <c r="H54" s="181"/>
      <c r="I54" s="181"/>
      <c r="J54" s="181"/>
      <c r="K54" s="1"/>
      <c r="L54" s="5"/>
      <c r="M54" s="6"/>
      <c r="N54" s="201"/>
      <c r="O54" s="16"/>
      <c r="Q54" s="197"/>
      <c r="R54" s="159"/>
      <c r="S54" s="198"/>
    </row>
    <row r="55" spans="1:19" x14ac:dyDescent="0.3">
      <c r="A55" s="1">
        <v>45992</v>
      </c>
      <c r="B55" s="5">
        <f t="shared" si="1"/>
        <v>2.7901164905321796E-3</v>
      </c>
      <c r="C55" s="6">
        <v>5.3</v>
      </c>
      <c r="D55" s="182" t="s">
        <v>603</v>
      </c>
      <c r="E55" s="5">
        <v>5.9719999999999999E-3</v>
      </c>
      <c r="F55" s="200">
        <v>2.7901164905321796E-3</v>
      </c>
      <c r="H55" s="181"/>
      <c r="I55" s="181"/>
      <c r="J55" s="181"/>
      <c r="K55" s="1"/>
      <c r="L55" s="5"/>
      <c r="M55" s="6"/>
      <c r="N55" s="201"/>
      <c r="O55" s="16"/>
      <c r="Q55" s="197"/>
      <c r="R55" s="159"/>
      <c r="S55" s="198"/>
    </row>
    <row r="56" spans="1:19" x14ac:dyDescent="0.3">
      <c r="A56" s="1">
        <v>46023</v>
      </c>
      <c r="B56" s="5">
        <f t="shared" si="1"/>
        <v>2.7901164905321796E-3</v>
      </c>
      <c r="C56" s="6">
        <v>5.3</v>
      </c>
      <c r="D56" s="182" t="s">
        <v>603</v>
      </c>
      <c r="E56" s="5">
        <v>4.7549999999999997E-3</v>
      </c>
      <c r="F56" s="200">
        <v>2.7901164905321796E-3</v>
      </c>
      <c r="H56" s="181"/>
      <c r="I56" s="181"/>
      <c r="J56" s="181"/>
      <c r="K56" s="1"/>
      <c r="L56" s="5"/>
      <c r="M56" s="6"/>
      <c r="N56" s="201"/>
      <c r="O56" s="16"/>
      <c r="Q56" s="197"/>
      <c r="R56" s="159"/>
      <c r="S56" s="198"/>
    </row>
    <row r="57" spans="1:19" x14ac:dyDescent="0.3">
      <c r="A57" s="1">
        <v>46054</v>
      </c>
      <c r="B57" s="5">
        <f t="shared" si="1"/>
        <v>2.7901164905321796E-3</v>
      </c>
      <c r="C57" s="6">
        <v>5.3</v>
      </c>
      <c r="D57" s="182" t="s">
        <v>603</v>
      </c>
      <c r="E57" s="5">
        <v>5.5659999999999998E-3</v>
      </c>
      <c r="F57" s="200">
        <v>2.7901164905321796E-3</v>
      </c>
      <c r="H57" s="181"/>
      <c r="I57" s="181"/>
      <c r="J57" s="181"/>
      <c r="K57" s="1"/>
      <c r="L57" s="5"/>
      <c r="M57" s="6"/>
      <c r="N57" s="201"/>
      <c r="O57" s="16"/>
      <c r="Q57" s="197"/>
      <c r="R57" s="159"/>
      <c r="S57" s="198"/>
    </row>
    <row r="58" spans="1:19" x14ac:dyDescent="0.3">
      <c r="A58" s="1">
        <v>46082</v>
      </c>
      <c r="B58" s="5">
        <f t="shared" si="1"/>
        <v>2.4662697723036864E-3</v>
      </c>
      <c r="C58" s="6">
        <v>5.3</v>
      </c>
      <c r="D58" s="182" t="s">
        <v>603</v>
      </c>
      <c r="E58" s="5">
        <v>4.3039999999999997E-3</v>
      </c>
      <c r="F58" s="200">
        <v>2.4662697723036864E-3</v>
      </c>
      <c r="H58" s="181"/>
      <c r="I58" s="181"/>
      <c r="J58" s="181"/>
      <c r="K58" s="1"/>
      <c r="L58" s="5"/>
      <c r="M58" s="6"/>
      <c r="N58" s="201"/>
      <c r="O58" s="16"/>
      <c r="Q58" s="197"/>
      <c r="R58" s="159"/>
      <c r="S58" s="198"/>
    </row>
    <row r="59" spans="1:19" x14ac:dyDescent="0.3">
      <c r="A59" s="1">
        <v>46113</v>
      </c>
      <c r="B59" s="5">
        <f t="shared" si="1"/>
        <v>2.4662697723036864E-3</v>
      </c>
      <c r="C59" s="6">
        <v>5.3</v>
      </c>
      <c r="D59" s="182" t="s">
        <v>603</v>
      </c>
      <c r="E59" s="5">
        <v>3.2109999999999999E-3</v>
      </c>
      <c r="F59" s="200">
        <v>2.4662697723036864E-3</v>
      </c>
      <c r="H59" s="181"/>
      <c r="I59" s="181"/>
      <c r="J59" s="181"/>
      <c r="K59" s="1"/>
      <c r="L59" s="5"/>
      <c r="M59" s="6"/>
      <c r="N59" s="201"/>
      <c r="O59" s="16"/>
      <c r="Q59" s="197"/>
      <c r="R59" s="159"/>
      <c r="S59" s="198"/>
    </row>
    <row r="60" spans="1:19" x14ac:dyDescent="0.3">
      <c r="A60" s="1">
        <v>46143</v>
      </c>
      <c r="B60" s="5">
        <f t="shared" si="1"/>
        <v>2.4662697723036864E-3</v>
      </c>
      <c r="C60" s="6">
        <v>5.3</v>
      </c>
      <c r="D60" s="182" t="s">
        <v>603</v>
      </c>
      <c r="E60" s="5">
        <v>4.6690000000000004E-3</v>
      </c>
      <c r="F60" s="200">
        <v>2.4662697723036864E-3</v>
      </c>
      <c r="H60" s="181"/>
      <c r="I60" s="181"/>
      <c r="J60" s="181"/>
      <c r="K60" s="1"/>
      <c r="L60" s="5"/>
      <c r="M60" s="6"/>
      <c r="N60" s="201"/>
      <c r="O60" s="16"/>
      <c r="Q60" s="197"/>
      <c r="R60" s="159"/>
      <c r="S60" s="198"/>
    </row>
    <row r="61" spans="1:19" x14ac:dyDescent="0.3">
      <c r="A61" s="1">
        <v>46174</v>
      </c>
      <c r="B61" s="5">
        <f t="shared" si="1"/>
        <v>2.4662697723036864E-3</v>
      </c>
      <c r="C61" s="6">
        <v>5.3</v>
      </c>
      <c r="D61" s="182" t="s">
        <v>603</v>
      </c>
      <c r="E61" s="5">
        <v>3.9399999999999999E-3</v>
      </c>
      <c r="F61" s="200">
        <v>2.4662697723036864E-3</v>
      </c>
      <c r="H61" s="181"/>
      <c r="I61" s="181"/>
      <c r="J61" s="181"/>
      <c r="K61" s="1"/>
      <c r="L61" s="5"/>
      <c r="M61" s="6"/>
      <c r="N61" s="201"/>
      <c r="O61" s="16"/>
      <c r="Q61" s="197"/>
      <c r="R61" s="159"/>
      <c r="S61" s="198"/>
    </row>
    <row r="62" spans="1:19" x14ac:dyDescent="0.3">
      <c r="A62" s="1">
        <v>46204</v>
      </c>
      <c r="B62" s="5">
        <f t="shared" si="1"/>
        <v>2.4662697723036864E-3</v>
      </c>
      <c r="C62" s="6">
        <v>5.3</v>
      </c>
      <c r="D62" s="182" t="s">
        <v>603</v>
      </c>
      <c r="E62" s="5">
        <v>3.9399999999999999E-3</v>
      </c>
      <c r="F62" s="200">
        <v>2.4662697723036864E-3</v>
      </c>
      <c r="H62" s="181"/>
      <c r="I62" s="181"/>
      <c r="J62" s="181"/>
      <c r="K62" s="1"/>
      <c r="L62" s="5"/>
      <c r="M62" s="6"/>
      <c r="N62" s="201"/>
      <c r="O62" s="16"/>
      <c r="Q62" s="197"/>
      <c r="R62" s="159"/>
      <c r="S62" s="198"/>
    </row>
    <row r="63" spans="1:19" x14ac:dyDescent="0.3">
      <c r="A63" s="1">
        <v>46235</v>
      </c>
      <c r="B63" s="5">
        <f t="shared" si="1"/>
        <v>2.4662697723036864E-3</v>
      </c>
      <c r="C63" s="6">
        <v>5.3</v>
      </c>
      <c r="D63" s="182" t="s">
        <v>603</v>
      </c>
      <c r="E63" s="5">
        <v>4.3039999999999997E-3</v>
      </c>
      <c r="F63" s="200">
        <v>2.4662697723036864E-3</v>
      </c>
      <c r="H63" s="181"/>
      <c r="I63" s="181"/>
      <c r="J63" s="181"/>
      <c r="K63" s="1"/>
      <c r="L63" s="5"/>
      <c r="M63" s="6"/>
      <c r="N63" s="201"/>
      <c r="O63" s="16"/>
      <c r="Q63" s="197"/>
      <c r="R63" s="159"/>
      <c r="S63" s="198"/>
    </row>
    <row r="64" spans="1:19" x14ac:dyDescent="0.3">
      <c r="A64" s="1">
        <v>46266</v>
      </c>
      <c r="B64" s="5">
        <f t="shared" si="1"/>
        <v>2.4662697723036864E-3</v>
      </c>
      <c r="C64" s="6">
        <v>5.3</v>
      </c>
      <c r="D64" s="182" t="s">
        <v>603</v>
      </c>
      <c r="E64" s="5">
        <v>5.0340000000000003E-3</v>
      </c>
      <c r="F64" s="200">
        <v>2.4662697723036864E-3</v>
      </c>
      <c r="H64" s="181"/>
      <c r="I64" s="181"/>
      <c r="J64" s="181"/>
      <c r="K64" s="1"/>
      <c r="L64" s="5"/>
      <c r="M64" s="6"/>
      <c r="N64" s="201"/>
      <c r="O64" s="16"/>
      <c r="Q64" s="197"/>
      <c r="R64" s="159"/>
      <c r="S64" s="198"/>
    </row>
    <row r="65" spans="1:19" x14ac:dyDescent="0.3">
      <c r="A65" s="1">
        <v>46296</v>
      </c>
      <c r="B65" s="5">
        <f t="shared" si="1"/>
        <v>2.4662697723036864E-3</v>
      </c>
      <c r="C65" s="6">
        <v>5.3</v>
      </c>
      <c r="D65" s="182" t="s">
        <v>603</v>
      </c>
      <c r="E65" s="5">
        <v>4.3039999999999997E-3</v>
      </c>
      <c r="F65" s="200">
        <v>2.4662697723036864E-3</v>
      </c>
      <c r="H65" s="181"/>
      <c r="I65" s="181"/>
      <c r="J65" s="181"/>
      <c r="K65" s="1"/>
      <c r="L65" s="5"/>
      <c r="M65" s="6"/>
      <c r="N65" s="201"/>
      <c r="O65" s="16"/>
      <c r="Q65" s="197"/>
      <c r="R65" s="159"/>
      <c r="S65" s="198"/>
    </row>
    <row r="66" spans="1:19" x14ac:dyDescent="0.3">
      <c r="A66" s="1">
        <v>46327</v>
      </c>
      <c r="B66" s="5">
        <f t="shared" si="1"/>
        <v>2.4662697723036864E-3</v>
      </c>
      <c r="C66" s="6">
        <v>5.3</v>
      </c>
      <c r="D66" s="182" t="s">
        <v>603</v>
      </c>
      <c r="E66" s="5">
        <v>4.3039999999999997E-3</v>
      </c>
      <c r="F66" s="200">
        <v>2.4662697723036864E-3</v>
      </c>
      <c r="H66" s="181"/>
      <c r="I66" s="181"/>
      <c r="J66" s="181"/>
      <c r="K66" s="1"/>
      <c r="L66" s="5"/>
      <c r="M66" s="6"/>
      <c r="N66" s="201"/>
      <c r="O66" s="16"/>
      <c r="Q66" s="197"/>
      <c r="R66" s="159"/>
      <c r="S66" s="198"/>
    </row>
    <row r="67" spans="1:19" x14ac:dyDescent="0.3">
      <c r="A67" s="1">
        <v>46357</v>
      </c>
      <c r="B67" s="5">
        <f t="shared" si="1"/>
        <v>2.4662697723036864E-3</v>
      </c>
      <c r="C67" s="6">
        <v>5.3</v>
      </c>
      <c r="D67" s="182" t="s">
        <v>603</v>
      </c>
      <c r="E67" s="5">
        <v>4.3039999999999997E-3</v>
      </c>
      <c r="F67" s="200">
        <v>2.4662697723036864E-3</v>
      </c>
      <c r="H67" s="181"/>
      <c r="I67" s="181"/>
      <c r="J67" s="181"/>
      <c r="K67" s="1"/>
      <c r="L67" s="5"/>
      <c r="M67" s="6"/>
      <c r="N67" s="201"/>
      <c r="O67" s="16"/>
      <c r="Q67" s="197"/>
      <c r="R67" s="159"/>
      <c r="S67" s="198"/>
    </row>
    <row r="68" spans="1:19" x14ac:dyDescent="0.3">
      <c r="A68" s="1">
        <v>46388</v>
      </c>
      <c r="B68" s="5">
        <f t="shared" si="1"/>
        <v>2.4662697723036864E-3</v>
      </c>
      <c r="C68" s="6">
        <v>5.3</v>
      </c>
      <c r="D68" s="182" t="s">
        <v>603</v>
      </c>
      <c r="E68" s="5">
        <v>3.9399999999999999E-3</v>
      </c>
      <c r="F68" s="200">
        <v>2.4662697723036864E-3</v>
      </c>
      <c r="H68" s="181"/>
      <c r="I68" s="181"/>
      <c r="J68" s="181"/>
      <c r="K68" s="1"/>
      <c r="L68" s="5"/>
      <c r="M68" s="6"/>
      <c r="N68" s="201"/>
      <c r="O68" s="16"/>
      <c r="Q68" s="197"/>
      <c r="R68" s="159"/>
      <c r="S68" s="198"/>
    </row>
    <row r="69" spans="1:19" x14ac:dyDescent="0.3">
      <c r="A69" s="1">
        <v>46419</v>
      </c>
      <c r="B69" s="5">
        <f t="shared" si="1"/>
        <v>2.4662697723036864E-3</v>
      </c>
      <c r="C69" s="6">
        <v>5.3</v>
      </c>
      <c r="D69" s="182" t="s">
        <v>603</v>
      </c>
      <c r="E69" s="5">
        <v>4.6690000000000004E-3</v>
      </c>
      <c r="F69" s="200">
        <v>2.4662697723036864E-3</v>
      </c>
      <c r="H69" s="181"/>
      <c r="I69" s="181"/>
      <c r="J69" s="181"/>
      <c r="K69" s="1"/>
      <c r="L69" s="5"/>
      <c r="M69" s="6"/>
      <c r="N69" s="201"/>
      <c r="O69" s="16"/>
      <c r="Q69" s="197"/>
      <c r="R69" s="159"/>
      <c r="S69" s="198"/>
    </row>
    <row r="70" spans="1:19" x14ac:dyDescent="0.3">
      <c r="A70" s="1">
        <v>46447</v>
      </c>
      <c r="B70" s="5">
        <f t="shared" si="1"/>
        <v>2.4662697723036864E-3</v>
      </c>
      <c r="C70" s="6">
        <v>5.3</v>
      </c>
      <c r="D70" s="182" t="s">
        <v>603</v>
      </c>
      <c r="E70" s="5">
        <v>3.545E-3</v>
      </c>
      <c r="F70" s="200">
        <v>2.4662697723036864E-3</v>
      </c>
      <c r="H70" s="181"/>
      <c r="I70" s="181"/>
      <c r="J70" s="181"/>
      <c r="K70" s="1"/>
      <c r="L70" s="5"/>
      <c r="M70" s="6"/>
      <c r="N70" s="201"/>
      <c r="O70" s="16"/>
      <c r="Q70" s="197"/>
      <c r="R70" s="159"/>
      <c r="S70" s="198"/>
    </row>
    <row r="71" spans="1:19" x14ac:dyDescent="0.3">
      <c r="A71" s="1">
        <v>46478</v>
      </c>
      <c r="B71" s="5">
        <f t="shared" si="1"/>
        <v>2.4662697723036864E-3</v>
      </c>
      <c r="C71" s="6">
        <v>5.3</v>
      </c>
      <c r="D71" s="182" t="s">
        <v>603</v>
      </c>
      <c r="E71" s="5">
        <v>2.856E-3</v>
      </c>
      <c r="F71" s="200">
        <v>2.4662697723036864E-3</v>
      </c>
      <c r="H71" s="181"/>
      <c r="I71" s="181"/>
      <c r="J71" s="181"/>
      <c r="K71" s="1"/>
      <c r="L71" s="5"/>
      <c r="M71" s="6"/>
      <c r="N71" s="201"/>
      <c r="O71" s="16"/>
      <c r="Q71" s="197"/>
      <c r="R71" s="159"/>
      <c r="S71" s="198"/>
    </row>
    <row r="72" spans="1:19" x14ac:dyDescent="0.3">
      <c r="A72" s="1">
        <v>46508</v>
      </c>
      <c r="B72" s="5">
        <f t="shared" si="1"/>
        <v>2.4662697723036864E-3</v>
      </c>
      <c r="C72" s="6">
        <v>5.3</v>
      </c>
      <c r="D72" s="182" t="s">
        <v>603</v>
      </c>
      <c r="E72" s="5">
        <v>4.2339999999999999E-3</v>
      </c>
      <c r="F72" s="200">
        <v>2.4662697723036864E-3</v>
      </c>
      <c r="H72" s="181"/>
      <c r="I72" s="181"/>
      <c r="J72" s="181"/>
      <c r="K72" s="1"/>
      <c r="L72" s="5"/>
      <c r="M72" s="6"/>
      <c r="N72" s="201"/>
      <c r="O72" s="16"/>
      <c r="Q72" s="197"/>
      <c r="R72" s="159"/>
      <c r="S72" s="198"/>
    </row>
    <row r="73" spans="1:19" x14ac:dyDescent="0.3">
      <c r="A73" s="1">
        <v>46539</v>
      </c>
      <c r="B73" s="5">
        <f t="shared" si="1"/>
        <v>3.8890000000000001E-3</v>
      </c>
      <c r="C73" s="6">
        <v>5.3</v>
      </c>
      <c r="D73" s="182" t="s">
        <v>26</v>
      </c>
      <c r="E73" s="5">
        <v>3.8890000000000001E-3</v>
      </c>
      <c r="F73" s="200">
        <v>2.4662697723036864E-3</v>
      </c>
      <c r="H73" s="181"/>
      <c r="I73" s="181"/>
      <c r="J73" s="181"/>
      <c r="K73" s="1"/>
      <c r="L73" s="5"/>
      <c r="M73" s="6"/>
      <c r="N73" s="201"/>
      <c r="O73" s="16"/>
      <c r="Q73" s="197"/>
      <c r="R73" s="159"/>
      <c r="S73" s="198"/>
    </row>
    <row r="74" spans="1:19" x14ac:dyDescent="0.3">
      <c r="A74" s="1">
        <v>46569</v>
      </c>
      <c r="B74" s="5">
        <f t="shared" ref="B74:B137" si="2">IF(D74="CAM",E74,F74)</f>
        <v>3.545E-3</v>
      </c>
      <c r="C74" s="6">
        <v>5.3</v>
      </c>
      <c r="D74" s="182" t="s">
        <v>26</v>
      </c>
      <c r="E74" s="5">
        <v>3.545E-3</v>
      </c>
      <c r="F74" s="200">
        <v>2.4662697723036864E-3</v>
      </c>
      <c r="H74" s="181"/>
      <c r="I74" s="181"/>
      <c r="J74" s="181"/>
      <c r="K74" s="1"/>
      <c r="L74" s="5"/>
      <c r="M74" s="6"/>
      <c r="N74" s="201"/>
      <c r="O74" s="16"/>
      <c r="Q74" s="197"/>
      <c r="R74" s="159"/>
      <c r="S74" s="198"/>
    </row>
    <row r="75" spans="1:19" x14ac:dyDescent="0.3">
      <c r="A75" s="1">
        <v>46600</v>
      </c>
      <c r="B75" s="5">
        <f t="shared" si="2"/>
        <v>4.2339999999999999E-3</v>
      </c>
      <c r="C75" s="6">
        <v>5.3</v>
      </c>
      <c r="D75" s="182" t="s">
        <v>26</v>
      </c>
      <c r="E75" s="5">
        <v>4.2339999999999999E-3</v>
      </c>
      <c r="F75" s="200">
        <v>2.4662697723036864E-3</v>
      </c>
      <c r="H75" s="181"/>
      <c r="I75" s="181"/>
      <c r="J75" s="181"/>
      <c r="K75" s="1"/>
      <c r="L75" s="5"/>
      <c r="M75" s="6"/>
      <c r="N75" s="201"/>
      <c r="O75" s="16"/>
      <c r="Q75" s="197"/>
      <c r="R75" s="159"/>
      <c r="S75" s="198"/>
    </row>
    <row r="76" spans="1:19" x14ac:dyDescent="0.3">
      <c r="A76" s="1">
        <v>46631</v>
      </c>
      <c r="B76" s="5">
        <f t="shared" si="2"/>
        <v>4.2339999999999999E-3</v>
      </c>
      <c r="C76" s="6">
        <v>5.3</v>
      </c>
      <c r="D76" s="182" t="s">
        <v>26</v>
      </c>
      <c r="E76" s="5">
        <v>4.2339999999999999E-3</v>
      </c>
      <c r="F76" s="200">
        <v>2.4662697723036864E-3</v>
      </c>
      <c r="H76" s="181"/>
      <c r="I76" s="181"/>
      <c r="J76" s="181"/>
      <c r="K76" s="1"/>
      <c r="L76" s="5"/>
      <c r="M76" s="6"/>
      <c r="N76" s="201"/>
      <c r="O76" s="16"/>
      <c r="Q76" s="197"/>
      <c r="R76" s="159"/>
      <c r="S76" s="198"/>
    </row>
    <row r="77" spans="1:19" x14ac:dyDescent="0.3">
      <c r="A77" s="1">
        <v>46661</v>
      </c>
      <c r="B77" s="5">
        <f t="shared" si="2"/>
        <v>4.2339999999999999E-3</v>
      </c>
      <c r="C77" s="6">
        <v>5.3</v>
      </c>
      <c r="D77" s="182" t="s">
        <v>26</v>
      </c>
      <c r="E77" s="5">
        <v>4.2339999999999999E-3</v>
      </c>
      <c r="F77" s="200">
        <v>2.4662697723036864E-3</v>
      </c>
      <c r="H77" s="181"/>
      <c r="I77" s="181"/>
      <c r="J77" s="181"/>
      <c r="K77" s="1"/>
      <c r="L77" s="5"/>
      <c r="M77" s="6"/>
      <c r="N77" s="201"/>
      <c r="O77" s="16"/>
      <c r="Q77" s="197"/>
      <c r="R77" s="159"/>
      <c r="S77" s="198"/>
    </row>
    <row r="78" spans="1:19" x14ac:dyDescent="0.3">
      <c r="A78" s="1">
        <v>46692</v>
      </c>
      <c r="B78" s="5">
        <f t="shared" si="2"/>
        <v>3.8890000000000001E-3</v>
      </c>
      <c r="C78" s="6">
        <v>5.3</v>
      </c>
      <c r="D78" s="182" t="s">
        <v>26</v>
      </c>
      <c r="E78" s="5">
        <v>3.8890000000000001E-3</v>
      </c>
      <c r="F78" s="200">
        <v>2.4662697723036864E-3</v>
      </c>
      <c r="H78" s="181"/>
      <c r="I78" s="181"/>
      <c r="J78" s="181"/>
      <c r="K78" s="1"/>
      <c r="L78" s="5"/>
      <c r="M78" s="6"/>
      <c r="N78" s="201"/>
      <c r="O78" s="16"/>
      <c r="Q78" s="197"/>
      <c r="R78" s="159"/>
      <c r="S78" s="198"/>
    </row>
    <row r="79" spans="1:19" x14ac:dyDescent="0.3">
      <c r="A79" s="1">
        <v>46722</v>
      </c>
      <c r="B79" s="5">
        <f t="shared" si="2"/>
        <v>3.545E-3</v>
      </c>
      <c r="C79" s="6">
        <v>5.3</v>
      </c>
      <c r="D79" s="182" t="s">
        <v>26</v>
      </c>
      <c r="E79" s="5">
        <v>3.545E-3</v>
      </c>
      <c r="F79" s="200">
        <v>2.4662697723036864E-3</v>
      </c>
      <c r="H79" s="181"/>
      <c r="I79" s="181"/>
      <c r="J79" s="181"/>
      <c r="K79" s="1"/>
      <c r="L79" s="5"/>
      <c r="M79" s="6"/>
      <c r="N79" s="201"/>
      <c r="O79" s="16"/>
      <c r="Q79" s="197"/>
      <c r="R79" s="159"/>
      <c r="S79" s="198"/>
    </row>
    <row r="80" spans="1:19" x14ac:dyDescent="0.3">
      <c r="A80" s="1">
        <v>46753</v>
      </c>
      <c r="B80" s="5">
        <f t="shared" si="2"/>
        <v>3.545E-3</v>
      </c>
      <c r="C80" s="6">
        <v>5.3</v>
      </c>
      <c r="D80" s="182" t="s">
        <v>26</v>
      </c>
      <c r="E80" s="5">
        <v>3.545E-3</v>
      </c>
      <c r="F80" s="200">
        <v>2.4662697723036864E-3</v>
      </c>
      <c r="H80" s="181"/>
      <c r="I80" s="181"/>
      <c r="J80" s="181"/>
      <c r="K80" s="1"/>
      <c r="L80" s="5"/>
      <c r="M80" s="6"/>
      <c r="N80" s="201"/>
      <c r="O80" s="16"/>
      <c r="Q80" s="197"/>
      <c r="R80" s="159"/>
      <c r="S80" s="198"/>
    </row>
    <row r="81" spans="1:19" x14ac:dyDescent="0.3">
      <c r="A81" s="1">
        <v>46784</v>
      </c>
      <c r="B81" s="5">
        <f t="shared" si="2"/>
        <v>4.5789999999999997E-3</v>
      </c>
      <c r="C81" s="6">
        <v>5.3</v>
      </c>
      <c r="D81" s="182" t="s">
        <v>26</v>
      </c>
      <c r="E81" s="5">
        <v>4.5789999999999997E-3</v>
      </c>
      <c r="F81" s="200">
        <v>2.4662697723036864E-3</v>
      </c>
      <c r="H81" s="181"/>
      <c r="I81" s="181"/>
      <c r="J81" s="181"/>
      <c r="K81" s="1"/>
      <c r="L81" s="5"/>
      <c r="M81" s="6"/>
      <c r="N81" s="201"/>
      <c r="O81" s="16"/>
      <c r="Q81" s="197"/>
      <c r="R81" s="159"/>
      <c r="S81" s="198"/>
    </row>
    <row r="82" spans="1:19" x14ac:dyDescent="0.3">
      <c r="A82" s="1">
        <v>46813</v>
      </c>
      <c r="B82" s="5">
        <f t="shared" si="2"/>
        <v>3.947E-3</v>
      </c>
      <c r="C82" s="6">
        <v>5.3</v>
      </c>
      <c r="D82" s="182" t="s">
        <v>26</v>
      </c>
      <c r="E82" s="5">
        <v>3.947E-3</v>
      </c>
      <c r="F82" s="200">
        <v>2.4662697723036864E-3</v>
      </c>
      <c r="H82" s="181"/>
      <c r="I82" s="181"/>
      <c r="J82" s="181"/>
      <c r="K82" s="1"/>
      <c r="L82" s="5"/>
      <c r="M82" s="6"/>
      <c r="N82" s="201"/>
      <c r="O82" s="16"/>
      <c r="Q82" s="197"/>
      <c r="R82" s="159"/>
      <c r="S82" s="198"/>
    </row>
    <row r="83" spans="1:19" x14ac:dyDescent="0.3">
      <c r="A83" s="1">
        <v>46844</v>
      </c>
      <c r="B83" s="5">
        <f t="shared" si="2"/>
        <v>3.2529999999999998E-3</v>
      </c>
      <c r="C83" s="6">
        <v>5.3</v>
      </c>
      <c r="D83" s="182" t="s">
        <v>26</v>
      </c>
      <c r="E83" s="5">
        <v>3.2529999999999998E-3</v>
      </c>
      <c r="F83" s="200">
        <v>2.4662697723036864E-3</v>
      </c>
      <c r="H83" s="181"/>
      <c r="I83" s="181"/>
      <c r="J83" s="181"/>
      <c r="K83" s="1"/>
      <c r="L83" s="5"/>
      <c r="M83" s="6"/>
      <c r="N83" s="201"/>
      <c r="O83" s="16"/>
      <c r="Q83" s="197"/>
      <c r="R83" s="159"/>
      <c r="S83" s="198"/>
    </row>
    <row r="84" spans="1:19" x14ac:dyDescent="0.3">
      <c r="A84" s="1">
        <v>46874</v>
      </c>
      <c r="B84" s="5">
        <f t="shared" si="2"/>
        <v>4.6430000000000004E-3</v>
      </c>
      <c r="C84" s="6">
        <v>5.3</v>
      </c>
      <c r="D84" s="182" t="s">
        <v>26</v>
      </c>
      <c r="E84" s="5">
        <v>4.6430000000000004E-3</v>
      </c>
      <c r="F84" s="200">
        <v>2.4662697723036864E-3</v>
      </c>
      <c r="H84" s="181"/>
      <c r="I84" s="181"/>
      <c r="J84" s="181"/>
      <c r="K84" s="1"/>
      <c r="L84" s="5"/>
      <c r="M84" s="6"/>
      <c r="N84" s="201"/>
      <c r="O84" s="16"/>
      <c r="Q84" s="197"/>
      <c r="R84" s="159"/>
      <c r="S84" s="198"/>
    </row>
    <row r="85" spans="1:19" x14ac:dyDescent="0.3">
      <c r="A85" s="1">
        <v>46905</v>
      </c>
      <c r="B85" s="5">
        <f t="shared" si="2"/>
        <v>2.9060000000000002E-3</v>
      </c>
      <c r="C85" s="6">
        <v>5.3</v>
      </c>
      <c r="D85" s="182" t="s">
        <v>26</v>
      </c>
      <c r="E85" s="5">
        <v>2.9060000000000002E-3</v>
      </c>
      <c r="F85" s="200">
        <v>2.4662697723036864E-3</v>
      </c>
      <c r="H85" s="181"/>
      <c r="I85" s="181"/>
      <c r="J85" s="181"/>
      <c r="K85" s="1"/>
      <c r="L85" s="5"/>
      <c r="M85" s="6"/>
      <c r="N85" s="201"/>
      <c r="O85" s="16"/>
      <c r="Q85" s="197"/>
      <c r="R85" s="159"/>
      <c r="S85" s="198"/>
    </row>
    <row r="86" spans="1:19" x14ac:dyDescent="0.3">
      <c r="A86" s="1">
        <v>46935</v>
      </c>
      <c r="B86" s="5">
        <f t="shared" si="2"/>
        <v>4.2950000000000002E-3</v>
      </c>
      <c r="C86" s="6">
        <v>5.3</v>
      </c>
      <c r="D86" s="182" t="s">
        <v>26</v>
      </c>
      <c r="E86" s="5">
        <v>4.2950000000000002E-3</v>
      </c>
      <c r="F86" s="200">
        <v>2.4662697723036864E-3</v>
      </c>
      <c r="H86" s="181"/>
      <c r="I86" s="181"/>
      <c r="J86" s="181"/>
      <c r="K86" s="1"/>
      <c r="L86" s="5"/>
      <c r="M86" s="6"/>
      <c r="N86" s="201"/>
      <c r="O86" s="16"/>
      <c r="Q86" s="197"/>
      <c r="R86" s="159"/>
      <c r="S86" s="198"/>
    </row>
    <row r="87" spans="1:19" x14ac:dyDescent="0.3">
      <c r="A87" s="1">
        <v>46966</v>
      </c>
      <c r="B87" s="5">
        <f t="shared" si="2"/>
        <v>3.947E-3</v>
      </c>
      <c r="C87" s="6">
        <v>5.3</v>
      </c>
      <c r="D87" s="182" t="s">
        <v>26</v>
      </c>
      <c r="E87" s="5">
        <v>3.947E-3</v>
      </c>
      <c r="F87" s="200">
        <v>2.4662697723036864E-3</v>
      </c>
      <c r="H87" s="181"/>
      <c r="I87" s="181"/>
      <c r="J87" s="181"/>
      <c r="K87" s="1"/>
      <c r="L87" s="5"/>
      <c r="M87" s="6"/>
      <c r="N87" s="201"/>
      <c r="O87" s="16"/>
      <c r="Q87" s="197"/>
      <c r="R87" s="159"/>
      <c r="S87" s="198"/>
    </row>
    <row r="88" spans="1:19" x14ac:dyDescent="0.3">
      <c r="A88" s="1">
        <v>46997</v>
      </c>
      <c r="B88" s="5">
        <f t="shared" si="2"/>
        <v>3.947E-3</v>
      </c>
      <c r="C88" s="6">
        <v>5.3</v>
      </c>
      <c r="D88" s="182" t="s">
        <v>26</v>
      </c>
      <c r="E88" s="5">
        <v>3.947E-3</v>
      </c>
      <c r="F88" s="200">
        <v>2.4662697723036864E-3</v>
      </c>
      <c r="H88" s="181"/>
      <c r="I88" s="181"/>
      <c r="J88" s="181"/>
      <c r="K88" s="1"/>
      <c r="L88" s="5"/>
      <c r="M88" s="6"/>
      <c r="N88" s="201"/>
      <c r="O88" s="16"/>
      <c r="Q88" s="197"/>
      <c r="R88" s="159"/>
      <c r="S88" s="198"/>
    </row>
    <row r="89" spans="1:19" x14ac:dyDescent="0.3">
      <c r="A89" s="1">
        <v>47027</v>
      </c>
      <c r="B89" s="5">
        <f t="shared" si="2"/>
        <v>4.6430000000000004E-3</v>
      </c>
      <c r="C89" s="6">
        <v>5.3</v>
      </c>
      <c r="D89" s="182" t="s">
        <v>26</v>
      </c>
      <c r="E89" s="5">
        <v>4.6430000000000004E-3</v>
      </c>
      <c r="F89" s="200">
        <v>2.4662697723036864E-3</v>
      </c>
      <c r="H89" s="181"/>
      <c r="I89" s="181"/>
      <c r="J89" s="181"/>
      <c r="K89" s="1"/>
      <c r="L89" s="5"/>
      <c r="M89" s="6"/>
      <c r="N89" s="201"/>
      <c r="O89" s="16"/>
      <c r="Q89" s="197"/>
      <c r="R89" s="159"/>
      <c r="S89" s="198"/>
    </row>
    <row r="90" spans="1:19" x14ac:dyDescent="0.3">
      <c r="A90" s="1">
        <v>47058</v>
      </c>
      <c r="B90" s="5">
        <f t="shared" si="2"/>
        <v>3.5999999999999999E-3</v>
      </c>
      <c r="C90" s="6">
        <v>5.3</v>
      </c>
      <c r="D90" s="182" t="s">
        <v>26</v>
      </c>
      <c r="E90" s="5">
        <v>3.5999999999999999E-3</v>
      </c>
      <c r="F90" s="200">
        <v>2.4662697723036864E-3</v>
      </c>
      <c r="H90" s="181"/>
      <c r="I90" s="181"/>
      <c r="J90" s="181"/>
      <c r="K90" s="1"/>
      <c r="L90" s="5"/>
      <c r="M90" s="6"/>
      <c r="N90" s="201"/>
      <c r="O90" s="16"/>
      <c r="Q90" s="197"/>
      <c r="R90" s="159"/>
      <c r="S90" s="198"/>
    </row>
    <row r="91" spans="1:19" x14ac:dyDescent="0.3">
      <c r="A91" s="1">
        <v>47088</v>
      </c>
      <c r="B91" s="5">
        <f t="shared" si="2"/>
        <v>3.947E-3</v>
      </c>
      <c r="C91" s="6">
        <v>5.3</v>
      </c>
      <c r="D91" s="182" t="s">
        <v>26</v>
      </c>
      <c r="E91" s="5">
        <v>3.947E-3</v>
      </c>
      <c r="F91" s="200">
        <v>2.4662697723036864E-3</v>
      </c>
      <c r="H91" s="181"/>
      <c r="I91" s="181"/>
      <c r="J91" s="181"/>
      <c r="K91" s="1"/>
      <c r="L91" s="5"/>
      <c r="M91" s="6"/>
      <c r="N91" s="201"/>
      <c r="O91" s="16"/>
      <c r="Q91" s="197"/>
      <c r="R91" s="159"/>
      <c r="S91" s="198"/>
    </row>
    <row r="92" spans="1:19" x14ac:dyDescent="0.3">
      <c r="A92" s="1">
        <v>47119</v>
      </c>
      <c r="B92" s="5">
        <f t="shared" si="2"/>
        <v>3.5999999999999999E-3</v>
      </c>
      <c r="C92" s="6">
        <v>5.3</v>
      </c>
      <c r="D92" s="182" t="s">
        <v>26</v>
      </c>
      <c r="E92" s="5">
        <v>3.5999999999999999E-3</v>
      </c>
      <c r="F92" s="200">
        <v>2.4662697723036864E-3</v>
      </c>
      <c r="H92" s="181"/>
      <c r="I92" s="181"/>
      <c r="J92" s="181"/>
      <c r="K92" s="1"/>
      <c r="L92" s="5"/>
      <c r="M92" s="6"/>
      <c r="N92" s="201"/>
      <c r="O92" s="16"/>
      <c r="Q92" s="197"/>
      <c r="R92" s="159"/>
      <c r="S92" s="198"/>
    </row>
    <row r="93" spans="1:19" x14ac:dyDescent="0.3">
      <c r="A93" s="1">
        <v>47150</v>
      </c>
      <c r="B93" s="5">
        <f t="shared" si="2"/>
        <v>3.5999999999999999E-3</v>
      </c>
      <c r="C93" s="6">
        <v>5.3</v>
      </c>
      <c r="D93" s="182" t="s">
        <v>26</v>
      </c>
      <c r="E93" s="5">
        <v>3.5999999999999999E-3</v>
      </c>
      <c r="F93" s="200">
        <v>2.4662697723036864E-3</v>
      </c>
      <c r="H93" s="181"/>
      <c r="I93" s="181"/>
      <c r="J93" s="181"/>
      <c r="K93" s="1"/>
      <c r="L93" s="5"/>
      <c r="M93" s="6"/>
      <c r="N93" s="201"/>
      <c r="O93" s="16"/>
      <c r="Q93" s="197"/>
      <c r="R93" s="159"/>
      <c r="S93" s="198"/>
    </row>
    <row r="94" spans="1:19" x14ac:dyDescent="0.3">
      <c r="A94" s="1">
        <v>47178</v>
      </c>
      <c r="B94" s="5">
        <f t="shared" si="2"/>
        <v>4.2640000000000004E-3</v>
      </c>
      <c r="C94" s="6">
        <v>5.3</v>
      </c>
      <c r="D94" s="182" t="s">
        <v>26</v>
      </c>
      <c r="E94" s="5">
        <v>4.2640000000000004E-3</v>
      </c>
      <c r="F94" s="200">
        <v>2.4662697723036864E-3</v>
      </c>
      <c r="H94" s="181"/>
      <c r="I94" s="181"/>
      <c r="J94" s="181"/>
      <c r="K94" s="1"/>
      <c r="L94" s="5"/>
      <c r="M94" s="6"/>
      <c r="N94" s="201"/>
      <c r="O94" s="16"/>
      <c r="Q94" s="197"/>
      <c r="R94" s="159"/>
      <c r="S94" s="198"/>
    </row>
    <row r="95" spans="1:19" x14ac:dyDescent="0.3">
      <c r="A95" s="1">
        <v>47209</v>
      </c>
      <c r="B95" s="5">
        <f t="shared" si="2"/>
        <v>2.8809999999999999E-3</v>
      </c>
      <c r="C95" s="6">
        <v>5.3</v>
      </c>
      <c r="D95" s="182" t="s">
        <v>26</v>
      </c>
      <c r="E95" s="5">
        <v>2.8809999999999999E-3</v>
      </c>
      <c r="F95" s="200">
        <v>2.4662697723036864E-3</v>
      </c>
      <c r="H95" s="181"/>
      <c r="I95" s="181"/>
      <c r="J95" s="181"/>
      <c r="K95" s="1"/>
      <c r="L95" s="5"/>
      <c r="M95" s="6"/>
      <c r="N95" s="201"/>
      <c r="O95" s="16"/>
      <c r="Q95" s="197"/>
      <c r="R95" s="159"/>
      <c r="S95" s="198"/>
    </row>
    <row r="96" spans="1:19" x14ac:dyDescent="0.3">
      <c r="A96" s="1">
        <v>47239</v>
      </c>
      <c r="B96" s="5">
        <f t="shared" si="2"/>
        <v>3.9179999999999996E-3</v>
      </c>
      <c r="C96" s="6">
        <v>5.3</v>
      </c>
      <c r="D96" s="182" t="s">
        <v>26</v>
      </c>
      <c r="E96" s="5">
        <v>3.9179999999999996E-3</v>
      </c>
      <c r="F96" s="200">
        <v>2.4662697723036864E-3</v>
      </c>
      <c r="H96" s="181"/>
      <c r="I96" s="181"/>
      <c r="J96" s="181"/>
      <c r="K96" s="1"/>
      <c r="L96" s="5"/>
      <c r="M96" s="6"/>
      <c r="N96" s="201"/>
      <c r="O96" s="16"/>
      <c r="Q96" s="197"/>
      <c r="R96" s="159"/>
      <c r="S96" s="198"/>
    </row>
    <row r="97" spans="1:19" x14ac:dyDescent="0.3">
      <c r="A97" s="1">
        <v>47270</v>
      </c>
      <c r="B97" s="5">
        <f t="shared" si="2"/>
        <v>3.9179999999999996E-3</v>
      </c>
      <c r="C97" s="6">
        <v>5.3</v>
      </c>
      <c r="D97" s="182" t="s">
        <v>26</v>
      </c>
      <c r="E97" s="5">
        <v>3.9179999999999996E-3</v>
      </c>
      <c r="F97" s="200">
        <v>2.4662697723036864E-3</v>
      </c>
      <c r="H97" s="181"/>
      <c r="I97" s="181"/>
      <c r="J97" s="181"/>
      <c r="K97" s="1"/>
      <c r="L97" s="5"/>
      <c r="M97" s="6"/>
      <c r="N97" s="201"/>
      <c r="O97" s="16"/>
      <c r="Q97" s="197"/>
      <c r="R97" s="159"/>
      <c r="S97" s="198"/>
    </row>
    <row r="98" spans="1:19" x14ac:dyDescent="0.3">
      <c r="A98" s="1">
        <v>47300</v>
      </c>
      <c r="B98" s="5">
        <f t="shared" si="2"/>
        <v>3.9179999999999996E-3</v>
      </c>
      <c r="C98" s="6">
        <v>5.3</v>
      </c>
      <c r="D98" s="182" t="s">
        <v>26</v>
      </c>
      <c r="E98" s="5">
        <v>3.9179999999999996E-3</v>
      </c>
      <c r="F98" s="200">
        <v>2.4662697723036864E-3</v>
      </c>
      <c r="H98" s="181"/>
      <c r="I98" s="181"/>
      <c r="J98" s="181"/>
      <c r="K98" s="1"/>
      <c r="L98" s="5"/>
      <c r="M98" s="6"/>
      <c r="N98" s="201"/>
      <c r="O98" s="16"/>
      <c r="Q98" s="197"/>
      <c r="R98" s="159"/>
      <c r="S98" s="198"/>
    </row>
    <row r="99" spans="1:19" x14ac:dyDescent="0.3">
      <c r="A99" s="1">
        <v>47331</v>
      </c>
      <c r="B99" s="5">
        <f t="shared" si="2"/>
        <v>3.9179999999999996E-3</v>
      </c>
      <c r="C99" s="6">
        <v>5.3</v>
      </c>
      <c r="D99" s="182" t="s">
        <v>26</v>
      </c>
      <c r="E99" s="5">
        <v>3.9179999999999996E-3</v>
      </c>
      <c r="F99" s="200">
        <v>2.4662697723036864E-3</v>
      </c>
      <c r="H99" s="181"/>
      <c r="I99" s="181"/>
      <c r="J99" s="181"/>
      <c r="K99" s="1"/>
      <c r="L99" s="5"/>
      <c r="M99" s="6"/>
      <c r="N99" s="201"/>
      <c r="O99" s="16"/>
      <c r="Q99" s="197"/>
      <c r="R99" s="159"/>
      <c r="S99" s="198"/>
    </row>
    <row r="100" spans="1:19" x14ac:dyDescent="0.3">
      <c r="A100" s="1">
        <v>47362</v>
      </c>
      <c r="B100" s="5">
        <f t="shared" si="2"/>
        <v>4.2640000000000004E-3</v>
      </c>
      <c r="C100" s="6">
        <v>5.3</v>
      </c>
      <c r="D100" s="182" t="s">
        <v>26</v>
      </c>
      <c r="E100" s="5">
        <v>4.2640000000000004E-3</v>
      </c>
      <c r="F100" s="200">
        <v>2.4662697723036864E-3</v>
      </c>
      <c r="H100" s="181"/>
      <c r="I100" s="181"/>
      <c r="J100" s="181"/>
      <c r="K100" s="1"/>
      <c r="L100" s="5"/>
      <c r="M100" s="6"/>
      <c r="N100" s="201"/>
      <c r="O100" s="16"/>
      <c r="Q100" s="197"/>
      <c r="R100" s="159"/>
      <c r="S100" s="198"/>
    </row>
    <row r="101" spans="1:19" x14ac:dyDescent="0.3">
      <c r="A101" s="1">
        <v>47392</v>
      </c>
      <c r="B101" s="5">
        <f t="shared" si="2"/>
        <v>4.6109999999999996E-3</v>
      </c>
      <c r="C101" s="6">
        <v>5.3</v>
      </c>
      <c r="D101" s="182" t="s">
        <v>26</v>
      </c>
      <c r="E101" s="5">
        <v>4.6109999999999996E-3</v>
      </c>
      <c r="F101" s="200">
        <v>2.4662697723036864E-3</v>
      </c>
      <c r="H101" s="181"/>
      <c r="I101" s="181"/>
      <c r="J101" s="181"/>
      <c r="K101" s="1"/>
      <c r="L101" s="5"/>
      <c r="M101" s="6"/>
      <c r="N101" s="201"/>
      <c r="O101" s="16"/>
      <c r="Q101" s="197"/>
      <c r="R101" s="159"/>
      <c r="S101" s="198"/>
    </row>
    <row r="102" spans="1:19" x14ac:dyDescent="0.3">
      <c r="A102" s="1">
        <v>47423</v>
      </c>
      <c r="B102" s="5">
        <f t="shared" si="2"/>
        <v>3.2260000000000001E-3</v>
      </c>
      <c r="C102" s="6">
        <v>5.3</v>
      </c>
      <c r="D102" s="182" t="s">
        <v>26</v>
      </c>
      <c r="E102" s="5">
        <v>3.2260000000000001E-3</v>
      </c>
      <c r="F102" s="200">
        <v>2.4662697723036864E-3</v>
      </c>
      <c r="H102" s="181"/>
      <c r="I102" s="181"/>
      <c r="J102" s="181"/>
      <c r="K102" s="1"/>
      <c r="L102" s="5"/>
      <c r="M102" s="6"/>
      <c r="N102" s="201"/>
      <c r="O102" s="16"/>
      <c r="Q102" s="197"/>
      <c r="R102" s="159"/>
      <c r="S102" s="198"/>
    </row>
    <row r="103" spans="1:19" x14ac:dyDescent="0.3">
      <c r="A103" s="1">
        <v>47453</v>
      </c>
      <c r="B103" s="5">
        <f t="shared" si="2"/>
        <v>4.2640000000000004E-3</v>
      </c>
      <c r="C103" s="6">
        <v>5.3</v>
      </c>
      <c r="D103" s="182" t="s">
        <v>26</v>
      </c>
      <c r="E103" s="5">
        <v>4.2640000000000004E-3</v>
      </c>
      <c r="F103" s="200">
        <v>2.4662697723036864E-3</v>
      </c>
      <c r="H103" s="181"/>
      <c r="I103" s="181"/>
      <c r="J103" s="181"/>
      <c r="K103" s="1"/>
      <c r="L103" s="5"/>
      <c r="M103" s="6"/>
      <c r="N103" s="201"/>
      <c r="O103" s="16"/>
      <c r="Q103" s="197"/>
      <c r="R103" s="159"/>
      <c r="S103" s="198"/>
    </row>
    <row r="104" spans="1:19" x14ac:dyDescent="0.3">
      <c r="A104" s="1">
        <v>47484</v>
      </c>
      <c r="B104" s="5">
        <f t="shared" si="2"/>
        <v>3.5720000000000001E-3</v>
      </c>
      <c r="C104" s="6">
        <v>5.3</v>
      </c>
      <c r="D104" s="182" t="s">
        <v>26</v>
      </c>
      <c r="E104" s="5">
        <v>3.5720000000000001E-3</v>
      </c>
      <c r="F104" s="200">
        <v>2.4662697723036864E-3</v>
      </c>
      <c r="H104" s="181"/>
      <c r="I104" s="181"/>
      <c r="J104" s="181"/>
      <c r="K104" s="1"/>
      <c r="L104" s="5"/>
      <c r="M104" s="6"/>
      <c r="N104" s="201"/>
      <c r="O104" s="16"/>
      <c r="Q104" s="197"/>
      <c r="R104" s="159"/>
      <c r="S104" s="198"/>
    </row>
    <row r="105" spans="1:19" x14ac:dyDescent="0.3">
      <c r="A105" s="1">
        <v>47515</v>
      </c>
      <c r="B105" s="5">
        <f t="shared" si="2"/>
        <v>3.5720000000000001E-3</v>
      </c>
      <c r="C105" s="6">
        <v>5.3</v>
      </c>
      <c r="D105" s="182" t="s">
        <v>26</v>
      </c>
      <c r="E105" s="5">
        <v>3.5720000000000001E-3</v>
      </c>
      <c r="F105" s="200">
        <v>2.4662697723036864E-3</v>
      </c>
      <c r="H105" s="181"/>
      <c r="I105" s="181"/>
      <c r="J105" s="181"/>
      <c r="K105" s="1"/>
      <c r="L105" s="5"/>
      <c r="M105" s="6"/>
      <c r="N105" s="201"/>
      <c r="O105" s="16"/>
      <c r="Q105" s="197"/>
      <c r="R105" s="159"/>
      <c r="S105" s="198"/>
    </row>
    <row r="106" spans="1:19" x14ac:dyDescent="0.3">
      <c r="A106" s="1">
        <v>47543</v>
      </c>
      <c r="B106" s="5">
        <f t="shared" si="2"/>
        <v>4.1739999999999998E-3</v>
      </c>
      <c r="C106" s="6">
        <v>5.3</v>
      </c>
      <c r="D106" s="182" t="s">
        <v>26</v>
      </c>
      <c r="E106" s="5">
        <v>4.1739999999999998E-3</v>
      </c>
      <c r="F106" s="200">
        <v>2.4662697723036864E-3</v>
      </c>
      <c r="H106" s="181"/>
      <c r="I106" s="181"/>
      <c r="J106" s="181"/>
      <c r="K106" s="1"/>
      <c r="L106" s="5"/>
      <c r="M106" s="6"/>
      <c r="N106" s="201"/>
      <c r="O106" s="16"/>
      <c r="Q106" s="197"/>
      <c r="R106" s="159"/>
      <c r="S106" s="198"/>
    </row>
    <row r="107" spans="1:19" x14ac:dyDescent="0.3">
      <c r="A107" s="1">
        <v>47574</v>
      </c>
      <c r="B107" s="5">
        <f t="shared" si="2"/>
        <v>3.4899999999999996E-3</v>
      </c>
      <c r="C107" s="6">
        <v>5.3</v>
      </c>
      <c r="D107" s="182" t="s">
        <v>26</v>
      </c>
      <c r="E107" s="5">
        <v>3.4899999999999996E-3</v>
      </c>
      <c r="F107" s="200">
        <v>2.4662697723036864E-3</v>
      </c>
      <c r="H107" s="181"/>
      <c r="I107" s="181"/>
      <c r="J107" s="181"/>
      <c r="K107" s="1"/>
      <c r="L107" s="5"/>
      <c r="M107" s="6"/>
      <c r="N107" s="201"/>
      <c r="O107" s="16"/>
      <c r="Q107" s="197"/>
      <c r="R107" s="159"/>
      <c r="S107" s="198"/>
    </row>
    <row r="108" spans="1:19" x14ac:dyDescent="0.3">
      <c r="A108" s="1">
        <v>47604</v>
      </c>
      <c r="B108" s="5">
        <f t="shared" si="2"/>
        <v>3.1490000000000003E-3</v>
      </c>
      <c r="C108" s="6">
        <v>5.3</v>
      </c>
      <c r="D108" s="182" t="s">
        <v>26</v>
      </c>
      <c r="E108" s="5">
        <v>3.1490000000000003E-3</v>
      </c>
      <c r="F108" s="200">
        <v>2.4662697723036864E-3</v>
      </c>
      <c r="H108" s="181"/>
      <c r="I108" s="181"/>
      <c r="J108" s="181"/>
      <c r="K108" s="1"/>
      <c r="L108" s="5"/>
      <c r="M108" s="6"/>
      <c r="N108" s="201"/>
      <c r="O108" s="16"/>
      <c r="Q108" s="197"/>
      <c r="R108" s="159"/>
      <c r="S108" s="198"/>
    </row>
    <row r="109" spans="1:19" x14ac:dyDescent="0.3">
      <c r="A109" s="1">
        <v>47635</v>
      </c>
      <c r="B109" s="5">
        <f t="shared" si="2"/>
        <v>3.8319999999999999E-3</v>
      </c>
      <c r="C109" s="6">
        <v>5.3</v>
      </c>
      <c r="D109" s="182" t="s">
        <v>26</v>
      </c>
      <c r="E109" s="5">
        <v>3.8319999999999999E-3</v>
      </c>
      <c r="F109" s="200">
        <v>2.4662697723036864E-3</v>
      </c>
      <c r="H109" s="181"/>
      <c r="I109" s="181"/>
      <c r="J109" s="181"/>
      <c r="K109" s="1"/>
      <c r="L109" s="5"/>
      <c r="M109" s="6"/>
      <c r="N109" s="201"/>
      <c r="O109" s="16"/>
      <c r="Q109" s="197"/>
      <c r="R109" s="159"/>
      <c r="S109" s="198"/>
    </row>
    <row r="110" spans="1:19" x14ac:dyDescent="0.3">
      <c r="A110" s="1">
        <v>47665</v>
      </c>
      <c r="B110" s="5">
        <f t="shared" si="2"/>
        <v>4.1739999999999998E-3</v>
      </c>
      <c r="C110" s="6">
        <v>5.3</v>
      </c>
      <c r="D110" s="182" t="s">
        <v>26</v>
      </c>
      <c r="E110" s="5">
        <v>4.1739999999999998E-3</v>
      </c>
      <c r="F110" s="200">
        <v>2.4662697723036864E-3</v>
      </c>
      <c r="H110" s="181"/>
      <c r="I110" s="181"/>
      <c r="J110" s="181"/>
      <c r="K110" s="1"/>
      <c r="L110" s="5"/>
      <c r="M110" s="6"/>
      <c r="N110" s="201"/>
      <c r="O110" s="16"/>
      <c r="Q110" s="197"/>
      <c r="R110" s="159"/>
      <c r="S110" s="198"/>
    </row>
    <row r="111" spans="1:19" x14ac:dyDescent="0.3">
      <c r="A111" s="1">
        <v>47696</v>
      </c>
      <c r="B111" s="5">
        <f t="shared" si="2"/>
        <v>3.1490000000000003E-3</v>
      </c>
      <c r="C111" s="6">
        <v>5.3</v>
      </c>
      <c r="D111" s="182" t="s">
        <v>26</v>
      </c>
      <c r="E111" s="5">
        <v>3.1490000000000003E-3</v>
      </c>
      <c r="F111" s="200">
        <v>2.4662697723036864E-3</v>
      </c>
      <c r="H111" s="181"/>
      <c r="I111" s="181"/>
      <c r="J111" s="181"/>
      <c r="K111" s="1"/>
      <c r="L111" s="5"/>
      <c r="M111" s="6"/>
      <c r="N111" s="201"/>
      <c r="O111" s="16"/>
      <c r="Q111" s="197"/>
      <c r="R111" s="159"/>
      <c r="S111" s="198"/>
    </row>
    <row r="112" spans="1:19" x14ac:dyDescent="0.3">
      <c r="A112" s="1">
        <v>47727</v>
      </c>
      <c r="B112" s="5">
        <f t="shared" si="2"/>
        <v>4.516E-3</v>
      </c>
      <c r="C112" s="6">
        <v>5.3</v>
      </c>
      <c r="D112" s="182" t="s">
        <v>26</v>
      </c>
      <c r="E112" s="5">
        <v>4.516E-3</v>
      </c>
      <c r="F112" s="200">
        <v>2.4662697723036864E-3</v>
      </c>
      <c r="H112" s="181"/>
      <c r="I112" s="181"/>
      <c r="J112" s="181"/>
      <c r="K112" s="1"/>
      <c r="L112" s="5"/>
      <c r="M112" s="6"/>
      <c r="N112" s="201"/>
      <c r="O112" s="16"/>
      <c r="Q112" s="197"/>
      <c r="R112" s="159"/>
      <c r="S112" s="198"/>
    </row>
    <row r="113" spans="1:19" x14ac:dyDescent="0.3">
      <c r="A113" s="1">
        <v>47757</v>
      </c>
      <c r="B113" s="5">
        <f t="shared" si="2"/>
        <v>3.4760000000000004E-3</v>
      </c>
      <c r="C113" s="6">
        <v>5.3</v>
      </c>
      <c r="D113" s="182" t="s">
        <v>26</v>
      </c>
      <c r="E113" s="5">
        <v>3.4760000000000004E-3</v>
      </c>
      <c r="F113" s="200">
        <v>2.4662697723036864E-3</v>
      </c>
      <c r="H113" s="181"/>
      <c r="I113" s="181"/>
      <c r="J113" s="181"/>
      <c r="K113" s="1"/>
      <c r="L113" s="5"/>
      <c r="M113" s="6"/>
      <c r="N113" s="201"/>
      <c r="O113" s="16"/>
      <c r="Q113" s="197"/>
      <c r="R113" s="159"/>
      <c r="S113" s="198"/>
    </row>
    <row r="114" spans="1:19" x14ac:dyDescent="0.3">
      <c r="A114" s="1">
        <v>47788</v>
      </c>
      <c r="B114" s="5">
        <f t="shared" si="2"/>
        <v>2.4659999999999999E-3</v>
      </c>
      <c r="C114" s="6">
        <v>5.3</v>
      </c>
      <c r="D114" s="182" t="s">
        <v>26</v>
      </c>
      <c r="E114" s="5">
        <v>2.4659999999999999E-3</v>
      </c>
      <c r="F114" s="200">
        <v>2.4662697723036864E-3</v>
      </c>
      <c r="H114" s="181"/>
      <c r="I114" s="181"/>
      <c r="J114" s="181"/>
      <c r="K114" s="1"/>
      <c r="L114" s="5"/>
      <c r="M114" s="6"/>
      <c r="N114" s="201"/>
      <c r="O114" s="16"/>
      <c r="Q114" s="197"/>
      <c r="R114" s="159"/>
      <c r="S114" s="198"/>
    </row>
    <row r="115" spans="1:19" x14ac:dyDescent="0.3">
      <c r="A115" s="1">
        <v>47818</v>
      </c>
      <c r="B115" s="5">
        <f t="shared" si="2"/>
        <v>2.4659999999999999E-3</v>
      </c>
      <c r="C115" s="6">
        <v>5.3</v>
      </c>
      <c r="D115" s="182" t="s">
        <v>26</v>
      </c>
      <c r="E115" s="5">
        <v>2.4659999999999999E-3</v>
      </c>
      <c r="F115" s="200">
        <v>2.4662697723036864E-3</v>
      </c>
      <c r="G115" s="159">
        <f>C115/C103-1</f>
        <v>0</v>
      </c>
      <c r="H115" s="181"/>
      <c r="I115" s="181"/>
      <c r="J115" s="181"/>
      <c r="K115" s="1"/>
      <c r="L115" s="5"/>
      <c r="M115" s="6"/>
      <c r="N115" s="201"/>
      <c r="O115" s="16"/>
      <c r="P115" s="159"/>
      <c r="Q115" s="197"/>
      <c r="R115" s="54"/>
      <c r="S115" s="198"/>
    </row>
    <row r="116" spans="1:19" x14ac:dyDescent="0.3">
      <c r="A116" s="1">
        <v>47849</v>
      </c>
      <c r="B116" s="5">
        <f t="shared" si="2"/>
        <v>2.4659999999999999E-3</v>
      </c>
      <c r="C116" s="6">
        <v>5.3</v>
      </c>
      <c r="D116" s="182" t="s">
        <v>26</v>
      </c>
      <c r="E116" s="5">
        <v>2.4659999999999999E-3</v>
      </c>
      <c r="F116" s="200">
        <v>2.4662697723036864E-3</v>
      </c>
      <c r="H116" s="181"/>
      <c r="I116" s="181"/>
      <c r="J116" s="181"/>
      <c r="K116" s="1"/>
      <c r="L116" s="5"/>
      <c r="M116" s="6"/>
      <c r="N116" s="201"/>
      <c r="O116" s="16"/>
      <c r="Q116" s="197"/>
      <c r="R116" s="159"/>
      <c r="S116" s="198"/>
    </row>
    <row r="117" spans="1:19" x14ac:dyDescent="0.3">
      <c r="A117" s="1">
        <v>47880</v>
      </c>
      <c r="B117" s="5">
        <f t="shared" si="2"/>
        <v>2.4659999999999999E-3</v>
      </c>
      <c r="C117" s="6">
        <v>5.3</v>
      </c>
      <c r="D117" s="182" t="s">
        <v>26</v>
      </c>
      <c r="E117" s="5">
        <v>2.4659999999999999E-3</v>
      </c>
      <c r="F117" s="200">
        <v>2.4662697723036864E-3</v>
      </c>
      <c r="H117" s="181"/>
      <c r="I117" s="181"/>
      <c r="J117" s="181"/>
      <c r="K117" s="1"/>
      <c r="L117" s="5"/>
      <c r="M117" s="6"/>
      <c r="N117" s="201"/>
      <c r="O117" s="16"/>
      <c r="Q117" s="197"/>
      <c r="R117" s="159"/>
      <c r="S117" s="198"/>
    </row>
    <row r="118" spans="1:19" x14ac:dyDescent="0.3">
      <c r="A118" s="1">
        <v>47908</v>
      </c>
      <c r="B118" s="5">
        <f t="shared" si="2"/>
        <v>2.4659999999999999E-3</v>
      </c>
      <c r="C118" s="6">
        <v>5.3</v>
      </c>
      <c r="D118" s="182" t="s">
        <v>26</v>
      </c>
      <c r="E118" s="5">
        <v>2.4659999999999999E-3</v>
      </c>
      <c r="F118" s="200">
        <v>2.4662697723036864E-3</v>
      </c>
      <c r="H118" s="181"/>
      <c r="I118" s="181"/>
      <c r="J118" s="181"/>
      <c r="K118" s="1"/>
      <c r="L118" s="5"/>
      <c r="M118" s="6"/>
      <c r="N118" s="201"/>
      <c r="O118" s="16"/>
      <c r="Q118" s="197"/>
      <c r="R118" s="159"/>
      <c r="S118" s="198"/>
    </row>
    <row r="119" spans="1:19" x14ac:dyDescent="0.3">
      <c r="A119" s="1">
        <v>47939</v>
      </c>
      <c r="B119" s="5">
        <f t="shared" si="2"/>
        <v>2.4659999999999999E-3</v>
      </c>
      <c r="C119" s="6">
        <v>5.3</v>
      </c>
      <c r="D119" s="182" t="s">
        <v>26</v>
      </c>
      <c r="E119" s="5">
        <v>2.4659999999999999E-3</v>
      </c>
      <c r="F119" s="200">
        <v>2.4662697723036864E-3</v>
      </c>
      <c r="H119" s="181"/>
      <c r="I119" s="181"/>
      <c r="J119" s="181"/>
      <c r="K119" s="1"/>
      <c r="L119" s="5"/>
      <c r="M119" s="6"/>
      <c r="N119" s="201"/>
      <c r="O119" s="16"/>
      <c r="Q119" s="197"/>
      <c r="R119" s="159"/>
      <c r="S119" s="198"/>
    </row>
    <row r="120" spans="1:19" x14ac:dyDescent="0.3">
      <c r="A120" s="1">
        <v>47969</v>
      </c>
      <c r="B120" s="5">
        <f t="shared" si="2"/>
        <v>2.4659999999999999E-3</v>
      </c>
      <c r="C120" s="6">
        <v>5.3</v>
      </c>
      <c r="D120" s="182" t="s">
        <v>26</v>
      </c>
      <c r="E120" s="5">
        <v>2.4659999999999999E-3</v>
      </c>
      <c r="F120" s="200">
        <v>2.4662697723036864E-3</v>
      </c>
      <c r="H120" s="181"/>
      <c r="I120" s="181"/>
      <c r="J120" s="181"/>
      <c r="K120" s="1"/>
      <c r="L120" s="5"/>
      <c r="M120" s="6"/>
      <c r="N120" s="201"/>
      <c r="O120" s="16"/>
      <c r="Q120" s="197"/>
      <c r="R120" s="159"/>
      <c r="S120" s="198"/>
    </row>
    <row r="121" spans="1:19" x14ac:dyDescent="0.3">
      <c r="A121" s="1">
        <v>48000</v>
      </c>
      <c r="B121" s="5">
        <f t="shared" si="2"/>
        <v>2.4659999999999999E-3</v>
      </c>
      <c r="C121" s="6">
        <v>5.3</v>
      </c>
      <c r="D121" s="182" t="s">
        <v>26</v>
      </c>
      <c r="E121" s="5">
        <v>2.4659999999999999E-3</v>
      </c>
      <c r="F121" s="200">
        <v>2.4662697723036864E-3</v>
      </c>
      <c r="H121" s="181"/>
      <c r="I121" s="181"/>
      <c r="J121" s="181"/>
      <c r="K121" s="1"/>
      <c r="L121" s="5"/>
      <c r="M121" s="6"/>
      <c r="N121" s="201"/>
      <c r="O121" s="16"/>
      <c r="Q121" s="197"/>
      <c r="R121" s="159"/>
      <c r="S121" s="198"/>
    </row>
    <row r="122" spans="1:19" x14ac:dyDescent="0.3">
      <c r="A122" s="1">
        <v>48030</v>
      </c>
      <c r="B122" s="5">
        <f t="shared" si="2"/>
        <v>2.4659999999999999E-3</v>
      </c>
      <c r="C122" s="6">
        <v>5.3</v>
      </c>
      <c r="D122" s="182" t="s">
        <v>26</v>
      </c>
      <c r="E122" s="5">
        <v>2.4659999999999999E-3</v>
      </c>
      <c r="F122" s="200">
        <v>2.4662697723036864E-3</v>
      </c>
      <c r="H122" s="181"/>
      <c r="I122" s="181"/>
      <c r="J122" s="181"/>
      <c r="K122" s="1"/>
      <c r="L122" s="5"/>
      <c r="M122" s="6"/>
      <c r="N122" s="201"/>
      <c r="O122" s="16"/>
      <c r="Q122" s="197"/>
      <c r="R122" s="159"/>
      <c r="S122" s="198"/>
    </row>
    <row r="123" spans="1:19" x14ac:dyDescent="0.3">
      <c r="A123" s="1">
        <v>48061</v>
      </c>
      <c r="B123" s="5">
        <f t="shared" si="2"/>
        <v>2.4659999999999999E-3</v>
      </c>
      <c r="C123" s="6">
        <v>5.3</v>
      </c>
      <c r="D123" s="182" t="s">
        <v>26</v>
      </c>
      <c r="E123" s="5">
        <v>2.4659999999999999E-3</v>
      </c>
      <c r="F123" s="200">
        <v>2.4662697723036864E-3</v>
      </c>
      <c r="H123" s="181"/>
      <c r="I123" s="181"/>
      <c r="J123" s="181"/>
      <c r="K123" s="1"/>
      <c r="L123" s="5"/>
      <c r="M123" s="6"/>
      <c r="N123" s="201"/>
      <c r="O123" s="16"/>
      <c r="Q123" s="197"/>
      <c r="R123" s="159"/>
      <c r="S123" s="198"/>
    </row>
    <row r="124" spans="1:19" x14ac:dyDescent="0.3">
      <c r="A124" s="1">
        <v>48092</v>
      </c>
      <c r="B124" s="5">
        <f t="shared" si="2"/>
        <v>2.4659999999999999E-3</v>
      </c>
      <c r="C124" s="6">
        <v>5.3</v>
      </c>
      <c r="D124" s="182" t="s">
        <v>26</v>
      </c>
      <c r="E124" s="5">
        <v>2.4659999999999999E-3</v>
      </c>
      <c r="F124" s="200">
        <v>2.4662697723036864E-3</v>
      </c>
      <c r="H124" s="181"/>
      <c r="I124" s="181"/>
      <c r="J124" s="181"/>
      <c r="K124" s="1"/>
      <c r="L124" s="5"/>
      <c r="M124" s="6"/>
      <c r="N124" s="201"/>
      <c r="O124" s="16"/>
      <c r="Q124" s="197"/>
      <c r="R124" s="159"/>
      <c r="S124" s="198"/>
    </row>
    <row r="125" spans="1:19" x14ac:dyDescent="0.3">
      <c r="A125" s="1">
        <v>48122</v>
      </c>
      <c r="B125" s="5">
        <f t="shared" si="2"/>
        <v>2.4659999999999999E-3</v>
      </c>
      <c r="C125" s="6">
        <v>5.3</v>
      </c>
      <c r="D125" s="182" t="s">
        <v>26</v>
      </c>
      <c r="E125" s="5">
        <v>2.4659999999999999E-3</v>
      </c>
      <c r="F125" s="200">
        <v>2.4662697723036864E-3</v>
      </c>
      <c r="H125" s="181"/>
      <c r="I125" s="181"/>
      <c r="J125" s="181"/>
      <c r="K125" s="1"/>
      <c r="L125" s="5"/>
      <c r="M125" s="6"/>
      <c r="N125" s="201"/>
      <c r="O125" s="16"/>
      <c r="Q125" s="197"/>
      <c r="R125" s="159"/>
      <c r="S125" s="198"/>
    </row>
    <row r="126" spans="1:19" x14ac:dyDescent="0.3">
      <c r="A126" s="1">
        <v>48153</v>
      </c>
      <c r="B126" s="5">
        <f t="shared" si="2"/>
        <v>2.4659999999999999E-3</v>
      </c>
      <c r="C126" s="6">
        <v>5.3</v>
      </c>
      <c r="D126" s="182" t="s">
        <v>26</v>
      </c>
      <c r="E126" s="5">
        <v>2.4659999999999999E-3</v>
      </c>
      <c r="F126" s="200">
        <v>2.4662697723036864E-3</v>
      </c>
      <c r="H126" s="181"/>
      <c r="I126" s="181"/>
      <c r="J126" s="181"/>
      <c r="K126" s="1"/>
      <c r="L126" s="5"/>
      <c r="M126" s="6"/>
      <c r="N126" s="201"/>
      <c r="O126" s="16"/>
      <c r="Q126" s="197"/>
      <c r="R126" s="159"/>
      <c r="S126" s="198"/>
    </row>
    <row r="127" spans="1:19" x14ac:dyDescent="0.3">
      <c r="A127" s="1">
        <v>48183</v>
      </c>
      <c r="B127" s="5">
        <f t="shared" si="2"/>
        <v>2.4659999999999999E-3</v>
      </c>
      <c r="C127" s="6">
        <v>5.3</v>
      </c>
      <c r="D127" s="182" t="s">
        <v>26</v>
      </c>
      <c r="E127" s="5">
        <v>2.4659999999999999E-3</v>
      </c>
      <c r="F127" s="200">
        <v>2.4662697723036864E-3</v>
      </c>
      <c r="H127" s="181"/>
      <c r="I127" s="181"/>
      <c r="J127" s="181"/>
      <c r="K127" s="1"/>
      <c r="L127" s="5"/>
      <c r="M127" s="6"/>
      <c r="N127" s="201"/>
      <c r="O127" s="16"/>
      <c r="Q127" s="197"/>
      <c r="R127" s="159"/>
      <c r="S127" s="198"/>
    </row>
    <row r="128" spans="1:19" x14ac:dyDescent="0.3">
      <c r="A128" s="1">
        <v>48214</v>
      </c>
      <c r="B128" s="5">
        <f t="shared" si="2"/>
        <v>2.4659999999999999E-3</v>
      </c>
      <c r="C128" s="6">
        <v>5.3</v>
      </c>
      <c r="D128" s="182" t="s">
        <v>26</v>
      </c>
      <c r="E128" s="5">
        <v>2.4659999999999999E-3</v>
      </c>
      <c r="F128" s="200">
        <v>2.4662697723036864E-3</v>
      </c>
      <c r="H128" s="181"/>
      <c r="I128" s="181"/>
      <c r="J128" s="181"/>
      <c r="K128" s="1"/>
      <c r="L128" s="5"/>
      <c r="M128" s="6"/>
      <c r="N128" s="201"/>
      <c r="O128" s="16"/>
      <c r="Q128" s="197"/>
      <c r="R128" s="159"/>
      <c r="S128" s="198"/>
    </row>
    <row r="129" spans="1:19" x14ac:dyDescent="0.3">
      <c r="A129" s="1">
        <v>48245</v>
      </c>
      <c r="B129" s="5">
        <f t="shared" si="2"/>
        <v>2.4659999999999999E-3</v>
      </c>
      <c r="C129" s="6">
        <v>5.3</v>
      </c>
      <c r="D129" s="182" t="s">
        <v>26</v>
      </c>
      <c r="E129" s="5">
        <v>2.4659999999999999E-3</v>
      </c>
      <c r="F129" s="200">
        <v>2.4662697723036864E-3</v>
      </c>
      <c r="H129" s="181"/>
      <c r="I129" s="181"/>
      <c r="J129" s="181"/>
      <c r="K129" s="1"/>
      <c r="L129" s="5"/>
      <c r="M129" s="6"/>
      <c r="N129" s="201"/>
      <c r="O129" s="16"/>
      <c r="Q129" s="197"/>
      <c r="R129" s="159"/>
      <c r="S129" s="198"/>
    </row>
    <row r="130" spans="1:19" x14ac:dyDescent="0.3">
      <c r="A130" s="1">
        <v>48274</v>
      </c>
      <c r="B130" s="5">
        <f t="shared" si="2"/>
        <v>2.4659999999999999E-3</v>
      </c>
      <c r="C130" s="6">
        <v>5.3</v>
      </c>
      <c r="D130" s="182" t="s">
        <v>26</v>
      </c>
      <c r="E130" s="5">
        <v>2.4659999999999999E-3</v>
      </c>
      <c r="F130" s="200">
        <v>2.4662697723036864E-3</v>
      </c>
      <c r="H130" s="181"/>
      <c r="I130" s="181"/>
      <c r="J130" s="181"/>
      <c r="K130" s="1"/>
      <c r="L130" s="5"/>
      <c r="M130" s="6"/>
      <c r="N130" s="201"/>
      <c r="O130" s="16"/>
      <c r="Q130" s="197"/>
      <c r="R130" s="159"/>
      <c r="S130" s="198"/>
    </row>
    <row r="131" spans="1:19" x14ac:dyDescent="0.3">
      <c r="A131" s="1">
        <v>48305</v>
      </c>
      <c r="B131" s="5">
        <f t="shared" si="2"/>
        <v>2.4659999999999999E-3</v>
      </c>
      <c r="C131" s="6">
        <v>5.3</v>
      </c>
      <c r="D131" s="182" t="s">
        <v>26</v>
      </c>
      <c r="E131" s="5">
        <v>2.4659999999999999E-3</v>
      </c>
      <c r="F131" s="200">
        <v>2.4662697723036864E-3</v>
      </c>
      <c r="H131" s="181"/>
      <c r="I131" s="181"/>
      <c r="J131" s="181"/>
      <c r="K131" s="1"/>
      <c r="L131" s="5"/>
      <c r="M131" s="6"/>
      <c r="N131" s="201"/>
      <c r="O131" s="16"/>
      <c r="Q131" s="197"/>
      <c r="R131" s="159"/>
      <c r="S131" s="198"/>
    </row>
    <row r="132" spans="1:19" x14ac:dyDescent="0.3">
      <c r="A132" s="1">
        <v>48335</v>
      </c>
      <c r="B132" s="5">
        <f t="shared" si="2"/>
        <v>2.4659999999999999E-3</v>
      </c>
      <c r="C132" s="6">
        <v>5.3</v>
      </c>
      <c r="D132" s="182" t="s">
        <v>26</v>
      </c>
      <c r="E132" s="5">
        <v>2.4659999999999999E-3</v>
      </c>
      <c r="F132" s="200">
        <v>2.4662697723036864E-3</v>
      </c>
      <c r="H132" s="181"/>
      <c r="I132" s="181"/>
      <c r="J132" s="181"/>
      <c r="K132" s="1"/>
      <c r="L132" s="5"/>
      <c r="M132" s="6"/>
      <c r="N132" s="201"/>
      <c r="O132" s="16"/>
      <c r="Q132" s="197"/>
      <c r="R132" s="159"/>
      <c r="S132" s="198"/>
    </row>
    <row r="133" spans="1:19" x14ac:dyDescent="0.3">
      <c r="A133" s="1">
        <v>48366</v>
      </c>
      <c r="B133" s="5">
        <f t="shared" si="2"/>
        <v>2.4659999999999999E-3</v>
      </c>
      <c r="C133" s="6">
        <v>5.3</v>
      </c>
      <c r="D133" s="182" t="s">
        <v>26</v>
      </c>
      <c r="E133" s="5">
        <v>2.4659999999999999E-3</v>
      </c>
      <c r="F133" s="200">
        <v>2.4662697723036864E-3</v>
      </c>
      <c r="H133" s="181"/>
      <c r="I133" s="181"/>
      <c r="J133" s="181"/>
      <c r="K133" s="1"/>
      <c r="L133" s="5"/>
      <c r="M133" s="6"/>
      <c r="N133" s="201"/>
      <c r="O133" s="16"/>
      <c r="Q133" s="197"/>
      <c r="R133" s="159"/>
      <c r="S133" s="198"/>
    </row>
    <row r="134" spans="1:19" x14ac:dyDescent="0.3">
      <c r="A134" s="1">
        <v>48396</v>
      </c>
      <c r="B134" s="5">
        <f t="shared" si="2"/>
        <v>2.4659999999999999E-3</v>
      </c>
      <c r="C134" s="6">
        <v>5.3</v>
      </c>
      <c r="D134" s="182" t="s">
        <v>26</v>
      </c>
      <c r="E134" s="5">
        <v>2.4659999999999999E-3</v>
      </c>
      <c r="F134" s="200">
        <v>2.4662697723036864E-3</v>
      </c>
      <c r="H134" s="181"/>
      <c r="I134" s="181"/>
      <c r="J134" s="181"/>
      <c r="K134" s="1"/>
      <c r="L134" s="5"/>
      <c r="M134" s="6"/>
      <c r="N134" s="201"/>
      <c r="O134" s="16"/>
      <c r="Q134" s="197"/>
      <c r="R134" s="159"/>
      <c r="S134" s="198"/>
    </row>
    <row r="135" spans="1:19" x14ac:dyDescent="0.3">
      <c r="A135" s="1">
        <v>48427</v>
      </c>
      <c r="B135" s="5">
        <f t="shared" si="2"/>
        <v>2.4659999999999999E-3</v>
      </c>
      <c r="C135" s="6">
        <v>5.3</v>
      </c>
      <c r="D135" s="182" t="s">
        <v>26</v>
      </c>
      <c r="E135" s="5">
        <v>2.4659999999999999E-3</v>
      </c>
      <c r="F135" s="200">
        <v>2.4662697723036864E-3</v>
      </c>
      <c r="H135" s="181"/>
      <c r="I135" s="181"/>
      <c r="J135" s="181"/>
      <c r="K135" s="1"/>
      <c r="L135" s="5"/>
      <c r="M135" s="6"/>
      <c r="N135" s="201"/>
      <c r="O135" s="16"/>
      <c r="Q135" s="197"/>
      <c r="R135" s="159"/>
      <c r="S135" s="198"/>
    </row>
    <row r="136" spans="1:19" x14ac:dyDescent="0.3">
      <c r="A136" s="1">
        <v>48458</v>
      </c>
      <c r="B136" s="5">
        <f t="shared" si="2"/>
        <v>2.4659999999999999E-3</v>
      </c>
      <c r="C136" s="6">
        <v>5.3</v>
      </c>
      <c r="D136" s="182" t="s">
        <v>26</v>
      </c>
      <c r="E136" s="5">
        <v>2.4659999999999999E-3</v>
      </c>
      <c r="F136" s="200">
        <v>2.4662697723036864E-3</v>
      </c>
      <c r="H136" s="181"/>
      <c r="I136" s="181"/>
      <c r="J136" s="181"/>
      <c r="K136" s="1"/>
      <c r="L136" s="5"/>
      <c r="M136" s="6"/>
      <c r="N136" s="201"/>
      <c r="O136" s="16"/>
      <c r="Q136" s="197"/>
      <c r="R136" s="159"/>
      <c r="S136" s="198"/>
    </row>
    <row r="137" spans="1:19" x14ac:dyDescent="0.3">
      <c r="A137" s="1">
        <v>48488</v>
      </c>
      <c r="B137" s="5">
        <f t="shared" si="2"/>
        <v>2.4659999999999999E-3</v>
      </c>
      <c r="C137" s="6">
        <v>5.3</v>
      </c>
      <c r="D137" s="182" t="s">
        <v>26</v>
      </c>
      <c r="E137" s="5">
        <v>2.4659999999999999E-3</v>
      </c>
      <c r="F137" s="200">
        <v>2.4662697723036864E-3</v>
      </c>
      <c r="H137" s="181"/>
      <c r="I137" s="181"/>
      <c r="J137" s="181"/>
      <c r="K137" s="1"/>
      <c r="L137" s="5"/>
      <c r="M137" s="6"/>
      <c r="N137" s="201"/>
      <c r="O137" s="16"/>
      <c r="Q137" s="197"/>
      <c r="R137" s="159"/>
      <c r="S137" s="198"/>
    </row>
    <row r="138" spans="1:19" x14ac:dyDescent="0.3">
      <c r="A138" s="1">
        <v>48519</v>
      </c>
      <c r="B138" s="5">
        <f t="shared" ref="B138:B201" si="3">IF(D138="CAM",E138,F138)</f>
        <v>2.4659999999999999E-3</v>
      </c>
      <c r="C138" s="6">
        <v>5.3</v>
      </c>
      <c r="D138" s="182" t="s">
        <v>26</v>
      </c>
      <c r="E138" s="5">
        <v>2.4659999999999999E-3</v>
      </c>
      <c r="F138" s="200">
        <v>2.4662697723036864E-3</v>
      </c>
      <c r="H138" s="181"/>
      <c r="I138" s="181"/>
      <c r="J138" s="181"/>
      <c r="K138" s="1"/>
      <c r="L138" s="5"/>
      <c r="M138" s="6"/>
      <c r="N138" s="201"/>
      <c r="O138" s="16"/>
      <c r="Q138" s="197"/>
      <c r="R138" s="159"/>
      <c r="S138" s="198"/>
    </row>
    <row r="139" spans="1:19" x14ac:dyDescent="0.3">
      <c r="A139" s="1">
        <v>48549</v>
      </c>
      <c r="B139" s="5">
        <f t="shared" si="3"/>
        <v>2.4659999999999999E-3</v>
      </c>
      <c r="C139" s="6">
        <v>5.3</v>
      </c>
      <c r="D139" s="182" t="s">
        <v>26</v>
      </c>
      <c r="E139" s="5">
        <v>2.4659999999999999E-3</v>
      </c>
      <c r="F139" s="200">
        <v>2.4662697723036864E-3</v>
      </c>
      <c r="H139" s="181"/>
      <c r="I139" s="181"/>
      <c r="J139" s="181"/>
      <c r="K139" s="1"/>
      <c r="L139" s="5"/>
      <c r="M139" s="6"/>
      <c r="N139" s="201"/>
      <c r="O139" s="16"/>
      <c r="Q139" s="197"/>
      <c r="R139" s="159"/>
      <c r="S139" s="198"/>
    </row>
    <row r="140" spans="1:19" x14ac:dyDescent="0.3">
      <c r="A140" s="1">
        <v>48580</v>
      </c>
      <c r="B140" s="5">
        <f t="shared" si="3"/>
        <v>2.4659999999999999E-3</v>
      </c>
      <c r="C140" s="6">
        <v>5.3</v>
      </c>
      <c r="D140" s="182" t="s">
        <v>26</v>
      </c>
      <c r="E140" s="5">
        <v>2.4659999999999999E-3</v>
      </c>
      <c r="F140" s="200">
        <v>2.4662697723036864E-3</v>
      </c>
      <c r="H140" s="181"/>
      <c r="I140" s="181"/>
      <c r="J140" s="181"/>
      <c r="K140" s="1"/>
      <c r="L140" s="5"/>
      <c r="M140" s="6"/>
      <c r="N140" s="201"/>
      <c r="O140" s="16"/>
      <c r="Q140" s="197"/>
      <c r="R140" s="159"/>
      <c r="S140" s="198"/>
    </row>
    <row r="141" spans="1:19" x14ac:dyDescent="0.3">
      <c r="A141" s="1">
        <v>48611</v>
      </c>
      <c r="B141" s="5">
        <f t="shared" si="3"/>
        <v>2.4659999999999999E-3</v>
      </c>
      <c r="C141" s="6">
        <v>5.3</v>
      </c>
      <c r="D141" s="182" t="s">
        <v>26</v>
      </c>
      <c r="E141" s="5">
        <v>2.4659999999999999E-3</v>
      </c>
      <c r="F141" s="200">
        <v>2.4662697723036864E-3</v>
      </c>
      <c r="H141" s="181"/>
      <c r="I141" s="181"/>
      <c r="J141" s="181"/>
      <c r="K141" s="1"/>
      <c r="L141" s="5"/>
      <c r="M141" s="6"/>
      <c r="N141" s="201"/>
      <c r="O141" s="16"/>
      <c r="Q141" s="197"/>
      <c r="R141" s="159"/>
      <c r="S141" s="198"/>
    </row>
    <row r="142" spans="1:19" x14ac:dyDescent="0.3">
      <c r="A142" s="1">
        <v>48639</v>
      </c>
      <c r="B142" s="5">
        <f t="shared" si="3"/>
        <v>2.4659999999999999E-3</v>
      </c>
      <c r="C142" s="6">
        <v>5.3</v>
      </c>
      <c r="D142" s="182" t="s">
        <v>26</v>
      </c>
      <c r="E142" s="5">
        <v>2.4659999999999999E-3</v>
      </c>
      <c r="F142" s="200">
        <v>2.4662697723036864E-3</v>
      </c>
      <c r="H142" s="181"/>
      <c r="I142" s="181"/>
      <c r="J142" s="181"/>
      <c r="K142" s="1"/>
      <c r="L142" s="5"/>
      <c r="M142" s="6"/>
      <c r="N142" s="201"/>
      <c r="O142" s="16"/>
      <c r="Q142" s="197"/>
      <c r="R142" s="159"/>
      <c r="S142" s="198"/>
    </row>
    <row r="143" spans="1:19" x14ac:dyDescent="0.3">
      <c r="A143" s="1">
        <v>48670</v>
      </c>
      <c r="B143" s="5">
        <f t="shared" si="3"/>
        <v>2.4659999999999999E-3</v>
      </c>
      <c r="C143" s="6">
        <v>5.3</v>
      </c>
      <c r="D143" s="182" t="s">
        <v>26</v>
      </c>
      <c r="E143" s="5">
        <v>2.4659999999999999E-3</v>
      </c>
      <c r="F143" s="200">
        <v>2.4662697723036864E-3</v>
      </c>
      <c r="H143" s="181"/>
      <c r="I143" s="181"/>
      <c r="J143" s="181"/>
      <c r="K143" s="1"/>
      <c r="L143" s="5"/>
      <c r="M143" s="6"/>
      <c r="N143" s="201"/>
      <c r="O143" s="16"/>
      <c r="Q143" s="197"/>
      <c r="R143" s="159"/>
      <c r="S143" s="198"/>
    </row>
    <row r="144" spans="1:19" x14ac:dyDescent="0.3">
      <c r="A144" s="1">
        <v>48700</v>
      </c>
      <c r="B144" s="5">
        <f t="shared" si="3"/>
        <v>2.4659999999999999E-3</v>
      </c>
      <c r="C144" s="6">
        <v>5.3</v>
      </c>
      <c r="D144" s="182" t="s">
        <v>26</v>
      </c>
      <c r="E144" s="5">
        <v>2.4659999999999999E-3</v>
      </c>
      <c r="F144" s="200">
        <v>2.4662697723036864E-3</v>
      </c>
      <c r="H144" s="181"/>
      <c r="I144" s="181"/>
      <c r="J144" s="181"/>
      <c r="K144" s="1"/>
      <c r="L144" s="5"/>
      <c r="M144" s="6"/>
      <c r="N144" s="201"/>
      <c r="O144" s="16"/>
      <c r="Q144" s="197"/>
      <c r="R144" s="159"/>
      <c r="S144" s="198"/>
    </row>
    <row r="145" spans="1:19" x14ac:dyDescent="0.3">
      <c r="A145" s="1">
        <v>48731</v>
      </c>
      <c r="B145" s="5">
        <f t="shared" si="3"/>
        <v>2.4659999999999999E-3</v>
      </c>
      <c r="C145" s="6">
        <v>5.3</v>
      </c>
      <c r="D145" s="182" t="s">
        <v>26</v>
      </c>
      <c r="E145" s="5">
        <v>2.4659999999999999E-3</v>
      </c>
      <c r="F145" s="200">
        <v>2.4662697723036864E-3</v>
      </c>
      <c r="H145" s="181"/>
      <c r="I145" s="181"/>
      <c r="J145" s="181"/>
      <c r="K145" s="1"/>
      <c r="L145" s="5"/>
      <c r="M145" s="6"/>
      <c r="N145" s="201"/>
      <c r="O145" s="16"/>
      <c r="Q145" s="197"/>
      <c r="R145" s="159"/>
      <c r="S145" s="198"/>
    </row>
    <row r="146" spans="1:19" x14ac:dyDescent="0.3">
      <c r="A146" s="1">
        <v>48761</v>
      </c>
      <c r="B146" s="5">
        <f t="shared" si="3"/>
        <v>2.4659999999999999E-3</v>
      </c>
      <c r="C146" s="6">
        <v>5.3</v>
      </c>
      <c r="D146" s="182" t="s">
        <v>26</v>
      </c>
      <c r="E146" s="5">
        <v>2.4659999999999999E-3</v>
      </c>
      <c r="F146" s="200">
        <v>2.4662697723036864E-3</v>
      </c>
      <c r="H146" s="181"/>
      <c r="I146" s="181"/>
      <c r="J146" s="181"/>
      <c r="K146" s="1"/>
      <c r="L146" s="5"/>
      <c r="M146" s="6"/>
      <c r="N146" s="201"/>
      <c r="O146" s="16"/>
      <c r="Q146" s="197"/>
      <c r="R146" s="159"/>
      <c r="S146" s="198"/>
    </row>
    <row r="147" spans="1:19" x14ac:dyDescent="0.3">
      <c r="A147" s="1">
        <v>48792</v>
      </c>
      <c r="B147" s="5">
        <f t="shared" si="3"/>
        <v>2.4659999999999999E-3</v>
      </c>
      <c r="C147" s="6">
        <v>5.3</v>
      </c>
      <c r="D147" s="182" t="s">
        <v>26</v>
      </c>
      <c r="E147" s="5">
        <v>2.4659999999999999E-3</v>
      </c>
      <c r="F147" s="200">
        <v>2.4662697723036864E-3</v>
      </c>
      <c r="H147" s="181"/>
      <c r="I147" s="181"/>
      <c r="J147" s="181"/>
      <c r="K147" s="1"/>
      <c r="L147" s="5"/>
      <c r="M147" s="6"/>
      <c r="N147" s="201"/>
      <c r="O147" s="16"/>
      <c r="Q147" s="197"/>
      <c r="R147" s="159"/>
      <c r="S147" s="198"/>
    </row>
    <row r="148" spans="1:19" x14ac:dyDescent="0.3">
      <c r="A148" s="1">
        <v>48823</v>
      </c>
      <c r="B148" s="5">
        <f t="shared" si="3"/>
        <v>2.4659999999999999E-3</v>
      </c>
      <c r="C148" s="6">
        <v>5.3</v>
      </c>
      <c r="D148" s="182" t="s">
        <v>26</v>
      </c>
      <c r="E148" s="5">
        <v>2.4659999999999999E-3</v>
      </c>
      <c r="F148" s="200">
        <v>2.4662697723036864E-3</v>
      </c>
      <c r="H148" s="181"/>
      <c r="I148" s="181"/>
      <c r="J148" s="181"/>
      <c r="K148" s="1"/>
      <c r="L148" s="5"/>
      <c r="M148" s="6"/>
      <c r="N148" s="201"/>
      <c r="O148" s="16"/>
      <c r="Q148" s="197"/>
      <c r="R148" s="159"/>
      <c r="S148" s="198"/>
    </row>
    <row r="149" spans="1:19" x14ac:dyDescent="0.3">
      <c r="A149" s="1">
        <v>48853</v>
      </c>
      <c r="B149" s="5">
        <f t="shared" si="3"/>
        <v>2.4659999999999999E-3</v>
      </c>
      <c r="C149" s="6">
        <v>5.3</v>
      </c>
      <c r="D149" s="182" t="s">
        <v>26</v>
      </c>
      <c r="E149" s="5">
        <v>2.4659999999999999E-3</v>
      </c>
      <c r="F149" s="200">
        <v>2.4662697723036864E-3</v>
      </c>
      <c r="H149" s="181"/>
      <c r="I149" s="181"/>
      <c r="J149" s="181"/>
      <c r="K149" s="1"/>
      <c r="L149" s="5"/>
      <c r="M149" s="6"/>
      <c r="N149" s="201"/>
      <c r="O149" s="16"/>
      <c r="Q149" s="197"/>
      <c r="R149" s="159"/>
      <c r="S149" s="198"/>
    </row>
    <row r="150" spans="1:19" x14ac:dyDescent="0.3">
      <c r="A150" s="1">
        <v>48884</v>
      </c>
      <c r="B150" s="5">
        <f t="shared" si="3"/>
        <v>2.4659999999999999E-3</v>
      </c>
      <c r="C150" s="6">
        <v>5.3</v>
      </c>
      <c r="D150" s="182" t="s">
        <v>26</v>
      </c>
      <c r="E150" s="5">
        <v>2.4659999999999999E-3</v>
      </c>
      <c r="F150" s="200">
        <v>2.4662697723036864E-3</v>
      </c>
      <c r="H150" s="181"/>
      <c r="I150" s="181"/>
      <c r="J150" s="181"/>
      <c r="K150" s="1"/>
      <c r="L150" s="5"/>
      <c r="M150" s="6"/>
      <c r="N150" s="201"/>
      <c r="O150" s="16"/>
      <c r="Q150" s="197"/>
      <c r="R150" s="159"/>
      <c r="S150" s="198"/>
    </row>
    <row r="151" spans="1:19" x14ac:dyDescent="0.3">
      <c r="A151" s="1">
        <v>48914</v>
      </c>
      <c r="B151" s="5">
        <f t="shared" si="3"/>
        <v>2.4659999999999999E-3</v>
      </c>
      <c r="C151" s="6">
        <v>5.3</v>
      </c>
      <c r="D151" s="182" t="s">
        <v>26</v>
      </c>
      <c r="E151" s="5">
        <v>2.4659999999999999E-3</v>
      </c>
      <c r="F151" s="200">
        <v>2.4662697723036864E-3</v>
      </c>
      <c r="H151" s="181"/>
      <c r="I151" s="181"/>
      <c r="J151" s="181"/>
      <c r="K151" s="1"/>
      <c r="L151" s="5"/>
      <c r="M151" s="6"/>
      <c r="N151" s="201"/>
      <c r="O151" s="16"/>
      <c r="Q151" s="197"/>
      <c r="R151" s="159"/>
      <c r="S151" s="198"/>
    </row>
    <row r="152" spans="1:19" x14ac:dyDescent="0.3">
      <c r="A152" s="1">
        <v>48945</v>
      </c>
      <c r="B152" s="5">
        <f t="shared" si="3"/>
        <v>2.4659999999999999E-3</v>
      </c>
      <c r="C152" s="6">
        <v>5.3</v>
      </c>
      <c r="D152" s="182" t="s">
        <v>26</v>
      </c>
      <c r="E152" s="5">
        <v>2.4659999999999999E-3</v>
      </c>
      <c r="F152" s="200">
        <v>2.4662697723036864E-3</v>
      </c>
      <c r="H152" s="181"/>
      <c r="I152" s="181"/>
      <c r="J152" s="181"/>
      <c r="K152" s="1"/>
      <c r="L152" s="5"/>
      <c r="M152" s="6"/>
      <c r="N152" s="201"/>
      <c r="O152" s="16"/>
      <c r="Q152" s="197"/>
      <c r="R152" s="159"/>
      <c r="S152" s="198"/>
    </row>
    <row r="153" spans="1:19" x14ac:dyDescent="0.3">
      <c r="A153" s="1">
        <v>48976</v>
      </c>
      <c r="B153" s="5">
        <f t="shared" si="3"/>
        <v>2.4659999999999999E-3</v>
      </c>
      <c r="C153" s="6">
        <v>5.3</v>
      </c>
      <c r="D153" s="182" t="s">
        <v>26</v>
      </c>
      <c r="E153" s="5">
        <v>2.4659999999999999E-3</v>
      </c>
      <c r="F153" s="200">
        <v>2.4662697723036864E-3</v>
      </c>
      <c r="H153" s="181"/>
      <c r="I153" s="181"/>
      <c r="J153" s="181"/>
      <c r="K153" s="1"/>
      <c r="L153" s="5"/>
      <c r="M153" s="6"/>
      <c r="N153" s="201"/>
      <c r="O153" s="16"/>
      <c r="Q153" s="197"/>
      <c r="R153" s="159"/>
      <c r="S153" s="198"/>
    </row>
    <row r="154" spans="1:19" x14ac:dyDescent="0.3">
      <c r="A154" s="1">
        <v>49004</v>
      </c>
      <c r="B154" s="5">
        <f t="shared" si="3"/>
        <v>2.4659999999999999E-3</v>
      </c>
      <c r="C154" s="6">
        <v>5.3</v>
      </c>
      <c r="D154" s="182" t="s">
        <v>26</v>
      </c>
      <c r="E154" s="5">
        <v>2.4659999999999999E-3</v>
      </c>
      <c r="F154" s="200">
        <v>2.4662697723036864E-3</v>
      </c>
      <c r="H154" s="181"/>
      <c r="I154" s="181"/>
      <c r="J154" s="181"/>
      <c r="K154" s="1"/>
      <c r="L154" s="5"/>
      <c r="M154" s="6"/>
      <c r="N154" s="201"/>
      <c r="O154" s="16"/>
      <c r="Q154" s="197"/>
      <c r="R154" s="159"/>
      <c r="S154" s="198"/>
    </row>
    <row r="155" spans="1:19" x14ac:dyDescent="0.3">
      <c r="A155" s="1">
        <v>49035</v>
      </c>
      <c r="B155" s="5">
        <f t="shared" si="3"/>
        <v>2.4659999999999999E-3</v>
      </c>
      <c r="C155" s="6">
        <v>5.3</v>
      </c>
      <c r="D155" s="182" t="s">
        <v>26</v>
      </c>
      <c r="E155" s="5">
        <v>2.4659999999999999E-3</v>
      </c>
      <c r="F155" s="200">
        <v>2.4662697723036864E-3</v>
      </c>
      <c r="H155" s="181"/>
      <c r="I155" s="181"/>
      <c r="J155" s="181"/>
      <c r="K155" s="1"/>
      <c r="L155" s="5"/>
      <c r="M155" s="6"/>
      <c r="N155" s="201"/>
      <c r="O155" s="16"/>
      <c r="Q155" s="197"/>
      <c r="R155" s="159"/>
      <c r="S155" s="198"/>
    </row>
    <row r="156" spans="1:19" x14ac:dyDescent="0.3">
      <c r="A156" s="1">
        <v>49065</v>
      </c>
      <c r="B156" s="5">
        <f t="shared" si="3"/>
        <v>2.4659999999999999E-3</v>
      </c>
      <c r="C156" s="6">
        <v>5.3</v>
      </c>
      <c r="D156" s="182" t="s">
        <v>26</v>
      </c>
      <c r="E156" s="5">
        <v>2.4659999999999999E-3</v>
      </c>
      <c r="F156" s="200">
        <v>2.4662697723036864E-3</v>
      </c>
      <c r="H156" s="181"/>
      <c r="I156" s="181"/>
      <c r="J156" s="181"/>
      <c r="K156" s="1"/>
      <c r="L156" s="5"/>
      <c r="M156" s="6"/>
      <c r="N156" s="201"/>
      <c r="O156" s="16"/>
      <c r="Q156" s="197"/>
      <c r="R156" s="159"/>
      <c r="S156" s="198"/>
    </row>
    <row r="157" spans="1:19" x14ac:dyDescent="0.3">
      <c r="A157" s="1">
        <v>49096</v>
      </c>
      <c r="B157" s="5">
        <f t="shared" si="3"/>
        <v>2.4659999999999999E-3</v>
      </c>
      <c r="C157" s="6">
        <v>5.3</v>
      </c>
      <c r="D157" s="182" t="s">
        <v>26</v>
      </c>
      <c r="E157" s="5">
        <v>2.4659999999999999E-3</v>
      </c>
      <c r="F157" s="200">
        <v>2.4662697723036864E-3</v>
      </c>
      <c r="H157" s="181"/>
      <c r="I157" s="181"/>
      <c r="J157" s="181"/>
      <c r="K157" s="1"/>
      <c r="L157" s="5"/>
      <c r="M157" s="6"/>
      <c r="N157" s="201"/>
      <c r="O157" s="16"/>
      <c r="Q157" s="197"/>
      <c r="R157" s="159"/>
      <c r="S157" s="198"/>
    </row>
    <row r="158" spans="1:19" x14ac:dyDescent="0.3">
      <c r="A158" s="1">
        <v>49126</v>
      </c>
      <c r="B158" s="5">
        <f t="shared" si="3"/>
        <v>2.4659999999999999E-3</v>
      </c>
      <c r="C158" s="6">
        <v>5.3</v>
      </c>
      <c r="D158" s="182" t="s">
        <v>26</v>
      </c>
      <c r="E158" s="5">
        <v>2.4659999999999999E-3</v>
      </c>
      <c r="F158" s="200">
        <v>2.4662697723036864E-3</v>
      </c>
      <c r="H158" s="181"/>
      <c r="I158" s="181"/>
      <c r="J158" s="181"/>
      <c r="K158" s="1"/>
      <c r="L158" s="5"/>
      <c r="M158" s="6"/>
      <c r="N158" s="201"/>
      <c r="O158" s="16"/>
      <c r="Q158" s="197"/>
      <c r="R158" s="159"/>
      <c r="S158" s="198"/>
    </row>
    <row r="159" spans="1:19" x14ac:dyDescent="0.3">
      <c r="A159" s="1">
        <v>49157</v>
      </c>
      <c r="B159" s="5">
        <f t="shared" si="3"/>
        <v>2.4659999999999999E-3</v>
      </c>
      <c r="C159" s="6">
        <v>5.3</v>
      </c>
      <c r="D159" s="182" t="s">
        <v>26</v>
      </c>
      <c r="E159" s="5">
        <v>2.4659999999999999E-3</v>
      </c>
      <c r="F159" s="200">
        <v>2.4662697723036864E-3</v>
      </c>
      <c r="H159" s="181"/>
      <c r="I159" s="181"/>
      <c r="J159" s="181"/>
      <c r="K159" s="1"/>
      <c r="L159" s="5"/>
      <c r="M159" s="6"/>
      <c r="N159" s="201"/>
      <c r="O159" s="16"/>
      <c r="Q159" s="197"/>
      <c r="R159" s="159"/>
      <c r="S159" s="198"/>
    </row>
    <row r="160" spans="1:19" x14ac:dyDescent="0.3">
      <c r="A160" s="1">
        <v>49188</v>
      </c>
      <c r="B160" s="5">
        <f t="shared" si="3"/>
        <v>2.4659999999999999E-3</v>
      </c>
      <c r="C160" s="6">
        <v>5.3</v>
      </c>
      <c r="D160" s="182" t="s">
        <v>26</v>
      </c>
      <c r="E160" s="5">
        <v>2.4659999999999999E-3</v>
      </c>
      <c r="F160" s="200">
        <v>2.4662697723036864E-3</v>
      </c>
      <c r="H160" s="181"/>
      <c r="I160" s="181"/>
      <c r="J160" s="181"/>
      <c r="K160" s="1"/>
      <c r="L160" s="5"/>
      <c r="M160" s="6"/>
      <c r="N160" s="201"/>
      <c r="O160" s="16"/>
      <c r="Q160" s="197"/>
      <c r="R160" s="159"/>
      <c r="S160" s="198"/>
    </row>
    <row r="161" spans="1:19" x14ac:dyDescent="0.3">
      <c r="A161" s="1">
        <v>49218</v>
      </c>
      <c r="B161" s="5">
        <f t="shared" si="3"/>
        <v>2.4659999999999999E-3</v>
      </c>
      <c r="C161" s="6">
        <v>5.3</v>
      </c>
      <c r="D161" s="182" t="s">
        <v>26</v>
      </c>
      <c r="E161" s="5">
        <v>2.4659999999999999E-3</v>
      </c>
      <c r="F161" s="200">
        <v>2.4662697723036864E-3</v>
      </c>
      <c r="H161" s="181"/>
      <c r="I161" s="181"/>
      <c r="J161" s="181"/>
      <c r="K161" s="1"/>
      <c r="L161" s="5"/>
      <c r="M161" s="6"/>
      <c r="N161" s="201"/>
      <c r="O161" s="16"/>
      <c r="Q161" s="197"/>
      <c r="R161" s="159"/>
      <c r="S161" s="198"/>
    </row>
    <row r="162" spans="1:19" x14ac:dyDescent="0.3">
      <c r="A162" s="1">
        <v>49249</v>
      </c>
      <c r="B162" s="5">
        <f t="shared" si="3"/>
        <v>2.4659999999999999E-3</v>
      </c>
      <c r="C162" s="6">
        <v>5.3</v>
      </c>
      <c r="D162" s="182" t="s">
        <v>26</v>
      </c>
      <c r="E162" s="5">
        <v>2.4659999999999999E-3</v>
      </c>
      <c r="F162" s="200">
        <v>2.4662697723036864E-3</v>
      </c>
      <c r="H162" s="181"/>
      <c r="I162" s="181"/>
      <c r="J162" s="181"/>
      <c r="K162" s="1"/>
      <c r="L162" s="5"/>
      <c r="M162" s="6"/>
      <c r="N162" s="201"/>
      <c r="O162" s="16"/>
      <c r="Q162" s="197"/>
      <c r="R162" s="159"/>
      <c r="S162" s="198"/>
    </row>
    <row r="163" spans="1:19" x14ac:dyDescent="0.3">
      <c r="A163" s="1">
        <v>49279</v>
      </c>
      <c r="B163" s="5">
        <f t="shared" si="3"/>
        <v>2.4659999999999999E-3</v>
      </c>
      <c r="C163" s="6">
        <v>5.3</v>
      </c>
      <c r="D163" s="182" t="s">
        <v>26</v>
      </c>
      <c r="E163" s="5">
        <v>2.4659999999999999E-3</v>
      </c>
      <c r="F163" s="200">
        <v>2.4662697723036864E-3</v>
      </c>
      <c r="H163" s="181"/>
      <c r="I163" s="181"/>
      <c r="J163" s="181"/>
      <c r="K163" s="1"/>
      <c r="L163" s="5"/>
      <c r="M163" s="6"/>
      <c r="N163" s="201"/>
      <c r="O163" s="16"/>
      <c r="Q163" s="197"/>
      <c r="R163" s="159"/>
      <c r="S163" s="198"/>
    </row>
    <row r="164" spans="1:19" x14ac:dyDescent="0.3">
      <c r="A164" s="1">
        <v>49310</v>
      </c>
      <c r="B164" s="5">
        <f t="shared" si="3"/>
        <v>2.4659999999999999E-3</v>
      </c>
      <c r="C164" s="6">
        <v>5.3</v>
      </c>
      <c r="D164" s="182" t="s">
        <v>26</v>
      </c>
      <c r="E164" s="5">
        <v>2.4659999999999999E-3</v>
      </c>
      <c r="F164" s="200">
        <v>2.4662697723036864E-3</v>
      </c>
      <c r="H164" s="181"/>
      <c r="I164" s="181"/>
      <c r="J164" s="181"/>
      <c r="K164" s="1"/>
      <c r="L164" s="5"/>
      <c r="M164" s="6"/>
      <c r="N164" s="201"/>
      <c r="O164" s="16"/>
      <c r="Q164" s="197"/>
      <c r="R164" s="159"/>
      <c r="S164" s="198"/>
    </row>
    <row r="165" spans="1:19" x14ac:dyDescent="0.3">
      <c r="A165" s="1">
        <v>49341</v>
      </c>
      <c r="B165" s="5">
        <f t="shared" si="3"/>
        <v>2.4659999999999999E-3</v>
      </c>
      <c r="C165" s="6">
        <v>5.3</v>
      </c>
      <c r="D165" s="182" t="s">
        <v>26</v>
      </c>
      <c r="E165" s="5">
        <v>2.4659999999999999E-3</v>
      </c>
      <c r="F165" s="200">
        <v>2.4662697723036864E-3</v>
      </c>
      <c r="H165" s="181"/>
      <c r="I165" s="181"/>
      <c r="J165" s="181"/>
      <c r="K165" s="1"/>
      <c r="L165" s="5"/>
      <c r="M165" s="6"/>
      <c r="N165" s="201"/>
      <c r="O165" s="16"/>
      <c r="Q165" s="197"/>
      <c r="R165" s="159"/>
      <c r="S165" s="198"/>
    </row>
    <row r="166" spans="1:19" x14ac:dyDescent="0.3">
      <c r="A166" s="1">
        <v>49369</v>
      </c>
      <c r="B166" s="5">
        <f t="shared" si="3"/>
        <v>2.4659999999999999E-3</v>
      </c>
      <c r="C166" s="6">
        <v>5.3</v>
      </c>
      <c r="D166" s="182" t="s">
        <v>26</v>
      </c>
      <c r="E166" s="5">
        <v>2.4659999999999999E-3</v>
      </c>
      <c r="F166" s="200">
        <v>2.4662697723036864E-3</v>
      </c>
      <c r="H166" s="181"/>
      <c r="I166" s="181"/>
      <c r="J166" s="181"/>
      <c r="K166" s="1"/>
      <c r="L166" s="5"/>
      <c r="M166" s="6"/>
      <c r="N166" s="201"/>
      <c r="O166" s="16"/>
      <c r="Q166" s="197"/>
      <c r="R166" s="159"/>
      <c r="S166" s="198"/>
    </row>
    <row r="167" spans="1:19" x14ac:dyDescent="0.3">
      <c r="A167" s="1">
        <v>49400</v>
      </c>
      <c r="B167" s="5">
        <f t="shared" si="3"/>
        <v>2.4659999999999999E-3</v>
      </c>
      <c r="C167" s="6">
        <v>5.3</v>
      </c>
      <c r="D167" s="182" t="s">
        <v>26</v>
      </c>
      <c r="E167" s="5">
        <v>2.4659999999999999E-3</v>
      </c>
      <c r="F167" s="200">
        <v>2.4662697723036864E-3</v>
      </c>
      <c r="H167" s="181"/>
      <c r="I167" s="181"/>
      <c r="J167" s="181"/>
      <c r="K167" s="1"/>
      <c r="L167" s="5"/>
      <c r="M167" s="6"/>
      <c r="N167" s="201"/>
      <c r="O167" s="16"/>
      <c r="Q167" s="197"/>
      <c r="R167" s="159"/>
      <c r="S167" s="198"/>
    </row>
    <row r="168" spans="1:19" x14ac:dyDescent="0.3">
      <c r="A168" s="1">
        <v>49430</v>
      </c>
      <c r="B168" s="5">
        <f t="shared" si="3"/>
        <v>2.4659999999999999E-3</v>
      </c>
      <c r="C168" s="6">
        <v>5.3</v>
      </c>
      <c r="D168" s="182" t="s">
        <v>26</v>
      </c>
      <c r="E168" s="5">
        <v>2.4659999999999999E-3</v>
      </c>
      <c r="F168" s="200">
        <v>2.4662697723036864E-3</v>
      </c>
      <c r="H168" s="181"/>
      <c r="I168" s="181"/>
      <c r="J168" s="181"/>
      <c r="K168" s="1"/>
      <c r="L168" s="5"/>
      <c r="M168" s="6"/>
      <c r="N168" s="201"/>
      <c r="O168" s="16"/>
      <c r="Q168" s="197"/>
      <c r="R168" s="159"/>
      <c r="S168" s="198"/>
    </row>
    <row r="169" spans="1:19" x14ac:dyDescent="0.3">
      <c r="A169" s="1">
        <v>49461</v>
      </c>
      <c r="B169" s="5">
        <f t="shared" si="3"/>
        <v>2.4659999999999999E-3</v>
      </c>
      <c r="C169" s="6">
        <v>5.3</v>
      </c>
      <c r="D169" s="182" t="s">
        <v>26</v>
      </c>
      <c r="E169" s="5">
        <v>2.4659999999999999E-3</v>
      </c>
      <c r="F169" s="200">
        <v>2.4662697723036864E-3</v>
      </c>
      <c r="H169" s="181"/>
      <c r="I169" s="181"/>
      <c r="J169" s="181"/>
      <c r="K169" s="1"/>
      <c r="L169" s="5"/>
      <c r="M169" s="6"/>
      <c r="N169" s="201"/>
      <c r="O169" s="16"/>
      <c r="Q169" s="197"/>
      <c r="R169" s="159"/>
      <c r="S169" s="198"/>
    </row>
    <row r="170" spans="1:19" x14ac:dyDescent="0.3">
      <c r="A170" s="1">
        <v>49491</v>
      </c>
      <c r="B170" s="5">
        <f t="shared" si="3"/>
        <v>2.4659999999999999E-3</v>
      </c>
      <c r="C170" s="6">
        <v>5.3</v>
      </c>
      <c r="D170" s="182" t="s">
        <v>26</v>
      </c>
      <c r="E170" s="5">
        <v>2.4659999999999999E-3</v>
      </c>
      <c r="F170" s="200">
        <v>2.4662697723036864E-3</v>
      </c>
      <c r="H170" s="181"/>
      <c r="I170" s="181"/>
      <c r="J170" s="181"/>
      <c r="K170" s="1"/>
      <c r="L170" s="5"/>
      <c r="M170" s="6"/>
      <c r="N170" s="201"/>
      <c r="O170" s="16"/>
      <c r="Q170" s="197"/>
      <c r="R170" s="159"/>
      <c r="S170" s="198"/>
    </row>
    <row r="171" spans="1:19" x14ac:dyDescent="0.3">
      <c r="A171" s="1">
        <v>49522</v>
      </c>
      <c r="B171" s="5">
        <f t="shared" si="3"/>
        <v>2.4659999999999999E-3</v>
      </c>
      <c r="C171" s="6">
        <v>5.3</v>
      </c>
      <c r="D171" s="182" t="s">
        <v>26</v>
      </c>
      <c r="E171" s="5">
        <v>2.4659999999999999E-3</v>
      </c>
      <c r="F171" s="200">
        <v>2.4662697723036864E-3</v>
      </c>
      <c r="H171" s="181"/>
      <c r="I171" s="181"/>
      <c r="J171" s="181"/>
      <c r="K171" s="1"/>
      <c r="L171" s="5"/>
      <c r="M171" s="6"/>
      <c r="N171" s="201"/>
      <c r="O171" s="16"/>
      <c r="Q171" s="197"/>
      <c r="R171" s="159"/>
      <c r="S171" s="198"/>
    </row>
    <row r="172" spans="1:19" x14ac:dyDescent="0.3">
      <c r="A172" s="1">
        <v>49553</v>
      </c>
      <c r="B172" s="5">
        <f t="shared" si="3"/>
        <v>2.4659999999999999E-3</v>
      </c>
      <c r="C172" s="6">
        <v>5.3</v>
      </c>
      <c r="D172" s="182" t="s">
        <v>26</v>
      </c>
      <c r="E172" s="5">
        <v>2.4659999999999999E-3</v>
      </c>
      <c r="F172" s="200">
        <v>2.4662697723036864E-3</v>
      </c>
      <c r="H172" s="181"/>
      <c r="I172" s="181"/>
      <c r="J172" s="181"/>
      <c r="K172" s="1"/>
      <c r="L172" s="5"/>
      <c r="M172" s="6"/>
      <c r="N172" s="201"/>
      <c r="O172" s="16"/>
      <c r="Q172" s="197"/>
      <c r="R172" s="159"/>
      <c r="S172" s="198"/>
    </row>
    <row r="173" spans="1:19" x14ac:dyDescent="0.3">
      <c r="A173" s="1">
        <v>49583</v>
      </c>
      <c r="B173" s="5">
        <f t="shared" si="3"/>
        <v>2.4659999999999999E-3</v>
      </c>
      <c r="C173" s="6">
        <v>5.3</v>
      </c>
      <c r="D173" s="182" t="s">
        <v>26</v>
      </c>
      <c r="E173" s="5">
        <v>2.4659999999999999E-3</v>
      </c>
      <c r="F173" s="200">
        <v>2.4662697723036864E-3</v>
      </c>
      <c r="H173" s="181"/>
      <c r="I173" s="181"/>
      <c r="J173" s="181"/>
      <c r="K173" s="1"/>
      <c r="L173" s="5"/>
      <c r="M173" s="6"/>
      <c r="N173" s="201"/>
      <c r="O173" s="16"/>
      <c r="Q173" s="197"/>
      <c r="R173" s="159"/>
      <c r="S173" s="198"/>
    </row>
    <row r="174" spans="1:19" x14ac:dyDescent="0.3">
      <c r="A174" s="1">
        <v>49614</v>
      </c>
      <c r="B174" s="5">
        <f t="shared" si="3"/>
        <v>2.4659999999999999E-3</v>
      </c>
      <c r="C174" s="6">
        <v>5.3</v>
      </c>
      <c r="D174" s="182" t="s">
        <v>26</v>
      </c>
      <c r="E174" s="5">
        <v>2.4659999999999999E-3</v>
      </c>
      <c r="F174" s="200">
        <v>2.4662697723036864E-3</v>
      </c>
      <c r="H174" s="181"/>
      <c r="I174" s="181"/>
      <c r="J174" s="181"/>
      <c r="K174" s="1"/>
      <c r="L174" s="5"/>
      <c r="M174" s="6"/>
      <c r="N174" s="201"/>
      <c r="O174" s="16"/>
      <c r="Q174" s="197"/>
      <c r="R174" s="159"/>
      <c r="S174" s="198"/>
    </row>
    <row r="175" spans="1:19" x14ac:dyDescent="0.3">
      <c r="A175" s="1">
        <v>49644</v>
      </c>
      <c r="B175" s="5">
        <f t="shared" si="3"/>
        <v>2.4659999999999999E-3</v>
      </c>
      <c r="C175" s="6">
        <v>5.3</v>
      </c>
      <c r="D175" s="182" t="s">
        <v>26</v>
      </c>
      <c r="E175" s="5">
        <v>2.4659999999999999E-3</v>
      </c>
      <c r="F175" s="200">
        <v>2.4662697723036864E-3</v>
      </c>
      <c r="H175" s="181"/>
      <c r="I175" s="181"/>
      <c r="J175" s="181"/>
      <c r="K175" s="1"/>
      <c r="L175" s="5"/>
      <c r="M175" s="6"/>
      <c r="N175" s="201"/>
      <c r="O175" s="16"/>
      <c r="Q175" s="197"/>
      <c r="R175" s="159"/>
      <c r="S175" s="198"/>
    </row>
    <row r="176" spans="1:19" x14ac:dyDescent="0.3">
      <c r="A176" s="1">
        <v>49675</v>
      </c>
      <c r="B176" s="5">
        <f t="shared" si="3"/>
        <v>2.4659999999999999E-3</v>
      </c>
      <c r="C176" s="6">
        <v>5.3</v>
      </c>
      <c r="D176" s="182" t="s">
        <v>26</v>
      </c>
      <c r="E176" s="5">
        <v>2.4659999999999999E-3</v>
      </c>
      <c r="F176" s="200">
        <v>2.4662697723036864E-3</v>
      </c>
      <c r="H176" s="181"/>
      <c r="I176" s="181"/>
      <c r="J176" s="181"/>
      <c r="K176" s="1"/>
      <c r="L176" s="5"/>
      <c r="M176" s="6"/>
      <c r="N176" s="201"/>
      <c r="O176" s="16"/>
      <c r="Q176" s="197"/>
      <c r="R176" s="159"/>
      <c r="S176" s="198"/>
    </row>
    <row r="177" spans="1:19" x14ac:dyDescent="0.3">
      <c r="A177" s="1">
        <v>49706</v>
      </c>
      <c r="B177" s="5">
        <f t="shared" si="3"/>
        <v>2.4659999999999999E-3</v>
      </c>
      <c r="C177" s="6">
        <v>5.3</v>
      </c>
      <c r="D177" s="182" t="s">
        <v>26</v>
      </c>
      <c r="E177" s="5">
        <v>2.4659999999999999E-3</v>
      </c>
      <c r="F177" s="200">
        <v>2.4662697723036864E-3</v>
      </c>
      <c r="H177" s="181"/>
      <c r="I177" s="181"/>
      <c r="J177" s="181"/>
      <c r="K177" s="1"/>
      <c r="L177" s="5"/>
      <c r="M177" s="6"/>
      <c r="N177" s="201"/>
      <c r="O177" s="16"/>
      <c r="Q177" s="197"/>
      <c r="R177" s="159"/>
      <c r="S177" s="198"/>
    </row>
    <row r="178" spans="1:19" x14ac:dyDescent="0.3">
      <c r="A178" s="1">
        <v>49735</v>
      </c>
      <c r="B178" s="5">
        <f t="shared" si="3"/>
        <v>2.4659999999999999E-3</v>
      </c>
      <c r="C178" s="6">
        <v>5.3</v>
      </c>
      <c r="D178" s="182" t="s">
        <v>26</v>
      </c>
      <c r="E178" s="5">
        <v>2.4659999999999999E-3</v>
      </c>
      <c r="F178" s="200">
        <v>2.4662697723036864E-3</v>
      </c>
      <c r="H178" s="181"/>
      <c r="I178" s="181"/>
      <c r="J178" s="181"/>
      <c r="K178" s="1"/>
      <c r="L178" s="5"/>
      <c r="M178" s="6"/>
      <c r="N178" s="201"/>
      <c r="O178" s="16"/>
      <c r="Q178" s="197"/>
      <c r="R178" s="159"/>
      <c r="S178" s="198"/>
    </row>
    <row r="179" spans="1:19" x14ac:dyDescent="0.3">
      <c r="A179" s="1">
        <v>49766</v>
      </c>
      <c r="B179" s="5">
        <f t="shared" si="3"/>
        <v>2.4659999999999999E-3</v>
      </c>
      <c r="C179" s="6">
        <v>5.3</v>
      </c>
      <c r="D179" s="182" t="s">
        <v>26</v>
      </c>
      <c r="E179" s="5">
        <v>2.4659999999999999E-3</v>
      </c>
      <c r="F179" s="200">
        <v>2.4662697723036864E-3</v>
      </c>
      <c r="H179" s="181"/>
      <c r="I179" s="181"/>
      <c r="J179" s="181"/>
      <c r="K179" s="1"/>
      <c r="L179" s="5"/>
      <c r="M179" s="6"/>
      <c r="N179" s="201"/>
      <c r="O179" s="16"/>
      <c r="Q179" s="197"/>
      <c r="R179" s="159"/>
      <c r="S179" s="198"/>
    </row>
    <row r="180" spans="1:19" x14ac:dyDescent="0.3">
      <c r="A180" s="1">
        <v>49796</v>
      </c>
      <c r="B180" s="5">
        <f t="shared" si="3"/>
        <v>2.4659999999999999E-3</v>
      </c>
      <c r="C180" s="6">
        <v>5.3</v>
      </c>
      <c r="D180" s="182" t="s">
        <v>26</v>
      </c>
      <c r="E180" s="5">
        <v>2.4659999999999999E-3</v>
      </c>
      <c r="F180" s="200">
        <v>2.4662697723036864E-3</v>
      </c>
      <c r="H180" s="181"/>
      <c r="I180" s="181"/>
      <c r="J180" s="181"/>
      <c r="K180" s="1"/>
      <c r="L180" s="5"/>
      <c r="M180" s="6"/>
      <c r="N180" s="201"/>
      <c r="O180" s="16"/>
      <c r="Q180" s="197"/>
      <c r="R180" s="159"/>
      <c r="S180" s="198"/>
    </row>
    <row r="181" spans="1:19" x14ac:dyDescent="0.3">
      <c r="A181" s="1">
        <v>49827</v>
      </c>
      <c r="B181" s="5">
        <f t="shared" si="3"/>
        <v>2.4659999999999999E-3</v>
      </c>
      <c r="C181" s="6">
        <v>5.3</v>
      </c>
      <c r="D181" s="182" t="s">
        <v>26</v>
      </c>
      <c r="E181" s="5">
        <v>2.4659999999999999E-3</v>
      </c>
      <c r="F181" s="200">
        <v>2.4662697723036864E-3</v>
      </c>
      <c r="H181" s="181"/>
      <c r="I181" s="181"/>
      <c r="J181" s="181"/>
      <c r="K181" s="1"/>
      <c r="L181" s="5"/>
      <c r="M181" s="6"/>
      <c r="N181" s="201"/>
      <c r="O181" s="16"/>
      <c r="Q181" s="197"/>
      <c r="R181" s="159"/>
      <c r="S181" s="198"/>
    </row>
    <row r="182" spans="1:19" x14ac:dyDescent="0.3">
      <c r="A182" s="1">
        <v>49857</v>
      </c>
      <c r="B182" s="5">
        <f t="shared" si="3"/>
        <v>2.4659999999999999E-3</v>
      </c>
      <c r="C182" s="6">
        <v>5.3</v>
      </c>
      <c r="D182" s="182" t="s">
        <v>26</v>
      </c>
      <c r="E182" s="5">
        <v>2.4659999999999999E-3</v>
      </c>
      <c r="F182" s="200">
        <v>2.4662697723036864E-3</v>
      </c>
      <c r="H182" s="181"/>
      <c r="I182" s="181"/>
      <c r="J182" s="181"/>
      <c r="K182" s="1"/>
      <c r="L182" s="5"/>
      <c r="M182" s="6"/>
      <c r="N182" s="201"/>
      <c r="O182" s="16"/>
      <c r="Q182" s="197"/>
      <c r="R182" s="159"/>
      <c r="S182" s="198"/>
    </row>
    <row r="183" spans="1:19" x14ac:dyDescent="0.3">
      <c r="A183" s="1">
        <v>49888</v>
      </c>
      <c r="B183" s="5">
        <f t="shared" si="3"/>
        <v>2.4659999999999999E-3</v>
      </c>
      <c r="C183" s="6">
        <v>5.3</v>
      </c>
      <c r="D183" s="182" t="s">
        <v>26</v>
      </c>
      <c r="E183" s="5">
        <v>2.4659999999999999E-3</v>
      </c>
      <c r="F183" s="200">
        <v>2.4662697723036864E-3</v>
      </c>
      <c r="H183" s="181"/>
      <c r="I183" s="181"/>
      <c r="J183" s="181"/>
      <c r="K183" s="1"/>
      <c r="L183" s="5"/>
      <c r="M183" s="6"/>
      <c r="N183" s="201"/>
      <c r="O183" s="16"/>
      <c r="Q183" s="197"/>
      <c r="R183" s="159"/>
      <c r="S183" s="198"/>
    </row>
    <row r="184" spans="1:19" x14ac:dyDescent="0.3">
      <c r="A184" s="1">
        <v>49919</v>
      </c>
      <c r="B184" s="5">
        <f t="shared" si="3"/>
        <v>2.4659999999999999E-3</v>
      </c>
      <c r="C184" s="6">
        <v>5.3</v>
      </c>
      <c r="D184" s="182" t="s">
        <v>26</v>
      </c>
      <c r="E184" s="5">
        <v>2.4659999999999999E-3</v>
      </c>
      <c r="F184" s="200">
        <v>2.4662697723036864E-3</v>
      </c>
      <c r="H184" s="181"/>
      <c r="I184" s="181"/>
      <c r="J184" s="181"/>
      <c r="K184" s="1"/>
      <c r="L184" s="5"/>
      <c r="M184" s="6"/>
      <c r="N184" s="201"/>
      <c r="O184" s="16"/>
      <c r="Q184" s="197"/>
      <c r="R184" s="159"/>
      <c r="S184" s="198"/>
    </row>
    <row r="185" spans="1:19" x14ac:dyDescent="0.3">
      <c r="A185" s="1">
        <v>49949</v>
      </c>
      <c r="B185" s="5">
        <f t="shared" si="3"/>
        <v>2.4659999999999999E-3</v>
      </c>
      <c r="C185" s="6">
        <v>5.3</v>
      </c>
      <c r="D185" s="182" t="s">
        <v>26</v>
      </c>
      <c r="E185" s="5">
        <v>2.4659999999999999E-3</v>
      </c>
      <c r="F185" s="200">
        <v>2.4662697723036864E-3</v>
      </c>
      <c r="H185" s="181"/>
      <c r="I185" s="181"/>
      <c r="J185" s="181"/>
      <c r="K185" s="1"/>
      <c r="L185" s="5"/>
      <c r="M185" s="6"/>
      <c r="N185" s="201"/>
      <c r="O185" s="16"/>
      <c r="Q185" s="197"/>
      <c r="R185" s="159"/>
      <c r="S185" s="198"/>
    </row>
    <row r="186" spans="1:19" x14ac:dyDescent="0.3">
      <c r="A186" s="1">
        <v>49980</v>
      </c>
      <c r="B186" s="5">
        <f t="shared" si="3"/>
        <v>2.4659999999999999E-3</v>
      </c>
      <c r="C186" s="6">
        <v>5.3</v>
      </c>
      <c r="D186" s="182" t="s">
        <v>26</v>
      </c>
      <c r="E186" s="5">
        <v>2.4659999999999999E-3</v>
      </c>
      <c r="F186" s="200">
        <v>2.4662697723036864E-3</v>
      </c>
      <c r="H186" s="181"/>
      <c r="I186" s="181"/>
      <c r="J186" s="181"/>
      <c r="K186" s="1"/>
      <c r="L186" s="5"/>
      <c r="M186" s="6"/>
      <c r="N186" s="201"/>
      <c r="O186" s="16"/>
      <c r="Q186" s="197"/>
      <c r="R186" s="159"/>
      <c r="S186" s="198"/>
    </row>
    <row r="187" spans="1:19" x14ac:dyDescent="0.3">
      <c r="A187" s="1">
        <v>50010</v>
      </c>
      <c r="B187" s="5">
        <f t="shared" si="3"/>
        <v>2.4659999999999999E-3</v>
      </c>
      <c r="C187" s="6">
        <v>5.3</v>
      </c>
      <c r="D187" s="182" t="s">
        <v>26</v>
      </c>
      <c r="E187" s="5">
        <v>2.4659999999999999E-3</v>
      </c>
      <c r="F187" s="200">
        <v>2.4662697723036864E-3</v>
      </c>
      <c r="H187" s="181"/>
      <c r="I187" s="181"/>
      <c r="J187" s="181"/>
      <c r="K187" s="1"/>
      <c r="L187" s="5"/>
      <c r="M187" s="6"/>
      <c r="N187" s="201"/>
      <c r="O187" s="16"/>
      <c r="Q187" s="197"/>
      <c r="R187" s="159"/>
      <c r="S187" s="198"/>
    </row>
    <row r="188" spans="1:19" x14ac:dyDescent="0.3">
      <c r="A188" s="1">
        <v>50041</v>
      </c>
      <c r="B188" s="5">
        <f t="shared" si="3"/>
        <v>2.4659999999999999E-3</v>
      </c>
      <c r="C188" s="6">
        <v>5.3</v>
      </c>
      <c r="D188" s="182" t="s">
        <v>26</v>
      </c>
      <c r="E188" s="5">
        <v>2.4659999999999999E-3</v>
      </c>
      <c r="F188" s="200">
        <v>2.4662697723036864E-3</v>
      </c>
      <c r="H188" s="181"/>
      <c r="I188" s="181"/>
      <c r="J188" s="181"/>
      <c r="K188" s="1"/>
      <c r="L188" s="5"/>
      <c r="M188" s="6"/>
      <c r="N188" s="201"/>
      <c r="O188" s="16"/>
      <c r="Q188" s="197"/>
      <c r="R188" s="159"/>
      <c r="S188" s="198"/>
    </row>
    <row r="189" spans="1:19" x14ac:dyDescent="0.3">
      <c r="A189" s="1">
        <v>50072</v>
      </c>
      <c r="B189" s="5">
        <f t="shared" si="3"/>
        <v>2.4659999999999999E-3</v>
      </c>
      <c r="C189" s="6">
        <v>5.3</v>
      </c>
      <c r="D189" s="182" t="s">
        <v>26</v>
      </c>
      <c r="E189" s="5">
        <v>2.4659999999999999E-3</v>
      </c>
      <c r="F189" s="200">
        <v>2.4662697723036864E-3</v>
      </c>
      <c r="H189" s="181"/>
      <c r="I189" s="181"/>
      <c r="J189" s="181"/>
      <c r="K189" s="1"/>
      <c r="L189" s="5"/>
      <c r="M189" s="6"/>
      <c r="N189" s="201"/>
      <c r="O189" s="16"/>
      <c r="Q189" s="197"/>
      <c r="R189" s="159"/>
      <c r="S189" s="198"/>
    </row>
    <row r="190" spans="1:19" x14ac:dyDescent="0.3">
      <c r="A190" s="1">
        <v>50100</v>
      </c>
      <c r="B190" s="5">
        <f t="shared" si="3"/>
        <v>2.4659999999999999E-3</v>
      </c>
      <c r="C190" s="6">
        <v>5.3</v>
      </c>
      <c r="D190" s="182" t="s">
        <v>26</v>
      </c>
      <c r="E190" s="5">
        <v>2.4659999999999999E-3</v>
      </c>
      <c r="F190" s="200">
        <v>2.4662697723036864E-3</v>
      </c>
      <c r="H190" s="181"/>
      <c r="I190" s="181"/>
      <c r="J190" s="181"/>
      <c r="K190" s="1"/>
      <c r="L190" s="5"/>
      <c r="M190" s="6"/>
      <c r="N190" s="201"/>
      <c r="O190" s="16"/>
      <c r="Q190" s="197"/>
      <c r="R190" s="159"/>
      <c r="S190" s="198"/>
    </row>
    <row r="191" spans="1:19" x14ac:dyDescent="0.3">
      <c r="A191" s="1">
        <v>50131</v>
      </c>
      <c r="B191" s="5">
        <f t="shared" si="3"/>
        <v>2.4659999999999999E-3</v>
      </c>
      <c r="C191" s="6">
        <v>5.3</v>
      </c>
      <c r="D191" s="182" t="s">
        <v>26</v>
      </c>
      <c r="E191" s="5">
        <v>2.4659999999999999E-3</v>
      </c>
      <c r="F191" s="200">
        <v>2.4662697723036864E-3</v>
      </c>
      <c r="H191" s="181"/>
      <c r="I191" s="181"/>
      <c r="J191" s="181"/>
      <c r="K191" s="1"/>
      <c r="L191" s="5"/>
      <c r="M191" s="6"/>
      <c r="N191" s="201"/>
      <c r="O191" s="16"/>
      <c r="Q191" s="197"/>
      <c r="R191" s="159"/>
      <c r="S191" s="198"/>
    </row>
    <row r="192" spans="1:19" x14ac:dyDescent="0.3">
      <c r="A192" s="1">
        <v>50161</v>
      </c>
      <c r="B192" s="5">
        <f t="shared" si="3"/>
        <v>2.4659999999999999E-3</v>
      </c>
      <c r="C192" s="6">
        <v>5.3</v>
      </c>
      <c r="D192" s="182" t="s">
        <v>26</v>
      </c>
      <c r="E192" s="5">
        <v>2.4659999999999999E-3</v>
      </c>
      <c r="F192" s="200">
        <v>2.4662697723036864E-3</v>
      </c>
      <c r="H192" s="181"/>
      <c r="I192" s="181"/>
      <c r="J192" s="181"/>
      <c r="K192" s="1"/>
      <c r="L192" s="5"/>
      <c r="M192" s="6"/>
      <c r="N192" s="201"/>
      <c r="O192" s="16"/>
      <c r="Q192" s="197"/>
      <c r="R192" s="159"/>
      <c r="S192" s="198"/>
    </row>
    <row r="193" spans="1:19" x14ac:dyDescent="0.3">
      <c r="A193" s="1">
        <v>50192</v>
      </c>
      <c r="B193" s="5">
        <f t="shared" si="3"/>
        <v>2.4659999999999999E-3</v>
      </c>
      <c r="C193" s="6">
        <v>5.3</v>
      </c>
      <c r="D193" s="182" t="s">
        <v>26</v>
      </c>
      <c r="E193" s="5">
        <v>2.4659999999999999E-3</v>
      </c>
      <c r="F193" s="200">
        <v>2.4662697723036864E-3</v>
      </c>
      <c r="H193" s="181"/>
      <c r="I193" s="181"/>
      <c r="J193" s="181"/>
      <c r="K193" s="1"/>
      <c r="L193" s="5"/>
      <c r="M193" s="6"/>
      <c r="N193" s="201"/>
      <c r="O193" s="16"/>
      <c r="Q193" s="197"/>
      <c r="R193" s="159"/>
      <c r="S193" s="198"/>
    </row>
    <row r="194" spans="1:19" x14ac:dyDescent="0.3">
      <c r="A194" s="1">
        <v>50222</v>
      </c>
      <c r="B194" s="5">
        <f t="shared" si="3"/>
        <v>2.4659999999999999E-3</v>
      </c>
      <c r="C194" s="6">
        <v>5.3</v>
      </c>
      <c r="D194" s="182" t="s">
        <v>26</v>
      </c>
      <c r="E194" s="5">
        <v>2.4659999999999999E-3</v>
      </c>
      <c r="F194" s="200">
        <v>2.4662697723036864E-3</v>
      </c>
      <c r="H194" s="181"/>
      <c r="I194" s="181"/>
      <c r="J194" s="181"/>
      <c r="K194" s="1"/>
      <c r="L194" s="5"/>
      <c r="M194" s="6"/>
      <c r="N194" s="201"/>
      <c r="O194" s="16"/>
      <c r="Q194" s="197"/>
      <c r="R194" s="159"/>
      <c r="S194" s="198"/>
    </row>
    <row r="195" spans="1:19" x14ac:dyDescent="0.3">
      <c r="A195" s="1">
        <v>50253</v>
      </c>
      <c r="B195" s="5">
        <f t="shared" si="3"/>
        <v>2.4659999999999999E-3</v>
      </c>
      <c r="C195" s="6">
        <v>5.3</v>
      </c>
      <c r="D195" s="182" t="s">
        <v>26</v>
      </c>
      <c r="E195" s="5">
        <v>2.4659999999999999E-3</v>
      </c>
      <c r="F195" s="200">
        <v>2.4662697723036864E-3</v>
      </c>
      <c r="H195" s="181"/>
      <c r="I195" s="181"/>
      <c r="J195" s="181"/>
      <c r="K195" s="1"/>
      <c r="L195" s="5"/>
      <c r="M195" s="6"/>
      <c r="N195" s="201"/>
      <c r="O195" s="16"/>
      <c r="Q195" s="197"/>
      <c r="R195" s="159"/>
      <c r="S195" s="198"/>
    </row>
    <row r="196" spans="1:19" x14ac:dyDescent="0.3">
      <c r="A196" s="1">
        <v>50284</v>
      </c>
      <c r="B196" s="5">
        <f t="shared" si="3"/>
        <v>2.4659999999999999E-3</v>
      </c>
      <c r="C196" s="6">
        <v>5.3</v>
      </c>
      <c r="D196" s="182" t="s">
        <v>26</v>
      </c>
      <c r="E196" s="5">
        <v>2.4659999999999999E-3</v>
      </c>
      <c r="F196" s="200">
        <v>2.4662697723036864E-3</v>
      </c>
      <c r="H196" s="181"/>
      <c r="I196" s="181"/>
      <c r="J196" s="181"/>
      <c r="K196" s="1"/>
      <c r="L196" s="5"/>
      <c r="M196" s="6"/>
      <c r="N196" s="201"/>
      <c r="O196" s="16"/>
      <c r="Q196" s="197"/>
      <c r="R196" s="159"/>
      <c r="S196" s="198"/>
    </row>
    <row r="197" spans="1:19" x14ac:dyDescent="0.3">
      <c r="A197" s="1">
        <v>50314</v>
      </c>
      <c r="B197" s="5">
        <f t="shared" si="3"/>
        <v>2.4659999999999999E-3</v>
      </c>
      <c r="C197" s="6">
        <v>5.3</v>
      </c>
      <c r="D197" s="182" t="s">
        <v>26</v>
      </c>
      <c r="E197" s="5">
        <v>2.4659999999999999E-3</v>
      </c>
      <c r="F197" s="200">
        <v>2.4662697723036864E-3</v>
      </c>
      <c r="H197" s="181"/>
      <c r="I197" s="181"/>
      <c r="J197" s="181"/>
      <c r="K197" s="1"/>
      <c r="L197" s="5"/>
      <c r="M197" s="6"/>
      <c r="N197" s="201"/>
      <c r="O197" s="16"/>
      <c r="Q197" s="197"/>
      <c r="R197" s="159"/>
      <c r="S197" s="198"/>
    </row>
    <row r="198" spans="1:19" x14ac:dyDescent="0.3">
      <c r="A198" s="1">
        <v>50345</v>
      </c>
      <c r="B198" s="5">
        <f t="shared" si="3"/>
        <v>2.4659999999999999E-3</v>
      </c>
      <c r="C198" s="6">
        <v>5.3</v>
      </c>
      <c r="D198" s="182" t="s">
        <v>26</v>
      </c>
      <c r="E198" s="5">
        <v>2.4659999999999999E-3</v>
      </c>
      <c r="F198" s="200">
        <v>2.4662697723036864E-3</v>
      </c>
      <c r="H198" s="181"/>
      <c r="I198" s="181"/>
      <c r="J198" s="181"/>
      <c r="K198" s="1"/>
      <c r="L198" s="5"/>
      <c r="M198" s="6"/>
      <c r="N198" s="201"/>
      <c r="O198" s="16"/>
      <c r="Q198" s="197"/>
      <c r="R198" s="159"/>
      <c r="S198" s="198"/>
    </row>
    <row r="199" spans="1:19" x14ac:dyDescent="0.3">
      <c r="A199" s="1">
        <v>50375</v>
      </c>
      <c r="B199" s="5">
        <f t="shared" si="3"/>
        <v>2.4659999999999999E-3</v>
      </c>
      <c r="C199" s="6">
        <v>5.3</v>
      </c>
      <c r="D199" s="182" t="s">
        <v>26</v>
      </c>
      <c r="E199" s="5">
        <v>2.4659999999999999E-3</v>
      </c>
      <c r="F199" s="200">
        <v>2.4662697723036864E-3</v>
      </c>
      <c r="H199" s="181"/>
      <c r="I199" s="181"/>
      <c r="J199" s="181"/>
      <c r="K199" s="1"/>
      <c r="L199" s="5"/>
      <c r="M199" s="6"/>
      <c r="N199" s="201"/>
      <c r="O199" s="16"/>
      <c r="Q199" s="197"/>
      <c r="R199" s="159"/>
      <c r="S199" s="198"/>
    </row>
    <row r="200" spans="1:19" x14ac:dyDescent="0.3">
      <c r="A200" s="1">
        <v>50406</v>
      </c>
      <c r="B200" s="5">
        <f t="shared" si="3"/>
        <v>2.4659999999999999E-3</v>
      </c>
      <c r="C200" s="6">
        <v>5.3</v>
      </c>
      <c r="D200" s="182" t="s">
        <v>26</v>
      </c>
      <c r="E200" s="5">
        <v>2.4659999999999999E-3</v>
      </c>
      <c r="F200" s="200">
        <v>2.4662697723036864E-3</v>
      </c>
      <c r="H200" s="181"/>
      <c r="I200" s="181"/>
      <c r="J200" s="181"/>
      <c r="K200" s="1"/>
      <c r="L200" s="5"/>
      <c r="M200" s="6"/>
      <c r="N200" s="201"/>
      <c r="O200" s="16"/>
      <c r="Q200" s="197"/>
      <c r="R200" s="159"/>
      <c r="S200" s="198"/>
    </row>
    <row r="201" spans="1:19" x14ac:dyDescent="0.3">
      <c r="A201" s="1">
        <v>50437</v>
      </c>
      <c r="B201" s="5">
        <f t="shared" si="3"/>
        <v>2.4659999999999999E-3</v>
      </c>
      <c r="C201" s="6">
        <v>5.3</v>
      </c>
      <c r="D201" s="182" t="s">
        <v>26</v>
      </c>
      <c r="E201" s="5">
        <v>2.4659999999999999E-3</v>
      </c>
      <c r="F201" s="200">
        <v>2.4662697723036864E-3</v>
      </c>
      <c r="H201" s="181"/>
      <c r="I201" s="181"/>
      <c r="J201" s="181"/>
      <c r="K201" s="1"/>
      <c r="L201" s="5"/>
      <c r="M201" s="6"/>
      <c r="N201" s="201"/>
      <c r="O201" s="16"/>
      <c r="Q201" s="197"/>
      <c r="R201" s="159"/>
      <c r="S201" s="198"/>
    </row>
    <row r="202" spans="1:19" x14ac:dyDescent="0.3">
      <c r="A202" s="1">
        <v>50465</v>
      </c>
      <c r="B202" s="5">
        <f t="shared" ref="B202:B265" si="4">IF(D202="CAM",E202,F202)</f>
        <v>2.4659999999999999E-3</v>
      </c>
      <c r="C202" s="6">
        <v>5.3</v>
      </c>
      <c r="D202" s="182" t="s">
        <v>26</v>
      </c>
      <c r="E202" s="5">
        <v>2.4659999999999999E-3</v>
      </c>
      <c r="F202" s="200">
        <v>2.4662697723036864E-3</v>
      </c>
      <c r="H202" s="181"/>
      <c r="I202" s="181"/>
      <c r="J202" s="181"/>
      <c r="K202" s="1"/>
      <c r="L202" s="5"/>
      <c r="M202" s="6"/>
      <c r="N202" s="201"/>
      <c r="O202" s="16"/>
      <c r="Q202" s="197"/>
      <c r="R202" s="159"/>
      <c r="S202" s="198"/>
    </row>
    <row r="203" spans="1:19" x14ac:dyDescent="0.3">
      <c r="A203" s="1">
        <v>50496</v>
      </c>
      <c r="B203" s="5">
        <f t="shared" si="4"/>
        <v>2.4659999999999999E-3</v>
      </c>
      <c r="C203" s="6">
        <v>5.3</v>
      </c>
      <c r="D203" s="182" t="s">
        <v>26</v>
      </c>
      <c r="E203" s="5">
        <v>2.4659999999999999E-3</v>
      </c>
      <c r="F203" s="200">
        <v>2.4662697723036864E-3</v>
      </c>
      <c r="H203" s="181"/>
      <c r="I203" s="181"/>
      <c r="J203" s="181"/>
      <c r="K203" s="1"/>
      <c r="L203" s="5"/>
      <c r="M203" s="6"/>
      <c r="N203" s="201"/>
      <c r="O203" s="16"/>
      <c r="Q203" s="197"/>
      <c r="R203" s="159"/>
      <c r="S203" s="198"/>
    </row>
    <row r="204" spans="1:19" x14ac:dyDescent="0.3">
      <c r="A204" s="1">
        <v>50526</v>
      </c>
      <c r="B204" s="5">
        <f t="shared" si="4"/>
        <v>2.4659999999999999E-3</v>
      </c>
      <c r="C204" s="6">
        <v>5.3</v>
      </c>
      <c r="D204" s="182" t="s">
        <v>26</v>
      </c>
      <c r="E204" s="5">
        <v>2.4659999999999999E-3</v>
      </c>
      <c r="F204" s="200">
        <v>2.4662697723036864E-3</v>
      </c>
      <c r="H204" s="181"/>
      <c r="I204" s="181"/>
      <c r="J204" s="181"/>
      <c r="K204" s="1"/>
      <c r="L204" s="5"/>
      <c r="M204" s="6"/>
      <c r="N204" s="201"/>
      <c r="O204" s="16"/>
      <c r="Q204" s="197"/>
      <c r="R204" s="159"/>
      <c r="S204" s="198"/>
    </row>
    <row r="205" spans="1:19" x14ac:dyDescent="0.3">
      <c r="A205" s="1">
        <v>50557</v>
      </c>
      <c r="B205" s="5">
        <f t="shared" si="4"/>
        <v>2.4659999999999999E-3</v>
      </c>
      <c r="C205" s="6">
        <v>5.3</v>
      </c>
      <c r="D205" s="182" t="s">
        <v>26</v>
      </c>
      <c r="E205" s="5">
        <v>2.4659999999999999E-3</v>
      </c>
      <c r="F205" s="200">
        <v>2.4662697723036864E-3</v>
      </c>
      <c r="H205" s="181"/>
      <c r="I205" s="181"/>
      <c r="J205" s="181"/>
      <c r="K205" s="1"/>
      <c r="L205" s="5"/>
      <c r="M205" s="6"/>
      <c r="N205" s="201"/>
      <c r="O205" s="16"/>
      <c r="Q205" s="197"/>
      <c r="R205" s="159"/>
      <c r="S205" s="198"/>
    </row>
    <row r="206" spans="1:19" x14ac:dyDescent="0.3">
      <c r="A206" s="1">
        <v>50587</v>
      </c>
      <c r="B206" s="5">
        <f t="shared" si="4"/>
        <v>2.4659999999999999E-3</v>
      </c>
      <c r="C206" s="6">
        <v>5.3</v>
      </c>
      <c r="D206" s="182" t="s">
        <v>26</v>
      </c>
      <c r="E206" s="5">
        <v>2.4659999999999999E-3</v>
      </c>
      <c r="F206" s="200">
        <v>2.4662697723036864E-3</v>
      </c>
      <c r="H206" s="181"/>
      <c r="I206" s="181"/>
      <c r="J206" s="181"/>
      <c r="K206" s="1"/>
      <c r="L206" s="5"/>
      <c r="M206" s="6"/>
      <c r="N206" s="201"/>
      <c r="O206" s="16"/>
      <c r="Q206" s="197"/>
      <c r="R206" s="159"/>
      <c r="S206" s="198"/>
    </row>
    <row r="207" spans="1:19" x14ac:dyDescent="0.3">
      <c r="A207" s="1">
        <v>50618</v>
      </c>
      <c r="B207" s="5">
        <f t="shared" si="4"/>
        <v>2.4659999999999999E-3</v>
      </c>
      <c r="C207" s="6">
        <v>5.3</v>
      </c>
      <c r="D207" s="182" t="s">
        <v>26</v>
      </c>
      <c r="E207" s="5">
        <v>2.4659999999999999E-3</v>
      </c>
      <c r="F207" s="200">
        <v>2.4662697723036864E-3</v>
      </c>
      <c r="H207" s="181"/>
      <c r="I207" s="181"/>
      <c r="J207" s="181"/>
      <c r="K207" s="1"/>
      <c r="L207" s="5"/>
      <c r="M207" s="6"/>
      <c r="N207" s="201"/>
      <c r="O207" s="16"/>
      <c r="Q207" s="197"/>
      <c r="R207" s="159"/>
      <c r="S207" s="198"/>
    </row>
    <row r="208" spans="1:19" x14ac:dyDescent="0.3">
      <c r="A208" s="1">
        <v>50649</v>
      </c>
      <c r="B208" s="5">
        <f t="shared" si="4"/>
        <v>2.4659999999999999E-3</v>
      </c>
      <c r="C208" s="6">
        <v>5.3</v>
      </c>
      <c r="D208" s="182" t="s">
        <v>26</v>
      </c>
      <c r="E208" s="5">
        <v>2.4659999999999999E-3</v>
      </c>
      <c r="F208" s="200">
        <v>2.4662697723036864E-3</v>
      </c>
      <c r="H208" s="181"/>
      <c r="I208" s="181"/>
      <c r="J208" s="181"/>
      <c r="K208" s="1"/>
      <c r="L208" s="5"/>
      <c r="M208" s="6"/>
      <c r="N208" s="201"/>
      <c r="O208" s="16"/>
      <c r="Q208" s="197"/>
      <c r="R208" s="159"/>
      <c r="S208" s="198"/>
    </row>
    <row r="209" spans="1:19" x14ac:dyDescent="0.3">
      <c r="A209" s="1">
        <v>50679</v>
      </c>
      <c r="B209" s="5">
        <f t="shared" si="4"/>
        <v>2.4659999999999999E-3</v>
      </c>
      <c r="C209" s="6">
        <v>5.3</v>
      </c>
      <c r="D209" s="182" t="s">
        <v>26</v>
      </c>
      <c r="E209" s="5">
        <v>2.4659999999999999E-3</v>
      </c>
      <c r="F209" s="200">
        <v>2.4662697723036864E-3</v>
      </c>
      <c r="H209" s="181"/>
      <c r="I209" s="181"/>
      <c r="J209" s="181"/>
      <c r="K209" s="1"/>
      <c r="L209" s="5"/>
      <c r="M209" s="6"/>
      <c r="N209" s="201"/>
      <c r="O209" s="16"/>
      <c r="Q209" s="197"/>
      <c r="R209" s="159"/>
      <c r="S209" s="198"/>
    </row>
    <row r="210" spans="1:19" x14ac:dyDescent="0.3">
      <c r="A210" s="1">
        <v>50710</v>
      </c>
      <c r="B210" s="5">
        <f t="shared" si="4"/>
        <v>2.4659999999999999E-3</v>
      </c>
      <c r="C210" s="6">
        <v>5.3</v>
      </c>
      <c r="D210" s="182" t="s">
        <v>26</v>
      </c>
      <c r="E210" s="5">
        <v>2.4659999999999999E-3</v>
      </c>
      <c r="F210" s="200">
        <v>2.4662697723036864E-3</v>
      </c>
      <c r="H210" s="181"/>
      <c r="I210" s="181"/>
      <c r="J210" s="181"/>
      <c r="K210" s="1"/>
      <c r="L210" s="5"/>
      <c r="M210" s="6"/>
      <c r="N210" s="201"/>
      <c r="O210" s="16"/>
      <c r="Q210" s="197"/>
      <c r="R210" s="159"/>
      <c r="S210" s="198"/>
    </row>
    <row r="211" spans="1:19" x14ac:dyDescent="0.3">
      <c r="A211" s="1">
        <v>50740</v>
      </c>
      <c r="B211" s="5">
        <f t="shared" si="4"/>
        <v>2.4659999999999999E-3</v>
      </c>
      <c r="C211" s="6">
        <v>5.3</v>
      </c>
      <c r="D211" s="182" t="s">
        <v>26</v>
      </c>
      <c r="E211" s="5">
        <v>2.4659999999999999E-3</v>
      </c>
      <c r="F211" s="200">
        <v>2.4662697723036864E-3</v>
      </c>
      <c r="H211" s="181"/>
      <c r="I211" s="181"/>
      <c r="J211" s="181"/>
      <c r="K211" s="1"/>
      <c r="L211" s="5"/>
      <c r="M211" s="6"/>
      <c r="N211" s="201"/>
      <c r="O211" s="16"/>
      <c r="Q211" s="197"/>
      <c r="R211" s="159"/>
      <c r="S211" s="198"/>
    </row>
    <row r="212" spans="1:19" x14ac:dyDescent="0.3">
      <c r="A212" s="1">
        <v>50771</v>
      </c>
      <c r="B212" s="5">
        <f t="shared" si="4"/>
        <v>2.4659999999999999E-3</v>
      </c>
      <c r="C212" s="6">
        <v>5.3</v>
      </c>
      <c r="D212" s="182" t="s">
        <v>26</v>
      </c>
      <c r="E212" s="5">
        <v>2.4659999999999999E-3</v>
      </c>
      <c r="F212" s="200">
        <v>2.4662697723036864E-3</v>
      </c>
      <c r="H212" s="181"/>
      <c r="I212" s="181"/>
      <c r="J212" s="181"/>
      <c r="K212" s="1"/>
      <c r="L212" s="5"/>
      <c r="M212" s="6"/>
      <c r="N212" s="201"/>
      <c r="O212" s="16"/>
      <c r="Q212" s="197"/>
      <c r="R212" s="159"/>
      <c r="S212" s="198"/>
    </row>
    <row r="213" spans="1:19" x14ac:dyDescent="0.3">
      <c r="A213" s="1">
        <v>50802</v>
      </c>
      <c r="B213" s="5">
        <f t="shared" si="4"/>
        <v>2.4659999999999999E-3</v>
      </c>
      <c r="C213" s="6">
        <v>5.3</v>
      </c>
      <c r="D213" s="182" t="s">
        <v>26</v>
      </c>
      <c r="E213" s="5">
        <v>2.4659999999999999E-3</v>
      </c>
      <c r="F213" s="200">
        <v>2.4662697723036864E-3</v>
      </c>
      <c r="H213" s="181"/>
      <c r="I213" s="181"/>
      <c r="J213" s="181"/>
      <c r="K213" s="1"/>
      <c r="L213" s="5"/>
      <c r="M213" s="6"/>
      <c r="N213" s="201"/>
      <c r="O213" s="16"/>
      <c r="Q213" s="197"/>
      <c r="R213" s="159"/>
      <c r="S213" s="198"/>
    </row>
    <row r="214" spans="1:19" x14ac:dyDescent="0.3">
      <c r="A214" s="1">
        <v>50830</v>
      </c>
      <c r="B214" s="5">
        <f t="shared" si="4"/>
        <v>2.4659999999999999E-3</v>
      </c>
      <c r="C214" s="6">
        <v>5.3</v>
      </c>
      <c r="D214" s="182" t="s">
        <v>26</v>
      </c>
      <c r="E214" s="5">
        <v>2.4659999999999999E-3</v>
      </c>
      <c r="F214" s="200">
        <v>2.4662697723036864E-3</v>
      </c>
      <c r="H214" s="181"/>
      <c r="I214" s="181"/>
      <c r="J214" s="181"/>
      <c r="K214" s="1"/>
      <c r="L214" s="5"/>
      <c r="M214" s="6"/>
      <c r="N214" s="201"/>
      <c r="O214" s="16"/>
      <c r="Q214" s="197"/>
      <c r="R214" s="159"/>
      <c r="S214" s="198"/>
    </row>
    <row r="215" spans="1:19" x14ac:dyDescent="0.3">
      <c r="A215" s="1">
        <v>50861</v>
      </c>
      <c r="B215" s="5">
        <f t="shared" si="4"/>
        <v>2.4659999999999999E-3</v>
      </c>
      <c r="C215" s="6">
        <v>5.3</v>
      </c>
      <c r="D215" s="182" t="s">
        <v>26</v>
      </c>
      <c r="E215" s="5">
        <v>2.4659999999999999E-3</v>
      </c>
      <c r="F215" s="200">
        <v>2.4662697723036864E-3</v>
      </c>
      <c r="H215" s="181"/>
      <c r="I215" s="181"/>
      <c r="J215" s="181"/>
      <c r="K215" s="1"/>
      <c r="L215" s="5"/>
      <c r="M215" s="6"/>
      <c r="N215" s="201"/>
      <c r="O215" s="16"/>
      <c r="Q215" s="197"/>
      <c r="R215" s="159"/>
      <c r="S215" s="198"/>
    </row>
    <row r="216" spans="1:19" x14ac:dyDescent="0.3">
      <c r="A216" s="1">
        <v>50891</v>
      </c>
      <c r="B216" s="5">
        <f t="shared" si="4"/>
        <v>2.4659999999999999E-3</v>
      </c>
      <c r="C216" s="6">
        <v>5.3</v>
      </c>
      <c r="D216" s="182" t="s">
        <v>26</v>
      </c>
      <c r="E216" s="5">
        <v>2.4659999999999999E-3</v>
      </c>
      <c r="F216" s="200">
        <v>2.4662697723036864E-3</v>
      </c>
      <c r="H216" s="181"/>
      <c r="I216" s="181"/>
      <c r="J216" s="181"/>
      <c r="K216" s="1"/>
      <c r="L216" s="5"/>
      <c r="M216" s="6"/>
      <c r="N216" s="201"/>
      <c r="O216" s="16"/>
      <c r="Q216" s="197"/>
      <c r="R216" s="159"/>
      <c r="S216" s="198"/>
    </row>
    <row r="217" spans="1:19" x14ac:dyDescent="0.3">
      <c r="A217" s="1">
        <v>50922</v>
      </c>
      <c r="B217" s="5">
        <f t="shared" si="4"/>
        <v>2.4659999999999999E-3</v>
      </c>
      <c r="C217" s="6">
        <v>5.3</v>
      </c>
      <c r="D217" s="182" t="s">
        <v>26</v>
      </c>
      <c r="E217" s="5">
        <v>2.4659999999999999E-3</v>
      </c>
      <c r="F217" s="200">
        <v>2.4662697723036864E-3</v>
      </c>
      <c r="H217" s="181"/>
      <c r="I217" s="181"/>
      <c r="J217" s="181"/>
      <c r="K217" s="1"/>
      <c r="L217" s="5"/>
      <c r="M217" s="6"/>
      <c r="N217" s="201"/>
      <c r="O217" s="16"/>
      <c r="Q217" s="197"/>
      <c r="R217" s="159"/>
      <c r="S217" s="198"/>
    </row>
    <row r="218" spans="1:19" x14ac:dyDescent="0.3">
      <c r="A218" s="1">
        <v>50952</v>
      </c>
      <c r="B218" s="5">
        <f t="shared" si="4"/>
        <v>2.4659999999999999E-3</v>
      </c>
      <c r="C218" s="6">
        <v>5.3</v>
      </c>
      <c r="D218" s="182" t="s">
        <v>26</v>
      </c>
      <c r="E218" s="5">
        <v>2.4659999999999999E-3</v>
      </c>
      <c r="F218" s="200">
        <v>2.4662697723036864E-3</v>
      </c>
      <c r="H218" s="181"/>
      <c r="I218" s="181"/>
      <c r="J218" s="181"/>
      <c r="K218" s="1"/>
      <c r="L218" s="5"/>
      <c r="M218" s="6"/>
      <c r="N218" s="201"/>
      <c r="O218" s="16"/>
      <c r="Q218" s="197"/>
      <c r="R218" s="159"/>
      <c r="S218" s="198"/>
    </row>
    <row r="219" spans="1:19" x14ac:dyDescent="0.3">
      <c r="A219" s="1">
        <v>50983</v>
      </c>
      <c r="B219" s="5">
        <f t="shared" si="4"/>
        <v>2.4659999999999999E-3</v>
      </c>
      <c r="C219" s="6">
        <v>5.3</v>
      </c>
      <c r="D219" s="182" t="s">
        <v>26</v>
      </c>
      <c r="E219" s="5">
        <v>2.4659999999999999E-3</v>
      </c>
      <c r="F219" s="200">
        <v>2.4662697723036864E-3</v>
      </c>
      <c r="H219" s="181"/>
      <c r="I219" s="181"/>
      <c r="J219" s="181"/>
      <c r="K219" s="1"/>
      <c r="L219" s="5"/>
      <c r="M219" s="6"/>
      <c r="N219" s="201"/>
      <c r="O219" s="16"/>
      <c r="Q219" s="197"/>
      <c r="R219" s="159"/>
      <c r="S219" s="198"/>
    </row>
    <row r="220" spans="1:19" x14ac:dyDescent="0.3">
      <c r="A220" s="1">
        <v>51014</v>
      </c>
      <c r="B220" s="5">
        <f t="shared" si="4"/>
        <v>2.4659999999999999E-3</v>
      </c>
      <c r="C220" s="6">
        <v>5.3</v>
      </c>
      <c r="D220" s="182" t="s">
        <v>26</v>
      </c>
      <c r="E220" s="5">
        <v>2.4659999999999999E-3</v>
      </c>
      <c r="F220" s="200">
        <v>2.4662697723036864E-3</v>
      </c>
      <c r="H220" s="181"/>
      <c r="I220" s="181"/>
      <c r="J220" s="181"/>
      <c r="K220" s="1"/>
      <c r="L220" s="5"/>
      <c r="M220" s="6"/>
      <c r="N220" s="201"/>
      <c r="O220" s="16"/>
      <c r="Q220" s="197"/>
      <c r="R220" s="159"/>
      <c r="S220" s="198"/>
    </row>
    <row r="221" spans="1:19" x14ac:dyDescent="0.3">
      <c r="A221" s="1">
        <v>51044</v>
      </c>
      <c r="B221" s="5">
        <f t="shared" si="4"/>
        <v>2.4659999999999999E-3</v>
      </c>
      <c r="C221" s="6">
        <v>5.3</v>
      </c>
      <c r="D221" s="182" t="s">
        <v>26</v>
      </c>
      <c r="E221" s="5">
        <v>2.4659999999999999E-3</v>
      </c>
      <c r="F221" s="200">
        <v>2.4662697723036864E-3</v>
      </c>
      <c r="H221" s="181"/>
      <c r="I221" s="181"/>
      <c r="J221" s="181"/>
      <c r="K221" s="1"/>
      <c r="L221" s="5"/>
      <c r="M221" s="6"/>
      <c r="N221" s="201"/>
      <c r="O221" s="16"/>
      <c r="Q221" s="197"/>
      <c r="R221" s="159"/>
      <c r="S221" s="198"/>
    </row>
    <row r="222" spans="1:19" x14ac:dyDescent="0.3">
      <c r="A222" s="1">
        <v>51075</v>
      </c>
      <c r="B222" s="5">
        <f t="shared" si="4"/>
        <v>2.4659999999999999E-3</v>
      </c>
      <c r="C222" s="6">
        <v>5.3</v>
      </c>
      <c r="D222" s="182" t="s">
        <v>26</v>
      </c>
      <c r="E222" s="5">
        <v>2.4659999999999999E-3</v>
      </c>
      <c r="F222" s="200">
        <v>2.4662697723036864E-3</v>
      </c>
      <c r="H222" s="181"/>
      <c r="I222" s="181"/>
      <c r="J222" s="181"/>
      <c r="K222" s="1"/>
      <c r="L222" s="5"/>
      <c r="M222" s="6"/>
      <c r="N222" s="201"/>
      <c r="O222" s="16"/>
      <c r="Q222" s="197"/>
      <c r="R222" s="159"/>
      <c r="S222" s="198"/>
    </row>
    <row r="223" spans="1:19" x14ac:dyDescent="0.3">
      <c r="A223" s="1">
        <v>51105</v>
      </c>
      <c r="B223" s="5">
        <f t="shared" si="4"/>
        <v>2.4659999999999999E-3</v>
      </c>
      <c r="C223" s="6">
        <v>5.3</v>
      </c>
      <c r="D223" s="182" t="s">
        <v>26</v>
      </c>
      <c r="E223" s="5">
        <v>2.4659999999999999E-3</v>
      </c>
      <c r="F223" s="200">
        <v>2.4662697723036864E-3</v>
      </c>
      <c r="H223" s="181"/>
      <c r="I223" s="181"/>
      <c r="J223" s="181"/>
      <c r="K223" s="1"/>
      <c r="L223" s="5"/>
      <c r="M223" s="6"/>
      <c r="N223" s="201"/>
      <c r="O223" s="16"/>
      <c r="Q223" s="197"/>
      <c r="R223" s="159"/>
      <c r="S223" s="198"/>
    </row>
    <row r="224" spans="1:19" x14ac:dyDescent="0.3">
      <c r="A224" s="1">
        <v>51136</v>
      </c>
      <c r="B224" s="5">
        <f t="shared" si="4"/>
        <v>2.4659999999999999E-3</v>
      </c>
      <c r="C224" s="6">
        <v>5.3</v>
      </c>
      <c r="D224" s="182" t="s">
        <v>26</v>
      </c>
      <c r="E224" s="5">
        <v>2.4659999999999999E-3</v>
      </c>
      <c r="F224" s="200">
        <v>2.4662697723036864E-3</v>
      </c>
      <c r="H224" s="181"/>
      <c r="I224" s="181"/>
      <c r="J224" s="181"/>
      <c r="K224" s="1"/>
      <c r="L224" s="5"/>
      <c r="M224" s="6"/>
      <c r="N224" s="201"/>
      <c r="O224" s="16"/>
      <c r="Q224" s="197"/>
      <c r="R224" s="159"/>
      <c r="S224" s="198"/>
    </row>
    <row r="225" spans="1:19" x14ac:dyDescent="0.3">
      <c r="A225" s="1">
        <v>51167</v>
      </c>
      <c r="B225" s="5">
        <f t="shared" si="4"/>
        <v>2.4659999999999999E-3</v>
      </c>
      <c r="C225" s="6">
        <v>5.3</v>
      </c>
      <c r="D225" s="182" t="s">
        <v>26</v>
      </c>
      <c r="E225" s="5">
        <v>2.4659999999999999E-3</v>
      </c>
      <c r="F225" s="200">
        <v>2.4662697723036864E-3</v>
      </c>
      <c r="H225" s="181"/>
      <c r="I225" s="181"/>
      <c r="J225" s="181"/>
      <c r="K225" s="1"/>
      <c r="L225" s="5"/>
      <c r="M225" s="6"/>
      <c r="N225" s="201"/>
      <c r="O225" s="16"/>
      <c r="Q225" s="197"/>
      <c r="R225" s="159"/>
      <c r="S225" s="198"/>
    </row>
    <row r="226" spans="1:19" x14ac:dyDescent="0.3">
      <c r="A226" s="1">
        <v>51196</v>
      </c>
      <c r="B226" s="5">
        <f t="shared" si="4"/>
        <v>2.4659999999999999E-3</v>
      </c>
      <c r="C226" s="6">
        <v>5.3</v>
      </c>
      <c r="D226" s="182" t="s">
        <v>26</v>
      </c>
      <c r="E226" s="5">
        <v>2.4659999999999999E-3</v>
      </c>
      <c r="F226" s="200">
        <v>2.4662697723036864E-3</v>
      </c>
      <c r="H226" s="181"/>
      <c r="I226" s="181"/>
      <c r="J226" s="181"/>
      <c r="K226" s="1"/>
      <c r="L226" s="5"/>
      <c r="M226" s="6"/>
      <c r="N226" s="201"/>
      <c r="O226" s="16"/>
      <c r="Q226" s="197"/>
      <c r="R226" s="159"/>
      <c r="S226" s="198"/>
    </row>
    <row r="227" spans="1:19" x14ac:dyDescent="0.3">
      <c r="A227" s="1">
        <v>51227</v>
      </c>
      <c r="B227" s="5">
        <f t="shared" si="4"/>
        <v>2.4659999999999999E-3</v>
      </c>
      <c r="C227" s="6">
        <v>5.3</v>
      </c>
      <c r="D227" s="182" t="s">
        <v>26</v>
      </c>
      <c r="E227" s="5">
        <v>2.4659999999999999E-3</v>
      </c>
      <c r="F227" s="200">
        <v>2.4662697723036864E-3</v>
      </c>
      <c r="H227" s="181"/>
      <c r="I227" s="181"/>
      <c r="J227" s="181"/>
      <c r="K227" s="1"/>
      <c r="L227" s="5"/>
      <c r="M227" s="6"/>
      <c r="N227" s="201"/>
      <c r="O227" s="16"/>
      <c r="Q227" s="197"/>
      <c r="R227" s="159"/>
      <c r="S227" s="198"/>
    </row>
    <row r="228" spans="1:19" x14ac:dyDescent="0.3">
      <c r="A228" s="1">
        <v>51257</v>
      </c>
      <c r="B228" s="5">
        <f t="shared" si="4"/>
        <v>2.4659999999999999E-3</v>
      </c>
      <c r="C228" s="6">
        <v>5.3</v>
      </c>
      <c r="D228" s="182" t="s">
        <v>26</v>
      </c>
      <c r="E228" s="5">
        <v>2.4659999999999999E-3</v>
      </c>
      <c r="F228" s="200">
        <v>2.4662697723036864E-3</v>
      </c>
      <c r="H228" s="181"/>
      <c r="I228" s="181"/>
      <c r="J228" s="181"/>
      <c r="K228" s="1"/>
      <c r="L228" s="5"/>
      <c r="M228" s="6"/>
      <c r="N228" s="201"/>
      <c r="O228" s="16"/>
      <c r="Q228" s="197"/>
      <c r="R228" s="159"/>
      <c r="S228" s="198"/>
    </row>
    <row r="229" spans="1:19" x14ac:dyDescent="0.3">
      <c r="A229" s="1">
        <v>51288</v>
      </c>
      <c r="B229" s="5">
        <f t="shared" si="4"/>
        <v>2.4659999999999999E-3</v>
      </c>
      <c r="C229" s="6">
        <v>5.3</v>
      </c>
      <c r="D229" s="182" t="s">
        <v>26</v>
      </c>
      <c r="E229" s="5">
        <v>2.4659999999999999E-3</v>
      </c>
      <c r="F229" s="200">
        <v>2.4662697723036864E-3</v>
      </c>
      <c r="H229" s="181"/>
      <c r="I229" s="181"/>
      <c r="J229" s="181"/>
      <c r="K229" s="1"/>
      <c r="L229" s="5"/>
      <c r="M229" s="6"/>
      <c r="N229" s="201"/>
      <c r="O229" s="16"/>
      <c r="Q229" s="197"/>
      <c r="R229" s="159"/>
      <c r="S229" s="198"/>
    </row>
    <row r="230" spans="1:19" x14ac:dyDescent="0.3">
      <c r="A230" s="1">
        <v>51318</v>
      </c>
      <c r="B230" s="5">
        <f t="shared" si="4"/>
        <v>2.4659999999999999E-3</v>
      </c>
      <c r="C230" s="6">
        <v>5.3</v>
      </c>
      <c r="D230" s="182" t="s">
        <v>26</v>
      </c>
      <c r="E230" s="5">
        <v>2.4659999999999999E-3</v>
      </c>
      <c r="F230" s="200">
        <v>2.4662697723036864E-3</v>
      </c>
      <c r="H230" s="181"/>
      <c r="I230" s="181"/>
      <c r="J230" s="181"/>
      <c r="K230" s="1"/>
      <c r="L230" s="5"/>
      <c r="M230" s="6"/>
      <c r="N230" s="201"/>
      <c r="O230" s="16"/>
      <c r="Q230" s="197"/>
      <c r="R230" s="159"/>
      <c r="S230" s="198"/>
    </row>
    <row r="231" spans="1:19" x14ac:dyDescent="0.3">
      <c r="A231" s="1">
        <v>51349</v>
      </c>
      <c r="B231" s="5">
        <f t="shared" si="4"/>
        <v>2.4659999999999999E-3</v>
      </c>
      <c r="C231" s="6">
        <v>5.3</v>
      </c>
      <c r="D231" s="182" t="s">
        <v>26</v>
      </c>
      <c r="E231" s="5">
        <v>2.4659999999999999E-3</v>
      </c>
      <c r="F231" s="200">
        <v>2.4662697723036864E-3</v>
      </c>
      <c r="H231" s="181"/>
      <c r="I231" s="181"/>
      <c r="J231" s="181"/>
      <c r="K231" s="1"/>
      <c r="L231" s="5"/>
      <c r="M231" s="6"/>
      <c r="N231" s="201"/>
      <c r="O231" s="16"/>
      <c r="Q231" s="197"/>
      <c r="R231" s="159"/>
      <c r="S231" s="198"/>
    </row>
    <row r="232" spans="1:19" x14ac:dyDescent="0.3">
      <c r="A232" s="1">
        <v>51380</v>
      </c>
      <c r="B232" s="5">
        <f t="shared" si="4"/>
        <v>2.4659999999999999E-3</v>
      </c>
      <c r="C232" s="6">
        <v>5.3</v>
      </c>
      <c r="D232" s="182" t="s">
        <v>26</v>
      </c>
      <c r="E232" s="5">
        <v>2.4659999999999999E-3</v>
      </c>
      <c r="F232" s="200">
        <v>2.4662697723036864E-3</v>
      </c>
      <c r="H232" s="181"/>
      <c r="I232" s="181"/>
      <c r="J232" s="181"/>
      <c r="K232" s="1"/>
      <c r="L232" s="5"/>
      <c r="M232" s="6"/>
      <c r="N232" s="201"/>
      <c r="O232" s="16"/>
      <c r="Q232" s="197"/>
      <c r="R232" s="159"/>
      <c r="S232" s="198"/>
    </row>
    <row r="233" spans="1:19" x14ac:dyDescent="0.3">
      <c r="A233" s="1">
        <v>51410</v>
      </c>
      <c r="B233" s="5">
        <f t="shared" si="4"/>
        <v>2.4659999999999999E-3</v>
      </c>
      <c r="C233" s="6">
        <v>5.3</v>
      </c>
      <c r="D233" s="182" t="s">
        <v>26</v>
      </c>
      <c r="E233" s="5">
        <v>2.4659999999999999E-3</v>
      </c>
      <c r="F233" s="200">
        <v>2.4662697723036864E-3</v>
      </c>
      <c r="H233" s="181"/>
      <c r="I233" s="181"/>
      <c r="J233" s="181"/>
      <c r="K233" s="1"/>
      <c r="L233" s="5"/>
      <c r="M233" s="6"/>
      <c r="N233" s="201"/>
      <c r="O233" s="16"/>
      <c r="Q233" s="197"/>
      <c r="R233" s="159"/>
      <c r="S233" s="198"/>
    </row>
    <row r="234" spans="1:19" x14ac:dyDescent="0.3">
      <c r="A234" s="1">
        <v>51441</v>
      </c>
      <c r="B234" s="5">
        <f t="shared" si="4"/>
        <v>2.4659999999999999E-3</v>
      </c>
      <c r="C234" s="6">
        <v>5.3</v>
      </c>
      <c r="D234" s="182" t="s">
        <v>26</v>
      </c>
      <c r="E234" s="5">
        <v>2.4659999999999999E-3</v>
      </c>
      <c r="F234" s="200">
        <v>2.4662697723036864E-3</v>
      </c>
      <c r="H234" s="181"/>
      <c r="I234" s="181"/>
      <c r="J234" s="181"/>
      <c r="K234" s="1"/>
      <c r="L234" s="5"/>
      <c r="M234" s="6"/>
      <c r="N234" s="201"/>
      <c r="O234" s="16"/>
      <c r="Q234" s="197"/>
      <c r="R234" s="159"/>
      <c r="S234" s="198"/>
    </row>
    <row r="235" spans="1:19" x14ac:dyDescent="0.3">
      <c r="A235" s="1">
        <v>51471</v>
      </c>
      <c r="B235" s="5">
        <f t="shared" si="4"/>
        <v>2.4659999999999999E-3</v>
      </c>
      <c r="C235" s="6">
        <v>5.3</v>
      </c>
      <c r="D235" s="182" t="s">
        <v>26</v>
      </c>
      <c r="E235" s="5">
        <v>2.4659999999999999E-3</v>
      </c>
      <c r="F235" s="200">
        <v>2.4662697723036864E-3</v>
      </c>
      <c r="H235" s="181"/>
      <c r="I235" s="181"/>
      <c r="J235" s="181"/>
      <c r="K235" s="1"/>
      <c r="L235" s="5"/>
      <c r="M235" s="6"/>
      <c r="N235" s="201"/>
      <c r="O235" s="16"/>
      <c r="Q235" s="197"/>
      <c r="R235" s="159"/>
      <c r="S235" s="198"/>
    </row>
    <row r="236" spans="1:19" x14ac:dyDescent="0.3">
      <c r="A236" s="1">
        <v>51502</v>
      </c>
      <c r="B236" s="5">
        <f t="shared" si="4"/>
        <v>2.4659999999999999E-3</v>
      </c>
      <c r="C236" s="6">
        <v>5.3</v>
      </c>
      <c r="D236" s="182" t="s">
        <v>26</v>
      </c>
      <c r="E236" s="5">
        <v>2.4659999999999999E-3</v>
      </c>
      <c r="F236" s="200">
        <v>2.4662697723036864E-3</v>
      </c>
      <c r="H236" s="181"/>
      <c r="I236" s="181"/>
      <c r="J236" s="181"/>
      <c r="K236" s="1"/>
      <c r="L236" s="5"/>
      <c r="M236" s="6"/>
      <c r="N236" s="201"/>
      <c r="O236" s="16"/>
      <c r="Q236" s="197"/>
      <c r="R236" s="159"/>
      <c r="S236" s="198"/>
    </row>
    <row r="237" spans="1:19" x14ac:dyDescent="0.3">
      <c r="A237" s="1">
        <v>51533</v>
      </c>
      <c r="B237" s="5">
        <f t="shared" si="4"/>
        <v>2.4659999999999999E-3</v>
      </c>
      <c r="C237" s="6">
        <v>5.3</v>
      </c>
      <c r="D237" s="182" t="s">
        <v>26</v>
      </c>
      <c r="E237" s="5">
        <v>2.4659999999999999E-3</v>
      </c>
      <c r="F237" s="200">
        <v>2.4662697723036864E-3</v>
      </c>
      <c r="H237" s="181"/>
      <c r="I237" s="181"/>
      <c r="J237" s="181"/>
      <c r="K237" s="1"/>
      <c r="L237" s="5"/>
      <c r="M237" s="6"/>
      <c r="N237" s="201"/>
      <c r="O237" s="16"/>
      <c r="Q237" s="197"/>
      <c r="R237" s="159"/>
      <c r="S237" s="198"/>
    </row>
    <row r="238" spans="1:19" x14ac:dyDescent="0.3">
      <c r="A238" s="1">
        <v>51561</v>
      </c>
      <c r="B238" s="5">
        <f t="shared" si="4"/>
        <v>2.4659999999999999E-3</v>
      </c>
      <c r="C238" s="6">
        <v>5.3</v>
      </c>
      <c r="D238" s="182" t="s">
        <v>26</v>
      </c>
      <c r="E238" s="5">
        <v>2.4659999999999999E-3</v>
      </c>
      <c r="F238" s="200">
        <v>2.4662697723036864E-3</v>
      </c>
      <c r="H238" s="181"/>
      <c r="I238" s="181"/>
      <c r="J238" s="181"/>
      <c r="K238" s="1"/>
      <c r="L238" s="5"/>
      <c r="M238" s="6"/>
      <c r="N238" s="201"/>
      <c r="O238" s="16"/>
      <c r="Q238" s="197"/>
      <c r="R238" s="159"/>
      <c r="S238" s="198"/>
    </row>
    <row r="239" spans="1:19" x14ac:dyDescent="0.3">
      <c r="A239" s="1">
        <v>51592</v>
      </c>
      <c r="B239" s="5">
        <f t="shared" si="4"/>
        <v>2.4659999999999999E-3</v>
      </c>
      <c r="C239" s="6">
        <v>5.3</v>
      </c>
      <c r="D239" s="182" t="s">
        <v>26</v>
      </c>
      <c r="E239" s="5">
        <v>2.4659999999999999E-3</v>
      </c>
      <c r="F239" s="200">
        <v>2.4662697723036864E-3</v>
      </c>
      <c r="H239" s="181"/>
      <c r="I239" s="181"/>
      <c r="J239" s="181"/>
      <c r="K239" s="1"/>
      <c r="L239" s="5"/>
      <c r="M239" s="6"/>
      <c r="N239" s="201"/>
      <c r="O239" s="16"/>
      <c r="Q239" s="197"/>
      <c r="R239" s="159"/>
      <c r="S239" s="198"/>
    </row>
    <row r="240" spans="1:19" x14ac:dyDescent="0.3">
      <c r="A240" s="1">
        <v>51622</v>
      </c>
      <c r="B240" s="5">
        <f t="shared" si="4"/>
        <v>2.4659999999999999E-3</v>
      </c>
      <c r="C240" s="6">
        <v>5.3</v>
      </c>
      <c r="D240" s="182" t="s">
        <v>26</v>
      </c>
      <c r="E240" s="5">
        <v>2.4659999999999999E-3</v>
      </c>
      <c r="F240" s="200">
        <v>2.4662697723036864E-3</v>
      </c>
      <c r="H240" s="181"/>
      <c r="I240" s="181"/>
      <c r="J240" s="181"/>
      <c r="K240" s="1"/>
      <c r="L240" s="5"/>
      <c r="M240" s="6"/>
      <c r="N240" s="201"/>
      <c r="O240" s="16"/>
      <c r="Q240" s="197"/>
      <c r="R240" s="159"/>
      <c r="S240" s="198"/>
    </row>
    <row r="241" spans="1:19" x14ac:dyDescent="0.3">
      <c r="A241" s="1">
        <v>51653</v>
      </c>
      <c r="B241" s="5">
        <f t="shared" si="4"/>
        <v>2.4659999999999999E-3</v>
      </c>
      <c r="C241" s="6">
        <v>5.3</v>
      </c>
      <c r="D241" s="182" t="s">
        <v>26</v>
      </c>
      <c r="E241" s="5">
        <v>2.4659999999999999E-3</v>
      </c>
      <c r="F241" s="200">
        <v>2.4662697723036864E-3</v>
      </c>
      <c r="H241" s="181"/>
      <c r="I241" s="181"/>
      <c r="J241" s="181"/>
      <c r="K241" s="1"/>
      <c r="L241" s="5"/>
      <c r="M241" s="6"/>
      <c r="N241" s="201"/>
      <c r="O241" s="16"/>
      <c r="Q241" s="197"/>
      <c r="R241" s="159"/>
      <c r="S241" s="198"/>
    </row>
    <row r="242" spans="1:19" x14ac:dyDescent="0.3">
      <c r="A242" s="1">
        <v>51683</v>
      </c>
      <c r="B242" s="5">
        <f t="shared" si="4"/>
        <v>2.4659999999999999E-3</v>
      </c>
      <c r="C242" s="6">
        <v>5.3</v>
      </c>
      <c r="D242" s="182" t="s">
        <v>26</v>
      </c>
      <c r="E242" s="5">
        <v>2.4659999999999999E-3</v>
      </c>
      <c r="F242" s="200">
        <v>2.4662697723036864E-3</v>
      </c>
      <c r="H242" s="181"/>
      <c r="I242" s="181"/>
      <c r="J242" s="181"/>
      <c r="K242" s="1"/>
      <c r="L242" s="5"/>
      <c r="M242" s="6"/>
      <c r="N242" s="201"/>
      <c r="O242" s="16"/>
      <c r="Q242" s="197"/>
      <c r="R242" s="159"/>
      <c r="S242" s="198"/>
    </row>
    <row r="243" spans="1:19" x14ac:dyDescent="0.3">
      <c r="A243" s="1">
        <v>51714</v>
      </c>
      <c r="B243" s="5">
        <f t="shared" si="4"/>
        <v>2.4659999999999999E-3</v>
      </c>
      <c r="C243" s="6">
        <v>5.3</v>
      </c>
      <c r="D243" s="182" t="s">
        <v>26</v>
      </c>
      <c r="E243" s="5">
        <v>2.4659999999999999E-3</v>
      </c>
      <c r="F243" s="200">
        <v>2.4662697723036864E-3</v>
      </c>
      <c r="H243" s="181"/>
      <c r="I243" s="181"/>
      <c r="J243" s="181"/>
      <c r="K243" s="1"/>
      <c r="L243" s="5"/>
      <c r="M243" s="6"/>
      <c r="N243" s="201"/>
      <c r="O243" s="16"/>
      <c r="Q243" s="197"/>
      <c r="R243" s="159"/>
      <c r="S243" s="198"/>
    </row>
    <row r="244" spans="1:19" x14ac:dyDescent="0.3">
      <c r="A244" s="1">
        <v>51745</v>
      </c>
      <c r="B244" s="5">
        <f t="shared" si="4"/>
        <v>2.4659999999999999E-3</v>
      </c>
      <c r="C244" s="6">
        <v>5.3</v>
      </c>
      <c r="D244" s="182" t="s">
        <v>26</v>
      </c>
      <c r="E244" s="5">
        <v>2.4659999999999999E-3</v>
      </c>
      <c r="F244" s="200">
        <v>2.4662697723036864E-3</v>
      </c>
      <c r="H244" s="181"/>
      <c r="I244" s="181"/>
      <c r="J244" s="181"/>
      <c r="K244" s="1"/>
      <c r="L244" s="5"/>
      <c r="M244" s="6"/>
      <c r="N244" s="201"/>
      <c r="O244" s="16"/>
      <c r="Q244" s="197"/>
      <c r="R244" s="159"/>
      <c r="S244" s="198"/>
    </row>
    <row r="245" spans="1:19" x14ac:dyDescent="0.3">
      <c r="A245" s="1">
        <v>51775</v>
      </c>
      <c r="B245" s="5">
        <f t="shared" si="4"/>
        <v>2.4659999999999999E-3</v>
      </c>
      <c r="C245" s="6">
        <v>5.3</v>
      </c>
      <c r="D245" s="182" t="s">
        <v>26</v>
      </c>
      <c r="E245" s="5">
        <v>2.4659999999999999E-3</v>
      </c>
      <c r="F245" s="200">
        <v>2.4662697723036864E-3</v>
      </c>
      <c r="H245" s="181"/>
      <c r="I245" s="181"/>
      <c r="J245" s="181"/>
      <c r="K245" s="1"/>
      <c r="L245" s="5"/>
      <c r="M245" s="6"/>
      <c r="N245" s="201"/>
      <c r="O245" s="16"/>
      <c r="Q245" s="197"/>
      <c r="R245" s="159"/>
      <c r="S245" s="198"/>
    </row>
    <row r="246" spans="1:19" x14ac:dyDescent="0.3">
      <c r="A246" s="1">
        <v>51806</v>
      </c>
      <c r="B246" s="5">
        <f t="shared" si="4"/>
        <v>2.4659999999999999E-3</v>
      </c>
      <c r="C246" s="6">
        <v>5.3</v>
      </c>
      <c r="D246" s="182" t="s">
        <v>26</v>
      </c>
      <c r="E246" s="5">
        <v>2.4659999999999999E-3</v>
      </c>
      <c r="F246" s="200">
        <v>2.4662697723036864E-3</v>
      </c>
      <c r="H246" s="181"/>
      <c r="I246" s="181"/>
      <c r="J246" s="181"/>
      <c r="K246" s="1"/>
      <c r="L246" s="5"/>
      <c r="M246" s="6"/>
      <c r="N246" s="201"/>
      <c r="O246" s="16"/>
      <c r="Q246" s="197"/>
      <c r="R246" s="159"/>
      <c r="S246" s="198"/>
    </row>
    <row r="247" spans="1:19" x14ac:dyDescent="0.3">
      <c r="A247" s="1">
        <v>51836</v>
      </c>
      <c r="B247" s="5">
        <f t="shared" si="4"/>
        <v>2.4659999999999999E-3</v>
      </c>
      <c r="C247" s="6">
        <v>5.3</v>
      </c>
      <c r="D247" s="182" t="s">
        <v>26</v>
      </c>
      <c r="E247" s="5">
        <v>2.4659999999999999E-3</v>
      </c>
      <c r="F247" s="200">
        <v>2.4662697723036864E-3</v>
      </c>
      <c r="H247" s="181"/>
      <c r="I247" s="181"/>
      <c r="J247" s="181"/>
      <c r="K247" s="1"/>
      <c r="L247" s="5"/>
      <c r="M247" s="6"/>
      <c r="N247" s="201"/>
      <c r="O247" s="16"/>
      <c r="Q247" s="197"/>
      <c r="R247" s="159"/>
      <c r="S247" s="198"/>
    </row>
    <row r="248" spans="1:19" x14ac:dyDescent="0.3">
      <c r="A248" s="1">
        <v>51867</v>
      </c>
      <c r="B248" s="5">
        <f t="shared" si="4"/>
        <v>2.4659999999999999E-3</v>
      </c>
      <c r="C248" s="6">
        <v>5.3</v>
      </c>
      <c r="D248" s="182" t="s">
        <v>26</v>
      </c>
      <c r="E248" s="5">
        <v>2.4659999999999999E-3</v>
      </c>
      <c r="F248" s="200">
        <v>2.4662697723036864E-3</v>
      </c>
      <c r="H248" s="181"/>
      <c r="I248" s="181"/>
      <c r="J248" s="181"/>
      <c r="K248" s="1"/>
      <c r="L248" s="5"/>
      <c r="M248" s="6"/>
      <c r="N248" s="201"/>
      <c r="O248" s="16"/>
      <c r="Q248" s="197"/>
      <c r="R248" s="159"/>
      <c r="S248" s="198"/>
    </row>
    <row r="249" spans="1:19" x14ac:dyDescent="0.3">
      <c r="A249" s="1">
        <v>51898</v>
      </c>
      <c r="B249" s="5">
        <f t="shared" si="4"/>
        <v>2.4659999999999999E-3</v>
      </c>
      <c r="C249" s="6">
        <v>5.3</v>
      </c>
      <c r="D249" s="182" t="s">
        <v>26</v>
      </c>
      <c r="E249" s="5">
        <v>2.4659999999999999E-3</v>
      </c>
      <c r="F249" s="200">
        <v>2.4662697723036864E-3</v>
      </c>
      <c r="H249" s="181"/>
      <c r="I249" s="181"/>
      <c r="J249" s="181"/>
      <c r="K249" s="1"/>
      <c r="L249" s="5"/>
      <c r="M249" s="6"/>
      <c r="N249" s="201"/>
      <c r="O249" s="16"/>
      <c r="Q249" s="197"/>
      <c r="R249" s="159"/>
      <c r="S249" s="198"/>
    </row>
    <row r="250" spans="1:19" x14ac:dyDescent="0.3">
      <c r="A250" s="1">
        <v>51926</v>
      </c>
      <c r="B250" s="5">
        <f t="shared" si="4"/>
        <v>2.4659999999999999E-3</v>
      </c>
      <c r="C250" s="6">
        <v>5.3</v>
      </c>
      <c r="D250" s="182" t="s">
        <v>26</v>
      </c>
      <c r="E250" s="5">
        <v>2.4659999999999999E-3</v>
      </c>
      <c r="F250" s="200">
        <v>2.4662697723036864E-3</v>
      </c>
      <c r="H250" s="181"/>
      <c r="I250" s="181"/>
      <c r="J250" s="181"/>
      <c r="K250" s="1"/>
      <c r="L250" s="5"/>
      <c r="M250" s="6"/>
      <c r="N250" s="201"/>
      <c r="O250" s="16"/>
      <c r="Q250" s="197"/>
      <c r="R250" s="159"/>
      <c r="S250" s="198"/>
    </row>
    <row r="251" spans="1:19" x14ac:dyDescent="0.3">
      <c r="A251" s="1">
        <v>51957</v>
      </c>
      <c r="B251" s="5">
        <f t="shared" si="4"/>
        <v>2.4659999999999999E-3</v>
      </c>
      <c r="C251" s="6">
        <v>5.3</v>
      </c>
      <c r="D251" s="182" t="s">
        <v>26</v>
      </c>
      <c r="E251" s="5">
        <v>2.4659999999999999E-3</v>
      </c>
      <c r="F251" s="200">
        <v>2.4662697723036864E-3</v>
      </c>
      <c r="H251" s="181"/>
      <c r="I251" s="181"/>
      <c r="J251" s="181"/>
      <c r="K251" s="1"/>
      <c r="L251" s="5"/>
      <c r="M251" s="6"/>
      <c r="N251" s="201"/>
      <c r="O251" s="16"/>
      <c r="Q251" s="197"/>
      <c r="R251" s="159"/>
      <c r="S251" s="198"/>
    </row>
    <row r="252" spans="1:19" x14ac:dyDescent="0.3">
      <c r="A252" s="1">
        <v>51987</v>
      </c>
      <c r="B252" s="5">
        <f t="shared" si="4"/>
        <v>2.4659999999999999E-3</v>
      </c>
      <c r="C252" s="6">
        <v>5.3</v>
      </c>
      <c r="D252" s="182" t="s">
        <v>26</v>
      </c>
      <c r="E252" s="5">
        <v>2.4659999999999999E-3</v>
      </c>
      <c r="F252" s="200">
        <v>2.4662697723036864E-3</v>
      </c>
      <c r="H252" s="181"/>
      <c r="I252" s="181"/>
      <c r="J252" s="181"/>
      <c r="K252" s="1"/>
      <c r="L252" s="5"/>
      <c r="M252" s="6"/>
      <c r="N252" s="201"/>
      <c r="O252" s="16"/>
      <c r="Q252" s="197"/>
      <c r="R252" s="159"/>
      <c r="S252" s="198"/>
    </row>
    <row r="253" spans="1:19" x14ac:dyDescent="0.3">
      <c r="A253" s="1">
        <v>52018</v>
      </c>
      <c r="B253" s="5">
        <f t="shared" si="4"/>
        <v>2.4659999999999999E-3</v>
      </c>
      <c r="C253" s="6">
        <v>5.3</v>
      </c>
      <c r="D253" s="182" t="s">
        <v>26</v>
      </c>
      <c r="E253" s="5">
        <v>2.4659999999999999E-3</v>
      </c>
      <c r="F253" s="200">
        <v>2.4662697723036864E-3</v>
      </c>
      <c r="H253" s="181"/>
      <c r="I253" s="181"/>
      <c r="J253" s="181"/>
      <c r="K253" s="1"/>
      <c r="L253" s="5"/>
      <c r="M253" s="6"/>
      <c r="N253" s="201"/>
      <c r="O253" s="16"/>
      <c r="Q253" s="197"/>
      <c r="R253" s="159"/>
      <c r="S253" s="198"/>
    </row>
    <row r="254" spans="1:19" x14ac:dyDescent="0.3">
      <c r="A254" s="1">
        <v>52048</v>
      </c>
      <c r="B254" s="5">
        <f t="shared" si="4"/>
        <v>2.4659999999999999E-3</v>
      </c>
      <c r="C254" s="6">
        <v>5.3</v>
      </c>
      <c r="D254" s="182" t="s">
        <v>26</v>
      </c>
      <c r="E254" s="5">
        <v>2.4659999999999999E-3</v>
      </c>
      <c r="F254" s="200">
        <v>2.4662697723036864E-3</v>
      </c>
      <c r="H254" s="181"/>
      <c r="I254" s="181"/>
      <c r="J254" s="181"/>
      <c r="K254" s="1"/>
      <c r="L254" s="5"/>
      <c r="M254" s="6"/>
      <c r="N254" s="201"/>
      <c r="O254" s="16"/>
      <c r="Q254" s="197"/>
      <c r="R254" s="159"/>
      <c r="S254" s="198"/>
    </row>
    <row r="255" spans="1:19" x14ac:dyDescent="0.3">
      <c r="A255" s="1">
        <v>52079</v>
      </c>
      <c r="B255" s="5">
        <f t="shared" si="4"/>
        <v>2.4659999999999999E-3</v>
      </c>
      <c r="C255" s="6">
        <v>5.3</v>
      </c>
      <c r="D255" s="182" t="s">
        <v>26</v>
      </c>
      <c r="E255" s="5">
        <v>2.4659999999999999E-3</v>
      </c>
      <c r="F255" s="200">
        <v>2.4662697723036864E-3</v>
      </c>
      <c r="H255" s="181"/>
      <c r="I255" s="181"/>
      <c r="J255" s="181"/>
      <c r="K255" s="1"/>
      <c r="L255" s="5"/>
      <c r="M255" s="6"/>
      <c r="N255" s="201"/>
      <c r="O255" s="16"/>
      <c r="Q255" s="197"/>
      <c r="R255" s="159"/>
      <c r="S255" s="198"/>
    </row>
    <row r="256" spans="1:19" x14ac:dyDescent="0.3">
      <c r="A256" s="1">
        <v>52110</v>
      </c>
      <c r="B256" s="5">
        <f t="shared" si="4"/>
        <v>2.4659999999999999E-3</v>
      </c>
      <c r="C256" s="6">
        <v>5.3</v>
      </c>
      <c r="D256" s="182" t="s">
        <v>26</v>
      </c>
      <c r="E256" s="5">
        <v>2.4659999999999999E-3</v>
      </c>
      <c r="F256" s="200">
        <v>2.4662697723036864E-3</v>
      </c>
      <c r="H256" s="181"/>
      <c r="I256" s="181"/>
      <c r="J256" s="181"/>
      <c r="K256" s="1"/>
      <c r="L256" s="5"/>
      <c r="M256" s="6"/>
      <c r="N256" s="201"/>
      <c r="O256" s="16"/>
      <c r="Q256" s="197"/>
      <c r="R256" s="159"/>
      <c r="S256" s="198"/>
    </row>
    <row r="257" spans="1:19" x14ac:dyDescent="0.3">
      <c r="A257" s="1">
        <v>52140</v>
      </c>
      <c r="B257" s="5">
        <f t="shared" si="4"/>
        <v>2.4659999999999999E-3</v>
      </c>
      <c r="C257" s="6">
        <v>5.3</v>
      </c>
      <c r="D257" s="182" t="s">
        <v>26</v>
      </c>
      <c r="E257" s="5">
        <v>2.4659999999999999E-3</v>
      </c>
      <c r="F257" s="200">
        <v>2.4662697723036864E-3</v>
      </c>
      <c r="H257" s="181"/>
      <c r="I257" s="181"/>
      <c r="J257" s="181"/>
      <c r="K257" s="1"/>
      <c r="L257" s="5"/>
      <c r="M257" s="6"/>
      <c r="N257" s="201"/>
      <c r="O257" s="16"/>
      <c r="Q257" s="197"/>
      <c r="R257" s="159"/>
      <c r="S257" s="198"/>
    </row>
    <row r="258" spans="1:19" x14ac:dyDescent="0.3">
      <c r="A258" s="1">
        <v>52171</v>
      </c>
      <c r="B258" s="5">
        <f t="shared" si="4"/>
        <v>2.4659999999999999E-3</v>
      </c>
      <c r="C258" s="6">
        <v>5.3</v>
      </c>
      <c r="D258" s="182" t="s">
        <v>26</v>
      </c>
      <c r="E258" s="5">
        <v>2.4659999999999999E-3</v>
      </c>
      <c r="F258" s="200">
        <v>2.4662697723036864E-3</v>
      </c>
      <c r="H258" s="181"/>
      <c r="I258" s="181"/>
      <c r="J258" s="181"/>
      <c r="K258" s="1"/>
      <c r="L258" s="5"/>
      <c r="M258" s="6"/>
      <c r="N258" s="201"/>
      <c r="O258" s="16"/>
      <c r="Q258" s="197"/>
      <c r="R258" s="159"/>
      <c r="S258" s="198"/>
    </row>
    <row r="259" spans="1:19" x14ac:dyDescent="0.3">
      <c r="A259" s="1">
        <v>52201</v>
      </c>
      <c r="B259" s="5">
        <f t="shared" si="4"/>
        <v>2.4659999999999999E-3</v>
      </c>
      <c r="C259" s="6">
        <v>5.3</v>
      </c>
      <c r="D259" s="182" t="s">
        <v>26</v>
      </c>
      <c r="E259" s="5">
        <v>2.4659999999999999E-3</v>
      </c>
      <c r="F259" s="200">
        <v>2.4662697723036864E-3</v>
      </c>
      <c r="H259" s="181"/>
      <c r="I259" s="181"/>
      <c r="J259" s="181"/>
      <c r="K259" s="1"/>
      <c r="L259" s="5"/>
      <c r="M259" s="6"/>
      <c r="N259" s="201"/>
      <c r="O259" s="16"/>
      <c r="Q259" s="197"/>
      <c r="R259" s="159"/>
      <c r="S259" s="198"/>
    </row>
    <row r="260" spans="1:19" x14ac:dyDescent="0.3">
      <c r="A260" s="1">
        <v>52232</v>
      </c>
      <c r="B260" s="5">
        <f t="shared" si="4"/>
        <v>2.4659999999999999E-3</v>
      </c>
      <c r="C260" s="6">
        <v>5.3</v>
      </c>
      <c r="D260" s="182" t="s">
        <v>26</v>
      </c>
      <c r="E260" s="5">
        <v>2.4659999999999999E-3</v>
      </c>
      <c r="F260" s="200">
        <v>2.4662697723036864E-3</v>
      </c>
      <c r="H260" s="181"/>
      <c r="I260" s="181"/>
      <c r="J260" s="181"/>
      <c r="K260" s="1"/>
      <c r="L260" s="5"/>
      <c r="M260" s="6"/>
      <c r="N260" s="201"/>
      <c r="O260" s="16"/>
      <c r="Q260" s="197"/>
      <c r="R260" s="159"/>
      <c r="S260" s="198"/>
    </row>
    <row r="261" spans="1:19" x14ac:dyDescent="0.3">
      <c r="A261" s="1">
        <v>52263</v>
      </c>
      <c r="B261" s="5">
        <f t="shared" si="4"/>
        <v>2.4659999999999999E-3</v>
      </c>
      <c r="C261" s="6">
        <v>5.3</v>
      </c>
      <c r="D261" s="182" t="s">
        <v>26</v>
      </c>
      <c r="E261" s="5">
        <v>2.4659999999999999E-3</v>
      </c>
      <c r="F261" s="200">
        <v>2.4662697723036864E-3</v>
      </c>
      <c r="H261" s="181"/>
      <c r="I261" s="181"/>
      <c r="J261" s="181"/>
      <c r="K261" s="1"/>
      <c r="L261" s="5"/>
      <c r="M261" s="6"/>
      <c r="N261" s="201"/>
      <c r="O261" s="16"/>
      <c r="Q261" s="197"/>
      <c r="R261" s="159"/>
      <c r="S261" s="198"/>
    </row>
    <row r="262" spans="1:19" x14ac:dyDescent="0.3">
      <c r="A262" s="1">
        <v>52291</v>
      </c>
      <c r="B262" s="5">
        <f t="shared" si="4"/>
        <v>2.4659999999999999E-3</v>
      </c>
      <c r="C262" s="6">
        <v>5.3</v>
      </c>
      <c r="D262" s="182" t="s">
        <v>26</v>
      </c>
      <c r="E262" s="5">
        <v>2.4659999999999999E-3</v>
      </c>
      <c r="F262" s="200">
        <v>2.4662697723036864E-3</v>
      </c>
      <c r="H262" s="181"/>
      <c r="I262" s="181"/>
      <c r="J262" s="181"/>
      <c r="K262" s="1"/>
      <c r="L262" s="5"/>
      <c r="M262" s="6"/>
      <c r="N262" s="201"/>
      <c r="O262" s="16"/>
      <c r="Q262" s="197"/>
      <c r="R262" s="159"/>
      <c r="S262" s="198"/>
    </row>
    <row r="263" spans="1:19" x14ac:dyDescent="0.3">
      <c r="A263" s="1">
        <v>52322</v>
      </c>
      <c r="B263" s="5">
        <f t="shared" si="4"/>
        <v>2.4659999999999999E-3</v>
      </c>
      <c r="C263" s="6">
        <v>5.3</v>
      </c>
      <c r="D263" s="182" t="s">
        <v>26</v>
      </c>
      <c r="E263" s="5">
        <v>2.4659999999999999E-3</v>
      </c>
      <c r="F263" s="200">
        <v>2.4662697723036864E-3</v>
      </c>
      <c r="H263" s="181"/>
      <c r="I263" s="181"/>
      <c r="J263" s="181"/>
      <c r="K263" s="1"/>
      <c r="L263" s="5"/>
      <c r="M263" s="6"/>
      <c r="N263" s="201"/>
      <c r="O263" s="16"/>
      <c r="Q263" s="197"/>
      <c r="R263" s="159"/>
      <c r="S263" s="198"/>
    </row>
    <row r="264" spans="1:19" x14ac:dyDescent="0.3">
      <c r="A264" s="1">
        <v>52352</v>
      </c>
      <c r="B264" s="5">
        <f t="shared" si="4"/>
        <v>2.4659999999999999E-3</v>
      </c>
      <c r="C264" s="6">
        <v>5.3</v>
      </c>
      <c r="D264" s="182" t="s">
        <v>26</v>
      </c>
      <c r="E264" s="5">
        <v>2.4659999999999999E-3</v>
      </c>
      <c r="F264" s="200">
        <v>2.4662697723036864E-3</v>
      </c>
      <c r="H264" s="181"/>
      <c r="I264" s="181"/>
      <c r="J264" s="181"/>
      <c r="K264" s="1"/>
      <c r="L264" s="5"/>
      <c r="M264" s="6"/>
      <c r="N264" s="201"/>
      <c r="O264" s="16"/>
      <c r="Q264" s="197"/>
      <c r="R264" s="159"/>
      <c r="S264" s="198"/>
    </row>
    <row r="265" spans="1:19" x14ac:dyDescent="0.3">
      <c r="A265" s="1">
        <v>52383</v>
      </c>
      <c r="B265" s="5">
        <f t="shared" si="4"/>
        <v>2.4659999999999999E-3</v>
      </c>
      <c r="C265" s="6">
        <v>5.3</v>
      </c>
      <c r="D265" s="182" t="s">
        <v>26</v>
      </c>
      <c r="E265" s="5">
        <v>2.4659999999999999E-3</v>
      </c>
      <c r="F265" s="200">
        <v>2.4662697723036864E-3</v>
      </c>
      <c r="H265" s="181"/>
      <c r="I265" s="181"/>
      <c r="J265" s="181"/>
      <c r="K265" s="1"/>
      <c r="L265" s="5"/>
      <c r="M265" s="6"/>
      <c r="N265" s="201"/>
      <c r="O265" s="16"/>
      <c r="Q265" s="197"/>
      <c r="R265" s="159"/>
      <c r="S265" s="198"/>
    </row>
    <row r="266" spans="1:19" x14ac:dyDescent="0.3">
      <c r="A266" s="1">
        <v>52413</v>
      </c>
      <c r="B266" s="5">
        <f t="shared" ref="B266:B329" si="5">IF(D266="CAM",E266,F266)</f>
        <v>2.4659999999999999E-3</v>
      </c>
      <c r="C266" s="6">
        <v>5.3</v>
      </c>
      <c r="D266" s="182" t="s">
        <v>26</v>
      </c>
      <c r="E266" s="5">
        <v>2.4659999999999999E-3</v>
      </c>
      <c r="F266" s="200">
        <v>2.4662697723036864E-3</v>
      </c>
      <c r="H266" s="181"/>
      <c r="I266" s="181"/>
      <c r="J266" s="181"/>
      <c r="K266" s="1"/>
      <c r="L266" s="5"/>
      <c r="M266" s="6"/>
      <c r="N266" s="201"/>
      <c r="O266" s="16"/>
      <c r="Q266" s="197"/>
      <c r="R266" s="159"/>
      <c r="S266" s="198"/>
    </row>
    <row r="267" spans="1:19" x14ac:dyDescent="0.3">
      <c r="A267" s="1">
        <v>52444</v>
      </c>
      <c r="B267" s="5">
        <f t="shared" si="5"/>
        <v>2.4659999999999999E-3</v>
      </c>
      <c r="C267" s="6">
        <v>5.3</v>
      </c>
      <c r="D267" s="182" t="s">
        <v>26</v>
      </c>
      <c r="E267" s="5">
        <v>2.4659999999999999E-3</v>
      </c>
      <c r="F267" s="200">
        <v>2.4662697723036864E-3</v>
      </c>
      <c r="H267" s="181"/>
      <c r="I267" s="181"/>
      <c r="J267" s="181"/>
      <c r="K267" s="1"/>
      <c r="L267" s="5"/>
      <c r="M267" s="6"/>
      <c r="N267" s="201"/>
      <c r="O267" s="16"/>
      <c r="Q267" s="197"/>
      <c r="R267" s="159"/>
      <c r="S267" s="198"/>
    </row>
    <row r="268" spans="1:19" x14ac:dyDescent="0.3">
      <c r="A268" s="1">
        <v>52475</v>
      </c>
      <c r="B268" s="5">
        <f t="shared" si="5"/>
        <v>2.4659999999999999E-3</v>
      </c>
      <c r="C268" s="6">
        <v>5.3</v>
      </c>
      <c r="D268" s="182" t="s">
        <v>26</v>
      </c>
      <c r="E268" s="5">
        <v>2.4659999999999999E-3</v>
      </c>
      <c r="F268" s="200">
        <v>2.4662697723036864E-3</v>
      </c>
      <c r="H268" s="181"/>
      <c r="I268" s="181"/>
      <c r="J268" s="181"/>
      <c r="K268" s="1"/>
      <c r="L268" s="5"/>
      <c r="M268" s="6"/>
      <c r="N268" s="201"/>
      <c r="O268" s="16"/>
      <c r="Q268" s="197"/>
      <c r="R268" s="159"/>
      <c r="S268" s="198"/>
    </row>
    <row r="269" spans="1:19" x14ac:dyDescent="0.3">
      <c r="A269" s="1">
        <v>52505</v>
      </c>
      <c r="B269" s="5">
        <f t="shared" si="5"/>
        <v>2.4659999999999999E-3</v>
      </c>
      <c r="C269" s="6">
        <v>5.3</v>
      </c>
      <c r="D269" s="182" t="s">
        <v>26</v>
      </c>
      <c r="E269" s="5">
        <v>2.4659999999999999E-3</v>
      </c>
      <c r="F269" s="200">
        <v>2.4662697723036864E-3</v>
      </c>
      <c r="H269" s="181"/>
      <c r="I269" s="181"/>
      <c r="J269" s="181"/>
      <c r="K269" s="1"/>
      <c r="L269" s="5"/>
      <c r="M269" s="6"/>
      <c r="N269" s="201"/>
      <c r="O269" s="16"/>
      <c r="Q269" s="197"/>
      <c r="R269" s="159"/>
      <c r="S269" s="198"/>
    </row>
    <row r="270" spans="1:19" x14ac:dyDescent="0.3">
      <c r="A270" s="1">
        <v>52536</v>
      </c>
      <c r="B270" s="5">
        <f t="shared" si="5"/>
        <v>2.4659999999999999E-3</v>
      </c>
      <c r="C270" s="6">
        <v>5.3</v>
      </c>
      <c r="D270" s="182" t="s">
        <v>26</v>
      </c>
      <c r="E270" s="5">
        <v>2.4659999999999999E-3</v>
      </c>
      <c r="F270" s="200">
        <v>2.4662697723036864E-3</v>
      </c>
      <c r="H270" s="181"/>
      <c r="I270" s="181"/>
      <c r="J270" s="181"/>
      <c r="K270" s="1"/>
      <c r="L270" s="5"/>
      <c r="M270" s="6"/>
      <c r="N270" s="201"/>
      <c r="O270" s="16"/>
      <c r="Q270" s="197"/>
      <c r="R270" s="159"/>
      <c r="S270" s="198"/>
    </row>
    <row r="271" spans="1:19" x14ac:dyDescent="0.3">
      <c r="A271" s="1">
        <v>52566</v>
      </c>
      <c r="B271" s="5">
        <f t="shared" si="5"/>
        <v>2.4659999999999999E-3</v>
      </c>
      <c r="C271" s="6">
        <v>5.3</v>
      </c>
      <c r="D271" s="182" t="s">
        <v>26</v>
      </c>
      <c r="E271" s="5">
        <v>2.4659999999999999E-3</v>
      </c>
      <c r="F271" s="200">
        <v>2.4662697723036864E-3</v>
      </c>
      <c r="H271" s="181"/>
      <c r="I271" s="181"/>
      <c r="J271" s="181"/>
      <c r="K271" s="1"/>
      <c r="L271" s="5"/>
      <c r="M271" s="6"/>
      <c r="N271" s="201"/>
      <c r="O271" s="16"/>
      <c r="Q271" s="197"/>
      <c r="R271" s="159"/>
      <c r="S271" s="198"/>
    </row>
    <row r="272" spans="1:19" x14ac:dyDescent="0.3">
      <c r="A272" s="1">
        <v>52597</v>
      </c>
      <c r="B272" s="5">
        <f t="shared" si="5"/>
        <v>2.4659999999999999E-3</v>
      </c>
      <c r="C272" s="6">
        <v>5.3</v>
      </c>
      <c r="D272" s="182" t="s">
        <v>26</v>
      </c>
      <c r="E272" s="5">
        <v>2.4659999999999999E-3</v>
      </c>
      <c r="F272" s="200">
        <v>2.4662697723036864E-3</v>
      </c>
      <c r="H272" s="181"/>
      <c r="I272" s="181"/>
      <c r="J272" s="181"/>
      <c r="K272" s="1"/>
      <c r="L272" s="5"/>
      <c r="M272" s="6"/>
      <c r="N272" s="201"/>
      <c r="O272" s="16"/>
      <c r="Q272" s="197"/>
      <c r="R272" s="159"/>
      <c r="S272" s="198"/>
    </row>
    <row r="273" spans="1:19" x14ac:dyDescent="0.3">
      <c r="A273" s="1">
        <v>52628</v>
      </c>
      <c r="B273" s="5">
        <f t="shared" si="5"/>
        <v>2.4659999999999999E-3</v>
      </c>
      <c r="C273" s="6">
        <v>5.3</v>
      </c>
      <c r="D273" s="182" t="s">
        <v>26</v>
      </c>
      <c r="E273" s="5">
        <v>2.4659999999999999E-3</v>
      </c>
      <c r="F273" s="200">
        <v>2.4662697723036864E-3</v>
      </c>
      <c r="H273" s="181"/>
      <c r="I273" s="181"/>
      <c r="J273" s="181"/>
      <c r="K273" s="1"/>
      <c r="L273" s="5"/>
      <c r="M273" s="6"/>
      <c r="N273" s="201"/>
      <c r="O273" s="16"/>
      <c r="Q273" s="197"/>
      <c r="R273" s="159"/>
      <c r="S273" s="198"/>
    </row>
    <row r="274" spans="1:19" x14ac:dyDescent="0.3">
      <c r="A274" s="1">
        <v>52657</v>
      </c>
      <c r="B274" s="5">
        <f t="shared" si="5"/>
        <v>2.4659999999999999E-3</v>
      </c>
      <c r="C274" s="6">
        <v>5.3</v>
      </c>
      <c r="D274" s="182" t="s">
        <v>26</v>
      </c>
      <c r="E274" s="5">
        <v>2.4659999999999999E-3</v>
      </c>
      <c r="F274" s="200">
        <v>2.4662697723036864E-3</v>
      </c>
      <c r="H274" s="181"/>
      <c r="I274" s="181"/>
      <c r="J274" s="181"/>
      <c r="K274" s="1"/>
      <c r="L274" s="5"/>
      <c r="M274" s="6"/>
      <c r="N274" s="201"/>
      <c r="O274" s="16"/>
      <c r="Q274" s="197"/>
      <c r="R274" s="159"/>
      <c r="S274" s="198"/>
    </row>
    <row r="275" spans="1:19" x14ac:dyDescent="0.3">
      <c r="A275" s="1">
        <v>52688</v>
      </c>
      <c r="B275" s="5">
        <f t="shared" si="5"/>
        <v>2.4659999999999999E-3</v>
      </c>
      <c r="C275" s="6">
        <v>5.3</v>
      </c>
      <c r="D275" s="182" t="s">
        <v>26</v>
      </c>
      <c r="E275" s="5">
        <v>2.4659999999999999E-3</v>
      </c>
      <c r="F275" s="200">
        <v>2.4662697723036864E-3</v>
      </c>
      <c r="H275" s="181"/>
      <c r="I275" s="181"/>
      <c r="J275" s="181"/>
      <c r="K275" s="1"/>
      <c r="L275" s="5"/>
      <c r="M275" s="6"/>
      <c r="N275" s="201"/>
      <c r="O275" s="16"/>
      <c r="Q275" s="197"/>
      <c r="R275" s="159"/>
      <c r="S275" s="198"/>
    </row>
    <row r="276" spans="1:19" x14ac:dyDescent="0.3">
      <c r="A276" s="1">
        <v>52718</v>
      </c>
      <c r="B276" s="5">
        <f t="shared" si="5"/>
        <v>2.4659999999999999E-3</v>
      </c>
      <c r="C276" s="6">
        <v>5.3</v>
      </c>
      <c r="D276" s="182" t="s">
        <v>26</v>
      </c>
      <c r="E276" s="5">
        <v>2.4659999999999999E-3</v>
      </c>
      <c r="F276" s="200">
        <v>2.4662697723036864E-3</v>
      </c>
      <c r="H276" s="181"/>
      <c r="I276" s="181"/>
      <c r="J276" s="181"/>
      <c r="K276" s="1"/>
      <c r="L276" s="5"/>
      <c r="M276" s="6"/>
      <c r="N276" s="201"/>
      <c r="O276" s="16"/>
      <c r="Q276" s="197"/>
      <c r="R276" s="159"/>
      <c r="S276" s="198"/>
    </row>
    <row r="277" spans="1:19" x14ac:dyDescent="0.3">
      <c r="A277" s="1">
        <v>52749</v>
      </c>
      <c r="B277" s="5">
        <f t="shared" si="5"/>
        <v>2.4659999999999999E-3</v>
      </c>
      <c r="C277" s="6">
        <v>5.3</v>
      </c>
      <c r="D277" s="182" t="s">
        <v>26</v>
      </c>
      <c r="E277" s="5">
        <v>2.4659999999999999E-3</v>
      </c>
      <c r="F277" s="200">
        <v>2.4662697723036864E-3</v>
      </c>
      <c r="H277" s="181"/>
      <c r="I277" s="181"/>
      <c r="J277" s="181"/>
      <c r="K277" s="1"/>
      <c r="L277" s="5"/>
      <c r="M277" s="6"/>
      <c r="N277" s="201"/>
      <c r="O277" s="16"/>
      <c r="Q277" s="197"/>
      <c r="R277" s="159"/>
      <c r="S277" s="198"/>
    </row>
    <row r="278" spans="1:19" x14ac:dyDescent="0.3">
      <c r="A278" s="1">
        <v>52779</v>
      </c>
      <c r="B278" s="5">
        <f t="shared" si="5"/>
        <v>2.4659999999999999E-3</v>
      </c>
      <c r="C278" s="6">
        <v>5.3</v>
      </c>
      <c r="D278" s="182" t="s">
        <v>26</v>
      </c>
      <c r="E278" s="5">
        <v>2.4659999999999999E-3</v>
      </c>
      <c r="F278" s="200">
        <v>2.4662697723036864E-3</v>
      </c>
      <c r="H278" s="181"/>
      <c r="I278" s="181"/>
      <c r="J278" s="181"/>
      <c r="K278" s="1"/>
      <c r="L278" s="5"/>
      <c r="M278" s="6"/>
      <c r="N278" s="201"/>
      <c r="O278" s="16"/>
      <c r="Q278" s="197"/>
      <c r="R278" s="159"/>
      <c r="S278" s="198"/>
    </row>
    <row r="279" spans="1:19" x14ac:dyDescent="0.3">
      <c r="A279" s="1">
        <v>52810</v>
      </c>
      <c r="B279" s="5">
        <f t="shared" si="5"/>
        <v>2.4659999999999999E-3</v>
      </c>
      <c r="C279" s="6">
        <v>5.3</v>
      </c>
      <c r="D279" s="182" t="s">
        <v>26</v>
      </c>
      <c r="E279" s="5">
        <v>2.4659999999999999E-3</v>
      </c>
      <c r="F279" s="200">
        <v>2.4662697723036864E-3</v>
      </c>
      <c r="H279" s="181"/>
      <c r="I279" s="181"/>
      <c r="J279" s="181"/>
      <c r="K279" s="1"/>
      <c r="L279" s="5"/>
      <c r="M279" s="6"/>
      <c r="N279" s="201"/>
      <c r="O279" s="16"/>
      <c r="Q279" s="197"/>
      <c r="R279" s="159"/>
      <c r="S279" s="198"/>
    </row>
    <row r="280" spans="1:19" x14ac:dyDescent="0.3">
      <c r="A280" s="1">
        <v>52841</v>
      </c>
      <c r="B280" s="5">
        <f t="shared" si="5"/>
        <v>2.4659999999999999E-3</v>
      </c>
      <c r="C280" s="6">
        <v>5.3</v>
      </c>
      <c r="D280" s="182" t="s">
        <v>26</v>
      </c>
      <c r="E280" s="5">
        <v>2.4659999999999999E-3</v>
      </c>
      <c r="F280" s="200">
        <v>2.4662697723036864E-3</v>
      </c>
      <c r="H280" s="181"/>
      <c r="I280" s="181"/>
      <c r="J280" s="181"/>
      <c r="K280" s="1"/>
      <c r="L280" s="5"/>
      <c r="M280" s="6"/>
      <c r="N280" s="201"/>
      <c r="O280" s="16"/>
      <c r="Q280" s="197"/>
      <c r="R280" s="159"/>
      <c r="S280" s="198"/>
    </row>
    <row r="281" spans="1:19" x14ac:dyDescent="0.3">
      <c r="A281" s="1">
        <v>52871</v>
      </c>
      <c r="B281" s="5">
        <f t="shared" si="5"/>
        <v>2.4659999999999999E-3</v>
      </c>
      <c r="C281" s="6">
        <v>5.3</v>
      </c>
      <c r="D281" s="182" t="s">
        <v>26</v>
      </c>
      <c r="E281" s="5">
        <v>2.4659999999999999E-3</v>
      </c>
      <c r="F281" s="200">
        <v>2.4662697723036864E-3</v>
      </c>
      <c r="H281" s="181"/>
      <c r="I281" s="181"/>
      <c r="J281" s="181"/>
      <c r="K281" s="1"/>
      <c r="L281" s="5"/>
      <c r="M281" s="6"/>
      <c r="N281" s="201"/>
      <c r="O281" s="16"/>
      <c r="Q281" s="197"/>
      <c r="R281" s="159"/>
      <c r="S281" s="198"/>
    </row>
    <row r="282" spans="1:19" x14ac:dyDescent="0.3">
      <c r="A282" s="1">
        <v>52902</v>
      </c>
      <c r="B282" s="5">
        <f t="shared" si="5"/>
        <v>2.4659999999999999E-3</v>
      </c>
      <c r="C282" s="6">
        <v>5.3</v>
      </c>
      <c r="D282" s="182" t="s">
        <v>26</v>
      </c>
      <c r="E282" s="5">
        <v>2.4659999999999999E-3</v>
      </c>
      <c r="F282" s="200">
        <v>2.4662697723036864E-3</v>
      </c>
      <c r="H282" s="181"/>
      <c r="I282" s="181"/>
      <c r="J282" s="181"/>
      <c r="K282" s="1"/>
      <c r="L282" s="5"/>
      <c r="M282" s="6"/>
      <c r="N282" s="201"/>
      <c r="O282" s="16"/>
      <c r="Q282" s="197"/>
      <c r="R282" s="159"/>
      <c r="S282" s="198"/>
    </row>
    <row r="283" spans="1:19" x14ac:dyDescent="0.3">
      <c r="A283" s="1">
        <v>52932</v>
      </c>
      <c r="B283" s="5">
        <f t="shared" si="5"/>
        <v>2.4659999999999999E-3</v>
      </c>
      <c r="C283" s="6">
        <v>5.3</v>
      </c>
      <c r="D283" s="182" t="s">
        <v>26</v>
      </c>
      <c r="E283" s="5">
        <v>2.4659999999999999E-3</v>
      </c>
      <c r="F283" s="200">
        <v>2.4662697723036864E-3</v>
      </c>
      <c r="H283" s="181"/>
      <c r="I283" s="181"/>
      <c r="J283" s="181"/>
      <c r="K283" s="1"/>
      <c r="L283" s="5"/>
      <c r="M283" s="6"/>
      <c r="N283" s="201"/>
      <c r="O283" s="16"/>
      <c r="Q283" s="197"/>
      <c r="R283" s="159"/>
      <c r="S283" s="198"/>
    </row>
    <row r="284" spans="1:19" x14ac:dyDescent="0.3">
      <c r="A284" s="1">
        <v>52963</v>
      </c>
      <c r="B284" s="5">
        <f t="shared" si="5"/>
        <v>2.4659999999999999E-3</v>
      </c>
      <c r="C284" s="6">
        <v>5.3</v>
      </c>
      <c r="D284" s="182" t="s">
        <v>26</v>
      </c>
      <c r="E284" s="5">
        <v>2.4659999999999999E-3</v>
      </c>
      <c r="F284" s="200">
        <v>2.4662697723036864E-3</v>
      </c>
      <c r="H284" s="181"/>
      <c r="I284" s="181"/>
      <c r="J284" s="181"/>
      <c r="K284" s="1"/>
      <c r="L284" s="5"/>
      <c r="M284" s="6"/>
      <c r="N284" s="201"/>
      <c r="O284" s="16"/>
      <c r="Q284" s="197"/>
      <c r="R284" s="159"/>
      <c r="S284" s="198"/>
    </row>
    <row r="285" spans="1:19" x14ac:dyDescent="0.3">
      <c r="A285" s="1">
        <v>52994</v>
      </c>
      <c r="B285" s="5">
        <f t="shared" si="5"/>
        <v>2.4659999999999999E-3</v>
      </c>
      <c r="C285" s="6">
        <v>5.3</v>
      </c>
      <c r="D285" s="182" t="s">
        <v>26</v>
      </c>
      <c r="E285" s="5">
        <v>2.4659999999999999E-3</v>
      </c>
      <c r="F285" s="200">
        <v>2.4662697723036864E-3</v>
      </c>
      <c r="H285" s="181"/>
      <c r="I285" s="181"/>
      <c r="J285" s="181"/>
      <c r="K285" s="1"/>
      <c r="L285" s="5"/>
      <c r="M285" s="6"/>
      <c r="N285" s="201"/>
      <c r="O285" s="16"/>
      <c r="Q285" s="197"/>
      <c r="R285" s="159"/>
      <c r="S285" s="198"/>
    </row>
    <row r="286" spans="1:19" x14ac:dyDescent="0.3">
      <c r="A286" s="1">
        <v>53022</v>
      </c>
      <c r="B286" s="5">
        <f t="shared" si="5"/>
        <v>2.4659999999999999E-3</v>
      </c>
      <c r="C286" s="6">
        <v>5.3</v>
      </c>
      <c r="D286" s="182" t="s">
        <v>26</v>
      </c>
      <c r="E286" s="5">
        <v>2.4659999999999999E-3</v>
      </c>
      <c r="F286" s="200">
        <v>2.4662697723036864E-3</v>
      </c>
      <c r="H286" s="181"/>
      <c r="I286" s="181"/>
      <c r="J286" s="181"/>
      <c r="K286" s="1"/>
      <c r="L286" s="5"/>
      <c r="M286" s="6"/>
      <c r="N286" s="201"/>
      <c r="O286" s="16"/>
      <c r="Q286" s="197"/>
      <c r="R286" s="159"/>
      <c r="S286" s="198"/>
    </row>
    <row r="287" spans="1:19" x14ac:dyDescent="0.3">
      <c r="A287" s="1">
        <v>53053</v>
      </c>
      <c r="B287" s="5">
        <f t="shared" si="5"/>
        <v>2.4659999999999999E-3</v>
      </c>
      <c r="C287" s="6">
        <v>5.3</v>
      </c>
      <c r="D287" s="182" t="s">
        <v>26</v>
      </c>
      <c r="E287" s="5">
        <v>2.4659999999999999E-3</v>
      </c>
      <c r="F287" s="200">
        <v>2.4662697723036864E-3</v>
      </c>
      <c r="H287" s="181"/>
      <c r="I287" s="181"/>
      <c r="J287" s="181"/>
      <c r="K287" s="1"/>
      <c r="L287" s="5"/>
      <c r="M287" s="6"/>
      <c r="N287" s="201"/>
      <c r="O287" s="16"/>
      <c r="Q287" s="197"/>
      <c r="R287" s="159"/>
      <c r="S287" s="198"/>
    </row>
    <row r="288" spans="1:19" x14ac:dyDescent="0.3">
      <c r="A288" s="1">
        <v>53083</v>
      </c>
      <c r="B288" s="5">
        <f t="shared" si="5"/>
        <v>2.4659999999999999E-3</v>
      </c>
      <c r="C288" s="6">
        <v>5.3</v>
      </c>
      <c r="D288" s="182" t="s">
        <v>26</v>
      </c>
      <c r="E288" s="5">
        <v>2.4659999999999999E-3</v>
      </c>
      <c r="F288" s="200">
        <v>2.4662697723036864E-3</v>
      </c>
      <c r="H288" s="181"/>
      <c r="I288" s="181"/>
      <c r="J288" s="181"/>
      <c r="K288" s="1"/>
      <c r="L288" s="5"/>
      <c r="M288" s="6"/>
      <c r="N288" s="201"/>
      <c r="O288" s="16"/>
      <c r="Q288" s="197"/>
      <c r="R288" s="159"/>
      <c r="S288" s="198"/>
    </row>
    <row r="289" spans="1:19" x14ac:dyDescent="0.3">
      <c r="A289" s="1">
        <v>53114</v>
      </c>
      <c r="B289" s="5">
        <f t="shared" si="5"/>
        <v>2.4659999999999999E-3</v>
      </c>
      <c r="C289" s="6">
        <v>5.3</v>
      </c>
      <c r="D289" s="182" t="s">
        <v>26</v>
      </c>
      <c r="E289" s="5">
        <v>2.4659999999999999E-3</v>
      </c>
      <c r="F289" s="200">
        <v>2.4662697723036864E-3</v>
      </c>
      <c r="H289" s="181"/>
      <c r="I289" s="181"/>
      <c r="J289" s="181"/>
      <c r="K289" s="1"/>
      <c r="L289" s="5"/>
      <c r="M289" s="6"/>
      <c r="N289" s="201"/>
      <c r="O289" s="16"/>
      <c r="Q289" s="197"/>
      <c r="R289" s="159"/>
      <c r="S289" s="198"/>
    </row>
    <row r="290" spans="1:19" x14ac:dyDescent="0.3">
      <c r="A290" s="1">
        <v>53144</v>
      </c>
      <c r="B290" s="5">
        <f t="shared" si="5"/>
        <v>2.4659999999999999E-3</v>
      </c>
      <c r="C290" s="6">
        <v>5.3</v>
      </c>
      <c r="D290" s="182" t="s">
        <v>26</v>
      </c>
      <c r="E290" s="5">
        <v>2.4659999999999999E-3</v>
      </c>
      <c r="F290" s="200">
        <v>2.4662697723036864E-3</v>
      </c>
      <c r="H290" s="181"/>
      <c r="I290" s="181"/>
      <c r="J290" s="181"/>
      <c r="K290" s="1"/>
      <c r="L290" s="5"/>
      <c r="M290" s="6"/>
      <c r="N290" s="201"/>
      <c r="O290" s="16"/>
      <c r="Q290" s="197"/>
      <c r="R290" s="159"/>
      <c r="S290" s="198"/>
    </row>
    <row r="291" spans="1:19" x14ac:dyDescent="0.3">
      <c r="A291" s="1">
        <v>53175</v>
      </c>
      <c r="B291" s="5">
        <f t="shared" si="5"/>
        <v>2.4659999999999999E-3</v>
      </c>
      <c r="C291" s="6">
        <v>5.3</v>
      </c>
      <c r="D291" s="182" t="s">
        <v>26</v>
      </c>
      <c r="E291" s="5">
        <v>2.4659999999999999E-3</v>
      </c>
      <c r="F291" s="200">
        <v>2.4662697723036864E-3</v>
      </c>
      <c r="H291" s="181"/>
      <c r="I291" s="181"/>
      <c r="J291" s="181"/>
      <c r="K291" s="1"/>
      <c r="L291" s="5"/>
      <c r="M291" s="6"/>
      <c r="N291" s="201"/>
      <c r="O291" s="16"/>
      <c r="Q291" s="197"/>
      <c r="R291" s="159"/>
      <c r="S291" s="198"/>
    </row>
    <row r="292" spans="1:19" x14ac:dyDescent="0.3">
      <c r="A292" s="1">
        <v>53206</v>
      </c>
      <c r="B292" s="5">
        <f t="shared" si="5"/>
        <v>2.4659999999999999E-3</v>
      </c>
      <c r="C292" s="6">
        <v>5.3</v>
      </c>
      <c r="D292" s="182" t="s">
        <v>26</v>
      </c>
      <c r="E292" s="5">
        <v>2.4659999999999999E-3</v>
      </c>
      <c r="F292" s="200">
        <v>2.4662697723036864E-3</v>
      </c>
      <c r="H292" s="181"/>
      <c r="I292" s="181"/>
      <c r="J292" s="181"/>
      <c r="K292" s="1"/>
      <c r="L292" s="5"/>
      <c r="M292" s="6"/>
      <c r="N292" s="201"/>
      <c r="O292" s="16"/>
      <c r="Q292" s="197"/>
      <c r="R292" s="159"/>
      <c r="S292" s="198"/>
    </row>
    <row r="293" spans="1:19" x14ac:dyDescent="0.3">
      <c r="A293" s="1">
        <v>53236</v>
      </c>
      <c r="B293" s="5">
        <f t="shared" si="5"/>
        <v>2.4659999999999999E-3</v>
      </c>
      <c r="C293" s="6">
        <v>5.3</v>
      </c>
      <c r="D293" s="182" t="s">
        <v>26</v>
      </c>
      <c r="E293" s="5">
        <v>2.4659999999999999E-3</v>
      </c>
      <c r="F293" s="200">
        <v>2.4662697723036864E-3</v>
      </c>
      <c r="H293" s="181"/>
      <c r="I293" s="181"/>
      <c r="J293" s="181"/>
      <c r="K293" s="1"/>
      <c r="L293" s="5"/>
      <c r="M293" s="6"/>
      <c r="N293" s="201"/>
      <c r="O293" s="16"/>
      <c r="Q293" s="197"/>
      <c r="R293" s="159"/>
      <c r="S293" s="198"/>
    </row>
    <row r="294" spans="1:19" x14ac:dyDescent="0.3">
      <c r="A294" s="1">
        <v>53267</v>
      </c>
      <c r="B294" s="5">
        <f t="shared" si="5"/>
        <v>2.4659999999999999E-3</v>
      </c>
      <c r="C294" s="6">
        <v>5.3</v>
      </c>
      <c r="D294" s="182" t="s">
        <v>26</v>
      </c>
      <c r="E294" s="5">
        <v>2.4659999999999999E-3</v>
      </c>
      <c r="F294" s="200">
        <v>2.4662697723036864E-3</v>
      </c>
      <c r="H294" s="181"/>
      <c r="I294" s="181"/>
      <c r="J294" s="181"/>
      <c r="K294" s="1"/>
      <c r="L294" s="5"/>
      <c r="M294" s="6"/>
      <c r="N294" s="201"/>
      <c r="O294" s="16"/>
      <c r="Q294" s="197"/>
      <c r="R294" s="159"/>
      <c r="S294" s="198"/>
    </row>
    <row r="295" spans="1:19" x14ac:dyDescent="0.3">
      <c r="A295" s="1">
        <v>53297</v>
      </c>
      <c r="B295" s="5">
        <f t="shared" si="5"/>
        <v>2.4659999999999999E-3</v>
      </c>
      <c r="C295" s="6">
        <v>5.3</v>
      </c>
      <c r="D295" s="182" t="s">
        <v>26</v>
      </c>
      <c r="E295" s="5">
        <v>2.4659999999999999E-3</v>
      </c>
      <c r="F295" s="200">
        <v>2.4662697723036864E-3</v>
      </c>
      <c r="H295" s="181"/>
      <c r="I295" s="181"/>
      <c r="J295" s="181"/>
      <c r="K295" s="1"/>
      <c r="L295" s="5"/>
      <c r="M295" s="6"/>
      <c r="N295" s="201"/>
      <c r="O295" s="16"/>
      <c r="Q295" s="197"/>
      <c r="R295" s="159"/>
      <c r="S295" s="198"/>
    </row>
    <row r="296" spans="1:19" x14ac:dyDescent="0.3">
      <c r="A296" s="1">
        <v>53328</v>
      </c>
      <c r="B296" s="5">
        <f t="shared" si="5"/>
        <v>2.4659999999999999E-3</v>
      </c>
      <c r="C296" s="6">
        <v>5.3</v>
      </c>
      <c r="D296" s="182" t="s">
        <v>26</v>
      </c>
      <c r="E296" s="5">
        <v>2.4659999999999999E-3</v>
      </c>
      <c r="F296" s="200">
        <v>2.4662697723036864E-3</v>
      </c>
      <c r="H296" s="181"/>
      <c r="I296" s="181"/>
      <c r="J296" s="181"/>
      <c r="K296" s="1"/>
      <c r="L296" s="5"/>
      <c r="M296" s="6"/>
      <c r="N296" s="201"/>
      <c r="O296" s="16"/>
      <c r="Q296" s="197"/>
      <c r="R296" s="159"/>
      <c r="S296" s="198"/>
    </row>
    <row r="297" spans="1:19" x14ac:dyDescent="0.3">
      <c r="A297" s="1">
        <v>53359</v>
      </c>
      <c r="B297" s="5">
        <f t="shared" si="5"/>
        <v>2.4659999999999999E-3</v>
      </c>
      <c r="C297" s="6">
        <v>5.3</v>
      </c>
      <c r="D297" s="182" t="s">
        <v>26</v>
      </c>
      <c r="E297" s="5">
        <v>2.4659999999999999E-3</v>
      </c>
      <c r="F297" s="200">
        <v>2.4662697723036864E-3</v>
      </c>
      <c r="H297" s="181"/>
      <c r="I297" s="181"/>
      <c r="J297" s="181"/>
      <c r="K297" s="1"/>
      <c r="L297" s="5"/>
      <c r="M297" s="6"/>
      <c r="N297" s="201"/>
      <c r="O297" s="16"/>
      <c r="Q297" s="197"/>
      <c r="R297" s="159"/>
      <c r="S297" s="198"/>
    </row>
    <row r="298" spans="1:19" x14ac:dyDescent="0.3">
      <c r="A298" s="1">
        <v>53387</v>
      </c>
      <c r="B298" s="5">
        <f t="shared" si="5"/>
        <v>2.4659999999999999E-3</v>
      </c>
      <c r="C298" s="6">
        <v>5.3</v>
      </c>
      <c r="D298" s="182" t="s">
        <v>26</v>
      </c>
      <c r="E298" s="5">
        <v>2.4659999999999999E-3</v>
      </c>
      <c r="F298" s="200">
        <v>2.4662697723036864E-3</v>
      </c>
      <c r="H298" s="181"/>
      <c r="I298" s="181"/>
      <c r="J298" s="181"/>
      <c r="K298" s="1"/>
      <c r="L298" s="5"/>
      <c r="M298" s="6"/>
      <c r="N298" s="201"/>
      <c r="O298" s="16"/>
      <c r="Q298" s="197"/>
      <c r="R298" s="159"/>
      <c r="S298" s="198"/>
    </row>
    <row r="299" spans="1:19" x14ac:dyDescent="0.3">
      <c r="A299" s="1">
        <v>53418</v>
      </c>
      <c r="B299" s="5">
        <f t="shared" si="5"/>
        <v>2.4659999999999999E-3</v>
      </c>
      <c r="C299" s="6">
        <v>5.3</v>
      </c>
      <c r="D299" s="182" t="s">
        <v>26</v>
      </c>
      <c r="E299" s="5">
        <v>2.4659999999999999E-3</v>
      </c>
      <c r="F299" s="200">
        <v>2.4662697723036864E-3</v>
      </c>
      <c r="H299" s="181"/>
      <c r="I299" s="181"/>
      <c r="J299" s="181"/>
      <c r="K299" s="1"/>
      <c r="L299" s="5"/>
      <c r="M299" s="6"/>
      <c r="N299" s="201"/>
      <c r="O299" s="16"/>
      <c r="Q299" s="197"/>
      <c r="R299" s="159"/>
      <c r="S299" s="198"/>
    </row>
    <row r="300" spans="1:19" x14ac:dyDescent="0.3">
      <c r="A300" s="1">
        <v>53448</v>
      </c>
      <c r="B300" s="5">
        <f t="shared" si="5"/>
        <v>2.4659999999999999E-3</v>
      </c>
      <c r="C300" s="6">
        <v>5.3</v>
      </c>
      <c r="D300" s="182" t="s">
        <v>26</v>
      </c>
      <c r="E300" s="5">
        <v>2.4659999999999999E-3</v>
      </c>
      <c r="F300" s="200">
        <v>2.4662697723036864E-3</v>
      </c>
      <c r="H300" s="181"/>
      <c r="I300" s="181"/>
      <c r="J300" s="181"/>
      <c r="K300" s="1"/>
      <c r="L300" s="5"/>
      <c r="M300" s="6"/>
      <c r="N300" s="201"/>
      <c r="O300" s="16"/>
      <c r="Q300" s="197"/>
      <c r="R300" s="159"/>
      <c r="S300" s="198"/>
    </row>
    <row r="301" spans="1:19" x14ac:dyDescent="0.3">
      <c r="A301" s="1">
        <v>53479</v>
      </c>
      <c r="B301" s="5">
        <f t="shared" si="5"/>
        <v>2.4659999999999999E-3</v>
      </c>
      <c r="C301" s="6">
        <v>5.3</v>
      </c>
      <c r="D301" s="182" t="s">
        <v>26</v>
      </c>
      <c r="E301" s="5">
        <v>2.4659999999999999E-3</v>
      </c>
      <c r="F301" s="200">
        <v>2.4662697723036864E-3</v>
      </c>
      <c r="H301" s="181"/>
      <c r="I301" s="181"/>
      <c r="J301" s="181"/>
      <c r="K301" s="1"/>
      <c r="L301" s="5"/>
      <c r="M301" s="6"/>
      <c r="N301" s="201"/>
      <c r="O301" s="16"/>
      <c r="Q301" s="197"/>
      <c r="R301" s="159"/>
      <c r="S301" s="198"/>
    </row>
    <row r="302" spans="1:19" x14ac:dyDescent="0.3">
      <c r="A302" s="1">
        <v>53509</v>
      </c>
      <c r="B302" s="5">
        <f t="shared" si="5"/>
        <v>2.4659999999999999E-3</v>
      </c>
      <c r="C302" s="6">
        <v>5.3</v>
      </c>
      <c r="D302" s="182" t="s">
        <v>26</v>
      </c>
      <c r="E302" s="5">
        <v>2.4659999999999999E-3</v>
      </c>
      <c r="F302" s="200">
        <v>2.4662697723036864E-3</v>
      </c>
      <c r="H302" s="181"/>
      <c r="I302" s="181"/>
      <c r="J302" s="181"/>
      <c r="K302" s="1"/>
      <c r="L302" s="5"/>
      <c r="M302" s="6"/>
      <c r="N302" s="201"/>
      <c r="O302" s="16"/>
      <c r="Q302" s="197"/>
      <c r="R302" s="159"/>
      <c r="S302" s="198"/>
    </row>
    <row r="303" spans="1:19" x14ac:dyDescent="0.3">
      <c r="A303" s="1">
        <v>53540</v>
      </c>
      <c r="B303" s="5">
        <f t="shared" si="5"/>
        <v>2.4659999999999999E-3</v>
      </c>
      <c r="C303" s="6">
        <v>5.3</v>
      </c>
      <c r="D303" s="182" t="s">
        <v>26</v>
      </c>
      <c r="E303" s="5">
        <v>2.4659999999999999E-3</v>
      </c>
      <c r="F303" s="200">
        <v>2.4662697723036864E-3</v>
      </c>
      <c r="H303" s="181"/>
      <c r="I303" s="181"/>
      <c r="J303" s="181"/>
      <c r="K303" s="1"/>
      <c r="L303" s="5"/>
      <c r="M303" s="6"/>
      <c r="N303" s="201"/>
      <c r="O303" s="16"/>
      <c r="Q303" s="197"/>
      <c r="R303" s="159"/>
      <c r="S303" s="198"/>
    </row>
    <row r="304" spans="1:19" x14ac:dyDescent="0.3">
      <c r="A304" s="1">
        <v>53571</v>
      </c>
      <c r="B304" s="5">
        <f t="shared" si="5"/>
        <v>2.4659999999999999E-3</v>
      </c>
      <c r="C304" s="6">
        <v>5.3</v>
      </c>
      <c r="D304" s="182" t="s">
        <v>26</v>
      </c>
      <c r="E304" s="5">
        <v>2.4659999999999999E-3</v>
      </c>
      <c r="F304" s="200">
        <v>2.4662697723036864E-3</v>
      </c>
      <c r="H304" s="181"/>
      <c r="I304" s="181"/>
      <c r="J304" s="181"/>
      <c r="K304" s="1"/>
      <c r="L304" s="5"/>
      <c r="M304" s="6"/>
      <c r="N304" s="201"/>
      <c r="O304" s="16"/>
      <c r="Q304" s="197"/>
      <c r="R304" s="159"/>
      <c r="S304" s="198"/>
    </row>
    <row r="305" spans="1:19" x14ac:dyDescent="0.3">
      <c r="A305" s="1">
        <v>53601</v>
      </c>
      <c r="B305" s="5">
        <f t="shared" si="5"/>
        <v>2.4659999999999999E-3</v>
      </c>
      <c r="C305" s="6">
        <v>5.3</v>
      </c>
      <c r="D305" s="182" t="s">
        <v>26</v>
      </c>
      <c r="E305" s="5">
        <v>2.4659999999999999E-3</v>
      </c>
      <c r="F305" s="200">
        <v>2.4662697723036864E-3</v>
      </c>
      <c r="H305" s="181"/>
      <c r="I305" s="181"/>
      <c r="J305" s="181"/>
      <c r="K305" s="1"/>
      <c r="L305" s="5"/>
      <c r="M305" s="6"/>
      <c r="N305" s="201"/>
      <c r="O305" s="16"/>
      <c r="Q305" s="197"/>
      <c r="R305" s="159"/>
      <c r="S305" s="198"/>
    </row>
    <row r="306" spans="1:19" x14ac:dyDescent="0.3">
      <c r="A306" s="1">
        <v>53632</v>
      </c>
      <c r="B306" s="5">
        <f t="shared" si="5"/>
        <v>2.4659999999999999E-3</v>
      </c>
      <c r="C306" s="6">
        <v>5.3</v>
      </c>
      <c r="D306" s="182" t="s">
        <v>26</v>
      </c>
      <c r="E306" s="5">
        <v>2.4659999999999999E-3</v>
      </c>
      <c r="F306" s="200">
        <v>2.4662697723036864E-3</v>
      </c>
      <c r="H306" s="181"/>
      <c r="I306" s="181"/>
      <c r="J306" s="181"/>
      <c r="K306" s="1"/>
      <c r="L306" s="5"/>
      <c r="M306" s="6"/>
      <c r="N306" s="201"/>
      <c r="O306" s="16"/>
      <c r="Q306" s="197"/>
      <c r="R306" s="159"/>
      <c r="S306" s="198"/>
    </row>
    <row r="307" spans="1:19" x14ac:dyDescent="0.3">
      <c r="A307" s="1">
        <v>53662</v>
      </c>
      <c r="B307" s="5">
        <f t="shared" si="5"/>
        <v>2.4659999999999999E-3</v>
      </c>
      <c r="C307" s="6">
        <v>5.3</v>
      </c>
      <c r="D307" s="182" t="s">
        <v>26</v>
      </c>
      <c r="E307" s="5">
        <v>2.4659999999999999E-3</v>
      </c>
      <c r="F307" s="200">
        <v>2.4662697723036864E-3</v>
      </c>
      <c r="H307" s="181"/>
      <c r="I307" s="181"/>
      <c r="J307" s="181"/>
      <c r="K307" s="1"/>
      <c r="L307" s="5"/>
      <c r="M307" s="6"/>
      <c r="N307" s="201"/>
      <c r="O307" s="16"/>
      <c r="Q307" s="197"/>
      <c r="R307" s="159"/>
      <c r="S307" s="198"/>
    </row>
    <row r="308" spans="1:19" x14ac:dyDescent="0.3">
      <c r="A308" s="1">
        <v>53693</v>
      </c>
      <c r="B308" s="5">
        <f t="shared" si="5"/>
        <v>2.4659999999999999E-3</v>
      </c>
      <c r="C308" s="6">
        <v>5.3</v>
      </c>
      <c r="D308" s="182" t="s">
        <v>26</v>
      </c>
      <c r="E308" s="5">
        <v>2.4659999999999999E-3</v>
      </c>
      <c r="F308" s="200">
        <v>2.4662697723036864E-3</v>
      </c>
      <c r="H308" s="181"/>
      <c r="I308" s="181"/>
      <c r="J308" s="181"/>
      <c r="K308" s="1"/>
      <c r="L308" s="5"/>
      <c r="M308" s="6"/>
      <c r="N308" s="201"/>
      <c r="O308" s="16"/>
      <c r="Q308" s="197"/>
      <c r="R308" s="159"/>
      <c r="S308" s="198"/>
    </row>
    <row r="309" spans="1:19" x14ac:dyDescent="0.3">
      <c r="A309" s="1">
        <v>53724</v>
      </c>
      <c r="B309" s="5">
        <f t="shared" si="5"/>
        <v>2.4659999999999999E-3</v>
      </c>
      <c r="C309" s="6">
        <v>5.3</v>
      </c>
      <c r="D309" s="182" t="s">
        <v>26</v>
      </c>
      <c r="E309" s="5">
        <v>2.4659999999999999E-3</v>
      </c>
      <c r="F309" s="200">
        <v>2.4662697723036864E-3</v>
      </c>
      <c r="H309" s="181"/>
      <c r="I309" s="181"/>
      <c r="J309" s="181"/>
      <c r="K309" s="1"/>
      <c r="L309" s="5"/>
      <c r="M309" s="6"/>
      <c r="N309" s="201"/>
      <c r="O309" s="16"/>
      <c r="Q309" s="197"/>
      <c r="R309" s="159"/>
      <c r="S309" s="198"/>
    </row>
    <row r="310" spans="1:19" x14ac:dyDescent="0.3">
      <c r="A310" s="1">
        <v>53752</v>
      </c>
      <c r="B310" s="5">
        <f t="shared" si="5"/>
        <v>2.4659999999999999E-3</v>
      </c>
      <c r="C310" s="6">
        <v>5.3</v>
      </c>
      <c r="D310" s="182" t="s">
        <v>26</v>
      </c>
      <c r="E310" s="5">
        <v>2.4659999999999999E-3</v>
      </c>
      <c r="F310" s="200">
        <v>2.4662697723036864E-3</v>
      </c>
      <c r="H310" s="181"/>
      <c r="I310" s="181"/>
      <c r="J310" s="181"/>
      <c r="K310" s="1"/>
      <c r="L310" s="5"/>
      <c r="M310" s="6"/>
      <c r="N310" s="201"/>
      <c r="O310" s="16"/>
      <c r="Q310" s="197"/>
      <c r="R310" s="159"/>
      <c r="S310" s="198"/>
    </row>
    <row r="311" spans="1:19" x14ac:dyDescent="0.3">
      <c r="A311" s="1">
        <v>53783</v>
      </c>
      <c r="B311" s="5">
        <f t="shared" si="5"/>
        <v>2.4659999999999999E-3</v>
      </c>
      <c r="C311" s="6">
        <v>5.3</v>
      </c>
      <c r="D311" s="182" t="s">
        <v>26</v>
      </c>
      <c r="E311" s="5">
        <v>2.4659999999999999E-3</v>
      </c>
      <c r="F311" s="200">
        <v>2.4662697723036864E-3</v>
      </c>
      <c r="H311" s="181"/>
      <c r="I311" s="181"/>
      <c r="J311" s="181"/>
      <c r="K311" s="1"/>
      <c r="L311" s="5"/>
      <c r="M311" s="6"/>
      <c r="N311" s="201"/>
      <c r="O311" s="16"/>
      <c r="Q311" s="197"/>
      <c r="R311" s="159"/>
      <c r="S311" s="198"/>
    </row>
    <row r="312" spans="1:19" x14ac:dyDescent="0.3">
      <c r="A312" s="1">
        <v>53813</v>
      </c>
      <c r="B312" s="5">
        <f t="shared" si="5"/>
        <v>2.4659999999999999E-3</v>
      </c>
      <c r="C312" s="6">
        <v>5.3</v>
      </c>
      <c r="D312" s="182" t="s">
        <v>26</v>
      </c>
      <c r="E312" s="5">
        <v>2.4659999999999999E-3</v>
      </c>
      <c r="F312" s="200">
        <v>2.4662697723036864E-3</v>
      </c>
      <c r="H312" s="181"/>
      <c r="I312" s="181"/>
      <c r="J312" s="181"/>
      <c r="K312" s="1"/>
      <c r="L312" s="5"/>
      <c r="M312" s="6"/>
      <c r="N312" s="201"/>
      <c r="O312" s="16"/>
      <c r="Q312" s="197"/>
      <c r="R312" s="159"/>
      <c r="S312" s="198"/>
    </row>
    <row r="313" spans="1:19" x14ac:dyDescent="0.3">
      <c r="A313" s="1">
        <v>53844</v>
      </c>
      <c r="B313" s="5">
        <f t="shared" si="5"/>
        <v>2.4659999999999999E-3</v>
      </c>
      <c r="C313" s="6">
        <v>5.3</v>
      </c>
      <c r="D313" s="182" t="s">
        <v>26</v>
      </c>
      <c r="E313" s="5">
        <v>2.4659999999999999E-3</v>
      </c>
      <c r="F313" s="200">
        <v>2.4662697723036864E-3</v>
      </c>
      <c r="H313" s="181"/>
      <c r="I313" s="181"/>
      <c r="J313" s="181"/>
      <c r="K313" s="1"/>
      <c r="L313" s="5"/>
      <c r="M313" s="6"/>
      <c r="N313" s="201"/>
      <c r="O313" s="16"/>
      <c r="Q313" s="197"/>
      <c r="R313" s="159"/>
      <c r="S313" s="198"/>
    </row>
    <row r="314" spans="1:19" x14ac:dyDescent="0.3">
      <c r="A314" s="1">
        <v>53874</v>
      </c>
      <c r="B314" s="5">
        <f t="shared" si="5"/>
        <v>2.4659999999999999E-3</v>
      </c>
      <c r="C314" s="6">
        <v>5.3</v>
      </c>
      <c r="D314" s="182" t="s">
        <v>26</v>
      </c>
      <c r="E314" s="5">
        <v>2.4659999999999999E-3</v>
      </c>
      <c r="F314" s="200">
        <v>2.4662697723036864E-3</v>
      </c>
      <c r="H314" s="181"/>
      <c r="I314" s="181"/>
      <c r="J314" s="181"/>
      <c r="K314" s="1"/>
      <c r="L314" s="5"/>
      <c r="M314" s="6"/>
      <c r="N314" s="201"/>
      <c r="O314" s="16"/>
      <c r="Q314" s="197"/>
      <c r="R314" s="159"/>
      <c r="S314" s="198"/>
    </row>
    <row r="315" spans="1:19" x14ac:dyDescent="0.3">
      <c r="A315" s="1">
        <v>53905</v>
      </c>
      <c r="B315" s="5">
        <f t="shared" si="5"/>
        <v>2.4659999999999999E-3</v>
      </c>
      <c r="C315" s="6">
        <v>5.3</v>
      </c>
      <c r="D315" s="182" t="s">
        <v>26</v>
      </c>
      <c r="E315" s="5">
        <v>2.4659999999999999E-3</v>
      </c>
      <c r="F315" s="200">
        <v>2.4662697723036864E-3</v>
      </c>
      <c r="H315" s="181"/>
      <c r="I315" s="181"/>
      <c r="J315" s="181"/>
      <c r="K315" s="1"/>
      <c r="L315" s="5"/>
      <c r="M315" s="6"/>
      <c r="N315" s="201"/>
      <c r="O315" s="16"/>
      <c r="Q315" s="197"/>
      <c r="R315" s="159"/>
      <c r="S315" s="198"/>
    </row>
    <row r="316" spans="1:19" x14ac:dyDescent="0.3">
      <c r="A316" s="1">
        <v>53936</v>
      </c>
      <c r="B316" s="5">
        <f t="shared" si="5"/>
        <v>2.4659999999999999E-3</v>
      </c>
      <c r="C316" s="6">
        <v>5.3</v>
      </c>
      <c r="D316" s="182" t="s">
        <v>26</v>
      </c>
      <c r="E316" s="5">
        <v>2.4659999999999999E-3</v>
      </c>
      <c r="F316" s="200">
        <v>2.4662697723036864E-3</v>
      </c>
      <c r="H316" s="181"/>
      <c r="I316" s="181"/>
      <c r="J316" s="181"/>
      <c r="K316" s="1"/>
      <c r="L316" s="5"/>
      <c r="M316" s="6"/>
      <c r="N316" s="201"/>
      <c r="O316" s="16"/>
      <c r="Q316" s="197"/>
      <c r="R316" s="159"/>
      <c r="S316" s="198"/>
    </row>
    <row r="317" spans="1:19" x14ac:dyDescent="0.3">
      <c r="A317" s="1">
        <v>53966</v>
      </c>
      <c r="B317" s="5">
        <f t="shared" si="5"/>
        <v>2.4659999999999999E-3</v>
      </c>
      <c r="C317" s="6">
        <v>5.3</v>
      </c>
      <c r="D317" s="182" t="s">
        <v>26</v>
      </c>
      <c r="E317" s="5">
        <v>2.4659999999999999E-3</v>
      </c>
      <c r="F317" s="200">
        <v>2.4662697723036864E-3</v>
      </c>
      <c r="H317" s="181"/>
      <c r="I317" s="181"/>
      <c r="J317" s="181"/>
      <c r="K317" s="1"/>
      <c r="L317" s="5"/>
      <c r="M317" s="6"/>
      <c r="N317" s="201"/>
      <c r="O317" s="16"/>
      <c r="Q317" s="197"/>
      <c r="R317" s="159"/>
      <c r="S317" s="198"/>
    </row>
    <row r="318" spans="1:19" x14ac:dyDescent="0.3">
      <c r="A318" s="1">
        <v>53997</v>
      </c>
      <c r="B318" s="5">
        <f t="shared" si="5"/>
        <v>2.4659999999999999E-3</v>
      </c>
      <c r="C318" s="6">
        <v>5.3</v>
      </c>
      <c r="D318" s="182" t="s">
        <v>26</v>
      </c>
      <c r="E318" s="5">
        <v>2.4659999999999999E-3</v>
      </c>
      <c r="F318" s="200">
        <v>2.4662697723036864E-3</v>
      </c>
      <c r="H318" s="181"/>
      <c r="I318" s="181"/>
      <c r="J318" s="181"/>
      <c r="K318" s="1"/>
      <c r="L318" s="5"/>
      <c r="M318" s="6"/>
      <c r="N318" s="201"/>
      <c r="O318" s="16"/>
      <c r="Q318" s="197"/>
      <c r="R318" s="159"/>
      <c r="S318" s="198"/>
    </row>
    <row r="319" spans="1:19" x14ac:dyDescent="0.3">
      <c r="A319" s="1">
        <v>54027</v>
      </c>
      <c r="B319" s="5">
        <f t="shared" si="5"/>
        <v>2.4659999999999999E-3</v>
      </c>
      <c r="C319" s="6">
        <v>5.3</v>
      </c>
      <c r="D319" s="182" t="s">
        <v>26</v>
      </c>
      <c r="E319" s="5">
        <v>2.4659999999999999E-3</v>
      </c>
      <c r="F319" s="200">
        <v>2.4662697723036864E-3</v>
      </c>
      <c r="H319" s="181"/>
      <c r="I319" s="181"/>
      <c r="J319" s="181"/>
      <c r="K319" s="1"/>
      <c r="L319" s="5"/>
      <c r="M319" s="6"/>
      <c r="N319" s="201"/>
      <c r="O319" s="16"/>
      <c r="Q319" s="197"/>
      <c r="R319" s="159"/>
      <c r="S319" s="198"/>
    </row>
    <row r="320" spans="1:19" x14ac:dyDescent="0.3">
      <c r="A320" s="1">
        <v>54058</v>
      </c>
      <c r="B320" s="5">
        <f t="shared" si="5"/>
        <v>2.4659999999999999E-3</v>
      </c>
      <c r="C320" s="6">
        <v>5.3</v>
      </c>
      <c r="D320" s="182" t="s">
        <v>26</v>
      </c>
      <c r="E320" s="5">
        <v>2.4659999999999999E-3</v>
      </c>
      <c r="F320" s="200">
        <v>2.4662697723036864E-3</v>
      </c>
      <c r="H320" s="181"/>
      <c r="I320" s="181"/>
      <c r="J320" s="181"/>
      <c r="K320" s="1"/>
      <c r="L320" s="5"/>
      <c r="M320" s="6"/>
      <c r="N320" s="201"/>
      <c r="O320" s="16"/>
      <c r="Q320" s="197"/>
      <c r="R320" s="159"/>
      <c r="S320" s="198"/>
    </row>
    <row r="321" spans="1:19" x14ac:dyDescent="0.3">
      <c r="A321" s="1">
        <v>54089</v>
      </c>
      <c r="B321" s="5">
        <f t="shared" si="5"/>
        <v>2.4659999999999999E-3</v>
      </c>
      <c r="C321" s="6">
        <v>5.3</v>
      </c>
      <c r="D321" s="182" t="s">
        <v>26</v>
      </c>
      <c r="E321" s="5">
        <v>2.4659999999999999E-3</v>
      </c>
      <c r="F321" s="200">
        <v>2.4662697723036864E-3</v>
      </c>
      <c r="H321" s="181"/>
      <c r="I321" s="181"/>
      <c r="J321" s="181"/>
      <c r="K321" s="1"/>
      <c r="L321" s="5"/>
      <c r="M321" s="6"/>
      <c r="N321" s="201"/>
      <c r="O321" s="16"/>
      <c r="Q321" s="197"/>
      <c r="R321" s="159"/>
      <c r="S321" s="198"/>
    </row>
    <row r="322" spans="1:19" x14ac:dyDescent="0.3">
      <c r="A322" s="1">
        <v>54118</v>
      </c>
      <c r="B322" s="5">
        <f t="shared" si="5"/>
        <v>2.4659999999999999E-3</v>
      </c>
      <c r="C322" s="6">
        <v>5.3</v>
      </c>
      <c r="D322" s="182" t="s">
        <v>26</v>
      </c>
      <c r="E322" s="5">
        <v>2.4659999999999999E-3</v>
      </c>
      <c r="F322" s="200">
        <v>2.4662697723036864E-3</v>
      </c>
      <c r="H322" s="181"/>
      <c r="I322" s="181"/>
      <c r="J322" s="181"/>
      <c r="K322" s="1"/>
      <c r="L322" s="5"/>
      <c r="M322" s="6"/>
      <c r="N322" s="201"/>
      <c r="O322" s="16"/>
      <c r="Q322" s="197"/>
      <c r="R322" s="159"/>
      <c r="S322" s="198"/>
    </row>
    <row r="323" spans="1:19" x14ac:dyDescent="0.3">
      <c r="A323" s="1">
        <v>54149</v>
      </c>
      <c r="B323" s="5">
        <f t="shared" si="5"/>
        <v>2.4659999999999999E-3</v>
      </c>
      <c r="C323" s="6">
        <v>5.3</v>
      </c>
      <c r="D323" s="182" t="s">
        <v>26</v>
      </c>
      <c r="E323" s="5">
        <v>2.4659999999999999E-3</v>
      </c>
      <c r="F323" s="200">
        <v>2.4662697723036864E-3</v>
      </c>
      <c r="H323" s="181"/>
      <c r="I323" s="181"/>
      <c r="J323" s="181"/>
      <c r="K323" s="1"/>
      <c r="L323" s="5"/>
      <c r="M323" s="6"/>
      <c r="N323" s="201"/>
      <c r="O323" s="16"/>
      <c r="Q323" s="197"/>
      <c r="R323" s="159"/>
      <c r="S323" s="198"/>
    </row>
    <row r="324" spans="1:19" x14ac:dyDescent="0.3">
      <c r="A324" s="1">
        <v>54179</v>
      </c>
      <c r="B324" s="5">
        <f t="shared" si="5"/>
        <v>2.4659999999999999E-3</v>
      </c>
      <c r="C324" s="6">
        <v>5.3</v>
      </c>
      <c r="D324" s="182" t="s">
        <v>26</v>
      </c>
      <c r="E324" s="5">
        <v>2.4659999999999999E-3</v>
      </c>
      <c r="F324" s="200">
        <v>2.4662697723036864E-3</v>
      </c>
      <c r="H324" s="181"/>
      <c r="I324" s="181"/>
      <c r="J324" s="181"/>
      <c r="K324" s="1"/>
      <c r="L324" s="5"/>
      <c r="M324" s="6"/>
      <c r="N324" s="201"/>
      <c r="O324" s="16"/>
      <c r="Q324" s="197"/>
      <c r="R324" s="159"/>
      <c r="S324" s="198"/>
    </row>
    <row r="325" spans="1:19" x14ac:dyDescent="0.3">
      <c r="A325" s="1">
        <v>54210</v>
      </c>
      <c r="B325" s="5">
        <f t="shared" si="5"/>
        <v>2.4659999999999999E-3</v>
      </c>
      <c r="C325" s="6">
        <v>5.3</v>
      </c>
      <c r="D325" s="182" t="s">
        <v>26</v>
      </c>
      <c r="E325" s="5">
        <v>2.4659999999999999E-3</v>
      </c>
      <c r="F325" s="200">
        <v>2.4662697723036864E-3</v>
      </c>
      <c r="H325" s="181"/>
      <c r="I325" s="181"/>
      <c r="J325" s="181"/>
      <c r="K325" s="1"/>
      <c r="L325" s="5"/>
      <c r="M325" s="6"/>
      <c r="N325" s="201"/>
      <c r="O325" s="16"/>
      <c r="Q325" s="197"/>
      <c r="R325" s="159"/>
      <c r="S325" s="198"/>
    </row>
    <row r="326" spans="1:19" x14ac:dyDescent="0.3">
      <c r="A326" s="1">
        <v>54240</v>
      </c>
      <c r="B326" s="5">
        <f t="shared" si="5"/>
        <v>2.4659999999999999E-3</v>
      </c>
      <c r="C326" s="6">
        <v>5.3</v>
      </c>
      <c r="D326" s="182" t="s">
        <v>26</v>
      </c>
      <c r="E326" s="5">
        <v>2.4659999999999999E-3</v>
      </c>
      <c r="F326" s="200">
        <v>2.4662697723036864E-3</v>
      </c>
      <c r="H326" s="181"/>
      <c r="I326" s="181"/>
      <c r="J326" s="181"/>
      <c r="K326" s="1"/>
      <c r="L326" s="5"/>
      <c r="M326" s="6"/>
      <c r="N326" s="201"/>
      <c r="O326" s="16"/>
      <c r="Q326" s="197"/>
      <c r="R326" s="159"/>
      <c r="S326" s="198"/>
    </row>
    <row r="327" spans="1:19" x14ac:dyDescent="0.3">
      <c r="A327" s="1">
        <v>54271</v>
      </c>
      <c r="B327" s="5">
        <f t="shared" si="5"/>
        <v>2.4659999999999999E-3</v>
      </c>
      <c r="C327" s="6">
        <v>5.3</v>
      </c>
      <c r="D327" s="182" t="s">
        <v>26</v>
      </c>
      <c r="E327" s="5">
        <v>2.4659999999999999E-3</v>
      </c>
      <c r="F327" s="200">
        <v>2.4662697723036864E-3</v>
      </c>
      <c r="H327" s="181"/>
      <c r="I327" s="181"/>
      <c r="J327" s="181"/>
      <c r="K327" s="1"/>
      <c r="L327" s="5"/>
      <c r="M327" s="6"/>
      <c r="N327" s="201"/>
      <c r="O327" s="16"/>
      <c r="Q327" s="197"/>
      <c r="R327" s="159"/>
      <c r="S327" s="198"/>
    </row>
    <row r="328" spans="1:19" x14ac:dyDescent="0.3">
      <c r="A328" s="1">
        <v>54302</v>
      </c>
      <c r="B328" s="5">
        <f t="shared" si="5"/>
        <v>2.4659999999999999E-3</v>
      </c>
      <c r="C328" s="6">
        <v>5.3</v>
      </c>
      <c r="D328" s="182" t="s">
        <v>26</v>
      </c>
      <c r="E328" s="5">
        <v>2.4659999999999999E-3</v>
      </c>
      <c r="F328" s="200">
        <v>2.4662697723036864E-3</v>
      </c>
      <c r="H328" s="181"/>
      <c r="I328" s="181"/>
      <c r="J328" s="181"/>
      <c r="K328" s="1"/>
      <c r="L328" s="5"/>
      <c r="M328" s="6"/>
      <c r="N328" s="201"/>
      <c r="O328" s="16"/>
      <c r="Q328" s="197"/>
      <c r="R328" s="159"/>
      <c r="S328" s="198"/>
    </row>
    <row r="329" spans="1:19" x14ac:dyDescent="0.3">
      <c r="A329" s="1">
        <v>54332</v>
      </c>
      <c r="B329" s="5">
        <f t="shared" si="5"/>
        <v>2.4659999999999999E-3</v>
      </c>
      <c r="C329" s="6">
        <v>5.3</v>
      </c>
      <c r="D329" s="182" t="s">
        <v>26</v>
      </c>
      <c r="E329" s="5">
        <v>2.4659999999999999E-3</v>
      </c>
      <c r="F329" s="200">
        <v>2.4662697723036864E-3</v>
      </c>
      <c r="H329" s="181"/>
      <c r="I329" s="181"/>
      <c r="J329" s="181"/>
      <c r="K329" s="1"/>
      <c r="L329" s="5"/>
      <c r="M329" s="6"/>
      <c r="N329" s="201"/>
      <c r="O329" s="16"/>
      <c r="Q329" s="197"/>
      <c r="R329" s="159"/>
      <c r="S329" s="198"/>
    </row>
    <row r="330" spans="1:19" x14ac:dyDescent="0.3">
      <c r="A330" s="1">
        <v>54363</v>
      </c>
      <c r="B330" s="5">
        <f t="shared" ref="B330:B393" si="6">IF(D330="CAM",E330,F330)</f>
        <v>2.4659999999999999E-3</v>
      </c>
      <c r="C330" s="6">
        <v>5.3</v>
      </c>
      <c r="D330" s="182" t="s">
        <v>26</v>
      </c>
      <c r="E330" s="5">
        <v>2.4659999999999999E-3</v>
      </c>
      <c r="F330" s="200">
        <v>2.4662697723036864E-3</v>
      </c>
      <c r="H330" s="181"/>
      <c r="I330" s="181"/>
      <c r="J330" s="181"/>
      <c r="K330" s="1"/>
      <c r="L330" s="5"/>
      <c r="M330" s="6"/>
      <c r="N330" s="201"/>
      <c r="O330" s="16"/>
      <c r="Q330" s="197"/>
      <c r="R330" s="159"/>
      <c r="S330" s="198"/>
    </row>
    <row r="331" spans="1:19" x14ac:dyDescent="0.3">
      <c r="A331" s="1">
        <v>54393</v>
      </c>
      <c r="B331" s="5">
        <f t="shared" si="6"/>
        <v>2.4659999999999999E-3</v>
      </c>
      <c r="C331" s="6">
        <v>5.3</v>
      </c>
      <c r="D331" s="182" t="s">
        <v>26</v>
      </c>
      <c r="E331" s="5">
        <v>2.4659999999999999E-3</v>
      </c>
      <c r="F331" s="200">
        <v>2.4662697723036864E-3</v>
      </c>
      <c r="H331" s="181"/>
      <c r="I331" s="181"/>
      <c r="J331" s="181"/>
      <c r="K331" s="1"/>
      <c r="L331" s="5"/>
      <c r="M331" s="6"/>
      <c r="N331" s="201"/>
      <c r="O331" s="16"/>
      <c r="Q331" s="197"/>
      <c r="R331" s="159"/>
      <c r="S331" s="198"/>
    </row>
    <row r="332" spans="1:19" x14ac:dyDescent="0.3">
      <c r="A332" s="1">
        <v>54424</v>
      </c>
      <c r="B332" s="5">
        <f t="shared" si="6"/>
        <v>2.4659999999999999E-3</v>
      </c>
      <c r="C332" s="6">
        <v>5.3</v>
      </c>
      <c r="D332" s="182" t="s">
        <v>26</v>
      </c>
      <c r="E332" s="5">
        <v>2.4659999999999999E-3</v>
      </c>
      <c r="F332" s="200">
        <v>2.4662697723036864E-3</v>
      </c>
      <c r="H332" s="181"/>
      <c r="I332" s="181"/>
      <c r="J332" s="181"/>
      <c r="K332" s="1"/>
      <c r="L332" s="5"/>
      <c r="M332" s="6"/>
      <c r="N332" s="201"/>
      <c r="O332" s="16"/>
      <c r="Q332" s="197"/>
      <c r="R332" s="159"/>
      <c r="S332" s="198"/>
    </row>
    <row r="333" spans="1:19" x14ac:dyDescent="0.3">
      <c r="A333" s="1">
        <v>54455</v>
      </c>
      <c r="B333" s="5">
        <f t="shared" si="6"/>
        <v>2.4659999999999999E-3</v>
      </c>
      <c r="C333" s="6">
        <v>5.3</v>
      </c>
      <c r="D333" s="182" t="s">
        <v>26</v>
      </c>
      <c r="E333" s="5">
        <v>2.4659999999999999E-3</v>
      </c>
      <c r="F333" s="200">
        <v>2.4662697723036864E-3</v>
      </c>
      <c r="H333" s="181"/>
      <c r="I333" s="181"/>
      <c r="J333" s="181"/>
      <c r="K333" s="1"/>
      <c r="L333" s="5"/>
      <c r="M333" s="6"/>
      <c r="N333" s="201"/>
      <c r="O333" s="16"/>
      <c r="Q333" s="197"/>
      <c r="R333" s="159"/>
      <c r="S333" s="198"/>
    </row>
    <row r="334" spans="1:19" x14ac:dyDescent="0.3">
      <c r="A334" s="1">
        <v>54483</v>
      </c>
      <c r="B334" s="5">
        <f t="shared" si="6"/>
        <v>2.4659999999999999E-3</v>
      </c>
      <c r="C334" s="6">
        <v>5.3</v>
      </c>
      <c r="D334" s="182" t="s">
        <v>26</v>
      </c>
      <c r="E334" s="5">
        <v>2.4659999999999999E-3</v>
      </c>
      <c r="F334" s="200">
        <v>2.4662697723036864E-3</v>
      </c>
      <c r="H334" s="181"/>
      <c r="I334" s="181"/>
      <c r="J334" s="181"/>
      <c r="K334" s="1"/>
      <c r="L334" s="5"/>
      <c r="M334" s="6"/>
      <c r="N334" s="201"/>
      <c r="O334" s="16"/>
      <c r="Q334" s="197"/>
      <c r="R334" s="159"/>
      <c r="S334" s="198"/>
    </row>
    <row r="335" spans="1:19" x14ac:dyDescent="0.3">
      <c r="A335" s="1">
        <v>54514</v>
      </c>
      <c r="B335" s="5">
        <f t="shared" si="6"/>
        <v>2.4659999999999999E-3</v>
      </c>
      <c r="C335" s="6">
        <v>5.3</v>
      </c>
      <c r="D335" s="182" t="s">
        <v>26</v>
      </c>
      <c r="E335" s="5">
        <v>2.4659999999999999E-3</v>
      </c>
      <c r="F335" s="200">
        <v>2.4662697723036864E-3</v>
      </c>
      <c r="H335" s="181"/>
      <c r="I335" s="181"/>
      <c r="J335" s="181"/>
      <c r="K335" s="1"/>
      <c r="L335" s="5"/>
      <c r="M335" s="6"/>
      <c r="N335" s="201"/>
      <c r="O335" s="16"/>
      <c r="Q335" s="197"/>
      <c r="R335" s="159"/>
      <c r="S335" s="198"/>
    </row>
    <row r="336" spans="1:19" x14ac:dyDescent="0.3">
      <c r="A336" s="1">
        <v>54544</v>
      </c>
      <c r="B336" s="5">
        <f t="shared" si="6"/>
        <v>2.4659999999999999E-3</v>
      </c>
      <c r="C336" s="6">
        <v>5.3</v>
      </c>
      <c r="D336" s="182" t="s">
        <v>26</v>
      </c>
      <c r="E336" s="5">
        <v>2.4659999999999999E-3</v>
      </c>
      <c r="F336" s="200">
        <v>2.4662697723036864E-3</v>
      </c>
      <c r="H336" s="181"/>
      <c r="I336" s="181"/>
      <c r="J336" s="181"/>
      <c r="K336" s="1"/>
      <c r="L336" s="5"/>
      <c r="M336" s="6"/>
      <c r="N336" s="201"/>
      <c r="O336" s="16"/>
      <c r="Q336" s="197"/>
      <c r="R336" s="159"/>
      <c r="S336" s="198"/>
    </row>
    <row r="337" spans="1:19" x14ac:dyDescent="0.3">
      <c r="A337" s="1">
        <v>54575</v>
      </c>
      <c r="B337" s="5">
        <f t="shared" si="6"/>
        <v>2.4659999999999999E-3</v>
      </c>
      <c r="C337" s="6">
        <v>5.3</v>
      </c>
      <c r="D337" s="182" t="s">
        <v>26</v>
      </c>
      <c r="E337" s="5">
        <v>2.4659999999999999E-3</v>
      </c>
      <c r="F337" s="200">
        <v>2.4662697723036864E-3</v>
      </c>
      <c r="H337" s="181"/>
      <c r="I337" s="181"/>
      <c r="J337" s="181"/>
      <c r="K337" s="1"/>
      <c r="L337" s="5"/>
      <c r="M337" s="6"/>
      <c r="N337" s="201"/>
      <c r="O337" s="16"/>
      <c r="Q337" s="197"/>
      <c r="R337" s="159"/>
      <c r="S337" s="198"/>
    </row>
    <row r="338" spans="1:19" x14ac:dyDescent="0.3">
      <c r="A338" s="1">
        <v>54605</v>
      </c>
      <c r="B338" s="5">
        <f t="shared" si="6"/>
        <v>2.4659999999999999E-3</v>
      </c>
      <c r="C338" s="6">
        <v>5.3</v>
      </c>
      <c r="D338" s="182" t="s">
        <v>26</v>
      </c>
      <c r="E338" s="5">
        <v>2.4659999999999999E-3</v>
      </c>
      <c r="F338" s="200">
        <v>2.4662697723036864E-3</v>
      </c>
      <c r="H338" s="181"/>
      <c r="I338" s="181"/>
      <c r="J338" s="181"/>
      <c r="K338" s="1"/>
      <c r="L338" s="5"/>
      <c r="M338" s="6"/>
      <c r="N338" s="201"/>
      <c r="O338" s="16"/>
      <c r="Q338" s="197"/>
      <c r="R338" s="159"/>
      <c r="S338" s="198"/>
    </row>
    <row r="339" spans="1:19" x14ac:dyDescent="0.3">
      <c r="A339" s="1">
        <v>54636</v>
      </c>
      <c r="B339" s="5">
        <f t="shared" si="6"/>
        <v>2.4659999999999999E-3</v>
      </c>
      <c r="C339" s="6">
        <v>5.3</v>
      </c>
      <c r="D339" s="182" t="s">
        <v>26</v>
      </c>
      <c r="E339" s="5">
        <v>2.4659999999999999E-3</v>
      </c>
      <c r="F339" s="200">
        <v>2.4662697723036864E-3</v>
      </c>
      <c r="H339" s="181"/>
      <c r="I339" s="181"/>
      <c r="J339" s="181"/>
      <c r="K339" s="1"/>
      <c r="L339" s="5"/>
      <c r="M339" s="6"/>
      <c r="N339" s="201"/>
      <c r="O339" s="16"/>
      <c r="Q339" s="197"/>
      <c r="R339" s="159"/>
      <c r="S339" s="198"/>
    </row>
    <row r="340" spans="1:19" x14ac:dyDescent="0.3">
      <c r="A340" s="1">
        <v>54667</v>
      </c>
      <c r="B340" s="5">
        <f t="shared" si="6"/>
        <v>2.4659999999999999E-3</v>
      </c>
      <c r="C340" s="6">
        <v>5.3</v>
      </c>
      <c r="D340" s="182" t="s">
        <v>26</v>
      </c>
      <c r="E340" s="5">
        <v>2.4659999999999999E-3</v>
      </c>
      <c r="F340" s="200">
        <v>2.4662697723036864E-3</v>
      </c>
      <c r="H340" s="181"/>
      <c r="I340" s="181"/>
      <c r="J340" s="181"/>
      <c r="K340" s="1"/>
      <c r="L340" s="5"/>
      <c r="M340" s="6"/>
      <c r="N340" s="201"/>
      <c r="O340" s="16"/>
      <c r="Q340" s="197"/>
      <c r="R340" s="159"/>
      <c r="S340" s="198"/>
    </row>
    <row r="341" spans="1:19" x14ac:dyDescent="0.3">
      <c r="A341" s="1">
        <v>54697</v>
      </c>
      <c r="B341" s="5">
        <f t="shared" si="6"/>
        <v>2.4659999999999999E-3</v>
      </c>
      <c r="C341" s="6">
        <v>5.3</v>
      </c>
      <c r="D341" s="182" t="s">
        <v>26</v>
      </c>
      <c r="E341" s="5">
        <v>2.4659999999999999E-3</v>
      </c>
      <c r="F341" s="200">
        <v>2.4662697723036864E-3</v>
      </c>
      <c r="H341" s="181"/>
      <c r="I341" s="181"/>
      <c r="J341" s="181"/>
      <c r="K341" s="1"/>
      <c r="L341" s="5"/>
      <c r="M341" s="6"/>
      <c r="N341" s="201"/>
      <c r="O341" s="16"/>
      <c r="Q341" s="197"/>
      <c r="R341" s="159"/>
      <c r="S341" s="198"/>
    </row>
    <row r="342" spans="1:19" x14ac:dyDescent="0.3">
      <c r="A342" s="1">
        <v>54728</v>
      </c>
      <c r="B342" s="5">
        <f t="shared" si="6"/>
        <v>2.4659999999999999E-3</v>
      </c>
      <c r="C342" s="6">
        <v>5.3</v>
      </c>
      <c r="D342" s="182" t="s">
        <v>26</v>
      </c>
      <c r="E342" s="5">
        <v>2.4659999999999999E-3</v>
      </c>
      <c r="F342" s="200">
        <v>2.4662697723036864E-3</v>
      </c>
      <c r="H342" s="181"/>
      <c r="I342" s="181"/>
      <c r="J342" s="181"/>
      <c r="K342" s="1"/>
      <c r="L342" s="5"/>
      <c r="M342" s="6"/>
      <c r="N342" s="201"/>
      <c r="O342" s="16"/>
      <c r="Q342" s="197"/>
      <c r="R342" s="159"/>
      <c r="S342" s="198"/>
    </row>
    <row r="343" spans="1:19" x14ac:dyDescent="0.3">
      <c r="A343" s="1">
        <v>54758</v>
      </c>
      <c r="B343" s="5">
        <f t="shared" si="6"/>
        <v>2.4659999999999999E-3</v>
      </c>
      <c r="C343" s="6">
        <v>5.3</v>
      </c>
      <c r="D343" s="182" t="s">
        <v>26</v>
      </c>
      <c r="E343" s="5">
        <v>2.4659999999999999E-3</v>
      </c>
      <c r="F343" s="200">
        <v>2.4662697723036864E-3</v>
      </c>
      <c r="H343" s="181"/>
      <c r="I343" s="181"/>
      <c r="J343" s="181"/>
      <c r="K343" s="1"/>
      <c r="L343" s="5"/>
      <c r="M343" s="6"/>
      <c r="N343" s="201"/>
      <c r="O343" s="16"/>
      <c r="Q343" s="197"/>
      <c r="R343" s="159"/>
      <c r="S343" s="198"/>
    </row>
    <row r="344" spans="1:19" x14ac:dyDescent="0.3">
      <c r="A344" s="1">
        <v>54789</v>
      </c>
      <c r="B344" s="5">
        <f t="shared" si="6"/>
        <v>2.4659999999999999E-3</v>
      </c>
      <c r="C344" s="6">
        <v>5.3</v>
      </c>
      <c r="D344" s="182" t="s">
        <v>26</v>
      </c>
      <c r="E344" s="5">
        <v>2.4659999999999999E-3</v>
      </c>
      <c r="F344" s="200">
        <v>2.4662697723036864E-3</v>
      </c>
      <c r="H344" s="181"/>
      <c r="I344" s="181"/>
      <c r="J344" s="181"/>
      <c r="K344" s="1"/>
      <c r="L344" s="5"/>
      <c r="M344" s="6"/>
      <c r="N344" s="201"/>
      <c r="O344" s="16"/>
      <c r="Q344" s="197"/>
      <c r="R344" s="159"/>
      <c r="S344" s="198"/>
    </row>
    <row r="345" spans="1:19" x14ac:dyDescent="0.3">
      <c r="A345" s="1">
        <v>54820</v>
      </c>
      <c r="B345" s="5">
        <f t="shared" si="6"/>
        <v>2.4659999999999999E-3</v>
      </c>
      <c r="C345" s="6">
        <v>5.3</v>
      </c>
      <c r="D345" s="182" t="s">
        <v>26</v>
      </c>
      <c r="E345" s="5">
        <v>2.4659999999999999E-3</v>
      </c>
      <c r="F345" s="200">
        <v>2.4662697723036864E-3</v>
      </c>
      <c r="H345" s="181"/>
      <c r="I345" s="181"/>
      <c r="J345" s="181"/>
      <c r="K345" s="1"/>
      <c r="L345" s="5"/>
      <c r="M345" s="6"/>
      <c r="N345" s="201"/>
      <c r="O345" s="16"/>
      <c r="Q345" s="197"/>
      <c r="R345" s="159"/>
      <c r="S345" s="198"/>
    </row>
    <row r="346" spans="1:19" x14ac:dyDescent="0.3">
      <c r="A346" s="1">
        <v>54848</v>
      </c>
      <c r="B346" s="5">
        <f t="shared" si="6"/>
        <v>2.4659999999999999E-3</v>
      </c>
      <c r="C346" s="6">
        <v>5.3</v>
      </c>
      <c r="D346" s="182" t="s">
        <v>26</v>
      </c>
      <c r="E346" s="5">
        <v>2.4659999999999999E-3</v>
      </c>
      <c r="F346" s="200">
        <v>2.4662697723036864E-3</v>
      </c>
      <c r="H346" s="181"/>
      <c r="I346" s="181"/>
      <c r="J346" s="181"/>
      <c r="K346" s="1"/>
      <c r="L346" s="5"/>
      <c r="M346" s="6"/>
      <c r="N346" s="201"/>
      <c r="O346" s="16"/>
      <c r="Q346" s="197"/>
      <c r="R346" s="159"/>
      <c r="S346" s="198"/>
    </row>
    <row r="347" spans="1:19" x14ac:dyDescent="0.3">
      <c r="A347" s="1">
        <v>54879</v>
      </c>
      <c r="B347" s="5">
        <f t="shared" si="6"/>
        <v>2.4659999999999999E-3</v>
      </c>
      <c r="C347" s="6">
        <v>5.3</v>
      </c>
      <c r="D347" s="182" t="s">
        <v>26</v>
      </c>
      <c r="E347" s="5">
        <v>2.4659999999999999E-3</v>
      </c>
      <c r="F347" s="200">
        <v>2.4662697723036864E-3</v>
      </c>
      <c r="H347" s="181"/>
      <c r="I347" s="181"/>
      <c r="J347" s="181"/>
      <c r="K347" s="1"/>
      <c r="L347" s="5"/>
      <c r="M347" s="6"/>
      <c r="N347" s="201"/>
      <c r="O347" s="16"/>
      <c r="Q347" s="197"/>
      <c r="R347" s="159"/>
      <c r="S347" s="198"/>
    </row>
    <row r="348" spans="1:19" x14ac:dyDescent="0.3">
      <c r="A348" s="1">
        <v>54909</v>
      </c>
      <c r="B348" s="5">
        <f t="shared" si="6"/>
        <v>2.4659999999999999E-3</v>
      </c>
      <c r="C348" s="6">
        <v>5.3</v>
      </c>
      <c r="D348" s="182" t="s">
        <v>26</v>
      </c>
      <c r="E348" s="5">
        <v>2.4659999999999999E-3</v>
      </c>
      <c r="F348" s="200">
        <v>2.4662697723036864E-3</v>
      </c>
      <c r="H348" s="181"/>
      <c r="I348" s="181"/>
      <c r="J348" s="181"/>
      <c r="K348" s="1"/>
      <c r="L348" s="5"/>
      <c r="M348" s="6"/>
      <c r="N348" s="201"/>
      <c r="O348" s="16"/>
      <c r="Q348" s="197"/>
      <c r="R348" s="159"/>
      <c r="S348" s="198"/>
    </row>
    <row r="349" spans="1:19" x14ac:dyDescent="0.3">
      <c r="A349" s="1">
        <v>54940</v>
      </c>
      <c r="B349" s="5">
        <f t="shared" si="6"/>
        <v>2.4659999999999999E-3</v>
      </c>
      <c r="C349" s="6">
        <v>5.3</v>
      </c>
      <c r="D349" s="182" t="s">
        <v>26</v>
      </c>
      <c r="E349" s="5">
        <v>2.4659999999999999E-3</v>
      </c>
      <c r="F349" s="200">
        <v>2.4662697723036864E-3</v>
      </c>
      <c r="H349" s="181"/>
      <c r="I349" s="181"/>
      <c r="J349" s="181"/>
      <c r="K349" s="1"/>
      <c r="L349" s="5"/>
      <c r="M349" s="6"/>
      <c r="N349" s="201"/>
      <c r="O349" s="16"/>
      <c r="Q349" s="197"/>
      <c r="R349" s="159"/>
      <c r="S349" s="198"/>
    </row>
    <row r="350" spans="1:19" x14ac:dyDescent="0.3">
      <c r="A350" s="1">
        <v>54970</v>
      </c>
      <c r="B350" s="5">
        <f t="shared" si="6"/>
        <v>2.4659999999999999E-3</v>
      </c>
      <c r="C350" s="6">
        <v>5.3</v>
      </c>
      <c r="D350" s="182" t="s">
        <v>26</v>
      </c>
      <c r="E350" s="5">
        <v>2.4659999999999999E-3</v>
      </c>
      <c r="F350" s="200">
        <v>2.4662697723036864E-3</v>
      </c>
      <c r="H350" s="181"/>
      <c r="I350" s="181"/>
      <c r="J350" s="181"/>
      <c r="K350" s="1"/>
      <c r="L350" s="5"/>
      <c r="M350" s="6"/>
      <c r="N350" s="201"/>
      <c r="O350" s="16"/>
      <c r="Q350" s="197"/>
      <c r="R350" s="159"/>
      <c r="S350" s="198"/>
    </row>
    <row r="351" spans="1:19" x14ac:dyDescent="0.3">
      <c r="A351" s="1">
        <v>55001</v>
      </c>
      <c r="B351" s="5">
        <f t="shared" si="6"/>
        <v>2.4659999999999999E-3</v>
      </c>
      <c r="C351" s="6">
        <v>5.3</v>
      </c>
      <c r="D351" s="182" t="s">
        <v>26</v>
      </c>
      <c r="E351" s="5">
        <v>2.4659999999999999E-3</v>
      </c>
      <c r="F351" s="200">
        <v>2.4662697723036864E-3</v>
      </c>
      <c r="H351" s="181"/>
      <c r="I351" s="181"/>
      <c r="J351" s="181"/>
      <c r="K351" s="1"/>
      <c r="L351" s="5"/>
      <c r="M351" s="6"/>
      <c r="N351" s="201"/>
      <c r="O351" s="16"/>
      <c r="Q351" s="197"/>
      <c r="R351" s="159"/>
      <c r="S351" s="198"/>
    </row>
    <row r="352" spans="1:19" x14ac:dyDescent="0.3">
      <c r="A352" s="1">
        <v>55032</v>
      </c>
      <c r="B352" s="5">
        <f t="shared" si="6"/>
        <v>2.4659999999999999E-3</v>
      </c>
      <c r="C352" s="6">
        <v>5.3</v>
      </c>
      <c r="D352" s="182" t="s">
        <v>26</v>
      </c>
      <c r="E352" s="5">
        <v>2.4659999999999999E-3</v>
      </c>
      <c r="F352" s="200">
        <v>2.4662697723036864E-3</v>
      </c>
      <c r="H352" s="181"/>
      <c r="I352" s="181"/>
      <c r="J352" s="181"/>
      <c r="K352" s="1"/>
      <c r="L352" s="5"/>
      <c r="M352" s="6"/>
      <c r="N352" s="201"/>
      <c r="O352" s="16"/>
      <c r="Q352" s="197"/>
      <c r="R352" s="159"/>
      <c r="S352" s="198"/>
    </row>
    <row r="353" spans="1:19" x14ac:dyDescent="0.3">
      <c r="A353" s="1">
        <v>55062</v>
      </c>
      <c r="B353" s="5">
        <f t="shared" si="6"/>
        <v>2.4659999999999999E-3</v>
      </c>
      <c r="C353" s="6">
        <v>5.3</v>
      </c>
      <c r="D353" s="182" t="s">
        <v>26</v>
      </c>
      <c r="E353" s="5">
        <v>2.4659999999999999E-3</v>
      </c>
      <c r="F353" s="200">
        <v>2.4662697723036864E-3</v>
      </c>
      <c r="H353" s="181"/>
      <c r="I353" s="181"/>
      <c r="J353" s="181"/>
      <c r="K353" s="1"/>
      <c r="L353" s="5"/>
      <c r="M353" s="6"/>
      <c r="N353" s="201"/>
      <c r="O353" s="16"/>
      <c r="Q353" s="197"/>
      <c r="R353" s="159"/>
      <c r="S353" s="198"/>
    </row>
    <row r="354" spans="1:19" x14ac:dyDescent="0.3">
      <c r="A354" s="1">
        <v>55093</v>
      </c>
      <c r="B354" s="5">
        <f t="shared" si="6"/>
        <v>2.4659999999999999E-3</v>
      </c>
      <c r="C354" s="6">
        <v>5.3</v>
      </c>
      <c r="D354" s="182" t="s">
        <v>26</v>
      </c>
      <c r="E354" s="5">
        <v>2.4659999999999999E-3</v>
      </c>
      <c r="F354" s="200">
        <v>2.4662697723036864E-3</v>
      </c>
      <c r="H354" s="181"/>
      <c r="I354" s="181"/>
      <c r="J354" s="181"/>
      <c r="K354" s="1"/>
      <c r="L354" s="5"/>
      <c r="M354" s="6"/>
      <c r="N354" s="201"/>
      <c r="O354" s="16"/>
      <c r="Q354" s="197"/>
      <c r="R354" s="159"/>
      <c r="S354" s="198"/>
    </row>
    <row r="355" spans="1:19" x14ac:dyDescent="0.3">
      <c r="A355" s="1">
        <v>55123</v>
      </c>
      <c r="B355" s="5">
        <f t="shared" si="6"/>
        <v>2.4659999999999999E-3</v>
      </c>
      <c r="C355" s="6">
        <v>5.3</v>
      </c>
      <c r="D355" s="182" t="s">
        <v>26</v>
      </c>
      <c r="E355" s="5">
        <v>2.4659999999999999E-3</v>
      </c>
      <c r="F355" s="200">
        <v>2.4662697723036864E-3</v>
      </c>
      <c r="H355" s="181"/>
      <c r="I355" s="181"/>
      <c r="J355" s="181"/>
      <c r="K355" s="1"/>
      <c r="L355" s="5"/>
      <c r="M355" s="6"/>
      <c r="N355" s="201"/>
      <c r="O355" s="16"/>
      <c r="Q355" s="197"/>
      <c r="R355" s="159"/>
      <c r="S355" s="198"/>
    </row>
    <row r="356" spans="1:19" x14ac:dyDescent="0.3">
      <c r="A356" s="1">
        <v>55154</v>
      </c>
      <c r="B356" s="5">
        <f t="shared" si="6"/>
        <v>2.4659999999999999E-3</v>
      </c>
      <c r="C356" s="6">
        <v>5.3</v>
      </c>
      <c r="D356" s="182" t="s">
        <v>26</v>
      </c>
      <c r="E356" s="5">
        <v>2.4659999999999999E-3</v>
      </c>
      <c r="F356" s="200">
        <v>2.4662697723036864E-3</v>
      </c>
      <c r="H356" s="181"/>
      <c r="I356" s="181"/>
      <c r="J356" s="181"/>
      <c r="K356" s="1"/>
      <c r="L356" s="5"/>
      <c r="M356" s="6"/>
      <c r="N356" s="201"/>
      <c r="O356" s="16"/>
      <c r="Q356" s="197"/>
      <c r="R356" s="159"/>
      <c r="S356" s="198"/>
    </row>
    <row r="357" spans="1:19" x14ac:dyDescent="0.3">
      <c r="A357" s="1">
        <v>55185</v>
      </c>
      <c r="B357" s="5">
        <f t="shared" si="6"/>
        <v>2.4659999999999999E-3</v>
      </c>
      <c r="C357" s="6">
        <v>5.3</v>
      </c>
      <c r="D357" s="182" t="s">
        <v>26</v>
      </c>
      <c r="E357" s="5">
        <v>2.4659999999999999E-3</v>
      </c>
      <c r="F357" s="200">
        <v>2.4662697723036864E-3</v>
      </c>
      <c r="H357" s="181"/>
      <c r="I357" s="181"/>
      <c r="J357" s="181"/>
      <c r="K357" s="1"/>
      <c r="L357" s="5"/>
      <c r="M357" s="6"/>
      <c r="N357" s="201"/>
      <c r="O357" s="16"/>
      <c r="Q357" s="197"/>
      <c r="R357" s="159"/>
      <c r="S357" s="198"/>
    </row>
    <row r="358" spans="1:19" x14ac:dyDescent="0.3">
      <c r="A358" s="1">
        <v>55213</v>
      </c>
      <c r="B358" s="5">
        <f t="shared" si="6"/>
        <v>2.4659999999999999E-3</v>
      </c>
      <c r="C358" s="6">
        <v>5.3</v>
      </c>
      <c r="D358" s="182" t="s">
        <v>26</v>
      </c>
      <c r="E358" s="5">
        <v>2.4659999999999999E-3</v>
      </c>
      <c r="F358" s="200">
        <v>2.4662697723036864E-3</v>
      </c>
      <c r="H358" s="181"/>
      <c r="I358" s="181"/>
      <c r="J358" s="181"/>
      <c r="K358" s="1"/>
      <c r="L358" s="5"/>
      <c r="M358" s="6"/>
      <c r="N358" s="201"/>
      <c r="O358" s="16"/>
      <c r="Q358" s="197"/>
      <c r="R358" s="159"/>
      <c r="S358" s="198"/>
    </row>
    <row r="359" spans="1:19" x14ac:dyDescent="0.3">
      <c r="A359" s="1">
        <v>55244</v>
      </c>
      <c r="B359" s="5">
        <f t="shared" si="6"/>
        <v>2.4659999999999999E-3</v>
      </c>
      <c r="C359" s="6">
        <v>5.3</v>
      </c>
      <c r="D359" s="182" t="s">
        <v>26</v>
      </c>
      <c r="E359" s="5">
        <v>2.4659999999999999E-3</v>
      </c>
      <c r="F359" s="200">
        <v>2.4662697723036864E-3</v>
      </c>
      <c r="H359" s="181"/>
      <c r="I359" s="181"/>
      <c r="J359" s="181"/>
      <c r="K359" s="1"/>
      <c r="L359" s="5"/>
      <c r="M359" s="6"/>
      <c r="N359" s="201"/>
      <c r="O359" s="16"/>
      <c r="Q359" s="197"/>
      <c r="R359" s="159"/>
      <c r="S359" s="198"/>
    </row>
    <row r="360" spans="1:19" x14ac:dyDescent="0.3">
      <c r="A360" s="1">
        <v>55274</v>
      </c>
      <c r="B360" s="5">
        <f t="shared" si="6"/>
        <v>2.4659999999999999E-3</v>
      </c>
      <c r="C360" s="6">
        <v>5.3</v>
      </c>
      <c r="D360" s="182" t="s">
        <v>26</v>
      </c>
      <c r="E360" s="5">
        <v>2.4659999999999999E-3</v>
      </c>
      <c r="F360" s="200">
        <v>2.4662697723036864E-3</v>
      </c>
      <c r="H360" s="181"/>
      <c r="I360" s="181"/>
      <c r="J360" s="181"/>
      <c r="K360" s="1"/>
      <c r="L360" s="5"/>
      <c r="M360" s="6"/>
      <c r="N360" s="201"/>
      <c r="O360" s="16"/>
      <c r="Q360" s="197"/>
      <c r="R360" s="159"/>
      <c r="S360" s="198"/>
    </row>
    <row r="361" spans="1:19" x14ac:dyDescent="0.3">
      <c r="A361" s="1">
        <v>55305</v>
      </c>
      <c r="B361" s="5">
        <f t="shared" si="6"/>
        <v>2.4659999999999999E-3</v>
      </c>
      <c r="C361" s="6">
        <v>5.3</v>
      </c>
      <c r="D361" s="182" t="s">
        <v>26</v>
      </c>
      <c r="E361" s="5">
        <v>2.4659999999999999E-3</v>
      </c>
      <c r="F361" s="200">
        <v>2.4662697723036864E-3</v>
      </c>
      <c r="H361" s="181"/>
      <c r="I361" s="181"/>
      <c r="J361" s="181"/>
      <c r="K361" s="1"/>
      <c r="L361" s="5"/>
      <c r="M361" s="6"/>
      <c r="N361" s="201"/>
      <c r="O361" s="16"/>
      <c r="Q361" s="197"/>
      <c r="R361" s="159"/>
      <c r="S361" s="198"/>
    </row>
    <row r="362" spans="1:19" x14ac:dyDescent="0.3">
      <c r="A362" s="1">
        <v>55335</v>
      </c>
      <c r="B362" s="5">
        <f t="shared" si="6"/>
        <v>2.4659999999999999E-3</v>
      </c>
      <c r="C362" s="6">
        <v>5.3</v>
      </c>
      <c r="D362" s="182" t="s">
        <v>26</v>
      </c>
      <c r="E362" s="5">
        <v>2.4659999999999999E-3</v>
      </c>
      <c r="F362" s="200">
        <v>2.4662697723036864E-3</v>
      </c>
      <c r="H362" s="181"/>
      <c r="I362" s="181"/>
      <c r="J362" s="181"/>
      <c r="K362" s="1"/>
      <c r="L362" s="5"/>
      <c r="M362" s="6"/>
      <c r="N362" s="201"/>
      <c r="O362" s="16"/>
      <c r="Q362" s="197"/>
      <c r="R362" s="159"/>
      <c r="S362" s="198"/>
    </row>
    <row r="363" spans="1:19" x14ac:dyDescent="0.3">
      <c r="A363" s="1">
        <v>55366</v>
      </c>
      <c r="B363" s="5">
        <f t="shared" si="6"/>
        <v>2.4659999999999999E-3</v>
      </c>
      <c r="C363" s="6">
        <v>5.3</v>
      </c>
      <c r="D363" s="182" t="s">
        <v>26</v>
      </c>
      <c r="E363" s="5">
        <v>2.4659999999999999E-3</v>
      </c>
      <c r="F363" s="200">
        <v>2.4662697723036864E-3</v>
      </c>
      <c r="H363" s="181"/>
      <c r="I363" s="181"/>
      <c r="J363" s="181"/>
      <c r="K363" s="1"/>
      <c r="L363" s="5"/>
      <c r="M363" s="6"/>
      <c r="N363" s="201"/>
      <c r="O363" s="16"/>
      <c r="Q363" s="197"/>
      <c r="R363" s="159"/>
      <c r="S363" s="198"/>
    </row>
    <row r="364" spans="1:19" x14ac:dyDescent="0.3">
      <c r="A364" s="1">
        <v>55397</v>
      </c>
      <c r="B364" s="5">
        <f t="shared" si="6"/>
        <v>2.4659999999999999E-3</v>
      </c>
      <c r="C364" s="6">
        <v>5.3</v>
      </c>
      <c r="D364" s="182" t="s">
        <v>26</v>
      </c>
      <c r="E364" s="5">
        <v>2.4659999999999999E-3</v>
      </c>
      <c r="F364" s="200">
        <v>2.4662697723036864E-3</v>
      </c>
      <c r="H364" s="181"/>
      <c r="I364" s="181"/>
      <c r="J364" s="181"/>
      <c r="K364" s="1"/>
      <c r="L364" s="5"/>
      <c r="M364" s="6"/>
      <c r="N364" s="201"/>
      <c r="O364" s="16"/>
      <c r="Q364" s="197"/>
      <c r="R364" s="159"/>
      <c r="S364" s="198"/>
    </row>
    <row r="365" spans="1:19" x14ac:dyDescent="0.3">
      <c r="A365" s="1">
        <v>55427</v>
      </c>
      <c r="B365" s="5">
        <f t="shared" si="6"/>
        <v>2.4659999999999999E-3</v>
      </c>
      <c r="C365" s="6">
        <v>5.3</v>
      </c>
      <c r="D365" s="182" t="s">
        <v>26</v>
      </c>
      <c r="E365" s="5">
        <v>2.4659999999999999E-3</v>
      </c>
      <c r="F365" s="200">
        <v>2.4662697723036864E-3</v>
      </c>
      <c r="H365" s="181"/>
      <c r="I365" s="181"/>
      <c r="J365" s="181"/>
      <c r="K365" s="1"/>
      <c r="L365" s="5"/>
      <c r="M365" s="6"/>
      <c r="N365" s="201"/>
      <c r="O365" s="16"/>
      <c r="Q365" s="197"/>
      <c r="R365" s="159"/>
      <c r="S365" s="198"/>
    </row>
    <row r="366" spans="1:19" x14ac:dyDescent="0.3">
      <c r="A366" s="1">
        <v>55458</v>
      </c>
      <c r="B366" s="5">
        <f t="shared" si="6"/>
        <v>2.4659999999999999E-3</v>
      </c>
      <c r="C366" s="6">
        <v>5.3</v>
      </c>
      <c r="D366" s="182" t="s">
        <v>26</v>
      </c>
      <c r="E366" s="5">
        <v>2.4659999999999999E-3</v>
      </c>
      <c r="F366" s="200">
        <v>2.4662697723036864E-3</v>
      </c>
      <c r="H366" s="181"/>
      <c r="I366" s="181"/>
      <c r="J366" s="181"/>
      <c r="K366" s="1"/>
      <c r="L366" s="5"/>
      <c r="M366" s="6"/>
      <c r="N366" s="201"/>
      <c r="O366" s="16"/>
      <c r="Q366" s="197"/>
      <c r="R366" s="159"/>
      <c r="S366" s="198"/>
    </row>
    <row r="367" spans="1:19" x14ac:dyDescent="0.3">
      <c r="A367" s="1">
        <v>55488</v>
      </c>
      <c r="B367" s="5">
        <f t="shared" si="6"/>
        <v>2.4659999999999999E-3</v>
      </c>
      <c r="C367" s="6">
        <v>5.3</v>
      </c>
      <c r="D367" s="182" t="s">
        <v>26</v>
      </c>
      <c r="E367" s="5">
        <v>2.4659999999999999E-3</v>
      </c>
      <c r="F367" s="200">
        <v>2.4662697723036864E-3</v>
      </c>
      <c r="H367" s="181"/>
      <c r="I367" s="181"/>
      <c r="J367" s="181"/>
      <c r="K367" s="1"/>
      <c r="L367" s="5"/>
      <c r="M367" s="6"/>
      <c r="N367" s="201"/>
      <c r="O367" s="16"/>
      <c r="Q367" s="197"/>
      <c r="R367" s="159"/>
      <c r="S367" s="198"/>
    </row>
    <row r="368" spans="1:19" x14ac:dyDescent="0.3">
      <c r="A368" s="1">
        <v>55519</v>
      </c>
      <c r="B368" s="5">
        <f t="shared" si="6"/>
        <v>2.4659999999999999E-3</v>
      </c>
      <c r="C368" s="6">
        <v>5.3</v>
      </c>
      <c r="D368" s="182" t="s">
        <v>26</v>
      </c>
      <c r="E368" s="5">
        <v>2.4659999999999999E-3</v>
      </c>
      <c r="F368" s="200">
        <v>2.4662697723036864E-3</v>
      </c>
      <c r="H368" s="181"/>
      <c r="I368" s="181"/>
      <c r="J368" s="181"/>
      <c r="K368" s="1"/>
      <c r="L368" s="5"/>
      <c r="M368" s="6"/>
      <c r="N368" s="201"/>
      <c r="O368" s="16"/>
      <c r="Q368" s="197"/>
      <c r="R368" s="159"/>
      <c r="S368" s="198"/>
    </row>
    <row r="369" spans="1:19" x14ac:dyDescent="0.3">
      <c r="A369" s="1">
        <v>55550</v>
      </c>
      <c r="B369" s="5">
        <f t="shared" si="6"/>
        <v>2.4659999999999999E-3</v>
      </c>
      <c r="C369" s="6">
        <v>5.3</v>
      </c>
      <c r="D369" s="182" t="s">
        <v>26</v>
      </c>
      <c r="E369" s="5">
        <v>2.4659999999999999E-3</v>
      </c>
      <c r="F369" s="200">
        <v>2.4662697723036864E-3</v>
      </c>
      <c r="H369" s="181"/>
      <c r="I369" s="181"/>
      <c r="J369" s="181"/>
      <c r="K369" s="1"/>
      <c r="L369" s="5"/>
      <c r="M369" s="6"/>
      <c r="N369" s="201"/>
      <c r="O369" s="16"/>
      <c r="Q369" s="197"/>
      <c r="R369" s="159"/>
      <c r="S369" s="198"/>
    </row>
    <row r="370" spans="1:19" x14ac:dyDescent="0.3">
      <c r="A370" s="1">
        <v>55579</v>
      </c>
      <c r="B370" s="5">
        <f t="shared" si="6"/>
        <v>2.4659999999999999E-3</v>
      </c>
      <c r="C370" s="6">
        <v>5.3</v>
      </c>
      <c r="D370" s="182" t="s">
        <v>26</v>
      </c>
      <c r="E370" s="5">
        <v>2.4659999999999999E-3</v>
      </c>
      <c r="F370" s="200">
        <v>2.4662697723036864E-3</v>
      </c>
      <c r="H370" s="181"/>
      <c r="I370" s="181"/>
      <c r="J370" s="181"/>
      <c r="K370" s="1"/>
      <c r="L370" s="5"/>
      <c r="M370" s="6"/>
      <c r="N370" s="201"/>
      <c r="O370" s="16"/>
      <c r="Q370" s="197"/>
      <c r="R370" s="159"/>
      <c r="S370" s="198"/>
    </row>
    <row r="371" spans="1:19" x14ac:dyDescent="0.3">
      <c r="A371" s="1">
        <v>55610</v>
      </c>
      <c r="B371" s="5">
        <f t="shared" si="6"/>
        <v>2.4659999999999999E-3</v>
      </c>
      <c r="C371" s="6">
        <v>5.3</v>
      </c>
      <c r="D371" s="182" t="s">
        <v>26</v>
      </c>
      <c r="E371" s="5">
        <v>2.4659999999999999E-3</v>
      </c>
      <c r="F371" s="200">
        <v>2.4662697723036864E-3</v>
      </c>
      <c r="H371" s="181"/>
      <c r="I371" s="181"/>
      <c r="J371" s="181"/>
      <c r="K371" s="1"/>
      <c r="L371" s="5"/>
      <c r="M371" s="6"/>
      <c r="N371" s="201"/>
      <c r="O371" s="16"/>
      <c r="Q371" s="197"/>
      <c r="R371" s="159"/>
      <c r="S371" s="198"/>
    </row>
    <row r="372" spans="1:19" x14ac:dyDescent="0.3">
      <c r="A372" s="1">
        <v>55640</v>
      </c>
      <c r="B372" s="5">
        <f t="shared" si="6"/>
        <v>2.4659999999999999E-3</v>
      </c>
      <c r="C372" s="6">
        <v>5.3</v>
      </c>
      <c r="D372" s="182" t="s">
        <v>26</v>
      </c>
      <c r="E372" s="5">
        <v>2.4659999999999999E-3</v>
      </c>
      <c r="F372" s="200">
        <v>2.4662697723036864E-3</v>
      </c>
      <c r="H372" s="181"/>
      <c r="I372" s="181"/>
      <c r="J372" s="181"/>
      <c r="K372" s="1"/>
      <c r="L372" s="5"/>
      <c r="M372" s="6"/>
      <c r="N372" s="201"/>
      <c r="O372" s="16"/>
      <c r="Q372" s="197"/>
      <c r="R372" s="159"/>
      <c r="S372" s="198"/>
    </row>
    <row r="373" spans="1:19" x14ac:dyDescent="0.3">
      <c r="A373" s="1">
        <v>55671</v>
      </c>
      <c r="B373" s="5">
        <f t="shared" si="6"/>
        <v>2.4659999999999999E-3</v>
      </c>
      <c r="C373" s="6">
        <v>5.3</v>
      </c>
      <c r="D373" s="182" t="s">
        <v>26</v>
      </c>
      <c r="E373" s="5">
        <v>2.4659999999999999E-3</v>
      </c>
      <c r="F373" s="200">
        <v>2.4662697723036864E-3</v>
      </c>
      <c r="H373" s="181"/>
      <c r="I373" s="181"/>
      <c r="J373" s="181"/>
      <c r="K373" s="1"/>
      <c r="L373" s="5"/>
      <c r="M373" s="6"/>
      <c r="N373" s="201"/>
      <c r="O373" s="16"/>
      <c r="Q373" s="197"/>
      <c r="R373" s="159"/>
      <c r="S373" s="198"/>
    </row>
    <row r="374" spans="1:19" x14ac:dyDescent="0.3">
      <c r="A374" s="1">
        <v>55701</v>
      </c>
      <c r="B374" s="5">
        <f t="shared" si="6"/>
        <v>2.4659999999999999E-3</v>
      </c>
      <c r="C374" s="6">
        <v>5.3</v>
      </c>
      <c r="D374" s="182" t="s">
        <v>26</v>
      </c>
      <c r="E374" s="5">
        <v>2.4659999999999999E-3</v>
      </c>
      <c r="F374" s="200">
        <v>2.4662697723036864E-3</v>
      </c>
      <c r="H374" s="181"/>
      <c r="I374" s="181"/>
      <c r="J374" s="181"/>
      <c r="K374" s="1"/>
      <c r="L374" s="5"/>
      <c r="M374" s="6"/>
      <c r="N374" s="201"/>
      <c r="O374" s="16"/>
      <c r="Q374" s="197"/>
      <c r="R374" s="159"/>
      <c r="S374" s="198"/>
    </row>
    <row r="375" spans="1:19" x14ac:dyDescent="0.3">
      <c r="A375" s="1">
        <v>55732</v>
      </c>
      <c r="B375" s="5">
        <f t="shared" si="6"/>
        <v>2.4659999999999999E-3</v>
      </c>
      <c r="C375" s="6">
        <v>5.3</v>
      </c>
      <c r="D375" s="182" t="s">
        <v>26</v>
      </c>
      <c r="E375" s="5">
        <v>2.4659999999999999E-3</v>
      </c>
      <c r="F375" s="200">
        <v>2.4662697723036864E-3</v>
      </c>
      <c r="H375" s="181"/>
      <c r="I375" s="181"/>
      <c r="J375" s="181"/>
      <c r="K375" s="1"/>
      <c r="L375" s="5"/>
      <c r="M375" s="6"/>
      <c r="N375" s="201"/>
      <c r="O375" s="16"/>
      <c r="Q375" s="197"/>
      <c r="R375" s="159"/>
      <c r="S375" s="198"/>
    </row>
    <row r="376" spans="1:19" x14ac:dyDescent="0.3">
      <c r="A376" s="1">
        <v>55763</v>
      </c>
      <c r="B376" s="5">
        <f t="shared" si="6"/>
        <v>2.4659999999999999E-3</v>
      </c>
      <c r="C376" s="6">
        <v>5.3</v>
      </c>
      <c r="D376" s="182" t="s">
        <v>26</v>
      </c>
      <c r="E376" s="5">
        <v>2.4659999999999999E-3</v>
      </c>
      <c r="F376" s="200">
        <v>2.4662697723036864E-3</v>
      </c>
      <c r="H376" s="181"/>
      <c r="I376" s="181"/>
      <c r="J376" s="181"/>
      <c r="K376" s="1"/>
      <c r="L376" s="5"/>
      <c r="M376" s="6"/>
      <c r="N376" s="201"/>
      <c r="O376" s="16"/>
      <c r="Q376" s="197"/>
      <c r="R376" s="159"/>
      <c r="S376" s="198"/>
    </row>
    <row r="377" spans="1:19" x14ac:dyDescent="0.3">
      <c r="A377" s="1">
        <v>55793</v>
      </c>
      <c r="B377" s="5">
        <f t="shared" si="6"/>
        <v>2.4659999999999999E-3</v>
      </c>
      <c r="C377" s="6">
        <v>5.3</v>
      </c>
      <c r="D377" s="182" t="s">
        <v>26</v>
      </c>
      <c r="E377" s="5">
        <v>2.4659999999999999E-3</v>
      </c>
      <c r="F377" s="200">
        <v>2.4662697723036864E-3</v>
      </c>
      <c r="H377" s="181"/>
      <c r="I377" s="181"/>
      <c r="J377" s="181"/>
      <c r="K377" s="1"/>
      <c r="L377" s="5"/>
      <c r="M377" s="6"/>
      <c r="N377" s="201"/>
      <c r="O377" s="16"/>
      <c r="Q377" s="197"/>
      <c r="R377" s="159"/>
      <c r="S377" s="198"/>
    </row>
    <row r="378" spans="1:19" x14ac:dyDescent="0.3">
      <c r="A378" s="1">
        <v>55824</v>
      </c>
      <c r="B378" s="5">
        <f t="shared" si="6"/>
        <v>2.4659999999999999E-3</v>
      </c>
      <c r="C378" s="6">
        <v>5.3</v>
      </c>
      <c r="D378" s="182" t="s">
        <v>26</v>
      </c>
      <c r="E378" s="5">
        <v>2.4659999999999999E-3</v>
      </c>
      <c r="F378" s="200">
        <v>2.4662697723036864E-3</v>
      </c>
      <c r="H378" s="181"/>
      <c r="I378" s="181"/>
      <c r="J378" s="181"/>
      <c r="K378" s="1"/>
      <c r="L378" s="5"/>
      <c r="M378" s="6"/>
      <c r="N378" s="201"/>
      <c r="O378" s="16"/>
      <c r="Q378" s="197"/>
      <c r="R378" s="159"/>
      <c r="S378" s="198"/>
    </row>
    <row r="379" spans="1:19" x14ac:dyDescent="0.3">
      <c r="A379" s="1">
        <v>55854</v>
      </c>
      <c r="B379" s="5">
        <f t="shared" si="6"/>
        <v>2.4659999999999999E-3</v>
      </c>
      <c r="C379" s="6">
        <v>5.3</v>
      </c>
      <c r="D379" s="182" t="s">
        <v>26</v>
      </c>
      <c r="E379" s="5">
        <v>2.4659999999999999E-3</v>
      </c>
      <c r="F379" s="200">
        <v>2.4662697723036864E-3</v>
      </c>
      <c r="H379" s="181"/>
      <c r="I379" s="181"/>
      <c r="J379" s="181"/>
      <c r="K379" s="1"/>
      <c r="L379" s="5"/>
      <c r="M379" s="6"/>
      <c r="N379" s="201"/>
      <c r="O379" s="16"/>
      <c r="Q379" s="197"/>
      <c r="R379" s="159"/>
      <c r="S379" s="198"/>
    </row>
    <row r="380" spans="1:19" x14ac:dyDescent="0.3">
      <c r="A380" s="1">
        <v>55885</v>
      </c>
      <c r="B380" s="5">
        <f t="shared" si="6"/>
        <v>2.4659999999999999E-3</v>
      </c>
      <c r="C380" s="6">
        <v>5.3</v>
      </c>
      <c r="D380" s="182" t="s">
        <v>26</v>
      </c>
      <c r="E380" s="5">
        <v>2.4659999999999999E-3</v>
      </c>
      <c r="F380" s="200">
        <v>2.4662697723036864E-3</v>
      </c>
      <c r="H380" s="181"/>
      <c r="I380" s="181"/>
      <c r="J380" s="181"/>
      <c r="K380" s="1"/>
      <c r="L380" s="5"/>
      <c r="M380" s="6"/>
      <c r="N380" s="201"/>
      <c r="O380" s="16"/>
      <c r="Q380" s="197"/>
      <c r="R380" s="159"/>
      <c r="S380" s="198"/>
    </row>
    <row r="381" spans="1:19" x14ac:dyDescent="0.3">
      <c r="A381" s="1">
        <v>55916</v>
      </c>
      <c r="B381" s="5">
        <f t="shared" si="6"/>
        <v>2.4659999999999999E-3</v>
      </c>
      <c r="C381" s="6">
        <v>5.3</v>
      </c>
      <c r="D381" s="182" t="s">
        <v>26</v>
      </c>
      <c r="E381" s="5">
        <v>2.4659999999999999E-3</v>
      </c>
      <c r="F381" s="200">
        <v>2.4662697723036864E-3</v>
      </c>
      <c r="H381" s="181"/>
      <c r="I381" s="181"/>
      <c r="J381" s="181"/>
      <c r="K381" s="1"/>
      <c r="L381" s="5"/>
      <c r="M381" s="6"/>
      <c r="N381" s="201"/>
      <c r="O381" s="16"/>
      <c r="Q381" s="197"/>
      <c r="R381" s="159"/>
      <c r="S381" s="198"/>
    </row>
    <row r="382" spans="1:19" x14ac:dyDescent="0.3">
      <c r="A382" s="1">
        <v>55944</v>
      </c>
      <c r="B382" s="5">
        <f t="shared" si="6"/>
        <v>2.4659999999999999E-3</v>
      </c>
      <c r="C382" s="6">
        <v>5.3</v>
      </c>
      <c r="D382" s="182" t="s">
        <v>26</v>
      </c>
      <c r="E382" s="5">
        <v>2.4659999999999999E-3</v>
      </c>
      <c r="F382" s="200">
        <v>2.4662697723036864E-3</v>
      </c>
      <c r="H382" s="181"/>
      <c r="I382" s="181"/>
      <c r="J382" s="181"/>
      <c r="K382" s="1"/>
      <c r="L382" s="5"/>
      <c r="M382" s="6"/>
      <c r="N382" s="201"/>
      <c r="O382" s="16"/>
      <c r="Q382" s="197"/>
      <c r="R382" s="159"/>
      <c r="S382" s="198"/>
    </row>
    <row r="383" spans="1:19" x14ac:dyDescent="0.3">
      <c r="A383" s="1">
        <v>55975</v>
      </c>
      <c r="B383" s="5">
        <f t="shared" si="6"/>
        <v>2.4659999999999999E-3</v>
      </c>
      <c r="C383" s="6">
        <v>5.3</v>
      </c>
      <c r="D383" s="182" t="s">
        <v>26</v>
      </c>
      <c r="E383" s="5">
        <v>2.4659999999999999E-3</v>
      </c>
      <c r="F383" s="200">
        <v>2.4662697723036864E-3</v>
      </c>
      <c r="H383" s="181"/>
      <c r="I383" s="181"/>
      <c r="J383" s="181"/>
      <c r="K383" s="1"/>
      <c r="L383" s="5"/>
      <c r="M383" s="6"/>
      <c r="N383" s="201"/>
      <c r="O383" s="16"/>
      <c r="Q383" s="197"/>
      <c r="R383" s="159"/>
      <c r="S383" s="198"/>
    </row>
    <row r="384" spans="1:19" x14ac:dyDescent="0.3">
      <c r="A384" s="1">
        <v>56005</v>
      </c>
      <c r="B384" s="5">
        <f t="shared" si="6"/>
        <v>2.4659999999999999E-3</v>
      </c>
      <c r="C384" s="6">
        <v>5.3</v>
      </c>
      <c r="D384" s="182" t="s">
        <v>26</v>
      </c>
      <c r="E384" s="5">
        <v>2.4659999999999999E-3</v>
      </c>
      <c r="F384" s="200">
        <v>2.4662697723036864E-3</v>
      </c>
      <c r="H384" s="181"/>
      <c r="I384" s="181"/>
      <c r="J384" s="181"/>
      <c r="K384" s="1"/>
      <c r="L384" s="5"/>
      <c r="M384" s="6"/>
      <c r="N384" s="201"/>
      <c r="O384" s="16"/>
      <c r="Q384" s="197"/>
      <c r="R384" s="159"/>
      <c r="S384" s="198"/>
    </row>
    <row r="385" spans="1:19" x14ac:dyDescent="0.3">
      <c r="A385" s="1">
        <v>56036</v>
      </c>
      <c r="B385" s="5">
        <f t="shared" si="6"/>
        <v>2.4659999999999999E-3</v>
      </c>
      <c r="C385" s="6">
        <v>5.3</v>
      </c>
      <c r="D385" s="182" t="s">
        <v>26</v>
      </c>
      <c r="E385" s="5">
        <v>2.4659999999999999E-3</v>
      </c>
      <c r="F385" s="200">
        <v>2.4662697723036864E-3</v>
      </c>
      <c r="H385" s="181"/>
      <c r="I385" s="181"/>
      <c r="J385" s="181"/>
      <c r="K385" s="1"/>
      <c r="L385" s="5"/>
      <c r="M385" s="6"/>
      <c r="N385" s="201"/>
      <c r="O385" s="16"/>
      <c r="Q385" s="197"/>
      <c r="R385" s="159"/>
      <c r="S385" s="198"/>
    </row>
    <row r="386" spans="1:19" x14ac:dyDescent="0.3">
      <c r="A386" s="1">
        <v>56066</v>
      </c>
      <c r="B386" s="5">
        <f t="shared" si="6"/>
        <v>2.4659999999999999E-3</v>
      </c>
      <c r="C386" s="6">
        <v>5.3</v>
      </c>
      <c r="D386" s="182" t="s">
        <v>26</v>
      </c>
      <c r="E386" s="5">
        <v>2.4659999999999999E-3</v>
      </c>
      <c r="F386" s="200">
        <v>2.4662697723036864E-3</v>
      </c>
      <c r="H386" s="181"/>
      <c r="I386" s="181"/>
      <c r="J386" s="181"/>
      <c r="K386" s="1"/>
      <c r="L386" s="5"/>
      <c r="M386" s="6"/>
      <c r="N386" s="201"/>
      <c r="O386" s="16"/>
      <c r="Q386" s="197"/>
      <c r="R386" s="159"/>
      <c r="S386" s="198"/>
    </row>
    <row r="387" spans="1:19" x14ac:dyDescent="0.3">
      <c r="A387" s="1">
        <v>56097</v>
      </c>
      <c r="B387" s="5">
        <f t="shared" si="6"/>
        <v>2.4659999999999999E-3</v>
      </c>
      <c r="C387" s="6">
        <v>5.3</v>
      </c>
      <c r="D387" s="182" t="s">
        <v>26</v>
      </c>
      <c r="E387" s="5">
        <v>2.4659999999999999E-3</v>
      </c>
      <c r="F387" s="200">
        <v>2.4662697723036864E-3</v>
      </c>
      <c r="H387" s="181"/>
      <c r="I387" s="181"/>
      <c r="J387" s="181"/>
      <c r="K387" s="1"/>
      <c r="L387" s="5"/>
      <c r="M387" s="6"/>
      <c r="N387" s="201"/>
      <c r="O387" s="16"/>
      <c r="Q387" s="197"/>
      <c r="R387" s="159"/>
      <c r="S387" s="198"/>
    </row>
    <row r="388" spans="1:19" x14ac:dyDescent="0.3">
      <c r="A388" s="1">
        <v>56128</v>
      </c>
      <c r="B388" s="5">
        <f t="shared" si="6"/>
        <v>2.4659999999999999E-3</v>
      </c>
      <c r="C388" s="6">
        <v>5.3</v>
      </c>
      <c r="D388" s="182" t="s">
        <v>26</v>
      </c>
      <c r="E388" s="5">
        <v>2.4659999999999999E-3</v>
      </c>
      <c r="F388" s="200">
        <v>2.4662697723036864E-3</v>
      </c>
      <c r="H388" s="181"/>
      <c r="I388" s="181"/>
      <c r="J388" s="181"/>
      <c r="K388" s="1"/>
      <c r="L388" s="5"/>
      <c r="M388" s="6"/>
      <c r="N388" s="201"/>
      <c r="O388" s="16"/>
      <c r="Q388" s="197"/>
      <c r="R388" s="159"/>
      <c r="S388" s="198"/>
    </row>
    <row r="389" spans="1:19" x14ac:dyDescent="0.3">
      <c r="A389" s="1">
        <v>56158</v>
      </c>
      <c r="B389" s="5">
        <f t="shared" si="6"/>
        <v>2.4659999999999999E-3</v>
      </c>
      <c r="C389" s="6">
        <v>5.3</v>
      </c>
      <c r="D389" s="182" t="s">
        <v>26</v>
      </c>
      <c r="E389" s="5">
        <v>2.4659999999999999E-3</v>
      </c>
      <c r="F389" s="200">
        <v>2.4662697723036864E-3</v>
      </c>
      <c r="H389" s="181"/>
      <c r="I389" s="181"/>
      <c r="J389" s="181"/>
      <c r="K389" s="1"/>
      <c r="L389" s="5"/>
      <c r="M389" s="6"/>
      <c r="N389" s="201"/>
      <c r="O389" s="16"/>
      <c r="Q389" s="197"/>
      <c r="R389" s="159"/>
      <c r="S389" s="198"/>
    </row>
    <row r="390" spans="1:19" x14ac:dyDescent="0.3">
      <c r="A390" s="1">
        <v>56189</v>
      </c>
      <c r="B390" s="5">
        <f t="shared" si="6"/>
        <v>2.4659999999999999E-3</v>
      </c>
      <c r="C390" s="6">
        <v>5.3</v>
      </c>
      <c r="D390" s="182" t="s">
        <v>26</v>
      </c>
      <c r="E390" s="5">
        <v>2.4659999999999999E-3</v>
      </c>
      <c r="F390" s="200">
        <v>2.4662697723036864E-3</v>
      </c>
      <c r="H390" s="181"/>
      <c r="I390" s="181"/>
      <c r="J390" s="181"/>
      <c r="K390" s="1"/>
      <c r="L390" s="5"/>
      <c r="M390" s="6"/>
      <c r="N390" s="201"/>
      <c r="O390" s="16"/>
      <c r="Q390" s="197"/>
      <c r="R390" s="159"/>
      <c r="S390" s="198"/>
    </row>
    <row r="391" spans="1:19" x14ac:dyDescent="0.3">
      <c r="A391" s="1">
        <v>56219</v>
      </c>
      <c r="B391" s="5">
        <f t="shared" si="6"/>
        <v>2.4659999999999999E-3</v>
      </c>
      <c r="C391" s="6">
        <v>5.3</v>
      </c>
      <c r="D391" s="182" t="s">
        <v>26</v>
      </c>
      <c r="E391" s="5">
        <v>2.4659999999999999E-3</v>
      </c>
      <c r="F391" s="200">
        <v>2.4662697723036864E-3</v>
      </c>
      <c r="H391" s="181"/>
      <c r="I391" s="181"/>
      <c r="J391" s="181"/>
      <c r="K391" s="1"/>
      <c r="L391" s="5"/>
      <c r="M391" s="6"/>
      <c r="N391" s="201"/>
      <c r="O391" s="16"/>
      <c r="Q391" s="197"/>
      <c r="R391" s="159"/>
      <c r="S391" s="198"/>
    </row>
    <row r="392" spans="1:19" x14ac:dyDescent="0.3">
      <c r="A392" s="1">
        <v>56250</v>
      </c>
      <c r="B392" s="5">
        <f t="shared" si="6"/>
        <v>2.4659999999999999E-3</v>
      </c>
      <c r="C392" s="6">
        <v>5.3</v>
      </c>
      <c r="D392" s="182" t="s">
        <v>26</v>
      </c>
      <c r="E392" s="5">
        <v>2.4659999999999999E-3</v>
      </c>
      <c r="F392" s="200">
        <v>2.4662697723036864E-3</v>
      </c>
      <c r="H392" s="181"/>
      <c r="I392" s="181"/>
      <c r="J392" s="181"/>
      <c r="K392" s="1"/>
      <c r="L392" s="5"/>
      <c r="M392" s="6"/>
      <c r="N392" s="201"/>
      <c r="O392" s="16"/>
      <c r="Q392" s="197"/>
      <c r="R392" s="159"/>
      <c r="S392" s="198"/>
    </row>
    <row r="393" spans="1:19" x14ac:dyDescent="0.3">
      <c r="A393" s="1">
        <v>56281</v>
      </c>
      <c r="B393" s="5">
        <f t="shared" si="6"/>
        <v>2.4659999999999999E-3</v>
      </c>
      <c r="C393" s="6">
        <v>5.3</v>
      </c>
      <c r="D393" s="182" t="s">
        <v>26</v>
      </c>
      <c r="E393" s="5">
        <v>2.4659999999999999E-3</v>
      </c>
      <c r="F393" s="200">
        <v>2.4662697723036864E-3</v>
      </c>
      <c r="H393" s="181"/>
      <c r="I393" s="181"/>
      <c r="J393" s="181"/>
      <c r="K393" s="1"/>
      <c r="L393" s="5"/>
      <c r="M393" s="6"/>
      <c r="N393" s="201"/>
      <c r="O393" s="16"/>
      <c r="Q393" s="197"/>
      <c r="R393" s="159"/>
      <c r="S393" s="198"/>
    </row>
    <row r="394" spans="1:19" x14ac:dyDescent="0.3">
      <c r="A394" s="1">
        <v>56309</v>
      </c>
      <c r="B394" s="5">
        <f t="shared" ref="B394:B457" si="7">IF(D394="CAM",E394,F394)</f>
        <v>2.4659999999999999E-3</v>
      </c>
      <c r="C394" s="6">
        <v>5.3</v>
      </c>
      <c r="D394" s="182" t="s">
        <v>26</v>
      </c>
      <c r="E394" s="5">
        <v>2.4659999999999999E-3</v>
      </c>
      <c r="F394" s="200">
        <v>2.4662697723036864E-3</v>
      </c>
      <c r="H394" s="181"/>
      <c r="I394" s="181"/>
      <c r="J394" s="181"/>
      <c r="K394" s="1"/>
      <c r="L394" s="5"/>
      <c r="M394" s="6"/>
      <c r="N394" s="201"/>
      <c r="O394" s="16"/>
      <c r="Q394" s="197"/>
      <c r="R394" s="159"/>
      <c r="S394" s="198"/>
    </row>
    <row r="395" spans="1:19" x14ac:dyDescent="0.3">
      <c r="A395" s="1">
        <v>56340</v>
      </c>
      <c r="B395" s="5">
        <f t="shared" si="7"/>
        <v>2.4659999999999999E-3</v>
      </c>
      <c r="C395" s="6">
        <v>5.3</v>
      </c>
      <c r="D395" s="182" t="s">
        <v>26</v>
      </c>
      <c r="E395" s="5">
        <v>2.4659999999999999E-3</v>
      </c>
      <c r="F395" s="200">
        <v>2.4662697723036864E-3</v>
      </c>
      <c r="H395" s="181"/>
      <c r="I395" s="181"/>
      <c r="J395" s="181"/>
      <c r="K395" s="1"/>
      <c r="L395" s="5"/>
      <c r="M395" s="6"/>
      <c r="N395" s="201"/>
      <c r="O395" s="16"/>
      <c r="Q395" s="197"/>
      <c r="R395" s="159"/>
      <c r="S395" s="198"/>
    </row>
    <row r="396" spans="1:19" x14ac:dyDescent="0.3">
      <c r="A396" s="1">
        <v>56370</v>
      </c>
      <c r="B396" s="5">
        <f t="shared" si="7"/>
        <v>2.4659999999999999E-3</v>
      </c>
      <c r="C396" s="6">
        <v>5.3</v>
      </c>
      <c r="D396" s="182" t="s">
        <v>26</v>
      </c>
      <c r="E396" s="5">
        <v>2.4659999999999999E-3</v>
      </c>
      <c r="F396" s="200">
        <v>2.4662697723036864E-3</v>
      </c>
      <c r="H396" s="181"/>
      <c r="I396" s="181"/>
      <c r="J396" s="181"/>
      <c r="K396" s="1"/>
      <c r="L396" s="5"/>
      <c r="M396" s="6"/>
      <c r="N396" s="201"/>
      <c r="O396" s="16"/>
      <c r="Q396" s="197"/>
      <c r="R396" s="159"/>
      <c r="S396" s="198"/>
    </row>
    <row r="397" spans="1:19" x14ac:dyDescent="0.3">
      <c r="A397" s="1">
        <v>56401</v>
      </c>
      <c r="B397" s="5">
        <f t="shared" si="7"/>
        <v>2.4659999999999999E-3</v>
      </c>
      <c r="C397" s="6">
        <v>5.3</v>
      </c>
      <c r="D397" s="182" t="s">
        <v>26</v>
      </c>
      <c r="E397" s="5">
        <v>2.4659999999999999E-3</v>
      </c>
      <c r="F397" s="200">
        <v>2.4662697723036864E-3</v>
      </c>
      <c r="H397" s="181"/>
      <c r="I397" s="181"/>
      <c r="J397" s="181"/>
      <c r="K397" s="1"/>
      <c r="L397" s="5"/>
      <c r="M397" s="6"/>
      <c r="N397" s="201"/>
      <c r="O397" s="16"/>
      <c r="Q397" s="197"/>
      <c r="R397" s="159"/>
      <c r="S397" s="198"/>
    </row>
    <row r="398" spans="1:19" x14ac:dyDescent="0.3">
      <c r="A398" s="1">
        <v>56431</v>
      </c>
      <c r="B398" s="5">
        <f t="shared" si="7"/>
        <v>2.4659999999999999E-3</v>
      </c>
      <c r="C398" s="6">
        <v>5.3</v>
      </c>
      <c r="D398" s="182" t="s">
        <v>26</v>
      </c>
      <c r="E398" s="5">
        <v>2.4659999999999999E-3</v>
      </c>
      <c r="F398" s="200">
        <v>2.4662697723036864E-3</v>
      </c>
      <c r="H398" s="181"/>
      <c r="I398" s="181"/>
      <c r="J398" s="181"/>
      <c r="K398" s="1"/>
      <c r="L398" s="5"/>
      <c r="M398" s="6"/>
      <c r="N398" s="201"/>
      <c r="O398" s="16"/>
      <c r="Q398" s="197"/>
      <c r="R398" s="159"/>
      <c r="S398" s="198"/>
    </row>
    <row r="399" spans="1:19" x14ac:dyDescent="0.3">
      <c r="A399" s="1">
        <v>56462</v>
      </c>
      <c r="B399" s="5">
        <f t="shared" si="7"/>
        <v>2.4659999999999999E-3</v>
      </c>
      <c r="C399" s="6">
        <v>5.3</v>
      </c>
      <c r="D399" s="182" t="s">
        <v>26</v>
      </c>
      <c r="E399" s="5">
        <v>2.4659999999999999E-3</v>
      </c>
      <c r="F399" s="200">
        <v>2.4662697723036864E-3</v>
      </c>
      <c r="H399" s="181"/>
      <c r="I399" s="181"/>
      <c r="J399" s="181"/>
      <c r="K399" s="1"/>
      <c r="L399" s="5"/>
      <c r="M399" s="6"/>
      <c r="N399" s="201"/>
      <c r="O399" s="16"/>
      <c r="Q399" s="197"/>
      <c r="R399" s="159"/>
      <c r="S399" s="198"/>
    </row>
    <row r="400" spans="1:19" x14ac:dyDescent="0.3">
      <c r="A400" s="1">
        <v>56493</v>
      </c>
      <c r="B400" s="5">
        <f t="shared" si="7"/>
        <v>2.4659999999999999E-3</v>
      </c>
      <c r="C400" s="6">
        <v>5.3</v>
      </c>
      <c r="D400" s="182" t="s">
        <v>26</v>
      </c>
      <c r="E400" s="5">
        <v>2.4659999999999999E-3</v>
      </c>
      <c r="F400" s="200">
        <v>2.4662697723036864E-3</v>
      </c>
      <c r="H400" s="181"/>
      <c r="I400" s="181"/>
      <c r="J400" s="181"/>
      <c r="K400" s="1"/>
      <c r="L400" s="5"/>
      <c r="M400" s="6"/>
      <c r="N400" s="201"/>
      <c r="O400" s="16"/>
      <c r="Q400" s="197"/>
      <c r="R400" s="159"/>
      <c r="S400" s="198"/>
    </row>
    <row r="401" spans="1:19" x14ac:dyDescent="0.3">
      <c r="A401" s="1">
        <v>56523</v>
      </c>
      <c r="B401" s="5">
        <f t="shared" si="7"/>
        <v>2.4659999999999999E-3</v>
      </c>
      <c r="C401" s="6">
        <v>5.3</v>
      </c>
      <c r="D401" s="182" t="s">
        <v>26</v>
      </c>
      <c r="E401" s="5">
        <v>2.4659999999999999E-3</v>
      </c>
      <c r="F401" s="200">
        <v>2.4662697723036864E-3</v>
      </c>
      <c r="H401" s="181"/>
      <c r="I401" s="181"/>
      <c r="J401" s="181"/>
      <c r="K401" s="1"/>
      <c r="L401" s="5"/>
      <c r="M401" s="6"/>
      <c r="N401" s="201"/>
      <c r="O401" s="16"/>
      <c r="Q401" s="197"/>
      <c r="R401" s="159"/>
      <c r="S401" s="198"/>
    </row>
    <row r="402" spans="1:19" x14ac:dyDescent="0.3">
      <c r="A402" s="1">
        <v>56554</v>
      </c>
      <c r="B402" s="5">
        <f t="shared" si="7"/>
        <v>2.4659999999999999E-3</v>
      </c>
      <c r="C402" s="6">
        <v>5.3</v>
      </c>
      <c r="D402" s="182" t="s">
        <v>26</v>
      </c>
      <c r="E402" s="5">
        <v>2.4659999999999999E-3</v>
      </c>
      <c r="F402" s="200">
        <v>2.4662697723036864E-3</v>
      </c>
      <c r="H402" s="181"/>
      <c r="I402" s="181"/>
      <c r="J402" s="181"/>
      <c r="K402" s="1"/>
      <c r="L402" s="5"/>
      <c r="M402" s="6"/>
      <c r="N402" s="201"/>
      <c r="O402" s="16"/>
      <c r="Q402" s="197"/>
      <c r="R402" s="159"/>
      <c r="S402" s="198"/>
    </row>
    <row r="403" spans="1:19" x14ac:dyDescent="0.3">
      <c r="A403" s="1">
        <v>56584</v>
      </c>
      <c r="B403" s="5">
        <f t="shared" si="7"/>
        <v>2.4659999999999999E-3</v>
      </c>
      <c r="C403" s="6">
        <v>5.3</v>
      </c>
      <c r="D403" s="182" t="s">
        <v>26</v>
      </c>
      <c r="E403" s="5">
        <v>2.4659999999999999E-3</v>
      </c>
      <c r="F403" s="200">
        <v>2.4662697723036864E-3</v>
      </c>
      <c r="H403" s="181"/>
      <c r="I403" s="181"/>
      <c r="J403" s="181"/>
      <c r="K403" s="1"/>
      <c r="L403" s="5"/>
      <c r="M403" s="6"/>
      <c r="N403" s="201"/>
      <c r="O403" s="16"/>
      <c r="Q403" s="197"/>
      <c r="R403" s="159"/>
      <c r="S403" s="198"/>
    </row>
    <row r="404" spans="1:19" x14ac:dyDescent="0.3">
      <c r="A404" s="1">
        <v>56615</v>
      </c>
      <c r="B404" s="5">
        <f t="shared" si="7"/>
        <v>2.4659999999999999E-3</v>
      </c>
      <c r="C404" s="6">
        <v>5.3</v>
      </c>
      <c r="D404" s="182" t="s">
        <v>26</v>
      </c>
      <c r="E404" s="5">
        <v>2.4659999999999999E-3</v>
      </c>
      <c r="F404" s="200">
        <v>2.4662697723036864E-3</v>
      </c>
      <c r="H404" s="181"/>
      <c r="I404" s="181"/>
      <c r="J404" s="181"/>
      <c r="K404" s="1"/>
      <c r="L404" s="5"/>
      <c r="M404" s="6"/>
      <c r="N404" s="201"/>
      <c r="O404" s="16"/>
      <c r="Q404" s="197"/>
      <c r="R404" s="159"/>
      <c r="S404" s="198"/>
    </row>
    <row r="405" spans="1:19" x14ac:dyDescent="0.3">
      <c r="A405" s="1">
        <v>56646</v>
      </c>
      <c r="B405" s="5">
        <f t="shared" si="7"/>
        <v>2.4659999999999999E-3</v>
      </c>
      <c r="C405" s="6">
        <v>5.3</v>
      </c>
      <c r="D405" s="182" t="s">
        <v>26</v>
      </c>
      <c r="E405" s="5">
        <v>2.4659999999999999E-3</v>
      </c>
      <c r="F405" s="200">
        <v>2.4662697723036864E-3</v>
      </c>
      <c r="H405" s="181"/>
      <c r="I405" s="181"/>
      <c r="J405" s="181"/>
      <c r="K405" s="1"/>
      <c r="L405" s="5"/>
      <c r="M405" s="6"/>
      <c r="N405" s="201"/>
      <c r="O405" s="16"/>
      <c r="Q405" s="197"/>
      <c r="R405" s="159"/>
      <c r="S405" s="198"/>
    </row>
    <row r="406" spans="1:19" x14ac:dyDescent="0.3">
      <c r="A406" s="1">
        <v>56674</v>
      </c>
      <c r="B406" s="5">
        <f t="shared" si="7"/>
        <v>2.4659999999999999E-3</v>
      </c>
      <c r="C406" s="6">
        <v>5.3</v>
      </c>
      <c r="D406" s="182" t="s">
        <v>26</v>
      </c>
      <c r="E406" s="5">
        <v>2.4659999999999999E-3</v>
      </c>
      <c r="F406" s="200">
        <v>2.4662697723036864E-3</v>
      </c>
      <c r="H406" s="181"/>
      <c r="I406" s="181"/>
      <c r="J406" s="181"/>
      <c r="K406" s="1"/>
      <c r="L406" s="5"/>
      <c r="M406" s="6"/>
      <c r="N406" s="201"/>
      <c r="O406" s="16"/>
      <c r="Q406" s="197"/>
      <c r="R406" s="159"/>
      <c r="S406" s="198"/>
    </row>
    <row r="407" spans="1:19" x14ac:dyDescent="0.3">
      <c r="A407" s="1">
        <v>56705</v>
      </c>
      <c r="B407" s="5">
        <f t="shared" si="7"/>
        <v>2.4659999999999999E-3</v>
      </c>
      <c r="C407" s="6">
        <v>5.3</v>
      </c>
      <c r="D407" s="182" t="s">
        <v>26</v>
      </c>
      <c r="E407" s="5">
        <v>2.4659999999999999E-3</v>
      </c>
      <c r="F407" s="200">
        <v>2.4662697723036864E-3</v>
      </c>
      <c r="H407" s="181"/>
      <c r="I407" s="181"/>
      <c r="J407" s="181"/>
      <c r="K407" s="1"/>
      <c r="L407" s="5"/>
      <c r="M407" s="6"/>
      <c r="N407" s="201"/>
      <c r="O407" s="16"/>
      <c r="Q407" s="197"/>
      <c r="R407" s="159"/>
      <c r="S407" s="198"/>
    </row>
    <row r="408" spans="1:19" x14ac:dyDescent="0.3">
      <c r="A408" s="1">
        <v>56735</v>
      </c>
      <c r="B408" s="5">
        <f t="shared" si="7"/>
        <v>2.4659999999999999E-3</v>
      </c>
      <c r="C408" s="6">
        <v>5.3</v>
      </c>
      <c r="D408" s="182" t="s">
        <v>26</v>
      </c>
      <c r="E408" s="5">
        <v>2.4659999999999999E-3</v>
      </c>
      <c r="F408" s="200">
        <v>2.4662697723036864E-3</v>
      </c>
      <c r="H408" s="181"/>
      <c r="I408" s="181"/>
      <c r="J408" s="181"/>
      <c r="K408" s="1"/>
      <c r="L408" s="5"/>
      <c r="M408" s="6"/>
      <c r="N408" s="201"/>
      <c r="O408" s="16"/>
      <c r="Q408" s="197"/>
      <c r="R408" s="159"/>
      <c r="S408" s="198"/>
    </row>
    <row r="409" spans="1:19" x14ac:dyDescent="0.3">
      <c r="A409" s="1">
        <v>56766</v>
      </c>
      <c r="B409" s="5">
        <f t="shared" si="7"/>
        <v>2.4659999999999999E-3</v>
      </c>
      <c r="C409" s="6">
        <v>5.3</v>
      </c>
      <c r="D409" s="182" t="s">
        <v>26</v>
      </c>
      <c r="E409" s="5">
        <v>2.4659999999999999E-3</v>
      </c>
      <c r="F409" s="200">
        <v>2.4662697723036864E-3</v>
      </c>
      <c r="H409" s="181"/>
      <c r="I409" s="181"/>
      <c r="J409" s="181"/>
      <c r="K409" s="1"/>
      <c r="L409" s="5"/>
      <c r="M409" s="6"/>
      <c r="N409" s="201"/>
      <c r="O409" s="16"/>
      <c r="Q409" s="197"/>
      <c r="R409" s="159"/>
      <c r="S409" s="198"/>
    </row>
    <row r="410" spans="1:19" x14ac:dyDescent="0.3">
      <c r="A410" s="1">
        <v>56796</v>
      </c>
      <c r="B410" s="5">
        <f t="shared" si="7"/>
        <v>2.4659999999999999E-3</v>
      </c>
      <c r="C410" s="6">
        <v>5.3</v>
      </c>
      <c r="D410" s="182" t="s">
        <v>26</v>
      </c>
      <c r="E410" s="5">
        <v>2.4659999999999999E-3</v>
      </c>
      <c r="F410" s="200">
        <v>2.4662697723036864E-3</v>
      </c>
      <c r="H410" s="181"/>
      <c r="I410" s="181"/>
      <c r="J410" s="181"/>
      <c r="K410" s="1"/>
      <c r="L410" s="5"/>
      <c r="M410" s="6"/>
      <c r="N410" s="201"/>
      <c r="O410" s="16"/>
      <c r="Q410" s="197"/>
      <c r="R410" s="159"/>
      <c r="S410" s="198"/>
    </row>
    <row r="411" spans="1:19" x14ac:dyDescent="0.3">
      <c r="A411" s="1">
        <v>56827</v>
      </c>
      <c r="B411" s="5">
        <f t="shared" si="7"/>
        <v>2.4659999999999999E-3</v>
      </c>
      <c r="C411" s="6">
        <v>5.3</v>
      </c>
      <c r="D411" s="182" t="s">
        <v>26</v>
      </c>
      <c r="E411" s="5">
        <v>2.4659999999999999E-3</v>
      </c>
      <c r="F411" s="200">
        <v>2.4662697723036864E-3</v>
      </c>
      <c r="H411" s="181"/>
      <c r="I411" s="181"/>
      <c r="J411" s="181"/>
      <c r="K411" s="1"/>
      <c r="L411" s="5"/>
      <c r="M411" s="6"/>
      <c r="N411" s="201"/>
      <c r="O411" s="16"/>
      <c r="Q411" s="197"/>
      <c r="R411" s="159"/>
      <c r="S411" s="198"/>
    </row>
    <row r="412" spans="1:19" x14ac:dyDescent="0.3">
      <c r="A412" s="1">
        <v>56858</v>
      </c>
      <c r="B412" s="5">
        <f t="shared" si="7"/>
        <v>2.4659999999999999E-3</v>
      </c>
      <c r="C412" s="6">
        <v>5.3</v>
      </c>
      <c r="D412" s="182" t="s">
        <v>26</v>
      </c>
      <c r="E412" s="5">
        <v>2.4659999999999999E-3</v>
      </c>
      <c r="F412" s="200">
        <v>2.4662697723036864E-3</v>
      </c>
      <c r="H412" s="181"/>
      <c r="I412" s="181"/>
      <c r="J412" s="181"/>
      <c r="K412" s="1"/>
      <c r="L412" s="5"/>
      <c r="M412" s="6"/>
      <c r="N412" s="201"/>
      <c r="O412" s="16"/>
      <c r="Q412" s="197"/>
      <c r="R412" s="159"/>
      <c r="S412" s="198"/>
    </row>
    <row r="413" spans="1:19" x14ac:dyDescent="0.3">
      <c r="A413" s="1">
        <v>56888</v>
      </c>
      <c r="B413" s="5">
        <f t="shared" si="7"/>
        <v>2.4659999999999999E-3</v>
      </c>
      <c r="C413" s="6">
        <v>5.3</v>
      </c>
      <c r="D413" s="182" t="s">
        <v>26</v>
      </c>
      <c r="E413" s="5">
        <v>2.4659999999999999E-3</v>
      </c>
      <c r="F413" s="200">
        <v>2.4662697723036864E-3</v>
      </c>
      <c r="H413" s="181"/>
      <c r="I413" s="181"/>
      <c r="J413" s="181"/>
      <c r="K413" s="1"/>
      <c r="L413" s="5"/>
      <c r="M413" s="6"/>
      <c r="N413" s="201"/>
      <c r="O413" s="16"/>
      <c r="Q413" s="197"/>
      <c r="R413" s="159"/>
      <c r="S413" s="198"/>
    </row>
    <row r="414" spans="1:19" x14ac:dyDescent="0.3">
      <c r="A414" s="1">
        <v>56919</v>
      </c>
      <c r="B414" s="5">
        <f t="shared" si="7"/>
        <v>2.4659999999999999E-3</v>
      </c>
      <c r="C414" s="6">
        <v>5.3</v>
      </c>
      <c r="D414" s="182" t="s">
        <v>26</v>
      </c>
      <c r="E414" s="5">
        <v>2.4659999999999999E-3</v>
      </c>
      <c r="F414" s="200">
        <v>2.4662697723036864E-3</v>
      </c>
      <c r="H414" s="181"/>
      <c r="I414" s="181"/>
      <c r="J414" s="181"/>
      <c r="K414" s="1"/>
      <c r="L414" s="5"/>
      <c r="M414" s="6"/>
      <c r="N414" s="201"/>
      <c r="O414" s="16"/>
      <c r="Q414" s="197"/>
      <c r="R414" s="159"/>
      <c r="S414" s="198"/>
    </row>
    <row r="415" spans="1:19" x14ac:dyDescent="0.3">
      <c r="A415" s="1">
        <v>56949</v>
      </c>
      <c r="B415" s="5">
        <f t="shared" si="7"/>
        <v>2.4659999999999999E-3</v>
      </c>
      <c r="C415" s="6">
        <v>5.3</v>
      </c>
      <c r="D415" s="182" t="s">
        <v>26</v>
      </c>
      <c r="E415" s="5">
        <v>2.4659999999999999E-3</v>
      </c>
      <c r="F415" s="200">
        <v>2.4662697723036864E-3</v>
      </c>
      <c r="H415" s="181"/>
      <c r="I415" s="181"/>
      <c r="J415" s="181"/>
      <c r="K415" s="1"/>
      <c r="L415" s="5"/>
      <c r="M415" s="6"/>
      <c r="N415" s="201"/>
      <c r="O415" s="16"/>
      <c r="Q415" s="197"/>
      <c r="R415" s="159"/>
      <c r="S415" s="198"/>
    </row>
    <row r="416" spans="1:19" x14ac:dyDescent="0.3">
      <c r="A416" s="1">
        <v>56980</v>
      </c>
      <c r="B416" s="5">
        <f t="shared" si="7"/>
        <v>2.4659999999999999E-3</v>
      </c>
      <c r="C416" s="6">
        <v>5.3</v>
      </c>
      <c r="D416" s="182" t="s">
        <v>26</v>
      </c>
      <c r="E416" s="5">
        <v>2.4659999999999999E-3</v>
      </c>
      <c r="F416" s="200">
        <v>2.4662697723036864E-3</v>
      </c>
      <c r="H416" s="181"/>
      <c r="I416" s="181"/>
      <c r="J416" s="181"/>
      <c r="K416" s="1"/>
      <c r="L416" s="5"/>
      <c r="M416" s="6"/>
      <c r="N416" s="201"/>
      <c r="O416" s="16"/>
      <c r="Q416" s="197"/>
      <c r="R416" s="159"/>
      <c r="S416" s="198"/>
    </row>
    <row r="417" spans="1:19" x14ac:dyDescent="0.3">
      <c r="A417" s="1">
        <v>57011</v>
      </c>
      <c r="B417" s="5">
        <f t="shared" si="7"/>
        <v>2.4659999999999999E-3</v>
      </c>
      <c r="C417" s="6">
        <v>5.3</v>
      </c>
      <c r="D417" s="182" t="s">
        <v>26</v>
      </c>
      <c r="E417" s="5">
        <v>2.4659999999999999E-3</v>
      </c>
      <c r="F417" s="200">
        <v>2.4662697723036864E-3</v>
      </c>
      <c r="H417" s="181"/>
      <c r="I417" s="181"/>
      <c r="J417" s="181"/>
      <c r="K417" s="1"/>
      <c r="L417" s="5"/>
      <c r="M417" s="6"/>
      <c r="N417" s="201"/>
      <c r="O417" s="16"/>
      <c r="Q417" s="197"/>
      <c r="R417" s="159"/>
      <c r="S417" s="198"/>
    </row>
    <row r="418" spans="1:19" x14ac:dyDescent="0.3">
      <c r="A418" s="1">
        <v>57040</v>
      </c>
      <c r="B418" s="5">
        <f t="shared" si="7"/>
        <v>2.4659999999999999E-3</v>
      </c>
      <c r="C418" s="6">
        <v>5.3</v>
      </c>
      <c r="D418" s="182" t="s">
        <v>26</v>
      </c>
      <c r="E418" s="5">
        <v>2.4659999999999999E-3</v>
      </c>
      <c r="F418" s="200">
        <v>2.4662697723036864E-3</v>
      </c>
      <c r="H418" s="181"/>
      <c r="I418" s="181"/>
      <c r="J418" s="181"/>
      <c r="K418" s="1"/>
      <c r="L418" s="5"/>
      <c r="M418" s="6"/>
      <c r="N418" s="201"/>
      <c r="O418" s="16"/>
      <c r="Q418" s="197"/>
      <c r="R418" s="159"/>
      <c r="S418" s="198"/>
    </row>
    <row r="419" spans="1:19" x14ac:dyDescent="0.3">
      <c r="A419" s="1">
        <v>57071</v>
      </c>
      <c r="B419" s="5">
        <f t="shared" si="7"/>
        <v>2.4659999999999999E-3</v>
      </c>
      <c r="C419" s="6">
        <v>5.3</v>
      </c>
      <c r="D419" s="182" t="s">
        <v>26</v>
      </c>
      <c r="E419" s="5">
        <v>2.4659999999999999E-3</v>
      </c>
      <c r="F419" s="200">
        <v>2.4662697723036864E-3</v>
      </c>
      <c r="H419" s="181"/>
      <c r="I419" s="181"/>
      <c r="J419" s="181"/>
      <c r="K419" s="1"/>
      <c r="L419" s="5"/>
      <c r="M419" s="6"/>
      <c r="N419" s="201"/>
      <c r="O419" s="16"/>
      <c r="Q419" s="197"/>
      <c r="R419" s="159"/>
      <c r="S419" s="198"/>
    </row>
    <row r="420" spans="1:19" x14ac:dyDescent="0.3">
      <c r="A420" s="1">
        <v>57101</v>
      </c>
      <c r="B420" s="5">
        <f t="shared" si="7"/>
        <v>2.4659999999999999E-3</v>
      </c>
      <c r="C420" s="6">
        <v>5.3</v>
      </c>
      <c r="D420" s="182" t="s">
        <v>26</v>
      </c>
      <c r="E420" s="5">
        <v>2.4659999999999999E-3</v>
      </c>
      <c r="F420" s="200">
        <v>2.4662697723036864E-3</v>
      </c>
      <c r="H420" s="181"/>
      <c r="I420" s="181"/>
      <c r="J420" s="181"/>
      <c r="K420" s="1"/>
      <c r="L420" s="5"/>
      <c r="M420" s="6"/>
      <c r="N420" s="201"/>
      <c r="O420" s="16"/>
      <c r="Q420" s="197"/>
      <c r="R420" s="159"/>
      <c r="S420" s="198"/>
    </row>
    <row r="421" spans="1:19" x14ac:dyDescent="0.3">
      <c r="A421" s="1">
        <v>57132</v>
      </c>
      <c r="B421" s="5">
        <f t="shared" si="7"/>
        <v>2.4659999999999999E-3</v>
      </c>
      <c r="C421" s="6">
        <v>5.3</v>
      </c>
      <c r="D421" s="182" t="s">
        <v>26</v>
      </c>
      <c r="E421" s="5">
        <v>2.4659999999999999E-3</v>
      </c>
      <c r="F421" s="200">
        <v>2.4662697723036864E-3</v>
      </c>
      <c r="H421" s="181"/>
      <c r="I421" s="181"/>
      <c r="J421" s="181"/>
      <c r="K421" s="1"/>
      <c r="L421" s="5"/>
      <c r="M421" s="6"/>
      <c r="N421" s="201"/>
      <c r="O421" s="16"/>
      <c r="Q421" s="197"/>
      <c r="R421" s="159"/>
      <c r="S421" s="198"/>
    </row>
    <row r="422" spans="1:19" x14ac:dyDescent="0.3">
      <c r="A422" s="1">
        <v>57162</v>
      </c>
      <c r="B422" s="5">
        <f t="shared" si="7"/>
        <v>2.4659999999999999E-3</v>
      </c>
      <c r="C422" s="6">
        <v>5.3</v>
      </c>
      <c r="D422" s="182" t="s">
        <v>26</v>
      </c>
      <c r="E422" s="5">
        <v>2.4659999999999999E-3</v>
      </c>
      <c r="F422" s="200">
        <v>2.4662697723036864E-3</v>
      </c>
      <c r="H422" s="181"/>
      <c r="I422" s="181"/>
      <c r="J422" s="181"/>
      <c r="K422" s="1"/>
      <c r="L422" s="5"/>
      <c r="M422" s="6"/>
      <c r="N422" s="201"/>
      <c r="O422" s="16"/>
      <c r="Q422" s="197"/>
      <c r="R422" s="159"/>
      <c r="S422" s="198"/>
    </row>
    <row r="423" spans="1:19" x14ac:dyDescent="0.3">
      <c r="A423" s="1">
        <v>57193</v>
      </c>
      <c r="B423" s="5">
        <f t="shared" si="7"/>
        <v>2.4659999999999999E-3</v>
      </c>
      <c r="C423" s="6">
        <v>5.3</v>
      </c>
      <c r="D423" s="182" t="s">
        <v>26</v>
      </c>
      <c r="E423" s="5">
        <v>2.4659999999999999E-3</v>
      </c>
      <c r="F423" s="200">
        <v>2.4662697723036864E-3</v>
      </c>
      <c r="H423" s="181"/>
      <c r="I423" s="181"/>
      <c r="J423" s="181"/>
      <c r="K423" s="1"/>
      <c r="L423" s="5"/>
      <c r="M423" s="6"/>
      <c r="N423" s="201"/>
      <c r="O423" s="16"/>
      <c r="Q423" s="197"/>
      <c r="R423" s="159"/>
      <c r="S423" s="198"/>
    </row>
    <row r="424" spans="1:19" x14ac:dyDescent="0.3">
      <c r="A424" s="1">
        <v>57224</v>
      </c>
      <c r="B424" s="5">
        <f t="shared" si="7"/>
        <v>2.4659999999999999E-3</v>
      </c>
      <c r="C424" s="6">
        <v>5.3</v>
      </c>
      <c r="D424" s="182" t="s">
        <v>26</v>
      </c>
      <c r="E424" s="5">
        <v>2.4659999999999999E-3</v>
      </c>
      <c r="F424" s="200">
        <v>2.4662697723036864E-3</v>
      </c>
      <c r="H424" s="181"/>
      <c r="I424" s="181"/>
      <c r="J424" s="181"/>
      <c r="K424" s="1"/>
      <c r="L424" s="5"/>
      <c r="M424" s="6"/>
      <c r="N424" s="201"/>
      <c r="O424" s="16"/>
      <c r="Q424" s="197"/>
      <c r="R424" s="159"/>
      <c r="S424" s="198"/>
    </row>
    <row r="425" spans="1:19" x14ac:dyDescent="0.3">
      <c r="A425" s="1">
        <v>57254</v>
      </c>
      <c r="B425" s="5">
        <f t="shared" si="7"/>
        <v>2.4659999999999999E-3</v>
      </c>
      <c r="C425" s="6">
        <v>5.3</v>
      </c>
      <c r="D425" s="182" t="s">
        <v>26</v>
      </c>
      <c r="E425" s="5">
        <v>2.4659999999999999E-3</v>
      </c>
      <c r="F425" s="200">
        <v>2.4662697723036864E-3</v>
      </c>
      <c r="H425" s="181"/>
      <c r="I425" s="181"/>
      <c r="J425" s="181"/>
      <c r="K425" s="1"/>
      <c r="L425" s="5"/>
      <c r="M425" s="6"/>
      <c r="N425" s="201"/>
      <c r="O425" s="16"/>
      <c r="Q425" s="197"/>
      <c r="R425" s="159"/>
      <c r="S425" s="198"/>
    </row>
    <row r="426" spans="1:19" x14ac:dyDescent="0.3">
      <c r="A426" s="1">
        <v>57285</v>
      </c>
      <c r="B426" s="5">
        <f t="shared" si="7"/>
        <v>2.4659999999999999E-3</v>
      </c>
      <c r="C426" s="6">
        <v>5.3</v>
      </c>
      <c r="D426" s="182" t="s">
        <v>26</v>
      </c>
      <c r="E426" s="5">
        <v>2.4659999999999999E-3</v>
      </c>
      <c r="F426" s="200">
        <v>2.4662697723036864E-3</v>
      </c>
      <c r="H426" s="181"/>
      <c r="I426" s="181"/>
      <c r="J426" s="181"/>
      <c r="K426" s="1"/>
      <c r="L426" s="5"/>
      <c r="M426" s="6"/>
      <c r="N426" s="201"/>
      <c r="O426" s="16"/>
      <c r="Q426" s="197"/>
      <c r="R426" s="159"/>
      <c r="S426" s="198"/>
    </row>
    <row r="427" spans="1:19" x14ac:dyDescent="0.3">
      <c r="A427" s="1">
        <v>57315</v>
      </c>
      <c r="B427" s="5">
        <f t="shared" si="7"/>
        <v>2.4659999999999999E-3</v>
      </c>
      <c r="C427" s="6">
        <v>5.3</v>
      </c>
      <c r="D427" s="182" t="s">
        <v>26</v>
      </c>
      <c r="E427" s="5">
        <v>2.4659999999999999E-3</v>
      </c>
      <c r="F427" s="200">
        <v>2.4662697723036864E-3</v>
      </c>
      <c r="H427" s="181"/>
      <c r="I427" s="181"/>
      <c r="J427" s="181"/>
      <c r="K427" s="1"/>
      <c r="L427" s="5"/>
      <c r="M427" s="6"/>
      <c r="N427" s="201"/>
      <c r="O427" s="16"/>
      <c r="Q427" s="197"/>
      <c r="R427" s="159"/>
      <c r="S427" s="198"/>
    </row>
    <row r="428" spans="1:19" x14ac:dyDescent="0.3">
      <c r="A428" s="1">
        <v>57346</v>
      </c>
      <c r="B428" s="5">
        <f t="shared" si="7"/>
        <v>2.4659999999999999E-3</v>
      </c>
      <c r="C428" s="6">
        <v>5.3</v>
      </c>
      <c r="D428" s="182" t="s">
        <v>26</v>
      </c>
      <c r="E428" s="5">
        <v>2.4659999999999999E-3</v>
      </c>
      <c r="F428" s="200">
        <v>2.4662697723036864E-3</v>
      </c>
      <c r="H428" s="181"/>
      <c r="I428" s="181"/>
      <c r="J428" s="181"/>
      <c r="K428" s="1"/>
      <c r="L428" s="5"/>
      <c r="M428" s="6"/>
      <c r="N428" s="201"/>
      <c r="O428" s="16"/>
      <c r="Q428" s="197"/>
      <c r="R428" s="159"/>
      <c r="S428" s="198"/>
    </row>
    <row r="429" spans="1:19" x14ac:dyDescent="0.3">
      <c r="A429" s="1">
        <v>57377</v>
      </c>
      <c r="B429" s="5">
        <f t="shared" si="7"/>
        <v>2.4659999999999999E-3</v>
      </c>
      <c r="C429" s="6">
        <v>5.3</v>
      </c>
      <c r="D429" s="182" t="s">
        <v>26</v>
      </c>
      <c r="E429" s="5">
        <v>2.4659999999999999E-3</v>
      </c>
      <c r="F429" s="200">
        <v>2.4662697723036864E-3</v>
      </c>
      <c r="H429" s="181"/>
      <c r="I429" s="181"/>
      <c r="J429" s="181"/>
      <c r="K429" s="1"/>
      <c r="L429" s="5"/>
      <c r="M429" s="6"/>
      <c r="N429" s="201"/>
      <c r="O429" s="16"/>
      <c r="Q429" s="197"/>
      <c r="R429" s="159"/>
      <c r="S429" s="198"/>
    </row>
    <row r="430" spans="1:19" x14ac:dyDescent="0.3">
      <c r="A430" s="1">
        <v>57405</v>
      </c>
      <c r="B430" s="5">
        <f t="shared" si="7"/>
        <v>2.4659999999999999E-3</v>
      </c>
      <c r="C430" s="6">
        <v>5.3</v>
      </c>
      <c r="D430" s="182" t="s">
        <v>26</v>
      </c>
      <c r="E430" s="5">
        <v>2.4659999999999999E-3</v>
      </c>
      <c r="F430" s="200">
        <v>2.4662697723036864E-3</v>
      </c>
      <c r="H430" s="181"/>
      <c r="I430" s="181"/>
      <c r="J430" s="181"/>
      <c r="K430" s="1"/>
      <c r="L430" s="5"/>
      <c r="M430" s="6"/>
      <c r="N430" s="201"/>
      <c r="O430" s="16"/>
      <c r="Q430" s="197"/>
      <c r="R430" s="159"/>
      <c r="S430" s="198"/>
    </row>
    <row r="431" spans="1:19" x14ac:dyDescent="0.3">
      <c r="A431" s="1">
        <v>57436</v>
      </c>
      <c r="B431" s="5">
        <f t="shared" si="7"/>
        <v>2.4659999999999999E-3</v>
      </c>
      <c r="C431" s="6">
        <v>5.3</v>
      </c>
      <c r="D431" s="182" t="s">
        <v>26</v>
      </c>
      <c r="E431" s="5">
        <v>2.4659999999999999E-3</v>
      </c>
      <c r="F431" s="200">
        <v>2.4662697723036864E-3</v>
      </c>
      <c r="H431" s="181"/>
      <c r="I431" s="181"/>
      <c r="J431" s="181"/>
      <c r="K431" s="1"/>
      <c r="L431" s="5"/>
      <c r="M431" s="6"/>
      <c r="N431" s="201"/>
      <c r="O431" s="16"/>
      <c r="Q431" s="197"/>
      <c r="R431" s="159"/>
      <c r="S431" s="198"/>
    </row>
    <row r="432" spans="1:19" x14ac:dyDescent="0.3">
      <c r="A432" s="1">
        <v>57466</v>
      </c>
      <c r="B432" s="5">
        <f t="shared" si="7"/>
        <v>2.4659999999999999E-3</v>
      </c>
      <c r="C432" s="6">
        <v>5.3</v>
      </c>
      <c r="D432" s="182" t="s">
        <v>26</v>
      </c>
      <c r="E432" s="5">
        <v>2.4659999999999999E-3</v>
      </c>
      <c r="F432" s="200">
        <v>2.4662697723036864E-3</v>
      </c>
      <c r="H432" s="181"/>
      <c r="I432" s="181"/>
      <c r="J432" s="181"/>
      <c r="K432" s="1"/>
      <c r="L432" s="5"/>
      <c r="M432" s="6"/>
      <c r="N432" s="201"/>
      <c r="O432" s="16"/>
      <c r="Q432" s="197"/>
      <c r="R432" s="159"/>
      <c r="S432" s="198"/>
    </row>
    <row r="433" spans="1:19" x14ac:dyDescent="0.3">
      <c r="A433" s="1">
        <v>57497</v>
      </c>
      <c r="B433" s="5">
        <f t="shared" si="7"/>
        <v>2.4659999999999999E-3</v>
      </c>
      <c r="C433" s="6">
        <v>5.3</v>
      </c>
      <c r="D433" s="182" t="s">
        <v>26</v>
      </c>
      <c r="E433" s="5">
        <v>2.4659999999999999E-3</v>
      </c>
      <c r="F433" s="200">
        <v>2.4662697723036864E-3</v>
      </c>
      <c r="H433" s="181"/>
      <c r="I433" s="181"/>
      <c r="J433" s="181"/>
      <c r="K433" s="1"/>
      <c r="L433" s="5"/>
      <c r="M433" s="6"/>
      <c r="N433" s="201"/>
      <c r="O433" s="16"/>
      <c r="Q433" s="197"/>
      <c r="R433" s="159"/>
      <c r="S433" s="198"/>
    </row>
    <row r="434" spans="1:19" x14ac:dyDescent="0.3">
      <c r="A434" s="1">
        <v>57527</v>
      </c>
      <c r="B434" s="5">
        <f t="shared" si="7"/>
        <v>2.4659999999999999E-3</v>
      </c>
      <c r="C434" s="6">
        <v>5.3</v>
      </c>
      <c r="D434" s="182" t="s">
        <v>26</v>
      </c>
      <c r="E434" s="5">
        <v>2.4659999999999999E-3</v>
      </c>
      <c r="F434" s="200">
        <v>2.4662697723036864E-3</v>
      </c>
      <c r="H434" s="181"/>
      <c r="I434" s="181"/>
      <c r="J434" s="181"/>
      <c r="K434" s="1"/>
      <c r="L434" s="5"/>
      <c r="M434" s="6"/>
      <c r="N434" s="201"/>
      <c r="O434" s="16"/>
      <c r="Q434" s="197"/>
      <c r="R434" s="159"/>
      <c r="S434" s="198"/>
    </row>
    <row r="435" spans="1:19" x14ac:dyDescent="0.3">
      <c r="A435" s="1">
        <v>57558</v>
      </c>
      <c r="B435" s="5">
        <f t="shared" si="7"/>
        <v>2.4659999999999999E-3</v>
      </c>
      <c r="C435" s="6">
        <v>5.3</v>
      </c>
      <c r="D435" s="182" t="s">
        <v>26</v>
      </c>
      <c r="E435" s="5">
        <v>2.4659999999999999E-3</v>
      </c>
      <c r="F435" s="200">
        <v>2.4662697723036864E-3</v>
      </c>
      <c r="H435" s="181"/>
      <c r="I435" s="181"/>
      <c r="J435" s="181"/>
      <c r="K435" s="1"/>
      <c r="L435" s="5"/>
      <c r="M435" s="6"/>
      <c r="N435" s="201"/>
      <c r="O435" s="16"/>
      <c r="Q435" s="197"/>
      <c r="R435" s="159"/>
      <c r="S435" s="198"/>
    </row>
    <row r="436" spans="1:19" x14ac:dyDescent="0.3">
      <c r="A436" s="1">
        <v>57589</v>
      </c>
      <c r="B436" s="5">
        <f t="shared" si="7"/>
        <v>2.4659999999999999E-3</v>
      </c>
      <c r="C436" s="6">
        <v>5.3</v>
      </c>
      <c r="D436" s="182" t="s">
        <v>26</v>
      </c>
      <c r="E436" s="5">
        <v>2.4659999999999999E-3</v>
      </c>
      <c r="F436" s="200">
        <v>2.4662697723036864E-3</v>
      </c>
      <c r="H436" s="181"/>
      <c r="I436" s="181"/>
      <c r="J436" s="181"/>
      <c r="K436" s="1"/>
      <c r="L436" s="5"/>
      <c r="M436" s="6"/>
      <c r="N436" s="201"/>
      <c r="O436" s="16"/>
      <c r="Q436" s="197"/>
      <c r="R436" s="159"/>
      <c r="S436" s="198"/>
    </row>
    <row r="437" spans="1:19" x14ac:dyDescent="0.3">
      <c r="A437" s="1">
        <v>57619</v>
      </c>
      <c r="B437" s="5">
        <f t="shared" si="7"/>
        <v>2.4659999999999999E-3</v>
      </c>
      <c r="C437" s="6">
        <v>5.3</v>
      </c>
      <c r="D437" s="182" t="s">
        <v>26</v>
      </c>
      <c r="E437" s="5">
        <v>2.4659999999999999E-3</v>
      </c>
      <c r="F437" s="200">
        <v>2.4662697723036864E-3</v>
      </c>
      <c r="H437" s="181"/>
      <c r="I437" s="181"/>
      <c r="J437" s="181"/>
      <c r="K437" s="1"/>
      <c r="L437" s="5"/>
      <c r="M437" s="6"/>
      <c r="N437" s="201"/>
      <c r="O437" s="16"/>
      <c r="Q437" s="197"/>
      <c r="R437" s="159"/>
      <c r="S437" s="198"/>
    </row>
    <row r="438" spans="1:19" x14ac:dyDescent="0.3">
      <c r="A438" s="1">
        <v>57650</v>
      </c>
      <c r="B438" s="5">
        <f t="shared" si="7"/>
        <v>2.4659999999999999E-3</v>
      </c>
      <c r="C438" s="6">
        <v>5.3</v>
      </c>
      <c r="D438" s="182" t="s">
        <v>26</v>
      </c>
      <c r="E438" s="5">
        <v>2.4659999999999999E-3</v>
      </c>
      <c r="F438" s="200">
        <v>2.4662697723036864E-3</v>
      </c>
      <c r="H438" s="181"/>
      <c r="I438" s="181"/>
      <c r="J438" s="181"/>
      <c r="K438" s="1"/>
      <c r="L438" s="5"/>
      <c r="M438" s="6"/>
      <c r="N438" s="201"/>
      <c r="O438" s="16"/>
      <c r="Q438" s="197"/>
      <c r="R438" s="159"/>
      <c r="S438" s="198"/>
    </row>
    <row r="439" spans="1:19" x14ac:dyDescent="0.3">
      <c r="A439" s="1">
        <v>57680</v>
      </c>
      <c r="B439" s="5">
        <f t="shared" si="7"/>
        <v>2.4659999999999999E-3</v>
      </c>
      <c r="C439" s="6">
        <v>5.3</v>
      </c>
      <c r="D439" s="182" t="s">
        <v>26</v>
      </c>
      <c r="E439" s="5">
        <v>2.4659999999999999E-3</v>
      </c>
      <c r="F439" s="200">
        <v>2.4662697723036864E-3</v>
      </c>
      <c r="H439" s="181"/>
      <c r="I439" s="181"/>
      <c r="J439" s="181"/>
      <c r="K439" s="1"/>
      <c r="L439" s="5"/>
      <c r="M439" s="6"/>
      <c r="N439" s="201"/>
      <c r="O439" s="16"/>
      <c r="Q439" s="197"/>
      <c r="R439" s="159"/>
      <c r="S439" s="198"/>
    </row>
    <row r="440" spans="1:19" x14ac:dyDescent="0.3">
      <c r="A440" s="1">
        <v>57711</v>
      </c>
      <c r="B440" s="5">
        <f t="shared" si="7"/>
        <v>2.4659999999999999E-3</v>
      </c>
      <c r="C440" s="6">
        <v>5.3</v>
      </c>
      <c r="D440" s="182" t="s">
        <v>26</v>
      </c>
      <c r="E440" s="5">
        <v>2.4659999999999999E-3</v>
      </c>
      <c r="F440" s="200">
        <v>2.4662697723036864E-3</v>
      </c>
      <c r="H440" s="181"/>
      <c r="I440" s="181"/>
      <c r="J440" s="181"/>
      <c r="K440" s="1"/>
      <c r="L440" s="5"/>
      <c r="M440" s="6"/>
      <c r="N440" s="201"/>
      <c r="O440" s="16"/>
      <c r="Q440" s="197"/>
      <c r="R440" s="159"/>
      <c r="S440" s="198"/>
    </row>
    <row r="441" spans="1:19" x14ac:dyDescent="0.3">
      <c r="A441" s="1">
        <v>57742</v>
      </c>
      <c r="B441" s="5">
        <f t="shared" si="7"/>
        <v>2.4659999999999999E-3</v>
      </c>
      <c r="C441" s="6">
        <v>5.3</v>
      </c>
      <c r="D441" s="182" t="s">
        <v>26</v>
      </c>
      <c r="E441" s="5">
        <v>2.4659999999999999E-3</v>
      </c>
      <c r="F441" s="200">
        <v>2.4662697723036864E-3</v>
      </c>
      <c r="H441" s="181"/>
      <c r="I441" s="181"/>
      <c r="J441" s="181"/>
      <c r="K441" s="1"/>
      <c r="L441" s="5"/>
      <c r="M441" s="6"/>
      <c r="N441" s="201"/>
      <c r="O441" s="16"/>
      <c r="Q441" s="197"/>
      <c r="R441" s="159"/>
      <c r="S441" s="198"/>
    </row>
    <row r="442" spans="1:19" x14ac:dyDescent="0.3">
      <c r="A442" s="1">
        <v>57770</v>
      </c>
      <c r="B442" s="5">
        <f t="shared" si="7"/>
        <v>2.4659999999999999E-3</v>
      </c>
      <c r="C442" s="6">
        <v>5.3</v>
      </c>
      <c r="D442" s="182" t="s">
        <v>26</v>
      </c>
      <c r="E442" s="5">
        <v>2.4659999999999999E-3</v>
      </c>
      <c r="F442" s="200">
        <v>2.4662697723036864E-3</v>
      </c>
      <c r="H442" s="181"/>
      <c r="I442" s="181"/>
      <c r="J442" s="181"/>
      <c r="K442" s="1"/>
      <c r="L442" s="5"/>
      <c r="M442" s="6"/>
      <c r="N442" s="201"/>
      <c r="O442" s="16"/>
      <c r="Q442" s="197"/>
      <c r="R442" s="159"/>
      <c r="S442" s="198"/>
    </row>
    <row r="443" spans="1:19" x14ac:dyDescent="0.3">
      <c r="A443" s="1">
        <v>57801</v>
      </c>
      <c r="B443" s="5">
        <f t="shared" si="7"/>
        <v>2.4659999999999999E-3</v>
      </c>
      <c r="C443" s="6">
        <v>5.3</v>
      </c>
      <c r="D443" s="182" t="s">
        <v>26</v>
      </c>
      <c r="E443" s="5">
        <v>2.4659999999999999E-3</v>
      </c>
      <c r="F443" s="200">
        <v>2.4662697723036864E-3</v>
      </c>
      <c r="H443" s="181"/>
      <c r="I443" s="181"/>
      <c r="J443" s="181"/>
      <c r="K443" s="1"/>
      <c r="L443" s="5"/>
      <c r="M443" s="6"/>
      <c r="N443" s="201"/>
      <c r="O443" s="16"/>
      <c r="Q443" s="197"/>
      <c r="R443" s="159"/>
      <c r="S443" s="198"/>
    </row>
    <row r="444" spans="1:19" x14ac:dyDescent="0.3">
      <c r="A444" s="1">
        <v>57831</v>
      </c>
      <c r="B444" s="5">
        <f t="shared" si="7"/>
        <v>2.4659999999999999E-3</v>
      </c>
      <c r="C444" s="6">
        <v>5.3</v>
      </c>
      <c r="D444" s="182" t="s">
        <v>26</v>
      </c>
      <c r="E444" s="5">
        <v>2.4659999999999999E-3</v>
      </c>
      <c r="F444" s="200">
        <v>2.4662697723036864E-3</v>
      </c>
      <c r="H444" s="181"/>
      <c r="I444" s="181"/>
      <c r="J444" s="181"/>
      <c r="K444" s="1"/>
      <c r="L444" s="5"/>
      <c r="M444" s="6"/>
      <c r="N444" s="201"/>
      <c r="O444" s="16"/>
      <c r="Q444" s="197"/>
      <c r="R444" s="159"/>
      <c r="S444" s="198"/>
    </row>
    <row r="445" spans="1:19" x14ac:dyDescent="0.3">
      <c r="A445" s="1">
        <v>57862</v>
      </c>
      <c r="B445" s="5">
        <f t="shared" si="7"/>
        <v>2.4659999999999999E-3</v>
      </c>
      <c r="C445" s="6">
        <v>5.3</v>
      </c>
      <c r="D445" s="182" t="s">
        <v>26</v>
      </c>
      <c r="E445" s="5">
        <v>2.4659999999999999E-3</v>
      </c>
      <c r="F445" s="200">
        <v>2.4662697723036864E-3</v>
      </c>
      <c r="H445" s="181"/>
      <c r="I445" s="181"/>
      <c r="J445" s="181"/>
      <c r="K445" s="1"/>
      <c r="L445" s="5"/>
      <c r="M445" s="6"/>
      <c r="N445" s="201"/>
      <c r="O445" s="16"/>
      <c r="Q445" s="197"/>
      <c r="R445" s="159"/>
      <c r="S445" s="198"/>
    </row>
    <row r="446" spans="1:19" x14ac:dyDescent="0.3">
      <c r="A446" s="1">
        <v>57892</v>
      </c>
      <c r="B446" s="5">
        <f t="shared" si="7"/>
        <v>2.4659999999999999E-3</v>
      </c>
      <c r="C446" s="6">
        <v>5.3</v>
      </c>
      <c r="D446" s="182" t="s">
        <v>26</v>
      </c>
      <c r="E446" s="5">
        <v>2.4659999999999999E-3</v>
      </c>
      <c r="F446" s="200">
        <v>2.4662697723036864E-3</v>
      </c>
      <c r="H446" s="181"/>
      <c r="I446" s="181"/>
      <c r="J446" s="181"/>
      <c r="K446" s="1"/>
      <c r="L446" s="5"/>
      <c r="M446" s="6"/>
      <c r="N446" s="201"/>
      <c r="O446" s="16"/>
      <c r="Q446" s="197"/>
      <c r="R446" s="159"/>
      <c r="S446" s="198"/>
    </row>
    <row r="447" spans="1:19" x14ac:dyDescent="0.3">
      <c r="A447" s="1">
        <v>57923</v>
      </c>
      <c r="B447" s="5">
        <f t="shared" si="7"/>
        <v>2.4659999999999999E-3</v>
      </c>
      <c r="C447" s="6">
        <v>5.3</v>
      </c>
      <c r="D447" s="182" t="s">
        <v>26</v>
      </c>
      <c r="E447" s="5">
        <v>2.4659999999999999E-3</v>
      </c>
      <c r="F447" s="200">
        <v>2.4662697723036864E-3</v>
      </c>
      <c r="H447" s="181"/>
      <c r="I447" s="181"/>
      <c r="J447" s="181"/>
      <c r="K447" s="1"/>
      <c r="L447" s="5"/>
      <c r="M447" s="6"/>
      <c r="N447" s="201"/>
      <c r="O447" s="16"/>
      <c r="Q447" s="197"/>
      <c r="R447" s="159"/>
      <c r="S447" s="198"/>
    </row>
    <row r="448" spans="1:19" x14ac:dyDescent="0.3">
      <c r="A448" s="1">
        <v>57954</v>
      </c>
      <c r="B448" s="5">
        <f t="shared" si="7"/>
        <v>2.4659999999999999E-3</v>
      </c>
      <c r="C448" s="6">
        <v>5.3</v>
      </c>
      <c r="D448" s="182" t="s">
        <v>26</v>
      </c>
      <c r="E448" s="5">
        <v>2.4659999999999999E-3</v>
      </c>
      <c r="F448" s="200">
        <v>2.4662697723036864E-3</v>
      </c>
      <c r="H448" s="181"/>
      <c r="I448" s="181"/>
      <c r="J448" s="181"/>
      <c r="K448" s="1"/>
      <c r="L448" s="5"/>
      <c r="M448" s="6"/>
      <c r="N448" s="201"/>
      <c r="O448" s="16"/>
      <c r="Q448" s="197"/>
      <c r="R448" s="159"/>
      <c r="S448" s="198"/>
    </row>
    <row r="449" spans="1:19" x14ac:dyDescent="0.3">
      <c r="A449" s="1">
        <v>57984</v>
      </c>
      <c r="B449" s="5">
        <f t="shared" si="7"/>
        <v>2.4659999999999999E-3</v>
      </c>
      <c r="C449" s="6">
        <v>5.3</v>
      </c>
      <c r="D449" s="182" t="s">
        <v>26</v>
      </c>
      <c r="E449" s="5">
        <v>2.4659999999999999E-3</v>
      </c>
      <c r="F449" s="200">
        <v>2.4662697723036864E-3</v>
      </c>
      <c r="H449" s="181"/>
      <c r="I449" s="181"/>
      <c r="J449" s="181"/>
      <c r="K449" s="1"/>
      <c r="L449" s="5"/>
      <c r="M449" s="6"/>
      <c r="N449" s="201"/>
      <c r="O449" s="16"/>
      <c r="Q449" s="197"/>
      <c r="R449" s="159"/>
      <c r="S449" s="198"/>
    </row>
    <row r="450" spans="1:19" x14ac:dyDescent="0.3">
      <c r="A450" s="1">
        <v>58015</v>
      </c>
      <c r="B450" s="5">
        <f t="shared" si="7"/>
        <v>2.4659999999999999E-3</v>
      </c>
      <c r="C450" s="6">
        <v>5.3</v>
      </c>
      <c r="D450" s="182" t="s">
        <v>26</v>
      </c>
      <c r="E450" s="5">
        <v>2.4659999999999999E-3</v>
      </c>
      <c r="F450" s="200">
        <v>2.4662697723036864E-3</v>
      </c>
      <c r="H450" s="181"/>
      <c r="I450" s="181"/>
      <c r="J450" s="181"/>
      <c r="K450" s="1"/>
      <c r="L450" s="5"/>
      <c r="M450" s="6"/>
      <c r="N450" s="201"/>
      <c r="O450" s="16"/>
      <c r="Q450" s="197"/>
      <c r="R450" s="159"/>
      <c r="S450" s="198"/>
    </row>
    <row r="451" spans="1:19" x14ac:dyDescent="0.3">
      <c r="A451" s="1">
        <v>58045</v>
      </c>
      <c r="B451" s="5">
        <f t="shared" si="7"/>
        <v>2.4659999999999999E-3</v>
      </c>
      <c r="C451" s="6">
        <v>5.3</v>
      </c>
      <c r="D451" s="182" t="s">
        <v>26</v>
      </c>
      <c r="E451" s="5">
        <v>2.4659999999999999E-3</v>
      </c>
      <c r="F451" s="200">
        <v>2.4662697723036864E-3</v>
      </c>
      <c r="H451" s="181"/>
      <c r="I451" s="181"/>
      <c r="J451" s="181"/>
      <c r="K451" s="1"/>
      <c r="L451" s="5"/>
      <c r="M451" s="6"/>
      <c r="N451" s="201"/>
      <c r="O451" s="16"/>
      <c r="Q451" s="197"/>
      <c r="R451" s="159"/>
      <c r="S451" s="198"/>
    </row>
    <row r="452" spans="1:19" x14ac:dyDescent="0.3">
      <c r="A452" s="1">
        <v>58076</v>
      </c>
      <c r="B452" s="5">
        <f t="shared" si="7"/>
        <v>2.4659999999999999E-3</v>
      </c>
      <c r="C452" s="6">
        <v>5.3</v>
      </c>
      <c r="D452" s="182" t="s">
        <v>26</v>
      </c>
      <c r="E452" s="5">
        <v>2.4659999999999999E-3</v>
      </c>
      <c r="F452" s="200">
        <v>2.4662697723036864E-3</v>
      </c>
      <c r="H452" s="181"/>
      <c r="I452" s="181"/>
      <c r="J452" s="181"/>
      <c r="K452" s="1"/>
      <c r="L452" s="5"/>
      <c r="M452" s="6"/>
      <c r="N452" s="201"/>
      <c r="O452" s="16"/>
      <c r="Q452" s="197"/>
      <c r="R452" s="159"/>
      <c r="S452" s="198"/>
    </row>
    <row r="453" spans="1:19" x14ac:dyDescent="0.3">
      <c r="A453" s="1">
        <v>58107</v>
      </c>
      <c r="B453" s="5">
        <f t="shared" si="7"/>
        <v>2.4659999999999999E-3</v>
      </c>
      <c r="C453" s="6">
        <v>5.3</v>
      </c>
      <c r="D453" s="182" t="s">
        <v>26</v>
      </c>
      <c r="E453" s="5">
        <v>2.4659999999999999E-3</v>
      </c>
      <c r="F453" s="200">
        <v>2.4662697723036864E-3</v>
      </c>
      <c r="H453" s="181"/>
      <c r="I453" s="181"/>
      <c r="J453" s="181"/>
      <c r="K453" s="1"/>
      <c r="L453" s="5"/>
      <c r="M453" s="6"/>
      <c r="N453" s="201"/>
      <c r="O453" s="16"/>
      <c r="Q453" s="197"/>
      <c r="R453" s="159"/>
      <c r="S453" s="198"/>
    </row>
    <row r="454" spans="1:19" x14ac:dyDescent="0.3">
      <c r="A454" s="1">
        <v>58135</v>
      </c>
      <c r="B454" s="5">
        <f t="shared" si="7"/>
        <v>2.4659999999999999E-3</v>
      </c>
      <c r="C454" s="6">
        <v>5.3</v>
      </c>
      <c r="D454" s="182" t="s">
        <v>26</v>
      </c>
      <c r="E454" s="5">
        <v>2.4659999999999999E-3</v>
      </c>
      <c r="F454" s="200">
        <v>2.4662697723036864E-3</v>
      </c>
      <c r="H454" s="181"/>
      <c r="I454" s="181"/>
      <c r="J454" s="181"/>
      <c r="K454" s="1"/>
      <c r="L454" s="5"/>
      <c r="M454" s="6"/>
      <c r="N454" s="201"/>
      <c r="O454" s="16"/>
      <c r="Q454" s="197"/>
      <c r="R454" s="159"/>
      <c r="S454" s="198"/>
    </row>
    <row r="455" spans="1:19" x14ac:dyDescent="0.3">
      <c r="A455" s="1">
        <v>58166</v>
      </c>
      <c r="B455" s="5">
        <f t="shared" si="7"/>
        <v>2.4659999999999999E-3</v>
      </c>
      <c r="C455" s="6">
        <v>5.3</v>
      </c>
      <c r="D455" s="182" t="s">
        <v>26</v>
      </c>
      <c r="E455" s="5">
        <v>2.4659999999999999E-3</v>
      </c>
      <c r="F455" s="200">
        <v>2.4662697723036864E-3</v>
      </c>
      <c r="H455" s="181"/>
      <c r="I455" s="181"/>
      <c r="J455" s="181"/>
      <c r="K455" s="1"/>
      <c r="L455" s="5"/>
      <c r="M455" s="6"/>
      <c r="N455" s="201"/>
      <c r="O455" s="16"/>
      <c r="Q455" s="197"/>
      <c r="R455" s="159"/>
      <c r="S455" s="198"/>
    </row>
    <row r="456" spans="1:19" x14ac:dyDescent="0.3">
      <c r="A456" s="1">
        <v>58196</v>
      </c>
      <c r="B456" s="5">
        <f t="shared" si="7"/>
        <v>2.4659999999999999E-3</v>
      </c>
      <c r="C456" s="6">
        <v>5.3</v>
      </c>
      <c r="D456" s="182" t="s">
        <v>26</v>
      </c>
      <c r="E456" s="5">
        <v>2.4659999999999999E-3</v>
      </c>
      <c r="F456" s="200">
        <v>2.4662697723036864E-3</v>
      </c>
      <c r="H456" s="181"/>
      <c r="I456" s="181"/>
      <c r="J456" s="181"/>
      <c r="K456" s="1"/>
      <c r="L456" s="5"/>
      <c r="M456" s="6"/>
      <c r="N456" s="201"/>
      <c r="O456" s="16"/>
      <c r="Q456" s="197"/>
      <c r="R456" s="159"/>
      <c r="S456" s="198"/>
    </row>
    <row r="457" spans="1:19" x14ac:dyDescent="0.3">
      <c r="A457" s="1">
        <v>58227</v>
      </c>
      <c r="B457" s="5">
        <f t="shared" si="7"/>
        <v>2.4659999999999999E-3</v>
      </c>
      <c r="C457" s="6">
        <v>5.3</v>
      </c>
      <c r="D457" s="182" t="s">
        <v>26</v>
      </c>
      <c r="E457" s="5">
        <v>2.4659999999999999E-3</v>
      </c>
      <c r="F457" s="200">
        <v>2.4662697723036864E-3</v>
      </c>
      <c r="H457" s="181"/>
      <c r="I457" s="181"/>
      <c r="J457" s="181"/>
      <c r="K457" s="1"/>
      <c r="L457" s="5"/>
      <c r="M457" s="6"/>
      <c r="N457" s="201"/>
      <c r="O457" s="16"/>
      <c r="Q457" s="197"/>
      <c r="R457" s="159"/>
      <c r="S457" s="198"/>
    </row>
    <row r="458" spans="1:19" x14ac:dyDescent="0.3">
      <c r="A458" s="1">
        <v>58257</v>
      </c>
      <c r="B458" s="5">
        <f t="shared" ref="B458:B521" si="8">IF(D458="CAM",E458,F458)</f>
        <v>2.4659999999999999E-3</v>
      </c>
      <c r="C458" s="6">
        <v>5.3</v>
      </c>
      <c r="D458" s="182" t="s">
        <v>26</v>
      </c>
      <c r="E458" s="5">
        <v>2.4659999999999999E-3</v>
      </c>
      <c r="F458" s="200">
        <v>2.4662697723036864E-3</v>
      </c>
      <c r="H458" s="181"/>
      <c r="I458" s="181"/>
      <c r="J458" s="181"/>
      <c r="K458" s="1"/>
      <c r="L458" s="5"/>
      <c r="M458" s="6"/>
      <c r="N458" s="201"/>
      <c r="O458" s="16"/>
      <c r="Q458" s="197"/>
      <c r="R458" s="159"/>
      <c r="S458" s="198"/>
    </row>
    <row r="459" spans="1:19" x14ac:dyDescent="0.3">
      <c r="A459" s="1">
        <v>58288</v>
      </c>
      <c r="B459" s="5">
        <f t="shared" si="8"/>
        <v>2.4659999999999999E-3</v>
      </c>
      <c r="C459" s="6">
        <v>5.3</v>
      </c>
      <c r="D459" s="182" t="s">
        <v>26</v>
      </c>
      <c r="E459" s="5">
        <v>2.4659999999999999E-3</v>
      </c>
      <c r="F459" s="200">
        <v>2.4662697723036864E-3</v>
      </c>
      <c r="H459" s="181"/>
      <c r="I459" s="181"/>
      <c r="J459" s="181"/>
      <c r="K459" s="1"/>
      <c r="L459" s="5"/>
      <c r="M459" s="6"/>
      <c r="N459" s="201"/>
      <c r="O459" s="16"/>
      <c r="Q459" s="197"/>
      <c r="R459" s="159"/>
      <c r="S459" s="198"/>
    </row>
    <row r="460" spans="1:19" x14ac:dyDescent="0.3">
      <c r="A460" s="1">
        <v>58319</v>
      </c>
      <c r="B460" s="5">
        <f t="shared" si="8"/>
        <v>2.4659999999999999E-3</v>
      </c>
      <c r="C460" s="6">
        <v>5.3</v>
      </c>
      <c r="D460" s="182" t="s">
        <v>26</v>
      </c>
      <c r="E460" s="5">
        <v>2.4659999999999999E-3</v>
      </c>
      <c r="F460" s="200">
        <v>2.4662697723036864E-3</v>
      </c>
      <c r="H460" s="181"/>
      <c r="I460" s="181"/>
      <c r="J460" s="181"/>
      <c r="K460" s="1"/>
      <c r="L460" s="5"/>
      <c r="M460" s="6"/>
      <c r="N460" s="201"/>
      <c r="O460" s="16"/>
      <c r="Q460" s="197"/>
      <c r="R460" s="159"/>
      <c r="S460" s="198"/>
    </row>
    <row r="461" spans="1:19" x14ac:dyDescent="0.3">
      <c r="A461" s="1">
        <v>58349</v>
      </c>
      <c r="B461" s="5">
        <f t="shared" si="8"/>
        <v>2.4659999999999999E-3</v>
      </c>
      <c r="C461" s="6">
        <v>5.3</v>
      </c>
      <c r="D461" s="182" t="s">
        <v>26</v>
      </c>
      <c r="E461" s="5">
        <v>2.4659999999999999E-3</v>
      </c>
      <c r="F461" s="200">
        <v>2.4662697723036864E-3</v>
      </c>
      <c r="H461" s="181"/>
      <c r="I461" s="181"/>
      <c r="J461" s="181"/>
      <c r="K461" s="1"/>
      <c r="L461" s="5"/>
      <c r="M461" s="6"/>
      <c r="N461" s="201"/>
      <c r="O461" s="16"/>
      <c r="Q461" s="197"/>
      <c r="R461" s="159"/>
      <c r="S461" s="198"/>
    </row>
    <row r="462" spans="1:19" x14ac:dyDescent="0.3">
      <c r="A462" s="1">
        <v>58380</v>
      </c>
      <c r="B462" s="5">
        <f t="shared" si="8"/>
        <v>2.4659999999999999E-3</v>
      </c>
      <c r="C462" s="6">
        <v>5.3</v>
      </c>
      <c r="D462" s="182" t="s">
        <v>26</v>
      </c>
      <c r="E462" s="5">
        <v>2.4659999999999999E-3</v>
      </c>
      <c r="F462" s="200">
        <v>2.4662697723036864E-3</v>
      </c>
      <c r="H462" s="181"/>
      <c r="I462" s="181"/>
      <c r="J462" s="181"/>
      <c r="K462" s="1"/>
      <c r="L462" s="5"/>
      <c r="M462" s="6"/>
      <c r="N462" s="201"/>
      <c r="O462" s="16"/>
      <c r="Q462" s="197"/>
      <c r="R462" s="159"/>
      <c r="S462" s="198"/>
    </row>
    <row r="463" spans="1:19" x14ac:dyDescent="0.3">
      <c r="A463" s="1">
        <v>58410</v>
      </c>
      <c r="B463" s="5">
        <f t="shared" si="8"/>
        <v>2.4659999999999999E-3</v>
      </c>
      <c r="C463" s="6">
        <v>5.3</v>
      </c>
      <c r="D463" s="182" t="s">
        <v>26</v>
      </c>
      <c r="E463" s="5">
        <v>2.4659999999999999E-3</v>
      </c>
      <c r="F463" s="200">
        <v>2.4662697723036864E-3</v>
      </c>
      <c r="H463" s="181"/>
      <c r="I463" s="181"/>
      <c r="J463" s="181"/>
      <c r="K463" s="1"/>
      <c r="L463" s="5"/>
      <c r="M463" s="6"/>
      <c r="N463" s="201"/>
      <c r="O463" s="16"/>
      <c r="Q463" s="197"/>
      <c r="R463" s="159"/>
      <c r="S463" s="198"/>
    </row>
    <row r="464" spans="1:19" x14ac:dyDescent="0.3">
      <c r="A464" s="1">
        <v>58441</v>
      </c>
      <c r="B464" s="5">
        <f t="shared" si="8"/>
        <v>2.4659999999999999E-3</v>
      </c>
      <c r="C464" s="6">
        <v>5.3</v>
      </c>
      <c r="D464" s="182" t="s">
        <v>26</v>
      </c>
      <c r="E464" s="5">
        <v>2.4659999999999999E-3</v>
      </c>
      <c r="F464" s="200">
        <v>2.4662697723036864E-3</v>
      </c>
      <c r="H464" s="181"/>
      <c r="I464" s="181"/>
      <c r="J464" s="181"/>
      <c r="K464" s="1"/>
      <c r="L464" s="5"/>
      <c r="M464" s="6"/>
      <c r="N464" s="201"/>
      <c r="O464" s="16"/>
      <c r="Q464" s="197"/>
      <c r="R464" s="159"/>
      <c r="S464" s="198"/>
    </row>
    <row r="465" spans="1:19" x14ac:dyDescent="0.3">
      <c r="A465" s="1">
        <v>58472</v>
      </c>
      <c r="B465" s="5">
        <f t="shared" si="8"/>
        <v>2.4659999999999999E-3</v>
      </c>
      <c r="C465" s="6">
        <v>5.3</v>
      </c>
      <c r="D465" s="182" t="s">
        <v>26</v>
      </c>
      <c r="E465" s="5">
        <v>2.4659999999999999E-3</v>
      </c>
      <c r="F465" s="200">
        <v>2.4662697723036864E-3</v>
      </c>
      <c r="H465" s="181"/>
      <c r="I465" s="181"/>
      <c r="J465" s="181"/>
      <c r="K465" s="1"/>
      <c r="L465" s="5"/>
      <c r="M465" s="6"/>
      <c r="N465" s="201"/>
      <c r="O465" s="16"/>
      <c r="Q465" s="197"/>
      <c r="R465" s="159"/>
      <c r="S465" s="198"/>
    </row>
    <row r="466" spans="1:19" x14ac:dyDescent="0.3">
      <c r="A466" s="1">
        <v>58501</v>
      </c>
      <c r="B466" s="5">
        <f t="shared" si="8"/>
        <v>2.4659999999999999E-3</v>
      </c>
      <c r="C466" s="6">
        <v>5.3</v>
      </c>
      <c r="D466" s="182" t="s">
        <v>26</v>
      </c>
      <c r="E466" s="5">
        <v>2.4659999999999999E-3</v>
      </c>
      <c r="F466" s="200">
        <v>2.4662697723036864E-3</v>
      </c>
      <c r="H466" s="181"/>
      <c r="I466" s="181"/>
      <c r="J466" s="181"/>
      <c r="K466" s="1"/>
      <c r="L466" s="5"/>
      <c r="M466" s="6"/>
      <c r="N466" s="201"/>
      <c r="O466" s="16"/>
      <c r="Q466" s="197"/>
      <c r="R466" s="159"/>
      <c r="S466" s="198"/>
    </row>
    <row r="467" spans="1:19" x14ac:dyDescent="0.3">
      <c r="A467" s="1">
        <v>58532</v>
      </c>
      <c r="B467" s="5">
        <f t="shared" si="8"/>
        <v>2.4659999999999999E-3</v>
      </c>
      <c r="C467" s="6">
        <v>5.3</v>
      </c>
      <c r="D467" s="182" t="s">
        <v>26</v>
      </c>
      <c r="E467" s="5">
        <v>2.4659999999999999E-3</v>
      </c>
      <c r="F467" s="200">
        <v>2.4662697723036864E-3</v>
      </c>
      <c r="H467" s="181"/>
      <c r="I467" s="181"/>
      <c r="J467" s="181"/>
      <c r="K467" s="1"/>
      <c r="L467" s="5"/>
      <c r="M467" s="6"/>
      <c r="N467" s="201"/>
      <c r="O467" s="16"/>
      <c r="Q467" s="197"/>
      <c r="R467" s="159"/>
      <c r="S467" s="198"/>
    </row>
    <row r="468" spans="1:19" x14ac:dyDescent="0.3">
      <c r="A468" s="1">
        <v>58562</v>
      </c>
      <c r="B468" s="5">
        <f t="shared" si="8"/>
        <v>2.4659999999999999E-3</v>
      </c>
      <c r="C468" s="6">
        <v>5.3</v>
      </c>
      <c r="D468" s="182" t="s">
        <v>26</v>
      </c>
      <c r="E468" s="5">
        <v>2.4659999999999999E-3</v>
      </c>
      <c r="F468" s="200">
        <v>2.4662697723036864E-3</v>
      </c>
      <c r="I468" s="181"/>
      <c r="J468" s="181"/>
      <c r="K468" s="1"/>
      <c r="L468" s="5"/>
      <c r="M468" s="6"/>
      <c r="N468" s="201"/>
      <c r="O468" s="16"/>
      <c r="Q468" s="197"/>
      <c r="R468" s="159"/>
      <c r="S468" s="198"/>
    </row>
    <row r="469" spans="1:19" x14ac:dyDescent="0.3">
      <c r="A469" s="1">
        <v>58593</v>
      </c>
      <c r="B469" s="5">
        <f t="shared" si="8"/>
        <v>2.4659999999999999E-3</v>
      </c>
      <c r="C469" s="6">
        <v>5.3</v>
      </c>
      <c r="D469" s="182" t="s">
        <v>26</v>
      </c>
      <c r="E469" s="5">
        <v>2.4659999999999999E-3</v>
      </c>
      <c r="F469" s="200">
        <v>2.4662697723036864E-3</v>
      </c>
      <c r="I469" s="181"/>
      <c r="J469" s="181"/>
      <c r="K469" s="1"/>
      <c r="L469" s="5"/>
      <c r="M469" s="6"/>
      <c r="N469" s="201"/>
      <c r="O469" s="16"/>
      <c r="Q469" s="197"/>
      <c r="R469" s="159"/>
      <c r="S469" s="198"/>
    </row>
    <row r="470" spans="1:19" x14ac:dyDescent="0.3">
      <c r="A470" s="1">
        <v>58623</v>
      </c>
      <c r="B470" s="5">
        <f t="shared" si="8"/>
        <v>2.4659999999999999E-3</v>
      </c>
      <c r="C470" s="6">
        <v>5.3</v>
      </c>
      <c r="D470" s="182" t="s">
        <v>26</v>
      </c>
      <c r="E470" s="5">
        <v>2.4659999999999999E-3</v>
      </c>
      <c r="F470" s="200">
        <v>2.4662697723036864E-3</v>
      </c>
      <c r="I470" s="181"/>
      <c r="J470" s="181"/>
      <c r="K470" s="1"/>
      <c r="L470" s="5"/>
      <c r="M470" s="6"/>
      <c r="N470" s="201"/>
      <c r="O470" s="16"/>
      <c r="Q470" s="197"/>
      <c r="R470" s="159"/>
      <c r="S470" s="198"/>
    </row>
    <row r="471" spans="1:19" x14ac:dyDescent="0.3">
      <c r="A471" s="1">
        <v>58654</v>
      </c>
      <c r="B471" s="5">
        <f t="shared" si="8"/>
        <v>2.4659999999999999E-3</v>
      </c>
      <c r="C471" s="6">
        <v>5.3</v>
      </c>
      <c r="D471" s="182" t="s">
        <v>26</v>
      </c>
      <c r="E471" s="5">
        <v>2.4659999999999999E-3</v>
      </c>
      <c r="F471" s="200">
        <v>2.4662697723036864E-3</v>
      </c>
      <c r="I471" s="181"/>
      <c r="J471" s="181"/>
      <c r="K471" s="1"/>
      <c r="L471" s="5"/>
      <c r="M471" s="6"/>
      <c r="N471" s="201"/>
      <c r="O471" s="16"/>
      <c r="Q471" s="197"/>
      <c r="R471" s="159"/>
      <c r="S471" s="198"/>
    </row>
    <row r="472" spans="1:19" x14ac:dyDescent="0.3">
      <c r="A472" s="1">
        <v>58685</v>
      </c>
      <c r="B472" s="5">
        <f t="shared" si="8"/>
        <v>2.4659999999999999E-3</v>
      </c>
      <c r="C472" s="6">
        <v>5.3</v>
      </c>
      <c r="D472" s="182" t="s">
        <v>26</v>
      </c>
      <c r="E472" s="5">
        <v>2.4659999999999999E-3</v>
      </c>
      <c r="F472" s="200">
        <v>2.4662697723036864E-3</v>
      </c>
      <c r="I472" s="181"/>
      <c r="J472" s="181"/>
      <c r="K472" s="1"/>
      <c r="L472" s="5"/>
      <c r="M472" s="6"/>
      <c r="N472" s="201"/>
      <c r="O472" s="16"/>
      <c r="Q472" s="197"/>
      <c r="R472" s="159"/>
      <c r="S472" s="198"/>
    </row>
    <row r="473" spans="1:19" x14ac:dyDescent="0.3">
      <c r="A473" s="1">
        <v>58715</v>
      </c>
      <c r="B473" s="5">
        <f t="shared" si="8"/>
        <v>2.4659999999999999E-3</v>
      </c>
      <c r="C473" s="6">
        <v>5.3</v>
      </c>
      <c r="D473" s="182" t="s">
        <v>26</v>
      </c>
      <c r="E473" s="5">
        <v>2.4659999999999999E-3</v>
      </c>
      <c r="F473" s="200">
        <v>2.4662697723036864E-3</v>
      </c>
      <c r="I473" s="181"/>
      <c r="J473" s="181"/>
      <c r="K473" s="1"/>
      <c r="L473" s="5"/>
      <c r="M473" s="6"/>
      <c r="N473" s="201"/>
      <c r="O473" s="16"/>
      <c r="Q473" s="197"/>
      <c r="R473" s="159"/>
      <c r="S473" s="198"/>
    </row>
    <row r="474" spans="1:19" x14ac:dyDescent="0.3">
      <c r="A474" s="1">
        <v>58746</v>
      </c>
      <c r="B474" s="5">
        <f t="shared" si="8"/>
        <v>2.4659999999999999E-3</v>
      </c>
      <c r="C474" s="6">
        <v>5.3</v>
      </c>
      <c r="D474" s="182" t="s">
        <v>26</v>
      </c>
      <c r="E474" s="5">
        <v>2.4659999999999999E-3</v>
      </c>
      <c r="F474" s="200">
        <v>2.4662697723036864E-3</v>
      </c>
      <c r="I474" s="181"/>
      <c r="J474" s="181"/>
      <c r="K474" s="1"/>
      <c r="L474" s="5"/>
      <c r="M474" s="6"/>
      <c r="N474" s="201"/>
      <c r="O474" s="16"/>
      <c r="Q474" s="197"/>
      <c r="R474" s="159"/>
      <c r="S474" s="198"/>
    </row>
    <row r="475" spans="1:19" x14ac:dyDescent="0.3">
      <c r="A475" s="1">
        <v>58776</v>
      </c>
      <c r="B475" s="5">
        <f t="shared" si="8"/>
        <v>2.4659999999999999E-3</v>
      </c>
      <c r="C475" s="6">
        <f t="shared" ref="C475:C528" si="9">C474*(1+(F477-((1+2%)^(1/12)-1)))</f>
        <v>5.2912466190998231</v>
      </c>
      <c r="D475" s="182" t="s">
        <v>26</v>
      </c>
      <c r="E475" s="5">
        <v>2.4659999999999999E-3</v>
      </c>
      <c r="F475" s="200">
        <v>1.1535160667875695E-2</v>
      </c>
      <c r="I475" s="181"/>
      <c r="J475" s="181"/>
      <c r="K475" s="1"/>
      <c r="L475" s="5"/>
      <c r="M475" s="6"/>
      <c r="N475" s="201"/>
      <c r="O475" s="16"/>
      <c r="Q475" s="197"/>
      <c r="R475" s="159"/>
      <c r="S475" s="198"/>
    </row>
    <row r="476" spans="1:19" x14ac:dyDescent="0.3">
      <c r="A476" s="1">
        <v>58807</v>
      </c>
      <c r="B476" s="5">
        <f t="shared" si="8"/>
        <v>0</v>
      </c>
      <c r="C476" s="6">
        <f t="shared" si="9"/>
        <v>5.2825076951198691</v>
      </c>
      <c r="D476" s="182" t="s">
        <v>26</v>
      </c>
      <c r="E476" s="5">
        <v>0</v>
      </c>
      <c r="F476" s="200">
        <v>0</v>
      </c>
      <c r="K476" s="1"/>
      <c r="L476" s="5"/>
      <c r="M476" s="6"/>
      <c r="N476" s="201"/>
      <c r="O476" s="16"/>
      <c r="Q476" s="197"/>
      <c r="R476" s="159"/>
      <c r="S476" s="198"/>
    </row>
    <row r="477" spans="1:19" x14ac:dyDescent="0.3">
      <c r="A477" s="1">
        <v>58838</v>
      </c>
      <c r="B477" s="5">
        <f t="shared" si="8"/>
        <v>0</v>
      </c>
      <c r="C477" s="6">
        <f t="shared" si="9"/>
        <v>5.273783204183359</v>
      </c>
      <c r="D477" s="182" t="s">
        <v>26</v>
      </c>
      <c r="E477" s="5">
        <v>0</v>
      </c>
      <c r="F477" s="200">
        <v>0</v>
      </c>
      <c r="K477" s="1"/>
      <c r="L477" s="5"/>
      <c r="M477" s="6"/>
      <c r="N477" s="201"/>
      <c r="O477" s="16"/>
      <c r="Q477" s="197"/>
      <c r="R477" s="159"/>
      <c r="S477" s="198"/>
    </row>
    <row r="478" spans="1:19" x14ac:dyDescent="0.3">
      <c r="A478" s="1">
        <v>58866</v>
      </c>
      <c r="B478" s="5">
        <f t="shared" si="8"/>
        <v>0</v>
      </c>
      <c r="C478" s="6">
        <f t="shared" si="9"/>
        <v>5.2650731224529492</v>
      </c>
      <c r="D478" s="182" t="s">
        <v>26</v>
      </c>
      <c r="E478" s="5">
        <v>0</v>
      </c>
      <c r="F478" s="200">
        <v>0</v>
      </c>
      <c r="K478" s="1"/>
      <c r="L478" s="5"/>
      <c r="M478" s="6"/>
      <c r="N478" s="201"/>
      <c r="O478" s="16"/>
      <c r="Q478" s="197"/>
      <c r="R478" s="159"/>
      <c r="S478" s="198"/>
    </row>
    <row r="479" spans="1:19" x14ac:dyDescent="0.3">
      <c r="A479" s="1">
        <v>58897</v>
      </c>
      <c r="B479" s="5">
        <f t="shared" si="8"/>
        <v>0</v>
      </c>
      <c r="C479" s="6">
        <f t="shared" si="9"/>
        <v>5.2563774261306628</v>
      </c>
      <c r="D479" s="182" t="s">
        <v>26</v>
      </c>
      <c r="E479" s="5">
        <v>0</v>
      </c>
      <c r="F479" s="200">
        <v>0</v>
      </c>
      <c r="K479" s="1"/>
      <c r="L479" s="5"/>
      <c r="M479" s="6"/>
      <c r="N479" s="201"/>
      <c r="O479" s="16"/>
      <c r="Q479" s="197"/>
      <c r="R479" s="159"/>
      <c r="S479" s="198"/>
    </row>
    <row r="480" spans="1:19" x14ac:dyDescent="0.3">
      <c r="A480" s="1">
        <v>58927</v>
      </c>
      <c r="B480" s="5">
        <f t="shared" si="8"/>
        <v>0</v>
      </c>
      <c r="C480" s="6">
        <f t="shared" si="9"/>
        <v>5.2476960914578301</v>
      </c>
      <c r="D480" s="182" t="s">
        <v>26</v>
      </c>
      <c r="E480" s="5">
        <v>0</v>
      </c>
      <c r="F480" s="200">
        <v>0</v>
      </c>
      <c r="K480" s="1"/>
      <c r="L480" s="5"/>
      <c r="M480" s="6"/>
      <c r="N480" s="201"/>
      <c r="O480" s="16"/>
      <c r="Q480" s="197"/>
      <c r="R480" s="159"/>
      <c r="S480" s="198"/>
    </row>
    <row r="481" spans="1:19" x14ac:dyDescent="0.3">
      <c r="A481" s="1">
        <v>58958</v>
      </c>
      <c r="B481" s="5">
        <f t="shared" si="8"/>
        <v>0</v>
      </c>
      <c r="C481" s="6">
        <f t="shared" si="9"/>
        <v>5.2390290947150184</v>
      </c>
      <c r="D481" s="182" t="s">
        <v>26</v>
      </c>
      <c r="E481" s="5">
        <v>0</v>
      </c>
      <c r="F481" s="200">
        <v>0</v>
      </c>
      <c r="K481" s="1"/>
      <c r="L481" s="5"/>
      <c r="M481" s="6"/>
      <c r="N481" s="201"/>
      <c r="O481" s="16"/>
      <c r="Q481" s="197"/>
      <c r="R481" s="159"/>
      <c r="S481" s="198"/>
    </row>
    <row r="482" spans="1:19" x14ac:dyDescent="0.3">
      <c r="A482" s="1">
        <v>58988</v>
      </c>
      <c r="B482" s="5">
        <f t="shared" si="8"/>
        <v>0</v>
      </c>
      <c r="C482" s="6">
        <f t="shared" si="9"/>
        <v>5.2303764122219709</v>
      </c>
      <c r="D482" s="182" t="s">
        <v>26</v>
      </c>
      <c r="E482" s="5">
        <v>0</v>
      </c>
      <c r="F482" s="200">
        <v>0</v>
      </c>
      <c r="K482" s="1"/>
      <c r="L482" s="5"/>
      <c r="M482" s="6"/>
      <c r="N482" s="201"/>
      <c r="O482" s="16"/>
      <c r="Q482" s="197"/>
      <c r="R482" s="159"/>
      <c r="S482" s="198"/>
    </row>
    <row r="483" spans="1:19" x14ac:dyDescent="0.3">
      <c r="A483" s="1">
        <v>59019</v>
      </c>
      <c r="B483" s="5">
        <f t="shared" si="8"/>
        <v>0</v>
      </c>
      <c r="C483" s="6">
        <f t="shared" si="9"/>
        <v>5.2217380203375408</v>
      </c>
      <c r="D483" s="182" t="s">
        <v>26</v>
      </c>
      <c r="E483" s="5">
        <v>0</v>
      </c>
      <c r="F483" s="200">
        <v>0</v>
      </c>
      <c r="K483" s="1"/>
      <c r="L483" s="5"/>
      <c r="M483" s="6"/>
      <c r="N483" s="201"/>
      <c r="O483" s="16"/>
      <c r="Q483" s="197"/>
      <c r="R483" s="159"/>
      <c r="S483" s="198"/>
    </row>
    <row r="484" spans="1:19" x14ac:dyDescent="0.3">
      <c r="A484" s="1">
        <v>59050</v>
      </c>
      <c r="B484" s="5">
        <f t="shared" si="8"/>
        <v>0</v>
      </c>
      <c r="C484" s="6">
        <f t="shared" si="9"/>
        <v>5.2131138954596254</v>
      </c>
      <c r="D484" s="182" t="s">
        <v>26</v>
      </c>
      <c r="E484" s="5">
        <v>0</v>
      </c>
      <c r="F484" s="200">
        <v>0</v>
      </c>
      <c r="K484" s="1"/>
      <c r="L484" s="5"/>
      <c r="M484" s="6"/>
      <c r="N484" s="201"/>
      <c r="O484" s="16"/>
      <c r="Q484" s="197"/>
      <c r="R484" s="159"/>
      <c r="S484" s="198"/>
    </row>
    <row r="485" spans="1:19" x14ac:dyDescent="0.3">
      <c r="A485" s="1">
        <v>59080</v>
      </c>
      <c r="B485" s="5">
        <f t="shared" si="8"/>
        <v>0</v>
      </c>
      <c r="C485" s="6">
        <f t="shared" si="9"/>
        <v>5.2045040140251038</v>
      </c>
      <c r="D485" s="182" t="s">
        <v>26</v>
      </c>
      <c r="E485" s="5">
        <v>0</v>
      </c>
      <c r="F485" s="200">
        <v>0</v>
      </c>
      <c r="K485" s="1"/>
      <c r="L485" s="5"/>
      <c r="M485" s="6"/>
      <c r="N485" s="201"/>
      <c r="O485" s="16"/>
      <c r="Q485" s="197"/>
      <c r="R485" s="159"/>
      <c r="S485" s="198"/>
    </row>
    <row r="486" spans="1:19" x14ac:dyDescent="0.3">
      <c r="A486" s="1">
        <v>59111</v>
      </c>
      <c r="B486" s="5">
        <f t="shared" si="8"/>
        <v>0</v>
      </c>
      <c r="C486" s="6">
        <f t="shared" si="9"/>
        <v>5.1959083525097709</v>
      </c>
      <c r="D486" s="182" t="s">
        <v>26</v>
      </c>
      <c r="E486" s="5">
        <v>0</v>
      </c>
      <c r="F486" s="200">
        <v>0</v>
      </c>
      <c r="K486" s="1"/>
      <c r="L486" s="5"/>
      <c r="M486" s="6"/>
      <c r="N486" s="201"/>
      <c r="O486" s="16"/>
      <c r="Q486" s="197"/>
      <c r="R486" s="159"/>
      <c r="S486" s="198"/>
    </row>
    <row r="487" spans="1:19" x14ac:dyDescent="0.3">
      <c r="A487" s="1">
        <v>59141</v>
      </c>
      <c r="B487" s="5">
        <f t="shared" si="8"/>
        <v>0</v>
      </c>
      <c r="C487" s="6">
        <f t="shared" si="9"/>
        <v>5.1873268874282745</v>
      </c>
      <c r="D487" s="182" t="s">
        <v>26</v>
      </c>
      <c r="E487" s="5">
        <v>0</v>
      </c>
      <c r="F487" s="200">
        <v>0</v>
      </c>
      <c r="K487" s="1"/>
      <c r="L487" s="5"/>
      <c r="M487" s="6"/>
      <c r="N487" s="201"/>
      <c r="O487" s="16"/>
      <c r="Q487" s="197"/>
      <c r="R487" s="159"/>
      <c r="S487" s="198"/>
    </row>
    <row r="488" spans="1:19" x14ac:dyDescent="0.3">
      <c r="A488" s="1">
        <v>59172</v>
      </c>
      <c r="B488" s="5">
        <f t="shared" si="8"/>
        <v>0</v>
      </c>
      <c r="C488" s="6">
        <f t="shared" si="9"/>
        <v>5.1787595953340499</v>
      </c>
      <c r="D488" s="182" t="s">
        <v>26</v>
      </c>
      <c r="E488" s="5">
        <v>0</v>
      </c>
      <c r="F488" s="200">
        <v>0</v>
      </c>
      <c r="K488" s="1"/>
      <c r="L488" s="5"/>
      <c r="M488" s="6"/>
      <c r="N488" s="201"/>
      <c r="O488" s="16"/>
      <c r="Q488" s="197"/>
      <c r="R488" s="159"/>
      <c r="S488" s="198"/>
    </row>
    <row r="489" spans="1:19" x14ac:dyDescent="0.3">
      <c r="A489" s="1">
        <v>59203</v>
      </c>
      <c r="B489" s="5">
        <f t="shared" si="8"/>
        <v>0</v>
      </c>
      <c r="C489" s="6">
        <f t="shared" si="9"/>
        <v>5.1702064528192562</v>
      </c>
      <c r="D489" s="182" t="s">
        <v>26</v>
      </c>
      <c r="E489" s="5">
        <v>0</v>
      </c>
      <c r="F489" s="200">
        <v>0</v>
      </c>
      <c r="K489" s="1"/>
      <c r="L489" s="5"/>
      <c r="M489" s="6"/>
      <c r="N489" s="201"/>
      <c r="O489" s="16"/>
      <c r="Q489" s="197"/>
      <c r="R489" s="159"/>
      <c r="S489" s="198"/>
    </row>
    <row r="490" spans="1:19" x14ac:dyDescent="0.3">
      <c r="A490" s="1">
        <v>59231</v>
      </c>
      <c r="B490" s="5">
        <f t="shared" si="8"/>
        <v>0</v>
      </c>
      <c r="C490" s="6">
        <f t="shared" si="9"/>
        <v>5.1616674365147128</v>
      </c>
      <c r="D490" s="182" t="s">
        <v>26</v>
      </c>
      <c r="E490" s="5">
        <v>0</v>
      </c>
      <c r="F490" s="200">
        <v>0</v>
      </c>
      <c r="K490" s="1"/>
      <c r="L490" s="5"/>
      <c r="M490" s="6"/>
      <c r="N490" s="201"/>
      <c r="O490" s="16"/>
      <c r="Q490" s="197"/>
      <c r="R490" s="159"/>
      <c r="S490" s="198"/>
    </row>
    <row r="491" spans="1:19" x14ac:dyDescent="0.3">
      <c r="A491" s="1">
        <v>59262</v>
      </c>
      <c r="B491" s="5">
        <f t="shared" si="8"/>
        <v>0</v>
      </c>
      <c r="C491" s="6">
        <f t="shared" si="9"/>
        <v>5.1531425230898344</v>
      </c>
      <c r="D491" s="182" t="s">
        <v>26</v>
      </c>
      <c r="E491" s="5">
        <v>0</v>
      </c>
      <c r="F491" s="200">
        <v>0</v>
      </c>
      <c r="K491" s="1"/>
      <c r="L491" s="5"/>
      <c r="M491" s="6"/>
      <c r="N491" s="201"/>
      <c r="O491" s="16"/>
      <c r="Q491" s="197"/>
      <c r="R491" s="159"/>
      <c r="S491" s="198"/>
    </row>
    <row r="492" spans="1:19" x14ac:dyDescent="0.3">
      <c r="A492" s="1">
        <v>59292</v>
      </c>
      <c r="B492" s="5">
        <f t="shared" si="8"/>
        <v>0</v>
      </c>
      <c r="C492" s="6">
        <f t="shared" si="9"/>
        <v>5.1446316892525692</v>
      </c>
      <c r="D492" s="182" t="s">
        <v>26</v>
      </c>
      <c r="E492" s="5">
        <v>0</v>
      </c>
      <c r="F492" s="200">
        <v>0</v>
      </c>
      <c r="K492" s="1"/>
      <c r="L492" s="5"/>
      <c r="M492" s="6"/>
      <c r="N492" s="201"/>
      <c r="O492" s="16"/>
      <c r="Q492" s="197"/>
      <c r="R492" s="159"/>
      <c r="S492" s="198"/>
    </row>
    <row r="493" spans="1:19" x14ac:dyDescent="0.3">
      <c r="A493" s="1">
        <v>59323</v>
      </c>
      <c r="B493" s="5">
        <f t="shared" si="8"/>
        <v>0</v>
      </c>
      <c r="C493" s="6">
        <f t="shared" si="9"/>
        <v>5.1361349117493331</v>
      </c>
      <c r="D493" s="182" t="s">
        <v>26</v>
      </c>
      <c r="E493" s="5">
        <v>0</v>
      </c>
      <c r="F493" s="200">
        <v>0</v>
      </c>
      <c r="K493" s="1"/>
      <c r="L493" s="5"/>
      <c r="M493" s="6"/>
      <c r="N493" s="201"/>
      <c r="O493" s="16"/>
      <c r="Q493" s="197"/>
      <c r="R493" s="159"/>
      <c r="S493" s="198"/>
    </row>
    <row r="494" spans="1:19" x14ac:dyDescent="0.3">
      <c r="A494" s="1">
        <v>59353</v>
      </c>
      <c r="B494" s="5">
        <f t="shared" si="8"/>
        <v>0</v>
      </c>
      <c r="C494" s="6">
        <f t="shared" si="9"/>
        <v>5.127652167364948</v>
      </c>
      <c r="D494" s="182" t="s">
        <v>26</v>
      </c>
      <c r="E494" s="5">
        <v>0</v>
      </c>
      <c r="F494" s="200">
        <v>0</v>
      </c>
      <c r="K494" s="1"/>
      <c r="L494" s="5"/>
      <c r="M494" s="6"/>
      <c r="N494" s="201"/>
      <c r="O494" s="16"/>
      <c r="Q494" s="197"/>
      <c r="R494" s="159"/>
      <c r="S494" s="198"/>
    </row>
    <row r="495" spans="1:19" x14ac:dyDescent="0.3">
      <c r="A495" s="1">
        <v>59384</v>
      </c>
      <c r="B495" s="5">
        <f t="shared" si="8"/>
        <v>0</v>
      </c>
      <c r="C495" s="6">
        <f t="shared" si="9"/>
        <v>5.1191834329225774</v>
      </c>
      <c r="D495" s="182" t="s">
        <v>26</v>
      </c>
      <c r="E495" s="5">
        <v>0</v>
      </c>
      <c r="F495" s="200">
        <v>0</v>
      </c>
      <c r="K495" s="1"/>
      <c r="L495" s="5"/>
      <c r="M495" s="6"/>
      <c r="N495" s="201"/>
      <c r="O495" s="16"/>
      <c r="Q495" s="197"/>
      <c r="R495" s="159"/>
      <c r="S495" s="198"/>
    </row>
    <row r="496" spans="1:19" x14ac:dyDescent="0.3">
      <c r="A496" s="1">
        <v>59415</v>
      </c>
      <c r="B496" s="5">
        <f t="shared" si="8"/>
        <v>0</v>
      </c>
      <c r="C496" s="6">
        <f t="shared" si="9"/>
        <v>5.1107286852836626</v>
      </c>
      <c r="D496" s="182" t="s">
        <v>26</v>
      </c>
      <c r="E496" s="5">
        <v>0</v>
      </c>
      <c r="F496" s="200">
        <v>0</v>
      </c>
      <c r="K496" s="1"/>
      <c r="L496" s="5"/>
      <c r="M496" s="6"/>
      <c r="N496" s="201"/>
      <c r="O496" s="16"/>
      <c r="Q496" s="197"/>
      <c r="R496" s="159"/>
      <c r="S496" s="198"/>
    </row>
    <row r="497" spans="1:19" x14ac:dyDescent="0.3">
      <c r="A497" s="1">
        <v>59445</v>
      </c>
      <c r="B497" s="5">
        <f t="shared" si="8"/>
        <v>0</v>
      </c>
      <c r="C497" s="6">
        <f t="shared" si="9"/>
        <v>5.1022879013478608</v>
      </c>
      <c r="D497" s="182" t="s">
        <v>26</v>
      </c>
      <c r="E497" s="5">
        <v>0</v>
      </c>
      <c r="F497" s="200">
        <v>0</v>
      </c>
      <c r="K497" s="1"/>
      <c r="L497" s="5"/>
      <c r="M497" s="6"/>
      <c r="N497" s="201"/>
      <c r="O497" s="16"/>
      <c r="Q497" s="197"/>
      <c r="R497" s="159"/>
      <c r="S497" s="198"/>
    </row>
    <row r="498" spans="1:19" x14ac:dyDescent="0.3">
      <c r="A498" s="1">
        <v>59476</v>
      </c>
      <c r="B498" s="5">
        <f t="shared" si="8"/>
        <v>0</v>
      </c>
      <c r="C498" s="6">
        <f t="shared" si="9"/>
        <v>5.0938610580529806</v>
      </c>
      <c r="D498" s="182" t="s">
        <v>26</v>
      </c>
      <c r="E498" s="5">
        <v>0</v>
      </c>
      <c r="F498" s="200">
        <v>0</v>
      </c>
      <c r="K498" s="1"/>
      <c r="L498" s="5"/>
      <c r="M498" s="6"/>
      <c r="N498" s="201"/>
      <c r="O498" s="16"/>
      <c r="Q498" s="197"/>
      <c r="R498" s="159"/>
      <c r="S498" s="198"/>
    </row>
    <row r="499" spans="1:19" x14ac:dyDescent="0.3">
      <c r="A499" s="1">
        <v>59506</v>
      </c>
      <c r="B499" s="5">
        <f t="shared" si="8"/>
        <v>0</v>
      </c>
      <c r="C499" s="6">
        <f t="shared" si="9"/>
        <v>5.0854481323749203</v>
      </c>
      <c r="D499" s="182" t="s">
        <v>26</v>
      </c>
      <c r="E499" s="5">
        <v>0</v>
      </c>
      <c r="F499" s="200">
        <v>0</v>
      </c>
      <c r="K499" s="1"/>
      <c r="L499" s="5"/>
      <c r="M499" s="6"/>
      <c r="N499" s="201"/>
      <c r="O499" s="16"/>
      <c r="Q499" s="197"/>
      <c r="R499" s="159"/>
      <c r="S499" s="198"/>
    </row>
    <row r="500" spans="1:19" x14ac:dyDescent="0.3">
      <c r="A500" s="1">
        <v>59537</v>
      </c>
      <c r="B500" s="5">
        <f t="shared" si="8"/>
        <v>0</v>
      </c>
      <c r="C500" s="6">
        <f t="shared" si="9"/>
        <v>5.0770491013276047</v>
      </c>
      <c r="D500" s="182" t="s">
        <v>26</v>
      </c>
      <c r="E500" s="5">
        <v>0</v>
      </c>
      <c r="F500" s="200">
        <v>0</v>
      </c>
      <c r="K500" s="1"/>
      <c r="L500" s="5"/>
      <c r="M500" s="6"/>
      <c r="N500" s="201"/>
      <c r="O500" s="16"/>
      <c r="Q500" s="197"/>
      <c r="R500" s="159"/>
      <c r="S500" s="198"/>
    </row>
    <row r="501" spans="1:19" x14ac:dyDescent="0.3">
      <c r="A501" s="1">
        <v>59568</v>
      </c>
      <c r="B501" s="5">
        <f t="shared" si="8"/>
        <v>0</v>
      </c>
      <c r="C501" s="6">
        <f t="shared" si="9"/>
        <v>5.0686639419629209</v>
      </c>
      <c r="D501" s="182" t="s">
        <v>26</v>
      </c>
      <c r="E501" s="5">
        <v>0</v>
      </c>
      <c r="F501" s="200">
        <v>0</v>
      </c>
      <c r="K501" s="1"/>
      <c r="L501" s="5"/>
      <c r="M501" s="6"/>
      <c r="N501" s="201"/>
      <c r="O501" s="16"/>
      <c r="Q501" s="197"/>
      <c r="R501" s="159"/>
      <c r="S501" s="198"/>
    </row>
    <row r="502" spans="1:19" x14ac:dyDescent="0.3">
      <c r="A502" s="1">
        <v>59596</v>
      </c>
      <c r="B502" s="5">
        <f t="shared" si="8"/>
        <v>0</v>
      </c>
      <c r="C502" s="6">
        <f t="shared" si="9"/>
        <v>5.0602926313706575</v>
      </c>
      <c r="D502" s="182" t="s">
        <v>26</v>
      </c>
      <c r="E502" s="5">
        <v>0</v>
      </c>
      <c r="F502" s="200">
        <v>0</v>
      </c>
      <c r="K502" s="1"/>
      <c r="L502" s="5"/>
      <c r="M502" s="6"/>
      <c r="N502" s="201"/>
      <c r="O502" s="16"/>
      <c r="Q502" s="197"/>
      <c r="R502" s="159"/>
      <c r="S502" s="198"/>
    </row>
    <row r="503" spans="1:19" x14ac:dyDescent="0.3">
      <c r="A503" s="1">
        <v>59627</v>
      </c>
      <c r="B503" s="5">
        <f t="shared" si="8"/>
        <v>0</v>
      </c>
      <c r="C503" s="6">
        <f t="shared" si="9"/>
        <v>5.0519351466784412</v>
      </c>
      <c r="D503" s="182" t="s">
        <v>26</v>
      </c>
      <c r="E503" s="5">
        <v>0</v>
      </c>
      <c r="F503" s="200">
        <v>0</v>
      </c>
      <c r="K503" s="1"/>
      <c r="L503" s="5"/>
      <c r="M503" s="6"/>
      <c r="N503" s="201"/>
      <c r="O503" s="16"/>
      <c r="Q503" s="197"/>
      <c r="R503" s="159"/>
      <c r="S503" s="198"/>
    </row>
    <row r="504" spans="1:19" x14ac:dyDescent="0.3">
      <c r="A504" s="1">
        <v>59657</v>
      </c>
      <c r="B504" s="5">
        <f t="shared" si="8"/>
        <v>0</v>
      </c>
      <c r="C504" s="6">
        <f t="shared" si="9"/>
        <v>5.0435914650516738</v>
      </c>
      <c r="D504" s="182" t="s">
        <v>26</v>
      </c>
      <c r="E504" s="5">
        <v>0</v>
      </c>
      <c r="F504" s="200">
        <v>0</v>
      </c>
      <c r="K504" s="1"/>
      <c r="L504" s="5"/>
      <c r="M504" s="6"/>
      <c r="N504" s="201"/>
      <c r="O504" s="16"/>
      <c r="Q504" s="197"/>
      <c r="R504" s="159"/>
      <c r="S504" s="198"/>
    </row>
    <row r="505" spans="1:19" x14ac:dyDescent="0.3">
      <c r="A505" s="1">
        <v>59688</v>
      </c>
      <c r="B505" s="5">
        <f t="shared" si="8"/>
        <v>0</v>
      </c>
      <c r="C505" s="6">
        <f t="shared" si="9"/>
        <v>5.0352615636934699</v>
      </c>
      <c r="D505" s="182" t="s">
        <v>26</v>
      </c>
      <c r="E505" s="5">
        <v>0</v>
      </c>
      <c r="F505" s="200">
        <v>0</v>
      </c>
      <c r="K505" s="1"/>
      <c r="L505" s="5"/>
      <c r="M505" s="6"/>
      <c r="N505" s="201"/>
      <c r="O505" s="16"/>
      <c r="Q505" s="197"/>
      <c r="R505" s="159"/>
      <c r="S505" s="198"/>
    </row>
    <row r="506" spans="1:19" x14ac:dyDescent="0.3">
      <c r="A506" s="1">
        <v>59718</v>
      </c>
      <c r="B506" s="5">
        <f t="shared" si="8"/>
        <v>0</v>
      </c>
      <c r="C506" s="6">
        <f t="shared" si="9"/>
        <v>5.026945419844596</v>
      </c>
      <c r="D506" s="182" t="s">
        <v>26</v>
      </c>
      <c r="E506" s="5">
        <v>0</v>
      </c>
      <c r="F506" s="200">
        <v>0</v>
      </c>
      <c r="K506" s="1"/>
      <c r="L506" s="5"/>
      <c r="M506" s="6"/>
      <c r="N506" s="201"/>
      <c r="O506" s="16"/>
      <c r="Q506" s="197"/>
      <c r="R506" s="159"/>
      <c r="S506" s="198"/>
    </row>
    <row r="507" spans="1:19" x14ac:dyDescent="0.3">
      <c r="A507" s="1">
        <v>59749</v>
      </c>
      <c r="B507" s="5">
        <f t="shared" si="8"/>
        <v>0</v>
      </c>
      <c r="C507" s="6">
        <f t="shared" si="9"/>
        <v>5.018643010783407</v>
      </c>
      <c r="D507" s="182" t="s">
        <v>26</v>
      </c>
      <c r="E507" s="5">
        <v>0</v>
      </c>
      <c r="F507" s="200">
        <v>0</v>
      </c>
      <c r="K507" s="1"/>
      <c r="L507" s="5"/>
      <c r="M507" s="6"/>
      <c r="N507" s="201"/>
      <c r="O507" s="16"/>
      <c r="Q507" s="197"/>
      <c r="R507" s="159"/>
      <c r="S507" s="198"/>
    </row>
    <row r="508" spans="1:19" x14ac:dyDescent="0.3">
      <c r="A508" s="1">
        <v>59780</v>
      </c>
      <c r="B508" s="5">
        <f t="shared" si="8"/>
        <v>0</v>
      </c>
      <c r="C508" s="6">
        <f t="shared" si="9"/>
        <v>5.0103543138257844</v>
      </c>
      <c r="D508" s="182" t="s">
        <v>26</v>
      </c>
      <c r="E508" s="5">
        <v>0</v>
      </c>
      <c r="F508" s="200">
        <v>0</v>
      </c>
      <c r="K508" s="1"/>
      <c r="L508" s="5"/>
      <c r="M508" s="6"/>
      <c r="N508" s="201"/>
      <c r="O508" s="16"/>
      <c r="Q508" s="197"/>
      <c r="R508" s="159"/>
      <c r="S508" s="198"/>
    </row>
    <row r="509" spans="1:19" x14ac:dyDescent="0.3">
      <c r="A509" s="1">
        <v>59810</v>
      </c>
      <c r="B509" s="5">
        <f t="shared" si="8"/>
        <v>0</v>
      </c>
      <c r="C509" s="6">
        <f t="shared" si="9"/>
        <v>5.0020793063250748</v>
      </c>
      <c r="D509" s="182" t="s">
        <v>26</v>
      </c>
      <c r="E509" s="5">
        <v>0</v>
      </c>
      <c r="F509" s="200">
        <v>0</v>
      </c>
      <c r="K509" s="1"/>
      <c r="L509" s="5"/>
      <c r="M509" s="6"/>
      <c r="N509" s="201"/>
      <c r="O509" s="16"/>
      <c r="Q509" s="197"/>
      <c r="R509" s="159"/>
      <c r="S509" s="198"/>
    </row>
    <row r="510" spans="1:19" x14ac:dyDescent="0.3">
      <c r="A510" s="1">
        <v>59841</v>
      </c>
      <c r="B510" s="5">
        <f t="shared" si="8"/>
        <v>0</v>
      </c>
      <c r="C510" s="6">
        <f t="shared" si="9"/>
        <v>4.9938179656720258</v>
      </c>
      <c r="D510" s="182" t="s">
        <v>26</v>
      </c>
      <c r="E510" s="5">
        <v>0</v>
      </c>
      <c r="F510" s="200">
        <v>0</v>
      </c>
      <c r="K510" s="1"/>
      <c r="L510" s="5"/>
      <c r="M510" s="6"/>
      <c r="N510" s="201"/>
      <c r="O510" s="16"/>
      <c r="Q510" s="197"/>
      <c r="R510" s="159"/>
      <c r="S510" s="198"/>
    </row>
    <row r="511" spans="1:19" x14ac:dyDescent="0.3">
      <c r="A511" s="1">
        <v>59871</v>
      </c>
      <c r="B511" s="5">
        <f t="shared" si="8"/>
        <v>0</v>
      </c>
      <c r="C511" s="6">
        <f t="shared" si="9"/>
        <v>4.9855702692947288</v>
      </c>
      <c r="D511" s="182" t="s">
        <v>26</v>
      </c>
      <c r="E511" s="5">
        <v>0</v>
      </c>
      <c r="F511" s="200">
        <v>0</v>
      </c>
      <c r="K511" s="1"/>
      <c r="L511" s="5"/>
      <c r="M511" s="6"/>
      <c r="N511" s="201"/>
      <c r="O511" s="16"/>
      <c r="Q511" s="197"/>
      <c r="R511" s="159"/>
      <c r="S511" s="198"/>
    </row>
    <row r="512" spans="1:19" x14ac:dyDescent="0.3">
      <c r="A512" s="1">
        <v>59902</v>
      </c>
      <c r="B512" s="5">
        <f t="shared" si="8"/>
        <v>0</v>
      </c>
      <c r="C512" s="6">
        <f t="shared" si="9"/>
        <v>4.9773361946585526</v>
      </c>
      <c r="D512" s="182" t="s">
        <v>26</v>
      </c>
      <c r="E512" s="5">
        <v>0</v>
      </c>
      <c r="F512" s="200">
        <v>0</v>
      </c>
      <c r="K512" s="1"/>
      <c r="L512" s="5"/>
      <c r="M512" s="6"/>
      <c r="N512" s="201"/>
      <c r="O512" s="16"/>
      <c r="Q512" s="197"/>
      <c r="R512" s="159"/>
      <c r="S512" s="198"/>
    </row>
    <row r="513" spans="1:19" x14ac:dyDescent="0.3">
      <c r="A513" s="1">
        <v>59933</v>
      </c>
      <c r="B513" s="5">
        <f t="shared" si="8"/>
        <v>0</v>
      </c>
      <c r="C513" s="6">
        <f t="shared" si="9"/>
        <v>4.9691157192660835</v>
      </c>
      <c r="D513" s="182" t="s">
        <v>26</v>
      </c>
      <c r="E513" s="5">
        <v>0</v>
      </c>
      <c r="F513" s="200">
        <v>0</v>
      </c>
      <c r="K513" s="1"/>
      <c r="L513" s="5"/>
      <c r="M513" s="6"/>
      <c r="N513" s="201"/>
      <c r="O513" s="16"/>
      <c r="Q513" s="197"/>
      <c r="R513" s="159"/>
      <c r="S513" s="198"/>
    </row>
    <row r="514" spans="1:19" x14ac:dyDescent="0.3">
      <c r="A514" s="1">
        <v>59962</v>
      </c>
      <c r="B514" s="5">
        <f t="shared" si="8"/>
        <v>0</v>
      </c>
      <c r="C514" s="6">
        <f t="shared" si="9"/>
        <v>4.9609088206570657</v>
      </c>
      <c r="D514" s="182" t="s">
        <v>26</v>
      </c>
      <c r="E514" s="5">
        <v>0</v>
      </c>
      <c r="F514" s="200">
        <v>0</v>
      </c>
      <c r="K514" s="1"/>
      <c r="L514" s="5"/>
      <c r="M514" s="6"/>
      <c r="N514" s="201"/>
      <c r="O514" s="16"/>
      <c r="Q514" s="197"/>
      <c r="R514" s="159"/>
      <c r="S514" s="198"/>
    </row>
    <row r="515" spans="1:19" x14ac:dyDescent="0.3">
      <c r="A515" s="1">
        <v>59993</v>
      </c>
      <c r="B515" s="5">
        <f t="shared" si="8"/>
        <v>0</v>
      </c>
      <c r="C515" s="6">
        <f t="shared" si="9"/>
        <v>4.9527154764083372</v>
      </c>
      <c r="D515" s="182" t="s">
        <v>26</v>
      </c>
      <c r="E515" s="5">
        <v>0</v>
      </c>
      <c r="F515" s="200">
        <v>0</v>
      </c>
      <c r="K515" s="1"/>
      <c r="L515" s="5"/>
      <c r="M515" s="6"/>
      <c r="N515" s="201"/>
      <c r="O515" s="16"/>
      <c r="Q515" s="197"/>
      <c r="R515" s="159"/>
      <c r="S515" s="198"/>
    </row>
    <row r="516" spans="1:19" x14ac:dyDescent="0.3">
      <c r="A516" s="1">
        <v>60023</v>
      </c>
      <c r="B516" s="5">
        <f t="shared" si="8"/>
        <v>0</v>
      </c>
      <c r="C516" s="6">
        <f t="shared" si="9"/>
        <v>4.9445356641337703</v>
      </c>
      <c r="D516" s="182" t="s">
        <v>26</v>
      </c>
      <c r="E516" s="5">
        <v>0</v>
      </c>
      <c r="F516" s="200">
        <v>0</v>
      </c>
      <c r="K516" s="1"/>
      <c r="L516" s="5"/>
      <c r="M516" s="6"/>
      <c r="N516" s="201"/>
      <c r="O516" s="16"/>
      <c r="Q516" s="197"/>
      <c r="R516" s="159"/>
      <c r="S516" s="198"/>
    </row>
    <row r="517" spans="1:19" x14ac:dyDescent="0.3">
      <c r="A517" s="1">
        <v>60054</v>
      </c>
      <c r="B517" s="5">
        <f t="shared" si="8"/>
        <v>0</v>
      </c>
      <c r="C517" s="6">
        <f t="shared" si="9"/>
        <v>4.9363693614842097</v>
      </c>
      <c r="D517" s="182" t="s">
        <v>26</v>
      </c>
      <c r="E517" s="5">
        <v>0</v>
      </c>
      <c r="F517" s="200">
        <v>0</v>
      </c>
      <c r="K517" s="1"/>
      <c r="L517" s="5"/>
      <c r="M517" s="6"/>
      <c r="N517" s="201"/>
      <c r="O517" s="16"/>
      <c r="Q517" s="197"/>
      <c r="R517" s="159"/>
      <c r="S517" s="198"/>
    </row>
    <row r="518" spans="1:19" x14ac:dyDescent="0.3">
      <c r="A518" s="1">
        <v>60084</v>
      </c>
      <c r="B518" s="5">
        <f t="shared" si="8"/>
        <v>0</v>
      </c>
      <c r="C518" s="6">
        <f t="shared" si="9"/>
        <v>4.9282165461474108</v>
      </c>
      <c r="D518" s="182" t="s">
        <v>26</v>
      </c>
      <c r="E518" s="5">
        <v>0</v>
      </c>
      <c r="F518" s="200">
        <v>0</v>
      </c>
      <c r="K518" s="1"/>
      <c r="L518" s="5"/>
      <c r="M518" s="6"/>
      <c r="N518" s="201"/>
      <c r="O518" s="16"/>
      <c r="Q518" s="197"/>
      <c r="R518" s="159"/>
      <c r="S518" s="198"/>
    </row>
    <row r="519" spans="1:19" x14ac:dyDescent="0.3">
      <c r="A519" s="1">
        <v>60115</v>
      </c>
      <c r="B519" s="5">
        <f t="shared" si="8"/>
        <v>0</v>
      </c>
      <c r="C519" s="6">
        <f t="shared" si="9"/>
        <v>4.9200771958479796</v>
      </c>
      <c r="D519" s="182" t="s">
        <v>26</v>
      </c>
      <c r="E519" s="5">
        <v>0</v>
      </c>
      <c r="F519" s="200">
        <v>0</v>
      </c>
      <c r="K519" s="1"/>
      <c r="L519" s="5"/>
      <c r="M519" s="6"/>
      <c r="N519" s="201"/>
      <c r="O519" s="16"/>
      <c r="Q519" s="197"/>
      <c r="R519" s="159"/>
      <c r="S519" s="198"/>
    </row>
    <row r="520" spans="1:19" x14ac:dyDescent="0.3">
      <c r="A520" s="1">
        <v>60146</v>
      </c>
      <c r="B520" s="5">
        <f t="shared" si="8"/>
        <v>0</v>
      </c>
      <c r="C520" s="6">
        <f t="shared" si="9"/>
        <v>4.9119512883473133</v>
      </c>
      <c r="D520" s="182" t="s">
        <v>26</v>
      </c>
      <c r="E520" s="5">
        <v>0</v>
      </c>
      <c r="F520" s="200">
        <v>0</v>
      </c>
      <c r="K520" s="1"/>
      <c r="L520" s="5"/>
      <c r="M520" s="6"/>
      <c r="N520" s="201"/>
      <c r="O520" s="16"/>
      <c r="Q520" s="197"/>
      <c r="R520" s="159"/>
      <c r="S520" s="198"/>
    </row>
    <row r="521" spans="1:19" x14ac:dyDescent="0.3">
      <c r="A521" s="1">
        <v>60176</v>
      </c>
      <c r="B521" s="5">
        <f t="shared" si="8"/>
        <v>0</v>
      </c>
      <c r="C521" s="6">
        <f t="shared" si="9"/>
        <v>4.9038388014435359</v>
      </c>
      <c r="D521" s="182" t="s">
        <v>26</v>
      </c>
      <c r="E521" s="5">
        <v>0</v>
      </c>
      <c r="F521" s="200">
        <v>0</v>
      </c>
      <c r="K521" s="1"/>
      <c r="L521" s="5"/>
      <c r="M521" s="6"/>
      <c r="N521" s="201"/>
      <c r="O521" s="16"/>
      <c r="Q521" s="197"/>
      <c r="R521" s="159"/>
      <c r="S521" s="198"/>
    </row>
    <row r="522" spans="1:19" x14ac:dyDescent="0.3">
      <c r="A522" s="1">
        <v>60207</v>
      </c>
      <c r="B522" s="5">
        <f t="shared" ref="B522:B585" si="10">IF(D522="CAM",E522,F522)</f>
        <v>0</v>
      </c>
      <c r="C522" s="6">
        <f t="shared" si="9"/>
        <v>4.8957397129714408</v>
      </c>
      <c r="D522" s="182" t="s">
        <v>26</v>
      </c>
      <c r="E522" s="5">
        <v>0</v>
      </c>
      <c r="F522" s="200">
        <v>0</v>
      </c>
      <c r="K522" s="1"/>
      <c r="L522" s="5"/>
      <c r="M522" s="6"/>
      <c r="N522" s="201"/>
      <c r="O522" s="16"/>
      <c r="Q522" s="197"/>
      <c r="R522" s="159"/>
      <c r="S522" s="198"/>
    </row>
    <row r="523" spans="1:19" x14ac:dyDescent="0.3">
      <c r="A523" s="1">
        <v>60237</v>
      </c>
      <c r="B523" s="5">
        <f t="shared" si="10"/>
        <v>0</v>
      </c>
      <c r="C523" s="6">
        <f t="shared" si="9"/>
        <v>4.8876540008024287</v>
      </c>
      <c r="D523" s="182" t="s">
        <v>26</v>
      </c>
      <c r="E523" s="5">
        <v>0</v>
      </c>
      <c r="F523" s="200">
        <v>0</v>
      </c>
      <c r="K523" s="1"/>
      <c r="L523" s="5"/>
      <c r="M523" s="6"/>
      <c r="N523" s="201"/>
      <c r="O523" s="16"/>
      <c r="Q523" s="197"/>
      <c r="R523" s="159"/>
      <c r="S523" s="198"/>
    </row>
    <row r="524" spans="1:19" x14ac:dyDescent="0.3">
      <c r="A524" s="1">
        <v>60268</v>
      </c>
      <c r="B524" s="5">
        <f t="shared" si="10"/>
        <v>0</v>
      </c>
      <c r="C524" s="6">
        <f t="shared" si="9"/>
        <v>4.8795816428444478</v>
      </c>
      <c r="D524" s="182" t="s">
        <v>26</v>
      </c>
      <c r="E524" s="5">
        <v>0</v>
      </c>
      <c r="F524" s="200">
        <v>0</v>
      </c>
      <c r="K524" s="1"/>
      <c r="L524" s="5"/>
      <c r="M524" s="6"/>
      <c r="N524" s="201"/>
      <c r="O524" s="16"/>
      <c r="Q524" s="197"/>
      <c r="R524" s="159"/>
      <c r="S524" s="198"/>
    </row>
    <row r="525" spans="1:19" x14ac:dyDescent="0.3">
      <c r="A525" s="1">
        <v>60299</v>
      </c>
      <c r="B525" s="5">
        <f t="shared" si="10"/>
        <v>0</v>
      </c>
      <c r="C525" s="6">
        <f t="shared" si="9"/>
        <v>4.8715226170419328</v>
      </c>
      <c r="D525" s="182" t="s">
        <v>26</v>
      </c>
      <c r="E525" s="5">
        <v>0</v>
      </c>
      <c r="F525" s="200">
        <v>0</v>
      </c>
      <c r="K525" s="1"/>
      <c r="L525" s="5"/>
      <c r="M525" s="6"/>
      <c r="N525" s="201"/>
      <c r="O525" s="16"/>
      <c r="Q525" s="197"/>
      <c r="R525" s="159"/>
      <c r="S525" s="198"/>
    </row>
    <row r="526" spans="1:19" x14ac:dyDescent="0.3">
      <c r="A526" s="1">
        <v>60327</v>
      </c>
      <c r="B526" s="5">
        <f t="shared" si="10"/>
        <v>0</v>
      </c>
      <c r="C526" s="6">
        <f t="shared" si="9"/>
        <v>4.8634769013757451</v>
      </c>
      <c r="D526" s="182" t="s">
        <v>26</v>
      </c>
      <c r="E526" s="5">
        <v>0</v>
      </c>
      <c r="F526" s="200">
        <v>0</v>
      </c>
      <c r="K526" s="1"/>
      <c r="L526" s="5"/>
      <c r="M526" s="6"/>
      <c r="N526" s="201"/>
      <c r="O526" s="16"/>
      <c r="Q526" s="197"/>
      <c r="R526" s="159"/>
      <c r="S526" s="198"/>
    </row>
    <row r="527" spans="1:19" x14ac:dyDescent="0.3">
      <c r="A527" s="1">
        <v>60358</v>
      </c>
      <c r="B527" s="5">
        <f t="shared" si="10"/>
        <v>0</v>
      </c>
      <c r="C527" s="6">
        <f t="shared" si="9"/>
        <v>4.8554444738631117</v>
      </c>
      <c r="D527" s="182" t="s">
        <v>26</v>
      </c>
      <c r="E527" s="5">
        <v>0</v>
      </c>
      <c r="F527" s="200">
        <v>0</v>
      </c>
      <c r="K527" s="1"/>
      <c r="L527" s="5"/>
      <c r="M527" s="6"/>
      <c r="N527" s="201"/>
      <c r="O527" s="16"/>
      <c r="Q527" s="197"/>
      <c r="R527" s="159"/>
      <c r="S527" s="198"/>
    </row>
    <row r="528" spans="1:19" x14ac:dyDescent="0.3">
      <c r="A528" s="1">
        <v>60388</v>
      </c>
      <c r="B528" s="5">
        <f t="shared" si="10"/>
        <v>0</v>
      </c>
      <c r="C528" s="6">
        <f t="shared" si="9"/>
        <v>4.8474253125575677</v>
      </c>
      <c r="D528" s="182" t="s">
        <v>26</v>
      </c>
      <c r="E528" s="5">
        <v>0</v>
      </c>
      <c r="F528" s="200">
        <v>0</v>
      </c>
      <c r="K528" s="1"/>
      <c r="L528" s="5"/>
      <c r="M528" s="6"/>
      <c r="N528" s="201"/>
      <c r="O528" s="16"/>
      <c r="Q528" s="197"/>
      <c r="R528" s="159"/>
      <c r="S528" s="198"/>
    </row>
    <row r="529" spans="1:19" x14ac:dyDescent="0.3">
      <c r="A529" s="1">
        <v>60419</v>
      </c>
      <c r="B529" s="5">
        <f t="shared" si="10"/>
        <v>0</v>
      </c>
      <c r="C529" s="6">
        <f t="shared" ref="C529:C592" si="11">C528*(1+(F531-((1+2%)^(1/12)-1)))</f>
        <v>4.8394193955488927</v>
      </c>
      <c r="D529" s="182" t="s">
        <v>26</v>
      </c>
      <c r="E529" s="5">
        <v>0</v>
      </c>
      <c r="F529" s="200">
        <v>0</v>
      </c>
      <c r="K529" s="1"/>
      <c r="L529" s="5"/>
      <c r="M529" s="6"/>
      <c r="N529" s="201"/>
      <c r="O529" s="16"/>
      <c r="Q529" s="197"/>
      <c r="R529" s="159"/>
      <c r="S529" s="198"/>
    </row>
    <row r="530" spans="1:19" x14ac:dyDescent="0.3">
      <c r="A530" s="1">
        <v>60449</v>
      </c>
      <c r="B530" s="5">
        <f t="shared" si="10"/>
        <v>0</v>
      </c>
      <c r="C530" s="6">
        <f t="shared" si="11"/>
        <v>4.8314267009630543</v>
      </c>
      <c r="D530" s="182" t="s">
        <v>26</v>
      </c>
      <c r="E530" s="5">
        <v>0</v>
      </c>
      <c r="F530" s="200">
        <v>0</v>
      </c>
      <c r="K530" s="1"/>
      <c r="L530" s="5"/>
      <c r="M530" s="6"/>
      <c r="N530" s="201"/>
      <c r="O530" s="16"/>
      <c r="Q530" s="197"/>
      <c r="R530" s="159"/>
      <c r="S530" s="198"/>
    </row>
    <row r="531" spans="1:19" x14ac:dyDescent="0.3">
      <c r="A531" s="1">
        <v>60480</v>
      </c>
      <c r="B531" s="5">
        <f t="shared" si="10"/>
        <v>0</v>
      </c>
      <c r="C531" s="6">
        <f t="shared" si="11"/>
        <v>4.8234472069621459</v>
      </c>
      <c r="D531" s="182" t="s">
        <v>26</v>
      </c>
      <c r="E531" s="5">
        <v>0</v>
      </c>
      <c r="F531" s="200">
        <v>0</v>
      </c>
      <c r="K531" s="1"/>
      <c r="L531" s="5"/>
      <c r="M531" s="6"/>
      <c r="N531" s="201"/>
      <c r="O531" s="16"/>
      <c r="Q531" s="197"/>
      <c r="R531" s="159"/>
      <c r="S531" s="198"/>
    </row>
    <row r="532" spans="1:19" x14ac:dyDescent="0.3">
      <c r="A532" s="1">
        <v>60511</v>
      </c>
      <c r="B532" s="5">
        <f t="shared" si="10"/>
        <v>0</v>
      </c>
      <c r="C532" s="6">
        <f t="shared" si="11"/>
        <v>4.8154808917443281</v>
      </c>
      <c r="D532" s="182" t="s">
        <v>26</v>
      </c>
      <c r="E532" s="5">
        <v>0</v>
      </c>
      <c r="F532" s="200">
        <v>0</v>
      </c>
      <c r="K532" s="1"/>
      <c r="L532" s="5"/>
      <c r="M532" s="6"/>
      <c r="N532" s="201"/>
      <c r="O532" s="16"/>
      <c r="Q532" s="197"/>
      <c r="R532" s="159"/>
      <c r="S532" s="198"/>
    </row>
    <row r="533" spans="1:19" x14ac:dyDescent="0.3">
      <c r="A533" s="1">
        <v>60541</v>
      </c>
      <c r="B533" s="5">
        <f t="shared" si="10"/>
        <v>0</v>
      </c>
      <c r="C533" s="6">
        <f t="shared" si="11"/>
        <v>4.8075277335437692</v>
      </c>
      <c r="D533" s="182" t="s">
        <v>26</v>
      </c>
      <c r="E533" s="5">
        <v>0</v>
      </c>
      <c r="F533" s="200">
        <v>0</v>
      </c>
      <c r="K533" s="1"/>
      <c r="L533" s="5"/>
      <c r="M533" s="6"/>
      <c r="N533" s="201"/>
      <c r="O533" s="16"/>
      <c r="Q533" s="197"/>
      <c r="R533" s="159"/>
      <c r="S533" s="198"/>
    </row>
    <row r="534" spans="1:19" x14ac:dyDescent="0.3">
      <c r="A534" s="1">
        <v>60572</v>
      </c>
      <c r="B534" s="5">
        <f t="shared" si="10"/>
        <v>0</v>
      </c>
      <c r="C534" s="6">
        <f t="shared" si="11"/>
        <v>4.7995877106305853</v>
      </c>
      <c r="D534" s="182" t="s">
        <v>26</v>
      </c>
      <c r="E534" s="5">
        <v>0</v>
      </c>
      <c r="F534" s="200">
        <v>0</v>
      </c>
      <c r="K534" s="1"/>
      <c r="L534" s="5"/>
      <c r="M534" s="6"/>
      <c r="N534" s="201"/>
      <c r="O534" s="16"/>
      <c r="Q534" s="197"/>
      <c r="R534" s="159"/>
      <c r="S534" s="198"/>
    </row>
    <row r="535" spans="1:19" x14ac:dyDescent="0.3">
      <c r="A535" s="1">
        <v>60602</v>
      </c>
      <c r="B535" s="5">
        <f t="shared" si="10"/>
        <v>0</v>
      </c>
      <c r="C535" s="6">
        <f t="shared" si="11"/>
        <v>4.7916608013107815</v>
      </c>
      <c r="D535" s="182" t="s">
        <v>26</v>
      </c>
      <c r="E535" s="5">
        <v>0</v>
      </c>
      <c r="F535" s="200">
        <v>0</v>
      </c>
      <c r="K535" s="1"/>
      <c r="L535" s="5"/>
      <c r="M535" s="6"/>
      <c r="N535" s="201"/>
      <c r="O535" s="16"/>
      <c r="Q535" s="197"/>
      <c r="R535" s="159"/>
      <c r="S535" s="198"/>
    </row>
    <row r="536" spans="1:19" x14ac:dyDescent="0.3">
      <c r="A536" s="1">
        <v>60633</v>
      </c>
      <c r="B536" s="5">
        <f t="shared" si="10"/>
        <v>0</v>
      </c>
      <c r="C536" s="6">
        <f t="shared" si="11"/>
        <v>4.7837469839261928</v>
      </c>
      <c r="D536" s="182" t="s">
        <v>26</v>
      </c>
      <c r="E536" s="5">
        <v>0</v>
      </c>
      <c r="F536" s="200">
        <v>0</v>
      </c>
      <c r="K536" s="1"/>
      <c r="L536" s="5"/>
      <c r="M536" s="6"/>
      <c r="N536" s="201"/>
      <c r="O536" s="16"/>
      <c r="Q536" s="197"/>
      <c r="R536" s="159"/>
      <c r="S536" s="198"/>
    </row>
    <row r="537" spans="1:19" x14ac:dyDescent="0.3">
      <c r="A537" s="1">
        <v>60664</v>
      </c>
      <c r="B537" s="5">
        <f t="shared" si="10"/>
        <v>0</v>
      </c>
      <c r="C537" s="6">
        <f t="shared" si="11"/>
        <v>4.7758462368544228</v>
      </c>
      <c r="D537" s="182" t="s">
        <v>26</v>
      </c>
      <c r="E537" s="5">
        <v>0</v>
      </c>
      <c r="F537" s="200">
        <v>0</v>
      </c>
      <c r="K537" s="1"/>
      <c r="L537" s="5"/>
      <c r="M537" s="6"/>
      <c r="N537" s="201"/>
      <c r="O537" s="16"/>
      <c r="Q537" s="197"/>
      <c r="R537" s="159"/>
      <c r="S537" s="198"/>
    </row>
    <row r="538" spans="1:19" x14ac:dyDescent="0.3">
      <c r="A538" s="1">
        <v>60692</v>
      </c>
      <c r="B538" s="5">
        <f t="shared" si="10"/>
        <v>0</v>
      </c>
      <c r="C538" s="6">
        <f t="shared" si="11"/>
        <v>4.7679585385087879</v>
      </c>
      <c r="D538" s="182" t="s">
        <v>26</v>
      </c>
      <c r="E538" s="5">
        <v>0</v>
      </c>
      <c r="F538" s="200">
        <v>0</v>
      </c>
      <c r="K538" s="1"/>
      <c r="L538" s="5"/>
      <c r="M538" s="6"/>
      <c r="N538" s="201"/>
      <c r="O538" s="16"/>
      <c r="Q538" s="197"/>
      <c r="R538" s="159"/>
      <c r="S538" s="198"/>
    </row>
    <row r="539" spans="1:19" x14ac:dyDescent="0.3">
      <c r="A539" s="1">
        <v>60723</v>
      </c>
      <c r="B539" s="5">
        <f t="shared" si="10"/>
        <v>0</v>
      </c>
      <c r="C539" s="6">
        <f t="shared" si="11"/>
        <v>4.7600838673382562</v>
      </c>
      <c r="D539" s="182" t="s">
        <v>26</v>
      </c>
      <c r="E539" s="5">
        <v>0</v>
      </c>
      <c r="F539" s="200">
        <v>0</v>
      </c>
      <c r="K539" s="1"/>
      <c r="L539" s="5"/>
      <c r="M539" s="6"/>
      <c r="N539" s="201"/>
      <c r="O539" s="16"/>
      <c r="Q539" s="197"/>
      <c r="R539" s="159"/>
      <c r="S539" s="198"/>
    </row>
    <row r="540" spans="1:19" x14ac:dyDescent="0.3">
      <c r="A540" s="1">
        <v>60753</v>
      </c>
      <c r="B540" s="5">
        <f t="shared" si="10"/>
        <v>0</v>
      </c>
      <c r="C540" s="6">
        <f t="shared" si="11"/>
        <v>4.7522222018273883</v>
      </c>
      <c r="D540" s="182" t="s">
        <v>26</v>
      </c>
      <c r="E540" s="5">
        <v>0</v>
      </c>
      <c r="F540" s="200">
        <v>0</v>
      </c>
      <c r="K540" s="1"/>
      <c r="L540" s="5"/>
      <c r="M540" s="6"/>
      <c r="N540" s="201"/>
      <c r="O540" s="16"/>
      <c r="Q540" s="197"/>
      <c r="R540" s="159"/>
      <c r="S540" s="198"/>
    </row>
    <row r="541" spans="1:19" x14ac:dyDescent="0.3">
      <c r="A541" s="1">
        <v>60784</v>
      </c>
      <c r="B541" s="5">
        <f t="shared" si="10"/>
        <v>0</v>
      </c>
      <c r="C541" s="6">
        <f t="shared" si="11"/>
        <v>4.7443735204962802</v>
      </c>
      <c r="D541" s="182" t="s">
        <v>26</v>
      </c>
      <c r="E541" s="5">
        <v>0</v>
      </c>
      <c r="F541" s="200">
        <v>0</v>
      </c>
      <c r="K541" s="1"/>
      <c r="L541" s="5"/>
      <c r="M541" s="6"/>
      <c r="N541" s="201"/>
      <c r="O541" s="16"/>
      <c r="Q541" s="197"/>
      <c r="R541" s="159"/>
      <c r="S541" s="198"/>
    </row>
    <row r="542" spans="1:19" x14ac:dyDescent="0.3">
      <c r="A542" s="1">
        <v>60814</v>
      </c>
      <c r="B542" s="5">
        <f t="shared" si="10"/>
        <v>0</v>
      </c>
      <c r="C542" s="6">
        <f t="shared" si="11"/>
        <v>4.7365378019005036</v>
      </c>
      <c r="D542" s="182" t="s">
        <v>26</v>
      </c>
      <c r="E542" s="5">
        <v>0</v>
      </c>
      <c r="F542" s="200">
        <v>0</v>
      </c>
      <c r="K542" s="1"/>
      <c r="L542" s="5"/>
      <c r="M542" s="6"/>
      <c r="N542" s="201"/>
      <c r="O542" s="16"/>
      <c r="Q542" s="197"/>
      <c r="R542" s="159"/>
      <c r="S542" s="198"/>
    </row>
    <row r="543" spans="1:19" x14ac:dyDescent="0.3">
      <c r="A543" s="1">
        <v>60845</v>
      </c>
      <c r="B543" s="5">
        <f t="shared" si="10"/>
        <v>0</v>
      </c>
      <c r="C543" s="6">
        <f t="shared" si="11"/>
        <v>4.7287150246310468</v>
      </c>
      <c r="D543" s="182" t="s">
        <v>26</v>
      </c>
      <c r="E543" s="5">
        <v>0</v>
      </c>
      <c r="F543" s="200">
        <v>0</v>
      </c>
      <c r="K543" s="1"/>
      <c r="L543" s="5"/>
      <c r="M543" s="6"/>
      <c r="N543" s="201"/>
      <c r="O543" s="16"/>
      <c r="Q543" s="197"/>
      <c r="R543" s="159"/>
      <c r="S543" s="198"/>
    </row>
    <row r="544" spans="1:19" x14ac:dyDescent="0.3">
      <c r="A544" s="1">
        <v>60876</v>
      </c>
      <c r="B544" s="5">
        <f t="shared" si="10"/>
        <v>0</v>
      </c>
      <c r="C544" s="6">
        <f t="shared" si="11"/>
        <v>4.7209051673142568</v>
      </c>
      <c r="D544" s="182" t="s">
        <v>26</v>
      </c>
      <c r="E544" s="5">
        <v>0</v>
      </c>
      <c r="F544" s="200">
        <v>0</v>
      </c>
      <c r="K544" s="1"/>
      <c r="L544" s="5"/>
      <c r="M544" s="6"/>
      <c r="N544" s="201"/>
      <c r="O544" s="16"/>
      <c r="Q544" s="197"/>
      <c r="R544" s="159"/>
      <c r="S544" s="198"/>
    </row>
    <row r="545" spans="1:19" x14ac:dyDescent="0.3">
      <c r="A545" s="1">
        <v>60906</v>
      </c>
      <c r="B545" s="5">
        <f t="shared" si="10"/>
        <v>0</v>
      </c>
      <c r="C545" s="6">
        <f t="shared" si="11"/>
        <v>4.7131082086117821</v>
      </c>
      <c r="D545" s="182" t="s">
        <v>26</v>
      </c>
      <c r="E545" s="5">
        <v>0</v>
      </c>
      <c r="F545" s="200">
        <v>0</v>
      </c>
      <c r="K545" s="1"/>
      <c r="L545" s="5"/>
      <c r="M545" s="6"/>
      <c r="N545" s="201"/>
      <c r="O545" s="16"/>
      <c r="Q545" s="197"/>
      <c r="R545" s="159"/>
      <c r="S545" s="198"/>
    </row>
    <row r="546" spans="1:19" x14ac:dyDescent="0.3">
      <c r="A546" s="1">
        <v>60937</v>
      </c>
      <c r="B546" s="5">
        <f t="shared" si="10"/>
        <v>0</v>
      </c>
      <c r="C546" s="6">
        <f t="shared" si="11"/>
        <v>4.7053241272205124</v>
      </c>
      <c r="D546" s="182" t="s">
        <v>26</v>
      </c>
      <c r="E546" s="5">
        <v>0</v>
      </c>
      <c r="F546" s="200">
        <v>0</v>
      </c>
      <c r="K546" s="1"/>
      <c r="L546" s="5"/>
      <c r="M546" s="6"/>
      <c r="N546" s="201"/>
      <c r="O546" s="16"/>
      <c r="Q546" s="197"/>
      <c r="R546" s="159"/>
      <c r="S546" s="198"/>
    </row>
    <row r="547" spans="1:19" x14ac:dyDescent="0.3">
      <c r="A547" s="1">
        <v>60967</v>
      </c>
      <c r="B547" s="5">
        <f t="shared" si="10"/>
        <v>0</v>
      </c>
      <c r="C547" s="6">
        <f t="shared" si="11"/>
        <v>4.6975529018725206</v>
      </c>
      <c r="D547" s="182" t="s">
        <v>26</v>
      </c>
      <c r="E547" s="5">
        <v>0</v>
      </c>
      <c r="F547" s="200">
        <v>0</v>
      </c>
      <c r="K547" s="1"/>
      <c r="L547" s="5"/>
      <c r="M547" s="6"/>
      <c r="N547" s="201"/>
      <c r="O547" s="16"/>
      <c r="Q547" s="197"/>
      <c r="R547" s="159"/>
      <c r="S547" s="198"/>
    </row>
    <row r="548" spans="1:19" x14ac:dyDescent="0.3">
      <c r="A548" s="1">
        <v>60998</v>
      </c>
      <c r="B548" s="5">
        <f t="shared" si="10"/>
        <v>0</v>
      </c>
      <c r="C548" s="6">
        <f t="shared" si="11"/>
        <v>4.6897945113350072</v>
      </c>
      <c r="D548" s="182" t="s">
        <v>26</v>
      </c>
      <c r="E548" s="5">
        <v>0</v>
      </c>
      <c r="F548" s="200">
        <v>0</v>
      </c>
      <c r="K548" s="1"/>
      <c r="L548" s="5"/>
      <c r="M548" s="6"/>
      <c r="N548" s="201"/>
      <c r="O548" s="16"/>
      <c r="Q548" s="197"/>
      <c r="R548" s="159"/>
      <c r="S548" s="198"/>
    </row>
    <row r="549" spans="1:19" x14ac:dyDescent="0.3">
      <c r="A549" s="1">
        <v>61029</v>
      </c>
      <c r="B549" s="5">
        <f t="shared" si="10"/>
        <v>0</v>
      </c>
      <c r="C549" s="6">
        <f t="shared" si="11"/>
        <v>4.6820489344102381</v>
      </c>
      <c r="D549" s="182" t="s">
        <v>26</v>
      </c>
      <c r="E549" s="5">
        <v>0</v>
      </c>
      <c r="F549" s="200">
        <v>0</v>
      </c>
      <c r="K549" s="1"/>
      <c r="L549" s="5"/>
      <c r="M549" s="6"/>
      <c r="N549" s="201"/>
      <c r="O549" s="16"/>
      <c r="Q549" s="197"/>
      <c r="R549" s="159"/>
      <c r="S549" s="198"/>
    </row>
    <row r="550" spans="1:19" x14ac:dyDescent="0.3">
      <c r="A550" s="1">
        <v>61057</v>
      </c>
      <c r="B550" s="5">
        <f t="shared" si="10"/>
        <v>0</v>
      </c>
      <c r="C550" s="6">
        <f t="shared" si="11"/>
        <v>4.6743161499354908</v>
      </c>
      <c r="D550" s="182" t="s">
        <v>26</v>
      </c>
      <c r="E550" s="5">
        <v>0</v>
      </c>
      <c r="F550" s="200">
        <v>0</v>
      </c>
      <c r="K550" s="1"/>
      <c r="L550" s="5"/>
      <c r="M550" s="6"/>
      <c r="N550" s="201"/>
      <c r="O550" s="16"/>
      <c r="Q550" s="197"/>
      <c r="R550" s="159"/>
      <c r="S550" s="198"/>
    </row>
    <row r="551" spans="1:19" x14ac:dyDescent="0.3">
      <c r="A551" s="1">
        <v>61088</v>
      </c>
      <c r="B551" s="5">
        <f t="shared" si="10"/>
        <v>0</v>
      </c>
      <c r="C551" s="6">
        <f t="shared" si="11"/>
        <v>4.666596136782994</v>
      </c>
      <c r="D551" s="182" t="s">
        <v>26</v>
      </c>
      <c r="E551" s="5">
        <v>0</v>
      </c>
      <c r="F551" s="200">
        <v>0</v>
      </c>
      <c r="K551" s="1"/>
      <c r="L551" s="5"/>
      <c r="M551" s="6"/>
      <c r="N551" s="201"/>
      <c r="O551" s="16"/>
      <c r="Q551" s="197"/>
      <c r="R551" s="159"/>
      <c r="S551" s="198"/>
    </row>
    <row r="552" spans="1:19" x14ac:dyDescent="0.3">
      <c r="A552" s="1">
        <v>61118</v>
      </c>
      <c r="B552" s="5">
        <f t="shared" si="10"/>
        <v>0</v>
      </c>
      <c r="C552" s="6">
        <f t="shared" si="11"/>
        <v>4.6588888738598699</v>
      </c>
      <c r="D552" s="182" t="s">
        <v>26</v>
      </c>
      <c r="E552" s="5">
        <v>0</v>
      </c>
      <c r="F552" s="200">
        <v>0</v>
      </c>
      <c r="K552" s="1"/>
      <c r="L552" s="5"/>
      <c r="M552" s="6"/>
      <c r="N552" s="201"/>
      <c r="O552" s="16"/>
      <c r="Q552" s="197"/>
      <c r="R552" s="159"/>
      <c r="S552" s="198"/>
    </row>
    <row r="553" spans="1:19" x14ac:dyDescent="0.3">
      <c r="A553" s="1">
        <v>61149</v>
      </c>
      <c r="B553" s="5">
        <f t="shared" si="10"/>
        <v>0</v>
      </c>
      <c r="C553" s="6">
        <f t="shared" si="11"/>
        <v>4.6511943401080789</v>
      </c>
      <c r="D553" s="182" t="s">
        <v>26</v>
      </c>
      <c r="E553" s="5">
        <v>0</v>
      </c>
      <c r="F553" s="200">
        <v>0</v>
      </c>
      <c r="K553" s="1"/>
      <c r="L553" s="5"/>
      <c r="M553" s="6"/>
      <c r="N553" s="201"/>
      <c r="O553" s="16"/>
      <c r="Q553" s="197"/>
      <c r="R553" s="159"/>
      <c r="S553" s="198"/>
    </row>
    <row r="554" spans="1:19" x14ac:dyDescent="0.3">
      <c r="A554" s="1">
        <v>61179</v>
      </c>
      <c r="B554" s="5">
        <f t="shared" si="10"/>
        <v>0</v>
      </c>
      <c r="C554" s="6">
        <f t="shared" si="11"/>
        <v>4.6435125145043594</v>
      </c>
      <c r="D554" s="182" t="s">
        <v>26</v>
      </c>
      <c r="E554" s="5">
        <v>0</v>
      </c>
      <c r="F554" s="200">
        <v>0</v>
      </c>
      <c r="K554" s="1"/>
      <c r="L554" s="5"/>
      <c r="M554" s="6"/>
      <c r="N554" s="201"/>
      <c r="O554" s="16"/>
      <c r="Q554" s="197"/>
      <c r="R554" s="159"/>
      <c r="S554" s="198"/>
    </row>
    <row r="555" spans="1:19" x14ac:dyDescent="0.3">
      <c r="A555" s="1">
        <v>61210</v>
      </c>
      <c r="B555" s="5">
        <f t="shared" si="10"/>
        <v>0</v>
      </c>
      <c r="C555" s="6">
        <f t="shared" si="11"/>
        <v>4.6358433760601718</v>
      </c>
      <c r="D555" s="182" t="s">
        <v>26</v>
      </c>
      <c r="E555" s="5">
        <v>0</v>
      </c>
      <c r="F555" s="200">
        <v>0</v>
      </c>
      <c r="K555" s="1"/>
      <c r="L555" s="5"/>
      <c r="M555" s="6"/>
      <c r="N555" s="201"/>
      <c r="O555" s="16"/>
      <c r="Q555" s="197"/>
      <c r="R555" s="159"/>
      <c r="S555" s="198"/>
    </row>
    <row r="556" spans="1:19" x14ac:dyDescent="0.3">
      <c r="A556" s="1">
        <v>61241</v>
      </c>
      <c r="B556" s="5">
        <f t="shared" si="10"/>
        <v>0</v>
      </c>
      <c r="C556" s="6">
        <f t="shared" si="11"/>
        <v>4.6281869038216401</v>
      </c>
      <c r="D556" s="182" t="s">
        <v>26</v>
      </c>
      <c r="E556" s="5">
        <v>0</v>
      </c>
      <c r="F556" s="200">
        <v>0</v>
      </c>
      <c r="K556" s="1"/>
      <c r="L556" s="5"/>
      <c r="M556" s="6"/>
      <c r="N556" s="201"/>
      <c r="O556" s="16"/>
      <c r="Q556" s="197"/>
      <c r="R556" s="159"/>
      <c r="S556" s="198"/>
    </row>
    <row r="557" spans="1:19" x14ac:dyDescent="0.3">
      <c r="A557" s="1">
        <v>61271</v>
      </c>
      <c r="B557" s="5">
        <f t="shared" si="10"/>
        <v>0</v>
      </c>
      <c r="C557" s="6">
        <f t="shared" si="11"/>
        <v>4.6205430768694962</v>
      </c>
      <c r="D557" s="182" t="s">
        <v>26</v>
      </c>
      <c r="E557" s="5">
        <v>0</v>
      </c>
      <c r="F557" s="200">
        <v>0</v>
      </c>
      <c r="K557" s="1"/>
      <c r="L557" s="5"/>
      <c r="M557" s="6"/>
      <c r="N557" s="201"/>
      <c r="O557" s="16"/>
      <c r="Q557" s="197"/>
      <c r="R557" s="159"/>
      <c r="S557" s="198"/>
    </row>
    <row r="558" spans="1:19" x14ac:dyDescent="0.3">
      <c r="A558" s="1">
        <v>61302</v>
      </c>
      <c r="B558" s="5">
        <f t="shared" si="10"/>
        <v>0</v>
      </c>
      <c r="C558" s="6">
        <f t="shared" si="11"/>
        <v>4.6129118743190212</v>
      </c>
      <c r="D558" s="182" t="s">
        <v>26</v>
      </c>
      <c r="E558" s="5">
        <v>0</v>
      </c>
      <c r="F558" s="200">
        <v>0</v>
      </c>
      <c r="K558" s="1"/>
      <c r="L558" s="5"/>
      <c r="M558" s="6"/>
      <c r="N558" s="201"/>
      <c r="O558" s="16"/>
      <c r="Q558" s="197"/>
      <c r="R558" s="159"/>
      <c r="S558" s="198"/>
    </row>
    <row r="559" spans="1:19" x14ac:dyDescent="0.3">
      <c r="A559" s="1">
        <v>61332</v>
      </c>
      <c r="B559" s="5">
        <f t="shared" si="10"/>
        <v>0</v>
      </c>
      <c r="C559" s="6">
        <f t="shared" si="11"/>
        <v>4.6052932753199904</v>
      </c>
      <c r="D559" s="182" t="s">
        <v>26</v>
      </c>
      <c r="E559" s="5">
        <v>0</v>
      </c>
      <c r="F559" s="200">
        <v>0</v>
      </c>
      <c r="K559" s="1"/>
      <c r="L559" s="5"/>
      <c r="M559" s="6"/>
      <c r="N559" s="201"/>
      <c r="O559" s="16"/>
      <c r="Q559" s="197"/>
      <c r="R559" s="159"/>
      <c r="S559" s="198"/>
    </row>
    <row r="560" spans="1:19" x14ac:dyDescent="0.3">
      <c r="A560" s="1">
        <v>61363</v>
      </c>
      <c r="B560" s="5">
        <f t="shared" si="10"/>
        <v>0</v>
      </c>
      <c r="C560" s="6">
        <f t="shared" si="11"/>
        <v>4.5976872590566131</v>
      </c>
      <c r="D560" s="182" t="s">
        <v>26</v>
      </c>
      <c r="E560" s="5">
        <v>0</v>
      </c>
      <c r="F560" s="200">
        <v>0</v>
      </c>
      <c r="K560" s="1"/>
      <c r="L560" s="5"/>
      <c r="M560" s="6"/>
      <c r="N560" s="201"/>
      <c r="O560" s="16"/>
      <c r="Q560" s="197"/>
      <c r="R560" s="159"/>
      <c r="S560" s="198"/>
    </row>
    <row r="561" spans="1:19" x14ac:dyDescent="0.3">
      <c r="A561" s="1">
        <v>61394</v>
      </c>
      <c r="B561" s="5">
        <f t="shared" si="10"/>
        <v>0</v>
      </c>
      <c r="C561" s="6">
        <f t="shared" si="11"/>
        <v>4.590093804747478</v>
      </c>
      <c r="D561" s="182" t="s">
        <v>26</v>
      </c>
      <c r="E561" s="5">
        <v>0</v>
      </c>
      <c r="F561" s="200">
        <v>0</v>
      </c>
      <c r="K561" s="1"/>
      <c r="L561" s="5"/>
      <c r="M561" s="6"/>
      <c r="N561" s="201"/>
      <c r="O561" s="16"/>
      <c r="Q561" s="197"/>
      <c r="R561" s="159"/>
      <c r="S561" s="198"/>
    </row>
    <row r="562" spans="1:19" x14ac:dyDescent="0.3">
      <c r="A562" s="1">
        <v>61423</v>
      </c>
      <c r="B562" s="5">
        <f t="shared" si="10"/>
        <v>0</v>
      </c>
      <c r="C562" s="6">
        <f t="shared" si="11"/>
        <v>4.5825128916454974</v>
      </c>
      <c r="D562" s="182" t="s">
        <v>26</v>
      </c>
      <c r="E562" s="5">
        <v>0</v>
      </c>
      <c r="F562" s="200">
        <v>0</v>
      </c>
      <c r="K562" s="1"/>
      <c r="L562" s="5"/>
      <c r="M562" s="6"/>
      <c r="N562" s="201"/>
      <c r="O562" s="16"/>
      <c r="Q562" s="197"/>
      <c r="R562" s="159"/>
      <c r="S562" s="198"/>
    </row>
    <row r="563" spans="1:19" x14ac:dyDescent="0.3">
      <c r="A563" s="1">
        <v>61454</v>
      </c>
      <c r="B563" s="5">
        <f t="shared" si="10"/>
        <v>0</v>
      </c>
      <c r="C563" s="6">
        <f t="shared" si="11"/>
        <v>4.5749444990378469</v>
      </c>
      <c r="D563" s="182" t="s">
        <v>26</v>
      </c>
      <c r="E563" s="5">
        <v>0</v>
      </c>
      <c r="F563" s="200">
        <v>0</v>
      </c>
      <c r="K563" s="1"/>
      <c r="L563" s="5"/>
      <c r="M563" s="6"/>
      <c r="N563" s="201"/>
      <c r="O563" s="16"/>
      <c r="Q563" s="197"/>
      <c r="R563" s="159"/>
      <c r="S563" s="198"/>
    </row>
    <row r="564" spans="1:19" x14ac:dyDescent="0.3">
      <c r="A564" s="1">
        <v>61484</v>
      </c>
      <c r="B564" s="5">
        <f t="shared" si="10"/>
        <v>0</v>
      </c>
      <c r="C564" s="6">
        <f t="shared" si="11"/>
        <v>4.5673886062459133</v>
      </c>
      <c r="D564" s="182" t="s">
        <v>26</v>
      </c>
      <c r="E564" s="5">
        <v>0</v>
      </c>
      <c r="F564" s="200">
        <v>0</v>
      </c>
      <c r="K564" s="1"/>
      <c r="L564" s="5"/>
      <c r="M564" s="6"/>
      <c r="N564" s="201"/>
      <c r="O564" s="16"/>
      <c r="Q564" s="197"/>
      <c r="R564" s="159"/>
      <c r="S564" s="198"/>
    </row>
    <row r="565" spans="1:19" x14ac:dyDescent="0.3">
      <c r="A565" s="1">
        <v>61515</v>
      </c>
      <c r="B565" s="5">
        <f t="shared" si="10"/>
        <v>0</v>
      </c>
      <c r="C565" s="6">
        <f t="shared" si="11"/>
        <v>4.5598451926252341</v>
      </c>
      <c r="D565" s="182" t="s">
        <v>26</v>
      </c>
      <c r="E565" s="5">
        <v>0</v>
      </c>
      <c r="F565" s="200">
        <v>0</v>
      </c>
      <c r="K565" s="1"/>
      <c r="L565" s="5"/>
      <c r="M565" s="6"/>
      <c r="N565" s="201"/>
      <c r="O565" s="16"/>
      <c r="Q565" s="197"/>
      <c r="R565" s="159"/>
      <c r="S565" s="198"/>
    </row>
    <row r="566" spans="1:19" x14ac:dyDescent="0.3">
      <c r="A566" s="1">
        <v>61545</v>
      </c>
      <c r="B566" s="5">
        <f t="shared" si="10"/>
        <v>0</v>
      </c>
      <c r="C566" s="6">
        <f t="shared" si="11"/>
        <v>4.5523142375654437</v>
      </c>
      <c r="D566" s="182" t="s">
        <v>26</v>
      </c>
      <c r="E566" s="5">
        <v>0</v>
      </c>
      <c r="F566" s="200">
        <v>0</v>
      </c>
      <c r="K566" s="1"/>
      <c r="L566" s="5"/>
      <c r="M566" s="6"/>
      <c r="N566" s="201"/>
      <c r="O566" s="16"/>
      <c r="Q566" s="197"/>
      <c r="R566" s="159"/>
      <c r="S566" s="198"/>
    </row>
    <row r="567" spans="1:19" x14ac:dyDescent="0.3">
      <c r="A567" s="1">
        <v>61576</v>
      </c>
      <c r="B567" s="5">
        <f t="shared" si="10"/>
        <v>0</v>
      </c>
      <c r="C567" s="6">
        <f t="shared" si="11"/>
        <v>4.5447957204902156</v>
      </c>
      <c r="D567" s="182" t="s">
        <v>26</v>
      </c>
      <c r="E567" s="5">
        <v>0</v>
      </c>
      <c r="F567" s="200">
        <v>0</v>
      </c>
      <c r="K567" s="1"/>
      <c r="L567" s="5"/>
      <c r="M567" s="6"/>
      <c r="N567" s="201"/>
      <c r="O567" s="16"/>
      <c r="Q567" s="197"/>
      <c r="R567" s="159"/>
      <c r="S567" s="198"/>
    </row>
    <row r="568" spans="1:19" x14ac:dyDescent="0.3">
      <c r="A568" s="1">
        <v>61607</v>
      </c>
      <c r="B568" s="5">
        <f t="shared" si="10"/>
        <v>0</v>
      </c>
      <c r="C568" s="6">
        <f t="shared" si="11"/>
        <v>4.5372896208572069</v>
      </c>
      <c r="D568" s="182" t="s">
        <v>26</v>
      </c>
      <c r="E568" s="5">
        <v>0</v>
      </c>
      <c r="F568" s="200">
        <v>0</v>
      </c>
      <c r="K568" s="1"/>
      <c r="L568" s="5"/>
      <c r="M568" s="6"/>
      <c r="N568" s="201"/>
      <c r="O568" s="16"/>
      <c r="Q568" s="197"/>
      <c r="R568" s="159"/>
      <c r="S568" s="198"/>
    </row>
    <row r="569" spans="1:19" x14ac:dyDescent="0.3">
      <c r="A569" s="1">
        <v>61637</v>
      </c>
      <c r="B569" s="5">
        <f t="shared" si="10"/>
        <v>0</v>
      </c>
      <c r="C569" s="6">
        <f t="shared" si="11"/>
        <v>4.5297959181580021</v>
      </c>
      <c r="D569" s="182" t="s">
        <v>26</v>
      </c>
      <c r="E569" s="5">
        <v>0</v>
      </c>
      <c r="F569" s="200">
        <v>0</v>
      </c>
      <c r="K569" s="1"/>
      <c r="L569" s="5"/>
      <c r="M569" s="6"/>
      <c r="N569" s="201"/>
      <c r="O569" s="16"/>
      <c r="Q569" s="197"/>
      <c r="R569" s="159"/>
      <c r="S569" s="198"/>
    </row>
    <row r="570" spans="1:19" x14ac:dyDescent="0.3">
      <c r="A570" s="1">
        <v>61668</v>
      </c>
      <c r="B570" s="5">
        <f t="shared" si="10"/>
        <v>0</v>
      </c>
      <c r="C570" s="6">
        <f t="shared" si="11"/>
        <v>4.5223145919180574</v>
      </c>
      <c r="D570" s="182" t="s">
        <v>26</v>
      </c>
      <c r="E570" s="5">
        <v>0</v>
      </c>
      <c r="F570" s="200">
        <v>0</v>
      </c>
      <c r="K570" s="1"/>
      <c r="L570" s="5"/>
      <c r="M570" s="6"/>
      <c r="N570" s="201"/>
      <c r="O570" s="16"/>
      <c r="Q570" s="197"/>
      <c r="R570" s="159"/>
      <c r="S570" s="198"/>
    </row>
    <row r="571" spans="1:19" x14ac:dyDescent="0.3">
      <c r="A571" s="1">
        <v>61698</v>
      </c>
      <c r="B571" s="5">
        <f t="shared" si="10"/>
        <v>0</v>
      </c>
      <c r="C571" s="6">
        <f t="shared" si="11"/>
        <v>4.5148456216966446</v>
      </c>
      <c r="D571" s="182" t="s">
        <v>26</v>
      </c>
      <c r="E571" s="5">
        <v>0</v>
      </c>
      <c r="F571" s="200">
        <v>0</v>
      </c>
      <c r="K571" s="1"/>
      <c r="L571" s="5"/>
      <c r="M571" s="6"/>
      <c r="N571" s="201"/>
      <c r="O571" s="16"/>
      <c r="Q571" s="197"/>
      <c r="R571" s="159"/>
      <c r="S571" s="198"/>
    </row>
    <row r="572" spans="1:19" x14ac:dyDescent="0.3">
      <c r="A572" s="1">
        <v>61729</v>
      </c>
      <c r="B572" s="5">
        <f t="shared" si="10"/>
        <v>0</v>
      </c>
      <c r="C572" s="6">
        <f t="shared" si="11"/>
        <v>4.5073889870867943</v>
      </c>
      <c r="D572" s="182" t="s">
        <v>26</v>
      </c>
      <c r="E572" s="5">
        <v>0</v>
      </c>
      <c r="F572" s="200">
        <v>0</v>
      </c>
      <c r="K572" s="1"/>
      <c r="L572" s="5"/>
      <c r="M572" s="6"/>
      <c r="N572" s="201"/>
      <c r="O572" s="16"/>
      <c r="Q572" s="197"/>
      <c r="R572" s="159"/>
      <c r="S572" s="198"/>
    </row>
    <row r="573" spans="1:19" x14ac:dyDescent="0.3">
      <c r="A573" s="1">
        <v>61760</v>
      </c>
      <c r="B573" s="5">
        <f t="shared" si="10"/>
        <v>0</v>
      </c>
      <c r="C573" s="6">
        <f t="shared" si="11"/>
        <v>4.4999446677152406</v>
      </c>
      <c r="D573" s="182" t="s">
        <v>26</v>
      </c>
      <c r="E573" s="5">
        <v>0</v>
      </c>
      <c r="F573" s="200">
        <v>0</v>
      </c>
      <c r="K573" s="1"/>
      <c r="L573" s="5"/>
      <c r="M573" s="6"/>
      <c r="N573" s="201"/>
      <c r="O573" s="16"/>
      <c r="Q573" s="197"/>
      <c r="R573" s="159"/>
      <c r="S573" s="198"/>
    </row>
    <row r="574" spans="1:19" x14ac:dyDescent="0.3">
      <c r="A574" s="1">
        <v>61788</v>
      </c>
      <c r="B574" s="5">
        <f t="shared" si="10"/>
        <v>0</v>
      </c>
      <c r="C574" s="6">
        <f t="shared" si="11"/>
        <v>4.4925126432423665</v>
      </c>
      <c r="D574" s="182" t="s">
        <v>26</v>
      </c>
      <c r="E574" s="5">
        <v>0</v>
      </c>
      <c r="F574" s="200">
        <v>0</v>
      </c>
      <c r="K574" s="1"/>
      <c r="L574" s="5"/>
      <c r="M574" s="6"/>
      <c r="N574" s="201"/>
      <c r="O574" s="16"/>
      <c r="Q574" s="197"/>
      <c r="R574" s="159"/>
      <c r="S574" s="198"/>
    </row>
    <row r="575" spans="1:19" x14ac:dyDescent="0.3">
      <c r="A575" s="1">
        <v>61819</v>
      </c>
      <c r="B575" s="5">
        <f t="shared" si="10"/>
        <v>0</v>
      </c>
      <c r="C575" s="6">
        <f t="shared" si="11"/>
        <v>4.4850928933621477</v>
      </c>
      <c r="D575" s="182" t="s">
        <v>26</v>
      </c>
      <c r="E575" s="5">
        <v>0</v>
      </c>
      <c r="F575" s="200">
        <v>0</v>
      </c>
      <c r="K575" s="1"/>
      <c r="L575" s="5"/>
      <c r="M575" s="6"/>
      <c r="N575" s="201"/>
      <c r="O575" s="16"/>
      <c r="Q575" s="197"/>
      <c r="R575" s="159"/>
      <c r="S575" s="198"/>
    </row>
    <row r="576" spans="1:19" x14ac:dyDescent="0.3">
      <c r="A576" s="1">
        <v>61849</v>
      </c>
      <c r="B576" s="5">
        <f t="shared" si="10"/>
        <v>0</v>
      </c>
      <c r="C576" s="6">
        <f t="shared" si="11"/>
        <v>4.4776853978020954</v>
      </c>
      <c r="D576" s="182" t="s">
        <v>26</v>
      </c>
      <c r="E576" s="5">
        <v>0</v>
      </c>
      <c r="F576" s="200">
        <v>0</v>
      </c>
      <c r="K576" s="1"/>
      <c r="L576" s="5"/>
      <c r="M576" s="6"/>
      <c r="N576" s="201"/>
      <c r="O576" s="16"/>
      <c r="Q576" s="197"/>
      <c r="R576" s="159"/>
      <c r="S576" s="198"/>
    </row>
    <row r="577" spans="1:19" x14ac:dyDescent="0.3">
      <c r="A577" s="1">
        <v>61880</v>
      </c>
      <c r="B577" s="5">
        <f t="shared" si="10"/>
        <v>0</v>
      </c>
      <c r="C577" s="6">
        <f t="shared" si="11"/>
        <v>4.4702901363232046</v>
      </c>
      <c r="D577" s="182" t="s">
        <v>26</v>
      </c>
      <c r="E577" s="5">
        <v>0</v>
      </c>
      <c r="F577" s="200">
        <v>0</v>
      </c>
      <c r="K577" s="1"/>
      <c r="L577" s="5"/>
      <c r="M577" s="6"/>
      <c r="N577" s="201"/>
      <c r="O577" s="16"/>
      <c r="Q577" s="197"/>
      <c r="R577" s="159"/>
      <c r="S577" s="198"/>
    </row>
    <row r="578" spans="1:19" x14ac:dyDescent="0.3">
      <c r="A578" s="1">
        <v>61910</v>
      </c>
      <c r="B578" s="5">
        <f t="shared" si="10"/>
        <v>0</v>
      </c>
      <c r="C578" s="6">
        <f t="shared" si="11"/>
        <v>4.4629070887198949</v>
      </c>
      <c r="D578" s="182" t="s">
        <v>26</v>
      </c>
      <c r="E578" s="5">
        <v>0</v>
      </c>
      <c r="F578" s="200">
        <v>0</v>
      </c>
      <c r="K578" s="1"/>
      <c r="L578" s="5"/>
      <c r="M578" s="6"/>
      <c r="N578" s="201"/>
      <c r="O578" s="16"/>
      <c r="Q578" s="197"/>
      <c r="R578" s="159"/>
      <c r="S578" s="198"/>
    </row>
    <row r="579" spans="1:19" x14ac:dyDescent="0.3">
      <c r="A579" s="1">
        <v>61941</v>
      </c>
      <c r="B579" s="5">
        <f t="shared" si="10"/>
        <v>0</v>
      </c>
      <c r="C579" s="6">
        <f t="shared" si="11"/>
        <v>4.4555362348199576</v>
      </c>
      <c r="D579" s="182" t="s">
        <v>26</v>
      </c>
      <c r="E579" s="5">
        <v>0</v>
      </c>
      <c r="F579" s="200">
        <v>0</v>
      </c>
      <c r="K579" s="1"/>
      <c r="L579" s="5"/>
      <c r="M579" s="6"/>
      <c r="N579" s="201"/>
      <c r="O579" s="16"/>
      <c r="Q579" s="197"/>
      <c r="R579" s="159"/>
      <c r="S579" s="198"/>
    </row>
    <row r="580" spans="1:19" x14ac:dyDescent="0.3">
      <c r="A580" s="1">
        <v>61972</v>
      </c>
      <c r="B580" s="5">
        <f t="shared" si="10"/>
        <v>0</v>
      </c>
      <c r="C580" s="6">
        <f t="shared" si="11"/>
        <v>4.4481775544845013</v>
      </c>
      <c r="D580" s="182" t="s">
        <v>26</v>
      </c>
      <c r="E580" s="5">
        <v>0</v>
      </c>
      <c r="F580" s="200">
        <v>0</v>
      </c>
      <c r="K580" s="1"/>
      <c r="L580" s="5"/>
      <c r="M580" s="6"/>
      <c r="N580" s="201"/>
      <c r="O580" s="16"/>
      <c r="Q580" s="197"/>
      <c r="R580" s="159"/>
      <c r="S580" s="198"/>
    </row>
    <row r="581" spans="1:19" x14ac:dyDescent="0.3">
      <c r="A581" s="1">
        <v>62002</v>
      </c>
      <c r="B581" s="5">
        <f t="shared" si="10"/>
        <v>0</v>
      </c>
      <c r="C581" s="6">
        <f t="shared" si="11"/>
        <v>4.4408310276078931</v>
      </c>
      <c r="D581" s="182" t="s">
        <v>26</v>
      </c>
      <c r="E581" s="5">
        <v>0</v>
      </c>
      <c r="F581" s="200">
        <v>0</v>
      </c>
      <c r="K581" s="1"/>
      <c r="L581" s="5"/>
      <c r="M581" s="6"/>
      <c r="N581" s="201"/>
      <c r="O581" s="16"/>
      <c r="Q581" s="197"/>
      <c r="R581" s="159"/>
      <c r="S581" s="198"/>
    </row>
    <row r="582" spans="1:19" x14ac:dyDescent="0.3">
      <c r="A582" s="1">
        <v>62033</v>
      </c>
      <c r="B582" s="5">
        <f t="shared" si="10"/>
        <v>0</v>
      </c>
      <c r="C582" s="6">
        <f t="shared" si="11"/>
        <v>4.4334966341177084</v>
      </c>
      <c r="D582" s="182" t="s">
        <v>26</v>
      </c>
      <c r="E582" s="5">
        <v>0</v>
      </c>
      <c r="F582" s="200">
        <v>0</v>
      </c>
      <c r="K582" s="1"/>
      <c r="L582" s="5"/>
      <c r="M582" s="6"/>
      <c r="N582" s="201"/>
      <c r="O582" s="16"/>
      <c r="Q582" s="197"/>
      <c r="R582" s="159"/>
      <c r="S582" s="198"/>
    </row>
    <row r="583" spans="1:19" x14ac:dyDescent="0.3">
      <c r="A583" s="1">
        <v>62063</v>
      </c>
      <c r="B583" s="5">
        <f t="shared" si="10"/>
        <v>0</v>
      </c>
      <c r="C583" s="6">
        <f t="shared" si="11"/>
        <v>4.4261743539746732</v>
      </c>
      <c r="D583" s="182" t="s">
        <v>26</v>
      </c>
      <c r="E583" s="5">
        <v>0</v>
      </c>
      <c r="F583" s="200">
        <v>0</v>
      </c>
      <c r="K583" s="1"/>
      <c r="L583" s="5"/>
      <c r="M583" s="6"/>
      <c r="N583" s="201"/>
      <c r="O583" s="16"/>
      <c r="Q583" s="197"/>
      <c r="R583" s="159"/>
      <c r="S583" s="198"/>
    </row>
    <row r="584" spans="1:19" x14ac:dyDescent="0.3">
      <c r="A584" s="1">
        <v>62094</v>
      </c>
      <c r="B584" s="5">
        <f t="shared" si="10"/>
        <v>0</v>
      </c>
      <c r="C584" s="6">
        <f t="shared" si="11"/>
        <v>4.4188641671726101</v>
      </c>
      <c r="D584" s="182" t="s">
        <v>26</v>
      </c>
      <c r="E584" s="5">
        <v>0</v>
      </c>
      <c r="F584" s="200">
        <v>0</v>
      </c>
      <c r="K584" s="1"/>
      <c r="L584" s="5"/>
      <c r="M584" s="6"/>
      <c r="N584" s="201"/>
      <c r="O584" s="16"/>
      <c r="Q584" s="197"/>
      <c r="R584" s="159"/>
      <c r="S584" s="198"/>
    </row>
    <row r="585" spans="1:19" x14ac:dyDescent="0.3">
      <c r="A585" s="1">
        <v>62125</v>
      </c>
      <c r="B585" s="5">
        <f t="shared" si="10"/>
        <v>0</v>
      </c>
      <c r="C585" s="6">
        <f t="shared" si="11"/>
        <v>4.4115660537383823</v>
      </c>
      <c r="D585" s="182" t="s">
        <v>26</v>
      </c>
      <c r="E585" s="5">
        <v>0</v>
      </c>
      <c r="F585" s="200">
        <v>0</v>
      </c>
      <c r="K585" s="1"/>
      <c r="L585" s="5"/>
      <c r="M585" s="6"/>
      <c r="N585" s="201"/>
      <c r="O585" s="16"/>
      <c r="Q585" s="197"/>
      <c r="R585" s="159"/>
      <c r="S585" s="198"/>
    </row>
    <row r="586" spans="1:19" x14ac:dyDescent="0.3">
      <c r="A586" s="1">
        <v>62153</v>
      </c>
      <c r="B586" s="5">
        <f t="shared" ref="B586:B595" si="12">IF(D586="CAM",E586,F586)</f>
        <v>0</v>
      </c>
      <c r="C586" s="6">
        <f t="shared" si="11"/>
        <v>4.4042799937318424</v>
      </c>
      <c r="D586" s="182" t="s">
        <v>26</v>
      </c>
      <c r="E586" s="5">
        <v>0</v>
      </c>
      <c r="F586" s="200">
        <v>0</v>
      </c>
      <c r="K586" s="1"/>
      <c r="L586" s="5"/>
      <c r="M586" s="6"/>
      <c r="N586" s="201"/>
      <c r="O586" s="16"/>
      <c r="Q586" s="197"/>
      <c r="R586" s="159"/>
      <c r="S586" s="198"/>
    </row>
    <row r="587" spans="1:19" x14ac:dyDescent="0.3">
      <c r="A587" s="1">
        <v>62184</v>
      </c>
      <c r="B587" s="5">
        <f t="shared" si="12"/>
        <v>0</v>
      </c>
      <c r="C587" s="6">
        <f t="shared" si="11"/>
        <v>4.3970059672457733</v>
      </c>
      <c r="D587" s="182" t="s">
        <v>26</v>
      </c>
      <c r="E587" s="5">
        <v>0</v>
      </c>
      <c r="F587" s="200">
        <v>0</v>
      </c>
      <c r="K587" s="1"/>
      <c r="L587" s="5"/>
      <c r="M587" s="6"/>
      <c r="N587" s="201"/>
      <c r="O587" s="16"/>
      <c r="Q587" s="197"/>
      <c r="R587" s="159"/>
      <c r="S587" s="198"/>
    </row>
    <row r="588" spans="1:19" x14ac:dyDescent="0.3">
      <c r="A588" s="1">
        <v>62214</v>
      </c>
      <c r="B588" s="5">
        <f t="shared" si="12"/>
        <v>0</v>
      </c>
      <c r="C588" s="6">
        <f t="shared" si="11"/>
        <v>4.389743954405839</v>
      </c>
      <c r="D588" s="182" t="s">
        <v>26</v>
      </c>
      <c r="E588" s="5">
        <v>0</v>
      </c>
      <c r="F588" s="200">
        <v>0</v>
      </c>
      <c r="K588" s="1"/>
      <c r="L588" s="5"/>
      <c r="M588" s="6"/>
      <c r="N588" s="201"/>
      <c r="O588" s="16"/>
      <c r="Q588" s="197"/>
      <c r="R588" s="159"/>
      <c r="S588" s="198"/>
    </row>
    <row r="589" spans="1:19" x14ac:dyDescent="0.3">
      <c r="A589" s="1">
        <v>62245</v>
      </c>
      <c r="B589" s="5">
        <f t="shared" si="12"/>
        <v>0</v>
      </c>
      <c r="C589" s="6">
        <f t="shared" si="11"/>
        <v>4.3824939353705252</v>
      </c>
      <c r="D589" s="182" t="s">
        <v>26</v>
      </c>
      <c r="E589" s="5">
        <v>0</v>
      </c>
      <c r="F589" s="200">
        <v>0</v>
      </c>
      <c r="K589" s="1"/>
      <c r="L589" s="5"/>
      <c r="M589" s="6"/>
      <c r="N589" s="201"/>
      <c r="O589" s="16"/>
      <c r="Q589" s="197"/>
      <c r="R589" s="159"/>
      <c r="S589" s="198"/>
    </row>
    <row r="590" spans="1:19" x14ac:dyDescent="0.3">
      <c r="A590" s="1">
        <v>62275</v>
      </c>
      <c r="B590" s="5">
        <f t="shared" si="12"/>
        <v>0</v>
      </c>
      <c r="C590" s="6">
        <f t="shared" si="11"/>
        <v>4.3752558903310881</v>
      </c>
      <c r="D590" s="182" t="s">
        <v>26</v>
      </c>
      <c r="E590" s="5">
        <v>0</v>
      </c>
      <c r="F590" s="200">
        <v>0</v>
      </c>
      <c r="K590" s="1"/>
      <c r="L590" s="5"/>
      <c r="M590" s="6"/>
      <c r="N590" s="201"/>
      <c r="O590" s="16"/>
      <c r="Q590" s="197"/>
      <c r="R590" s="159"/>
      <c r="S590" s="198"/>
    </row>
    <row r="591" spans="1:19" x14ac:dyDescent="0.3">
      <c r="A591" s="1">
        <v>62306</v>
      </c>
      <c r="B591" s="5">
        <f t="shared" si="12"/>
        <v>0</v>
      </c>
      <c r="C591" s="6">
        <f t="shared" si="11"/>
        <v>4.3680297995115005</v>
      </c>
      <c r="D591" s="182" t="s">
        <v>26</v>
      </c>
      <c r="E591" s="5">
        <v>0</v>
      </c>
      <c r="F591" s="200">
        <v>0</v>
      </c>
      <c r="K591" s="1"/>
      <c r="L591" s="5"/>
      <c r="M591" s="6"/>
      <c r="N591" s="201"/>
      <c r="O591" s="16"/>
      <c r="Q591" s="197"/>
      <c r="R591" s="159"/>
      <c r="S591" s="198"/>
    </row>
    <row r="592" spans="1:19" x14ac:dyDescent="0.3">
      <c r="A592" s="1">
        <v>62337</v>
      </c>
      <c r="B592" s="5">
        <f t="shared" si="12"/>
        <v>0</v>
      </c>
      <c r="C592" s="6">
        <f t="shared" si="11"/>
        <v>4.3608156431683973</v>
      </c>
      <c r="D592" s="182" t="s">
        <v>26</v>
      </c>
      <c r="E592" s="5">
        <v>0</v>
      </c>
      <c r="F592" s="200">
        <v>0</v>
      </c>
      <c r="K592" s="1"/>
      <c r="L592" s="5"/>
      <c r="M592" s="6"/>
      <c r="N592" s="201"/>
      <c r="O592" s="16"/>
      <c r="Q592" s="197"/>
      <c r="R592" s="159"/>
      <c r="S592" s="198"/>
    </row>
    <row r="593" spans="1:19" x14ac:dyDescent="0.3">
      <c r="A593" s="1">
        <v>62367</v>
      </c>
      <c r="B593" s="5">
        <f t="shared" si="12"/>
        <v>0</v>
      </c>
      <c r="C593" s="6">
        <f t="shared" ref="C593:C595" si="13">C592*(1+(F595-((1+2%)^(1/12)-1)))</f>
        <v>4.3536134015910193</v>
      </c>
      <c r="D593" s="182" t="s">
        <v>26</v>
      </c>
      <c r="E593" s="5">
        <v>0</v>
      </c>
      <c r="F593" s="200">
        <v>0</v>
      </c>
      <c r="K593" s="1"/>
      <c r="L593" s="5"/>
      <c r="M593" s="6"/>
      <c r="N593" s="201"/>
      <c r="O593" s="16"/>
      <c r="Q593" s="197"/>
      <c r="R593" s="159"/>
      <c r="S593" s="198"/>
    </row>
    <row r="594" spans="1:19" x14ac:dyDescent="0.3">
      <c r="A594" s="1">
        <v>62398</v>
      </c>
      <c r="B594" s="5">
        <f t="shared" si="12"/>
        <v>0</v>
      </c>
      <c r="C594" s="6">
        <f t="shared" si="13"/>
        <v>4.3464230551011624</v>
      </c>
      <c r="D594" s="182" t="s">
        <v>26</v>
      </c>
      <c r="E594" s="5">
        <v>0</v>
      </c>
      <c r="F594" s="200">
        <v>0</v>
      </c>
      <c r="K594" s="1"/>
      <c r="L594" s="5"/>
      <c r="M594" s="6"/>
      <c r="N594" s="201"/>
      <c r="O594" s="16"/>
      <c r="Q594" s="197"/>
      <c r="R594" s="159"/>
      <c r="S594" s="198"/>
    </row>
    <row r="595" spans="1:19" x14ac:dyDescent="0.3">
      <c r="A595" s="1">
        <v>62428</v>
      </c>
      <c r="B595" s="5">
        <f t="shared" si="12"/>
        <v>0</v>
      </c>
      <c r="C595" s="6">
        <f t="shared" si="13"/>
        <v>4.3392445840531222</v>
      </c>
      <c r="D595" s="182" t="s">
        <v>26</v>
      </c>
      <c r="E595" s="5">
        <v>0</v>
      </c>
      <c r="F595" s="200">
        <v>0</v>
      </c>
      <c r="K595" s="1"/>
      <c r="L595" s="5"/>
      <c r="M595" s="6"/>
      <c r="N595" s="201"/>
      <c r="O595" s="16"/>
      <c r="Q595" s="197"/>
      <c r="R595" s="159"/>
      <c r="S595" s="198"/>
    </row>
    <row r="596" spans="1:19" x14ac:dyDescent="0.3">
      <c r="A596" s="1"/>
      <c r="B596" s="5"/>
      <c r="C596" s="6"/>
      <c r="D596" s="182"/>
      <c r="E596" s="5"/>
      <c r="K596" s="1"/>
      <c r="L596" s="5"/>
      <c r="M596" s="6"/>
      <c r="N596" s="201"/>
      <c r="O596" s="16"/>
      <c r="Q596" s="197"/>
      <c r="R596" s="159"/>
      <c r="S596" s="198"/>
    </row>
    <row r="597" spans="1:19" x14ac:dyDescent="0.3">
      <c r="A597" s="1"/>
      <c r="B597" s="5"/>
      <c r="C597" s="6"/>
      <c r="D597" s="182"/>
      <c r="E597" s="5"/>
      <c r="K597" s="1"/>
      <c r="L597" s="5"/>
      <c r="M597" s="6"/>
      <c r="N597" s="201"/>
      <c r="O597" s="16"/>
      <c r="Q597" s="197"/>
      <c r="R597" s="159"/>
      <c r="S597" s="198"/>
    </row>
    <row r="598" spans="1:19" x14ac:dyDescent="0.3">
      <c r="A598" s="1"/>
      <c r="B598" s="5"/>
      <c r="C598" s="6"/>
      <c r="D598" s="182"/>
      <c r="E598" s="5"/>
      <c r="K598" s="1"/>
      <c r="L598" s="5"/>
      <c r="M598" s="6"/>
      <c r="N598" s="201"/>
      <c r="O598" s="16"/>
      <c r="Q598" s="197"/>
      <c r="R598" s="159"/>
      <c r="S598" s="198"/>
    </row>
    <row r="599" spans="1:19" x14ac:dyDescent="0.3">
      <c r="A599" s="1"/>
      <c r="B599" s="5"/>
      <c r="C599" s="6"/>
      <c r="D599" s="182"/>
      <c r="E599" s="5"/>
      <c r="K599" s="1"/>
      <c r="L599" s="5"/>
      <c r="M599" s="6"/>
      <c r="N599" s="201"/>
      <c r="O599" s="16"/>
      <c r="Q599" s="197"/>
      <c r="R599" s="159"/>
      <c r="S599" s="198"/>
    </row>
    <row r="600" spans="1:19" x14ac:dyDescent="0.3">
      <c r="A600" s="1"/>
      <c r="B600" s="5"/>
      <c r="C600" s="6"/>
      <c r="D600" s="182"/>
      <c r="E600" s="5"/>
      <c r="K600" s="1"/>
      <c r="L600" s="5"/>
      <c r="M600" s="6"/>
      <c r="N600" s="201"/>
      <c r="O600" s="16"/>
      <c r="Q600" s="197"/>
      <c r="R600" s="159"/>
      <c r="S600" s="198"/>
    </row>
    <row r="601" spans="1:19" x14ac:dyDescent="0.3">
      <c r="A601" s="1"/>
      <c r="B601" s="5"/>
      <c r="C601" s="6"/>
      <c r="D601" s="182"/>
      <c r="E601" s="5"/>
      <c r="K601" s="1"/>
      <c r="L601" s="5"/>
      <c r="M601" s="6"/>
      <c r="N601" s="201"/>
      <c r="O601" s="16"/>
      <c r="Q601" s="197"/>
      <c r="R601" s="159"/>
      <c r="S601" s="198"/>
    </row>
    <row r="602" spans="1:19" x14ac:dyDescent="0.3">
      <c r="A602" s="1"/>
      <c r="B602" s="5"/>
      <c r="C602" s="6"/>
      <c r="D602" s="182"/>
      <c r="E602" s="5"/>
      <c r="K602" s="1"/>
      <c r="L602" s="5"/>
      <c r="M602" s="6"/>
      <c r="N602" s="201"/>
      <c r="O602" s="16"/>
      <c r="Q602" s="197"/>
      <c r="R602" s="159"/>
      <c r="S602" s="198"/>
    </row>
    <row r="603" spans="1:19" x14ac:dyDescent="0.3">
      <c r="A603" s="1"/>
      <c r="B603" s="5"/>
      <c r="C603" s="6"/>
      <c r="D603" s="182"/>
      <c r="E603" s="5"/>
      <c r="K603" s="1"/>
      <c r="L603" s="5"/>
      <c r="M603" s="6"/>
      <c r="N603" s="201"/>
      <c r="O603" s="16"/>
      <c r="Q603" s="197"/>
      <c r="R603" s="159"/>
      <c r="S603" s="198"/>
    </row>
    <row r="604" spans="1:19" x14ac:dyDescent="0.3">
      <c r="A604" s="1"/>
      <c r="B604" s="5"/>
      <c r="C604" s="6"/>
      <c r="D604" s="182"/>
      <c r="E604" s="5"/>
      <c r="K604" s="1"/>
      <c r="L604" s="5"/>
      <c r="M604" s="6"/>
      <c r="N604" s="201"/>
      <c r="O604" s="16"/>
      <c r="Q604" s="197"/>
      <c r="R604" s="159"/>
      <c r="S604" s="198"/>
    </row>
    <row r="605" spans="1:19" x14ac:dyDescent="0.3">
      <c r="A605" s="1"/>
      <c r="B605" s="5"/>
      <c r="C605" s="6"/>
      <c r="D605" s="182"/>
      <c r="E605" s="5"/>
      <c r="K605" s="1"/>
      <c r="L605" s="5"/>
      <c r="M605" s="6"/>
      <c r="N605" s="201"/>
      <c r="O605" s="16"/>
      <c r="Q605" s="197"/>
      <c r="R605" s="159"/>
      <c r="S605" s="198"/>
    </row>
    <row r="606" spans="1:19" x14ac:dyDescent="0.3">
      <c r="A606" s="1"/>
      <c r="B606" s="5"/>
      <c r="C606" s="6"/>
      <c r="D606" s="182"/>
      <c r="E606" s="5"/>
      <c r="K606" s="1"/>
      <c r="L606" s="5"/>
      <c r="M606" s="6"/>
      <c r="N606" s="201"/>
      <c r="O606" s="16"/>
      <c r="Q606" s="197"/>
      <c r="R606" s="159"/>
      <c r="S606" s="198"/>
    </row>
    <row r="607" spans="1:19" x14ac:dyDescent="0.3">
      <c r="A607" s="1"/>
      <c r="B607" s="5"/>
      <c r="C607" s="6"/>
      <c r="D607" s="182"/>
      <c r="E607" s="5"/>
      <c r="K607" s="1"/>
      <c r="L607" s="5"/>
      <c r="M607" s="6"/>
      <c r="N607" s="201"/>
      <c r="O607" s="16"/>
      <c r="Q607" s="197"/>
      <c r="R607" s="159"/>
      <c r="S607" s="198"/>
    </row>
    <row r="608" spans="1:19" x14ac:dyDescent="0.3">
      <c r="A608" s="1"/>
      <c r="B608" s="5"/>
      <c r="C608" s="6"/>
      <c r="D608" s="182"/>
      <c r="E608" s="5"/>
      <c r="K608" s="1"/>
      <c r="L608" s="5"/>
      <c r="M608" s="6"/>
      <c r="N608" s="201"/>
      <c r="O608" s="16"/>
      <c r="Q608" s="197"/>
      <c r="R608" s="159"/>
      <c r="S608" s="198"/>
    </row>
    <row r="609" spans="1:19" x14ac:dyDescent="0.3">
      <c r="A609" s="1"/>
      <c r="B609" s="5"/>
      <c r="C609" s="6"/>
      <c r="D609" s="182"/>
      <c r="E609" s="5"/>
      <c r="K609" s="1"/>
      <c r="L609" s="5"/>
      <c r="M609" s="6"/>
      <c r="N609" s="201"/>
      <c r="O609" s="16"/>
      <c r="Q609" s="197"/>
      <c r="R609" s="159"/>
      <c r="S609" s="198"/>
    </row>
    <row r="610" spans="1:19" x14ac:dyDescent="0.3">
      <c r="A610" s="1"/>
      <c r="B610" s="5"/>
      <c r="C610" s="6"/>
      <c r="D610" s="182"/>
      <c r="E610" s="5"/>
      <c r="K610" s="1"/>
      <c r="L610" s="5"/>
      <c r="M610" s="6"/>
      <c r="N610" s="201"/>
      <c r="O610" s="16"/>
      <c r="Q610" s="197"/>
      <c r="R610" s="159"/>
      <c r="S610" s="198"/>
    </row>
    <row r="611" spans="1:19" x14ac:dyDescent="0.3">
      <c r="A611" s="1"/>
      <c r="B611" s="5"/>
      <c r="C611" s="6"/>
      <c r="D611" s="182"/>
      <c r="E611" s="5"/>
      <c r="K611" s="1"/>
      <c r="L611" s="5"/>
      <c r="M611" s="6"/>
      <c r="N611" s="201"/>
      <c r="O611" s="16"/>
      <c r="Q611" s="197"/>
      <c r="R611" s="159"/>
      <c r="S611" s="198"/>
    </row>
    <row r="612" spans="1:19" x14ac:dyDescent="0.3">
      <c r="A612" s="1"/>
      <c r="B612" s="5"/>
      <c r="C612" s="6"/>
      <c r="D612" s="182"/>
      <c r="E612" s="5"/>
      <c r="K612" s="1"/>
      <c r="L612" s="5"/>
      <c r="M612" s="6"/>
      <c r="N612" s="201"/>
      <c r="O612" s="16"/>
      <c r="Q612" s="197"/>
      <c r="R612" s="159"/>
      <c r="S612" s="198"/>
    </row>
    <row r="613" spans="1:19" x14ac:dyDescent="0.3">
      <c r="A613" s="1"/>
      <c r="B613" s="5"/>
      <c r="C613" s="6"/>
      <c r="D613" s="182"/>
      <c r="E613" s="5"/>
      <c r="K613" s="1"/>
      <c r="L613" s="5"/>
      <c r="M613" s="6"/>
      <c r="N613" s="201"/>
      <c r="O613" s="16"/>
      <c r="Q613" s="197"/>
      <c r="R613" s="159"/>
      <c r="S613" s="198"/>
    </row>
    <row r="614" spans="1:19" x14ac:dyDescent="0.3">
      <c r="A614" s="1"/>
      <c r="B614" s="5"/>
      <c r="C614" s="6"/>
      <c r="D614" s="182"/>
      <c r="E614" s="5"/>
      <c r="K614" s="1"/>
      <c r="L614" s="5"/>
      <c r="M614" s="6"/>
      <c r="N614" s="201"/>
      <c r="O614" s="16"/>
      <c r="Q614" s="197"/>
      <c r="R614" s="159"/>
      <c r="S614" s="198"/>
    </row>
    <row r="615" spans="1:19" x14ac:dyDescent="0.3">
      <c r="A615" s="1"/>
      <c r="B615" s="5"/>
      <c r="C615" s="6"/>
      <c r="D615" s="182"/>
      <c r="E615" s="5"/>
      <c r="K615" s="1"/>
      <c r="L615" s="5"/>
      <c r="M615" s="6"/>
      <c r="N615" s="201"/>
      <c r="O615" s="16"/>
      <c r="Q615" s="197"/>
      <c r="R615" s="159"/>
      <c r="S615" s="198"/>
    </row>
    <row r="616" spans="1:19" x14ac:dyDescent="0.3">
      <c r="A616" s="1"/>
      <c r="B616" s="5"/>
      <c r="C616" s="6"/>
      <c r="D616" s="182"/>
      <c r="E616" s="5"/>
      <c r="K616" s="1"/>
      <c r="L616" s="5"/>
      <c r="M616" s="6"/>
      <c r="N616" s="201"/>
      <c r="O616" s="16"/>
      <c r="Q616" s="197"/>
      <c r="R616" s="159"/>
      <c r="S616" s="198"/>
    </row>
    <row r="617" spans="1:19" x14ac:dyDescent="0.3">
      <c r="A617" s="1"/>
      <c r="B617" s="5"/>
      <c r="C617" s="6"/>
      <c r="D617" s="182"/>
      <c r="E617" s="5"/>
      <c r="K617" s="1"/>
      <c r="L617" s="5"/>
      <c r="M617" s="6"/>
      <c r="N617" s="201"/>
      <c r="O617" s="16"/>
      <c r="Q617" s="197"/>
      <c r="R617" s="159"/>
      <c r="S617" s="198"/>
    </row>
    <row r="618" spans="1:19" x14ac:dyDescent="0.3">
      <c r="A618" s="1"/>
      <c r="B618" s="5"/>
      <c r="C618" s="6"/>
      <c r="D618" s="182"/>
      <c r="E618" s="5"/>
      <c r="K618" s="1"/>
      <c r="L618" s="5"/>
      <c r="M618" s="6"/>
      <c r="N618" s="201"/>
      <c r="O618" s="16"/>
      <c r="Q618" s="197"/>
      <c r="R618" s="159"/>
      <c r="S618" s="198"/>
    </row>
    <row r="619" spans="1:19" x14ac:dyDescent="0.3">
      <c r="A619" s="1"/>
      <c r="B619" s="5"/>
      <c r="C619" s="6"/>
      <c r="D619" s="182"/>
      <c r="E619" s="5"/>
      <c r="K619" s="1"/>
      <c r="L619" s="5"/>
      <c r="M619" s="6"/>
      <c r="N619" s="201"/>
      <c r="O619" s="16"/>
      <c r="Q619" s="197"/>
      <c r="R619" s="159"/>
      <c r="S619" s="198"/>
    </row>
    <row r="620" spans="1:19" x14ac:dyDescent="0.3">
      <c r="A620" s="1"/>
      <c r="B620" s="5"/>
      <c r="C620" s="6"/>
      <c r="D620" s="182"/>
      <c r="E620" s="5"/>
      <c r="K620" s="1"/>
      <c r="L620" s="5"/>
      <c r="M620" s="6"/>
      <c r="N620" s="201"/>
      <c r="O620" s="16"/>
      <c r="Q620" s="197"/>
      <c r="R620" s="159"/>
      <c r="S620" s="198"/>
    </row>
    <row r="621" spans="1:19" x14ac:dyDescent="0.3">
      <c r="A621" s="1"/>
      <c r="B621" s="5"/>
      <c r="C621" s="6"/>
      <c r="D621" s="182"/>
      <c r="E621" s="5"/>
      <c r="K621" s="1"/>
      <c r="L621" s="5"/>
      <c r="M621" s="6"/>
      <c r="N621" s="201"/>
      <c r="O621" s="16"/>
      <c r="Q621" s="197"/>
      <c r="R621" s="159"/>
      <c r="S621" s="198"/>
    </row>
    <row r="622" spans="1:19" x14ac:dyDescent="0.3">
      <c r="A622" s="1"/>
      <c r="B622" s="5"/>
      <c r="C622" s="6"/>
      <c r="D622" s="182"/>
      <c r="E622" s="5"/>
      <c r="K622" s="1"/>
      <c r="L622" s="5"/>
      <c r="M622" s="6"/>
      <c r="N622" s="201"/>
      <c r="O622" s="16"/>
      <c r="Q622" s="197"/>
      <c r="R622" s="159"/>
      <c r="S622" s="198"/>
    </row>
    <row r="623" spans="1:19" x14ac:dyDescent="0.3">
      <c r="A623" s="1"/>
      <c r="B623" s="5"/>
      <c r="C623" s="6"/>
      <c r="D623" s="182"/>
      <c r="E623" s="5"/>
      <c r="K623" s="1"/>
      <c r="L623" s="5"/>
      <c r="M623" s="6"/>
      <c r="N623" s="201"/>
      <c r="O623" s="16"/>
      <c r="Q623" s="197"/>
      <c r="R623" s="159"/>
      <c r="S623" s="198"/>
    </row>
    <row r="624" spans="1:19" x14ac:dyDescent="0.3">
      <c r="A624" s="1"/>
      <c r="B624" s="5"/>
      <c r="C624" s="6"/>
      <c r="D624" s="182"/>
      <c r="E624" s="5"/>
      <c r="K624" s="1"/>
      <c r="L624" s="5"/>
      <c r="M624" s="6"/>
      <c r="N624" s="201"/>
      <c r="O624" s="16"/>
      <c r="Q624" s="197"/>
      <c r="R624" s="159"/>
      <c r="S624" s="198"/>
    </row>
    <row r="625" spans="1:19" x14ac:dyDescent="0.3">
      <c r="A625" s="1"/>
      <c r="B625" s="5"/>
      <c r="C625" s="6"/>
      <c r="D625" s="182"/>
      <c r="E625" s="5"/>
      <c r="K625" s="1"/>
      <c r="L625" s="5"/>
      <c r="M625" s="6"/>
      <c r="N625" s="201"/>
      <c r="O625" s="16"/>
      <c r="Q625" s="197"/>
      <c r="R625" s="159"/>
      <c r="S625" s="198"/>
    </row>
    <row r="626" spans="1:19" x14ac:dyDescent="0.3">
      <c r="A626" s="1"/>
      <c r="B626" s="5"/>
      <c r="C626" s="6"/>
      <c r="D626" s="182"/>
      <c r="E626" s="5"/>
      <c r="K626" s="1"/>
      <c r="L626" s="5"/>
      <c r="M626" s="6"/>
      <c r="N626" s="201"/>
      <c r="O626" s="16"/>
      <c r="Q626" s="197"/>
      <c r="R626" s="159"/>
      <c r="S626" s="198"/>
    </row>
    <row r="627" spans="1:19" x14ac:dyDescent="0.3">
      <c r="A627" s="1"/>
      <c r="B627" s="5"/>
      <c r="C627" s="6"/>
      <c r="D627" s="182"/>
      <c r="E627" s="5"/>
      <c r="K627" s="1"/>
      <c r="L627" s="5"/>
      <c r="M627" s="6"/>
      <c r="N627" s="201"/>
      <c r="O627" s="16"/>
      <c r="Q627" s="197"/>
      <c r="R627" s="159"/>
      <c r="S627" s="198"/>
    </row>
    <row r="628" spans="1:19" x14ac:dyDescent="0.3">
      <c r="A628" s="1"/>
      <c r="B628" s="5"/>
      <c r="C628" s="6"/>
      <c r="D628" s="182"/>
      <c r="E628" s="5"/>
      <c r="K628" s="1"/>
      <c r="L628" s="5"/>
      <c r="M628" s="6"/>
      <c r="N628" s="201"/>
      <c r="O628" s="16"/>
      <c r="Q628" s="197"/>
      <c r="R628" s="159"/>
      <c r="S628" s="198"/>
    </row>
    <row r="629" spans="1:19" x14ac:dyDescent="0.3">
      <c r="A629" s="1"/>
      <c r="B629" s="5"/>
      <c r="C629" s="6"/>
      <c r="D629" s="182"/>
      <c r="E629" s="5"/>
      <c r="K629" s="1"/>
      <c r="L629" s="5"/>
      <c r="M629" s="6"/>
      <c r="N629" s="201"/>
      <c r="O629" s="16"/>
      <c r="Q629" s="197"/>
      <c r="R629" s="159"/>
      <c r="S629" s="198"/>
    </row>
    <row r="630" spans="1:19" x14ac:dyDescent="0.3">
      <c r="A630" s="1"/>
      <c r="B630" s="5"/>
      <c r="C630" s="6"/>
      <c r="D630" s="182"/>
      <c r="E630" s="5"/>
      <c r="K630" s="1"/>
      <c r="L630" s="5"/>
      <c r="M630" s="6"/>
      <c r="N630" s="201"/>
      <c r="O630" s="16"/>
      <c r="Q630" s="197"/>
      <c r="R630" s="159"/>
      <c r="S630" s="198"/>
    </row>
    <row r="631" spans="1:19" x14ac:dyDescent="0.3">
      <c r="A631" s="1"/>
      <c r="B631" s="5"/>
      <c r="C631" s="6"/>
      <c r="D631" s="182"/>
      <c r="E631" s="5"/>
      <c r="K631" s="1"/>
      <c r="L631" s="5"/>
      <c r="M631" s="6"/>
      <c r="N631" s="201"/>
      <c r="O631" s="16"/>
      <c r="Q631" s="197"/>
      <c r="R631" s="159"/>
      <c r="S631" s="198"/>
    </row>
    <row r="632" spans="1:19" x14ac:dyDescent="0.3">
      <c r="A632" s="1"/>
      <c r="B632" s="5"/>
      <c r="C632" s="6"/>
      <c r="D632" s="182"/>
      <c r="E632" s="5"/>
      <c r="K632" s="1"/>
      <c r="L632" s="5"/>
      <c r="M632" s="6"/>
      <c r="N632" s="201"/>
      <c r="O632" s="16"/>
      <c r="Q632" s="197"/>
      <c r="R632" s="159"/>
      <c r="S632" s="198"/>
    </row>
    <row r="633" spans="1:19" x14ac:dyDescent="0.3">
      <c r="A633" s="1"/>
      <c r="B633" s="5"/>
      <c r="C633" s="6"/>
      <c r="D633" s="182"/>
      <c r="E633" s="5"/>
      <c r="K633" s="1"/>
      <c r="L633" s="5"/>
      <c r="M633" s="6"/>
      <c r="N633" s="201"/>
      <c r="O633" s="16"/>
      <c r="Q633" s="197"/>
      <c r="R633" s="159"/>
      <c r="S633" s="198"/>
    </row>
    <row r="634" spans="1:19" x14ac:dyDescent="0.3">
      <c r="A634" s="1"/>
      <c r="B634" s="5"/>
      <c r="C634" s="6"/>
      <c r="D634" s="182"/>
      <c r="E634" s="5"/>
      <c r="K634" s="1"/>
      <c r="L634" s="5"/>
      <c r="M634" s="6"/>
      <c r="N634" s="201"/>
      <c r="O634" s="16"/>
      <c r="Q634" s="197"/>
      <c r="R634" s="159"/>
      <c r="S634" s="198"/>
    </row>
    <row r="635" spans="1:19" x14ac:dyDescent="0.3">
      <c r="A635" s="1"/>
      <c r="B635" s="5"/>
      <c r="C635" s="6"/>
      <c r="D635" s="182"/>
      <c r="E635" s="5"/>
      <c r="K635" s="1"/>
      <c r="L635" s="5"/>
      <c r="M635" s="6"/>
      <c r="N635" s="201"/>
      <c r="O635" s="16"/>
      <c r="Q635" s="197"/>
      <c r="R635" s="159"/>
      <c r="S635" s="198"/>
    </row>
    <row r="636" spans="1:19" x14ac:dyDescent="0.3">
      <c r="A636" s="1"/>
      <c r="B636" s="5"/>
      <c r="C636" s="6"/>
      <c r="D636" s="182"/>
      <c r="E636" s="5"/>
      <c r="K636" s="1"/>
      <c r="L636" s="5"/>
      <c r="M636" s="6"/>
      <c r="N636" s="201"/>
      <c r="O636" s="16"/>
      <c r="Q636" s="197"/>
      <c r="R636" s="159"/>
      <c r="S636" s="198"/>
    </row>
    <row r="637" spans="1:19" x14ac:dyDescent="0.3">
      <c r="A637" s="1"/>
      <c r="B637" s="5"/>
      <c r="C637" s="6"/>
      <c r="D637" s="182"/>
      <c r="E637" s="5"/>
      <c r="K637" s="1"/>
      <c r="L637" s="5"/>
      <c r="M637" s="6"/>
      <c r="N637" s="201"/>
      <c r="O637" s="16"/>
      <c r="Q637" s="197"/>
      <c r="R637" s="159"/>
      <c r="S637" s="198"/>
    </row>
    <row r="638" spans="1:19" x14ac:dyDescent="0.3">
      <c r="A638" s="1"/>
      <c r="B638" s="5"/>
      <c r="C638" s="6"/>
      <c r="D638" s="182"/>
      <c r="E638" s="5"/>
      <c r="K638" s="1"/>
      <c r="L638" s="5"/>
      <c r="M638" s="6"/>
      <c r="N638" s="201"/>
      <c r="O638" s="16"/>
      <c r="Q638" s="197"/>
      <c r="R638" s="159"/>
      <c r="S638" s="198"/>
    </row>
    <row r="639" spans="1:19" x14ac:dyDescent="0.3">
      <c r="A639" s="1"/>
      <c r="B639" s="5"/>
      <c r="C639" s="6"/>
      <c r="D639" s="182"/>
      <c r="E639" s="5"/>
      <c r="K639" s="1"/>
      <c r="L639" s="5"/>
      <c r="M639" s="6"/>
      <c r="N639" s="201"/>
      <c r="O639" s="16"/>
      <c r="Q639" s="197"/>
      <c r="R639" s="159"/>
      <c r="S639" s="198"/>
    </row>
    <row r="640" spans="1:19" x14ac:dyDescent="0.3">
      <c r="A640" s="1"/>
      <c r="B640" s="5"/>
      <c r="C640" s="6"/>
      <c r="D640" s="182"/>
      <c r="E640" s="5"/>
      <c r="K640" s="1"/>
      <c r="L640" s="5"/>
      <c r="M640" s="6"/>
      <c r="N640" s="201"/>
      <c r="O640" s="16"/>
      <c r="Q640" s="197"/>
      <c r="R640" s="159"/>
      <c r="S640" s="198"/>
    </row>
    <row r="641" spans="1:19" x14ac:dyDescent="0.3">
      <c r="A641" s="1"/>
      <c r="B641" s="5"/>
      <c r="C641" s="6"/>
      <c r="D641" s="182"/>
      <c r="E641" s="5"/>
      <c r="K641" s="1"/>
      <c r="L641" s="5"/>
      <c r="M641" s="6"/>
      <c r="N641" s="201"/>
      <c r="O641" s="16"/>
      <c r="Q641" s="197"/>
      <c r="R641" s="159"/>
      <c r="S641" s="198"/>
    </row>
    <row r="642" spans="1:19" x14ac:dyDescent="0.3">
      <c r="A642" s="1"/>
      <c r="B642" s="5"/>
      <c r="C642" s="6"/>
      <c r="D642" s="182"/>
      <c r="E642" s="5"/>
      <c r="K642" s="1"/>
      <c r="L642" s="5"/>
      <c r="M642" s="6"/>
      <c r="N642" s="201"/>
      <c r="O642" s="16"/>
      <c r="Q642" s="197"/>
      <c r="R642" s="159"/>
      <c r="S642" s="198"/>
    </row>
    <row r="643" spans="1:19" x14ac:dyDescent="0.3">
      <c r="A643" s="1"/>
      <c r="B643" s="5"/>
      <c r="C643" s="6"/>
      <c r="D643" s="182"/>
      <c r="E643" s="5"/>
      <c r="K643" s="1"/>
      <c r="L643" s="5"/>
      <c r="M643" s="6"/>
      <c r="N643" s="201"/>
      <c r="O643" s="16"/>
      <c r="Q643" s="197"/>
      <c r="R643" s="159"/>
      <c r="S643" s="198"/>
    </row>
    <row r="644" spans="1:19" x14ac:dyDescent="0.3">
      <c r="A644" s="1"/>
      <c r="B644" s="5"/>
      <c r="C644" s="6"/>
      <c r="D644" s="182"/>
      <c r="E644" s="5"/>
      <c r="K644" s="1"/>
      <c r="L644" s="5"/>
      <c r="M644" s="6"/>
      <c r="N644" s="201"/>
      <c r="O644" s="16"/>
      <c r="Q644" s="197"/>
      <c r="R644" s="159"/>
      <c r="S644" s="198"/>
    </row>
    <row r="645" spans="1:19" x14ac:dyDescent="0.3">
      <c r="A645" s="1"/>
      <c r="B645" s="5"/>
      <c r="C645" s="6"/>
      <c r="D645" s="182"/>
      <c r="E645" s="5"/>
      <c r="K645" s="1"/>
      <c r="L645" s="5"/>
      <c r="M645" s="6"/>
      <c r="N645" s="201"/>
      <c r="O645" s="16"/>
      <c r="Q645" s="197"/>
      <c r="R645" s="159"/>
      <c r="S645" s="198"/>
    </row>
    <row r="646" spans="1:19" x14ac:dyDescent="0.3">
      <c r="A646" s="1"/>
      <c r="B646" s="5"/>
      <c r="C646" s="6"/>
      <c r="D646" s="182"/>
      <c r="E646" s="5"/>
      <c r="K646" s="1"/>
      <c r="L646" s="5"/>
      <c r="M646" s="6"/>
      <c r="N646" s="201"/>
      <c r="O646" s="16"/>
      <c r="Q646" s="197"/>
      <c r="R646" s="159"/>
      <c r="S646" s="198"/>
    </row>
    <row r="647" spans="1:19" x14ac:dyDescent="0.3">
      <c r="A647" s="1"/>
      <c r="B647" s="5"/>
      <c r="C647" s="6"/>
      <c r="D647" s="182"/>
      <c r="E647" s="5"/>
      <c r="K647" s="1"/>
      <c r="L647" s="5"/>
      <c r="M647" s="6"/>
      <c r="N647" s="201"/>
      <c r="O647" s="16"/>
      <c r="Q647" s="197"/>
      <c r="R647" s="159"/>
      <c r="S647" s="198"/>
    </row>
    <row r="648" spans="1:19" x14ac:dyDescent="0.3">
      <c r="A648" s="1"/>
      <c r="B648" s="5"/>
      <c r="C648" s="6"/>
      <c r="D648" s="182"/>
      <c r="E648" s="5"/>
      <c r="K648" s="1"/>
      <c r="L648" s="5"/>
      <c r="M648" s="6"/>
      <c r="N648" s="201"/>
      <c r="O648" s="16"/>
      <c r="Q648" s="197"/>
      <c r="R648" s="159"/>
      <c r="S648" s="198"/>
    </row>
    <row r="649" spans="1:19" x14ac:dyDescent="0.3">
      <c r="A649" s="1"/>
      <c r="B649" s="5"/>
      <c r="C649" s="6"/>
      <c r="D649" s="182"/>
      <c r="E649" s="5"/>
      <c r="K649" s="1"/>
      <c r="L649" s="5"/>
      <c r="M649" s="6"/>
      <c r="N649" s="201"/>
      <c r="O649" s="16"/>
      <c r="Q649" s="197"/>
      <c r="R649" s="159"/>
      <c r="S649" s="198"/>
    </row>
    <row r="650" spans="1:19" x14ac:dyDescent="0.3">
      <c r="A650" s="1"/>
      <c r="B650" s="5"/>
      <c r="C650" s="6"/>
      <c r="D650" s="182"/>
      <c r="E650" s="5"/>
      <c r="K650" s="1"/>
      <c r="L650" s="5"/>
      <c r="M650" s="6"/>
      <c r="N650" s="201"/>
      <c r="O650" s="16"/>
      <c r="Q650" s="197"/>
      <c r="R650" s="159"/>
      <c r="S650" s="198"/>
    </row>
    <row r="651" spans="1:19" x14ac:dyDescent="0.3">
      <c r="A651" s="1"/>
      <c r="B651" s="5"/>
      <c r="C651" s="6"/>
      <c r="D651" s="182"/>
      <c r="E651" s="5"/>
      <c r="K651" s="1"/>
      <c r="L651" s="5"/>
      <c r="M651" s="6"/>
      <c r="N651" s="201"/>
      <c r="O651" s="16"/>
      <c r="Q651" s="197"/>
      <c r="R651" s="159"/>
      <c r="S651" s="198"/>
    </row>
    <row r="652" spans="1:19" x14ac:dyDescent="0.3">
      <c r="A652" s="1"/>
      <c r="B652" s="5"/>
      <c r="C652" s="6"/>
      <c r="D652" s="182"/>
      <c r="E652" s="5"/>
      <c r="K652" s="1"/>
      <c r="L652" s="5"/>
      <c r="M652" s="6"/>
      <c r="N652" s="201"/>
      <c r="O652" s="16"/>
      <c r="Q652" s="197"/>
      <c r="R652" s="159"/>
      <c r="S652" s="198"/>
    </row>
    <row r="653" spans="1:19" x14ac:dyDescent="0.3">
      <c r="B653" s="5"/>
      <c r="C653" s="6">
        <v>9.1575647779999994</v>
      </c>
      <c r="D653" s="182"/>
      <c r="E653" s="5"/>
      <c r="L653" s="5"/>
      <c r="M653" s="6"/>
      <c r="N653" s="201"/>
      <c r="O653" s="16"/>
      <c r="Q653" s="197"/>
      <c r="R653" s="159"/>
      <c r="S653" s="198"/>
    </row>
    <row r="654" spans="1:19" x14ac:dyDescent="0.3">
      <c r="B654" s="5"/>
      <c r="C654" s="6">
        <v>9.1651613269999999</v>
      </c>
      <c r="D654" s="182"/>
      <c r="E654" s="5"/>
      <c r="L654" s="5"/>
      <c r="M654" s="6"/>
      <c r="N654" s="201"/>
      <c r="O654" s="16"/>
      <c r="Q654" s="197"/>
      <c r="R654" s="159"/>
      <c r="S654" s="198"/>
    </row>
    <row r="655" spans="1:19" x14ac:dyDescent="0.3">
      <c r="B655" s="5"/>
      <c r="C655" s="6">
        <v>9.1727641779999995</v>
      </c>
      <c r="D655" s="182"/>
      <c r="E655" s="5"/>
      <c r="L655" s="5"/>
      <c r="M655" s="6"/>
      <c r="N655" s="201"/>
      <c r="O655" s="16"/>
      <c r="Q655" s="197"/>
      <c r="R655" s="159"/>
      <c r="S655" s="198"/>
    </row>
    <row r="656" spans="1:19" x14ac:dyDescent="0.3">
      <c r="B656" s="5"/>
      <c r="C656" s="5"/>
      <c r="D656" s="182"/>
      <c r="E656" s="5"/>
      <c r="L656" s="5"/>
      <c r="M656" s="5"/>
      <c r="N656" s="201"/>
      <c r="O656" s="16"/>
      <c r="Q656" s="197"/>
      <c r="R656" s="159"/>
      <c r="S656" s="198"/>
    </row>
    <row r="657" spans="2:19" x14ac:dyDescent="0.3">
      <c r="B657" s="5"/>
      <c r="C657" s="5"/>
      <c r="D657" s="182"/>
      <c r="E657" s="5"/>
      <c r="L657" s="5"/>
      <c r="M657" s="5"/>
      <c r="N657" s="201"/>
      <c r="O657" s="16"/>
      <c r="Q657" s="197"/>
      <c r="R657" s="159"/>
      <c r="S657" s="198"/>
    </row>
    <row r="658" spans="2:19" x14ac:dyDescent="0.3">
      <c r="B658" s="5"/>
      <c r="C658" s="5"/>
      <c r="D658" s="182"/>
      <c r="E658" s="5"/>
      <c r="L658" s="5"/>
      <c r="M658" s="5"/>
      <c r="N658" s="201"/>
      <c r="O658" s="16"/>
      <c r="Q658" s="197"/>
      <c r="R658" s="159"/>
      <c r="S658" s="198"/>
    </row>
    <row r="659" spans="2:19" x14ac:dyDescent="0.3">
      <c r="B659" s="5"/>
      <c r="C659" s="5"/>
      <c r="D659" s="182"/>
      <c r="E659" s="5"/>
      <c r="L659" s="5"/>
      <c r="M659" s="5"/>
      <c r="N659" s="201"/>
      <c r="O659" s="16"/>
      <c r="Q659" s="197"/>
      <c r="R659" s="159"/>
      <c r="S659" s="198"/>
    </row>
    <row r="660" spans="2:19" x14ac:dyDescent="0.3">
      <c r="B660" s="5"/>
      <c r="C660" s="5"/>
      <c r="D660" s="182"/>
      <c r="E660" s="5"/>
      <c r="L660" s="5"/>
      <c r="M660" s="5"/>
      <c r="N660" s="201"/>
      <c r="O660" s="16"/>
      <c r="Q660" s="197"/>
      <c r="R660" s="159"/>
      <c r="S660" s="198"/>
    </row>
    <row r="661" spans="2:19" x14ac:dyDescent="0.3">
      <c r="B661" s="5"/>
      <c r="C661" s="5"/>
      <c r="D661" s="182"/>
      <c r="E661" s="5"/>
      <c r="L661" s="5"/>
      <c r="M661" s="5"/>
      <c r="N661" s="201"/>
      <c r="O661" s="16"/>
      <c r="Q661" s="197"/>
      <c r="R661" s="159"/>
      <c r="S661" s="198"/>
    </row>
    <row r="662" spans="2:19" x14ac:dyDescent="0.3">
      <c r="B662" s="5"/>
      <c r="C662" s="5"/>
      <c r="D662" s="182"/>
      <c r="E662" s="5"/>
      <c r="L662" s="5"/>
      <c r="M662" s="5"/>
      <c r="N662" s="201"/>
      <c r="O662" s="16"/>
      <c r="Q662" s="197"/>
      <c r="R662" s="159"/>
      <c r="S662" s="198"/>
    </row>
    <row r="663" spans="2:19" x14ac:dyDescent="0.3">
      <c r="B663" s="5"/>
      <c r="C663" s="5"/>
      <c r="D663" s="182"/>
      <c r="E663" s="5"/>
      <c r="L663" s="5"/>
      <c r="M663" s="5"/>
      <c r="N663" s="201"/>
      <c r="O663" s="16"/>
      <c r="Q663" s="197"/>
      <c r="R663" s="159"/>
      <c r="S663" s="198"/>
    </row>
    <row r="664" spans="2:19" x14ac:dyDescent="0.3">
      <c r="B664" s="5"/>
      <c r="C664" s="5"/>
      <c r="D664" s="182"/>
      <c r="E664" s="5"/>
      <c r="L664" s="5"/>
      <c r="M664" s="5"/>
      <c r="N664" s="201"/>
      <c r="O664" s="16"/>
      <c r="Q664" s="197"/>
      <c r="R664" s="159"/>
      <c r="S664" s="198"/>
    </row>
    <row r="665" spans="2:19" x14ac:dyDescent="0.3">
      <c r="B665" s="5"/>
      <c r="C665" s="5"/>
      <c r="D665" s="182"/>
      <c r="E665" s="5"/>
      <c r="L665" s="5"/>
      <c r="M665" s="5"/>
      <c r="N665" s="201"/>
      <c r="O665" s="16"/>
      <c r="Q665" s="197"/>
      <c r="R665" s="159"/>
      <c r="S665" s="198"/>
    </row>
    <row r="666" spans="2:19" x14ac:dyDescent="0.3">
      <c r="B666" s="5"/>
      <c r="C666" s="5"/>
      <c r="D666" s="182"/>
      <c r="E666" s="5"/>
      <c r="L666" s="5"/>
      <c r="M666" s="5"/>
      <c r="N666" s="201"/>
      <c r="O666" s="16"/>
      <c r="Q666" s="197"/>
      <c r="R666" s="159"/>
      <c r="S666" s="198"/>
    </row>
    <row r="667" spans="2:19" x14ac:dyDescent="0.3">
      <c r="B667" s="5"/>
      <c r="C667" s="5"/>
      <c r="D667" s="182"/>
      <c r="E667" s="5"/>
      <c r="L667" s="5"/>
      <c r="M667" s="5"/>
      <c r="N667" s="201"/>
      <c r="O667" s="16"/>
      <c r="Q667" s="197"/>
      <c r="R667" s="159"/>
      <c r="S667" s="198"/>
    </row>
    <row r="668" spans="2:19" x14ac:dyDescent="0.3">
      <c r="B668" s="5"/>
      <c r="C668" s="5"/>
      <c r="D668" s="182"/>
      <c r="E668" s="5"/>
      <c r="L668" s="5"/>
      <c r="M668" s="5"/>
      <c r="N668" s="201"/>
      <c r="O668" s="16"/>
      <c r="Q668" s="197"/>
      <c r="R668" s="159"/>
      <c r="S668" s="198"/>
    </row>
    <row r="669" spans="2:19" x14ac:dyDescent="0.3">
      <c r="B669" s="5"/>
      <c r="C669" s="5"/>
      <c r="D669" s="182"/>
      <c r="E669" s="5"/>
      <c r="L669" s="5"/>
      <c r="M669" s="5"/>
      <c r="N669" s="201"/>
      <c r="O669" s="16"/>
      <c r="Q669" s="197"/>
      <c r="R669" s="159"/>
      <c r="S669" s="198"/>
    </row>
    <row r="670" spans="2:19" x14ac:dyDescent="0.3">
      <c r="B670" s="5"/>
      <c r="C670" s="5"/>
      <c r="D670" s="182"/>
      <c r="E670" s="5"/>
      <c r="L670" s="5"/>
      <c r="M670" s="5"/>
      <c r="N670" s="201"/>
      <c r="O670" s="16"/>
      <c r="Q670" s="197"/>
      <c r="R670" s="159"/>
      <c r="S670" s="198"/>
    </row>
    <row r="671" spans="2:19" x14ac:dyDescent="0.3">
      <c r="B671" s="5"/>
      <c r="C671" s="5"/>
      <c r="D671" s="182"/>
      <c r="E671" s="5"/>
      <c r="L671" s="5"/>
      <c r="M671" s="5"/>
      <c r="N671" s="201"/>
      <c r="O671" s="16"/>
      <c r="Q671" s="197"/>
      <c r="R671" s="159"/>
      <c r="S671" s="198"/>
    </row>
    <row r="672" spans="2:19" x14ac:dyDescent="0.3">
      <c r="B672" s="5"/>
      <c r="C672" s="5"/>
      <c r="D672" s="182"/>
      <c r="E672" s="5"/>
      <c r="L672" s="5"/>
      <c r="M672" s="5"/>
      <c r="N672" s="201"/>
      <c r="O672" s="16"/>
      <c r="Q672" s="197"/>
      <c r="R672" s="159"/>
      <c r="S672" s="198"/>
    </row>
    <row r="673" spans="2:19" x14ac:dyDescent="0.3">
      <c r="B673" s="5"/>
      <c r="C673" s="5"/>
      <c r="D673" s="182"/>
      <c r="E673" s="5"/>
      <c r="L673" s="5"/>
      <c r="M673" s="5"/>
      <c r="N673" s="201"/>
      <c r="O673" s="16"/>
      <c r="Q673" s="197"/>
      <c r="R673" s="159"/>
      <c r="S673" s="198"/>
    </row>
    <row r="674" spans="2:19" x14ac:dyDescent="0.3">
      <c r="B674" s="5"/>
      <c r="C674" s="5"/>
      <c r="D674" s="182"/>
      <c r="E674" s="5"/>
      <c r="L674" s="5"/>
      <c r="M674" s="5"/>
      <c r="N674" s="201"/>
      <c r="O674" s="16"/>
      <c r="Q674" s="197"/>
      <c r="R674" s="159"/>
      <c r="S674" s="198"/>
    </row>
    <row r="675" spans="2:19" x14ac:dyDescent="0.3">
      <c r="B675" s="5"/>
      <c r="C675" s="5"/>
      <c r="D675" s="182"/>
      <c r="E675" s="5"/>
      <c r="L675" s="5"/>
      <c r="M675" s="5"/>
      <c r="N675" s="201"/>
      <c r="O675" s="16"/>
      <c r="Q675" s="197"/>
      <c r="R675" s="159"/>
      <c r="S675" s="198"/>
    </row>
    <row r="676" spans="2:19" x14ac:dyDescent="0.3">
      <c r="B676" s="5"/>
      <c r="C676" s="5"/>
      <c r="D676" s="182"/>
      <c r="E676" s="5"/>
      <c r="L676" s="5"/>
      <c r="M676" s="5"/>
      <c r="N676" s="201"/>
      <c r="O676" s="16"/>
      <c r="Q676" s="197"/>
      <c r="R676" s="159"/>
      <c r="S676" s="198"/>
    </row>
    <row r="677" spans="2:19" x14ac:dyDescent="0.3">
      <c r="B677" s="5"/>
      <c r="C677" s="5"/>
      <c r="D677" s="182"/>
      <c r="E677" s="5"/>
      <c r="L677" s="5"/>
      <c r="M677" s="5"/>
      <c r="N677" s="201"/>
      <c r="O677" s="16"/>
      <c r="Q677" s="197"/>
      <c r="R677" s="159"/>
      <c r="S677" s="198"/>
    </row>
    <row r="678" spans="2:19" x14ac:dyDescent="0.3">
      <c r="B678" s="5"/>
      <c r="C678" s="5"/>
      <c r="D678" s="182"/>
      <c r="E678" s="5"/>
      <c r="L678" s="5"/>
      <c r="M678" s="5"/>
      <c r="N678" s="201"/>
      <c r="O678" s="16"/>
      <c r="Q678" s="197"/>
      <c r="R678" s="159"/>
      <c r="S678" s="198"/>
    </row>
    <row r="679" spans="2:19" x14ac:dyDescent="0.3">
      <c r="B679" s="5"/>
      <c r="C679" s="5"/>
      <c r="D679" s="182"/>
      <c r="E679" s="5"/>
      <c r="L679" s="5"/>
      <c r="M679" s="5"/>
      <c r="N679" s="201"/>
      <c r="O679" s="16"/>
      <c r="Q679" s="197"/>
      <c r="R679" s="159"/>
      <c r="S679" s="198"/>
    </row>
    <row r="680" spans="2:19" x14ac:dyDescent="0.3">
      <c r="B680" s="5"/>
      <c r="C680" s="5"/>
      <c r="D680" s="182"/>
      <c r="E680" s="5"/>
      <c r="L680" s="5"/>
      <c r="M680" s="5"/>
      <c r="N680" s="201"/>
      <c r="O680" s="16"/>
      <c r="Q680" s="197"/>
      <c r="R680" s="159"/>
      <c r="S680" s="198"/>
    </row>
    <row r="681" spans="2:19" x14ac:dyDescent="0.3">
      <c r="B681" s="5"/>
      <c r="C681" s="5"/>
      <c r="D681" s="182"/>
      <c r="E681" s="5"/>
      <c r="L681" s="5"/>
      <c r="M681" s="5"/>
      <c r="N681" s="201"/>
      <c r="O681" s="16"/>
      <c r="Q681" s="197"/>
      <c r="R681" s="159"/>
      <c r="S681" s="198"/>
    </row>
    <row r="682" spans="2:19" x14ac:dyDescent="0.3">
      <c r="B682" s="5"/>
      <c r="C682" s="5"/>
      <c r="D682" s="182"/>
      <c r="E682" s="5"/>
      <c r="L682" s="5"/>
      <c r="M682" s="5"/>
      <c r="N682" s="201"/>
      <c r="O682" s="16"/>
      <c r="Q682" s="197"/>
      <c r="R682" s="159"/>
      <c r="S682" s="198"/>
    </row>
    <row r="683" spans="2:19" x14ac:dyDescent="0.3">
      <c r="B683" s="5"/>
      <c r="C683" s="5"/>
      <c r="D683" s="182"/>
      <c r="E683" s="5"/>
      <c r="L683" s="5"/>
      <c r="M683" s="5"/>
      <c r="N683" s="201"/>
      <c r="O683" s="16"/>
      <c r="Q683" s="197"/>
      <c r="R683" s="159"/>
      <c r="S683" s="198"/>
    </row>
    <row r="684" spans="2:19" x14ac:dyDescent="0.3">
      <c r="B684" s="5"/>
      <c r="C684" s="5"/>
      <c r="D684" s="182"/>
      <c r="E684" s="5"/>
      <c r="L684" s="5"/>
      <c r="M684" s="5"/>
      <c r="N684" s="201"/>
      <c r="O684" s="16"/>
      <c r="Q684" s="197"/>
      <c r="R684" s="159"/>
      <c r="S684" s="198"/>
    </row>
    <row r="685" spans="2:19" x14ac:dyDescent="0.3">
      <c r="B685" s="5"/>
      <c r="C685" s="5"/>
      <c r="D685" s="182"/>
      <c r="E685" s="5"/>
      <c r="L685" s="5"/>
      <c r="M685" s="5"/>
      <c r="N685" s="201"/>
      <c r="O685" s="16"/>
      <c r="Q685" s="197"/>
      <c r="R685" s="159"/>
      <c r="S685" s="198"/>
    </row>
    <row r="686" spans="2:19" x14ac:dyDescent="0.3">
      <c r="B686" s="5"/>
      <c r="C686" s="5"/>
      <c r="D686" s="182"/>
      <c r="E686" s="5"/>
      <c r="L686" s="5"/>
      <c r="M686" s="5"/>
      <c r="N686" s="201"/>
      <c r="O686" s="16"/>
      <c r="Q686" s="197"/>
      <c r="R686" s="159"/>
      <c r="S686" s="198"/>
    </row>
    <row r="687" spans="2:19" x14ac:dyDescent="0.3">
      <c r="B687" s="5"/>
      <c r="C687" s="5"/>
      <c r="D687" s="182"/>
      <c r="E687" s="5"/>
      <c r="L687" s="5"/>
      <c r="M687" s="5"/>
      <c r="N687" s="201"/>
      <c r="O687" s="16"/>
      <c r="Q687" s="197"/>
      <c r="R687" s="159"/>
      <c r="S687" s="198"/>
    </row>
    <row r="688" spans="2:19" x14ac:dyDescent="0.3">
      <c r="B688" s="5"/>
      <c r="C688" s="5"/>
      <c r="D688" s="182"/>
      <c r="E688" s="5"/>
      <c r="L688" s="5"/>
      <c r="M688" s="5"/>
      <c r="N688" s="201"/>
      <c r="O688" s="16"/>
      <c r="Q688" s="197"/>
      <c r="R688" s="159"/>
      <c r="S688" s="198"/>
    </row>
    <row r="689" spans="2:19" x14ac:dyDescent="0.3">
      <c r="B689" s="5"/>
      <c r="C689" s="5"/>
      <c r="D689" s="182"/>
      <c r="E689" s="5"/>
      <c r="L689" s="5"/>
      <c r="M689" s="5"/>
      <c r="N689" s="201"/>
      <c r="O689" s="16"/>
      <c r="Q689" s="197"/>
      <c r="R689" s="159"/>
      <c r="S689" s="198"/>
    </row>
    <row r="690" spans="2:19" x14ac:dyDescent="0.3">
      <c r="B690" s="5"/>
      <c r="C690" s="5"/>
      <c r="D690" s="182"/>
      <c r="E690" s="5"/>
      <c r="L690" s="5"/>
      <c r="M690" s="5"/>
      <c r="N690" s="201"/>
      <c r="O690" s="16"/>
      <c r="Q690" s="197"/>
      <c r="R690" s="159"/>
      <c r="S690" s="198"/>
    </row>
    <row r="691" spans="2:19" x14ac:dyDescent="0.3">
      <c r="B691" s="5"/>
      <c r="C691" s="5"/>
      <c r="D691" s="182"/>
      <c r="E691" s="5"/>
      <c r="L691" s="5"/>
      <c r="M691" s="5"/>
      <c r="N691" s="201"/>
      <c r="O691" s="16"/>
      <c r="Q691" s="197"/>
      <c r="R691" s="159"/>
      <c r="S691" s="198"/>
    </row>
    <row r="692" spans="2:19" x14ac:dyDescent="0.3">
      <c r="B692" s="5"/>
      <c r="C692" s="5"/>
      <c r="D692" s="182"/>
      <c r="E692" s="5"/>
      <c r="L692" s="5"/>
      <c r="M692" s="5"/>
      <c r="N692" s="201"/>
      <c r="O692" s="16"/>
      <c r="Q692" s="197"/>
      <c r="R692" s="159"/>
      <c r="S692" s="198"/>
    </row>
    <row r="693" spans="2:19" x14ac:dyDescent="0.3">
      <c r="B693" s="5"/>
      <c r="C693" s="5"/>
      <c r="D693" s="182"/>
      <c r="E693" s="5"/>
      <c r="L693" s="5"/>
      <c r="M693" s="5"/>
      <c r="N693" s="201"/>
      <c r="O693" s="16"/>
      <c r="Q693" s="197"/>
      <c r="R693" s="159"/>
      <c r="S693" s="198"/>
    </row>
    <row r="694" spans="2:19" x14ac:dyDescent="0.3">
      <c r="B694" s="5"/>
      <c r="C694" s="5"/>
      <c r="D694" s="182"/>
      <c r="E694" s="5"/>
      <c r="L694" s="5"/>
      <c r="M694" s="5"/>
      <c r="N694" s="201"/>
      <c r="O694" s="16"/>
      <c r="Q694" s="197"/>
      <c r="R694" s="159"/>
      <c r="S694" s="198"/>
    </row>
    <row r="695" spans="2:19" x14ac:dyDescent="0.3">
      <c r="B695" s="5"/>
      <c r="C695" s="5"/>
      <c r="D695" s="182"/>
      <c r="E695" s="5"/>
      <c r="L695" s="5"/>
      <c r="M695" s="5"/>
      <c r="N695" s="201"/>
      <c r="O695" s="16"/>
      <c r="Q695" s="197"/>
      <c r="R695" s="159"/>
      <c r="S695" s="198"/>
    </row>
    <row r="696" spans="2:19" x14ac:dyDescent="0.3">
      <c r="B696" s="5"/>
      <c r="C696" s="5"/>
      <c r="D696" s="182"/>
      <c r="E696" s="5"/>
      <c r="L696" s="5"/>
      <c r="M696" s="5"/>
      <c r="N696" s="201"/>
      <c r="O696" s="16"/>
      <c r="Q696" s="197"/>
      <c r="R696" s="159"/>
      <c r="S696" s="198"/>
    </row>
    <row r="697" spans="2:19" x14ac:dyDescent="0.3">
      <c r="B697" s="5"/>
      <c r="C697" s="5"/>
      <c r="D697" s="182"/>
      <c r="E697" s="5"/>
      <c r="L697" s="5"/>
      <c r="M697" s="5"/>
      <c r="N697" s="201"/>
      <c r="O697" s="16"/>
      <c r="Q697" s="197"/>
      <c r="R697" s="159"/>
      <c r="S697" s="198"/>
    </row>
    <row r="698" spans="2:19" x14ac:dyDescent="0.3">
      <c r="B698" s="5"/>
      <c r="C698" s="5"/>
      <c r="D698" s="182"/>
      <c r="E698" s="5"/>
      <c r="L698" s="5"/>
      <c r="M698" s="5"/>
      <c r="N698" s="201"/>
      <c r="O698" s="16"/>
      <c r="Q698" s="197"/>
      <c r="R698" s="159"/>
      <c r="S698" s="198"/>
    </row>
    <row r="699" spans="2:19" x14ac:dyDescent="0.3">
      <c r="B699" s="5"/>
      <c r="C699" s="5"/>
      <c r="D699" s="182"/>
      <c r="E699" s="5"/>
      <c r="L699" s="5"/>
      <c r="M699" s="5"/>
      <c r="N699" s="201"/>
      <c r="O699" s="16"/>
      <c r="Q699" s="197"/>
      <c r="R699" s="159"/>
      <c r="S699" s="198"/>
    </row>
    <row r="700" spans="2:19" x14ac:dyDescent="0.3">
      <c r="B700" s="5"/>
      <c r="C700" s="5"/>
      <c r="D700" s="182"/>
      <c r="E700" s="5"/>
      <c r="L700" s="5"/>
      <c r="M700" s="5"/>
      <c r="N700" s="201"/>
      <c r="O700" s="16"/>
      <c r="Q700" s="197"/>
      <c r="R700" s="159"/>
      <c r="S700" s="198"/>
    </row>
    <row r="701" spans="2:19" x14ac:dyDescent="0.3">
      <c r="B701" s="5"/>
      <c r="C701" s="5"/>
      <c r="D701" s="182"/>
      <c r="E701" s="5"/>
      <c r="L701" s="5"/>
      <c r="M701" s="5"/>
      <c r="N701" s="201"/>
      <c r="O701" s="16"/>
      <c r="Q701" s="197"/>
      <c r="R701" s="159"/>
      <c r="S701" s="198"/>
    </row>
    <row r="702" spans="2:19" x14ac:dyDescent="0.3">
      <c r="B702" s="5"/>
      <c r="C702" s="5"/>
      <c r="D702" s="182"/>
      <c r="E702" s="5"/>
      <c r="L702" s="5"/>
      <c r="M702" s="5"/>
      <c r="N702" s="201"/>
      <c r="O702" s="16"/>
      <c r="Q702" s="197"/>
      <c r="R702" s="159"/>
      <c r="S702" s="198"/>
    </row>
    <row r="703" spans="2:19" x14ac:dyDescent="0.3">
      <c r="B703" s="5"/>
      <c r="C703" s="5"/>
      <c r="D703" s="182"/>
      <c r="E703" s="5"/>
      <c r="L703" s="5"/>
      <c r="M703" s="5"/>
      <c r="N703" s="201"/>
      <c r="O703" s="16"/>
      <c r="Q703" s="197"/>
      <c r="R703" s="159"/>
      <c r="S703" s="198"/>
    </row>
    <row r="704" spans="2:19" x14ac:dyDescent="0.3">
      <c r="B704" s="5"/>
      <c r="C704" s="5"/>
      <c r="D704" s="182"/>
      <c r="E704" s="5"/>
      <c r="L704" s="5"/>
      <c r="M704" s="5"/>
      <c r="N704" s="201"/>
      <c r="O704" s="16"/>
      <c r="Q704" s="197"/>
      <c r="R704" s="159"/>
      <c r="S704" s="198"/>
    </row>
    <row r="705" spans="2:19" x14ac:dyDescent="0.3">
      <c r="B705" s="5"/>
      <c r="C705" s="5"/>
      <c r="D705" s="182"/>
      <c r="E705" s="5"/>
      <c r="L705" s="5"/>
      <c r="M705" s="5"/>
      <c r="N705" s="201"/>
      <c r="O705" s="16"/>
      <c r="Q705" s="197"/>
      <c r="R705" s="159"/>
      <c r="S705" s="198"/>
    </row>
    <row r="706" spans="2:19" x14ac:dyDescent="0.3">
      <c r="B706" s="5"/>
      <c r="C706" s="5"/>
      <c r="D706" s="182"/>
      <c r="E706" s="5"/>
      <c r="L706" s="5"/>
      <c r="M706" s="5"/>
      <c r="N706" s="201"/>
      <c r="O706" s="16"/>
      <c r="Q706" s="197"/>
      <c r="R706" s="159"/>
      <c r="S706" s="198"/>
    </row>
    <row r="707" spans="2:19" x14ac:dyDescent="0.3">
      <c r="B707" s="5"/>
      <c r="C707" s="5"/>
      <c r="D707" s="182"/>
      <c r="E707" s="5"/>
      <c r="L707" s="5"/>
      <c r="M707" s="5"/>
      <c r="N707" s="201"/>
      <c r="O707" s="16"/>
      <c r="Q707" s="197"/>
      <c r="R707" s="159"/>
      <c r="S707" s="198"/>
    </row>
    <row r="708" spans="2:19" x14ac:dyDescent="0.3">
      <c r="B708" s="5"/>
      <c r="C708" s="5"/>
      <c r="D708" s="182"/>
      <c r="E708" s="5"/>
      <c r="L708" s="5"/>
      <c r="M708" s="5"/>
      <c r="N708" s="201"/>
      <c r="O708" s="16"/>
      <c r="Q708" s="197"/>
      <c r="R708" s="159"/>
      <c r="S708" s="198"/>
    </row>
    <row r="709" spans="2:19" x14ac:dyDescent="0.3">
      <c r="B709" s="5"/>
      <c r="C709" s="5"/>
      <c r="D709" s="182"/>
      <c r="E709" s="5"/>
      <c r="L709" s="5"/>
      <c r="M709" s="5"/>
      <c r="N709" s="201"/>
      <c r="O709" s="16"/>
      <c r="Q709" s="197"/>
      <c r="R709" s="159"/>
      <c r="S709" s="198"/>
    </row>
    <row r="710" spans="2:19" x14ac:dyDescent="0.3">
      <c r="B710" s="5"/>
      <c r="C710" s="5"/>
      <c r="D710" s="182"/>
      <c r="E710" s="5"/>
      <c r="L710" s="5"/>
      <c r="M710" s="5"/>
      <c r="N710" s="201"/>
      <c r="O710" s="16"/>
      <c r="Q710" s="197"/>
      <c r="R710" s="159"/>
      <c r="S710" s="198"/>
    </row>
    <row r="711" spans="2:19" x14ac:dyDescent="0.3">
      <c r="B711" s="5"/>
      <c r="C711" s="5"/>
      <c r="D711" s="182"/>
      <c r="E711" s="5"/>
      <c r="L711" s="5"/>
      <c r="M711" s="5"/>
      <c r="N711" s="201"/>
      <c r="O711" s="16"/>
      <c r="Q711" s="197"/>
      <c r="R711" s="159"/>
      <c r="S711" s="198"/>
    </row>
    <row r="712" spans="2:19" x14ac:dyDescent="0.3">
      <c r="B712" s="5"/>
      <c r="C712" s="5"/>
      <c r="D712" s="182"/>
      <c r="E712" s="5"/>
      <c r="L712" s="5"/>
      <c r="M712" s="5"/>
      <c r="N712" s="201"/>
      <c r="O712" s="16"/>
      <c r="Q712" s="197"/>
      <c r="R712" s="159"/>
      <c r="S712" s="198"/>
    </row>
    <row r="713" spans="2:19" x14ac:dyDescent="0.3">
      <c r="B713" s="5"/>
      <c r="C713" s="5"/>
      <c r="D713" s="182"/>
      <c r="E713" s="5"/>
      <c r="L713" s="5"/>
      <c r="M713" s="5"/>
      <c r="N713" s="201"/>
      <c r="O713" s="16"/>
      <c r="Q713" s="197"/>
      <c r="R713" s="159"/>
      <c r="S713" s="198"/>
    </row>
    <row r="714" spans="2:19" x14ac:dyDescent="0.3">
      <c r="B714" s="5"/>
      <c r="C714" s="5"/>
      <c r="D714" s="182"/>
      <c r="E714" s="5"/>
      <c r="L714" s="5"/>
      <c r="M714" s="5"/>
      <c r="N714" s="201"/>
      <c r="O714" s="16"/>
      <c r="Q714" s="197"/>
      <c r="R714" s="159"/>
      <c r="S714" s="198"/>
    </row>
    <row r="715" spans="2:19" x14ac:dyDescent="0.3">
      <c r="B715" s="5"/>
      <c r="C715" s="5"/>
      <c r="D715" s="182"/>
      <c r="E715" s="5"/>
      <c r="L715" s="5"/>
      <c r="M715" s="5"/>
      <c r="N715" s="201"/>
      <c r="O715" s="16"/>
      <c r="Q715" s="197"/>
      <c r="R715" s="159"/>
      <c r="S715" s="198"/>
    </row>
    <row r="716" spans="2:19" x14ac:dyDescent="0.3">
      <c r="B716" s="5"/>
      <c r="C716" s="5"/>
      <c r="D716" s="182"/>
      <c r="E716" s="5"/>
      <c r="L716" s="5"/>
      <c r="M716" s="5"/>
      <c r="N716" s="201"/>
      <c r="O716" s="16"/>
      <c r="Q716" s="197"/>
      <c r="R716" s="159"/>
      <c r="S716" s="198"/>
    </row>
    <row r="717" spans="2:19" x14ac:dyDescent="0.3">
      <c r="B717" s="5"/>
      <c r="C717" s="5"/>
      <c r="D717" s="182"/>
      <c r="E717" s="5"/>
      <c r="L717" s="5"/>
      <c r="M717" s="5"/>
      <c r="N717" s="201"/>
      <c r="O717" s="16"/>
      <c r="Q717" s="197"/>
      <c r="R717" s="159"/>
      <c r="S717" s="198"/>
    </row>
    <row r="718" spans="2:19" x14ac:dyDescent="0.3">
      <c r="B718" s="5"/>
      <c r="C718" s="5"/>
      <c r="D718" s="182"/>
      <c r="E718" s="5"/>
      <c r="L718" s="5"/>
      <c r="M718" s="5"/>
      <c r="N718" s="201"/>
      <c r="O718" s="16"/>
      <c r="Q718" s="197"/>
      <c r="R718" s="159"/>
      <c r="S718" s="198"/>
    </row>
    <row r="719" spans="2:19" x14ac:dyDescent="0.3">
      <c r="B719" s="5"/>
      <c r="C719" s="5"/>
      <c r="D719" s="182"/>
      <c r="E719" s="5"/>
      <c r="L719" s="5"/>
      <c r="M719" s="5"/>
      <c r="N719" s="201"/>
      <c r="O719" s="16"/>
      <c r="Q719" s="197"/>
      <c r="R719" s="159"/>
      <c r="S719" s="198"/>
    </row>
    <row r="720" spans="2:19" x14ac:dyDescent="0.3">
      <c r="B720" s="5"/>
      <c r="C720" s="5"/>
      <c r="D720" s="182"/>
      <c r="E720" s="5"/>
      <c r="L720" s="5"/>
      <c r="M720" s="5"/>
      <c r="N720" s="201"/>
      <c r="O720" s="16"/>
      <c r="Q720" s="197"/>
      <c r="R720" s="159"/>
      <c r="S720" s="198"/>
    </row>
    <row r="721" spans="2:19" x14ac:dyDescent="0.3">
      <c r="B721" s="5"/>
      <c r="C721" s="5"/>
      <c r="D721" s="182"/>
      <c r="E721" s="5"/>
      <c r="L721" s="5"/>
      <c r="M721" s="5"/>
      <c r="N721" s="201"/>
      <c r="O721" s="16"/>
      <c r="Q721" s="197"/>
      <c r="R721" s="159"/>
      <c r="S721" s="198"/>
    </row>
    <row r="722" spans="2:19" x14ac:dyDescent="0.3">
      <c r="B722" s="5"/>
      <c r="C722" s="5"/>
      <c r="D722" s="182"/>
      <c r="E722" s="5"/>
      <c r="L722" s="5"/>
      <c r="M722" s="5"/>
      <c r="N722" s="201"/>
      <c r="O722" s="16"/>
      <c r="Q722" s="197"/>
      <c r="R722" s="159"/>
      <c r="S722" s="198"/>
    </row>
    <row r="723" spans="2:19" x14ac:dyDescent="0.3">
      <c r="B723" s="5"/>
      <c r="C723" s="5"/>
      <c r="D723" s="182"/>
      <c r="E723" s="5"/>
      <c r="L723" s="5"/>
      <c r="M723" s="5"/>
      <c r="N723" s="201"/>
      <c r="O723" s="16"/>
      <c r="Q723" s="197"/>
      <c r="R723" s="159"/>
      <c r="S723" s="198"/>
    </row>
    <row r="724" spans="2:19" x14ac:dyDescent="0.3">
      <c r="B724" s="5"/>
      <c r="C724" s="5"/>
      <c r="D724" s="182"/>
      <c r="E724" s="5"/>
      <c r="L724" s="5"/>
      <c r="M724" s="5"/>
      <c r="N724" s="201"/>
      <c r="O724" s="16"/>
      <c r="Q724" s="197"/>
      <c r="R724" s="159"/>
      <c r="S724" s="198"/>
    </row>
    <row r="725" spans="2:19" x14ac:dyDescent="0.3">
      <c r="B725" s="5"/>
      <c r="C725" s="5"/>
      <c r="D725" s="182"/>
      <c r="E725" s="5"/>
      <c r="L725" s="5"/>
      <c r="M725" s="5"/>
      <c r="N725" s="201"/>
      <c r="O725" s="16"/>
      <c r="Q725" s="197"/>
      <c r="R725" s="159"/>
      <c r="S725" s="198"/>
    </row>
    <row r="726" spans="2:19" x14ac:dyDescent="0.3">
      <c r="B726" s="5"/>
      <c r="C726" s="5"/>
      <c r="D726" s="182"/>
      <c r="E726" s="5"/>
      <c r="L726" s="5"/>
      <c r="M726" s="5"/>
      <c r="N726" s="201"/>
      <c r="O726" s="16"/>
      <c r="Q726" s="197"/>
      <c r="R726" s="159"/>
      <c r="S726" s="198"/>
    </row>
    <row r="727" spans="2:19" x14ac:dyDescent="0.3">
      <c r="B727" s="5"/>
      <c r="C727" s="5"/>
      <c r="D727" s="182"/>
      <c r="E727" s="5"/>
      <c r="L727" s="5"/>
      <c r="M727" s="5"/>
      <c r="N727" s="201"/>
      <c r="O727" s="16"/>
      <c r="Q727" s="197"/>
      <c r="R727" s="159"/>
      <c r="S727" s="198"/>
    </row>
    <row r="728" spans="2:19" x14ac:dyDescent="0.3">
      <c r="B728" s="5"/>
      <c r="C728" s="5"/>
      <c r="D728" s="182"/>
      <c r="E728" s="5"/>
      <c r="L728" s="5"/>
      <c r="M728" s="5"/>
      <c r="N728" s="201"/>
      <c r="O728" s="16"/>
      <c r="Q728" s="197"/>
      <c r="R728" s="159"/>
      <c r="S728" s="198"/>
    </row>
    <row r="729" spans="2:19" x14ac:dyDescent="0.3">
      <c r="B729" s="5"/>
      <c r="C729" s="5"/>
      <c r="D729" s="182"/>
      <c r="E729" s="5"/>
      <c r="L729" s="5"/>
      <c r="M729" s="5"/>
      <c r="N729" s="201"/>
      <c r="O729" s="16"/>
      <c r="Q729" s="197"/>
      <c r="R729" s="159"/>
      <c r="S729" s="198"/>
    </row>
    <row r="730" spans="2:19" x14ac:dyDescent="0.3">
      <c r="B730" s="5"/>
      <c r="C730" s="5"/>
      <c r="D730" s="182"/>
      <c r="E730" s="5"/>
      <c r="L730" s="5"/>
      <c r="M730" s="5"/>
      <c r="N730" s="201"/>
      <c r="O730" s="16"/>
      <c r="Q730" s="197"/>
      <c r="R730" s="159"/>
      <c r="S730" s="198"/>
    </row>
    <row r="731" spans="2:19" x14ac:dyDescent="0.3">
      <c r="B731" s="5"/>
      <c r="C731" s="5"/>
      <c r="D731" s="182"/>
      <c r="E731" s="5"/>
      <c r="L731" s="5"/>
      <c r="M731" s="5"/>
      <c r="N731" s="201"/>
      <c r="O731" s="16"/>
      <c r="Q731" s="197"/>
      <c r="R731" s="159"/>
      <c r="S731" s="198"/>
    </row>
    <row r="732" spans="2:19" x14ac:dyDescent="0.3">
      <c r="B732" s="5"/>
      <c r="C732" s="5"/>
      <c r="D732" s="182"/>
      <c r="E732" s="5"/>
      <c r="L732" s="5"/>
      <c r="M732" s="5"/>
      <c r="N732" s="201"/>
      <c r="O732" s="16"/>
      <c r="Q732" s="197"/>
      <c r="R732" s="159"/>
      <c r="S732" s="198"/>
    </row>
    <row r="733" spans="2:19" x14ac:dyDescent="0.3">
      <c r="B733" s="5"/>
      <c r="C733" s="5"/>
      <c r="D733" s="182"/>
      <c r="E733" s="5"/>
      <c r="L733" s="5"/>
      <c r="M733" s="5"/>
      <c r="N733" s="201"/>
      <c r="O733" s="16"/>
      <c r="Q733" s="197"/>
      <c r="R733" s="159"/>
      <c r="S733" s="198"/>
    </row>
    <row r="734" spans="2:19" x14ac:dyDescent="0.3">
      <c r="B734" s="5"/>
      <c r="C734" s="5"/>
      <c r="D734" s="182"/>
      <c r="E734" s="5"/>
      <c r="L734" s="5"/>
      <c r="M734" s="5"/>
      <c r="N734" s="201"/>
      <c r="O734" s="16"/>
      <c r="Q734" s="197"/>
      <c r="R734" s="159"/>
      <c r="S734" s="198"/>
    </row>
    <row r="735" spans="2:19" x14ac:dyDescent="0.3">
      <c r="B735" s="5"/>
      <c r="C735" s="5"/>
      <c r="D735" s="182"/>
      <c r="E735" s="5"/>
      <c r="L735" s="5"/>
      <c r="M735" s="5"/>
      <c r="N735" s="201"/>
      <c r="O735" s="16"/>
      <c r="Q735" s="197"/>
      <c r="R735" s="159"/>
      <c r="S735" s="198"/>
    </row>
    <row r="736" spans="2:19" x14ac:dyDescent="0.3">
      <c r="B736" s="5"/>
      <c r="C736" s="5"/>
      <c r="D736" s="182"/>
      <c r="E736" s="5"/>
      <c r="L736" s="5"/>
      <c r="M736" s="5"/>
      <c r="N736" s="201"/>
      <c r="O736" s="16"/>
      <c r="Q736" s="197"/>
      <c r="R736" s="159"/>
      <c r="S736" s="198"/>
    </row>
    <row r="737" spans="2:19" x14ac:dyDescent="0.3">
      <c r="B737" s="5"/>
      <c r="C737" s="5"/>
      <c r="D737" s="182"/>
      <c r="E737" s="5"/>
      <c r="L737" s="5"/>
      <c r="M737" s="5"/>
      <c r="N737" s="201"/>
      <c r="O737" s="16"/>
      <c r="Q737" s="197"/>
      <c r="R737" s="159"/>
      <c r="S737" s="198"/>
    </row>
    <row r="738" spans="2:19" x14ac:dyDescent="0.3">
      <c r="B738" s="5"/>
      <c r="C738" s="5"/>
      <c r="D738" s="182"/>
      <c r="E738" s="5"/>
      <c r="L738" s="5"/>
      <c r="M738" s="5"/>
      <c r="N738" s="201"/>
      <c r="O738" s="16"/>
      <c r="Q738" s="197"/>
      <c r="R738" s="159"/>
      <c r="S738" s="198"/>
    </row>
    <row r="739" spans="2:19" x14ac:dyDescent="0.3">
      <c r="B739" s="5"/>
      <c r="C739" s="5"/>
      <c r="D739" s="182"/>
      <c r="E739" s="5"/>
      <c r="L739" s="5"/>
      <c r="M739" s="5"/>
      <c r="N739" s="201"/>
      <c r="O739" s="16"/>
      <c r="Q739" s="197"/>
      <c r="R739" s="159"/>
      <c r="S739" s="198"/>
    </row>
    <row r="740" spans="2:19" x14ac:dyDescent="0.3">
      <c r="B740" s="5"/>
      <c r="C740" s="5"/>
      <c r="D740" s="182"/>
      <c r="E740" s="5"/>
      <c r="L740" s="5"/>
      <c r="M740" s="5"/>
      <c r="N740" s="201"/>
      <c r="O740" s="16"/>
      <c r="Q740" s="197"/>
      <c r="R740" s="159"/>
      <c r="S740" s="198"/>
    </row>
    <row r="741" spans="2:19" x14ac:dyDescent="0.3">
      <c r="B741" s="5"/>
      <c r="C741" s="5"/>
      <c r="D741" s="182"/>
      <c r="E741" s="5"/>
      <c r="L741" s="5"/>
      <c r="M741" s="5"/>
      <c r="N741" s="201"/>
      <c r="O741" s="16"/>
      <c r="Q741" s="197"/>
      <c r="R741" s="159"/>
      <c r="S741" s="198"/>
    </row>
    <row r="742" spans="2:19" x14ac:dyDescent="0.3">
      <c r="B742" s="5"/>
      <c r="C742" s="5"/>
      <c r="D742" s="182"/>
      <c r="E742" s="5"/>
      <c r="L742" s="5"/>
      <c r="M742" s="5"/>
      <c r="N742" s="201"/>
      <c r="O742" s="16"/>
      <c r="Q742" s="197"/>
      <c r="R742" s="159"/>
      <c r="S742" s="198"/>
    </row>
    <row r="743" spans="2:19" x14ac:dyDescent="0.3">
      <c r="B743" s="5"/>
      <c r="C743" s="5"/>
      <c r="D743" s="182"/>
      <c r="E743" s="5"/>
      <c r="L743" s="5"/>
      <c r="M743" s="5"/>
      <c r="N743" s="201"/>
      <c r="O743" s="16"/>
      <c r="Q743" s="197"/>
      <c r="R743" s="159"/>
      <c r="S743" s="198"/>
    </row>
    <row r="744" spans="2:19" x14ac:dyDescent="0.3">
      <c r="B744" s="5"/>
      <c r="C744" s="5"/>
      <c r="D744" s="182"/>
      <c r="E744" s="5"/>
      <c r="L744" s="5"/>
      <c r="M744" s="5"/>
      <c r="N744" s="201"/>
      <c r="O744" s="16"/>
      <c r="Q744" s="197"/>
      <c r="R744" s="159"/>
      <c r="S744" s="198"/>
    </row>
    <row r="745" spans="2:19" x14ac:dyDescent="0.3">
      <c r="B745" s="5"/>
      <c r="C745" s="5"/>
      <c r="D745" s="182"/>
      <c r="E745" s="5"/>
      <c r="L745" s="5"/>
      <c r="M745" s="5"/>
      <c r="N745" s="201"/>
      <c r="O745" s="16"/>
      <c r="Q745" s="197"/>
      <c r="R745" s="159"/>
      <c r="S745" s="198"/>
    </row>
    <row r="746" spans="2:19" x14ac:dyDescent="0.3">
      <c r="B746" s="5"/>
      <c r="C746" s="5"/>
      <c r="D746" s="182"/>
      <c r="E746" s="5"/>
      <c r="L746" s="5"/>
      <c r="M746" s="5"/>
      <c r="N746" s="201"/>
      <c r="O746" s="16"/>
      <c r="Q746" s="197"/>
      <c r="R746" s="159"/>
      <c r="S746" s="198"/>
    </row>
    <row r="747" spans="2:19" x14ac:dyDescent="0.3">
      <c r="B747" s="5"/>
      <c r="C747" s="5"/>
      <c r="D747" s="182"/>
      <c r="E747" s="5"/>
      <c r="L747" s="5"/>
      <c r="M747" s="5"/>
      <c r="N747" s="201"/>
      <c r="O747" s="16"/>
      <c r="Q747" s="197"/>
      <c r="R747" s="159"/>
      <c r="S747" s="198"/>
    </row>
    <row r="748" spans="2:19" x14ac:dyDescent="0.3">
      <c r="B748" s="5"/>
      <c r="C748" s="5"/>
      <c r="D748" s="182"/>
      <c r="E748" s="5"/>
      <c r="L748" s="5"/>
      <c r="M748" s="5"/>
      <c r="N748" s="201"/>
      <c r="O748" s="16"/>
      <c r="Q748" s="197"/>
      <c r="R748" s="159"/>
      <c r="S748" s="198"/>
    </row>
    <row r="749" spans="2:19" x14ac:dyDescent="0.3">
      <c r="B749" s="5"/>
      <c r="C749" s="5"/>
      <c r="D749" s="182"/>
      <c r="E749" s="5"/>
      <c r="L749" s="5"/>
      <c r="M749" s="5"/>
      <c r="N749" s="201"/>
      <c r="O749" s="16"/>
      <c r="Q749" s="197"/>
      <c r="R749" s="159"/>
      <c r="S749" s="198"/>
    </row>
    <row r="750" spans="2:19" x14ac:dyDescent="0.3">
      <c r="B750" s="5"/>
      <c r="C750" s="5"/>
      <c r="D750" s="182"/>
      <c r="E750" s="5"/>
      <c r="L750" s="5"/>
      <c r="M750" s="5"/>
      <c r="N750" s="201"/>
      <c r="O750" s="16"/>
      <c r="Q750" s="197"/>
      <c r="R750" s="159"/>
      <c r="S750" s="198"/>
    </row>
    <row r="751" spans="2:19" x14ac:dyDescent="0.3">
      <c r="B751" s="5"/>
      <c r="C751" s="5"/>
      <c r="D751" s="182"/>
      <c r="E751" s="5"/>
      <c r="L751" s="5"/>
      <c r="M751" s="5"/>
      <c r="N751" s="201"/>
      <c r="O751" s="16"/>
      <c r="Q751" s="197"/>
      <c r="R751" s="159"/>
      <c r="S751" s="198"/>
    </row>
    <row r="752" spans="2:19" x14ac:dyDescent="0.3">
      <c r="B752" s="5"/>
      <c r="C752" s="5"/>
      <c r="D752" s="182"/>
      <c r="E752" s="5"/>
      <c r="L752" s="5"/>
      <c r="M752" s="5"/>
      <c r="N752" s="201"/>
      <c r="O752" s="16"/>
      <c r="Q752" s="197"/>
      <c r="R752" s="159"/>
      <c r="S752" s="198"/>
    </row>
    <row r="753" spans="2:19" x14ac:dyDescent="0.3">
      <c r="B753" s="5"/>
      <c r="C753" s="5"/>
      <c r="D753" s="182"/>
      <c r="E753" s="5"/>
      <c r="L753" s="5"/>
      <c r="M753" s="5"/>
      <c r="N753" s="201"/>
      <c r="O753" s="16"/>
      <c r="Q753" s="197"/>
      <c r="R753" s="159"/>
      <c r="S753" s="198"/>
    </row>
    <row r="754" spans="2:19" x14ac:dyDescent="0.3">
      <c r="B754" s="5"/>
      <c r="C754" s="5"/>
      <c r="D754" s="182"/>
      <c r="E754" s="5"/>
      <c r="L754" s="5"/>
      <c r="M754" s="5"/>
      <c r="N754" s="201"/>
      <c r="O754" s="16"/>
      <c r="Q754" s="197"/>
      <c r="R754" s="159"/>
      <c r="S754" s="198"/>
    </row>
    <row r="755" spans="2:19" x14ac:dyDescent="0.3">
      <c r="B755" s="5"/>
      <c r="C755" s="5"/>
      <c r="D755" s="182"/>
      <c r="E755" s="5"/>
      <c r="L755" s="5"/>
      <c r="M755" s="5"/>
      <c r="N755" s="201"/>
      <c r="O755" s="16"/>
      <c r="Q755" s="197"/>
      <c r="R755" s="159"/>
      <c r="S755" s="198"/>
    </row>
    <row r="756" spans="2:19" x14ac:dyDescent="0.3">
      <c r="B756" s="5"/>
      <c r="C756" s="5"/>
      <c r="D756" s="182"/>
      <c r="E756" s="5"/>
      <c r="L756" s="5"/>
      <c r="M756" s="5"/>
      <c r="N756" s="201"/>
      <c r="O756" s="16"/>
      <c r="Q756" s="197"/>
      <c r="R756" s="159"/>
      <c r="S756" s="198"/>
    </row>
    <row r="757" spans="2:19" x14ac:dyDescent="0.3">
      <c r="B757" s="5"/>
      <c r="C757" s="5"/>
      <c r="D757" s="182"/>
      <c r="E757" s="5"/>
      <c r="L757" s="5"/>
      <c r="M757" s="5"/>
      <c r="N757" s="201"/>
      <c r="O757" s="16"/>
      <c r="Q757" s="197"/>
      <c r="R757" s="159"/>
      <c r="S757" s="198"/>
    </row>
    <row r="758" spans="2:19" x14ac:dyDescent="0.3">
      <c r="B758" s="5"/>
      <c r="C758" s="5"/>
      <c r="D758" s="182"/>
      <c r="E758" s="5"/>
      <c r="L758" s="5"/>
      <c r="M758" s="5"/>
      <c r="N758" s="201"/>
      <c r="O758" s="16"/>
      <c r="Q758" s="197"/>
      <c r="R758" s="159"/>
      <c r="S758" s="198"/>
    </row>
    <row r="759" spans="2:19" x14ac:dyDescent="0.3">
      <c r="B759" s="5"/>
      <c r="C759" s="5"/>
      <c r="D759" s="182"/>
      <c r="E759" s="5"/>
      <c r="L759" s="5"/>
      <c r="M759" s="5"/>
      <c r="N759" s="201"/>
      <c r="O759" s="16"/>
      <c r="Q759" s="197"/>
      <c r="R759" s="159"/>
      <c r="S759" s="198"/>
    </row>
    <row r="760" spans="2:19" x14ac:dyDescent="0.3">
      <c r="B760" s="5"/>
      <c r="C760" s="5"/>
      <c r="D760" s="182"/>
      <c r="E760" s="5"/>
      <c r="L760" s="5"/>
      <c r="M760" s="5"/>
      <c r="N760" s="201"/>
      <c r="O760" s="16"/>
      <c r="Q760" s="197"/>
      <c r="R760" s="159"/>
      <c r="S760" s="198"/>
    </row>
    <row r="761" spans="2:19" x14ac:dyDescent="0.3">
      <c r="B761" s="5"/>
      <c r="C761" s="5"/>
      <c r="D761" s="182"/>
      <c r="E761" s="5"/>
      <c r="L761" s="5"/>
      <c r="M761" s="5"/>
      <c r="N761" s="201"/>
      <c r="O761" s="16"/>
      <c r="Q761" s="197"/>
      <c r="R761" s="159"/>
      <c r="S761" s="198"/>
    </row>
    <row r="762" spans="2:19" x14ac:dyDescent="0.3">
      <c r="B762" s="5"/>
      <c r="C762" s="5"/>
      <c r="D762" s="182"/>
      <c r="E762" s="5"/>
      <c r="L762" s="5"/>
      <c r="M762" s="5"/>
      <c r="N762" s="201"/>
      <c r="O762" s="16"/>
      <c r="Q762" s="197"/>
      <c r="R762" s="159"/>
      <c r="S762" s="198"/>
    </row>
    <row r="763" spans="2:19" x14ac:dyDescent="0.3">
      <c r="B763" s="5"/>
      <c r="C763" s="5"/>
      <c r="D763" s="182"/>
      <c r="E763" s="5"/>
      <c r="L763" s="5"/>
      <c r="M763" s="5"/>
      <c r="N763" s="201"/>
      <c r="O763" s="16"/>
      <c r="Q763" s="197"/>
      <c r="R763" s="159"/>
      <c r="S763" s="198"/>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622"/>
  <sheetViews>
    <sheetView workbookViewId="0">
      <pane xSplit="1" ySplit="1" topLeftCell="B2" activePane="bottomRight" state="frozen"/>
      <selection pane="topRight" activeCell="B5" sqref="B5"/>
      <selection pane="bottomLeft" activeCell="B5" sqref="B5"/>
      <selection pane="bottomRight"/>
    </sheetView>
  </sheetViews>
  <sheetFormatPr defaultRowHeight="14.4" x14ac:dyDescent="0.3"/>
  <cols>
    <col min="2" max="7" width="15.109375" bestFit="1" customWidth="1"/>
    <col min="8" max="10" width="15.109375" style="42" customWidth="1"/>
    <col min="11" max="11" width="16.109375" customWidth="1"/>
    <col min="12" max="12" width="15.5546875" customWidth="1"/>
    <col min="13" max="13" width="15.109375" customWidth="1"/>
    <col min="14" max="14" width="14" bestFit="1" customWidth="1"/>
    <col min="15" max="16" width="15.109375" bestFit="1" customWidth="1"/>
    <col min="17" max="19" width="15.109375" customWidth="1"/>
    <col min="20" max="31" width="15.44140625" customWidth="1"/>
    <col min="32" max="34" width="15.109375" bestFit="1" customWidth="1"/>
    <col min="35" max="35" width="14.109375" bestFit="1" customWidth="1"/>
    <col min="38" max="38" width="18" style="6" bestFit="1" customWidth="1"/>
    <col min="39" max="39" width="16.88671875" style="6" bestFit="1" customWidth="1"/>
    <col min="40" max="40" width="18" style="6" bestFit="1" customWidth="1"/>
    <col min="41" max="41" width="16.5546875" bestFit="1" customWidth="1"/>
    <col min="43" max="43" width="10.109375" bestFit="1" customWidth="1"/>
    <col min="44" max="44" width="9.5546875" bestFit="1" customWidth="1"/>
    <col min="46" max="46" width="9.5546875" bestFit="1" customWidth="1"/>
    <col min="47" max="47" width="16.88671875" bestFit="1" customWidth="1"/>
    <col min="48" max="48" width="15.109375" customWidth="1"/>
  </cols>
  <sheetData>
    <row r="1" spans="1:48" ht="126.75" customHeight="1" x14ac:dyDescent="0.3">
      <c r="A1" s="64" t="s">
        <v>28</v>
      </c>
      <c r="B1" s="207" t="s">
        <v>29</v>
      </c>
      <c r="C1" s="208"/>
      <c r="D1" s="209"/>
      <c r="E1" s="210" t="s">
        <v>30</v>
      </c>
      <c r="F1" s="210"/>
      <c r="G1" s="210"/>
      <c r="H1" s="211" t="s">
        <v>31</v>
      </c>
      <c r="I1" s="212"/>
      <c r="J1" s="213"/>
      <c r="K1" s="214" t="s">
        <v>32</v>
      </c>
      <c r="L1" s="214"/>
      <c r="M1" s="214"/>
      <c r="N1" s="215" t="s">
        <v>33</v>
      </c>
      <c r="O1" s="215"/>
      <c r="P1" s="215"/>
      <c r="Q1" s="216" t="s">
        <v>34</v>
      </c>
      <c r="R1" s="216"/>
      <c r="S1" s="216"/>
      <c r="T1" s="217" t="s">
        <v>35</v>
      </c>
      <c r="U1" s="218"/>
      <c r="V1" s="219"/>
      <c r="W1" s="217" t="s">
        <v>36</v>
      </c>
      <c r="X1" s="218"/>
      <c r="Y1" s="219"/>
      <c r="Z1" s="217" t="s">
        <v>617</v>
      </c>
      <c r="AA1" s="218"/>
      <c r="AB1" s="219"/>
      <c r="AC1" s="217" t="s">
        <v>601</v>
      </c>
      <c r="AD1" s="218"/>
      <c r="AE1" s="219"/>
      <c r="AF1" s="206" t="s">
        <v>37</v>
      </c>
      <c r="AG1" s="206"/>
      <c r="AH1" s="206"/>
    </row>
    <row r="2" spans="1:48" x14ac:dyDescent="0.3">
      <c r="A2" s="56"/>
      <c r="B2" s="22" t="s">
        <v>38</v>
      </c>
      <c r="C2" s="22" t="s">
        <v>39</v>
      </c>
      <c r="D2" s="22" t="s">
        <v>40</v>
      </c>
      <c r="E2" s="23" t="s">
        <v>38</v>
      </c>
      <c r="F2" s="23" t="s">
        <v>39</v>
      </c>
      <c r="G2" s="23" t="s">
        <v>40</v>
      </c>
      <c r="H2" s="84" t="s">
        <v>38</v>
      </c>
      <c r="I2" s="84" t="s">
        <v>39</v>
      </c>
      <c r="J2" s="84" t="s">
        <v>40</v>
      </c>
      <c r="K2" s="20" t="s">
        <v>38</v>
      </c>
      <c r="L2" s="20" t="s">
        <v>39</v>
      </c>
      <c r="M2" s="20" t="s">
        <v>37</v>
      </c>
      <c r="N2" s="24" t="s">
        <v>38</v>
      </c>
      <c r="O2" s="24" t="s">
        <v>39</v>
      </c>
      <c r="P2" s="24" t="s">
        <v>37</v>
      </c>
      <c r="Q2" s="62" t="s">
        <v>38</v>
      </c>
      <c r="R2" s="62" t="s">
        <v>39</v>
      </c>
      <c r="S2" s="62" t="s">
        <v>40</v>
      </c>
      <c r="T2" s="141" t="s">
        <v>38</v>
      </c>
      <c r="U2" s="141" t="s">
        <v>39</v>
      </c>
      <c r="V2" s="141" t="s">
        <v>40</v>
      </c>
      <c r="W2" s="141" t="s">
        <v>38</v>
      </c>
      <c r="X2" s="141" t="s">
        <v>39</v>
      </c>
      <c r="Y2" s="141" t="s">
        <v>40</v>
      </c>
      <c r="Z2" s="141" t="s">
        <v>38</v>
      </c>
      <c r="AA2" s="141" t="s">
        <v>39</v>
      </c>
      <c r="AB2" s="141" t="s">
        <v>40</v>
      </c>
      <c r="AC2" s="141" t="s">
        <v>38</v>
      </c>
      <c r="AD2" s="141" t="s">
        <v>39</v>
      </c>
      <c r="AE2" s="141" t="s">
        <v>40</v>
      </c>
      <c r="AF2" s="65" t="s">
        <v>38</v>
      </c>
      <c r="AG2" s="65" t="s">
        <v>39</v>
      </c>
      <c r="AH2" s="65" t="s">
        <v>37</v>
      </c>
      <c r="AK2" s="152" t="s">
        <v>41</v>
      </c>
      <c r="AL2" s="153" t="s">
        <v>39</v>
      </c>
      <c r="AM2" s="153" t="s">
        <v>38</v>
      </c>
      <c r="AN2" s="153" t="s">
        <v>42</v>
      </c>
      <c r="AQ2" s="34" t="s">
        <v>39</v>
      </c>
      <c r="AR2" s="34" t="s">
        <v>38</v>
      </c>
    </row>
    <row r="3" spans="1:48" x14ac:dyDescent="0.3">
      <c r="A3" s="66">
        <v>44562</v>
      </c>
      <c r="B3" s="25">
        <v>0</v>
      </c>
      <c r="C3" s="25">
        <v>0</v>
      </c>
      <c r="D3" s="25">
        <v>0</v>
      </c>
      <c r="E3" s="26">
        <f>'9496'!T3</f>
        <v>0</v>
      </c>
      <c r="F3" s="26">
        <f>'9496'!U3</f>
        <v>0</v>
      </c>
      <c r="G3" s="26">
        <f>'9496'!V3</f>
        <v>0</v>
      </c>
      <c r="H3" s="45"/>
      <c r="I3" s="45"/>
      <c r="J3" s="45"/>
      <c r="K3" s="27">
        <f>'Fluxo dív. garantidas - RRF'!J3</f>
        <v>15273481.9</v>
      </c>
      <c r="L3" s="27">
        <f>'Fluxo dív. garantidas - RRF'!I3</f>
        <v>39696646.009999998</v>
      </c>
      <c r="M3" s="27">
        <f>'Fluxo dív. garantidas - RRF'!K3</f>
        <v>54970127.910000004</v>
      </c>
      <c r="N3" s="67">
        <f>'Contratos fora RRF'!AS3</f>
        <v>1918668.93</v>
      </c>
      <c r="O3" s="67">
        <f>'Contratos fora RRF'!AR3</f>
        <v>328374.3</v>
      </c>
      <c r="P3" s="67">
        <f>'Contratos fora RRF'!AT3</f>
        <v>2247043.23</v>
      </c>
      <c r="Q3" s="63">
        <v>6211.0239988872108</v>
      </c>
      <c r="R3" s="63">
        <v>1875698.7922159201</v>
      </c>
      <c r="S3" s="63">
        <v>1881909.8162148099</v>
      </c>
      <c r="T3" s="140">
        <f>'OC A CONTRATAR'!C3</f>
        <v>0</v>
      </c>
      <c r="U3" s="140">
        <f>'OC A CONTRATAR'!B3</f>
        <v>0</v>
      </c>
      <c r="V3" s="140">
        <f>'OC A CONTRATAR'!D3</f>
        <v>0</v>
      </c>
      <c r="W3" s="140">
        <f>'OC A CONTRATAR'!H3</f>
        <v>0</v>
      </c>
      <c r="X3" s="140">
        <f>'OC A CONTRATAR'!G3</f>
        <v>0</v>
      </c>
      <c r="Y3" s="140">
        <f>'OC A CONTRATAR'!I3</f>
        <v>0</v>
      </c>
      <c r="Z3" s="140">
        <f>'OC A CONTRATAR'!M3</f>
        <v>0</v>
      </c>
      <c r="AA3" s="140">
        <f>'OC A CONTRATAR'!L3</f>
        <v>0</v>
      </c>
      <c r="AB3" s="140">
        <f>'OC A CONTRATAR'!N3</f>
        <v>0</v>
      </c>
      <c r="AC3" s="140">
        <f>'OC A CONTRATAR'!X3</f>
        <v>0</v>
      </c>
      <c r="AD3" s="140">
        <f>'OC A CONTRATAR'!W3</f>
        <v>0</v>
      </c>
      <c r="AE3" s="140">
        <f>'OC A CONTRATAR'!Y3</f>
        <v>0</v>
      </c>
      <c r="AF3" s="68">
        <f t="shared" ref="AF3:AF34" si="0">B3+E3+K3+N3+Q3+H3+T3+W3+Z3+AC3</f>
        <v>17198361.853998888</v>
      </c>
      <c r="AG3" s="68">
        <f t="shared" ref="AG3:AG34" si="1">C3+F3+L3+O3+R3+I3+U3+X3+AA3+AD3</f>
        <v>41900719.102215916</v>
      </c>
      <c r="AH3" s="68">
        <f t="shared" ref="AH3:AH34" si="2">D3+G3+M3+P3+S3+J3+V3+Y3+AB3+AE3</f>
        <v>59099080.956214808</v>
      </c>
      <c r="AI3" s="33"/>
      <c r="AJ3">
        <f t="shared" ref="AJ3:AJ34" si="3">YEAR(A3)</f>
        <v>2022</v>
      </c>
      <c r="AK3">
        <v>2022</v>
      </c>
      <c r="AL3" s="6">
        <f t="shared" ref="AL3:AL66" si="4">SUMIF(AJ:AJ,AK3,AG:AG)</f>
        <v>2228662687.6687069</v>
      </c>
      <c r="AM3" s="6">
        <f t="shared" ref="AM3:AM66" si="5">SUMIF(AJ:AJ,AK3,AF:AF)</f>
        <v>2974289267.2380815</v>
      </c>
      <c r="AN3" s="6">
        <f t="shared" ref="AN3:AN66" si="6">SUMIF(AJ:AJ,AK3,AH:AH)</f>
        <v>5202951954.9067898</v>
      </c>
      <c r="AO3" s="6"/>
      <c r="AP3">
        <f t="shared" ref="AP3:AP12" si="7">AK3</f>
        <v>2022</v>
      </c>
      <c r="AQ3" s="33">
        <f t="shared" ref="AQ3:AR12" si="8">AL3/10^6</f>
        <v>2228.6626876687069</v>
      </c>
      <c r="AR3" s="33">
        <f t="shared" si="8"/>
        <v>2974.2892672380813</v>
      </c>
      <c r="AT3" s="33"/>
      <c r="AU3" s="6"/>
      <c r="AV3" s="33"/>
    </row>
    <row r="4" spans="1:48" x14ac:dyDescent="0.3">
      <c r="A4" s="66">
        <v>44593</v>
      </c>
      <c r="B4" s="25">
        <f>'Art. 9º-A - serv. div. comp'!J5</f>
        <v>0</v>
      </c>
      <c r="C4" s="25">
        <f>'Art. 9º-A - serv. div. comp'!K5</f>
        <v>0</v>
      </c>
      <c r="D4" s="25">
        <f>'Art. 9º-A - serv. div. comp'!I5</f>
        <v>0</v>
      </c>
      <c r="E4" s="26">
        <f>'9496'!P4</f>
        <v>195639312.7966035</v>
      </c>
      <c r="F4" s="26">
        <f>'9496'!Q4</f>
        <v>105078793.39381054</v>
      </c>
      <c r="G4" s="26">
        <f>'9496'!R4</f>
        <v>300718106.19041407</v>
      </c>
      <c r="H4" s="45"/>
      <c r="I4" s="45"/>
      <c r="J4" s="45"/>
      <c r="K4" s="27">
        <f>'Fluxo dív. garantidas - RRF'!J4</f>
        <v>7326672.1900000004</v>
      </c>
      <c r="L4" s="27">
        <f>'Fluxo dív. garantidas - RRF'!I4</f>
        <v>40547331.299999997</v>
      </c>
      <c r="M4" s="27">
        <f>'Fluxo dív. garantidas - RRF'!K4</f>
        <v>47874003.490000002</v>
      </c>
      <c r="N4" s="67">
        <f>'Contratos fora RRF'!AS4</f>
        <v>2130604.52</v>
      </c>
      <c r="O4" s="67">
        <f>'Contratos fora RRF'!AR4</f>
        <v>7648135</v>
      </c>
      <c r="P4" s="67">
        <f>'Contratos fora RRF'!AT4</f>
        <v>9778739.5200000014</v>
      </c>
      <c r="Q4" s="63">
        <v>4007.75</v>
      </c>
      <c r="R4" s="63">
        <v>1867653.8</v>
      </c>
      <c r="S4" s="63">
        <v>1871661.55</v>
      </c>
      <c r="T4" s="140">
        <f>'OC A CONTRATAR'!C4</f>
        <v>0</v>
      </c>
      <c r="U4" s="140">
        <f>'OC A CONTRATAR'!B4</f>
        <v>0</v>
      </c>
      <c r="V4" s="140">
        <f>'OC A CONTRATAR'!D4</f>
        <v>0</v>
      </c>
      <c r="W4" s="140">
        <f>'OC A CONTRATAR'!H4</f>
        <v>0</v>
      </c>
      <c r="X4" s="140">
        <f>'OC A CONTRATAR'!G4</f>
        <v>0</v>
      </c>
      <c r="Y4" s="140">
        <f>'OC A CONTRATAR'!I4</f>
        <v>0</v>
      </c>
      <c r="Z4" s="140">
        <f>'OC A CONTRATAR'!M4</f>
        <v>0</v>
      </c>
      <c r="AA4" s="140">
        <f>'OC A CONTRATAR'!L4</f>
        <v>0</v>
      </c>
      <c r="AB4" s="140">
        <f>'OC A CONTRATAR'!N4</f>
        <v>0</v>
      </c>
      <c r="AC4" s="140">
        <f>'OC A CONTRATAR'!X4</f>
        <v>0</v>
      </c>
      <c r="AD4" s="140">
        <f>'OC A CONTRATAR'!W4</f>
        <v>0</v>
      </c>
      <c r="AE4" s="140">
        <f>'OC A CONTRATAR'!Y4</f>
        <v>0</v>
      </c>
      <c r="AF4" s="68">
        <f t="shared" si="0"/>
        <v>205100597.25660351</v>
      </c>
      <c r="AG4" s="68">
        <f t="shared" si="1"/>
        <v>155141913.49381053</v>
      </c>
      <c r="AH4" s="68">
        <f t="shared" si="2"/>
        <v>360242510.75041407</v>
      </c>
      <c r="AJ4">
        <f t="shared" si="3"/>
        <v>2022</v>
      </c>
      <c r="AK4">
        <f t="shared" ref="AK4:AK12" si="9">AK3+1</f>
        <v>2023</v>
      </c>
      <c r="AL4" s="6">
        <f t="shared" si="4"/>
        <v>2795444086.3304129</v>
      </c>
      <c r="AM4" s="6">
        <f t="shared" si="5"/>
        <v>4009949925.3131399</v>
      </c>
      <c r="AN4" s="6">
        <f t="shared" si="6"/>
        <v>6805394011.6435518</v>
      </c>
      <c r="AO4" s="6"/>
      <c r="AP4">
        <f t="shared" si="7"/>
        <v>2023</v>
      </c>
      <c r="AQ4" s="33">
        <f t="shared" si="8"/>
        <v>2795.444086330413</v>
      </c>
      <c r="AR4" s="33">
        <f t="shared" si="8"/>
        <v>4009.9499253131398</v>
      </c>
      <c r="AT4" s="33"/>
      <c r="AU4" s="6"/>
      <c r="AV4" s="33"/>
    </row>
    <row r="5" spans="1:48" x14ac:dyDescent="0.3">
      <c r="A5" s="66">
        <v>44621</v>
      </c>
      <c r="B5" s="25">
        <f>'Art. 9º-A - serv. div. comp'!J6</f>
        <v>0</v>
      </c>
      <c r="C5" s="25">
        <f>'Art. 9º-A - serv. div. comp'!K6</f>
        <v>0</v>
      </c>
      <c r="D5" s="25">
        <f>'Art. 9º-A - serv. div. comp'!I6</f>
        <v>0</v>
      </c>
      <c r="E5" s="26">
        <f>'9496'!P5</f>
        <v>195945111.36274296</v>
      </c>
      <c r="F5" s="26">
        <f>'9496'!Q5</f>
        <v>105798852.42204541</v>
      </c>
      <c r="G5" s="26">
        <f>'9496'!R5</f>
        <v>301743963.78478837</v>
      </c>
      <c r="H5" s="45"/>
      <c r="I5" s="45"/>
      <c r="J5" s="45"/>
      <c r="K5" s="27">
        <f>'Fluxo dív. garantidas - RRF'!C5</f>
        <v>23113939.400000002</v>
      </c>
      <c r="L5" s="27">
        <f>'Fluxo dív. garantidas - RRF'!B5</f>
        <v>159547078.69</v>
      </c>
      <c r="M5" s="27">
        <f>'Fluxo dív. garantidas - RRF'!D5</f>
        <v>182661018.09</v>
      </c>
      <c r="N5" s="67">
        <f>'Contratos fora RRF'!AS5</f>
        <v>695429.28</v>
      </c>
      <c r="O5" s="67">
        <f>'Contratos fora RRF'!AR5</f>
        <v>1150511.21</v>
      </c>
      <c r="P5" s="67">
        <f>'Contratos fora RRF'!AT5</f>
        <v>1845940.4899999998</v>
      </c>
      <c r="Q5" s="63">
        <v>0</v>
      </c>
      <c r="R5" s="63">
        <v>2238801.34</v>
      </c>
      <c r="S5" s="63">
        <f>R5</f>
        <v>2238801.34</v>
      </c>
      <c r="T5" s="140">
        <f>'OC A CONTRATAR'!C5</f>
        <v>0</v>
      </c>
      <c r="U5" s="140">
        <f>'OC A CONTRATAR'!B5</f>
        <v>0</v>
      </c>
      <c r="V5" s="140">
        <f>'OC A CONTRATAR'!D5</f>
        <v>0</v>
      </c>
      <c r="W5" s="140">
        <f>'OC A CONTRATAR'!H5</f>
        <v>0</v>
      </c>
      <c r="X5" s="140">
        <f>'OC A CONTRATAR'!G5</f>
        <v>0</v>
      </c>
      <c r="Y5" s="140">
        <f>'OC A CONTRATAR'!I5</f>
        <v>0</v>
      </c>
      <c r="Z5" s="140">
        <f>'OC A CONTRATAR'!M5</f>
        <v>0</v>
      </c>
      <c r="AA5" s="140">
        <f>'OC A CONTRATAR'!L5</f>
        <v>0</v>
      </c>
      <c r="AB5" s="140">
        <f>'OC A CONTRATAR'!N5</f>
        <v>0</v>
      </c>
      <c r="AC5" s="140">
        <f>'OC A CONTRATAR'!X5</f>
        <v>0</v>
      </c>
      <c r="AD5" s="140">
        <f>'OC A CONTRATAR'!W5</f>
        <v>0</v>
      </c>
      <c r="AE5" s="140">
        <f>'OC A CONTRATAR'!Y5</f>
        <v>0</v>
      </c>
      <c r="AF5" s="68">
        <f t="shared" si="0"/>
        <v>219754480.04274297</v>
      </c>
      <c r="AG5" s="68">
        <f t="shared" si="1"/>
        <v>268735243.66204542</v>
      </c>
      <c r="AH5" s="68">
        <f t="shared" si="2"/>
        <v>488489723.70478839</v>
      </c>
      <c r="AJ5">
        <f t="shared" si="3"/>
        <v>2022</v>
      </c>
      <c r="AK5">
        <f t="shared" si="9"/>
        <v>2024</v>
      </c>
      <c r="AL5" s="6">
        <f t="shared" si="4"/>
        <v>4112386932.1904392</v>
      </c>
      <c r="AM5" s="6">
        <f t="shared" si="5"/>
        <v>2096807738.6327689</v>
      </c>
      <c r="AN5" s="6">
        <f t="shared" si="6"/>
        <v>6209194670.8232069</v>
      </c>
      <c r="AO5" s="6"/>
      <c r="AP5">
        <f t="shared" si="7"/>
        <v>2024</v>
      </c>
      <c r="AQ5" s="33">
        <f t="shared" si="8"/>
        <v>4112.3869321904394</v>
      </c>
      <c r="AR5" s="33">
        <f t="shared" si="8"/>
        <v>2096.8077386327691</v>
      </c>
      <c r="AT5" s="33"/>
      <c r="AU5" s="6"/>
      <c r="AV5" s="33"/>
    </row>
    <row r="6" spans="1:48" x14ac:dyDescent="0.3">
      <c r="A6" s="66">
        <v>44652</v>
      </c>
      <c r="B6" s="25">
        <f>'Art. 9º-A - serv. div. comp'!J7</f>
        <v>0</v>
      </c>
      <c r="C6" s="25">
        <f>'Art. 9º-A - serv. div. comp'!K7</f>
        <v>0</v>
      </c>
      <c r="D6" s="25">
        <f>'Art. 9º-A - serv. div. comp'!I7</f>
        <v>0</v>
      </c>
      <c r="E6" s="26">
        <f>'9496'!P6</f>
        <v>196513219.09220344</v>
      </c>
      <c r="F6" s="26">
        <f>'9496'!Q6</f>
        <v>106634162.21351881</v>
      </c>
      <c r="G6" s="26">
        <f>'9496'!R6</f>
        <v>303147381.30572224</v>
      </c>
      <c r="H6" s="45">
        <f>'Art. 23'!H7</f>
        <v>55156696.200000003</v>
      </c>
      <c r="I6" s="45">
        <f>'Art. 23'!I7</f>
        <v>23841255.039999992</v>
      </c>
      <c r="J6" s="87">
        <f>'Art. 23'!G7</f>
        <v>78997951.239999995</v>
      </c>
      <c r="K6" s="27">
        <f>'Fluxo dív. garantidas - RRF'!C6</f>
        <v>9107429.8399999999</v>
      </c>
      <c r="L6" s="27">
        <f>'Fluxo dív. garantidas - RRF'!B6</f>
        <v>37927660.870000005</v>
      </c>
      <c r="M6" s="27">
        <f>'Fluxo dív. garantidas - RRF'!D6</f>
        <v>47035090.710000001</v>
      </c>
      <c r="N6" s="67">
        <f>'Contratos fora RRF'!AS6</f>
        <v>1639849.59</v>
      </c>
      <c r="O6" s="67">
        <f>'Contratos fora RRF'!AR6</f>
        <v>1151869.24</v>
      </c>
      <c r="P6" s="67">
        <f>'Contratos fora RRF'!AT6</f>
        <v>2791718.83</v>
      </c>
      <c r="Q6" s="63"/>
      <c r="R6" s="63"/>
      <c r="S6" s="63"/>
      <c r="T6" s="140">
        <f>'OC A CONTRATAR'!C6</f>
        <v>0</v>
      </c>
      <c r="U6" s="140">
        <f>'OC A CONTRATAR'!B6</f>
        <v>0</v>
      </c>
      <c r="V6" s="140">
        <f>'OC A CONTRATAR'!D6</f>
        <v>0</v>
      </c>
      <c r="W6" s="140">
        <f>'OC A CONTRATAR'!H6</f>
        <v>0</v>
      </c>
      <c r="X6" s="140">
        <f>'OC A CONTRATAR'!G6</f>
        <v>0</v>
      </c>
      <c r="Y6" s="140">
        <f>'OC A CONTRATAR'!I6</f>
        <v>0</v>
      </c>
      <c r="Z6" s="140">
        <f>'OC A CONTRATAR'!M6</f>
        <v>0</v>
      </c>
      <c r="AA6" s="140">
        <f>'OC A CONTRATAR'!L6</f>
        <v>0</v>
      </c>
      <c r="AB6" s="140">
        <f>'OC A CONTRATAR'!N6</f>
        <v>0</v>
      </c>
      <c r="AC6" s="140">
        <f>'OC A CONTRATAR'!X6</f>
        <v>0</v>
      </c>
      <c r="AD6" s="140">
        <f>'OC A CONTRATAR'!W6</f>
        <v>0</v>
      </c>
      <c r="AE6" s="140">
        <f>'OC A CONTRATAR'!Y6</f>
        <v>0</v>
      </c>
      <c r="AF6" s="68">
        <f t="shared" si="0"/>
        <v>262417194.72220343</v>
      </c>
      <c r="AG6" s="68">
        <f t="shared" si="1"/>
        <v>169554947.3635188</v>
      </c>
      <c r="AH6" s="68">
        <f t="shared" si="2"/>
        <v>431972142.08572221</v>
      </c>
      <c r="AJ6">
        <f t="shared" si="3"/>
        <v>2022</v>
      </c>
      <c r="AK6">
        <f t="shared" si="9"/>
        <v>2025</v>
      </c>
      <c r="AL6" s="6">
        <f t="shared" si="4"/>
        <v>5211442198.6635313</v>
      </c>
      <c r="AM6" s="6">
        <f t="shared" si="5"/>
        <v>715180960.53471911</v>
      </c>
      <c r="AN6" s="6">
        <f t="shared" si="6"/>
        <v>5926623159.1982508</v>
      </c>
      <c r="AO6" s="6"/>
      <c r="AP6">
        <f t="shared" si="7"/>
        <v>2025</v>
      </c>
      <c r="AQ6" s="33">
        <f t="shared" si="8"/>
        <v>5211.4421986635316</v>
      </c>
      <c r="AR6" s="33">
        <f t="shared" si="8"/>
        <v>715.18096053471913</v>
      </c>
      <c r="AT6" s="33"/>
      <c r="AU6" s="6"/>
      <c r="AV6" s="33"/>
    </row>
    <row r="7" spans="1:48" x14ac:dyDescent="0.3">
      <c r="A7" s="66">
        <v>44682</v>
      </c>
      <c r="B7" s="25">
        <f>'Art. 9º-A - serv. div. comp'!J8</f>
        <v>0</v>
      </c>
      <c r="C7" s="25">
        <f>'Art. 9º-A - serv. div. comp'!K8</f>
        <v>0</v>
      </c>
      <c r="D7" s="25">
        <f>'Art. 9º-A - serv. div. comp'!I8</f>
        <v>0</v>
      </c>
      <c r="E7" s="26">
        <f>'9496'!P7</f>
        <v>197575945.55080017</v>
      </c>
      <c r="F7" s="26">
        <f>'9496'!Q7</f>
        <v>107780402.34142299</v>
      </c>
      <c r="G7" s="26">
        <f>'9496'!R7</f>
        <v>305356347.89222318</v>
      </c>
      <c r="H7" s="45">
        <f>'Art. 23'!H8</f>
        <v>55403117.289999999</v>
      </c>
      <c r="I7" s="45">
        <f>'Art. 23'!I8</f>
        <v>24062264.830000006</v>
      </c>
      <c r="J7" s="87">
        <f>'Art. 23'!G8</f>
        <v>79465382.120000005</v>
      </c>
      <c r="K7" s="27">
        <f>'Fluxo dív. garantidas - RRF'!C7</f>
        <v>19951564.18</v>
      </c>
      <c r="L7" s="27">
        <f>'Fluxo dív. garantidas - RRF'!B7</f>
        <v>46253755.920000002</v>
      </c>
      <c r="M7" s="27">
        <f>'Fluxo dív. garantidas - RRF'!D7</f>
        <v>66205320.100000001</v>
      </c>
      <c r="N7" s="67">
        <f>'Contratos fora RRF'!AS7</f>
        <v>1949700.83</v>
      </c>
      <c r="O7" s="67">
        <f>'Contratos fora RRF'!AR7</f>
        <v>11617188.890000002</v>
      </c>
      <c r="P7" s="67">
        <f>'Contratos fora RRF'!AT7</f>
        <v>13566889.720000001</v>
      </c>
      <c r="Q7" s="63"/>
      <c r="R7" s="63"/>
      <c r="S7" s="63"/>
      <c r="T7" s="140">
        <f>'OC A CONTRATAR'!C7</f>
        <v>0</v>
      </c>
      <c r="U7" s="140">
        <f>'OC A CONTRATAR'!B7</f>
        <v>0</v>
      </c>
      <c r="V7" s="140">
        <f>'OC A CONTRATAR'!D7</f>
        <v>0</v>
      </c>
      <c r="W7" s="140">
        <f>'OC A CONTRATAR'!H7</f>
        <v>0</v>
      </c>
      <c r="X7" s="140">
        <f>'OC A CONTRATAR'!G7</f>
        <v>0</v>
      </c>
      <c r="Y7" s="140">
        <f>'OC A CONTRATAR'!I7</f>
        <v>0</v>
      </c>
      <c r="Z7" s="140">
        <f>'OC A CONTRATAR'!M7</f>
        <v>0</v>
      </c>
      <c r="AA7" s="140">
        <f>'OC A CONTRATAR'!L7</f>
        <v>0</v>
      </c>
      <c r="AB7" s="140">
        <f>'OC A CONTRATAR'!N7</f>
        <v>0</v>
      </c>
      <c r="AC7" s="140">
        <f>'OC A CONTRATAR'!X7</f>
        <v>0</v>
      </c>
      <c r="AD7" s="140">
        <f>'OC A CONTRATAR'!W7</f>
        <v>0</v>
      </c>
      <c r="AE7" s="140">
        <f>'OC A CONTRATAR'!Y7</f>
        <v>0</v>
      </c>
      <c r="AF7" s="68">
        <f t="shared" si="0"/>
        <v>274880327.85080022</v>
      </c>
      <c r="AG7" s="68">
        <f t="shared" si="1"/>
        <v>189713611.98142302</v>
      </c>
      <c r="AH7" s="68">
        <f t="shared" si="2"/>
        <v>464593939.83222324</v>
      </c>
      <c r="AJ7">
        <f t="shared" si="3"/>
        <v>2022</v>
      </c>
      <c r="AK7">
        <f t="shared" si="9"/>
        <v>2026</v>
      </c>
      <c r="AL7" s="6">
        <f t="shared" si="4"/>
        <v>5633575464.0558786</v>
      </c>
      <c r="AM7" s="6">
        <f t="shared" si="5"/>
        <v>798856566.17744112</v>
      </c>
      <c r="AN7" s="6">
        <f t="shared" si="6"/>
        <v>6432432030.2333193</v>
      </c>
      <c r="AO7" s="6"/>
      <c r="AP7">
        <f t="shared" si="7"/>
        <v>2026</v>
      </c>
      <c r="AQ7" s="33">
        <f t="shared" si="8"/>
        <v>5633.5754640558789</v>
      </c>
      <c r="AR7" s="33">
        <f t="shared" si="8"/>
        <v>798.8565661774411</v>
      </c>
      <c r="AT7" s="33"/>
      <c r="AU7" s="6"/>
      <c r="AV7" s="33"/>
    </row>
    <row r="8" spans="1:48" x14ac:dyDescent="0.3">
      <c r="A8" s="66">
        <v>44713</v>
      </c>
      <c r="B8" s="25">
        <f>'Art. 9º-A - serv. div. comp'!J9</f>
        <v>0</v>
      </c>
      <c r="C8" s="25">
        <f>'Art. 9º-A - serv. div. comp'!K9</f>
        <v>0</v>
      </c>
      <c r="D8" s="25">
        <f>'Art. 9º-A - serv. div. comp'!I9</f>
        <v>0</v>
      </c>
      <c r="E8" s="26">
        <f>'9496'!P8</f>
        <v>198093642.86460662</v>
      </c>
      <c r="F8" s="26">
        <f>'9496'!Q8</f>
        <v>108603085.93212786</v>
      </c>
      <c r="G8" s="26">
        <f>'9496'!R8</f>
        <v>306696728.79673445</v>
      </c>
      <c r="H8" s="45">
        <f>'Art. 23'!H9</f>
        <v>55599137.030000001</v>
      </c>
      <c r="I8" s="45">
        <f>'Art. 23'!I9</f>
        <v>24263015.739999995</v>
      </c>
      <c r="J8" s="87">
        <f>'Art. 23'!G9</f>
        <v>79862152.769999996</v>
      </c>
      <c r="K8" s="27">
        <f>'Fluxo dív. garantidas - RRF'!C8</f>
        <v>9795021.2100000009</v>
      </c>
      <c r="L8" s="27">
        <f>'Fluxo dív. garantidas - RRF'!B8</f>
        <v>40058079.739999995</v>
      </c>
      <c r="M8" s="27">
        <f>'Fluxo dív. garantidas - RRF'!D8</f>
        <v>49853100.950000003</v>
      </c>
      <c r="N8" s="67">
        <f>'Contratos fora RRF'!AS8</f>
        <v>728601.36</v>
      </c>
      <c r="O8" s="67">
        <f>'Contratos fora RRF'!AR8</f>
        <v>1155009.24</v>
      </c>
      <c r="P8" s="67">
        <f>'Contratos fora RRF'!AT8</f>
        <v>1883610.6</v>
      </c>
      <c r="Q8" s="63"/>
      <c r="R8" s="63"/>
      <c r="S8" s="63"/>
      <c r="T8" s="140">
        <f>'OC A CONTRATAR'!C8</f>
        <v>0</v>
      </c>
      <c r="U8" s="140">
        <f>'OC A CONTRATAR'!B8</f>
        <v>0</v>
      </c>
      <c r="V8" s="140">
        <f>'OC A CONTRATAR'!D8</f>
        <v>0</v>
      </c>
      <c r="W8" s="140">
        <f>'OC A CONTRATAR'!H8</f>
        <v>0</v>
      </c>
      <c r="X8" s="140">
        <f>'OC A CONTRATAR'!G8</f>
        <v>0</v>
      </c>
      <c r="Y8" s="140">
        <f>'OC A CONTRATAR'!I8</f>
        <v>0</v>
      </c>
      <c r="Z8" s="140">
        <f>'OC A CONTRATAR'!M8</f>
        <v>0</v>
      </c>
      <c r="AA8" s="140">
        <f>'OC A CONTRATAR'!L8</f>
        <v>0</v>
      </c>
      <c r="AB8" s="140">
        <f>'OC A CONTRATAR'!N8</f>
        <v>0</v>
      </c>
      <c r="AC8" s="140">
        <f>'OC A CONTRATAR'!X8</f>
        <v>0</v>
      </c>
      <c r="AD8" s="140">
        <f>'OC A CONTRATAR'!W8</f>
        <v>0</v>
      </c>
      <c r="AE8" s="140">
        <f>'OC A CONTRATAR'!Y8</f>
        <v>0</v>
      </c>
      <c r="AF8" s="68">
        <f t="shared" si="0"/>
        <v>264216402.46460664</v>
      </c>
      <c r="AG8" s="68">
        <f t="shared" si="1"/>
        <v>174079190.65212786</v>
      </c>
      <c r="AH8" s="68">
        <f t="shared" si="2"/>
        <v>438295593.11673445</v>
      </c>
      <c r="AJ8">
        <f t="shared" si="3"/>
        <v>2022</v>
      </c>
      <c r="AK8">
        <f t="shared" si="9"/>
        <v>2027</v>
      </c>
      <c r="AL8" s="6">
        <f t="shared" si="4"/>
        <v>5256647275.4598761</v>
      </c>
      <c r="AM8" s="6">
        <f t="shared" si="5"/>
        <v>3215776862.3156099</v>
      </c>
      <c r="AN8" s="6">
        <f t="shared" si="6"/>
        <v>8472424137.775486</v>
      </c>
      <c r="AO8" s="6"/>
      <c r="AP8">
        <f t="shared" si="7"/>
        <v>2027</v>
      </c>
      <c r="AQ8" s="33">
        <f t="shared" si="8"/>
        <v>5256.6472754598763</v>
      </c>
      <c r="AR8" s="33">
        <f t="shared" si="8"/>
        <v>3215.7768623156098</v>
      </c>
      <c r="AT8" s="33"/>
      <c r="AU8" s="6"/>
      <c r="AV8" s="33"/>
    </row>
    <row r="9" spans="1:48" x14ac:dyDescent="0.3">
      <c r="A9" s="66">
        <v>44743</v>
      </c>
      <c r="B9" s="25">
        <f>'Art. 9º-A - serv. div. comp'!J10</f>
        <v>56174345.12996117</v>
      </c>
      <c r="C9" s="25">
        <f>'Art. 9º-A - serv. div. comp'!K10</f>
        <v>24281129.60343615</v>
      </c>
      <c r="D9" s="25">
        <f>'Art. 9º-A - serv. div. comp'!I10</f>
        <v>80455474.73339732</v>
      </c>
      <c r="E9" s="26">
        <f>'9496'!P9</f>
        <v>199420417.94879454</v>
      </c>
      <c r="F9" s="26">
        <f>'9496'!Q9</f>
        <v>109913434.96343699</v>
      </c>
      <c r="G9" s="26">
        <f>'9496'!R9</f>
        <v>309333852.91223156</v>
      </c>
      <c r="H9" s="45"/>
      <c r="I9" s="45"/>
      <c r="J9" s="45"/>
      <c r="K9" s="27">
        <f>'Fluxo dív. garantidas - RRF'!C9</f>
        <v>11386459.17</v>
      </c>
      <c r="L9" s="27">
        <f>'Fluxo dív. garantidas - RRF'!B9</f>
        <v>42086726.370000005</v>
      </c>
      <c r="M9" s="27">
        <f>'Fluxo dív. garantidas - RRF'!D9</f>
        <v>53473185.539999999</v>
      </c>
      <c r="N9" s="67">
        <f>'Contratos fora RRF'!AS9</f>
        <v>722423.25</v>
      </c>
      <c r="O9" s="67">
        <f>'Contratos fora RRF'!AR9</f>
        <v>1156762.44</v>
      </c>
      <c r="P9" s="67">
        <f>'Contratos fora RRF'!AT9</f>
        <v>1879185.69</v>
      </c>
      <c r="Q9" s="63"/>
      <c r="R9" s="63"/>
      <c r="S9" s="63"/>
      <c r="T9" s="140">
        <f>'OC A CONTRATAR'!C9</f>
        <v>0</v>
      </c>
      <c r="U9" s="140">
        <f>'OC A CONTRATAR'!B9</f>
        <v>0</v>
      </c>
      <c r="V9" s="140">
        <f>'OC A CONTRATAR'!D9</f>
        <v>0</v>
      </c>
      <c r="W9" s="140">
        <f>'OC A CONTRATAR'!H9</f>
        <v>0</v>
      </c>
      <c r="X9" s="140">
        <f>'OC A CONTRATAR'!G9</f>
        <v>0</v>
      </c>
      <c r="Y9" s="140">
        <f>'OC A CONTRATAR'!I9</f>
        <v>0</v>
      </c>
      <c r="Z9" s="140">
        <f>'OC A CONTRATAR'!M9</f>
        <v>0</v>
      </c>
      <c r="AA9" s="140">
        <f>'OC A CONTRATAR'!L9</f>
        <v>0</v>
      </c>
      <c r="AB9" s="140">
        <f>'OC A CONTRATAR'!N9</f>
        <v>0</v>
      </c>
      <c r="AC9" s="140">
        <f>'OC A CONTRATAR'!X9</f>
        <v>0</v>
      </c>
      <c r="AD9" s="140">
        <f>'OC A CONTRATAR'!W9</f>
        <v>0</v>
      </c>
      <c r="AE9" s="140">
        <f>'OC A CONTRATAR'!Y9</f>
        <v>0</v>
      </c>
      <c r="AF9" s="68">
        <f t="shared" si="0"/>
        <v>267703645.49875569</v>
      </c>
      <c r="AG9" s="68">
        <f t="shared" si="1"/>
        <v>177438053.37687314</v>
      </c>
      <c r="AH9" s="68">
        <f t="shared" si="2"/>
        <v>445141698.87562889</v>
      </c>
      <c r="AJ9">
        <f t="shared" si="3"/>
        <v>2022</v>
      </c>
      <c r="AK9">
        <f t="shared" si="9"/>
        <v>2028</v>
      </c>
      <c r="AL9" s="6">
        <f t="shared" si="4"/>
        <v>4636000831.643796</v>
      </c>
      <c r="AM9" s="6">
        <f t="shared" si="5"/>
        <v>5230535571.4220219</v>
      </c>
      <c r="AN9" s="6">
        <f t="shared" si="6"/>
        <v>9866536403.0658169</v>
      </c>
      <c r="AO9" s="6"/>
      <c r="AP9">
        <f t="shared" si="7"/>
        <v>2028</v>
      </c>
      <c r="AQ9" s="33">
        <f t="shared" si="8"/>
        <v>4636.0008316437961</v>
      </c>
      <c r="AR9" s="33">
        <f t="shared" si="8"/>
        <v>5230.5355714220223</v>
      </c>
      <c r="AT9" s="33"/>
      <c r="AU9" s="6"/>
      <c r="AV9" s="33"/>
    </row>
    <row r="10" spans="1:48" x14ac:dyDescent="0.3">
      <c r="A10" s="66">
        <v>44774</v>
      </c>
      <c r="B10" s="25">
        <f>'Art. 9º-A - serv. div. comp'!J11</f>
        <v>56474674.925671682</v>
      </c>
      <c r="C10" s="25">
        <f>'Art. 9º-A - serv. div. comp'!K11</f>
        <v>24527655.669488549</v>
      </c>
      <c r="D10" s="25">
        <f>'Art. 9º-A - serv. div. comp'!I11</f>
        <v>81002330.595160231</v>
      </c>
      <c r="E10" s="26">
        <f>'9496'!P10</f>
        <v>200371264.06399482</v>
      </c>
      <c r="F10" s="26">
        <f>'9496'!Q10</f>
        <v>111009580.94695738</v>
      </c>
      <c r="G10" s="26">
        <f>'9496'!R10</f>
        <v>311380845.01095223</v>
      </c>
      <c r="H10" s="45"/>
      <c r="I10" s="45"/>
      <c r="J10" s="45"/>
      <c r="K10" s="27">
        <f>'Fluxo dív. garantidas - RRF'!C10</f>
        <v>13573985.129999999</v>
      </c>
      <c r="L10" s="27">
        <f>'Fluxo dív. garantidas - RRF'!B10</f>
        <v>42096447.469999999</v>
      </c>
      <c r="M10" s="27">
        <f>'Fluxo dív. garantidas - RRF'!D10</f>
        <v>55670432.599999994</v>
      </c>
      <c r="N10" s="67">
        <f>'Contratos fora RRF'!AS10</f>
        <v>2994367.82</v>
      </c>
      <c r="O10" s="67">
        <f>'Contratos fora RRF'!AR10</f>
        <v>7549525.1100000003</v>
      </c>
      <c r="P10" s="67">
        <f>'Contratos fora RRF'!AT10</f>
        <v>10543892.930000002</v>
      </c>
      <c r="Q10" s="63"/>
      <c r="R10" s="63"/>
      <c r="S10" s="63"/>
      <c r="T10" s="140">
        <f>'OC A CONTRATAR'!C10</f>
        <v>0</v>
      </c>
      <c r="U10" s="140">
        <f>'OC A CONTRATAR'!B10</f>
        <v>0</v>
      </c>
      <c r="V10" s="140">
        <f>'OC A CONTRATAR'!D10</f>
        <v>0</v>
      </c>
      <c r="W10" s="140">
        <f>'OC A CONTRATAR'!H10</f>
        <v>0</v>
      </c>
      <c r="X10" s="140">
        <f>'OC A CONTRATAR'!G10</f>
        <v>0</v>
      </c>
      <c r="Y10" s="140">
        <f>'OC A CONTRATAR'!I10</f>
        <v>0</v>
      </c>
      <c r="Z10" s="140">
        <f>'OC A CONTRATAR'!M10</f>
        <v>0</v>
      </c>
      <c r="AA10" s="140">
        <f>'OC A CONTRATAR'!L10</f>
        <v>0</v>
      </c>
      <c r="AB10" s="140">
        <f>'OC A CONTRATAR'!N10</f>
        <v>0</v>
      </c>
      <c r="AC10" s="140">
        <f>'OC A CONTRATAR'!X10</f>
        <v>0</v>
      </c>
      <c r="AD10" s="140">
        <f>'OC A CONTRATAR'!W10</f>
        <v>0</v>
      </c>
      <c r="AE10" s="140">
        <f>'OC A CONTRATAR'!Y10</f>
        <v>0</v>
      </c>
      <c r="AF10" s="68">
        <f t="shared" si="0"/>
        <v>273414291.93966651</v>
      </c>
      <c r="AG10" s="68">
        <f t="shared" si="1"/>
        <v>185183209.19644594</v>
      </c>
      <c r="AH10" s="68">
        <f t="shared" si="2"/>
        <v>458597501.13611251</v>
      </c>
      <c r="AJ10">
        <f t="shared" si="3"/>
        <v>2022</v>
      </c>
      <c r="AK10">
        <f t="shared" si="9"/>
        <v>2029</v>
      </c>
      <c r="AL10" s="6">
        <f t="shared" si="4"/>
        <v>4869394680.0242624</v>
      </c>
      <c r="AM10" s="6">
        <f t="shared" si="5"/>
        <v>5323660496.3714733</v>
      </c>
      <c r="AN10" s="6">
        <f t="shared" si="6"/>
        <v>10193055176.395735</v>
      </c>
      <c r="AO10" s="6"/>
      <c r="AP10">
        <f t="shared" si="7"/>
        <v>2029</v>
      </c>
      <c r="AQ10" s="33">
        <f t="shared" si="8"/>
        <v>4869.394680024262</v>
      </c>
      <c r="AR10" s="33">
        <f t="shared" si="8"/>
        <v>5323.6604963714735</v>
      </c>
      <c r="AT10" s="33"/>
      <c r="AU10" s="6"/>
      <c r="AV10" s="33"/>
    </row>
    <row r="11" spans="1:48" x14ac:dyDescent="0.3">
      <c r="A11" s="66">
        <v>44805</v>
      </c>
      <c r="B11" s="25">
        <f>'Art. 9º-A - serv. div. comp'!J12</f>
        <v>56787158.949709475</v>
      </c>
      <c r="C11" s="25">
        <f>'Art. 9º-A - serv. div. comp'!K12</f>
        <v>24781458.938641518</v>
      </c>
      <c r="D11" s="25">
        <f>'Art. 9º-A - serv. div. comp'!I12</f>
        <v>81568617.888350993</v>
      </c>
      <c r="E11" s="26">
        <f>'9496'!P11</f>
        <v>201512061.69634667</v>
      </c>
      <c r="F11" s="26">
        <f>'9496'!Q11</f>
        <v>112202857.48069336</v>
      </c>
      <c r="G11" s="26">
        <f>'9496'!R11</f>
        <v>313714919.17704004</v>
      </c>
      <c r="H11" s="45"/>
      <c r="I11" s="45"/>
      <c r="J11" s="45"/>
      <c r="K11" s="27">
        <f>'Fluxo dív. garantidas - RRF'!C11</f>
        <v>46798407.43</v>
      </c>
      <c r="L11" s="27">
        <f>'Fluxo dív. garantidas - RRF'!B11</f>
        <v>163143345.58000001</v>
      </c>
      <c r="M11" s="27">
        <f>'Fluxo dív. garantidas - RRF'!D11</f>
        <v>209941753.00999999</v>
      </c>
      <c r="N11" s="67">
        <f>'Contratos fora RRF'!AS11</f>
        <v>734890.16999999993</v>
      </c>
      <c r="O11" s="67">
        <f>'Contratos fora RRF'!AR11</f>
        <v>1160642.25</v>
      </c>
      <c r="P11" s="67">
        <f>'Contratos fora RRF'!AT11</f>
        <v>1895532.42</v>
      </c>
      <c r="Q11" s="63"/>
      <c r="R11" s="63"/>
      <c r="S11" s="63"/>
      <c r="T11" s="140">
        <f>'OC A CONTRATAR'!C11</f>
        <v>0</v>
      </c>
      <c r="U11" s="140">
        <f>'OC A CONTRATAR'!B11</f>
        <v>0</v>
      </c>
      <c r="V11" s="140">
        <f>'OC A CONTRATAR'!D11</f>
        <v>0</v>
      </c>
      <c r="W11" s="140">
        <f>'OC A CONTRATAR'!H11</f>
        <v>0</v>
      </c>
      <c r="X11" s="140">
        <f>'OC A CONTRATAR'!G11</f>
        <v>0</v>
      </c>
      <c r="Y11" s="140">
        <f>'OC A CONTRATAR'!I11</f>
        <v>0</v>
      </c>
      <c r="Z11" s="140">
        <f>'OC A CONTRATAR'!M11</f>
        <v>0</v>
      </c>
      <c r="AA11" s="140">
        <f>'OC A CONTRATAR'!L11</f>
        <v>0</v>
      </c>
      <c r="AB11" s="140">
        <f>'OC A CONTRATAR'!N11</f>
        <v>0</v>
      </c>
      <c r="AC11" s="140">
        <f>'OC A CONTRATAR'!X11</f>
        <v>0</v>
      </c>
      <c r="AD11" s="140">
        <f>'OC A CONTRATAR'!W11</f>
        <v>0</v>
      </c>
      <c r="AE11" s="140">
        <f>'OC A CONTRATAR'!Y11</f>
        <v>0</v>
      </c>
      <c r="AF11" s="68">
        <f t="shared" si="0"/>
        <v>305832518.24605614</v>
      </c>
      <c r="AG11" s="68">
        <f t="shared" si="1"/>
        <v>301288304.24933493</v>
      </c>
      <c r="AH11" s="68">
        <f t="shared" si="2"/>
        <v>607120822.49539101</v>
      </c>
      <c r="AJ11">
        <f t="shared" si="3"/>
        <v>2022</v>
      </c>
      <c r="AK11">
        <f t="shared" si="9"/>
        <v>2030</v>
      </c>
      <c r="AL11" s="6">
        <f t="shared" si="4"/>
        <v>5246630243.2137642</v>
      </c>
      <c r="AM11" s="6">
        <f t="shared" si="5"/>
        <v>5375995949.0294456</v>
      </c>
      <c r="AN11" s="6">
        <f t="shared" si="6"/>
        <v>10622626192.24321</v>
      </c>
      <c r="AO11" s="6"/>
      <c r="AP11">
        <f t="shared" si="7"/>
        <v>2030</v>
      </c>
      <c r="AQ11" s="33">
        <f t="shared" si="8"/>
        <v>5246.6302432137645</v>
      </c>
      <c r="AR11" s="33">
        <f t="shared" si="8"/>
        <v>5375.9959490294459</v>
      </c>
      <c r="AT11" s="33"/>
      <c r="AU11" s="6"/>
      <c r="AV11" s="33"/>
    </row>
    <row r="12" spans="1:48" x14ac:dyDescent="0.3">
      <c r="A12" s="66">
        <v>44835</v>
      </c>
      <c r="B12" s="25">
        <f>'Art. 9º-A - serv. div. comp'!J13</f>
        <v>57177016.431230061</v>
      </c>
      <c r="C12" s="25">
        <f>'Art. 9º-A - serv. div. comp'!K13</f>
        <v>25071231.181366675</v>
      </c>
      <c r="D12" s="25">
        <f>'Art. 9º-A - serv. div. comp'!I13</f>
        <v>82248247.612596735</v>
      </c>
      <c r="E12" s="26">
        <f>'9496'!P12</f>
        <v>202989617.1282095</v>
      </c>
      <c r="F12" s="26">
        <f>'9496'!Q12</f>
        <v>113631577.26691057</v>
      </c>
      <c r="G12" s="26">
        <f>'9496'!R12</f>
        <v>316621194.39512008</v>
      </c>
      <c r="H12" s="45"/>
      <c r="I12" s="45"/>
      <c r="J12" s="45"/>
      <c r="K12" s="27">
        <f>'Fluxo dív. garantidas - RRF'!C12</f>
        <v>16228187.92</v>
      </c>
      <c r="L12" s="27">
        <f>'Fluxo dív. garantidas - RRF'!B12</f>
        <v>41103752</v>
      </c>
      <c r="M12" s="27">
        <f>'Fluxo dív. garantidas - RRF'!D12</f>
        <v>57331939.920000002</v>
      </c>
      <c r="N12" s="67">
        <f>'Contratos fora RRF'!AS12</f>
        <v>1937766.44</v>
      </c>
      <c r="O12" s="67">
        <f>'Contratos fora RRF'!AR12</f>
        <v>1162686.8799999999</v>
      </c>
      <c r="P12" s="67">
        <f>'Contratos fora RRF'!AT12</f>
        <v>3100453.3200000003</v>
      </c>
      <c r="Q12" s="63"/>
      <c r="R12" s="63"/>
      <c r="S12" s="63"/>
      <c r="T12" s="140">
        <f>'OC A CONTRATAR'!C12</f>
        <v>0</v>
      </c>
      <c r="U12" s="140">
        <f>'OC A CONTRATAR'!B12</f>
        <v>0</v>
      </c>
      <c r="V12" s="140">
        <f>'OC A CONTRATAR'!D12</f>
        <v>0</v>
      </c>
      <c r="W12" s="140">
        <f>'OC A CONTRATAR'!H12</f>
        <v>0</v>
      </c>
      <c r="X12" s="140">
        <f>'OC A CONTRATAR'!G12</f>
        <v>0</v>
      </c>
      <c r="Y12" s="140">
        <f>'OC A CONTRATAR'!I12</f>
        <v>0</v>
      </c>
      <c r="Z12" s="140">
        <f>'OC A CONTRATAR'!M12</f>
        <v>0</v>
      </c>
      <c r="AA12" s="140">
        <f>'OC A CONTRATAR'!L12</f>
        <v>0</v>
      </c>
      <c r="AB12" s="140">
        <f>'OC A CONTRATAR'!N12</f>
        <v>0</v>
      </c>
      <c r="AC12" s="140">
        <f>'OC A CONTRATAR'!X12</f>
        <v>0</v>
      </c>
      <c r="AD12" s="140">
        <f>'OC A CONTRATAR'!W12</f>
        <v>0</v>
      </c>
      <c r="AE12" s="140">
        <f>'OC A CONTRATAR'!Y12</f>
        <v>0</v>
      </c>
      <c r="AF12" s="68">
        <f t="shared" si="0"/>
        <v>278332587.91943955</v>
      </c>
      <c r="AG12" s="68">
        <f t="shared" si="1"/>
        <v>180969247.32827723</v>
      </c>
      <c r="AH12" s="68">
        <f t="shared" si="2"/>
        <v>459301835.24771684</v>
      </c>
      <c r="AJ12">
        <f t="shared" si="3"/>
        <v>2022</v>
      </c>
      <c r="AK12">
        <f t="shared" si="9"/>
        <v>2031</v>
      </c>
      <c r="AL12" s="6">
        <f t="shared" si="4"/>
        <v>5425995357.0213795</v>
      </c>
      <c r="AM12" s="6">
        <f t="shared" si="5"/>
        <v>5329533504.3079844</v>
      </c>
      <c r="AN12" s="6">
        <f t="shared" si="6"/>
        <v>10755528861.329361</v>
      </c>
      <c r="AO12" s="6"/>
      <c r="AP12">
        <f t="shared" si="7"/>
        <v>2031</v>
      </c>
      <c r="AQ12" s="33">
        <f t="shared" si="8"/>
        <v>5425.9953570213793</v>
      </c>
      <c r="AR12" s="33">
        <f t="shared" si="8"/>
        <v>5329.533504307984</v>
      </c>
      <c r="AT12" s="33"/>
      <c r="AU12" s="6"/>
      <c r="AV12" s="33"/>
    </row>
    <row r="13" spans="1:48" x14ac:dyDescent="0.3">
      <c r="A13" s="66">
        <v>44866</v>
      </c>
      <c r="B13" s="25">
        <f>'Art. 9º-A - serv. div. comp'!J14</f>
        <v>57513710.514133371</v>
      </c>
      <c r="C13" s="25">
        <f>'Art. 9º-A - serv. div. comp'!K14</f>
        <v>25339966.449139677</v>
      </c>
      <c r="D13" s="25">
        <f>'Art. 9º-A - serv. div. comp'!I14</f>
        <v>82853676.963273048</v>
      </c>
      <c r="E13" s="26">
        <f>'9496'!P13</f>
        <v>203998110.26806143</v>
      </c>
      <c r="F13" s="26">
        <f>'9496'!Q13</f>
        <v>114772358.99543239</v>
      </c>
      <c r="G13" s="26">
        <f>'9496'!R13</f>
        <v>318770469.26349384</v>
      </c>
      <c r="H13" s="45"/>
      <c r="I13" s="45"/>
      <c r="J13" s="45"/>
      <c r="K13" s="27">
        <f>'Fluxo dív. garantidas - RRF'!C13</f>
        <v>57533331.659999996</v>
      </c>
      <c r="L13" s="27">
        <f>'Fluxo dív. garantidas - RRF'!B13</f>
        <v>48570424.519999996</v>
      </c>
      <c r="M13" s="27">
        <f>'Fluxo dív. garantidas - RRF'!D13</f>
        <v>106103756.18000001</v>
      </c>
      <c r="N13" s="67">
        <f>'Contratos fora RRF'!AS13</f>
        <v>4190852.1800000006</v>
      </c>
      <c r="O13" s="67">
        <f>'Contratos fora RRF'!AR13</f>
        <v>11950128.23</v>
      </c>
      <c r="P13" s="67">
        <f>'Contratos fora RRF'!AT13</f>
        <v>16140980.409999998</v>
      </c>
      <c r="Q13" s="63"/>
      <c r="R13" s="63"/>
      <c r="S13" s="63"/>
      <c r="T13" s="140">
        <f>'OC A CONTRATAR'!C13</f>
        <v>0</v>
      </c>
      <c r="U13" s="140">
        <f>'OC A CONTRATAR'!B13</f>
        <v>0</v>
      </c>
      <c r="V13" s="140">
        <f>'OC A CONTRATAR'!D13</f>
        <v>0</v>
      </c>
      <c r="W13" s="140">
        <f>'OC A CONTRATAR'!H13</f>
        <v>0</v>
      </c>
      <c r="X13" s="140">
        <f>'OC A CONTRATAR'!G13</f>
        <v>0</v>
      </c>
      <c r="Y13" s="140">
        <f>'OC A CONTRATAR'!I13</f>
        <v>0</v>
      </c>
      <c r="Z13" s="140">
        <f>'OC A CONTRATAR'!M13</f>
        <v>0</v>
      </c>
      <c r="AA13" s="140">
        <f>'OC A CONTRATAR'!L13</f>
        <v>0</v>
      </c>
      <c r="AB13" s="140">
        <f>'OC A CONTRATAR'!N13</f>
        <v>0</v>
      </c>
      <c r="AC13" s="140">
        <f>'OC A CONTRATAR'!X13</f>
        <v>0</v>
      </c>
      <c r="AD13" s="140">
        <f>'OC A CONTRATAR'!W13</f>
        <v>0</v>
      </c>
      <c r="AE13" s="140">
        <f>'OC A CONTRATAR'!Y13</f>
        <v>0</v>
      </c>
      <c r="AF13" s="68">
        <f t="shared" si="0"/>
        <v>323236004.62219483</v>
      </c>
      <c r="AG13" s="68">
        <f t="shared" si="1"/>
        <v>200632878.19457206</v>
      </c>
      <c r="AH13" s="68">
        <f t="shared" si="2"/>
        <v>523868882.81676692</v>
      </c>
      <c r="AJ13">
        <f t="shared" si="3"/>
        <v>2022</v>
      </c>
    </row>
    <row r="14" spans="1:48" x14ac:dyDescent="0.3">
      <c r="A14" s="66">
        <v>44896</v>
      </c>
      <c r="B14" s="25">
        <f>'Art. 9º-A - serv. div. comp'!J15</f>
        <v>57822634.280424133</v>
      </c>
      <c r="C14" s="25">
        <f>'Art. 9º-A - serv. div. comp'!K15</f>
        <v>25598590.370047361</v>
      </c>
      <c r="D14" s="25">
        <f>'Art. 9º-A - serv. div. comp'!I15</f>
        <v>83421224.650471494</v>
      </c>
      <c r="E14" s="26">
        <f>'9496'!P14</f>
        <v>204832877.55058926</v>
      </c>
      <c r="F14" s="26">
        <f>'9496'!Q14</f>
        <v>115862223.82801504</v>
      </c>
      <c r="G14" s="26">
        <f>'9496'!R14</f>
        <v>320695101.37860429</v>
      </c>
      <c r="H14" s="45"/>
      <c r="I14" s="45"/>
      <c r="J14" s="45"/>
      <c r="K14" s="27">
        <f>'Fluxo dív. garantidas - RRF'!C14</f>
        <v>18876222.68</v>
      </c>
      <c r="L14" s="27">
        <f>'Fluxo dív. garantidas - RRF'!B14</f>
        <v>41397799.289999999</v>
      </c>
      <c r="M14" s="27">
        <f>'Fluxo dív. garantidas - RRF'!D14</f>
        <v>60274021.969999999</v>
      </c>
      <c r="N14" s="67">
        <f>'Contratos fora RRF'!AS14</f>
        <v>671120.31</v>
      </c>
      <c r="O14" s="67">
        <f>'Contratos fora RRF'!AR14</f>
        <v>1166755.58</v>
      </c>
      <c r="P14" s="67">
        <f>'Contratos fora RRF'!AT14</f>
        <v>1837875.89</v>
      </c>
      <c r="Q14" s="63"/>
      <c r="R14" s="63"/>
      <c r="S14" s="63"/>
      <c r="T14" s="140">
        <f>'OC A CONTRATAR'!C14</f>
        <v>0</v>
      </c>
      <c r="U14" s="140">
        <f>'OC A CONTRATAR'!B14</f>
        <v>0</v>
      </c>
      <c r="V14" s="140">
        <f>'OC A CONTRATAR'!D14</f>
        <v>0</v>
      </c>
      <c r="W14" s="140">
        <f>'OC A CONTRATAR'!H14</f>
        <v>0</v>
      </c>
      <c r="X14" s="140">
        <f>'OC A CONTRATAR'!G14</f>
        <v>0</v>
      </c>
      <c r="Y14" s="140">
        <f>'OC A CONTRATAR'!I14</f>
        <v>0</v>
      </c>
      <c r="Z14" s="140">
        <f>'OC A CONTRATAR'!M14</f>
        <v>0</v>
      </c>
      <c r="AA14" s="140">
        <f>'OC A CONTRATAR'!L14</f>
        <v>0</v>
      </c>
      <c r="AB14" s="140">
        <f>'OC A CONTRATAR'!N14</f>
        <v>0</v>
      </c>
      <c r="AC14" s="140">
        <f>'OC A CONTRATAR'!X14</f>
        <v>0</v>
      </c>
      <c r="AD14" s="140">
        <f>'OC A CONTRATAR'!W14</f>
        <v>0</v>
      </c>
      <c r="AE14" s="140">
        <f>'OC A CONTRATAR'!Y14</f>
        <v>0</v>
      </c>
      <c r="AF14" s="68">
        <f t="shared" si="0"/>
        <v>282202854.82101339</v>
      </c>
      <c r="AG14" s="68">
        <f t="shared" si="1"/>
        <v>184025369.06806242</v>
      </c>
      <c r="AH14" s="68">
        <f t="shared" si="2"/>
        <v>466228223.88907576</v>
      </c>
      <c r="AJ14">
        <f t="shared" si="3"/>
        <v>2022</v>
      </c>
    </row>
    <row r="15" spans="1:48" x14ac:dyDescent="0.3">
      <c r="A15" s="66">
        <v>44927</v>
      </c>
      <c r="B15" s="25">
        <f>'Art. 9º-A - serv. div. comp'!J16</f>
        <v>71641970.649667472</v>
      </c>
      <c r="C15" s="25">
        <f>'Art. 9º-A - serv. div. comp'!K16</f>
        <v>31869283.661819622</v>
      </c>
      <c r="D15" s="25">
        <f>'Art. 9º-A - serv. div. comp'!I16</f>
        <v>103511254.31148709</v>
      </c>
      <c r="E15" s="26">
        <f>'9496'!P15</f>
        <v>205847129.82827333</v>
      </c>
      <c r="F15" s="26">
        <f>'9496'!Q15</f>
        <v>117044732.9947744</v>
      </c>
      <c r="G15" s="26">
        <f>'9496'!R15</f>
        <v>322891862.82304776</v>
      </c>
      <c r="H15" s="45"/>
      <c r="I15" s="45"/>
      <c r="J15" s="45"/>
      <c r="K15" s="27">
        <f>'Fluxo dív. garantidas - RRF'!C15</f>
        <v>20618621.23</v>
      </c>
      <c r="L15" s="27">
        <f>'Fluxo dív. garantidas - RRF'!B15</f>
        <v>40300983.859999999</v>
      </c>
      <c r="M15" s="27">
        <f>'Fluxo dív. garantidas - RRF'!D15</f>
        <v>60919605.090000004</v>
      </c>
      <c r="N15" s="67">
        <f>'Contratos fora RRF'!AS15</f>
        <v>734312.39000000013</v>
      </c>
      <c r="O15" s="67">
        <f>'Contratos fora RRF'!AR15</f>
        <v>1125773.7600000002</v>
      </c>
      <c r="P15" s="67">
        <f>'Contratos fora RRF'!AT15</f>
        <v>1860086.15</v>
      </c>
      <c r="Q15" s="63"/>
      <c r="R15" s="63"/>
      <c r="S15" s="63"/>
      <c r="T15" s="140">
        <f>'OC A CONTRATAR'!C15</f>
        <v>0</v>
      </c>
      <c r="U15" s="140">
        <f>'OC A CONTRATAR'!B15</f>
        <v>0</v>
      </c>
      <c r="V15" s="140">
        <f>'OC A CONTRATAR'!D15</f>
        <v>0</v>
      </c>
      <c r="W15" s="140">
        <f>'OC A CONTRATAR'!H15</f>
        <v>0</v>
      </c>
      <c r="X15" s="140">
        <f>'OC A CONTRATAR'!G15</f>
        <v>0</v>
      </c>
      <c r="Y15" s="140">
        <f>'OC A CONTRATAR'!I15</f>
        <v>0</v>
      </c>
      <c r="Z15" s="140">
        <f>'OC A CONTRATAR'!M15</f>
        <v>0</v>
      </c>
      <c r="AA15" s="140">
        <f>'OC A CONTRATAR'!L15</f>
        <v>0</v>
      </c>
      <c r="AB15" s="140">
        <f>'OC A CONTRATAR'!N15</f>
        <v>0</v>
      </c>
      <c r="AC15" s="140">
        <f>'OC A CONTRATAR'!X15</f>
        <v>0</v>
      </c>
      <c r="AD15" s="140">
        <f>'OC A CONTRATAR'!W15</f>
        <v>0</v>
      </c>
      <c r="AE15" s="140">
        <f>'OC A CONTRATAR'!Y15</f>
        <v>0</v>
      </c>
      <c r="AF15" s="68">
        <f t="shared" si="0"/>
        <v>298842034.0979408</v>
      </c>
      <c r="AG15" s="68">
        <f t="shared" si="1"/>
        <v>190340774.27659404</v>
      </c>
      <c r="AH15" s="68">
        <f t="shared" si="2"/>
        <v>489182808.37453485</v>
      </c>
      <c r="AJ15">
        <f t="shared" si="3"/>
        <v>2023</v>
      </c>
    </row>
    <row r="16" spans="1:48" x14ac:dyDescent="0.3">
      <c r="A16" s="66">
        <v>44958</v>
      </c>
      <c r="B16" s="25">
        <f>'Art. 9º-A - serv. div. comp'!J17</f>
        <v>72098940.582818687</v>
      </c>
      <c r="C16" s="25">
        <f>'Art. 9º-A - serv. div. comp'!K17</f>
        <v>32227257.833862752</v>
      </c>
      <c r="D16" s="25">
        <f>'Art. 9º-A - serv. div. comp'!I17</f>
        <v>104326198.41668144</v>
      </c>
      <c r="E16" s="26">
        <f>'9496'!P16</f>
        <v>207349410.53673521</v>
      </c>
      <c r="F16" s="26">
        <f>'9496'!Q16</f>
        <v>118498704.77023262</v>
      </c>
      <c r="G16" s="26">
        <f>'9496'!R16</f>
        <v>325848115.30696785</v>
      </c>
      <c r="H16" s="45"/>
      <c r="I16" s="45"/>
      <c r="J16" s="45"/>
      <c r="K16" s="27">
        <f>'Fluxo dív. garantidas - RRF'!C16</f>
        <v>20658665.399999999</v>
      </c>
      <c r="L16" s="27">
        <f>'Fluxo dív. garantidas - RRF'!B16</f>
        <v>40644488.310000002</v>
      </c>
      <c r="M16" s="27">
        <f>'Fluxo dív. garantidas - RRF'!D16</f>
        <v>61303153.710000001</v>
      </c>
      <c r="N16" s="67">
        <f>'Contratos fora RRF'!AS16</f>
        <v>6135486.6999999993</v>
      </c>
      <c r="O16" s="67">
        <f>'Contratos fora RRF'!AR16</f>
        <v>7607081.3900000006</v>
      </c>
      <c r="P16" s="67">
        <f>'Contratos fora RRF'!AT16</f>
        <v>13742568.090000002</v>
      </c>
      <c r="Q16" s="63"/>
      <c r="R16" s="63"/>
      <c r="S16" s="63"/>
      <c r="T16" s="140">
        <f>'OC A CONTRATAR'!C16</f>
        <v>0</v>
      </c>
      <c r="U16" s="140">
        <f>'OC A CONTRATAR'!B16</f>
        <v>0</v>
      </c>
      <c r="V16" s="140">
        <f>'OC A CONTRATAR'!D16</f>
        <v>0</v>
      </c>
      <c r="W16" s="140">
        <f>'OC A CONTRATAR'!H16</f>
        <v>0</v>
      </c>
      <c r="X16" s="140">
        <f>'OC A CONTRATAR'!G16</f>
        <v>0</v>
      </c>
      <c r="Y16" s="140">
        <f>'OC A CONTRATAR'!I16</f>
        <v>0</v>
      </c>
      <c r="Z16" s="140">
        <f>'OC A CONTRATAR'!M16</f>
        <v>0</v>
      </c>
      <c r="AA16" s="140">
        <f>'OC A CONTRATAR'!L16</f>
        <v>0</v>
      </c>
      <c r="AB16" s="140">
        <f>'OC A CONTRATAR'!N16</f>
        <v>0</v>
      </c>
      <c r="AC16" s="140">
        <f>'OC A CONTRATAR'!X16</f>
        <v>0</v>
      </c>
      <c r="AD16" s="140">
        <f>'OC A CONTRATAR'!W16</f>
        <v>0</v>
      </c>
      <c r="AE16" s="140">
        <f>'OC A CONTRATAR'!Y16</f>
        <v>0</v>
      </c>
      <c r="AF16" s="68">
        <f t="shared" si="0"/>
        <v>306242503.21955389</v>
      </c>
      <c r="AG16" s="68">
        <f t="shared" si="1"/>
        <v>198977532.30409539</v>
      </c>
      <c r="AH16" s="68">
        <f t="shared" si="2"/>
        <v>505220035.52364922</v>
      </c>
      <c r="AJ16">
        <f t="shared" si="3"/>
        <v>2023</v>
      </c>
    </row>
    <row r="17" spans="1:40" x14ac:dyDescent="0.3">
      <c r="A17" s="66">
        <v>44986</v>
      </c>
      <c r="B17" s="25">
        <f>'Art. 9º-A - serv. div. comp'!J18</f>
        <v>72558305.598577917</v>
      </c>
      <c r="C17" s="25">
        <f>'Art. 9º-A - serv. div. comp'!K18</f>
        <v>32589252.978238031</v>
      </c>
      <c r="D17" s="25">
        <f>'Art. 9º-A - serv. div. comp'!I18</f>
        <v>105147558.57681595</v>
      </c>
      <c r="E17" s="26">
        <f>'9496'!P17</f>
        <v>208505191.02239633</v>
      </c>
      <c r="F17" s="26">
        <f>'9496'!Q17</f>
        <v>119802687.79398327</v>
      </c>
      <c r="G17" s="26">
        <f>'9496'!R17</f>
        <v>328307878.81637961</v>
      </c>
      <c r="H17" s="45"/>
      <c r="I17" s="45"/>
      <c r="J17" s="45"/>
      <c r="K17" s="27">
        <f>'Fluxo dív. garantidas - RRF'!C17</f>
        <v>94758667.390000001</v>
      </c>
      <c r="L17" s="27">
        <f>'Fluxo dív. garantidas - RRF'!B17</f>
        <v>128928855.12</v>
      </c>
      <c r="M17" s="27">
        <f>'Fluxo dív. garantidas - RRF'!D17</f>
        <v>223687522.50999999</v>
      </c>
      <c r="N17" s="67">
        <f>'Contratos fora RRF'!AS17</f>
        <v>631527.03</v>
      </c>
      <c r="O17" s="67">
        <f>'Contratos fora RRF'!AR17</f>
        <v>1129652.31</v>
      </c>
      <c r="P17" s="67">
        <f>'Contratos fora RRF'!AT17</f>
        <v>1761179.34</v>
      </c>
      <c r="Q17" s="63"/>
      <c r="R17" s="63"/>
      <c r="S17" s="63"/>
      <c r="T17" s="140">
        <f>'OC A CONTRATAR'!C17</f>
        <v>0</v>
      </c>
      <c r="U17" s="140">
        <f>'OC A CONTRATAR'!B17</f>
        <v>0</v>
      </c>
      <c r="V17" s="140">
        <f>'OC A CONTRATAR'!D17</f>
        <v>0</v>
      </c>
      <c r="W17" s="140">
        <f>'OC A CONTRATAR'!H17</f>
        <v>0</v>
      </c>
      <c r="X17" s="140">
        <f>'OC A CONTRATAR'!G17</f>
        <v>0</v>
      </c>
      <c r="Y17" s="140">
        <f>'OC A CONTRATAR'!I17</f>
        <v>0</v>
      </c>
      <c r="Z17" s="140">
        <f>'OC A CONTRATAR'!M17</f>
        <v>0</v>
      </c>
      <c r="AA17" s="140">
        <f>'OC A CONTRATAR'!L17</f>
        <v>0</v>
      </c>
      <c r="AB17" s="140">
        <f>'OC A CONTRATAR'!N17</f>
        <v>0</v>
      </c>
      <c r="AC17" s="140">
        <f>'OC A CONTRATAR'!X17</f>
        <v>0</v>
      </c>
      <c r="AD17" s="140">
        <f>'OC A CONTRATAR'!W17</f>
        <v>0</v>
      </c>
      <c r="AE17" s="140">
        <f>'OC A CONTRATAR'!Y17</f>
        <v>0</v>
      </c>
      <c r="AF17" s="68">
        <f t="shared" si="0"/>
        <v>376453691.0409742</v>
      </c>
      <c r="AG17" s="68">
        <f t="shared" si="1"/>
        <v>282450448.20222133</v>
      </c>
      <c r="AH17" s="68">
        <f t="shared" si="2"/>
        <v>658904139.24319565</v>
      </c>
      <c r="AJ17">
        <f t="shared" si="3"/>
        <v>2023</v>
      </c>
    </row>
    <row r="18" spans="1:40" x14ac:dyDescent="0.3">
      <c r="A18" s="66">
        <v>45017</v>
      </c>
      <c r="B18" s="25">
        <f>'Art. 9º-A - serv. div. comp'!J19</f>
        <v>72871911.459791109</v>
      </c>
      <c r="C18" s="25">
        <f>'Art. 9º-A - serv. div. comp'!K19</f>
        <v>32888447.088410541</v>
      </c>
      <c r="D18" s="25">
        <f>'Art. 9º-A - serv. div. comp'!I19</f>
        <v>105760358.54820165</v>
      </c>
      <c r="E18" s="26">
        <f>'9496'!P18</f>
        <v>208993422.58546415</v>
      </c>
      <c r="F18" s="26">
        <f>'9496'!Q18</f>
        <v>120694933.47298965</v>
      </c>
      <c r="G18" s="26">
        <f>'9496'!R18</f>
        <v>329688356.0584538</v>
      </c>
      <c r="H18" s="45"/>
      <c r="I18" s="45"/>
      <c r="J18" s="45"/>
      <c r="K18" s="27">
        <f>'Fluxo dív. garantidas - RRF'!C18</f>
        <v>20984825.129999999</v>
      </c>
      <c r="L18" s="27">
        <f>'Fluxo dív. garantidas - RRF'!B18</f>
        <v>39552583.549999997</v>
      </c>
      <c r="M18" s="27">
        <f>'Fluxo dív. garantidas - RRF'!D18</f>
        <v>60537408.68</v>
      </c>
      <c r="N18" s="67">
        <f>'Contratos fora RRF'!AS18</f>
        <v>4584985.8500000006</v>
      </c>
      <c r="O18" s="67">
        <f>'Contratos fora RRF'!AR18</f>
        <v>1131804.48</v>
      </c>
      <c r="P18" s="67">
        <f>'Contratos fora RRF'!AT18</f>
        <v>5716790.330000001</v>
      </c>
      <c r="Q18" s="63"/>
      <c r="R18" s="63"/>
      <c r="S18" s="63"/>
      <c r="T18" s="140">
        <f>'OC A CONTRATAR'!C18</f>
        <v>0</v>
      </c>
      <c r="U18" s="140">
        <f>'OC A CONTRATAR'!B18</f>
        <v>0</v>
      </c>
      <c r="V18" s="140">
        <f>'OC A CONTRATAR'!D18</f>
        <v>0</v>
      </c>
      <c r="W18" s="140">
        <f>'OC A CONTRATAR'!H18</f>
        <v>0</v>
      </c>
      <c r="X18" s="140">
        <f>'OC A CONTRATAR'!G18</f>
        <v>0</v>
      </c>
      <c r="Y18" s="140">
        <f>'OC A CONTRATAR'!I18</f>
        <v>0</v>
      </c>
      <c r="Z18" s="140">
        <f>'OC A CONTRATAR'!M18</f>
        <v>0</v>
      </c>
      <c r="AA18" s="140">
        <f>'OC A CONTRATAR'!L18</f>
        <v>0</v>
      </c>
      <c r="AB18" s="140">
        <f>'OC A CONTRATAR'!N18</f>
        <v>0</v>
      </c>
      <c r="AC18" s="140">
        <f>'OC A CONTRATAR'!X18</f>
        <v>0</v>
      </c>
      <c r="AD18" s="140">
        <f>'OC A CONTRATAR'!W18</f>
        <v>0</v>
      </c>
      <c r="AE18" s="140">
        <f>'OC A CONTRATAR'!Y18</f>
        <v>0</v>
      </c>
      <c r="AF18" s="68">
        <f t="shared" si="0"/>
        <v>307435145.02525526</v>
      </c>
      <c r="AG18" s="68">
        <f t="shared" si="1"/>
        <v>194267768.59140018</v>
      </c>
      <c r="AH18" s="68">
        <f t="shared" si="2"/>
        <v>501702913.61665547</v>
      </c>
      <c r="AJ18">
        <f t="shared" si="3"/>
        <v>2023</v>
      </c>
    </row>
    <row r="19" spans="1:40" x14ac:dyDescent="0.3">
      <c r="A19" s="66">
        <v>45047</v>
      </c>
      <c r="B19" s="25">
        <f>'Art. 9º-A - serv. div. comp'!J20</f>
        <v>73372395.048323974</v>
      </c>
      <c r="C19" s="25">
        <f>'Art. 9º-A - serv. div. comp'!K20</f>
        <v>33274764.106304348</v>
      </c>
      <c r="D19" s="25">
        <f>'Art. 9º-A - serv. div. comp'!I20</f>
        <v>106647159.15462832</v>
      </c>
      <c r="E19" s="26">
        <f>'9496'!P19</f>
        <v>210767552.10763666</v>
      </c>
      <c r="F19" s="26">
        <f>'9496'!Q19</f>
        <v>122380853.35276906</v>
      </c>
      <c r="G19" s="26">
        <f>'9496'!R19</f>
        <v>333148405.46040571</v>
      </c>
      <c r="H19" s="45"/>
      <c r="I19" s="45"/>
      <c r="J19" s="45"/>
      <c r="K19" s="27">
        <f>'Fluxo dív. garantidas - RRF'!C19</f>
        <v>83022065.24000001</v>
      </c>
      <c r="L19" s="27">
        <f>'Fluxo dív. garantidas - RRF'!B19</f>
        <v>133227049.39</v>
      </c>
      <c r="M19" s="27">
        <f>'Fluxo dív. garantidas - RRF'!D19</f>
        <v>216249114.63</v>
      </c>
      <c r="N19" s="67">
        <f>'Contratos fora RRF'!AS19</f>
        <v>5616347.8200000003</v>
      </c>
      <c r="O19" s="67">
        <f>'Contratos fora RRF'!AR19</f>
        <v>11234436.539999997</v>
      </c>
      <c r="P19" s="67">
        <f>'Contratos fora RRF'!AT19</f>
        <v>16850784.359999999</v>
      </c>
      <c r="Q19" s="63"/>
      <c r="R19" s="63"/>
      <c r="S19" s="63"/>
      <c r="T19" s="140">
        <f>'OC A CONTRATAR'!C19</f>
        <v>0</v>
      </c>
      <c r="U19" s="140">
        <f>'OC A CONTRATAR'!B19</f>
        <v>0</v>
      </c>
      <c r="V19" s="140">
        <f>'OC A CONTRATAR'!D19</f>
        <v>0</v>
      </c>
      <c r="W19" s="140">
        <f>'OC A CONTRATAR'!H19</f>
        <v>0</v>
      </c>
      <c r="X19" s="140">
        <f>'OC A CONTRATAR'!G19</f>
        <v>0</v>
      </c>
      <c r="Y19" s="140">
        <f>'OC A CONTRATAR'!I19</f>
        <v>0</v>
      </c>
      <c r="Z19" s="140">
        <f>'OC A CONTRATAR'!M19</f>
        <v>0</v>
      </c>
      <c r="AA19" s="140">
        <f>'OC A CONTRATAR'!L19</f>
        <v>0</v>
      </c>
      <c r="AB19" s="140">
        <f>'OC A CONTRATAR'!N19</f>
        <v>0</v>
      </c>
      <c r="AC19" s="140">
        <f>'OC A CONTRATAR'!X19</f>
        <v>0</v>
      </c>
      <c r="AD19" s="140">
        <f>'OC A CONTRATAR'!W19</f>
        <v>0</v>
      </c>
      <c r="AE19" s="140">
        <f>'OC A CONTRATAR'!Y19</f>
        <v>0</v>
      </c>
      <c r="AF19" s="68">
        <f t="shared" si="0"/>
        <v>372778360.21596062</v>
      </c>
      <c r="AG19" s="68">
        <f t="shared" si="1"/>
        <v>300117103.38907343</v>
      </c>
      <c r="AH19" s="68">
        <f t="shared" si="2"/>
        <v>672895463.60503399</v>
      </c>
      <c r="AJ19">
        <f t="shared" si="3"/>
        <v>2023</v>
      </c>
    </row>
    <row r="20" spans="1:40" x14ac:dyDescent="0.3">
      <c r="A20" s="66">
        <v>45078</v>
      </c>
      <c r="B20" s="25">
        <f>'Art. 9º-A - serv. div. comp'!J21</f>
        <v>73688447.068560541</v>
      </c>
      <c r="C20" s="25">
        <f>'Art. 9º-A - serv. div. comp'!K21</f>
        <v>33580251.729620934</v>
      </c>
      <c r="D20" s="25">
        <f>'Art. 9º-A - serv. div. comp'!I21</f>
        <v>107268698.79818147</v>
      </c>
      <c r="E20" s="26">
        <f>'9496'!P20</f>
        <v>211156590.50679886</v>
      </c>
      <c r="F20" s="26">
        <f>'9496'!Q20</f>
        <v>123233737.29436621</v>
      </c>
      <c r="G20" s="26">
        <f>'9496'!R20</f>
        <v>334390327.8011651</v>
      </c>
      <c r="H20" s="45"/>
      <c r="I20" s="45"/>
      <c r="J20" s="45"/>
      <c r="K20" s="27">
        <f>'Fluxo dív. garantidas - RRF'!C20</f>
        <v>21190881.850000001</v>
      </c>
      <c r="L20" s="27">
        <f>'Fluxo dív. garantidas - RRF'!B20</f>
        <v>39009363.079999998</v>
      </c>
      <c r="M20" s="27">
        <f>'Fluxo dív. garantidas - RRF'!D20</f>
        <v>60200244.930000007</v>
      </c>
      <c r="N20" s="67">
        <f>'Contratos fora RRF'!AS20</f>
        <v>683173.7</v>
      </c>
      <c r="O20" s="67">
        <f>'Contratos fora RRF'!AR20</f>
        <v>1135638.3999999999</v>
      </c>
      <c r="P20" s="67">
        <f>'Contratos fora RRF'!AT20</f>
        <v>1818812.0999999999</v>
      </c>
      <c r="Q20" s="63"/>
      <c r="R20" s="63"/>
      <c r="S20" s="63"/>
      <c r="T20" s="140">
        <f>'OC A CONTRATAR'!C20</f>
        <v>0</v>
      </c>
      <c r="U20" s="140">
        <f>'OC A CONTRATAR'!B20</f>
        <v>0</v>
      </c>
      <c r="V20" s="140">
        <f>'OC A CONTRATAR'!D20</f>
        <v>0</v>
      </c>
      <c r="W20" s="140">
        <f>'OC A CONTRATAR'!H20</f>
        <v>0</v>
      </c>
      <c r="X20" s="140">
        <f>'OC A CONTRATAR'!G20</f>
        <v>0</v>
      </c>
      <c r="Y20" s="140">
        <f>'OC A CONTRATAR'!I20</f>
        <v>0</v>
      </c>
      <c r="Z20" s="140">
        <f>'OC A CONTRATAR'!M20</f>
        <v>0</v>
      </c>
      <c r="AA20" s="140">
        <f>'OC A CONTRATAR'!L20</f>
        <v>0</v>
      </c>
      <c r="AB20" s="140">
        <f>'OC A CONTRATAR'!N20</f>
        <v>0</v>
      </c>
      <c r="AC20" s="140">
        <f>'OC A CONTRATAR'!X20</f>
        <v>0</v>
      </c>
      <c r="AD20" s="140">
        <f>'OC A CONTRATAR'!W20</f>
        <v>0</v>
      </c>
      <c r="AE20" s="140">
        <f>'OC A CONTRATAR'!Y20</f>
        <v>0</v>
      </c>
      <c r="AF20" s="68">
        <f t="shared" si="0"/>
        <v>306719093.12535942</v>
      </c>
      <c r="AG20" s="68">
        <f t="shared" si="1"/>
        <v>196958990.50398716</v>
      </c>
      <c r="AH20" s="68">
        <f t="shared" si="2"/>
        <v>503678083.62934661</v>
      </c>
      <c r="AJ20">
        <f t="shared" si="3"/>
        <v>2023</v>
      </c>
    </row>
    <row r="21" spans="1:40" x14ac:dyDescent="0.3">
      <c r="A21" s="66">
        <v>45108</v>
      </c>
      <c r="B21" s="25">
        <f>'Art. 9º-A - serv. div. comp'!J22</f>
        <v>74155780.782159701</v>
      </c>
      <c r="C21" s="25">
        <f>'Art. 9º-A - serv. div. comp'!K22</f>
        <v>33957444.481659859</v>
      </c>
      <c r="D21" s="25">
        <f>'Art. 9º-A - serv. div. comp'!I22</f>
        <v>108113225.26381956</v>
      </c>
      <c r="E21" s="26">
        <f>'9496'!P21</f>
        <v>212735386.83499742</v>
      </c>
      <c r="F21" s="26">
        <f>'9496'!Q21</f>
        <v>124832352.62356013</v>
      </c>
      <c r="G21" s="26">
        <f>'9496'!R21</f>
        <v>337567739.45855755</v>
      </c>
      <c r="H21" s="45"/>
      <c r="I21" s="45"/>
      <c r="J21" s="45"/>
      <c r="K21" s="27">
        <f>'Fluxo dív. garantidas - RRF'!C21</f>
        <v>20691055.629999999</v>
      </c>
      <c r="L21" s="27">
        <f>'Fluxo dív. garantidas - RRF'!B21</f>
        <v>38602431.730000004</v>
      </c>
      <c r="M21" s="27">
        <f>'Fluxo dív. garantidas - RRF'!D21</f>
        <v>59293487.359999999</v>
      </c>
      <c r="N21" s="67">
        <f>'Contratos fora RRF'!AS21</f>
        <v>699028.94</v>
      </c>
      <c r="O21" s="67">
        <f>'Contratos fora RRF'!AR21</f>
        <v>1137626.78</v>
      </c>
      <c r="P21" s="67">
        <f>'Contratos fora RRF'!AT21</f>
        <v>1836655.72</v>
      </c>
      <c r="Q21" s="63"/>
      <c r="R21" s="63"/>
      <c r="S21" s="63"/>
      <c r="T21" s="140">
        <f>'OC A CONTRATAR'!C21</f>
        <v>0</v>
      </c>
      <c r="U21" s="140">
        <f>'OC A CONTRATAR'!B21</f>
        <v>0</v>
      </c>
      <c r="V21" s="140">
        <f>'OC A CONTRATAR'!D21</f>
        <v>0</v>
      </c>
      <c r="W21" s="140">
        <f>'OC A CONTRATAR'!H21</f>
        <v>0</v>
      </c>
      <c r="X21" s="140">
        <f>'OC A CONTRATAR'!G21</f>
        <v>0</v>
      </c>
      <c r="Y21" s="140">
        <f>'OC A CONTRATAR'!I21</f>
        <v>0</v>
      </c>
      <c r="Z21" s="140">
        <f>'OC A CONTRATAR'!M21</f>
        <v>0</v>
      </c>
      <c r="AA21" s="140">
        <f>'OC A CONTRATAR'!L21</f>
        <v>0</v>
      </c>
      <c r="AB21" s="140">
        <f>'OC A CONTRATAR'!N21</f>
        <v>0</v>
      </c>
      <c r="AC21" s="140">
        <f>'OC A CONTRATAR'!X21</f>
        <v>0</v>
      </c>
      <c r="AD21" s="140">
        <f>'OC A CONTRATAR'!W21</f>
        <v>0</v>
      </c>
      <c r="AE21" s="140">
        <f>'OC A CONTRATAR'!Y21</f>
        <v>0</v>
      </c>
      <c r="AF21" s="68">
        <f t="shared" si="0"/>
        <v>308281252.18715709</v>
      </c>
      <c r="AG21" s="68">
        <f t="shared" si="1"/>
        <v>198529855.61521998</v>
      </c>
      <c r="AH21" s="68">
        <f t="shared" si="2"/>
        <v>506811107.80237716</v>
      </c>
      <c r="AJ21">
        <f t="shared" si="3"/>
        <v>2023</v>
      </c>
    </row>
    <row r="22" spans="1:40" x14ac:dyDescent="0.3">
      <c r="A22" s="66">
        <v>45139</v>
      </c>
      <c r="B22" s="25">
        <f>'Art. 9º-A - serv. div. comp'!J23</f>
        <v>74587616.800395533</v>
      </c>
      <c r="C22" s="25">
        <f>'Art. 9º-A - serv. div. comp'!K23</f>
        <v>34321429.914591014</v>
      </c>
      <c r="D22" s="25">
        <f>'Art. 9º-A - serv. div. comp'!I23</f>
        <v>108909046.71498655</v>
      </c>
      <c r="E22" s="26">
        <f>'9496'!P22</f>
        <v>213780517.11467847</v>
      </c>
      <c r="F22" s="26">
        <f>'9496'!Q22</f>
        <v>126110453.90303253</v>
      </c>
      <c r="G22" s="26">
        <f>'9496'!R22</f>
        <v>339890971.01771098</v>
      </c>
      <c r="H22" s="45"/>
      <c r="I22" s="45"/>
      <c r="J22" s="45"/>
      <c r="K22" s="27">
        <f>'Fluxo dív. garantidas - RRF'!C22</f>
        <v>22000316.579999998</v>
      </c>
      <c r="L22" s="27">
        <f>'Fluxo dív. garantidas - RRF'!B22</f>
        <v>39461053.420000002</v>
      </c>
      <c r="M22" s="27">
        <f>'Fluxo dív. garantidas - RRF'!D22</f>
        <v>61461370</v>
      </c>
      <c r="N22" s="67">
        <f>'Contratos fora RRF'!AS22</f>
        <v>6892808.6599999992</v>
      </c>
      <c r="O22" s="67">
        <f>'Contratos fora RRF'!AR22</f>
        <v>7254116.3599999994</v>
      </c>
      <c r="P22" s="67">
        <f>'Contratos fora RRF'!AT22</f>
        <v>14146925.020000001</v>
      </c>
      <c r="Q22" s="63"/>
      <c r="R22" s="63"/>
      <c r="S22" s="63"/>
      <c r="T22" s="140">
        <f>'OC A CONTRATAR'!C22</f>
        <v>0</v>
      </c>
      <c r="U22" s="140">
        <f>'OC A CONTRATAR'!B22</f>
        <v>0</v>
      </c>
      <c r="V22" s="140">
        <f>'OC A CONTRATAR'!D22</f>
        <v>0</v>
      </c>
      <c r="W22" s="140">
        <f>'OC A CONTRATAR'!H22</f>
        <v>0</v>
      </c>
      <c r="X22" s="140">
        <f>'OC A CONTRATAR'!G22</f>
        <v>0</v>
      </c>
      <c r="Y22" s="140">
        <f>'OC A CONTRATAR'!I22</f>
        <v>0</v>
      </c>
      <c r="Z22" s="140">
        <f>'OC A CONTRATAR'!M22</f>
        <v>0</v>
      </c>
      <c r="AA22" s="140">
        <f>'OC A CONTRATAR'!L22</f>
        <v>0</v>
      </c>
      <c r="AB22" s="140">
        <f>'OC A CONTRATAR'!N22</f>
        <v>0</v>
      </c>
      <c r="AC22" s="140">
        <f>'OC A CONTRATAR'!X22</f>
        <v>0</v>
      </c>
      <c r="AD22" s="140">
        <f>'OC A CONTRATAR'!W22</f>
        <v>0</v>
      </c>
      <c r="AE22" s="140">
        <f>'OC A CONTRATAR'!Y22</f>
        <v>0</v>
      </c>
      <c r="AF22" s="68">
        <f t="shared" si="0"/>
        <v>317261259.155074</v>
      </c>
      <c r="AG22" s="68">
        <f t="shared" si="1"/>
        <v>207147053.59762359</v>
      </c>
      <c r="AH22" s="68">
        <f t="shared" si="2"/>
        <v>524408312.75269753</v>
      </c>
      <c r="AJ22">
        <f t="shared" si="3"/>
        <v>2023</v>
      </c>
    </row>
    <row r="23" spans="1:40" x14ac:dyDescent="0.3">
      <c r="A23" s="66">
        <v>45170</v>
      </c>
      <c r="B23" s="25">
        <f>'Art. 9º-A - serv. div. comp'!J24</f>
        <v>75021409.347795948</v>
      </c>
      <c r="C23" s="25">
        <f>'Art. 9º-A - serv. div. comp'!K24</f>
        <v>34689316.860059619</v>
      </c>
      <c r="D23" s="25">
        <f>'Art. 9º-A - serv. div. comp'!I24</f>
        <v>109710726.20785557</v>
      </c>
      <c r="E23" s="26">
        <f>'9496'!P23</f>
        <v>215015392.3884162</v>
      </c>
      <c r="F23" s="26">
        <f>'9496'!Q23</f>
        <v>127491368.88018577</v>
      </c>
      <c r="G23" s="26">
        <f>'9496'!R23</f>
        <v>342506761.26860195</v>
      </c>
      <c r="H23" s="45"/>
      <c r="I23" s="45"/>
      <c r="J23" s="45"/>
      <c r="K23" s="27">
        <f>'Fluxo dív. garantidas - RRF'!C23</f>
        <v>103396385.84</v>
      </c>
      <c r="L23" s="27">
        <f>'Fluxo dív. garantidas - RRF'!B23</f>
        <v>145563204.49000001</v>
      </c>
      <c r="M23" s="27">
        <f>'Fluxo dív. garantidas - RRF'!D23</f>
        <v>248959590.33000001</v>
      </c>
      <c r="N23" s="67">
        <f>'Contratos fora RRF'!AS23</f>
        <v>665594.22</v>
      </c>
      <c r="O23" s="67">
        <f>'Contratos fora RRF'!AR23</f>
        <v>1141193.72</v>
      </c>
      <c r="P23" s="67">
        <f>'Contratos fora RRF'!AT23</f>
        <v>1806787.94</v>
      </c>
      <c r="Q23" s="63"/>
      <c r="R23" s="63"/>
      <c r="S23" s="63"/>
      <c r="T23" s="140">
        <f>'OC A CONTRATAR'!C23</f>
        <v>0</v>
      </c>
      <c r="U23" s="140">
        <f>'OC A CONTRATAR'!B23</f>
        <v>0</v>
      </c>
      <c r="V23" s="140">
        <f>'OC A CONTRATAR'!D23</f>
        <v>0</v>
      </c>
      <c r="W23" s="140">
        <f>'OC A CONTRATAR'!H23</f>
        <v>0</v>
      </c>
      <c r="X23" s="140">
        <f>'OC A CONTRATAR'!G23</f>
        <v>0</v>
      </c>
      <c r="Y23" s="140">
        <f>'OC A CONTRATAR'!I23</f>
        <v>0</v>
      </c>
      <c r="Z23" s="140">
        <f>'OC A CONTRATAR'!M23</f>
        <v>0</v>
      </c>
      <c r="AA23" s="140">
        <f>'OC A CONTRATAR'!L23</f>
        <v>0</v>
      </c>
      <c r="AB23" s="140">
        <f>'OC A CONTRATAR'!N23</f>
        <v>0</v>
      </c>
      <c r="AC23" s="140">
        <f>'OC A CONTRATAR'!X23</f>
        <v>0</v>
      </c>
      <c r="AD23" s="140">
        <f>'OC A CONTRATAR'!W23</f>
        <v>0</v>
      </c>
      <c r="AE23" s="140">
        <f>'OC A CONTRATAR'!Y23</f>
        <v>0</v>
      </c>
      <c r="AF23" s="68">
        <f t="shared" si="0"/>
        <v>394098781.7962122</v>
      </c>
      <c r="AG23" s="68">
        <f t="shared" si="1"/>
        <v>308885083.95024544</v>
      </c>
      <c r="AH23" s="68">
        <f t="shared" si="2"/>
        <v>702983865.74645758</v>
      </c>
      <c r="AJ23">
        <f t="shared" si="3"/>
        <v>2023</v>
      </c>
    </row>
    <row r="24" spans="1:40" x14ac:dyDescent="0.3">
      <c r="A24" s="66">
        <v>45200</v>
      </c>
      <c r="B24" s="25">
        <f>'Art. 9º-A - serv. div. comp'!J25</f>
        <v>75506073.198824614</v>
      </c>
      <c r="C24" s="25">
        <f>'Art. 9º-A - serv. div. comp'!K25</f>
        <v>35083874.768860728</v>
      </c>
      <c r="D24" s="25">
        <f>'Art. 9º-A - serv. div. comp'!I25</f>
        <v>110589947.96768534</v>
      </c>
      <c r="E24" s="26">
        <f>'9496'!P24</f>
        <v>216355986.14962918</v>
      </c>
      <c r="F24" s="26">
        <f>'9496'!Q24</f>
        <v>128990148.16807711</v>
      </c>
      <c r="G24" s="26">
        <f>'9496'!R24</f>
        <v>345346134.31770629</v>
      </c>
      <c r="H24" s="45"/>
      <c r="I24" s="45"/>
      <c r="J24" s="45"/>
      <c r="K24" s="27">
        <f>'Fluxo dív. garantidas - RRF'!C24</f>
        <v>19630903.369999997</v>
      </c>
      <c r="L24" s="27">
        <f>'Fluxo dív. garantidas - RRF'!B24</f>
        <v>37102884.020000003</v>
      </c>
      <c r="M24" s="27">
        <f>'Fluxo dív. garantidas - RRF'!D24</f>
        <v>56733787.390000001</v>
      </c>
      <c r="N24" s="67">
        <f>'Contratos fora RRF'!AS24</f>
        <v>6152715.6599999992</v>
      </c>
      <c r="O24" s="67">
        <f>'Contratos fora RRF'!AR24</f>
        <v>1142733.21</v>
      </c>
      <c r="P24" s="67">
        <f>'Contratos fora RRF'!AT24</f>
        <v>7295448.8700000001</v>
      </c>
      <c r="Q24" s="63"/>
      <c r="R24" s="63"/>
      <c r="S24" s="63"/>
      <c r="T24" s="140">
        <f>'OC A CONTRATAR'!C24</f>
        <v>0</v>
      </c>
      <c r="U24" s="140">
        <f>'OC A CONTRATAR'!B24</f>
        <v>0</v>
      </c>
      <c r="V24" s="140">
        <f>'OC A CONTRATAR'!D24</f>
        <v>0</v>
      </c>
      <c r="W24" s="140">
        <f>'OC A CONTRATAR'!H24</f>
        <v>0</v>
      </c>
      <c r="X24" s="140">
        <f>'OC A CONTRATAR'!G24</f>
        <v>0</v>
      </c>
      <c r="Y24" s="140">
        <f>'OC A CONTRATAR'!I24</f>
        <v>0</v>
      </c>
      <c r="Z24" s="140">
        <f>'OC A CONTRATAR'!M24</f>
        <v>0</v>
      </c>
      <c r="AA24" s="140">
        <f>'OC A CONTRATAR'!L24</f>
        <v>0</v>
      </c>
      <c r="AB24" s="140">
        <f>'OC A CONTRATAR'!N24</f>
        <v>0</v>
      </c>
      <c r="AC24" s="140">
        <f>'OC A CONTRATAR'!X24</f>
        <v>0</v>
      </c>
      <c r="AD24" s="140">
        <f>'OC A CONTRATAR'!W24</f>
        <v>0</v>
      </c>
      <c r="AE24" s="140">
        <f>'OC A CONTRATAR'!Y24</f>
        <v>0</v>
      </c>
      <c r="AF24" s="68">
        <f t="shared" si="0"/>
        <v>317645678.37845379</v>
      </c>
      <c r="AG24" s="68">
        <f t="shared" si="1"/>
        <v>202319640.16693786</v>
      </c>
      <c r="AH24" s="68">
        <f t="shared" si="2"/>
        <v>519965318.54539162</v>
      </c>
      <c r="AJ24">
        <f t="shared" si="3"/>
        <v>2023</v>
      </c>
    </row>
    <row r="25" spans="1:40" x14ac:dyDescent="0.3">
      <c r="A25" s="66">
        <v>45231</v>
      </c>
      <c r="B25" s="25">
        <f>'Art. 9º-A - serv. div. comp'!J26</f>
        <v>75869657.244771793</v>
      </c>
      <c r="C25" s="25">
        <f>'Art. 9º-A - serv. div. comp'!K26</f>
        <v>35425191.051259562</v>
      </c>
      <c r="D25" s="25">
        <f>'Art. 9º-A - serv. div. comp'!I26</f>
        <v>111294848.29603136</v>
      </c>
      <c r="E25" s="26">
        <f>'9496'!P25</f>
        <v>217050592.2447919</v>
      </c>
      <c r="F25" s="26">
        <f>'9496'!Q25</f>
        <v>130072564.78302452</v>
      </c>
      <c r="G25" s="26">
        <f>'9496'!R25</f>
        <v>347123157.02781641</v>
      </c>
      <c r="H25" s="45"/>
      <c r="I25" s="45"/>
      <c r="J25" s="45"/>
      <c r="K25" s="27">
        <f>'Fluxo dív. garantidas - RRF'!C25</f>
        <v>90205629.939999998</v>
      </c>
      <c r="L25" s="27">
        <f>'Fluxo dív. garantidas - RRF'!B25</f>
        <v>131309713.43000001</v>
      </c>
      <c r="M25" s="27">
        <f>'Fluxo dív. garantidas - RRF'!D25</f>
        <v>221515343.36999997</v>
      </c>
      <c r="N25" s="67">
        <f>'Contratos fora RRF'!AS25</f>
        <v>5969896.7599999998</v>
      </c>
      <c r="O25" s="67">
        <f>'Contratos fora RRF'!AR25</f>
        <v>11148018.41</v>
      </c>
      <c r="P25" s="67">
        <f>'Contratos fora RRF'!AT25</f>
        <v>17117915.170000002</v>
      </c>
      <c r="Q25" s="63"/>
      <c r="R25" s="63"/>
      <c r="S25" s="63"/>
      <c r="T25" s="140">
        <f>'OC A CONTRATAR'!C25</f>
        <v>0</v>
      </c>
      <c r="U25" s="140">
        <f>'OC A CONTRATAR'!B25</f>
        <v>0</v>
      </c>
      <c r="V25" s="140">
        <f>'OC A CONTRATAR'!D25</f>
        <v>0</v>
      </c>
      <c r="W25" s="140">
        <f>'OC A CONTRATAR'!H25</f>
        <v>0</v>
      </c>
      <c r="X25" s="140">
        <f>'OC A CONTRATAR'!G25</f>
        <v>0</v>
      </c>
      <c r="Y25" s="140">
        <f>'OC A CONTRATAR'!I25</f>
        <v>0</v>
      </c>
      <c r="Z25" s="140">
        <f>'OC A CONTRATAR'!M25</f>
        <v>0</v>
      </c>
      <c r="AA25" s="140">
        <f>'OC A CONTRATAR'!L25</f>
        <v>0</v>
      </c>
      <c r="AB25" s="140">
        <f>'OC A CONTRATAR'!N25</f>
        <v>0</v>
      </c>
      <c r="AC25" s="140">
        <f>'OC A CONTRATAR'!X25</f>
        <v>0</v>
      </c>
      <c r="AD25" s="140">
        <f>'OC A CONTRATAR'!W25</f>
        <v>0</v>
      </c>
      <c r="AE25" s="140">
        <f>'OC A CONTRATAR'!Y25</f>
        <v>0</v>
      </c>
      <c r="AF25" s="68">
        <f t="shared" si="0"/>
        <v>389095776.18956369</v>
      </c>
      <c r="AG25" s="68">
        <f t="shared" si="1"/>
        <v>307955487.6742841</v>
      </c>
      <c r="AH25" s="68">
        <f t="shared" si="2"/>
        <v>697051263.86384773</v>
      </c>
      <c r="AJ25">
        <f t="shared" si="3"/>
        <v>2023</v>
      </c>
    </row>
    <row r="26" spans="1:40" x14ac:dyDescent="0.3">
      <c r="A26" s="66">
        <v>45261</v>
      </c>
      <c r="B26" s="25">
        <f>'Art. 9º-A - serv. div. comp'!J27</f>
        <v>76253048.689678788</v>
      </c>
      <c r="C26" s="25">
        <f>'Art. 9º-A - serv. div. comp'!K27</f>
        <v>35778571.502072304</v>
      </c>
      <c r="D26" s="25">
        <f>'Art. 9º-A - serv. div. comp'!I27</f>
        <v>112031620.19175109</v>
      </c>
      <c r="E26" s="26">
        <f>'9496'!P26</f>
        <v>218021417.06195581</v>
      </c>
      <c r="F26" s="26">
        <f>'9496'!Q26</f>
        <v>131374099.48665838</v>
      </c>
      <c r="G26" s="26">
        <f>'9496'!R26</f>
        <v>349395516.5486142</v>
      </c>
      <c r="H26" s="45"/>
      <c r="I26" s="45"/>
      <c r="J26" s="45"/>
      <c r="K26" s="27">
        <f>'Fluxo dív. garantidas - RRF'!C26</f>
        <v>20216357.800000001</v>
      </c>
      <c r="L26" s="27">
        <f>'Fluxo dív. garantidas - RRF'!B26</f>
        <v>39196236.769999996</v>
      </c>
      <c r="M26" s="27">
        <f>'Fluxo dív. garantidas - RRF'!D26</f>
        <v>59412594.57</v>
      </c>
      <c r="N26" s="67">
        <f>'Contratos fora RRF'!AS26</f>
        <v>605527.32999999996</v>
      </c>
      <c r="O26" s="67">
        <f>'Contratos fora RRF'!AR26</f>
        <v>1145440.2999999998</v>
      </c>
      <c r="P26" s="67">
        <f>'Contratos fora RRF'!AT26</f>
        <v>1750967.63</v>
      </c>
      <c r="Q26" s="63"/>
      <c r="R26" s="63"/>
      <c r="S26" s="63"/>
      <c r="T26" s="140">
        <f>'OC A CONTRATAR'!C26</f>
        <v>0</v>
      </c>
      <c r="U26" s="140">
        <f>'OC A CONTRATAR'!B26</f>
        <v>0</v>
      </c>
      <c r="V26" s="140">
        <f>'OC A CONTRATAR'!D26</f>
        <v>0</v>
      </c>
      <c r="W26" s="140">
        <f>'OC A CONTRATAR'!H26</f>
        <v>0</v>
      </c>
      <c r="X26" s="140">
        <f>'OC A CONTRATAR'!G26</f>
        <v>0</v>
      </c>
      <c r="Y26" s="140">
        <f>'OC A CONTRATAR'!I26</f>
        <v>0</v>
      </c>
      <c r="Z26" s="140">
        <f>'OC A CONTRATAR'!M26</f>
        <v>0</v>
      </c>
      <c r="AA26" s="140">
        <f>'OC A CONTRATAR'!L26</f>
        <v>0</v>
      </c>
      <c r="AB26" s="140">
        <f>'OC A CONTRATAR'!N26</f>
        <v>0</v>
      </c>
      <c r="AC26" s="140">
        <f>'OC A CONTRATAR'!X26</f>
        <v>0</v>
      </c>
      <c r="AD26" s="140">
        <f>'OC A CONTRATAR'!W26</f>
        <v>0</v>
      </c>
      <c r="AE26" s="140">
        <f>'OC A CONTRATAR'!Y26</f>
        <v>0</v>
      </c>
      <c r="AF26" s="68">
        <f t="shared" si="0"/>
        <v>315096350.88163459</v>
      </c>
      <c r="AG26" s="68">
        <f t="shared" si="1"/>
        <v>207494348.05873066</v>
      </c>
      <c r="AH26" s="68">
        <f t="shared" si="2"/>
        <v>522590698.94036525</v>
      </c>
      <c r="AJ26">
        <f t="shared" si="3"/>
        <v>2023</v>
      </c>
    </row>
    <row r="27" spans="1:40" x14ac:dyDescent="0.3">
      <c r="A27" s="66">
        <v>45292</v>
      </c>
      <c r="B27" s="25">
        <f>'Art. 9º-A - serv. div. comp'!J28</f>
        <v>93275515.578730151</v>
      </c>
      <c r="C27" s="25">
        <f>'Art. 9º-A - serv. div. comp'!K28</f>
        <v>43980328.059536532</v>
      </c>
      <c r="D27" s="25">
        <f>'Art. 9º-A - serv. div. comp'!I28</f>
        <v>137255843.63826668</v>
      </c>
      <c r="E27" s="26">
        <f>'9496'!P27</f>
        <v>218681657.36224928</v>
      </c>
      <c r="F27" s="26">
        <f>'9496'!Q27</f>
        <v>132477274.45428629</v>
      </c>
      <c r="G27" s="26">
        <f>'9496'!R27</f>
        <v>351158931.81653559</v>
      </c>
      <c r="H27" s="45"/>
      <c r="I27" s="45"/>
      <c r="J27" s="45"/>
      <c r="K27" s="27">
        <f>'Fluxo dív. garantidas - RRF'!C27</f>
        <v>20853455.939999998</v>
      </c>
      <c r="L27" s="27">
        <f>'Fluxo dív. garantidas - RRF'!B27</f>
        <v>39584401.150000006</v>
      </c>
      <c r="M27" s="27">
        <f>'Fluxo dív. garantidas - RRF'!D27</f>
        <v>60437857.090000004</v>
      </c>
      <c r="N27" s="67">
        <f>'Contratos fora RRF'!AS27</f>
        <v>639803.94681995607</v>
      </c>
      <c r="O27" s="67">
        <f>'Contratos fora RRF'!AR27</f>
        <v>1146684.8654747535</v>
      </c>
      <c r="P27" s="67">
        <f>'Contratos fora RRF'!AT27</f>
        <v>1786488.8122947095</v>
      </c>
      <c r="Q27" s="63"/>
      <c r="R27" s="63"/>
      <c r="S27" s="63"/>
      <c r="T27" s="140">
        <f>'OC A CONTRATAR'!C27</f>
        <v>0</v>
      </c>
      <c r="U27" s="140">
        <f>'OC A CONTRATAR'!B27</f>
        <v>0</v>
      </c>
      <c r="V27" s="140">
        <f>'OC A CONTRATAR'!D27</f>
        <v>0</v>
      </c>
      <c r="W27" s="140">
        <f>'OC A CONTRATAR'!H27</f>
        <v>0</v>
      </c>
      <c r="X27" s="140">
        <f>'OC A CONTRATAR'!G27</f>
        <v>0</v>
      </c>
      <c r="Y27" s="140">
        <f>'OC A CONTRATAR'!I27</f>
        <v>0</v>
      </c>
      <c r="Z27" s="140">
        <f>'OC A CONTRATAR'!M27</f>
        <v>0</v>
      </c>
      <c r="AA27" s="140">
        <f>'OC A CONTRATAR'!L27</f>
        <v>0</v>
      </c>
      <c r="AB27" s="140">
        <f>'OC A CONTRATAR'!N27</f>
        <v>0</v>
      </c>
      <c r="AC27" s="140">
        <f>'OC A CONTRATAR'!X27</f>
        <v>0</v>
      </c>
      <c r="AD27" s="140">
        <f>'OC A CONTRATAR'!W27</f>
        <v>0</v>
      </c>
      <c r="AE27" s="140">
        <f>'OC A CONTRATAR'!Y27</f>
        <v>0</v>
      </c>
      <c r="AF27" s="68">
        <f t="shared" si="0"/>
        <v>333450432.82779938</v>
      </c>
      <c r="AG27" s="68">
        <f t="shared" si="1"/>
        <v>217188688.52929759</v>
      </c>
      <c r="AH27" s="68">
        <f t="shared" si="2"/>
        <v>550639121.35709703</v>
      </c>
      <c r="AJ27">
        <f t="shared" si="3"/>
        <v>2024</v>
      </c>
    </row>
    <row r="28" spans="1:40" x14ac:dyDescent="0.3">
      <c r="A28" s="66">
        <v>45323</v>
      </c>
      <c r="B28" s="25">
        <f>'Art. 9º-A - serv. div. comp'!J29</f>
        <v>93649784.503914073</v>
      </c>
      <c r="C28" s="25">
        <f>'Art. 9º-A - serv. div. comp'!K29</f>
        <v>44373731.067821458</v>
      </c>
      <c r="D28" s="25">
        <f>'Art. 9º-A - serv. div. comp'!I29</f>
        <v>138023515.57173553</v>
      </c>
      <c r="E28" s="26">
        <f>'9496'!P28</f>
        <v>219406329.52419302</v>
      </c>
      <c r="F28" s="26">
        <f>'9496'!Q28</f>
        <v>133632360.28835115</v>
      </c>
      <c r="G28" s="26">
        <f>'9496'!R28</f>
        <v>353038689.81254417</v>
      </c>
      <c r="H28" s="45"/>
      <c r="I28" s="45"/>
      <c r="J28" s="45"/>
      <c r="K28" s="27">
        <f>'Fluxo dív. garantidas - RRF'!C28</f>
        <v>20419618.890000001</v>
      </c>
      <c r="L28" s="27">
        <f>'Fluxo dív. garantidas - RRF'!B28</f>
        <v>39751561.620000005</v>
      </c>
      <c r="M28" s="27">
        <f>'Fluxo dív. garantidas - RRF'!D28</f>
        <v>60171180.510000005</v>
      </c>
      <c r="N28" s="67">
        <f>'Contratos fora RRF'!AS28</f>
        <v>6617587.8204498859</v>
      </c>
      <c r="O28" s="67">
        <f>'Contratos fora RRF'!AR28</f>
        <v>7376771.6857488574</v>
      </c>
      <c r="P28" s="67">
        <f>'Contratos fora RRF'!AT28</f>
        <v>13994359.506198741</v>
      </c>
      <c r="Q28" s="63"/>
      <c r="R28" s="63"/>
      <c r="S28" s="63"/>
      <c r="T28" s="140">
        <f>'OC A CONTRATAR'!C28</f>
        <v>0</v>
      </c>
      <c r="U28" s="140">
        <f>'OC A CONTRATAR'!B28</f>
        <v>0</v>
      </c>
      <c r="V28" s="140">
        <f>'OC A CONTRATAR'!D28</f>
        <v>0</v>
      </c>
      <c r="W28" s="140">
        <f>'OC A CONTRATAR'!H28</f>
        <v>0</v>
      </c>
      <c r="X28" s="140">
        <f>'OC A CONTRATAR'!G28</f>
        <v>0</v>
      </c>
      <c r="Y28" s="140">
        <f>'OC A CONTRATAR'!I28</f>
        <v>0</v>
      </c>
      <c r="Z28" s="140">
        <f>'OC A CONTRATAR'!M28</f>
        <v>0</v>
      </c>
      <c r="AA28" s="140">
        <f>'OC A CONTRATAR'!L28</f>
        <v>0</v>
      </c>
      <c r="AB28" s="140">
        <f>'OC A CONTRATAR'!N28</f>
        <v>0</v>
      </c>
      <c r="AC28" s="140">
        <f>'OC A CONTRATAR'!X28</f>
        <v>0</v>
      </c>
      <c r="AD28" s="140">
        <f>'OC A CONTRATAR'!W28</f>
        <v>0</v>
      </c>
      <c r="AE28" s="140">
        <f>'OC A CONTRATAR'!Y28</f>
        <v>0</v>
      </c>
      <c r="AF28" s="68">
        <f t="shared" si="0"/>
        <v>340093320.73855698</v>
      </c>
      <c r="AG28" s="68">
        <f t="shared" si="1"/>
        <v>225134424.66192147</v>
      </c>
      <c r="AH28" s="68">
        <f t="shared" si="2"/>
        <v>565227745.40047848</v>
      </c>
      <c r="AJ28">
        <f t="shared" si="3"/>
        <v>2024</v>
      </c>
    </row>
    <row r="29" spans="1:40" x14ac:dyDescent="0.3">
      <c r="A29" s="66">
        <v>45352</v>
      </c>
      <c r="B29" s="25">
        <f>'Art. 9º-A - serv. div. comp'!J30</f>
        <v>94092055.883508369</v>
      </c>
      <c r="C29" s="25">
        <f>'Art. 9º-A - serv. div. comp'!K30</f>
        <v>44802664.118515924</v>
      </c>
      <c r="D29" s="25">
        <f>'Art. 9º-A - serv. div. comp'!I30</f>
        <v>138894720.00202429</v>
      </c>
      <c r="E29" s="26">
        <f>'9496'!P29</f>
        <v>220501083.04637489</v>
      </c>
      <c r="F29" s="26">
        <f>'9496'!Q29</f>
        <v>135017696.00153866</v>
      </c>
      <c r="G29" s="26">
        <f>'9496'!R29</f>
        <v>355518779.04791355</v>
      </c>
      <c r="H29" s="45"/>
      <c r="I29" s="45"/>
      <c r="J29" s="45"/>
      <c r="K29" s="27">
        <f>'Fluxo dív. garantidas - RRF'!C29</f>
        <v>92162968.439999998</v>
      </c>
      <c r="L29" s="27">
        <f>'Fluxo dív. garantidas - RRF'!B29</f>
        <v>130758395.70999999</v>
      </c>
      <c r="M29" s="27">
        <f>'Fluxo dív. garantidas - RRF'!D29</f>
        <v>222921364.15000004</v>
      </c>
      <c r="N29" s="67">
        <f>'Contratos fora RRF'!AS29</f>
        <v>587987.65816059755</v>
      </c>
      <c r="O29" s="67">
        <f>'Contratos fora RRF'!AR29</f>
        <v>1148914.0918571269</v>
      </c>
      <c r="P29" s="67">
        <f>'Contratos fora RRF'!AT29</f>
        <v>1736901.7500177242</v>
      </c>
      <c r="Q29" s="63"/>
      <c r="R29" s="63"/>
      <c r="S29" s="63"/>
      <c r="T29" s="140">
        <f>'OC A CONTRATAR'!C29</f>
        <v>0</v>
      </c>
      <c r="U29" s="140">
        <f>'OC A CONTRATAR'!B29</f>
        <v>0</v>
      </c>
      <c r="V29" s="140">
        <f>'OC A CONTRATAR'!D29</f>
        <v>0</v>
      </c>
      <c r="W29" s="140">
        <f>'OC A CONTRATAR'!H29</f>
        <v>0</v>
      </c>
      <c r="X29" s="140">
        <f>'OC A CONTRATAR'!G29</f>
        <v>0</v>
      </c>
      <c r="Y29" s="140">
        <f>'OC A CONTRATAR'!I29</f>
        <v>0</v>
      </c>
      <c r="Z29" s="140">
        <f>'OC A CONTRATAR'!M29</f>
        <v>0</v>
      </c>
      <c r="AA29" s="140">
        <f>'OC A CONTRATAR'!L29</f>
        <v>0</v>
      </c>
      <c r="AB29" s="140">
        <f>'OC A CONTRATAR'!N29</f>
        <v>0</v>
      </c>
      <c r="AC29" s="140">
        <f>'OC A CONTRATAR'!X29</f>
        <v>0</v>
      </c>
      <c r="AD29" s="140">
        <f>'OC A CONTRATAR'!W29</f>
        <v>0</v>
      </c>
      <c r="AE29" s="140">
        <f>'OC A CONTRATAR'!Y29</f>
        <v>0</v>
      </c>
      <c r="AF29" s="68">
        <f t="shared" si="0"/>
        <v>407344095.02804387</v>
      </c>
      <c r="AG29" s="68">
        <f t="shared" si="1"/>
        <v>311727669.92191172</v>
      </c>
      <c r="AH29" s="68">
        <f t="shared" si="2"/>
        <v>719071764.94995558</v>
      </c>
      <c r="AJ29">
        <f t="shared" si="3"/>
        <v>2024</v>
      </c>
      <c r="AL29" s="6">
        <f t="shared" si="4"/>
        <v>0</v>
      </c>
      <c r="AM29" s="6">
        <f t="shared" si="5"/>
        <v>0</v>
      </c>
      <c r="AN29" s="6">
        <f t="shared" si="6"/>
        <v>0</v>
      </c>
    </row>
    <row r="30" spans="1:40" x14ac:dyDescent="0.3">
      <c r="A30" s="66">
        <v>45383</v>
      </c>
      <c r="B30" s="25">
        <f>'Art. 9º-A - serv. div. comp'!J31</f>
        <v>94379829.116485462</v>
      </c>
      <c r="C30" s="25">
        <f>'Art. 9º-A - serv. div. comp'!K31</f>
        <v>45161168.017708227</v>
      </c>
      <c r="D30" s="25">
        <f>'Art. 9º-A - serv. div. comp'!I31</f>
        <v>139540997.13419369</v>
      </c>
      <c r="E30" s="26">
        <f>'9496'!P30</f>
        <v>220802923.24578196</v>
      </c>
      <c r="F30" s="26">
        <f>'9496'!Q30</f>
        <v>135907852.4939788</v>
      </c>
      <c r="G30" s="26">
        <f>'9496'!R30</f>
        <v>356710775.73976076</v>
      </c>
      <c r="H30" s="45"/>
      <c r="I30" s="45"/>
      <c r="J30" s="45"/>
      <c r="K30" s="27">
        <f>'Fluxo dív. garantidas - RRF'!C30</f>
        <v>20585025.68</v>
      </c>
      <c r="L30" s="27">
        <f>'Fluxo dív. garantidas - RRF'!B30</f>
        <v>40800599.119999997</v>
      </c>
      <c r="M30" s="27">
        <f>'Fluxo dív. garantidas - RRF'!D30</f>
        <v>61385624.799999997</v>
      </c>
      <c r="N30" s="67">
        <f>'Contratos fora RRF'!AS30</f>
        <v>6528008.5615044506</v>
      </c>
      <c r="O30" s="67">
        <f>'Contratos fora RRF'!AR30</f>
        <v>1150001.9048559573</v>
      </c>
      <c r="P30" s="67">
        <f>'Contratos fora RRF'!AT30</f>
        <v>7678010.4663604088</v>
      </c>
      <c r="Q30" s="63"/>
      <c r="R30" s="63"/>
      <c r="S30" s="63"/>
      <c r="T30" s="140">
        <f>'OC A CONTRATAR'!C30</f>
        <v>0</v>
      </c>
      <c r="U30" s="140">
        <f>'OC A CONTRATAR'!B30</f>
        <v>0</v>
      </c>
      <c r="V30" s="140">
        <f>'OC A CONTRATAR'!D30</f>
        <v>0</v>
      </c>
      <c r="W30" s="140">
        <f>'OC A CONTRATAR'!H30</f>
        <v>0</v>
      </c>
      <c r="X30" s="140">
        <f>'OC A CONTRATAR'!G30</f>
        <v>0</v>
      </c>
      <c r="Y30" s="140">
        <f>'OC A CONTRATAR'!I30</f>
        <v>0</v>
      </c>
      <c r="Z30" s="140">
        <f>'OC A CONTRATAR'!M30</f>
        <v>0</v>
      </c>
      <c r="AA30" s="140">
        <f>'OC A CONTRATAR'!L30</f>
        <v>0</v>
      </c>
      <c r="AB30" s="140">
        <f>'OC A CONTRATAR'!N30</f>
        <v>0</v>
      </c>
      <c r="AC30" s="140">
        <f>'OC A CONTRATAR'!X30</f>
        <v>0</v>
      </c>
      <c r="AD30" s="140">
        <f>'OC A CONTRATAR'!W30</f>
        <v>0</v>
      </c>
      <c r="AE30" s="140">
        <f>'OC A CONTRATAR'!Y30</f>
        <v>0</v>
      </c>
      <c r="AF30" s="68">
        <f t="shared" si="0"/>
        <v>342295786.60377187</v>
      </c>
      <c r="AG30" s="68">
        <f t="shared" si="1"/>
        <v>223019621.53654301</v>
      </c>
      <c r="AH30" s="68">
        <f t="shared" si="2"/>
        <v>565315408.14031482</v>
      </c>
      <c r="AJ30">
        <f t="shared" si="3"/>
        <v>2024</v>
      </c>
      <c r="AL30" s="6">
        <f t="shared" si="4"/>
        <v>0</v>
      </c>
      <c r="AM30" s="6">
        <f t="shared" si="5"/>
        <v>0</v>
      </c>
      <c r="AN30" s="6">
        <f t="shared" si="6"/>
        <v>0</v>
      </c>
    </row>
    <row r="31" spans="1:40" x14ac:dyDescent="0.3">
      <c r="A31" s="66">
        <v>45413</v>
      </c>
      <c r="B31" s="25">
        <f>'Art. 9º-A - serv. div. comp'!J32</f>
        <v>94697234.553284317</v>
      </c>
      <c r="C31" s="25">
        <f>'Art. 9º-A - serv. div. comp'!K32</f>
        <v>45536723.172677815</v>
      </c>
      <c r="D31" s="25">
        <f>'Art. 9º-A - serv. div. comp'!I32</f>
        <v>140233957.72596213</v>
      </c>
      <c r="E31" s="26">
        <f>'9496'!P31</f>
        <v>221439428.21224883</v>
      </c>
      <c r="F31" s="26">
        <f>'9496'!Q31</f>
        <v>137058144.60922348</v>
      </c>
      <c r="G31" s="26">
        <f>'9496'!R31</f>
        <v>358497572.82147229</v>
      </c>
      <c r="H31" s="45"/>
      <c r="I31" s="45"/>
      <c r="J31" s="45"/>
      <c r="K31" s="27">
        <f>'Fluxo dív. garantidas - RRF'!C31</f>
        <v>65317291.929999992</v>
      </c>
      <c r="L31" s="27">
        <f>'Fluxo dív. garantidas - RRF'!B31</f>
        <v>140764089.23000002</v>
      </c>
      <c r="M31" s="27">
        <f>'Fluxo dív. garantidas - RRF'!D31</f>
        <v>206081381.16</v>
      </c>
      <c r="N31" s="67">
        <f>'Contratos fora RRF'!AS31</f>
        <v>5882040.6793624125</v>
      </c>
      <c r="O31" s="67">
        <f>'Contratos fora RRF'!AR31</f>
        <v>11804808.275003159</v>
      </c>
      <c r="P31" s="67">
        <f>'Contratos fora RRF'!AT31</f>
        <v>17686848.95436557</v>
      </c>
      <c r="Q31" s="63"/>
      <c r="R31" s="63"/>
      <c r="S31" s="63"/>
      <c r="T31" s="140">
        <f>'OC A CONTRATAR'!C31</f>
        <v>0</v>
      </c>
      <c r="U31" s="140">
        <f>'OC A CONTRATAR'!B31</f>
        <v>0</v>
      </c>
      <c r="V31" s="140">
        <f>'OC A CONTRATAR'!D31</f>
        <v>0</v>
      </c>
      <c r="W31" s="140">
        <f>'OC A CONTRATAR'!H31</f>
        <v>0</v>
      </c>
      <c r="X31" s="140">
        <f>'OC A CONTRATAR'!G31</f>
        <v>0</v>
      </c>
      <c r="Y31" s="140">
        <f>'OC A CONTRATAR'!I31</f>
        <v>0</v>
      </c>
      <c r="Z31" s="140">
        <f>'OC A CONTRATAR'!M31</f>
        <v>0</v>
      </c>
      <c r="AA31" s="140">
        <f>'OC A CONTRATAR'!L31</f>
        <v>0</v>
      </c>
      <c r="AB31" s="140">
        <f>'OC A CONTRATAR'!N31</f>
        <v>0</v>
      </c>
      <c r="AC31" s="140">
        <f>'OC A CONTRATAR'!X31</f>
        <v>0</v>
      </c>
      <c r="AD31" s="140">
        <f>'OC A CONTRATAR'!W31</f>
        <v>0</v>
      </c>
      <c r="AE31" s="140">
        <f>'OC A CONTRATAR'!Y31</f>
        <v>0</v>
      </c>
      <c r="AF31" s="68">
        <f t="shared" si="0"/>
        <v>387335995.37489557</v>
      </c>
      <c r="AG31" s="68">
        <f t="shared" si="1"/>
        <v>335163765.28690445</v>
      </c>
      <c r="AH31" s="68">
        <f t="shared" si="2"/>
        <v>722499760.66180003</v>
      </c>
      <c r="AJ31">
        <f t="shared" si="3"/>
        <v>2024</v>
      </c>
      <c r="AL31" s="6">
        <f t="shared" si="4"/>
        <v>0</v>
      </c>
      <c r="AM31" s="6">
        <f t="shared" si="5"/>
        <v>0</v>
      </c>
      <c r="AN31" s="6">
        <f t="shared" si="6"/>
        <v>0</v>
      </c>
    </row>
    <row r="32" spans="1:40" x14ac:dyDescent="0.3">
      <c r="A32" s="66">
        <v>45444</v>
      </c>
      <c r="B32" s="25">
        <f>'Art. 9º-A - serv. div. comp'!J33</f>
        <v>0</v>
      </c>
      <c r="C32" s="25">
        <f>'Art. 9º-A - serv. div. comp'!K33</f>
        <v>84484912.316484585</v>
      </c>
      <c r="D32" s="25">
        <f>'Art. 9º-A - serv. div. comp'!I33</f>
        <v>84484912.316484585</v>
      </c>
      <c r="E32" s="26">
        <f>'9496'!P32</f>
        <v>0</v>
      </c>
      <c r="F32" s="26">
        <f>'9496'!Q32</f>
        <v>230477649.18648863</v>
      </c>
      <c r="G32" s="26">
        <f>'9496'!R32</f>
        <v>230477649.18648863</v>
      </c>
      <c r="H32" s="45"/>
      <c r="I32" s="45"/>
      <c r="J32" s="45"/>
      <c r="K32" s="27">
        <f>'Fluxo dív. garantidas - RRF'!C32</f>
        <v>21639652.510000002</v>
      </c>
      <c r="L32" s="27">
        <f>'Fluxo dív. garantidas - RRF'!B32</f>
        <v>42941110.030000001</v>
      </c>
      <c r="M32" s="27">
        <f>'Fluxo dív. garantidas - RRF'!D32</f>
        <v>64580762.539999992</v>
      </c>
      <c r="N32" s="67">
        <f>'Contratos fora RRF'!AS32</f>
        <v>648468.8870246975</v>
      </c>
      <c r="O32" s="67">
        <f>'Contratos fora RRF'!AR32</f>
        <v>1151722.9353805659</v>
      </c>
      <c r="P32" s="67">
        <f>'Contratos fora RRF'!AT32</f>
        <v>1800191.8224052638</v>
      </c>
      <c r="Q32" s="63"/>
      <c r="R32" s="63"/>
      <c r="S32" s="63"/>
      <c r="T32" s="140">
        <f>'OC A CONTRATAR'!C32</f>
        <v>0</v>
      </c>
      <c r="U32" s="140">
        <f>'OC A CONTRATAR'!B32</f>
        <v>0</v>
      </c>
      <c r="V32" s="140">
        <f>'OC A CONTRATAR'!D32</f>
        <v>0</v>
      </c>
      <c r="W32" s="140">
        <f>'OC A CONTRATAR'!H32</f>
        <v>0</v>
      </c>
      <c r="X32" s="140">
        <f>'OC A CONTRATAR'!G32</f>
        <v>0</v>
      </c>
      <c r="Y32" s="140">
        <f>'OC A CONTRATAR'!I32</f>
        <v>0</v>
      </c>
      <c r="Z32" s="140">
        <f>'OC A CONTRATAR'!M32</f>
        <v>0</v>
      </c>
      <c r="AA32" s="140">
        <f>'OC A CONTRATAR'!L32</f>
        <v>0</v>
      </c>
      <c r="AB32" s="140">
        <f>'OC A CONTRATAR'!N32</f>
        <v>0</v>
      </c>
      <c r="AC32" s="140">
        <f>'OC A CONTRATAR'!X32</f>
        <v>0</v>
      </c>
      <c r="AD32" s="140">
        <f>'OC A CONTRATAR'!W32</f>
        <v>0</v>
      </c>
      <c r="AE32" s="140">
        <f>'OC A CONTRATAR'!Y32</f>
        <v>0</v>
      </c>
      <c r="AF32" s="68">
        <f t="shared" si="0"/>
        <v>22288121.397024699</v>
      </c>
      <c r="AG32" s="68">
        <f t="shared" si="1"/>
        <v>359055394.46835375</v>
      </c>
      <c r="AH32" s="68">
        <f t="shared" si="2"/>
        <v>381343515.86537844</v>
      </c>
      <c r="AJ32">
        <f t="shared" si="3"/>
        <v>2024</v>
      </c>
      <c r="AL32" s="6">
        <f t="shared" si="4"/>
        <v>0</v>
      </c>
      <c r="AM32" s="6">
        <f t="shared" si="5"/>
        <v>0</v>
      </c>
      <c r="AN32" s="6">
        <f t="shared" si="6"/>
        <v>0</v>
      </c>
    </row>
    <row r="33" spans="1:40" x14ac:dyDescent="0.3">
      <c r="A33" s="66">
        <v>45474</v>
      </c>
      <c r="B33" s="25">
        <f>'Art. 9º-A - serv. div. comp'!J34</f>
        <v>0</v>
      </c>
      <c r="C33" s="25">
        <f>'Art. 9º-A - serv. div. comp'!K34</f>
        <v>84873542.913140416</v>
      </c>
      <c r="D33" s="25">
        <f>'Art. 9º-A - serv. div. comp'!I34</f>
        <v>84873542.913140416</v>
      </c>
      <c r="E33" s="26">
        <f>'9496'!P33</f>
        <v>0</v>
      </c>
      <c r="F33" s="26">
        <f>'9496'!Q33</f>
        <v>231683063.11312959</v>
      </c>
      <c r="G33" s="26">
        <f>'9496'!R33</f>
        <v>231683063.11312959</v>
      </c>
      <c r="H33" s="45"/>
      <c r="I33" s="45"/>
      <c r="J33" s="45"/>
      <c r="K33" s="27">
        <f>'Fluxo dív. garantidas - RRF'!C33</f>
        <v>20388243.349999998</v>
      </c>
      <c r="L33" s="27">
        <f>'Fluxo dív. garantidas - RRF'!B33</f>
        <v>43511828.86999999</v>
      </c>
      <c r="M33" s="27">
        <f>'Fluxo dív. garantidas - RRF'!D33</f>
        <v>63900072.219999999</v>
      </c>
      <c r="N33" s="67">
        <f>'Contratos fora RRF'!AS33</f>
        <v>10017346.584035695</v>
      </c>
      <c r="O33" s="67">
        <f>'Contratos fora RRF'!AR33</f>
        <v>1152609.0030158027</v>
      </c>
      <c r="P33" s="67">
        <f>'Contratos fora RRF'!AT33</f>
        <v>11169955.587051498</v>
      </c>
      <c r="Q33" s="63"/>
      <c r="R33" s="63"/>
      <c r="S33" s="63"/>
      <c r="T33" s="140">
        <f>'OC A CONTRATAR'!C33</f>
        <v>0</v>
      </c>
      <c r="U33" s="140">
        <f>'OC A CONTRATAR'!B33</f>
        <v>0</v>
      </c>
      <c r="V33" s="140">
        <f>'OC A CONTRATAR'!D33</f>
        <v>0</v>
      </c>
      <c r="W33" s="140">
        <f>'OC A CONTRATAR'!H33</f>
        <v>0</v>
      </c>
      <c r="X33" s="140">
        <f>'OC A CONTRATAR'!G33</f>
        <v>0</v>
      </c>
      <c r="Y33" s="140">
        <f>'OC A CONTRATAR'!I33</f>
        <v>0</v>
      </c>
      <c r="Z33" s="140">
        <f>'OC A CONTRATAR'!M33</f>
        <v>0</v>
      </c>
      <c r="AA33" s="140">
        <f>'OC A CONTRATAR'!L33</f>
        <v>0</v>
      </c>
      <c r="AB33" s="140">
        <f>'OC A CONTRATAR'!N33</f>
        <v>0</v>
      </c>
      <c r="AC33" s="140">
        <f>'OC A CONTRATAR'!X33</f>
        <v>0</v>
      </c>
      <c r="AD33" s="140">
        <f>'OC A CONTRATAR'!W33</f>
        <v>0</v>
      </c>
      <c r="AE33" s="140">
        <f>'OC A CONTRATAR'!Y33</f>
        <v>0</v>
      </c>
      <c r="AF33" s="68">
        <f t="shared" si="0"/>
        <v>30405589.934035692</v>
      </c>
      <c r="AG33" s="68">
        <f t="shared" si="1"/>
        <v>361221043.89928585</v>
      </c>
      <c r="AH33" s="68">
        <f t="shared" si="2"/>
        <v>391626633.83332157</v>
      </c>
      <c r="AJ33">
        <f t="shared" si="3"/>
        <v>2024</v>
      </c>
      <c r="AL33" s="6">
        <f t="shared" si="4"/>
        <v>0</v>
      </c>
      <c r="AM33" s="6">
        <f t="shared" si="5"/>
        <v>0</v>
      </c>
      <c r="AN33" s="6">
        <f t="shared" si="6"/>
        <v>0</v>
      </c>
    </row>
    <row r="34" spans="1:40" x14ac:dyDescent="0.3">
      <c r="A34" s="66">
        <v>45505</v>
      </c>
      <c r="B34" s="25">
        <f>'Art. 9º-A - serv. div. comp'!J35</f>
        <v>0</v>
      </c>
      <c r="C34" s="25">
        <f>'Art. 9º-A - serv. div. comp'!K35</f>
        <v>85051777.353258014</v>
      </c>
      <c r="D34" s="25">
        <f>'Art. 9º-A - serv. div. comp'!I35</f>
        <v>85051777.353258014</v>
      </c>
      <c r="E34" s="26">
        <f>'9496'!P34</f>
        <v>0</v>
      </c>
      <c r="F34" s="26">
        <f>'9496'!Q34</f>
        <v>231629063.09304148</v>
      </c>
      <c r="G34" s="26">
        <f>'9496'!R34</f>
        <v>231629063.09304148</v>
      </c>
      <c r="H34" s="45"/>
      <c r="I34" s="45"/>
      <c r="J34" s="45"/>
      <c r="K34" s="27">
        <f>'Fluxo dív. garantidas - RRF'!C34</f>
        <v>21167515.690000001</v>
      </c>
      <c r="L34" s="27">
        <f>'Fluxo dív. garantidas - RRF'!B34</f>
        <v>43483959.680000007</v>
      </c>
      <c r="M34" s="27">
        <f>'Fluxo dív. garantidas - RRF'!D34</f>
        <v>64651475.370000005</v>
      </c>
      <c r="N34" s="67">
        <f>'Contratos fora RRF'!AS34</f>
        <v>7976718.8478588918</v>
      </c>
      <c r="O34" s="67">
        <f>'Contratos fora RRF'!AR34</f>
        <v>8224156.7003120678</v>
      </c>
      <c r="P34" s="67">
        <f>'Contratos fora RRF'!AT34</f>
        <v>16200875.548170961</v>
      </c>
      <c r="Q34" s="71"/>
      <c r="R34" s="71"/>
      <c r="S34" s="71"/>
      <c r="T34" s="140">
        <f>'OC A CONTRATAR'!C34</f>
        <v>0</v>
      </c>
      <c r="U34" s="140">
        <f>'OC A CONTRATAR'!B34</f>
        <v>0</v>
      </c>
      <c r="V34" s="140">
        <f>'OC A CONTRATAR'!D34</f>
        <v>0</v>
      </c>
      <c r="W34" s="140">
        <f>'OC A CONTRATAR'!H34</f>
        <v>0</v>
      </c>
      <c r="X34" s="140">
        <f>'OC A CONTRATAR'!G34</f>
        <v>0</v>
      </c>
      <c r="Y34" s="140">
        <f>'OC A CONTRATAR'!I34</f>
        <v>0</v>
      </c>
      <c r="Z34" s="140">
        <f>'OC A CONTRATAR'!M34</f>
        <v>0</v>
      </c>
      <c r="AA34" s="140">
        <f>'OC A CONTRATAR'!L34</f>
        <v>0</v>
      </c>
      <c r="AB34" s="140">
        <f>'OC A CONTRATAR'!N34</f>
        <v>0</v>
      </c>
      <c r="AC34" s="140">
        <f>'OC A CONTRATAR'!X34</f>
        <v>0</v>
      </c>
      <c r="AD34" s="140">
        <f>'OC A CONTRATAR'!W34</f>
        <v>0</v>
      </c>
      <c r="AE34" s="140">
        <f>'OC A CONTRATAR'!Y34</f>
        <v>0</v>
      </c>
      <c r="AF34" s="68">
        <f t="shared" si="0"/>
        <v>29144234.537858892</v>
      </c>
      <c r="AG34" s="68">
        <f t="shared" si="1"/>
        <v>368388956.82661158</v>
      </c>
      <c r="AH34" s="68">
        <f t="shared" si="2"/>
        <v>397533191.36447048</v>
      </c>
      <c r="AJ34">
        <f t="shared" si="3"/>
        <v>2024</v>
      </c>
      <c r="AL34" s="6">
        <f t="shared" si="4"/>
        <v>0</v>
      </c>
      <c r="AM34" s="6">
        <f t="shared" si="5"/>
        <v>0</v>
      </c>
      <c r="AN34" s="6">
        <f t="shared" si="6"/>
        <v>0</v>
      </c>
    </row>
    <row r="35" spans="1:40" x14ac:dyDescent="0.3">
      <c r="A35" s="66">
        <v>45536</v>
      </c>
      <c r="B35" s="25">
        <f>'Art. 9º-A - serv. div. comp'!J36</f>
        <v>0</v>
      </c>
      <c r="C35" s="25">
        <f>'Art. 9º-A - serv. div. comp'!K36</f>
        <v>85374974.107200399</v>
      </c>
      <c r="D35" s="25">
        <f>'Art. 9º-A - serv. div. comp'!I36</f>
        <v>85374974.107200399</v>
      </c>
      <c r="E35" s="26">
        <f>'9496'!P35</f>
        <v>0</v>
      </c>
      <c r="F35" s="26">
        <f>'9496'!Q35</f>
        <v>232905767.33835974</v>
      </c>
      <c r="G35" s="26">
        <f>'9496'!R35</f>
        <v>232905767.33835974</v>
      </c>
      <c r="H35" s="45"/>
      <c r="I35" s="45"/>
      <c r="J35" s="45"/>
      <c r="K35" s="27">
        <f>'Fluxo dív. garantidas - RRF'!C35</f>
        <v>91080346.300000012</v>
      </c>
      <c r="L35" s="27">
        <f>'Fluxo dív. garantidas - RRF'!B35</f>
        <v>155841297.72</v>
      </c>
      <c r="M35" s="27">
        <f>'Fluxo dív. garantidas - RRF'!D35</f>
        <v>246921644.01999998</v>
      </c>
      <c r="N35" s="67">
        <f>'Contratos fora RRF'!AS35</f>
        <v>609408.81654656841</v>
      </c>
      <c r="O35" s="67">
        <f>'Contratos fora RRF'!AR35</f>
        <v>1155123.0751329251</v>
      </c>
      <c r="P35" s="28">
        <f>'Contratos fora RRF'!AT35</f>
        <v>1764531.8916794932</v>
      </c>
      <c r="Q35" s="30"/>
      <c r="R35" s="30"/>
      <c r="S35" s="30"/>
      <c r="T35" s="140">
        <f>'OC A CONTRATAR'!C35</f>
        <v>0</v>
      </c>
      <c r="U35" s="140">
        <f>'OC A CONTRATAR'!B35</f>
        <v>0</v>
      </c>
      <c r="V35" s="140">
        <f>'OC A CONTRATAR'!D35</f>
        <v>0</v>
      </c>
      <c r="W35" s="140">
        <f>'OC A CONTRATAR'!H35</f>
        <v>0</v>
      </c>
      <c r="X35" s="140">
        <f>'OC A CONTRATAR'!G35</f>
        <v>0</v>
      </c>
      <c r="Y35" s="140">
        <f>'OC A CONTRATAR'!I35</f>
        <v>0</v>
      </c>
      <c r="Z35" s="140">
        <f>'OC A CONTRATAR'!M35</f>
        <v>0</v>
      </c>
      <c r="AA35" s="140">
        <f>'OC A CONTRATAR'!L35</f>
        <v>0</v>
      </c>
      <c r="AB35" s="140">
        <f>'OC A CONTRATAR'!N35</f>
        <v>0</v>
      </c>
      <c r="AC35" s="140">
        <f>'OC A CONTRATAR'!X35</f>
        <v>0</v>
      </c>
      <c r="AD35" s="140">
        <f>'OC A CONTRATAR'!W35</f>
        <v>0</v>
      </c>
      <c r="AE35" s="140">
        <f>'OC A CONTRATAR'!Y35</f>
        <v>0</v>
      </c>
      <c r="AF35" s="68">
        <f t="shared" ref="AF35:AF66" si="10">B35+E35+K35+N35+Q35+H35+T35+W35+Z35+AC35</f>
        <v>91689755.116546586</v>
      </c>
      <c r="AG35" s="68">
        <f t="shared" ref="AG35:AG66" si="11">C35+F35+L35+O35+R35+I35+U35+X35+AA35+AD35</f>
        <v>475277162.24069303</v>
      </c>
      <c r="AH35" s="68">
        <f t="shared" ref="AH35:AH66" si="12">D35+G35+M35+P35+S35+J35+V35+Y35+AB35+AE35</f>
        <v>566966917.35723972</v>
      </c>
      <c r="AJ35">
        <f t="shared" ref="AJ35:AJ66" si="13">YEAR(A35)</f>
        <v>2024</v>
      </c>
      <c r="AL35" s="6">
        <f t="shared" si="4"/>
        <v>0</v>
      </c>
      <c r="AM35" s="6">
        <f t="shared" si="5"/>
        <v>0</v>
      </c>
      <c r="AN35" s="6">
        <f t="shared" si="6"/>
        <v>0</v>
      </c>
    </row>
    <row r="36" spans="1:40" x14ac:dyDescent="0.3">
      <c r="A36" s="66">
        <v>45566</v>
      </c>
      <c r="B36" s="25">
        <f>'Art. 9º-A - serv. div. comp'!J37</f>
        <v>0</v>
      </c>
      <c r="C36" s="25">
        <f>'Art. 9º-A - serv. div. comp'!K37</f>
        <v>85571336.547646955</v>
      </c>
      <c r="D36" s="25">
        <f>'Art. 9º-A - serv. div. comp'!I37</f>
        <v>85571336.547646955</v>
      </c>
      <c r="E36" s="26">
        <f>'9496'!P36</f>
        <v>0</v>
      </c>
      <c r="F36" s="26">
        <f>'9496'!Q36</f>
        <v>233087534.94923618</v>
      </c>
      <c r="G36" s="26">
        <f>'9496'!R36</f>
        <v>233087534.94923618</v>
      </c>
      <c r="H36" s="45"/>
      <c r="I36" s="45"/>
      <c r="J36" s="45"/>
      <c r="K36" s="27">
        <f>'Fluxo dív. garantidas - RRF'!C36</f>
        <v>19435007.780000001</v>
      </c>
      <c r="L36" s="27">
        <f>'Fluxo dív. garantidas - RRF'!B36</f>
        <v>53772344.439999998</v>
      </c>
      <c r="M36" s="27">
        <f>'Fluxo dív. garantidas - RRF'!D36</f>
        <v>73207352.219999999</v>
      </c>
      <c r="N36" s="67">
        <f>'Contratos fora RRF'!AS36</f>
        <v>7599105.6086131101</v>
      </c>
      <c r="O36" s="67">
        <f>'Contratos fora RRF'!AR36</f>
        <v>1161614.580008232</v>
      </c>
      <c r="P36" s="28">
        <f>'Contratos fora RRF'!AT36</f>
        <v>8760720.1886213422</v>
      </c>
      <c r="Q36" s="30"/>
      <c r="R36" s="30"/>
      <c r="S36" s="30"/>
      <c r="T36" s="140">
        <f>'OC A CONTRATAR'!C36</f>
        <v>0</v>
      </c>
      <c r="U36" s="140">
        <f>'OC A CONTRATAR'!B36</f>
        <v>0</v>
      </c>
      <c r="V36" s="140">
        <f>'OC A CONTRATAR'!D36</f>
        <v>0</v>
      </c>
      <c r="W36" s="140">
        <f>'OC A CONTRATAR'!H36</f>
        <v>0</v>
      </c>
      <c r="X36" s="140">
        <f>'OC A CONTRATAR'!G36</f>
        <v>0</v>
      </c>
      <c r="Y36" s="140">
        <f>'OC A CONTRATAR'!I36</f>
        <v>0</v>
      </c>
      <c r="Z36" s="140">
        <f>'OC A CONTRATAR'!M36</f>
        <v>0</v>
      </c>
      <c r="AA36" s="140">
        <f>'OC A CONTRATAR'!L36</f>
        <v>0</v>
      </c>
      <c r="AB36" s="140">
        <f>'OC A CONTRATAR'!N36</f>
        <v>0</v>
      </c>
      <c r="AC36" s="140">
        <f>'OC A CONTRATAR'!X36</f>
        <v>0</v>
      </c>
      <c r="AD36" s="140">
        <f>'OC A CONTRATAR'!W36</f>
        <v>0</v>
      </c>
      <c r="AE36" s="140">
        <f>'OC A CONTRATAR'!Y36</f>
        <v>0</v>
      </c>
      <c r="AF36" s="68">
        <f t="shared" si="10"/>
        <v>27034113.388613112</v>
      </c>
      <c r="AG36" s="68">
        <f t="shared" si="11"/>
        <v>373592830.51689136</v>
      </c>
      <c r="AH36" s="68">
        <f t="shared" si="12"/>
        <v>400626943.90550452</v>
      </c>
      <c r="AJ36">
        <f t="shared" si="13"/>
        <v>2024</v>
      </c>
      <c r="AL36" s="6">
        <f t="shared" si="4"/>
        <v>0</v>
      </c>
      <c r="AM36" s="6">
        <f t="shared" si="5"/>
        <v>0</v>
      </c>
      <c r="AN36" s="6">
        <f t="shared" si="6"/>
        <v>0</v>
      </c>
    </row>
    <row r="37" spans="1:40" x14ac:dyDescent="0.3">
      <c r="A37" s="66">
        <v>45597</v>
      </c>
      <c r="B37" s="25">
        <f>'Art. 9º-A - serv. div. comp'!J38</f>
        <v>0</v>
      </c>
      <c r="C37" s="25">
        <f>'Art. 9º-A - serv. div. comp'!K38</f>
        <v>85806891.453888625</v>
      </c>
      <c r="D37" s="25">
        <f>'Art. 9º-A - serv. div. comp'!I38</f>
        <v>85806891.453888625</v>
      </c>
      <c r="E37" s="26">
        <f>'9496'!P37</f>
        <v>0</v>
      </c>
      <c r="F37" s="26">
        <f>'9496'!Q37</f>
        <v>233847967.97036138</v>
      </c>
      <c r="G37" s="26">
        <f>'9496'!R37</f>
        <v>233847967.97036138</v>
      </c>
      <c r="H37" s="45"/>
      <c r="I37" s="45"/>
      <c r="J37" s="45"/>
      <c r="K37" s="27">
        <f>'Fluxo dív. garantidas - RRF'!C37</f>
        <v>61309476.090000004</v>
      </c>
      <c r="L37" s="27">
        <f>'Fluxo dív. garantidas - RRF'!B37</f>
        <v>156340966.86000001</v>
      </c>
      <c r="M37" s="27">
        <f>'Fluxo dív. garantidas - RRF'!D37</f>
        <v>217650442.94999999</v>
      </c>
      <c r="N37" s="67">
        <f>'Contratos fora RRF'!AS37</f>
        <v>5567989.4187664306</v>
      </c>
      <c r="O37" s="67">
        <f>'Contratos fora RRF'!AR37</f>
        <v>12197658.305777365</v>
      </c>
      <c r="P37" s="28">
        <f>'Contratos fora RRF'!AT37</f>
        <v>17765647.724543795</v>
      </c>
      <c r="Q37" s="30"/>
      <c r="R37" s="30"/>
      <c r="S37" s="30"/>
      <c r="T37" s="140">
        <f>'OC A CONTRATAR'!C37</f>
        <v>0</v>
      </c>
      <c r="U37" s="140">
        <f>'OC A CONTRATAR'!B37</f>
        <v>0</v>
      </c>
      <c r="V37" s="140">
        <f>'OC A CONTRATAR'!D37</f>
        <v>0</v>
      </c>
      <c r="W37" s="140">
        <f>'OC A CONTRATAR'!H37</f>
        <v>0</v>
      </c>
      <c r="X37" s="140">
        <f>'OC A CONTRATAR'!G37</f>
        <v>0</v>
      </c>
      <c r="Y37" s="140">
        <f>'OC A CONTRATAR'!I37</f>
        <v>0</v>
      </c>
      <c r="Z37" s="140">
        <f>'OC A CONTRATAR'!M37</f>
        <v>0</v>
      </c>
      <c r="AA37" s="140">
        <f>'OC A CONTRATAR'!L37</f>
        <v>0</v>
      </c>
      <c r="AB37" s="140">
        <f>'OC A CONTRATAR'!N37</f>
        <v>0</v>
      </c>
      <c r="AC37" s="140">
        <f>'OC A CONTRATAR'!X37</f>
        <v>0</v>
      </c>
      <c r="AD37" s="140">
        <f>'OC A CONTRATAR'!W37</f>
        <v>0</v>
      </c>
      <c r="AE37" s="140">
        <f>'OC A CONTRATAR'!Y37</f>
        <v>0</v>
      </c>
      <c r="AF37" s="68">
        <f t="shared" si="10"/>
        <v>66877465.508766435</v>
      </c>
      <c r="AG37" s="68">
        <f t="shared" si="11"/>
        <v>488193484.59002739</v>
      </c>
      <c r="AH37" s="68">
        <f t="shared" si="12"/>
        <v>555070950.09879375</v>
      </c>
      <c r="AJ37">
        <f t="shared" si="13"/>
        <v>2024</v>
      </c>
      <c r="AL37" s="6">
        <f t="shared" si="4"/>
        <v>0</v>
      </c>
      <c r="AM37" s="6">
        <f t="shared" si="5"/>
        <v>0</v>
      </c>
      <c r="AN37" s="6">
        <f t="shared" si="6"/>
        <v>0</v>
      </c>
    </row>
    <row r="38" spans="1:40" x14ac:dyDescent="0.3">
      <c r="A38" s="66">
        <v>45627</v>
      </c>
      <c r="B38" s="25">
        <f>'Art. 9º-A - serv. div. comp'!J39</f>
        <v>0</v>
      </c>
      <c r="C38" s="25">
        <f>'Art. 9º-A - serv. div. comp'!K39</f>
        <v>86043094.779520392</v>
      </c>
      <c r="D38" s="25">
        <f>'Art. 9º-A - serv. div. comp'!I39</f>
        <v>86043094.779520392</v>
      </c>
      <c r="E38" s="26">
        <f>'9496'!P38</f>
        <v>0</v>
      </c>
      <c r="F38" s="26">
        <f>'9496'!Q38</f>
        <v>234471588.86742607</v>
      </c>
      <c r="G38" s="26">
        <f>'9496'!R38</f>
        <v>234471588.86742607</v>
      </c>
      <c r="H38" s="45"/>
      <c r="I38" s="45"/>
      <c r="J38" s="45"/>
      <c r="K38" s="27">
        <f>'Fluxo dív. garantidas - RRF'!C38</f>
        <v>18325000.890000001</v>
      </c>
      <c r="L38" s="27">
        <f>'Fluxo dív. garantidas - RRF'!B38</f>
        <v>52734662.949999996</v>
      </c>
      <c r="M38" s="27">
        <f>'Fluxo dív. garantidas - RRF'!D38</f>
        <v>71059663.840000004</v>
      </c>
      <c r="N38" s="67">
        <f>'Contratos fora RRF'!AS38</f>
        <v>523827.28685522306</v>
      </c>
      <c r="O38" s="67">
        <f>'Contratos fora RRF'!AR38</f>
        <v>1174543.1150517738</v>
      </c>
      <c r="P38" s="28">
        <f>'Contratos fora RRF'!AT38</f>
        <v>1698370.4019069972</v>
      </c>
      <c r="Q38" s="30"/>
      <c r="R38" s="30"/>
      <c r="S38" s="30"/>
      <c r="T38" s="140">
        <f>'OC A CONTRATAR'!C38</f>
        <v>0</v>
      </c>
      <c r="U38" s="140">
        <f>'OC A CONTRATAR'!B38</f>
        <v>0</v>
      </c>
      <c r="V38" s="140">
        <f>'OC A CONTRATAR'!D38</f>
        <v>0</v>
      </c>
      <c r="W38" s="140">
        <f>'OC A CONTRATAR'!H38</f>
        <v>0</v>
      </c>
      <c r="X38" s="140">
        <f>'OC A CONTRATAR'!G38</f>
        <v>0</v>
      </c>
      <c r="Y38" s="140">
        <f>'OC A CONTRATAR'!I38</f>
        <v>0</v>
      </c>
      <c r="Z38" s="140">
        <f>'OC A CONTRATAR'!M38</f>
        <v>0</v>
      </c>
      <c r="AA38" s="140">
        <f>'OC A CONTRATAR'!L38</f>
        <v>0</v>
      </c>
      <c r="AB38" s="140">
        <f>'OC A CONTRATAR'!N38</f>
        <v>0</v>
      </c>
      <c r="AC38" s="140">
        <f>'OC A CONTRATAR'!X38</f>
        <v>0</v>
      </c>
      <c r="AD38" s="140">
        <f>'OC A CONTRATAR'!W38</f>
        <v>0</v>
      </c>
      <c r="AE38" s="140">
        <f>'OC A CONTRATAR'!Y38</f>
        <v>0</v>
      </c>
      <c r="AF38" s="68">
        <f t="shared" si="10"/>
        <v>18848828.176855225</v>
      </c>
      <c r="AG38" s="68">
        <f t="shared" si="11"/>
        <v>374423889.71199816</v>
      </c>
      <c r="AH38" s="68">
        <f t="shared" si="12"/>
        <v>393272717.88885349</v>
      </c>
      <c r="AJ38">
        <f t="shared" si="13"/>
        <v>2024</v>
      </c>
      <c r="AL38" s="6">
        <f t="shared" si="4"/>
        <v>0</v>
      </c>
      <c r="AM38" s="6">
        <f t="shared" si="5"/>
        <v>0</v>
      </c>
      <c r="AN38" s="6">
        <f t="shared" si="6"/>
        <v>0</v>
      </c>
    </row>
    <row r="39" spans="1:40" x14ac:dyDescent="0.3">
      <c r="A39" s="66">
        <v>45658</v>
      </c>
      <c r="B39" s="25">
        <f>'Art. 9º-A - serv. div. comp'!J40</f>
        <v>0</v>
      </c>
      <c r="C39" s="25">
        <f>'Art. 9º-A - serv. div. comp'!K40</f>
        <v>98061894.310290843</v>
      </c>
      <c r="D39" s="25">
        <f>'Art. 9º-A - serv. div. comp'!I40</f>
        <v>98061894.310290843</v>
      </c>
      <c r="E39" s="26">
        <f>'9496'!P39</f>
        <v>0</v>
      </c>
      <c r="F39" s="26">
        <f>'9496'!Q39</f>
        <v>235117026.17576176</v>
      </c>
      <c r="G39" s="26">
        <f>'9496'!R39</f>
        <v>235117026.17576176</v>
      </c>
      <c r="H39" s="45"/>
      <c r="I39" s="45"/>
      <c r="J39" s="45"/>
      <c r="K39" s="27">
        <f>'Fluxo dív. garantidas - RRF'!C39</f>
        <v>18502529.609999999</v>
      </c>
      <c r="L39" s="27">
        <f>'Fluxo dív. garantidas - RRF'!B39</f>
        <v>52760773.050000004</v>
      </c>
      <c r="M39" s="27">
        <f>'Fluxo dív. garantidas - RRF'!D39</f>
        <v>71263302.659999996</v>
      </c>
      <c r="N39" s="67">
        <f>'Contratos fora RRF'!AS39</f>
        <v>26999144.625787187</v>
      </c>
      <c r="O39" s="67">
        <f>'Contratos fora RRF'!AR39</f>
        <v>1181316.0713779312</v>
      </c>
      <c r="P39" s="28">
        <f>'Contratos fora RRF'!AT39</f>
        <v>28180460.697165117</v>
      </c>
      <c r="Q39" s="30"/>
      <c r="R39" s="30"/>
      <c r="S39" s="30"/>
      <c r="T39" s="140">
        <f>'OC A CONTRATAR'!C39</f>
        <v>0</v>
      </c>
      <c r="U39" s="140">
        <f>'OC A CONTRATAR'!B39</f>
        <v>0</v>
      </c>
      <c r="V39" s="140">
        <f>'OC A CONTRATAR'!D39</f>
        <v>0</v>
      </c>
      <c r="W39" s="140">
        <f>'OC A CONTRATAR'!H39</f>
        <v>0</v>
      </c>
      <c r="X39" s="140">
        <f>'OC A CONTRATAR'!G39</f>
        <v>0</v>
      </c>
      <c r="Y39" s="140">
        <f>'OC A CONTRATAR'!I39</f>
        <v>0</v>
      </c>
      <c r="Z39" s="140">
        <f>'OC A CONTRATAR'!M39</f>
        <v>0</v>
      </c>
      <c r="AA39" s="140">
        <f>'OC A CONTRATAR'!L39</f>
        <v>0</v>
      </c>
      <c r="AB39" s="140">
        <f>'OC A CONTRATAR'!N39</f>
        <v>0</v>
      </c>
      <c r="AC39" s="140">
        <f>'OC A CONTRATAR'!X39</f>
        <v>0</v>
      </c>
      <c r="AD39" s="140">
        <f>'OC A CONTRATAR'!W39</f>
        <v>0</v>
      </c>
      <c r="AE39" s="140">
        <f>'OC A CONTRATAR'!Y39</f>
        <v>0</v>
      </c>
      <c r="AF39" s="68">
        <f t="shared" si="10"/>
        <v>45501674.235787183</v>
      </c>
      <c r="AG39" s="68">
        <f t="shared" si="11"/>
        <v>387121009.60743058</v>
      </c>
      <c r="AH39" s="68">
        <f t="shared" si="12"/>
        <v>432622683.84321773</v>
      </c>
      <c r="AJ39">
        <f t="shared" si="13"/>
        <v>2025</v>
      </c>
      <c r="AL39" s="6">
        <f t="shared" si="4"/>
        <v>0</v>
      </c>
      <c r="AM39" s="6">
        <f t="shared" si="5"/>
        <v>0</v>
      </c>
      <c r="AN39" s="6">
        <f t="shared" si="6"/>
        <v>0</v>
      </c>
    </row>
    <row r="40" spans="1:40" x14ac:dyDescent="0.3">
      <c r="A40" s="66">
        <v>45689</v>
      </c>
      <c r="B40" s="25">
        <f>'Art. 9º-A - serv. div. comp'!J41</f>
        <v>0</v>
      </c>
      <c r="C40" s="25">
        <f>'Art. 9º-A - serv. div. comp'!K41</f>
        <v>98331832.367262512</v>
      </c>
      <c r="D40" s="25">
        <f>'Art. 9º-A - serv. div. comp'!I41</f>
        <v>98331832.367262512</v>
      </c>
      <c r="E40" s="26">
        <f>'9496'!P40</f>
        <v>0</v>
      </c>
      <c r="F40" s="26">
        <f>'9496'!Q40</f>
        <v>235782907.52880657</v>
      </c>
      <c r="G40" s="26">
        <f>'9496'!R40</f>
        <v>235782907.52880657</v>
      </c>
      <c r="H40" s="45"/>
      <c r="I40" s="45"/>
      <c r="J40" s="45"/>
      <c r="K40" s="27">
        <f>'Fluxo dív. garantidas - RRF'!C40</f>
        <v>18266945.640000001</v>
      </c>
      <c r="L40" s="27">
        <f>'Fluxo dív. garantidas - RRF'!B40</f>
        <v>52787219.609999999</v>
      </c>
      <c r="M40" s="27">
        <f>'Fluxo dív. garantidas - RRF'!D40</f>
        <v>71054165.25</v>
      </c>
      <c r="N40" s="67">
        <f>'Contratos fora RRF'!AS40</f>
        <v>6170684.1907608118</v>
      </c>
      <c r="O40" s="67">
        <f>'Contratos fora RRF'!AR40</f>
        <v>7865138.8585852822</v>
      </c>
      <c r="P40" s="28">
        <f>'Contratos fora RRF'!AT40</f>
        <v>14035823.049346093</v>
      </c>
      <c r="Q40" s="30"/>
      <c r="R40" s="30"/>
      <c r="S40" s="30"/>
      <c r="T40" s="140">
        <f>'OC A CONTRATAR'!C40</f>
        <v>0</v>
      </c>
      <c r="U40" s="140">
        <f>'OC A CONTRATAR'!B40</f>
        <v>0</v>
      </c>
      <c r="V40" s="140">
        <f>'OC A CONTRATAR'!D40</f>
        <v>0</v>
      </c>
      <c r="W40" s="140">
        <f>'OC A CONTRATAR'!H40</f>
        <v>0</v>
      </c>
      <c r="X40" s="140">
        <f>'OC A CONTRATAR'!G40</f>
        <v>0</v>
      </c>
      <c r="Y40" s="140">
        <f>'OC A CONTRATAR'!I40</f>
        <v>0</v>
      </c>
      <c r="Z40" s="140">
        <f>'OC A CONTRATAR'!M40</f>
        <v>0</v>
      </c>
      <c r="AA40" s="140">
        <f>'OC A CONTRATAR'!L40</f>
        <v>0</v>
      </c>
      <c r="AB40" s="140">
        <f>'OC A CONTRATAR'!N40</f>
        <v>0</v>
      </c>
      <c r="AC40" s="140">
        <f>'OC A CONTRATAR'!X40</f>
        <v>0</v>
      </c>
      <c r="AD40" s="140">
        <f>'OC A CONTRATAR'!W40</f>
        <v>0</v>
      </c>
      <c r="AE40" s="140">
        <f>'OC A CONTRATAR'!Y40</f>
        <v>0</v>
      </c>
      <c r="AF40" s="68">
        <f t="shared" si="10"/>
        <v>24437629.830760814</v>
      </c>
      <c r="AG40" s="68">
        <f t="shared" si="11"/>
        <v>394767098.36465436</v>
      </c>
      <c r="AH40" s="68">
        <f t="shared" si="12"/>
        <v>419204728.19541514</v>
      </c>
      <c r="AJ40">
        <f t="shared" si="13"/>
        <v>2025</v>
      </c>
      <c r="AL40" s="6">
        <f t="shared" si="4"/>
        <v>0</v>
      </c>
      <c r="AM40" s="6">
        <f t="shared" si="5"/>
        <v>0</v>
      </c>
      <c r="AN40" s="6">
        <f t="shared" si="6"/>
        <v>0</v>
      </c>
    </row>
    <row r="41" spans="1:40" x14ac:dyDescent="0.3">
      <c r="A41" s="66">
        <v>45717</v>
      </c>
      <c r="B41" s="25">
        <f>'Art. 9º-A - serv. div. comp'!J42</f>
        <v>0</v>
      </c>
      <c r="C41" s="25">
        <f>'Art. 9º-A - serv. div. comp'!K42</f>
        <v>98606189.634294644</v>
      </c>
      <c r="D41" s="25">
        <f>'Art. 9º-A - serv. div. comp'!I42</f>
        <v>98606189.634294644</v>
      </c>
      <c r="E41" s="26">
        <f>'9496'!P41</f>
        <v>0</v>
      </c>
      <c r="F41" s="26">
        <f>'9496'!Q41</f>
        <v>236430295.60649413</v>
      </c>
      <c r="G41" s="26">
        <f>'9496'!R41</f>
        <v>236430295.60649413</v>
      </c>
      <c r="H41" s="45"/>
      <c r="I41" s="45"/>
      <c r="J41" s="45"/>
      <c r="K41" s="27">
        <f>'Fluxo dív. garantidas - RRF'!C41</f>
        <v>79239778.310000002</v>
      </c>
      <c r="L41" s="27">
        <f>'Fluxo dív. garantidas - RRF'!B41</f>
        <v>165445948.06</v>
      </c>
      <c r="M41" s="27">
        <f>'Fluxo dív. garantidas - RRF'!D41</f>
        <v>244685726.37</v>
      </c>
      <c r="N41" s="67">
        <f>'Contratos fora RRF'!AS41</f>
        <v>513334.93371880677</v>
      </c>
      <c r="O41" s="67">
        <f>'Contratos fora RRF'!AR41</f>
        <v>1194801.3609077071</v>
      </c>
      <c r="P41" s="28">
        <f>'Contratos fora RRF'!AT41</f>
        <v>1708136.294626514</v>
      </c>
      <c r="Q41" s="30"/>
      <c r="R41" s="30"/>
      <c r="S41" s="30"/>
      <c r="T41" s="140">
        <f>'OC A CONTRATAR'!C41</f>
        <v>0</v>
      </c>
      <c r="U41" s="140">
        <f>'OC A CONTRATAR'!B41</f>
        <v>0</v>
      </c>
      <c r="V41" s="140">
        <f>'OC A CONTRATAR'!D41</f>
        <v>0</v>
      </c>
      <c r="W41" s="140">
        <f>'OC A CONTRATAR'!H41</f>
        <v>0</v>
      </c>
      <c r="X41" s="140">
        <f>'OC A CONTRATAR'!G41</f>
        <v>0</v>
      </c>
      <c r="Y41" s="140">
        <f>'OC A CONTRATAR'!I41</f>
        <v>0</v>
      </c>
      <c r="Z41" s="140">
        <f>'OC A CONTRATAR'!M41</f>
        <v>0</v>
      </c>
      <c r="AA41" s="140">
        <f>'OC A CONTRATAR'!L41</f>
        <v>0</v>
      </c>
      <c r="AB41" s="140">
        <f>'OC A CONTRATAR'!N41</f>
        <v>0</v>
      </c>
      <c r="AC41" s="140">
        <f>'OC A CONTRATAR'!X41</f>
        <v>0</v>
      </c>
      <c r="AD41" s="140">
        <f>'OC A CONTRATAR'!W41</f>
        <v>0</v>
      </c>
      <c r="AE41" s="140">
        <f>'OC A CONTRATAR'!Y41</f>
        <v>0</v>
      </c>
      <c r="AF41" s="68">
        <f t="shared" si="10"/>
        <v>79753113.243718803</v>
      </c>
      <c r="AG41" s="68">
        <f t="shared" si="11"/>
        <v>501677234.66169649</v>
      </c>
      <c r="AH41" s="68">
        <f t="shared" si="12"/>
        <v>581430347.9054153</v>
      </c>
      <c r="AJ41">
        <f t="shared" si="13"/>
        <v>2025</v>
      </c>
      <c r="AL41" s="6">
        <f t="shared" si="4"/>
        <v>0</v>
      </c>
      <c r="AM41" s="6">
        <f t="shared" si="5"/>
        <v>0</v>
      </c>
      <c r="AN41" s="6">
        <f t="shared" si="6"/>
        <v>0</v>
      </c>
    </row>
    <row r="42" spans="1:40" x14ac:dyDescent="0.3">
      <c r="A42" s="66">
        <v>45748</v>
      </c>
      <c r="B42" s="25">
        <f>'Art. 9º-A - serv. div. comp'!J43</f>
        <v>0</v>
      </c>
      <c r="C42" s="25">
        <f>'Art. 9º-A - serv. div. comp'!K43</f>
        <v>98881312.39006184</v>
      </c>
      <c r="D42" s="25">
        <f>'Art. 9º-A - serv. div. comp'!I43</f>
        <v>98881312.39006184</v>
      </c>
      <c r="E42" s="26">
        <f>'9496'!P42</f>
        <v>0</v>
      </c>
      <c r="F42" s="26">
        <f>'9496'!Q42</f>
        <v>237110563.53265572</v>
      </c>
      <c r="G42" s="26">
        <f>'9496'!R42</f>
        <v>237110563.53265572</v>
      </c>
      <c r="H42" s="45"/>
      <c r="I42" s="45"/>
      <c r="J42" s="45"/>
      <c r="K42" s="27">
        <f>'Fluxo dív. garantidas - RRF'!C42</f>
        <v>16646754.780000001</v>
      </c>
      <c r="L42" s="27">
        <f>'Fluxo dív. garantidas - RRF'!B42</f>
        <v>60852265.620000005</v>
      </c>
      <c r="M42" s="27">
        <f>'Fluxo dív. garantidas - RRF'!D42</f>
        <v>77499020.400000006</v>
      </c>
      <c r="N42" s="67">
        <f>'Contratos fora RRF'!AS42</f>
        <v>8239920.4454747839</v>
      </c>
      <c r="O42" s="67">
        <f>'Contratos fora RRF'!AR42</f>
        <v>1201865.5396968122</v>
      </c>
      <c r="P42" s="28">
        <f>'Contratos fora RRF'!AT42</f>
        <v>9441785.9851715956</v>
      </c>
      <c r="Q42" s="30"/>
      <c r="R42" s="30"/>
      <c r="S42" s="30"/>
      <c r="T42" s="140">
        <f>'OC A CONTRATAR'!C42</f>
        <v>0</v>
      </c>
      <c r="U42" s="140">
        <f>'OC A CONTRATAR'!B42</f>
        <v>0</v>
      </c>
      <c r="V42" s="140">
        <f>'OC A CONTRATAR'!D42</f>
        <v>0</v>
      </c>
      <c r="W42" s="140">
        <f>'OC A CONTRATAR'!H42</f>
        <v>0</v>
      </c>
      <c r="X42" s="140">
        <f>'OC A CONTRATAR'!G42</f>
        <v>0</v>
      </c>
      <c r="Y42" s="140">
        <f>'OC A CONTRATAR'!I42</f>
        <v>0</v>
      </c>
      <c r="Z42" s="140">
        <f>'OC A CONTRATAR'!M42</f>
        <v>0</v>
      </c>
      <c r="AA42" s="140">
        <f>'OC A CONTRATAR'!L42</f>
        <v>0</v>
      </c>
      <c r="AB42" s="140">
        <f>'OC A CONTRATAR'!N42</f>
        <v>0</v>
      </c>
      <c r="AC42" s="140">
        <f>'OC A CONTRATAR'!X42</f>
        <v>0</v>
      </c>
      <c r="AD42" s="140">
        <f>'OC A CONTRATAR'!W42</f>
        <v>0</v>
      </c>
      <c r="AE42" s="140">
        <f>'OC A CONTRATAR'!Y42</f>
        <v>0</v>
      </c>
      <c r="AF42" s="68">
        <f t="shared" si="10"/>
        <v>24886675.225474786</v>
      </c>
      <c r="AG42" s="68">
        <f t="shared" si="11"/>
        <v>398046007.08241439</v>
      </c>
      <c r="AH42" s="68">
        <f t="shared" si="12"/>
        <v>422932682.30788916</v>
      </c>
      <c r="AJ42">
        <f t="shared" si="13"/>
        <v>2025</v>
      </c>
      <c r="AL42" s="6">
        <f t="shared" si="4"/>
        <v>0</v>
      </c>
      <c r="AM42" s="6">
        <f t="shared" si="5"/>
        <v>0</v>
      </c>
      <c r="AN42" s="6">
        <f t="shared" si="6"/>
        <v>0</v>
      </c>
    </row>
    <row r="43" spans="1:40" x14ac:dyDescent="0.3">
      <c r="A43" s="66">
        <v>45778</v>
      </c>
      <c r="B43" s="25">
        <f>'Art. 9º-A - serv. div. comp'!J44</f>
        <v>0</v>
      </c>
      <c r="C43" s="25">
        <f>'Art. 9º-A - serv. div. comp'!K44</f>
        <v>99157202.770366818</v>
      </c>
      <c r="D43" s="25">
        <f>'Art. 9º-A - serv. div. comp'!I44</f>
        <v>99157202.770366818</v>
      </c>
      <c r="E43" s="26">
        <f>'9496'!P43</f>
        <v>0</v>
      </c>
      <c r="F43" s="26">
        <f>'9496'!Q43</f>
        <v>237751472.29051128</v>
      </c>
      <c r="G43" s="26">
        <f>'9496'!R43</f>
        <v>237751472.29051128</v>
      </c>
      <c r="H43" s="45"/>
      <c r="I43" s="45"/>
      <c r="J43" s="45"/>
      <c r="K43" s="27">
        <f>'Fluxo dív. garantidas - RRF'!C43</f>
        <v>66193279.239999995</v>
      </c>
      <c r="L43" s="27">
        <f>'Fluxo dív. garantidas - RRF'!B43</f>
        <v>162111574.14000002</v>
      </c>
      <c r="M43" s="27">
        <f>'Fluxo dív. garantidas - RRF'!D43</f>
        <v>228304853.38</v>
      </c>
      <c r="N43" s="67">
        <f>'Contratos fora RRF'!AS43</f>
        <v>3941184.3669322119</v>
      </c>
      <c r="O43" s="67">
        <f>'Contratos fora RRF'!AR43</f>
        <v>12040721.191035451</v>
      </c>
      <c r="P43" s="28">
        <f>'Contratos fora RRF'!AT43</f>
        <v>15981905.557967663</v>
      </c>
      <c r="Q43" s="30"/>
      <c r="R43" s="30"/>
      <c r="S43" s="30"/>
      <c r="T43" s="140">
        <f>'OC A CONTRATAR'!C43</f>
        <v>0</v>
      </c>
      <c r="U43" s="140">
        <f>'OC A CONTRATAR'!B43</f>
        <v>0</v>
      </c>
      <c r="V43" s="140">
        <f>'OC A CONTRATAR'!D43</f>
        <v>0</v>
      </c>
      <c r="W43" s="140">
        <f>'OC A CONTRATAR'!H43</f>
        <v>0</v>
      </c>
      <c r="X43" s="140">
        <f>'OC A CONTRATAR'!G43</f>
        <v>0</v>
      </c>
      <c r="Y43" s="140">
        <f>'OC A CONTRATAR'!I43</f>
        <v>0</v>
      </c>
      <c r="Z43" s="140">
        <f>'OC A CONTRATAR'!M43</f>
        <v>0</v>
      </c>
      <c r="AA43" s="140">
        <f>'OC A CONTRATAR'!L43</f>
        <v>0</v>
      </c>
      <c r="AB43" s="140">
        <f>'OC A CONTRATAR'!N43</f>
        <v>0</v>
      </c>
      <c r="AC43" s="140">
        <f>'OC A CONTRATAR'!X43</f>
        <v>0</v>
      </c>
      <c r="AD43" s="140">
        <f>'OC A CONTRATAR'!W43</f>
        <v>0</v>
      </c>
      <c r="AE43" s="140">
        <f>'OC A CONTRATAR'!Y43</f>
        <v>0</v>
      </c>
      <c r="AF43" s="68">
        <f t="shared" si="10"/>
        <v>70134463.606932208</v>
      </c>
      <c r="AG43" s="68">
        <f t="shared" si="11"/>
        <v>511060970.39191359</v>
      </c>
      <c r="AH43" s="68">
        <f t="shared" si="12"/>
        <v>581195433.99884582</v>
      </c>
      <c r="AJ43">
        <f t="shared" si="13"/>
        <v>2025</v>
      </c>
      <c r="AL43" s="6">
        <f t="shared" si="4"/>
        <v>0</v>
      </c>
      <c r="AM43" s="6">
        <f t="shared" si="5"/>
        <v>0</v>
      </c>
      <c r="AN43" s="6">
        <f t="shared" si="6"/>
        <v>0</v>
      </c>
    </row>
    <row r="44" spans="1:40" x14ac:dyDescent="0.3">
      <c r="A44" s="66">
        <v>45809</v>
      </c>
      <c r="B44" s="25">
        <f>'Art. 9º-A - serv. div. comp'!J45</f>
        <v>0</v>
      </c>
      <c r="C44" s="25">
        <f>'Art. 9º-A - serv. div. comp'!K45</f>
        <v>99433862.91697146</v>
      </c>
      <c r="D44" s="25">
        <f>'Art. 9º-A - serv. div. comp'!I45</f>
        <v>99433862.91697146</v>
      </c>
      <c r="E44" s="26">
        <f>'9496'!P44</f>
        <v>0</v>
      </c>
      <c r="F44" s="26">
        <f>'9496'!Q44</f>
        <v>238435541.56590614</v>
      </c>
      <c r="G44" s="26">
        <f>'9496'!R44</f>
        <v>238435541.56590614</v>
      </c>
      <c r="H44" s="45"/>
      <c r="I44" s="45"/>
      <c r="J44" s="45"/>
      <c r="K44" s="27">
        <f>'Fluxo dív. garantidas - RRF'!C44</f>
        <v>16003936.580000002</v>
      </c>
      <c r="L44" s="27">
        <f>'Fluxo dív. garantidas - RRF'!B44</f>
        <v>57546412.760000005</v>
      </c>
      <c r="M44" s="27">
        <f>'Fluxo dív. garantidas - RRF'!D44</f>
        <v>73550349.340000004</v>
      </c>
      <c r="N44" s="67">
        <f>'Contratos fora RRF'!AS44</f>
        <v>576186.28653568553</v>
      </c>
      <c r="O44" s="67">
        <f>'Contratos fora RRF'!AR44</f>
        <v>1216199.620913743</v>
      </c>
      <c r="P44" s="28">
        <f>'Contratos fora RRF'!AT44</f>
        <v>1792385.9074494285</v>
      </c>
      <c r="Q44" s="30"/>
      <c r="R44" s="30"/>
      <c r="S44" s="30"/>
      <c r="T44" s="140">
        <f>'OC A CONTRATAR'!C44</f>
        <v>0</v>
      </c>
      <c r="U44" s="140">
        <f>'OC A CONTRATAR'!B44</f>
        <v>0</v>
      </c>
      <c r="V44" s="140">
        <f>'OC A CONTRATAR'!D44</f>
        <v>0</v>
      </c>
      <c r="W44" s="140">
        <f>'OC A CONTRATAR'!H44</f>
        <v>0</v>
      </c>
      <c r="X44" s="140">
        <f>'OC A CONTRATAR'!G44</f>
        <v>0</v>
      </c>
      <c r="Y44" s="140">
        <f>'OC A CONTRATAR'!I44</f>
        <v>0</v>
      </c>
      <c r="Z44" s="140">
        <f>'OC A CONTRATAR'!M44</f>
        <v>6147913.7299909899</v>
      </c>
      <c r="AA44" s="140">
        <f>'OC A CONTRATAR'!L44</f>
        <v>0</v>
      </c>
      <c r="AB44" s="140">
        <f>'OC A CONTRATAR'!N44</f>
        <v>6147913.7299909899</v>
      </c>
      <c r="AC44" s="140">
        <f>'OC A CONTRATAR'!X44</f>
        <v>0</v>
      </c>
      <c r="AD44" s="140">
        <f>'OC A CONTRATAR'!W44</f>
        <v>0</v>
      </c>
      <c r="AE44" s="140">
        <f>'OC A CONTRATAR'!Y44</f>
        <v>0</v>
      </c>
      <c r="AF44" s="68">
        <f t="shared" si="10"/>
        <v>22728036.596526679</v>
      </c>
      <c r="AG44" s="68">
        <f t="shared" si="11"/>
        <v>396632016.86379135</v>
      </c>
      <c r="AH44" s="68">
        <f t="shared" si="12"/>
        <v>419360053.46031809</v>
      </c>
      <c r="AJ44">
        <f t="shared" si="13"/>
        <v>2025</v>
      </c>
      <c r="AL44" s="6">
        <f t="shared" si="4"/>
        <v>0</v>
      </c>
      <c r="AM44" s="6">
        <f t="shared" si="5"/>
        <v>0</v>
      </c>
      <c r="AN44" s="6">
        <f t="shared" si="6"/>
        <v>0</v>
      </c>
    </row>
    <row r="45" spans="1:40" x14ac:dyDescent="0.3">
      <c r="A45" s="66">
        <v>45839</v>
      </c>
      <c r="B45" s="25">
        <f>'Art. 9º-A - serv. div. comp'!J46</f>
        <v>0</v>
      </c>
      <c r="C45" s="25">
        <f>'Art. 9º-A - serv. div. comp'!K46</f>
        <v>99711294.977613419</v>
      </c>
      <c r="D45" s="25">
        <f>'Art. 9º-A - serv. div. comp'!I46</f>
        <v>99711294.977613419</v>
      </c>
      <c r="E45" s="26">
        <f>'9496'!P45</f>
        <v>0</v>
      </c>
      <c r="F45" s="26">
        <f>'9496'!Q45</f>
        <v>239080031.73326465</v>
      </c>
      <c r="G45" s="26">
        <f>'9496'!R45</f>
        <v>239080031.73326465</v>
      </c>
      <c r="H45" s="45"/>
      <c r="I45" s="45"/>
      <c r="J45" s="45"/>
      <c r="K45" s="27">
        <f>'Fluxo dív. garantidas - RRF'!C45</f>
        <v>14778143.91</v>
      </c>
      <c r="L45" s="27">
        <f>'Fluxo dív. garantidas - RRF'!B45</f>
        <v>57549170.020000003</v>
      </c>
      <c r="M45" s="27">
        <f>'Fluxo dív. garantidas - RRF'!D45</f>
        <v>72327313.930000007</v>
      </c>
      <c r="N45" s="67">
        <f>'Contratos fora RRF'!AS45</f>
        <v>39938857.608380146</v>
      </c>
      <c r="O45" s="67">
        <f>'Contratos fora RRF'!AR45</f>
        <v>1223726.871373754</v>
      </c>
      <c r="P45" s="28">
        <f>'Contratos fora RRF'!AT45</f>
        <v>41162584.479753897</v>
      </c>
      <c r="Q45" s="30"/>
      <c r="R45" s="30"/>
      <c r="S45" s="30"/>
      <c r="T45" s="140">
        <f>'OC A CONTRATAR'!C45</f>
        <v>0</v>
      </c>
      <c r="U45" s="140">
        <f>'OC A CONTRATAR'!B45</f>
        <v>0</v>
      </c>
      <c r="V45" s="140">
        <f>'OC A CONTRATAR'!D45</f>
        <v>0</v>
      </c>
      <c r="W45" s="140">
        <f>'OC A CONTRATAR'!H45</f>
        <v>0</v>
      </c>
      <c r="X45" s="140">
        <f>'OC A CONTRATAR'!G45</f>
        <v>0</v>
      </c>
      <c r="Y45" s="140">
        <f>'OC A CONTRATAR'!I45</f>
        <v>0</v>
      </c>
      <c r="Z45" s="140">
        <f>'OC A CONTRATAR'!M45</f>
        <v>0</v>
      </c>
      <c r="AA45" s="140">
        <f>'OC A CONTRATAR'!L45</f>
        <v>0</v>
      </c>
      <c r="AB45" s="140">
        <f>'OC A CONTRATAR'!N45</f>
        <v>0</v>
      </c>
      <c r="AC45" s="140">
        <f>'OC A CONTRATAR'!X45</f>
        <v>0</v>
      </c>
      <c r="AD45" s="140">
        <f>'OC A CONTRATAR'!W45</f>
        <v>0</v>
      </c>
      <c r="AE45" s="140">
        <f>'OC A CONTRATAR'!Y45</f>
        <v>0</v>
      </c>
      <c r="AF45" s="68">
        <f t="shared" si="10"/>
        <v>54717001.51838015</v>
      </c>
      <c r="AG45" s="68">
        <f t="shared" si="11"/>
        <v>397564223.60225183</v>
      </c>
      <c r="AH45" s="68">
        <f t="shared" si="12"/>
        <v>452281225.12063199</v>
      </c>
      <c r="AJ45">
        <f t="shared" si="13"/>
        <v>2025</v>
      </c>
      <c r="AL45" s="6">
        <f t="shared" si="4"/>
        <v>0</v>
      </c>
      <c r="AM45" s="6">
        <f t="shared" si="5"/>
        <v>0</v>
      </c>
      <c r="AN45" s="6">
        <f t="shared" si="6"/>
        <v>0</v>
      </c>
    </row>
    <row r="46" spans="1:40" x14ac:dyDescent="0.3">
      <c r="A46" s="66">
        <v>45870</v>
      </c>
      <c r="B46" s="25">
        <f>'Art. 9º-A - serv. div. comp'!J47</f>
        <v>0</v>
      </c>
      <c r="C46" s="25">
        <f>'Art. 9º-A - serv. div. comp'!K47</f>
        <v>99989501.106022775</v>
      </c>
      <c r="D46" s="25">
        <f>'Art. 9º-A - serv. div. comp'!I47</f>
        <v>99989501.106022775</v>
      </c>
      <c r="E46" s="26">
        <f>'9496'!P46</f>
        <v>0</v>
      </c>
      <c r="F46" s="26">
        <f>'9496'!Q46</f>
        <v>239747092.87236056</v>
      </c>
      <c r="G46" s="26">
        <f>'9496'!R46</f>
        <v>239747092.87236056</v>
      </c>
      <c r="H46" s="45"/>
      <c r="I46" s="45"/>
      <c r="J46" s="45"/>
      <c r="K46" s="27">
        <f>'Fluxo dív. garantidas - RRF'!C46</f>
        <v>14966256.74</v>
      </c>
      <c r="L46" s="27">
        <f>'Fluxo dív. garantidas - RRF'!B46</f>
        <v>57552166.379999995</v>
      </c>
      <c r="M46" s="27">
        <f>'Fluxo dív. garantidas - RRF'!D46</f>
        <v>72518423.11999999</v>
      </c>
      <c r="N46" s="67">
        <f>'Contratos fora RRF'!AS46</f>
        <v>4897806.0375444507</v>
      </c>
      <c r="O46" s="67">
        <f>'Contratos fora RRF'!AR46</f>
        <v>7877042.9149779473</v>
      </c>
      <c r="P46" s="28">
        <f>'Contratos fora RRF'!AT46</f>
        <v>12774848.952522399</v>
      </c>
      <c r="Q46" s="30"/>
      <c r="R46" s="30"/>
      <c r="S46" s="30"/>
      <c r="T46" s="140">
        <f>'OC A CONTRATAR'!C46</f>
        <v>0</v>
      </c>
      <c r="U46" s="140">
        <f>'OC A CONTRATAR'!B46</f>
        <v>0</v>
      </c>
      <c r="V46" s="140">
        <f>'OC A CONTRATAR'!D46</f>
        <v>0</v>
      </c>
      <c r="W46" s="140">
        <f>'OC A CONTRATAR'!H46</f>
        <v>0</v>
      </c>
      <c r="X46" s="140">
        <f>'OC A CONTRATAR'!G46</f>
        <v>0</v>
      </c>
      <c r="Y46" s="140">
        <f>'OC A CONTRATAR'!I46</f>
        <v>0</v>
      </c>
      <c r="Z46" s="140">
        <f>'OC A CONTRATAR'!M46</f>
        <v>0</v>
      </c>
      <c r="AA46" s="140">
        <f>'OC A CONTRATAR'!L46</f>
        <v>0</v>
      </c>
      <c r="AB46" s="140">
        <f>'OC A CONTRATAR'!N46</f>
        <v>0</v>
      </c>
      <c r="AC46" s="140">
        <f>'OC A CONTRATAR'!X46</f>
        <v>0</v>
      </c>
      <c r="AD46" s="140">
        <f>'OC A CONTRATAR'!W46</f>
        <v>0</v>
      </c>
      <c r="AE46" s="140">
        <f>'OC A CONTRATAR'!Y46</f>
        <v>0</v>
      </c>
      <c r="AF46" s="68">
        <f t="shared" si="10"/>
        <v>19864062.77754445</v>
      </c>
      <c r="AG46" s="68">
        <f t="shared" si="11"/>
        <v>405165803.27336127</v>
      </c>
      <c r="AH46" s="68">
        <f t="shared" si="12"/>
        <v>425029866.0509057</v>
      </c>
      <c r="AJ46">
        <f t="shared" si="13"/>
        <v>2025</v>
      </c>
      <c r="AL46" s="6">
        <f t="shared" si="4"/>
        <v>0</v>
      </c>
      <c r="AM46" s="6">
        <f t="shared" si="5"/>
        <v>0</v>
      </c>
      <c r="AN46" s="6">
        <f t="shared" si="6"/>
        <v>0</v>
      </c>
    </row>
    <row r="47" spans="1:40" x14ac:dyDescent="0.3">
      <c r="A47" s="66">
        <v>45901</v>
      </c>
      <c r="B47" s="25">
        <f>'Art. 9º-A - serv. div. comp'!J48</f>
        <v>0</v>
      </c>
      <c r="C47" s="25">
        <f>'Art. 9º-A - serv. div. comp'!K48</f>
        <v>100268483.46193878</v>
      </c>
      <c r="D47" s="25">
        <f>'Art. 9º-A - serv. div. comp'!I48</f>
        <v>100268483.46193878</v>
      </c>
      <c r="E47" s="26">
        <f>'9496'!P47</f>
        <v>0</v>
      </c>
      <c r="F47" s="26">
        <f>'9496'!Q47</f>
        <v>240436904.03743643</v>
      </c>
      <c r="G47" s="26">
        <f>'9496'!R47</f>
        <v>240436904.03743643</v>
      </c>
      <c r="H47" s="45"/>
      <c r="I47" s="45"/>
      <c r="J47" s="45"/>
      <c r="K47" s="27">
        <f>'Fluxo dív. garantidas - RRF'!C47</f>
        <v>68559155.920000002</v>
      </c>
      <c r="L47" s="27">
        <f>'Fluxo dív. garantidas - RRF'!B47</f>
        <v>161680403.25</v>
      </c>
      <c r="M47" s="27">
        <f>'Fluxo dív. garantidas - RRF'!D47</f>
        <v>230239559.17000002</v>
      </c>
      <c r="N47" s="67">
        <f>'Contratos fora RRF'!AS47</f>
        <v>546799.93756264728</v>
      </c>
      <c r="O47" s="67">
        <f>'Contratos fora RRF'!AR47</f>
        <v>1238796.241010464</v>
      </c>
      <c r="P47" s="28">
        <f>'Contratos fora RRF'!AT47</f>
        <v>1785596.1785731113</v>
      </c>
      <c r="Q47" s="30"/>
      <c r="R47" s="30"/>
      <c r="S47" s="30"/>
      <c r="T47" s="140">
        <f>'OC A CONTRATAR'!C47</f>
        <v>0</v>
      </c>
      <c r="U47" s="140">
        <f>'OC A CONTRATAR'!B47</f>
        <v>0</v>
      </c>
      <c r="V47" s="140">
        <f>'OC A CONTRATAR'!D47</f>
        <v>0</v>
      </c>
      <c r="W47" s="140">
        <f>'OC A CONTRATAR'!H47</f>
        <v>0</v>
      </c>
      <c r="X47" s="140">
        <f>'OC A CONTRATAR'!G47</f>
        <v>0</v>
      </c>
      <c r="Y47" s="140">
        <f>'OC A CONTRATAR'!I47</f>
        <v>0</v>
      </c>
      <c r="Z47" s="140">
        <f>'OC A CONTRATAR'!M47</f>
        <v>0</v>
      </c>
      <c r="AA47" s="140">
        <f>'OC A CONTRATAR'!L47</f>
        <v>0</v>
      </c>
      <c r="AB47" s="140">
        <f>'OC A CONTRATAR'!N47</f>
        <v>0</v>
      </c>
      <c r="AC47" s="140">
        <f>'OC A CONTRATAR'!X47</f>
        <v>0</v>
      </c>
      <c r="AD47" s="140">
        <f>'OC A CONTRATAR'!W47</f>
        <v>0</v>
      </c>
      <c r="AE47" s="140">
        <f>'OC A CONTRATAR'!Y47</f>
        <v>0</v>
      </c>
      <c r="AF47" s="68">
        <f t="shared" si="10"/>
        <v>69105955.857562646</v>
      </c>
      <c r="AG47" s="68">
        <f t="shared" si="11"/>
        <v>503624586.99038571</v>
      </c>
      <c r="AH47" s="68">
        <f t="shared" si="12"/>
        <v>572730542.84794831</v>
      </c>
      <c r="AJ47">
        <f t="shared" si="13"/>
        <v>2025</v>
      </c>
      <c r="AL47" s="6">
        <f t="shared" si="4"/>
        <v>0</v>
      </c>
      <c r="AM47" s="6">
        <f t="shared" si="5"/>
        <v>0</v>
      </c>
      <c r="AN47" s="6">
        <f t="shared" si="6"/>
        <v>0</v>
      </c>
    </row>
    <row r="48" spans="1:40" x14ac:dyDescent="0.3">
      <c r="A48" s="66">
        <v>45931</v>
      </c>
      <c r="B48" s="25">
        <f>'Art. 9º-A - serv. div. comp'!J49</f>
        <v>0</v>
      </c>
      <c r="C48" s="25">
        <f>'Art. 9º-A - serv. div. comp'!K49</f>
        <v>100548244.21112661</v>
      </c>
      <c r="D48" s="25">
        <f>'Art. 9º-A - serv. div. comp'!I49</f>
        <v>100548244.21112661</v>
      </c>
      <c r="E48" s="26">
        <f>'9496'!P48</f>
        <v>0</v>
      </c>
      <c r="F48" s="26">
        <f>'9496'!Q48</f>
        <v>241086803.87830982</v>
      </c>
      <c r="G48" s="26">
        <f>'9496'!R48</f>
        <v>241086803.87830982</v>
      </c>
      <c r="H48" s="45"/>
      <c r="I48" s="45"/>
      <c r="J48" s="45"/>
      <c r="K48" s="27">
        <f>'Fluxo dív. garantidas - RRF'!C48</f>
        <v>13708886.120000001</v>
      </c>
      <c r="L48" s="27">
        <f>'Fluxo dív. garantidas - RRF'!B48</f>
        <v>57558916.070000008</v>
      </c>
      <c r="M48" s="27">
        <f>'Fluxo dív. garantidas - RRF'!D48</f>
        <v>71267802.189999998</v>
      </c>
      <c r="N48" s="67">
        <f>'Contratos fora RRF'!AS48</f>
        <v>7862558.5146838045</v>
      </c>
      <c r="O48" s="67">
        <f>'Contratos fora RRF'!AR48</f>
        <v>1246584.907423256</v>
      </c>
      <c r="P48" s="28">
        <f>'Contratos fora RRF'!AT48</f>
        <v>9109143.4221070595</v>
      </c>
      <c r="Q48" s="30"/>
      <c r="R48" s="30"/>
      <c r="S48" s="30"/>
      <c r="T48" s="140">
        <f>'OC A CONTRATAR'!C48</f>
        <v>0</v>
      </c>
      <c r="U48" s="140">
        <f>'OC A CONTRATAR'!B48</f>
        <v>0</v>
      </c>
      <c r="V48" s="140">
        <f>'OC A CONTRATAR'!D48</f>
        <v>0</v>
      </c>
      <c r="W48" s="140">
        <f>'OC A CONTRATAR'!H48</f>
        <v>0</v>
      </c>
      <c r="X48" s="140">
        <f>'OC A CONTRATAR'!G48</f>
        <v>0</v>
      </c>
      <c r="Y48" s="140">
        <f>'OC A CONTRATAR'!I48</f>
        <v>0</v>
      </c>
      <c r="Z48" s="140">
        <f>'OC A CONTRATAR'!M48</f>
        <v>0</v>
      </c>
      <c r="AA48" s="140">
        <f>'OC A CONTRATAR'!L48</f>
        <v>0</v>
      </c>
      <c r="AB48" s="140">
        <f>'OC A CONTRATAR'!N48</f>
        <v>0</v>
      </c>
      <c r="AC48" s="140">
        <f>'OC A CONTRATAR'!X48</f>
        <v>0</v>
      </c>
      <c r="AD48" s="140">
        <f>'OC A CONTRATAR'!W48</f>
        <v>0</v>
      </c>
      <c r="AE48" s="140">
        <f>'OC A CONTRATAR'!Y48</f>
        <v>0</v>
      </c>
      <c r="AF48" s="68">
        <f t="shared" si="10"/>
        <v>21571444.634683806</v>
      </c>
      <c r="AG48" s="68">
        <f t="shared" si="11"/>
        <v>400440549.06685966</v>
      </c>
      <c r="AH48" s="68">
        <f t="shared" si="12"/>
        <v>422011993.70154345</v>
      </c>
      <c r="AJ48">
        <f t="shared" si="13"/>
        <v>2025</v>
      </c>
      <c r="AL48" s="6">
        <f t="shared" si="4"/>
        <v>0</v>
      </c>
      <c r="AM48" s="6">
        <f t="shared" si="5"/>
        <v>0</v>
      </c>
      <c r="AN48" s="6">
        <f t="shared" si="6"/>
        <v>0</v>
      </c>
    </row>
    <row r="49" spans="1:40" x14ac:dyDescent="0.3">
      <c r="A49" s="66">
        <v>45962</v>
      </c>
      <c r="B49" s="25">
        <f>'Art. 9º-A - serv. div. comp'!J50</f>
        <v>0</v>
      </c>
      <c r="C49" s="25">
        <f>'Art. 9º-A - serv. div. comp'!K50</f>
        <v>100828785.52539411</v>
      </c>
      <c r="D49" s="25">
        <f>'Art. 9º-A - serv. div. comp'!I50</f>
        <v>100828785.52539411</v>
      </c>
      <c r="E49" s="26">
        <f>'9496'!P49</f>
        <v>0</v>
      </c>
      <c r="F49" s="26">
        <f>'9496'!Q49</f>
        <v>241780469.72040728</v>
      </c>
      <c r="G49" s="26">
        <f>'9496'!R49</f>
        <v>241780469.72040728</v>
      </c>
      <c r="H49" s="45"/>
      <c r="I49" s="45"/>
      <c r="J49" s="45"/>
      <c r="K49" s="27">
        <f>'Fluxo dív. garantidas - RRF'!C49</f>
        <v>56939044.75999999</v>
      </c>
      <c r="L49" s="27">
        <f>'Fluxo dív. garantidas - RRF'!B49</f>
        <v>158325393.34999999</v>
      </c>
      <c r="M49" s="27">
        <f>'Fluxo dív. garantidas - RRF'!D49</f>
        <v>215264438.10999998</v>
      </c>
      <c r="N49" s="67">
        <f>'Contratos fora RRF'!AS49</f>
        <v>3382083.9184210817</v>
      </c>
      <c r="O49" s="67">
        <f>'Contratos fora RRF'!AR49</f>
        <v>12035149.329884542</v>
      </c>
      <c r="P49" s="28">
        <f>'Contratos fora RRF'!AT49</f>
        <v>15417233.248305624</v>
      </c>
      <c r="Q49" s="30"/>
      <c r="R49" s="30"/>
      <c r="S49" s="30"/>
      <c r="T49" s="140">
        <f>'OC A CONTRATAR'!C49</f>
        <v>0</v>
      </c>
      <c r="U49" s="140">
        <f>'OC A CONTRATAR'!B49</f>
        <v>0</v>
      </c>
      <c r="V49" s="140">
        <f>'OC A CONTRATAR'!D49</f>
        <v>0</v>
      </c>
      <c r="W49" s="140">
        <f>'OC A CONTRATAR'!H49</f>
        <v>0</v>
      </c>
      <c r="X49" s="140">
        <f>'OC A CONTRATAR'!G49</f>
        <v>0</v>
      </c>
      <c r="Y49" s="140">
        <f>'OC A CONTRATAR'!I49</f>
        <v>0</v>
      </c>
      <c r="Z49" s="140">
        <f>'OC A CONTRATAR'!M49</f>
        <v>0</v>
      </c>
      <c r="AA49" s="140">
        <f>'OC A CONTRATAR'!L49</f>
        <v>0</v>
      </c>
      <c r="AB49" s="140">
        <f>'OC A CONTRATAR'!N49</f>
        <v>0</v>
      </c>
      <c r="AC49" s="140">
        <f>'OC A CONTRATAR'!X49</f>
        <v>0</v>
      </c>
      <c r="AD49" s="140">
        <f>'OC A CONTRATAR'!W49</f>
        <v>0</v>
      </c>
      <c r="AE49" s="140">
        <f>'OC A CONTRATAR'!Y49</f>
        <v>0</v>
      </c>
      <c r="AF49" s="68">
        <f t="shared" si="10"/>
        <v>60321128.678421073</v>
      </c>
      <c r="AG49" s="68">
        <f t="shared" si="11"/>
        <v>512969797.92568588</v>
      </c>
      <c r="AH49" s="68">
        <f t="shared" si="12"/>
        <v>573290926.60410702</v>
      </c>
      <c r="AJ49">
        <f t="shared" si="13"/>
        <v>2025</v>
      </c>
      <c r="AL49" s="6">
        <f t="shared" si="4"/>
        <v>0</v>
      </c>
      <c r="AM49" s="6">
        <f t="shared" si="5"/>
        <v>0</v>
      </c>
      <c r="AN49" s="6">
        <f t="shared" si="6"/>
        <v>0</v>
      </c>
    </row>
    <row r="50" spans="1:40" x14ac:dyDescent="0.3">
      <c r="A50" s="66">
        <v>45992</v>
      </c>
      <c r="B50" s="25">
        <f>'Art. 9º-A - serv. div. comp'!J51</f>
        <v>0</v>
      </c>
      <c r="C50" s="25">
        <f>'Art. 9º-A - serv. div. comp'!K51</f>
        <v>101110109.58260885</v>
      </c>
      <c r="D50" s="25">
        <f>'Art. 9º-A - serv. div. comp'!I51</f>
        <v>101110109.58260885</v>
      </c>
      <c r="E50" s="26">
        <f>'9496'!P50</f>
        <v>0</v>
      </c>
      <c r="F50" s="26">
        <f>'9496'!Q50</f>
        <v>242434001.21311489</v>
      </c>
      <c r="G50" s="26">
        <f>'9496'!R50</f>
        <v>242434001.21311489</v>
      </c>
      <c r="H50" s="45"/>
      <c r="I50" s="45"/>
      <c r="J50" s="45"/>
      <c r="K50" s="27">
        <f>'Fluxo dív. garantidas - RRF'!C50</f>
        <v>12748527.800000001</v>
      </c>
      <c r="L50" s="27">
        <f>'Fluxo dív. garantidas - RRF'!B50</f>
        <v>57566674.440000005</v>
      </c>
      <c r="M50" s="27">
        <f>'Fluxo dív. garantidas - RRF'!D50</f>
        <v>70315202.24000001</v>
      </c>
      <c r="N50" s="67">
        <f>'Contratos fora RRF'!AS50</f>
        <v>483620.39780044451</v>
      </c>
      <c r="O50" s="67">
        <f>'Contratos fora RRF'!AR50</f>
        <v>1262115.5973624489</v>
      </c>
      <c r="P50" s="28">
        <f>'Contratos fora RRF'!AT50</f>
        <v>1745735.9951628936</v>
      </c>
      <c r="Q50" s="30"/>
      <c r="R50" s="30"/>
      <c r="S50" s="30"/>
      <c r="T50" s="140">
        <f>'OC A CONTRATAR'!C50</f>
        <v>0</v>
      </c>
      <c r="U50" s="140">
        <f>'OC A CONTRATAR'!B50</f>
        <v>0</v>
      </c>
      <c r="V50" s="140">
        <f>'OC A CONTRATAR'!D50</f>
        <v>0</v>
      </c>
      <c r="W50" s="140">
        <f>'OC A CONTRATAR'!H50</f>
        <v>0</v>
      </c>
      <c r="X50" s="140">
        <f>'OC A CONTRATAR'!G50</f>
        <v>0</v>
      </c>
      <c r="Y50" s="140">
        <f>'OC A CONTRATAR'!I50</f>
        <v>0</v>
      </c>
      <c r="Z50" s="140">
        <f>'OC A CONTRATAR'!M50</f>
        <v>42298331.675066039</v>
      </c>
      <c r="AA50" s="140">
        <f>'OC A CONTRATAR'!L50</f>
        <v>0</v>
      </c>
      <c r="AB50" s="140">
        <f>'OC A CONTRATAR'!N50</f>
        <v>42298331.675066039</v>
      </c>
      <c r="AC50" s="140">
        <f>'OC A CONTRATAR'!X50</f>
        <v>166629294.45605999</v>
      </c>
      <c r="AD50" s="140">
        <f>'OC A CONTRATAR'!W50</f>
        <v>0</v>
      </c>
      <c r="AE50" s="140">
        <f>'OC A CONTRATAR'!Y50</f>
        <v>166629294.45605999</v>
      </c>
      <c r="AF50" s="68">
        <f t="shared" si="10"/>
        <v>222159774.32892647</v>
      </c>
      <c r="AG50" s="68">
        <f t="shared" si="11"/>
        <v>402372900.83308619</v>
      </c>
      <c r="AH50" s="68">
        <f t="shared" si="12"/>
        <v>624532675.1620127</v>
      </c>
      <c r="AJ50">
        <f t="shared" si="13"/>
        <v>2025</v>
      </c>
      <c r="AL50" s="6">
        <f t="shared" si="4"/>
        <v>0</v>
      </c>
      <c r="AM50" s="6">
        <f t="shared" si="5"/>
        <v>0</v>
      </c>
      <c r="AN50" s="6">
        <f t="shared" si="6"/>
        <v>0</v>
      </c>
    </row>
    <row r="51" spans="1:40" x14ac:dyDescent="0.3">
      <c r="A51" s="66">
        <v>46023</v>
      </c>
      <c r="B51" s="25">
        <f>'Art. 9º-A - serv. div. comp'!J52</f>
        <v>0</v>
      </c>
      <c r="C51" s="25">
        <f>'Art. 9º-A - serv. div. comp'!K52</f>
        <v>110614831.05377756</v>
      </c>
      <c r="D51" s="25">
        <f>'Art. 9º-A - serv. div. comp'!I52</f>
        <v>110614831.05377756</v>
      </c>
      <c r="E51" s="26">
        <f>'9496'!P51</f>
        <v>0</v>
      </c>
      <c r="F51" s="26">
        <f>'9496'!Q51</f>
        <v>243110420.3177653</v>
      </c>
      <c r="G51" s="26">
        <f>'9496'!R51</f>
        <v>243110420.3177653</v>
      </c>
      <c r="H51" s="45"/>
      <c r="I51" s="45"/>
      <c r="J51" s="45"/>
      <c r="K51" s="27">
        <f>'Fluxo dív. garantidas - RRF'!C51</f>
        <v>13104482.49</v>
      </c>
      <c r="L51" s="27">
        <f>'Fluxo dív. garantidas - RRF'!B51</f>
        <v>57608417.850000001</v>
      </c>
      <c r="M51" s="27">
        <f>'Fluxo dív. garantidas - RRF'!D51</f>
        <v>70712900.340000004</v>
      </c>
      <c r="N51" s="67">
        <f>'Contratos fora RRF'!AS51</f>
        <v>56313745.398007348</v>
      </c>
      <c r="O51" s="67">
        <f>'Contratos fora RRF'!AR51</f>
        <v>1270025.2399563771</v>
      </c>
      <c r="P51" s="28">
        <f>'Contratos fora RRF'!AT51</f>
        <v>57583770.63796372</v>
      </c>
      <c r="Q51" s="30"/>
      <c r="R51" s="30"/>
      <c r="S51" s="30"/>
      <c r="T51" s="140">
        <f>'OC A CONTRATAR'!C51</f>
        <v>0</v>
      </c>
      <c r="U51" s="140">
        <f>'OC A CONTRATAR'!B51</f>
        <v>0</v>
      </c>
      <c r="V51" s="140">
        <f>'OC A CONTRATAR'!D51</f>
        <v>0</v>
      </c>
      <c r="W51" s="140">
        <f>'OC A CONTRATAR'!H51</f>
        <v>0</v>
      </c>
      <c r="X51" s="140">
        <f>'OC A CONTRATAR'!G51</f>
        <v>0</v>
      </c>
      <c r="Y51" s="140">
        <f>'OC A CONTRATAR'!I51</f>
        <v>0</v>
      </c>
      <c r="Z51" s="140">
        <f>'OC A CONTRATAR'!M51</f>
        <v>0</v>
      </c>
      <c r="AA51" s="140">
        <f>'OC A CONTRATAR'!L51</f>
        <v>0</v>
      </c>
      <c r="AB51" s="140">
        <f>'OC A CONTRATAR'!N51</f>
        <v>0</v>
      </c>
      <c r="AC51" s="140">
        <f>'OC A CONTRATAR'!X51</f>
        <v>0</v>
      </c>
      <c r="AD51" s="140">
        <f>'OC A CONTRATAR'!W51</f>
        <v>0</v>
      </c>
      <c r="AE51" s="140">
        <f>'OC A CONTRATAR'!Y51</f>
        <v>0</v>
      </c>
      <c r="AF51" s="68">
        <f t="shared" si="10"/>
        <v>69418227.888007343</v>
      </c>
      <c r="AG51" s="68">
        <f t="shared" si="11"/>
        <v>412603694.46149927</v>
      </c>
      <c r="AH51" s="68">
        <f t="shared" si="12"/>
        <v>482021922.34950656</v>
      </c>
      <c r="AJ51">
        <f t="shared" si="13"/>
        <v>2026</v>
      </c>
      <c r="AL51" s="6">
        <f t="shared" si="4"/>
        <v>0</v>
      </c>
      <c r="AM51" s="6">
        <f t="shared" si="5"/>
        <v>0</v>
      </c>
      <c r="AN51" s="6">
        <f t="shared" si="6"/>
        <v>0</v>
      </c>
    </row>
    <row r="52" spans="1:40" x14ac:dyDescent="0.3">
      <c r="A52" s="66">
        <v>46054</v>
      </c>
      <c r="B52" s="25">
        <f>'Art. 9º-A - serv. div. comp'!J53</f>
        <v>0</v>
      </c>
      <c r="C52" s="25">
        <f>'Art. 9º-A - serv. div. comp'!K53</f>
        <v>110923459.31799813</v>
      </c>
      <c r="D52" s="25">
        <f>'Art. 9º-A - serv. div. comp'!I53</f>
        <v>110923459.31799813</v>
      </c>
      <c r="E52" s="26">
        <f>'9496'!P52</f>
        <v>0</v>
      </c>
      <c r="F52" s="26">
        <f>'9496'!Q52</f>
        <v>243808291.19916779</v>
      </c>
      <c r="G52" s="26">
        <f>'9496'!R52</f>
        <v>243808291.19916779</v>
      </c>
      <c r="H52" s="45"/>
      <c r="I52" s="45"/>
      <c r="J52" s="45"/>
      <c r="K52" s="27">
        <f>'Fluxo dív. garantidas - RRF'!C52</f>
        <v>13153280.809999999</v>
      </c>
      <c r="L52" s="27">
        <f>'Fluxo dív. garantidas - RRF'!B52</f>
        <v>57650408.729999997</v>
      </c>
      <c r="M52" s="27">
        <f>'Fluxo dív. garantidas - RRF'!D52</f>
        <v>70803689.539999992</v>
      </c>
      <c r="N52" s="67">
        <f>'Contratos fora RRF'!AS52</f>
        <v>4430930.3057914851</v>
      </c>
      <c r="O52" s="67">
        <f>'Contratos fora RRF'!AR52</f>
        <v>7902823.669565862</v>
      </c>
      <c r="P52" s="28">
        <f>'Contratos fora RRF'!AT52</f>
        <v>12333753.975357346</v>
      </c>
      <c r="Q52" s="30"/>
      <c r="R52" s="30"/>
      <c r="S52" s="30"/>
      <c r="T52" s="140">
        <f>'OC A CONTRATAR'!C52</f>
        <v>0</v>
      </c>
      <c r="U52" s="140">
        <f>'OC A CONTRATAR'!B52</f>
        <v>0</v>
      </c>
      <c r="V52" s="140">
        <f>'OC A CONTRATAR'!D52</f>
        <v>0</v>
      </c>
      <c r="W52" s="140">
        <f>'OC A CONTRATAR'!H52</f>
        <v>0</v>
      </c>
      <c r="X52" s="140">
        <f>'OC A CONTRATAR'!G52</f>
        <v>0</v>
      </c>
      <c r="Y52" s="140">
        <f>'OC A CONTRATAR'!I52</f>
        <v>0</v>
      </c>
      <c r="Z52" s="140">
        <f>'OC A CONTRATAR'!M52</f>
        <v>0</v>
      </c>
      <c r="AA52" s="140">
        <f>'OC A CONTRATAR'!L52</f>
        <v>0</v>
      </c>
      <c r="AB52" s="140">
        <f>'OC A CONTRATAR'!N52</f>
        <v>0</v>
      </c>
      <c r="AC52" s="140">
        <f>'OC A CONTRATAR'!X52</f>
        <v>0</v>
      </c>
      <c r="AD52" s="140">
        <f>'OC A CONTRATAR'!W52</f>
        <v>0</v>
      </c>
      <c r="AE52" s="140">
        <f>'OC A CONTRATAR'!Y52</f>
        <v>0</v>
      </c>
      <c r="AF52" s="68">
        <f t="shared" si="10"/>
        <v>17584211.115791485</v>
      </c>
      <c r="AG52" s="68">
        <f t="shared" si="11"/>
        <v>420284982.91673177</v>
      </c>
      <c r="AH52" s="68">
        <f t="shared" si="12"/>
        <v>437869194.03252321</v>
      </c>
      <c r="AJ52">
        <f t="shared" si="13"/>
        <v>2026</v>
      </c>
      <c r="AL52" s="6">
        <f t="shared" si="4"/>
        <v>0</v>
      </c>
      <c r="AM52" s="6">
        <f t="shared" si="5"/>
        <v>0</v>
      </c>
      <c r="AN52" s="6">
        <f t="shared" si="6"/>
        <v>0</v>
      </c>
    </row>
    <row r="53" spans="1:40" x14ac:dyDescent="0.3">
      <c r="A53" s="66">
        <v>46082</v>
      </c>
      <c r="B53" s="25">
        <f>'Art. 9º-A - serv. div. comp'!J54</f>
        <v>0</v>
      </c>
      <c r="C53" s="25">
        <f>'Art. 9º-A - serv. div. comp'!K54</f>
        <v>111197026.49275345</v>
      </c>
      <c r="D53" s="25">
        <f>'Art. 9º-A - serv. div. comp'!I54</f>
        <v>111197026.49275345</v>
      </c>
      <c r="E53" s="26">
        <f>'9496'!P53</f>
        <v>0</v>
      </c>
      <c r="F53" s="26">
        <f>'9496'!Q53</f>
        <v>244316141.94130957</v>
      </c>
      <c r="G53" s="26">
        <f>'9496'!R53</f>
        <v>244316141.94130957</v>
      </c>
      <c r="H53" s="45"/>
      <c r="I53" s="45"/>
      <c r="J53" s="45"/>
      <c r="K53" s="27">
        <f>'Fluxo dív. garantidas - RRF'!C53</f>
        <v>57333048.560000002</v>
      </c>
      <c r="L53" s="27">
        <f>'Fluxo dív. garantidas - RRF'!B53</f>
        <v>182787329.49000001</v>
      </c>
      <c r="M53" s="27">
        <f>'Fluxo dív. garantidas - RRF'!D53</f>
        <v>240120378.05000001</v>
      </c>
      <c r="N53" s="67">
        <f>'Contratos fora RRF'!AS53</f>
        <v>438568.78997385676</v>
      </c>
      <c r="O53" s="67">
        <f>'Contratos fora RRF'!AR53</f>
        <v>1285894.389137191</v>
      </c>
      <c r="P53" s="28">
        <f>'Contratos fora RRF'!AT53</f>
        <v>1724463.1791110476</v>
      </c>
      <c r="Q53" s="30"/>
      <c r="R53" s="30"/>
      <c r="S53" s="30"/>
      <c r="T53" s="140">
        <f>'OC A CONTRATAR'!C53</f>
        <v>0</v>
      </c>
      <c r="U53" s="140">
        <f>'OC A CONTRATAR'!B53</f>
        <v>0</v>
      </c>
      <c r="V53" s="140">
        <f>'OC A CONTRATAR'!D53</f>
        <v>0</v>
      </c>
      <c r="W53" s="140">
        <f>'OC A CONTRATAR'!H53</f>
        <v>0</v>
      </c>
      <c r="X53" s="140">
        <f>'OC A CONTRATAR'!G53</f>
        <v>0</v>
      </c>
      <c r="Y53" s="140">
        <f>'OC A CONTRATAR'!I53</f>
        <v>0</v>
      </c>
      <c r="Z53" s="140">
        <f>'OC A CONTRATAR'!M53</f>
        <v>0</v>
      </c>
      <c r="AA53" s="140">
        <f>'OC A CONTRATAR'!L53</f>
        <v>0</v>
      </c>
      <c r="AB53" s="140">
        <f>'OC A CONTRATAR'!N53</f>
        <v>0</v>
      </c>
      <c r="AC53" s="140">
        <f>'OC A CONTRATAR'!X53</f>
        <v>0</v>
      </c>
      <c r="AD53" s="140">
        <f>'OC A CONTRATAR'!W53</f>
        <v>0</v>
      </c>
      <c r="AE53" s="140">
        <f>'OC A CONTRATAR'!Y53</f>
        <v>0</v>
      </c>
      <c r="AF53" s="68">
        <f t="shared" si="10"/>
        <v>57771617.349973857</v>
      </c>
      <c r="AG53" s="68">
        <f t="shared" si="11"/>
        <v>539586392.31320012</v>
      </c>
      <c r="AH53" s="68">
        <f t="shared" si="12"/>
        <v>597358009.66317403</v>
      </c>
      <c r="AJ53">
        <f t="shared" si="13"/>
        <v>2026</v>
      </c>
      <c r="AL53" s="6">
        <f t="shared" si="4"/>
        <v>0</v>
      </c>
      <c r="AM53" s="6">
        <f t="shared" si="5"/>
        <v>0</v>
      </c>
      <c r="AN53" s="6">
        <f t="shared" si="6"/>
        <v>0</v>
      </c>
    </row>
    <row r="54" spans="1:40" x14ac:dyDescent="0.3">
      <c r="A54" s="66">
        <v>46113</v>
      </c>
      <c r="B54" s="25">
        <f>'Art. 9º-A - serv. div. comp'!J55</f>
        <v>0</v>
      </c>
      <c r="C54" s="25">
        <f>'Art. 9º-A - serv. div. comp'!K55</f>
        <v>111471268.35796259</v>
      </c>
      <c r="D54" s="25">
        <f>'Art. 9º-A - serv. div. comp'!I55</f>
        <v>111471268.35796259</v>
      </c>
      <c r="E54" s="26">
        <f>'9496'!P54</f>
        <v>0</v>
      </c>
      <c r="F54" s="26">
        <f>'9496'!Q54</f>
        <v>244937504.50859177</v>
      </c>
      <c r="G54" s="26">
        <f>'9496'!R54</f>
        <v>244937504.50859177</v>
      </c>
      <c r="H54" s="45"/>
      <c r="I54" s="45"/>
      <c r="J54" s="45"/>
      <c r="K54" s="27">
        <f>'Fluxo dív. garantidas - RRF'!C54</f>
        <v>12044209.82</v>
      </c>
      <c r="L54" s="27">
        <f>'Fluxo dív. garantidas - RRF'!B54</f>
        <v>68349744.129999995</v>
      </c>
      <c r="M54" s="27">
        <f>'Fluxo dív. garantidas - RRF'!D54</f>
        <v>80393953.950000003</v>
      </c>
      <c r="N54" s="67">
        <f>'Contratos fora RRF'!AS54</f>
        <v>6889917.633296431</v>
      </c>
      <c r="O54" s="67">
        <f>'Contratos fora RRF'!AR54</f>
        <v>9243936.4838056918</v>
      </c>
      <c r="P54" s="28">
        <f>'Contratos fora RRF'!AT54</f>
        <v>16133854.117102122</v>
      </c>
      <c r="Q54" s="30"/>
      <c r="R54" s="30"/>
      <c r="S54" s="30"/>
      <c r="T54" s="140">
        <f>'OC A CONTRATAR'!C54</f>
        <v>0</v>
      </c>
      <c r="U54" s="140">
        <f>'OC A CONTRATAR'!B54</f>
        <v>0</v>
      </c>
      <c r="V54" s="140">
        <f>'OC A CONTRATAR'!D54</f>
        <v>0</v>
      </c>
      <c r="W54" s="140">
        <f>'OC A CONTRATAR'!H54</f>
        <v>0</v>
      </c>
      <c r="X54" s="140">
        <f>'OC A CONTRATAR'!G54</f>
        <v>0</v>
      </c>
      <c r="Y54" s="140">
        <f>'OC A CONTRATAR'!I54</f>
        <v>0</v>
      </c>
      <c r="Z54" s="140">
        <f>'OC A CONTRATAR'!M54</f>
        <v>0</v>
      </c>
      <c r="AA54" s="140">
        <f>'OC A CONTRATAR'!L54</f>
        <v>0</v>
      </c>
      <c r="AB54" s="140">
        <f>'OC A CONTRATAR'!N54</f>
        <v>0</v>
      </c>
      <c r="AC54" s="140">
        <f>'OC A CONTRATAR'!X54</f>
        <v>0</v>
      </c>
      <c r="AD54" s="140">
        <f>'OC A CONTRATAR'!W54</f>
        <v>0</v>
      </c>
      <c r="AE54" s="140">
        <f>'OC A CONTRATAR'!Y54</f>
        <v>0</v>
      </c>
      <c r="AF54" s="68">
        <f t="shared" si="10"/>
        <v>18934127.45329643</v>
      </c>
      <c r="AG54" s="68">
        <f t="shared" si="11"/>
        <v>434002453.48036009</v>
      </c>
      <c r="AH54" s="68">
        <f t="shared" si="12"/>
        <v>452936580.93365651</v>
      </c>
      <c r="AJ54">
        <f t="shared" si="13"/>
        <v>2026</v>
      </c>
      <c r="AL54" s="6">
        <f t="shared" si="4"/>
        <v>0</v>
      </c>
      <c r="AM54" s="6">
        <f t="shared" si="5"/>
        <v>0</v>
      </c>
      <c r="AN54" s="6">
        <f t="shared" si="6"/>
        <v>0</v>
      </c>
    </row>
    <row r="55" spans="1:40" x14ac:dyDescent="0.3">
      <c r="A55" s="66">
        <v>46143</v>
      </c>
      <c r="B55" s="25">
        <f>'Art. 9º-A - serv. div. comp'!J56</f>
        <v>0</v>
      </c>
      <c r="C55" s="25">
        <f>'Art. 9º-A - serv. div. comp'!K56</f>
        <v>111746186.57759418</v>
      </c>
      <c r="D55" s="25">
        <f>'Art. 9º-A - serv. div. comp'!I56</f>
        <v>111746186.57759418</v>
      </c>
      <c r="E55" s="26">
        <f>'9496'!P55</f>
        <v>0</v>
      </c>
      <c r="F55" s="26">
        <f>'9496'!Q55</f>
        <v>245522727.02247807</v>
      </c>
      <c r="G55" s="26">
        <f>'9496'!R55</f>
        <v>245522727.02247807</v>
      </c>
      <c r="H55" s="45"/>
      <c r="I55" s="45"/>
      <c r="J55" s="45"/>
      <c r="K55" s="27">
        <f>'Fluxo dív. garantidas - RRF'!C55</f>
        <v>48537350.200000003</v>
      </c>
      <c r="L55" s="27">
        <f>'Fluxo dív. garantidas - RRF'!B55</f>
        <v>169075976.74000001</v>
      </c>
      <c r="M55" s="27">
        <f>'Fluxo dív. garantidas - RRF'!D55</f>
        <v>217613326.94</v>
      </c>
      <c r="N55" s="67">
        <f>'Contratos fora RRF'!AS55</f>
        <v>2842202.5044802106</v>
      </c>
      <c r="O55" s="67">
        <f>'Contratos fora RRF'!AR55</f>
        <v>12074439.845001668</v>
      </c>
      <c r="P55" s="28">
        <f>'Contratos fora RRF'!AT55</f>
        <v>14916642.349481877</v>
      </c>
      <c r="Q55" s="30"/>
      <c r="R55" s="30"/>
      <c r="S55" s="30"/>
      <c r="T55" s="140">
        <f>'OC A CONTRATAR'!C55</f>
        <v>0</v>
      </c>
      <c r="U55" s="140">
        <f>'OC A CONTRATAR'!B55</f>
        <v>0</v>
      </c>
      <c r="V55" s="140">
        <f>'OC A CONTRATAR'!D55</f>
        <v>0</v>
      </c>
      <c r="W55" s="140">
        <f>'OC A CONTRATAR'!H55</f>
        <v>0</v>
      </c>
      <c r="X55" s="140">
        <f>'OC A CONTRATAR'!G55</f>
        <v>0</v>
      </c>
      <c r="Y55" s="140">
        <f>'OC A CONTRATAR'!I55</f>
        <v>0</v>
      </c>
      <c r="Z55" s="140">
        <f>'OC A CONTRATAR'!M55</f>
        <v>0</v>
      </c>
      <c r="AA55" s="140">
        <f>'OC A CONTRATAR'!L55</f>
        <v>0</v>
      </c>
      <c r="AB55" s="140">
        <f>'OC A CONTRATAR'!N55</f>
        <v>0</v>
      </c>
      <c r="AC55" s="140">
        <f>'OC A CONTRATAR'!X55</f>
        <v>0</v>
      </c>
      <c r="AD55" s="140">
        <f>'OC A CONTRATAR'!W55</f>
        <v>0</v>
      </c>
      <c r="AE55" s="140">
        <f>'OC A CONTRATAR'!Y55</f>
        <v>0</v>
      </c>
      <c r="AF55" s="68">
        <f t="shared" si="10"/>
        <v>51379552.704480216</v>
      </c>
      <c r="AG55" s="68">
        <f t="shared" si="11"/>
        <v>538419330.18507397</v>
      </c>
      <c r="AH55" s="68">
        <f t="shared" si="12"/>
        <v>589798882.88955402</v>
      </c>
      <c r="AJ55">
        <f t="shared" si="13"/>
        <v>2026</v>
      </c>
      <c r="AL55" s="6">
        <f t="shared" si="4"/>
        <v>0</v>
      </c>
      <c r="AM55" s="6">
        <f t="shared" si="5"/>
        <v>0</v>
      </c>
      <c r="AN55" s="6">
        <f t="shared" si="6"/>
        <v>0</v>
      </c>
    </row>
    <row r="56" spans="1:40" x14ac:dyDescent="0.3">
      <c r="A56" s="66">
        <v>46174</v>
      </c>
      <c r="B56" s="25">
        <f>'Art. 9º-A - serv. div. comp'!J57</f>
        <v>0</v>
      </c>
      <c r="C56" s="25">
        <f>'Art. 9º-A - serv. div. comp'!K57</f>
        <v>112021782.81972072</v>
      </c>
      <c r="D56" s="25">
        <f>'Art. 9º-A - serv. div. comp'!I57</f>
        <v>112021782.81972072</v>
      </c>
      <c r="E56" s="26">
        <f>'9496'!P56</f>
        <v>0</v>
      </c>
      <c r="F56" s="26">
        <f>'9496'!Q56</f>
        <v>246147158.26462439</v>
      </c>
      <c r="G56" s="26">
        <f>'9496'!R56</f>
        <v>246147158.26462439</v>
      </c>
      <c r="H56" s="45"/>
      <c r="I56" s="45"/>
      <c r="J56" s="45"/>
      <c r="K56" s="27">
        <f>'Fluxo dív. garantidas - RRF'!C56</f>
        <v>11528560.91</v>
      </c>
      <c r="L56" s="27">
        <f>'Fluxo dív. garantidas - RRF'!B56</f>
        <v>64819459.630000003</v>
      </c>
      <c r="M56" s="27">
        <f>'Fluxo dív. garantidas - RRF'!D56</f>
        <v>76348020.540000007</v>
      </c>
      <c r="N56" s="67">
        <f>'Contratos fora RRF'!AS56</f>
        <v>509885.54270458349</v>
      </c>
      <c r="O56" s="67">
        <f>'Contratos fora RRF'!AR56</f>
        <v>1310235.2129732212</v>
      </c>
      <c r="P56" s="28">
        <f>'Contratos fora RRF'!AT56</f>
        <v>1820120.7556778044</v>
      </c>
      <c r="Q56" s="30"/>
      <c r="R56" s="30"/>
      <c r="S56" s="30"/>
      <c r="T56" s="140">
        <f>'OC A CONTRATAR'!C56</f>
        <v>0</v>
      </c>
      <c r="U56" s="140">
        <f>'OC A CONTRATAR'!B56</f>
        <v>0</v>
      </c>
      <c r="V56" s="140">
        <f>'OC A CONTRATAR'!D56</f>
        <v>0</v>
      </c>
      <c r="W56" s="140">
        <f>'OC A CONTRATAR'!H56</f>
        <v>779022.99456910032</v>
      </c>
      <c r="X56" s="140">
        <f>'OC A CONTRATAR'!G56</f>
        <v>0</v>
      </c>
      <c r="Y56" s="140">
        <f>'OC A CONTRATAR'!I56</f>
        <v>779022.99456910032</v>
      </c>
      <c r="Z56" s="140">
        <f>'OC A CONTRATAR'!M56</f>
        <v>39623438.674895778</v>
      </c>
      <c r="AA56" s="140">
        <f>'OC A CONTRATAR'!L56</f>
        <v>0</v>
      </c>
      <c r="AB56" s="140">
        <f>'OC A CONTRATAR'!N56</f>
        <v>39623438.674895778</v>
      </c>
      <c r="AC56" s="140">
        <f>'OC A CONTRATAR'!X56</f>
        <v>138054140.559239</v>
      </c>
      <c r="AD56" s="140">
        <f>'OC A CONTRATAR'!W56</f>
        <v>0</v>
      </c>
      <c r="AE56" s="140">
        <f>'OC A CONTRATAR'!Y56</f>
        <v>138054140.559239</v>
      </c>
      <c r="AF56" s="68">
        <f t="shared" si="10"/>
        <v>190495048.68140846</v>
      </c>
      <c r="AG56" s="68">
        <f t="shared" si="11"/>
        <v>424298635.92731833</v>
      </c>
      <c r="AH56" s="68">
        <f t="shared" si="12"/>
        <v>614793684.60872686</v>
      </c>
      <c r="AJ56">
        <f t="shared" si="13"/>
        <v>2026</v>
      </c>
      <c r="AL56" s="6">
        <f t="shared" si="4"/>
        <v>0</v>
      </c>
      <c r="AM56" s="6">
        <f t="shared" si="5"/>
        <v>0</v>
      </c>
      <c r="AN56" s="6">
        <f t="shared" si="6"/>
        <v>0</v>
      </c>
    </row>
    <row r="57" spans="1:40" x14ac:dyDescent="0.3">
      <c r="A57" s="66">
        <v>46204</v>
      </c>
      <c r="B57" s="25">
        <f>'Art. 9º-A - serv. div. comp'!J58</f>
        <v>0</v>
      </c>
      <c r="C57" s="25">
        <f>'Art. 9º-A - serv. div. comp'!K58</f>
        <v>112298058.75652859</v>
      </c>
      <c r="D57" s="25">
        <f>'Art. 9º-A - serv. div. comp'!I58</f>
        <v>112298058.75652859</v>
      </c>
      <c r="E57" s="26">
        <f>'9496'!P57</f>
        <v>0</v>
      </c>
      <c r="F57" s="26">
        <f>'9496'!Q57</f>
        <v>246735270.97131085</v>
      </c>
      <c r="G57" s="26">
        <f>'9496'!R57</f>
        <v>246735270.97131085</v>
      </c>
      <c r="H57" s="45"/>
      <c r="I57" s="45"/>
      <c r="J57" s="45"/>
      <c r="K57" s="27">
        <f>'Fluxo dív. garantidas - RRF'!C57</f>
        <v>10879744.350000001</v>
      </c>
      <c r="L57" s="27">
        <f>'Fluxo dív. garantidas - RRF'!B57</f>
        <v>64841233.540000007</v>
      </c>
      <c r="M57" s="27">
        <f>'Fluxo dív. garantidas - RRF'!D57</f>
        <v>75720977.890000001</v>
      </c>
      <c r="N57" s="67">
        <f>'Contratos fora RRF'!AS57</f>
        <v>52073166.856173068</v>
      </c>
      <c r="O57" s="67">
        <f>'Contratos fora RRF'!AR57</f>
        <v>60207503.506526574</v>
      </c>
      <c r="P57" s="28">
        <f>'Contratos fora RRF'!AT57</f>
        <v>112280670.36269966</v>
      </c>
      <c r="Q57" s="30"/>
      <c r="R57" s="30"/>
      <c r="S57" s="30"/>
      <c r="T57" s="140">
        <f>'OC A CONTRATAR'!C57</f>
        <v>0</v>
      </c>
      <c r="U57" s="140">
        <f>'OC A CONTRATAR'!B57</f>
        <v>0</v>
      </c>
      <c r="V57" s="140">
        <f>'OC A CONTRATAR'!D57</f>
        <v>0</v>
      </c>
      <c r="W57" s="140">
        <f>'OC A CONTRATAR'!H57</f>
        <v>0</v>
      </c>
      <c r="X57" s="140">
        <f>'OC A CONTRATAR'!G57</f>
        <v>0</v>
      </c>
      <c r="Y57" s="140">
        <f>'OC A CONTRATAR'!I57</f>
        <v>0</v>
      </c>
      <c r="Z57" s="140">
        <f>'OC A CONTRATAR'!M57</f>
        <v>0</v>
      </c>
      <c r="AA57" s="140">
        <f>'OC A CONTRATAR'!L57</f>
        <v>0</v>
      </c>
      <c r="AB57" s="140">
        <f>'OC A CONTRATAR'!N57</f>
        <v>0</v>
      </c>
      <c r="AC57" s="140">
        <f>'OC A CONTRATAR'!X57</f>
        <v>0</v>
      </c>
      <c r="AD57" s="140">
        <f>'OC A CONTRATAR'!W57</f>
        <v>0</v>
      </c>
      <c r="AE57" s="140">
        <f>'OC A CONTRATAR'!Y57</f>
        <v>0</v>
      </c>
      <c r="AF57" s="68">
        <f t="shared" si="10"/>
        <v>62952911.20617307</v>
      </c>
      <c r="AG57" s="68">
        <f t="shared" si="11"/>
        <v>484082066.77436608</v>
      </c>
      <c r="AH57" s="68">
        <f t="shared" si="12"/>
        <v>547034977.98053908</v>
      </c>
      <c r="AJ57">
        <f t="shared" si="13"/>
        <v>2026</v>
      </c>
      <c r="AL57" s="6">
        <f t="shared" si="4"/>
        <v>0</v>
      </c>
      <c r="AM57" s="6">
        <f t="shared" si="5"/>
        <v>0</v>
      </c>
      <c r="AN57" s="6">
        <f t="shared" si="6"/>
        <v>0</v>
      </c>
    </row>
    <row r="58" spans="1:40" x14ac:dyDescent="0.3">
      <c r="A58" s="66">
        <v>46235</v>
      </c>
      <c r="B58" s="25">
        <f>'Art. 9º-A - serv. div. comp'!J59</f>
        <v>0</v>
      </c>
      <c r="C58" s="25">
        <f>'Art. 9º-A - serv. div. comp'!K59</f>
        <v>112575016.06432818</v>
      </c>
      <c r="D58" s="25">
        <f>'Art. 9º-A - serv. div. comp'!I59</f>
        <v>112575016.06432818</v>
      </c>
      <c r="E58" s="26">
        <f>'9496'!P58</f>
        <v>0</v>
      </c>
      <c r="F58" s="26">
        <f>'9496'!Q58</f>
        <v>247343786.71186858</v>
      </c>
      <c r="G58" s="26">
        <f>'9496'!R58</f>
        <v>247343786.71186858</v>
      </c>
      <c r="H58" s="45"/>
      <c r="I58" s="45"/>
      <c r="J58" s="45"/>
      <c r="K58" s="27">
        <f>'Fluxo dív. garantidas - RRF'!C58</f>
        <v>11187907.18</v>
      </c>
      <c r="L58" s="27">
        <f>'Fluxo dív. garantidas - RRF'!B58</f>
        <v>64863136.300000004</v>
      </c>
      <c r="M58" s="27">
        <f>'Fluxo dív. garantidas - RRF'!D58</f>
        <v>76051043.480000004</v>
      </c>
      <c r="N58" s="67">
        <f>'Contratos fora RRF'!AS58</f>
        <v>3991232.0429849359</v>
      </c>
      <c r="O58" s="67">
        <f>'Contratos fora RRF'!AR58</f>
        <v>7951932.608671804</v>
      </c>
      <c r="P58" s="28">
        <f>'Contratos fora RRF'!AT58</f>
        <v>11943164.651656741</v>
      </c>
      <c r="Q58" s="30"/>
      <c r="R58" s="30"/>
      <c r="S58" s="30"/>
      <c r="T58" s="140">
        <f>'OC A CONTRATAR'!C58</f>
        <v>0</v>
      </c>
      <c r="U58" s="140">
        <f>'OC A CONTRATAR'!B58</f>
        <v>0</v>
      </c>
      <c r="V58" s="140">
        <f>'OC A CONTRATAR'!D58</f>
        <v>0</v>
      </c>
      <c r="W58" s="140">
        <f>'OC A CONTRATAR'!H58</f>
        <v>0</v>
      </c>
      <c r="X58" s="140">
        <f>'OC A CONTRATAR'!G58</f>
        <v>0</v>
      </c>
      <c r="Y58" s="140">
        <f>'OC A CONTRATAR'!I58</f>
        <v>0</v>
      </c>
      <c r="Z58" s="140">
        <f>'OC A CONTRATAR'!M58</f>
        <v>0</v>
      </c>
      <c r="AA58" s="140">
        <f>'OC A CONTRATAR'!L58</f>
        <v>0</v>
      </c>
      <c r="AB58" s="140">
        <f>'OC A CONTRATAR'!N58</f>
        <v>0</v>
      </c>
      <c r="AC58" s="140">
        <f>'OC A CONTRATAR'!X58</f>
        <v>0</v>
      </c>
      <c r="AD58" s="140">
        <f>'OC A CONTRATAR'!W58</f>
        <v>0</v>
      </c>
      <c r="AE58" s="140">
        <f>'OC A CONTRATAR'!Y58</f>
        <v>0</v>
      </c>
      <c r="AF58" s="68">
        <f t="shared" si="10"/>
        <v>15179139.222984936</v>
      </c>
      <c r="AG58" s="68">
        <f t="shared" si="11"/>
        <v>432733871.68486857</v>
      </c>
      <c r="AH58" s="68">
        <f t="shared" si="12"/>
        <v>447913010.90785354</v>
      </c>
      <c r="AJ58">
        <f t="shared" si="13"/>
        <v>2026</v>
      </c>
      <c r="AL58" s="6">
        <f t="shared" si="4"/>
        <v>0</v>
      </c>
      <c r="AM58" s="6">
        <f t="shared" si="5"/>
        <v>0</v>
      </c>
      <c r="AN58" s="6">
        <f t="shared" si="6"/>
        <v>0</v>
      </c>
    </row>
    <row r="59" spans="1:40" x14ac:dyDescent="0.3">
      <c r="A59" s="66">
        <v>46266</v>
      </c>
      <c r="B59" s="25">
        <f>'Art. 9º-A - serv. div. comp'!J60</f>
        <v>0</v>
      </c>
      <c r="C59" s="25">
        <f>'Art. 9º-A - serv. div. comp'!K60</f>
        <v>112852656.42356423</v>
      </c>
      <c r="D59" s="25">
        <f>'Art. 9º-A - serv. div. comp'!I60</f>
        <v>112852656.42356423</v>
      </c>
      <c r="E59" s="26">
        <f>'9496'!P59</f>
        <v>0</v>
      </c>
      <c r="F59" s="26">
        <f>'9496'!Q59</f>
        <v>247972849.40535817</v>
      </c>
      <c r="G59" s="26">
        <f>'9496'!R59</f>
        <v>247972849.40535817</v>
      </c>
      <c r="H59" s="45"/>
      <c r="I59" s="45"/>
      <c r="J59" s="45"/>
      <c r="K59" s="27">
        <f>'Fluxo dív. garantidas - RRF'!C59</f>
        <v>53016477.590000004</v>
      </c>
      <c r="L59" s="27">
        <f>'Fluxo dív. garantidas - RRF'!B59</f>
        <v>179365168.68000001</v>
      </c>
      <c r="M59" s="27">
        <f>'Fluxo dív. garantidas - RRF'!D59</f>
        <v>232381646.26999998</v>
      </c>
      <c r="N59" s="67">
        <f>'Contratos fora RRF'!AS59</f>
        <v>464878.50369779312</v>
      </c>
      <c r="O59" s="67">
        <f>'Contratos fora RRF'!AR59</f>
        <v>1335304.815098949</v>
      </c>
      <c r="P59" s="28">
        <f>'Contratos fora RRF'!AT59</f>
        <v>1800183.3187967422</v>
      </c>
      <c r="Q59" s="30"/>
      <c r="R59" s="30"/>
      <c r="S59" s="30"/>
      <c r="T59" s="140">
        <f>'OC A CONTRATAR'!C59</f>
        <v>0</v>
      </c>
      <c r="U59" s="140">
        <f>'OC A CONTRATAR'!B59</f>
        <v>0</v>
      </c>
      <c r="V59" s="140">
        <f>'OC A CONTRATAR'!D59</f>
        <v>0</v>
      </c>
      <c r="W59" s="140">
        <f>'OC A CONTRATAR'!H59</f>
        <v>0</v>
      </c>
      <c r="X59" s="140">
        <f>'OC A CONTRATAR'!G59</f>
        <v>0</v>
      </c>
      <c r="Y59" s="140">
        <f>'OC A CONTRATAR'!I59</f>
        <v>0</v>
      </c>
      <c r="Z59" s="140">
        <f>'OC A CONTRATAR'!M59</f>
        <v>0</v>
      </c>
      <c r="AA59" s="140">
        <f>'OC A CONTRATAR'!L59</f>
        <v>0</v>
      </c>
      <c r="AB59" s="140">
        <f>'OC A CONTRATAR'!N59</f>
        <v>0</v>
      </c>
      <c r="AC59" s="140">
        <f>'OC A CONTRATAR'!X59</f>
        <v>0</v>
      </c>
      <c r="AD59" s="140">
        <f>'OC A CONTRATAR'!W59</f>
        <v>0</v>
      </c>
      <c r="AE59" s="140">
        <f>'OC A CONTRATAR'!Y59</f>
        <v>0</v>
      </c>
      <c r="AF59" s="68">
        <f t="shared" si="10"/>
        <v>53481356.093697794</v>
      </c>
      <c r="AG59" s="68">
        <f t="shared" si="11"/>
        <v>541525979.32402134</v>
      </c>
      <c r="AH59" s="68">
        <f t="shared" si="12"/>
        <v>595007335.41771913</v>
      </c>
      <c r="AJ59">
        <f t="shared" si="13"/>
        <v>2026</v>
      </c>
      <c r="AL59" s="6">
        <f t="shared" si="4"/>
        <v>0</v>
      </c>
      <c r="AM59" s="6">
        <f t="shared" si="5"/>
        <v>0</v>
      </c>
      <c r="AN59" s="6">
        <f t="shared" si="6"/>
        <v>0</v>
      </c>
    </row>
    <row r="60" spans="1:40" x14ac:dyDescent="0.3">
      <c r="A60" s="66">
        <v>46296</v>
      </c>
      <c r="B60" s="25">
        <f>'Art. 9º-A - serv. div. comp'!J61</f>
        <v>0</v>
      </c>
      <c r="C60" s="25">
        <f>'Art. 9º-A - serv. div. comp'!K61</f>
        <v>113130981.51882584</v>
      </c>
      <c r="D60" s="25">
        <f>'Art. 9º-A - serv. div. comp'!I61</f>
        <v>113130981.51882584</v>
      </c>
      <c r="E60" s="26">
        <f>'9496'!P60</f>
        <v>0</v>
      </c>
      <c r="F60" s="26">
        <f>'9496'!Q60</f>
        <v>248565324.18620354</v>
      </c>
      <c r="G60" s="26">
        <f>'9496'!R60</f>
        <v>248565324.18620354</v>
      </c>
      <c r="H60" s="45"/>
      <c r="I60" s="45"/>
      <c r="J60" s="45"/>
      <c r="K60" s="27">
        <f>'Fluxo dív. garantidas - RRF'!C60</f>
        <v>10083464.489999998</v>
      </c>
      <c r="L60" s="27">
        <f>'Fluxo dív. garantidas - RRF'!B60</f>
        <v>64907353.220000006</v>
      </c>
      <c r="M60" s="27">
        <f>'Fluxo dív. garantidas - RRF'!D60</f>
        <v>74990817.710000008</v>
      </c>
      <c r="N60" s="67">
        <f>'Contratos fora RRF'!AS60</f>
        <v>6464021.0667013032</v>
      </c>
      <c r="O60" s="67">
        <f>'Contratos fora RRF'!AR60</f>
        <v>9293720.5291605685</v>
      </c>
      <c r="P60" s="28">
        <f>'Contratos fora RRF'!AT60</f>
        <v>15757741.595861873</v>
      </c>
      <c r="Q60" s="30"/>
      <c r="R60" s="30"/>
      <c r="S60" s="30"/>
      <c r="T60" s="140">
        <f>'OC A CONTRATAR'!C60</f>
        <v>0</v>
      </c>
      <c r="U60" s="140">
        <f>'OC A CONTRATAR'!B60</f>
        <v>0</v>
      </c>
      <c r="V60" s="140">
        <f>'OC A CONTRATAR'!D60</f>
        <v>0</v>
      </c>
      <c r="W60" s="140">
        <f>'OC A CONTRATAR'!H60</f>
        <v>0</v>
      </c>
      <c r="X60" s="140">
        <f>'OC A CONTRATAR'!G60</f>
        <v>0</v>
      </c>
      <c r="Y60" s="140">
        <f>'OC A CONTRATAR'!I60</f>
        <v>0</v>
      </c>
      <c r="Z60" s="140">
        <f>'OC A CONTRATAR'!M60</f>
        <v>0</v>
      </c>
      <c r="AA60" s="140">
        <f>'OC A CONTRATAR'!L60</f>
        <v>0</v>
      </c>
      <c r="AB60" s="140">
        <f>'OC A CONTRATAR'!N60</f>
        <v>0</v>
      </c>
      <c r="AC60" s="140">
        <f>'OC A CONTRATAR'!X60</f>
        <v>0</v>
      </c>
      <c r="AD60" s="140">
        <f>'OC A CONTRATAR'!W60</f>
        <v>0</v>
      </c>
      <c r="AE60" s="140">
        <f>'OC A CONTRATAR'!Y60</f>
        <v>0</v>
      </c>
      <c r="AF60" s="68">
        <f t="shared" si="10"/>
        <v>16547485.556701303</v>
      </c>
      <c r="AG60" s="68">
        <f t="shared" si="11"/>
        <v>435897379.45418996</v>
      </c>
      <c r="AH60" s="68">
        <f t="shared" si="12"/>
        <v>452444865.01089126</v>
      </c>
      <c r="AJ60">
        <f t="shared" si="13"/>
        <v>2026</v>
      </c>
      <c r="AL60" s="6">
        <f t="shared" si="4"/>
        <v>0</v>
      </c>
      <c r="AM60" s="6">
        <f t="shared" si="5"/>
        <v>0</v>
      </c>
      <c r="AN60" s="6">
        <f t="shared" si="6"/>
        <v>0</v>
      </c>
    </row>
    <row r="61" spans="1:40" x14ac:dyDescent="0.3">
      <c r="A61" s="66">
        <v>46327</v>
      </c>
      <c r="B61" s="25">
        <f>'Art. 9º-A - serv. div. comp'!J62</f>
        <v>0</v>
      </c>
      <c r="C61" s="25">
        <f>'Art. 9º-A - serv. div. comp'!K62</f>
        <v>113409993.03885676</v>
      </c>
      <c r="D61" s="25">
        <f>'Art. 9º-A - serv. div. comp'!I62</f>
        <v>113409993.03885676</v>
      </c>
      <c r="E61" s="26">
        <f>'9496'!P61</f>
        <v>0</v>
      </c>
      <c r="F61" s="26">
        <f>'9496'!Q61</f>
        <v>249197493.5825702</v>
      </c>
      <c r="G61" s="26">
        <f>'9496'!R61</f>
        <v>249197493.5825702</v>
      </c>
      <c r="H61" s="45"/>
      <c r="I61" s="45"/>
      <c r="J61" s="45"/>
      <c r="K61" s="27">
        <f>'Fluxo dív. garantidas - RRF'!C61</f>
        <v>44522442.390000001</v>
      </c>
      <c r="L61" s="27">
        <f>'Fluxo dív. garantidas - RRF'!B61</f>
        <v>165613236.15000001</v>
      </c>
      <c r="M61" s="27">
        <f>'Fluxo dív. garantidas - RRF'!D61</f>
        <v>210135678.54000002</v>
      </c>
      <c r="N61" s="67">
        <f>'Contratos fora RRF'!AS61</f>
        <v>2584051.7951915017</v>
      </c>
      <c r="O61" s="67">
        <f>'Contratos fora RRF'!AR61</f>
        <v>12124538.125274735</v>
      </c>
      <c r="P61" s="28">
        <f>'Contratos fora RRF'!AT61</f>
        <v>14708589.920466237</v>
      </c>
      <c r="Q61" s="30"/>
      <c r="R61" s="30"/>
      <c r="S61" s="30"/>
      <c r="T61" s="140">
        <f>'OC A CONTRATAR'!C61</f>
        <v>0</v>
      </c>
      <c r="U61" s="140">
        <f>'OC A CONTRATAR'!B61</f>
        <v>0</v>
      </c>
      <c r="V61" s="140">
        <f>'OC A CONTRATAR'!D61</f>
        <v>0</v>
      </c>
      <c r="W61" s="140">
        <f>'OC A CONTRATAR'!H61</f>
        <v>0</v>
      </c>
      <c r="X61" s="140">
        <f>'OC A CONTRATAR'!G61</f>
        <v>0</v>
      </c>
      <c r="Y61" s="140">
        <f>'OC A CONTRATAR'!I61</f>
        <v>0</v>
      </c>
      <c r="Z61" s="140">
        <f>'OC A CONTRATAR'!M61</f>
        <v>0</v>
      </c>
      <c r="AA61" s="140">
        <f>'OC A CONTRATAR'!L61</f>
        <v>0</v>
      </c>
      <c r="AB61" s="140">
        <f>'OC A CONTRATAR'!N61</f>
        <v>0</v>
      </c>
      <c r="AC61" s="140">
        <f>'OC A CONTRATAR'!X61</f>
        <v>0</v>
      </c>
      <c r="AD61" s="140">
        <f>'OC A CONTRATAR'!W61</f>
        <v>0</v>
      </c>
      <c r="AE61" s="140">
        <f>'OC A CONTRATAR'!Y61</f>
        <v>0</v>
      </c>
      <c r="AF61" s="68">
        <f t="shared" si="10"/>
        <v>47106494.185191505</v>
      </c>
      <c r="AG61" s="68">
        <f t="shared" si="11"/>
        <v>540345260.89670169</v>
      </c>
      <c r="AH61" s="68">
        <f t="shared" si="12"/>
        <v>587451755.08189321</v>
      </c>
      <c r="AJ61">
        <f t="shared" si="13"/>
        <v>2026</v>
      </c>
      <c r="AL61" s="6">
        <f t="shared" si="4"/>
        <v>0</v>
      </c>
      <c r="AM61" s="6">
        <f t="shared" si="5"/>
        <v>0</v>
      </c>
      <c r="AN61" s="6">
        <f t="shared" si="6"/>
        <v>0</v>
      </c>
    </row>
    <row r="62" spans="1:40" x14ac:dyDescent="0.3">
      <c r="A62" s="66">
        <v>46357</v>
      </c>
      <c r="B62" s="25">
        <f>'Art. 9º-A - serv. div. comp'!J63</f>
        <v>0</v>
      </c>
      <c r="C62" s="25">
        <f>'Art. 9º-A - serv. div. comp'!K63</f>
        <v>113689692.67656566</v>
      </c>
      <c r="D62" s="25">
        <f>'Art. 9º-A - serv. div. comp'!I63</f>
        <v>113689692.67656566</v>
      </c>
      <c r="E62" s="26">
        <f>'9496'!P62</f>
        <v>0</v>
      </c>
      <c r="F62" s="26">
        <f>'9496'!Q62</f>
        <v>249792894.37242115</v>
      </c>
      <c r="G62" s="26">
        <f>'9496'!R62</f>
        <v>249792894.37242115</v>
      </c>
      <c r="H62" s="45"/>
      <c r="I62" s="45"/>
      <c r="J62" s="45"/>
      <c r="K62" s="27">
        <f>'Fluxo dív. garantidas - RRF'!C62</f>
        <v>9468843.8299999982</v>
      </c>
      <c r="L62" s="27">
        <f>'Fluxo dív. garantidas - RRF'!B62</f>
        <v>64952117.300000004</v>
      </c>
      <c r="M62" s="27">
        <f>'Fluxo dív. garantidas - RRF'!D62</f>
        <v>74420961.129999995</v>
      </c>
      <c r="N62" s="67">
        <f>'Contratos fora RRF'!AS62</f>
        <v>452113.21162319131</v>
      </c>
      <c r="O62" s="67">
        <f>'Contratos fora RRF'!AR62</f>
        <v>1360712.2885609982</v>
      </c>
      <c r="P62" s="28">
        <f>'Contratos fora RRF'!AT62</f>
        <v>1812825.5001841895</v>
      </c>
      <c r="Q62" s="30"/>
      <c r="R62" s="30"/>
      <c r="S62" s="30"/>
      <c r="T62" s="140">
        <f>'OC A CONTRATAR'!C62</f>
        <v>5701472.9312663171</v>
      </c>
      <c r="U62" s="140">
        <f>'OC A CONTRATAR'!B62</f>
        <v>0</v>
      </c>
      <c r="V62" s="140">
        <f>'OC A CONTRATAR'!D62</f>
        <v>5701472.9312663171</v>
      </c>
      <c r="W62" s="140">
        <f>'OC A CONTRATAR'!H62</f>
        <v>735772.26342161722</v>
      </c>
      <c r="X62" s="140">
        <f>'OC A CONTRATAR'!G62</f>
        <v>0</v>
      </c>
      <c r="Y62" s="140">
        <f>'OC A CONTRATAR'!I62</f>
        <v>735772.26342161722</v>
      </c>
      <c r="Z62" s="140">
        <f>'OC A CONTRATAR'!M62</f>
        <v>38603292.086766489</v>
      </c>
      <c r="AA62" s="140">
        <f>'OC A CONTRATAR'!L62</f>
        <v>0</v>
      </c>
      <c r="AB62" s="140">
        <f>'OC A CONTRATAR'!N62</f>
        <v>38603292.086766489</v>
      </c>
      <c r="AC62" s="140">
        <f>'OC A CONTRATAR'!X62</f>
        <v>143044900.39665699</v>
      </c>
      <c r="AD62" s="140">
        <f>'OC A CONTRATAR'!W62</f>
        <v>0</v>
      </c>
      <c r="AE62" s="140">
        <f>'OC A CONTRATAR'!Y62</f>
        <v>143044900.39665699</v>
      </c>
      <c r="AF62" s="68">
        <f t="shared" si="10"/>
        <v>198006394.71973461</v>
      </c>
      <c r="AG62" s="68">
        <f t="shared" si="11"/>
        <v>429795416.63754779</v>
      </c>
      <c r="AH62" s="68">
        <f t="shared" si="12"/>
        <v>627801811.3572824</v>
      </c>
      <c r="AJ62">
        <f t="shared" si="13"/>
        <v>2026</v>
      </c>
      <c r="AL62" s="6">
        <f t="shared" si="4"/>
        <v>0</v>
      </c>
      <c r="AM62" s="6">
        <f t="shared" si="5"/>
        <v>0</v>
      </c>
      <c r="AN62" s="6">
        <f t="shared" si="6"/>
        <v>0</v>
      </c>
    </row>
    <row r="63" spans="1:40" x14ac:dyDescent="0.3">
      <c r="A63" s="66">
        <v>46388</v>
      </c>
      <c r="B63" s="25">
        <f>'Art. 9º-A - serv. div. comp'!J64</f>
        <v>0</v>
      </c>
      <c r="C63" s="25">
        <f>'Art. 9º-A - serv. div. comp'!K64</f>
        <v>122117274.5551573</v>
      </c>
      <c r="D63" s="25">
        <f>'Art. 9º-A - serv. div. comp'!I64</f>
        <v>122117274.5551573</v>
      </c>
      <c r="E63" s="26">
        <f>'9496'!P63</f>
        <v>0</v>
      </c>
      <c r="F63" s="26">
        <f>'9496'!Q63</f>
        <v>250408951.03714812</v>
      </c>
      <c r="G63" s="26">
        <f>'9496'!R63</f>
        <v>250408951.03714812</v>
      </c>
      <c r="H63" s="45"/>
      <c r="I63" s="45"/>
      <c r="J63" s="45"/>
      <c r="K63" s="27">
        <f>'Fluxo dív. garantidas - RRF'!C63</f>
        <v>9637905.9100000001</v>
      </c>
      <c r="L63" s="27">
        <f>'Fluxo dív. garantidas - RRF'!B63</f>
        <v>64974722.780000001</v>
      </c>
      <c r="M63" s="27">
        <f>'Fluxo dív. garantidas - RRF'!D63</f>
        <v>74612628.689999998</v>
      </c>
      <c r="N63" s="67">
        <f>'Contratos fora RRF'!AS63</f>
        <v>50085476.487298451</v>
      </c>
      <c r="O63" s="67">
        <f>'Contratos fora RRF'!AR63</f>
        <v>60258100.753747694</v>
      </c>
      <c r="P63" s="28">
        <f>'Contratos fora RRF'!AT63</f>
        <v>110343577.24104616</v>
      </c>
      <c r="Q63" s="30"/>
      <c r="R63" s="30"/>
      <c r="S63" s="30"/>
      <c r="T63" s="140">
        <f>'OC A CONTRATAR'!C63</f>
        <v>0</v>
      </c>
      <c r="U63" s="140">
        <f>'OC A CONTRATAR'!B63</f>
        <v>0</v>
      </c>
      <c r="V63" s="140">
        <f>'OC A CONTRATAR'!D63</f>
        <v>0</v>
      </c>
      <c r="W63" s="140">
        <f>'OC A CONTRATAR'!H63</f>
        <v>0</v>
      </c>
      <c r="X63" s="140">
        <f>'OC A CONTRATAR'!G63</f>
        <v>0</v>
      </c>
      <c r="Y63" s="140">
        <f>'OC A CONTRATAR'!I63</f>
        <v>0</v>
      </c>
      <c r="Z63" s="140">
        <f>'OC A CONTRATAR'!M63</f>
        <v>0</v>
      </c>
      <c r="AA63" s="140">
        <f>'OC A CONTRATAR'!L63</f>
        <v>0</v>
      </c>
      <c r="AB63" s="140">
        <f>'OC A CONTRATAR'!N63</f>
        <v>0</v>
      </c>
      <c r="AC63" s="140">
        <f>'OC A CONTRATAR'!X63</f>
        <v>0</v>
      </c>
      <c r="AD63" s="140">
        <f>'OC A CONTRATAR'!W63</f>
        <v>0</v>
      </c>
      <c r="AE63" s="140">
        <f>'OC A CONTRATAR'!Y63</f>
        <v>0</v>
      </c>
      <c r="AF63" s="68">
        <f t="shared" si="10"/>
        <v>59723382.397298455</v>
      </c>
      <c r="AG63" s="68">
        <f t="shared" si="11"/>
        <v>497759049.12605309</v>
      </c>
      <c r="AH63" s="68">
        <f t="shared" si="12"/>
        <v>557482431.52335155</v>
      </c>
      <c r="AJ63">
        <f t="shared" si="13"/>
        <v>2027</v>
      </c>
      <c r="AL63" s="6">
        <f t="shared" si="4"/>
        <v>0</v>
      </c>
      <c r="AM63" s="6">
        <f t="shared" si="5"/>
        <v>0</v>
      </c>
      <c r="AN63" s="6">
        <f t="shared" si="6"/>
        <v>0</v>
      </c>
    </row>
    <row r="64" spans="1:40" x14ac:dyDescent="0.3">
      <c r="A64" s="66">
        <v>46419</v>
      </c>
      <c r="B64" s="25">
        <f>'Art. 9º-A - serv. div. comp'!J65</f>
        <v>0</v>
      </c>
      <c r="C64" s="25">
        <f>'Art. 9º-A - serv. div. comp'!K65</f>
        <v>122418448.69806878</v>
      </c>
      <c r="D64" s="25">
        <f>'Art. 9º-A - serv. div. comp'!I65</f>
        <v>122418448.69806878</v>
      </c>
      <c r="E64" s="26">
        <f>'9496'!P64</f>
        <v>0</v>
      </c>
      <c r="F64" s="26">
        <f>'9496'!Q64</f>
        <v>251044336.9396863</v>
      </c>
      <c r="G64" s="26">
        <f>'9496'!R64</f>
        <v>251044336.9396863</v>
      </c>
      <c r="H64" s="45"/>
      <c r="I64" s="45"/>
      <c r="J64" s="45"/>
      <c r="K64" s="27">
        <f>'Fluxo dív. garantidas - RRF'!C64</f>
        <v>9382562.3300000001</v>
      </c>
      <c r="L64" s="27">
        <f>'Fluxo dív. garantidas - RRF'!B64</f>
        <v>64997462.329999998</v>
      </c>
      <c r="M64" s="27">
        <f>'Fluxo dív. garantidas - RRF'!D64</f>
        <v>74380024.659999996</v>
      </c>
      <c r="N64" s="67">
        <f>'Contratos fora RRF'!AS64</f>
        <v>3757447.0743222749</v>
      </c>
      <c r="O64" s="67">
        <f>'Contratos fora RRF'!AR64</f>
        <v>8002642.8433073591</v>
      </c>
      <c r="P64" s="28">
        <f>'Contratos fora RRF'!AT64</f>
        <v>11760089.917629633</v>
      </c>
      <c r="Q64" s="30"/>
      <c r="R64" s="30"/>
      <c r="S64" s="30"/>
      <c r="T64" s="140">
        <f>'OC A CONTRATAR'!C64</f>
        <v>0</v>
      </c>
      <c r="U64" s="140">
        <f>'OC A CONTRATAR'!B64</f>
        <v>0</v>
      </c>
      <c r="V64" s="140">
        <f>'OC A CONTRATAR'!D64</f>
        <v>0</v>
      </c>
      <c r="W64" s="140">
        <f>'OC A CONTRATAR'!H64</f>
        <v>0</v>
      </c>
      <c r="X64" s="140">
        <f>'OC A CONTRATAR'!G64</f>
        <v>0</v>
      </c>
      <c r="Y64" s="140">
        <f>'OC A CONTRATAR'!I64</f>
        <v>0</v>
      </c>
      <c r="Z64" s="140">
        <f>'OC A CONTRATAR'!M64</f>
        <v>0</v>
      </c>
      <c r="AA64" s="140">
        <f>'OC A CONTRATAR'!L64</f>
        <v>0</v>
      </c>
      <c r="AB64" s="140">
        <f>'OC A CONTRATAR'!N64</f>
        <v>0</v>
      </c>
      <c r="AC64" s="140">
        <f>'OC A CONTRATAR'!X64</f>
        <v>0</v>
      </c>
      <c r="AD64" s="140">
        <f>'OC A CONTRATAR'!W64</f>
        <v>0</v>
      </c>
      <c r="AE64" s="140">
        <f>'OC A CONTRATAR'!Y64</f>
        <v>0</v>
      </c>
      <c r="AF64" s="68">
        <f t="shared" si="10"/>
        <v>13140009.404322274</v>
      </c>
      <c r="AG64" s="68">
        <f t="shared" si="11"/>
        <v>446462890.81106246</v>
      </c>
      <c r="AH64" s="68">
        <f t="shared" si="12"/>
        <v>459602900.21538478</v>
      </c>
      <c r="AJ64">
        <f t="shared" si="13"/>
        <v>2027</v>
      </c>
      <c r="AL64" s="6">
        <f t="shared" si="4"/>
        <v>0</v>
      </c>
      <c r="AM64" s="6">
        <f t="shared" si="5"/>
        <v>0</v>
      </c>
      <c r="AN64" s="6">
        <f t="shared" si="6"/>
        <v>0</v>
      </c>
    </row>
    <row r="65" spans="1:40" x14ac:dyDescent="0.3">
      <c r="A65" s="66">
        <v>46447</v>
      </c>
      <c r="B65" s="25">
        <f>'Art. 9º-A - serv. div. comp'!J66</f>
        <v>0</v>
      </c>
      <c r="C65" s="25">
        <f>'Art. 9º-A - serv. div. comp'!K66</f>
        <v>122720365.61766514</v>
      </c>
      <c r="D65" s="25">
        <f>'Art. 9º-A - serv. div. comp'!I66</f>
        <v>122720365.61766514</v>
      </c>
      <c r="E65" s="26">
        <f>'9496'!P65</f>
        <v>0</v>
      </c>
      <c r="F65" s="26">
        <f>'9496'!Q65</f>
        <v>251645626.19954917</v>
      </c>
      <c r="G65" s="26">
        <f>'9496'!R65</f>
        <v>251645626.19954917</v>
      </c>
      <c r="H65" s="45"/>
      <c r="I65" s="45"/>
      <c r="J65" s="45"/>
      <c r="K65" s="27">
        <f>'Fluxo dív. garantidas - RRF'!C65</f>
        <v>46849240.359999999</v>
      </c>
      <c r="L65" s="27">
        <f>'Fluxo dív. garantidas - RRF'!B65</f>
        <v>180015655.77000001</v>
      </c>
      <c r="M65" s="27">
        <f>'Fluxo dív. garantidas - RRF'!D65</f>
        <v>226864896.13</v>
      </c>
      <c r="N65" s="67">
        <f>'Contratos fora RRF'!AS65</f>
        <v>423087.02270686527</v>
      </c>
      <c r="O65" s="67">
        <f>'Contratos fora RRF'!AR65</f>
        <v>1386374.7885737261</v>
      </c>
      <c r="P65" s="28">
        <f>'Contratos fora RRF'!AT65</f>
        <v>1809461.8112805912</v>
      </c>
      <c r="Q65" s="30"/>
      <c r="R65" s="30"/>
      <c r="S65" s="30"/>
      <c r="T65" s="140">
        <f>'OC A CONTRATAR'!C65</f>
        <v>0</v>
      </c>
      <c r="U65" s="140">
        <f>'OC A CONTRATAR'!B65</f>
        <v>0</v>
      </c>
      <c r="V65" s="140">
        <f>'OC A CONTRATAR'!D65</f>
        <v>0</v>
      </c>
      <c r="W65" s="140">
        <f>'OC A CONTRATAR'!H65</f>
        <v>0</v>
      </c>
      <c r="X65" s="140">
        <f>'OC A CONTRATAR'!G65</f>
        <v>0</v>
      </c>
      <c r="Y65" s="140">
        <f>'OC A CONTRATAR'!I65</f>
        <v>0</v>
      </c>
      <c r="Z65" s="140">
        <f>'OC A CONTRATAR'!M65</f>
        <v>0</v>
      </c>
      <c r="AA65" s="140">
        <f>'OC A CONTRATAR'!L65</f>
        <v>0</v>
      </c>
      <c r="AB65" s="140">
        <f>'OC A CONTRATAR'!N65</f>
        <v>0</v>
      </c>
      <c r="AC65" s="140">
        <f>'OC A CONTRATAR'!X65</f>
        <v>0</v>
      </c>
      <c r="AD65" s="140">
        <f>'OC A CONTRATAR'!W65</f>
        <v>0</v>
      </c>
      <c r="AE65" s="140">
        <f>'OC A CONTRATAR'!Y65</f>
        <v>0</v>
      </c>
      <c r="AF65" s="68">
        <f t="shared" si="10"/>
        <v>47272327.382706866</v>
      </c>
      <c r="AG65" s="68">
        <f t="shared" si="11"/>
        <v>555768022.37578809</v>
      </c>
      <c r="AH65" s="68">
        <f t="shared" si="12"/>
        <v>603040349.75849497</v>
      </c>
      <c r="AJ65">
        <f t="shared" si="13"/>
        <v>2027</v>
      </c>
      <c r="AL65" s="6">
        <f t="shared" si="4"/>
        <v>0</v>
      </c>
      <c r="AM65" s="6">
        <f t="shared" si="5"/>
        <v>0</v>
      </c>
      <c r="AN65" s="6">
        <f t="shared" si="6"/>
        <v>0</v>
      </c>
    </row>
    <row r="66" spans="1:40" x14ac:dyDescent="0.3">
      <c r="A66" s="66">
        <v>46478</v>
      </c>
      <c r="B66" s="25">
        <f>'Art. 9º-A - serv. div. comp'!J67</f>
        <v>0</v>
      </c>
      <c r="C66" s="25">
        <f>'Art. 9º-A - serv. div. comp'!K67</f>
        <v>123023027.14583404</v>
      </c>
      <c r="D66" s="25">
        <f>'Art. 9º-A - serv. div. comp'!I67</f>
        <v>123023027.14583404</v>
      </c>
      <c r="E66" s="26">
        <f>'9496'!P66</f>
        <v>0</v>
      </c>
      <c r="F66" s="26">
        <f>'9496'!Q66</f>
        <v>252285629.64384982</v>
      </c>
      <c r="G66" s="26">
        <f>'9496'!R66</f>
        <v>252285629.64384982</v>
      </c>
      <c r="H66" s="45"/>
      <c r="I66" s="45"/>
      <c r="J66" s="45"/>
      <c r="K66" s="27">
        <f>'Fluxo dív. garantidas - RRF'!C66</f>
        <v>8913800.629999999</v>
      </c>
      <c r="L66" s="27">
        <f>'Fluxo dív. garantidas - RRF'!B66</f>
        <v>54428674.409999996</v>
      </c>
      <c r="M66" s="27">
        <f>'Fluxo dív. garantidas - RRF'!D66</f>
        <v>63342475.039999999</v>
      </c>
      <c r="N66" s="67">
        <f>'Contratos fora RRF'!AS66</f>
        <v>6124811.7713409364</v>
      </c>
      <c r="O66" s="67">
        <f>'Contratos fora RRF'!AR66</f>
        <v>9345101.5939294919</v>
      </c>
      <c r="P66" s="28">
        <f>'Contratos fora RRF'!AT66</f>
        <v>15469913.365270428</v>
      </c>
      <c r="Q66" s="30"/>
      <c r="R66" s="30"/>
      <c r="S66" s="30"/>
      <c r="T66" s="140">
        <f>'OC A CONTRATAR'!C66</f>
        <v>0</v>
      </c>
      <c r="U66" s="140">
        <f>'OC A CONTRATAR'!B66</f>
        <v>0</v>
      </c>
      <c r="V66" s="140">
        <f>'OC A CONTRATAR'!D66</f>
        <v>0</v>
      </c>
      <c r="W66" s="140">
        <f>'OC A CONTRATAR'!H66</f>
        <v>0</v>
      </c>
      <c r="X66" s="140">
        <f>'OC A CONTRATAR'!G66</f>
        <v>0</v>
      </c>
      <c r="Y66" s="140">
        <f>'OC A CONTRATAR'!I66</f>
        <v>0</v>
      </c>
      <c r="Z66" s="140">
        <f>'OC A CONTRATAR'!M66</f>
        <v>0</v>
      </c>
      <c r="AA66" s="140">
        <f>'OC A CONTRATAR'!L66</f>
        <v>0</v>
      </c>
      <c r="AB66" s="140">
        <f>'OC A CONTRATAR'!N66</f>
        <v>0</v>
      </c>
      <c r="AC66" s="140">
        <f>'OC A CONTRATAR'!X66</f>
        <v>0</v>
      </c>
      <c r="AD66" s="140">
        <f>'OC A CONTRATAR'!W66</f>
        <v>0</v>
      </c>
      <c r="AE66" s="140">
        <f>'OC A CONTRATAR'!Y66</f>
        <v>0</v>
      </c>
      <c r="AF66" s="68">
        <f t="shared" si="10"/>
        <v>15038612.401340935</v>
      </c>
      <c r="AG66" s="68">
        <f t="shared" si="11"/>
        <v>439082432.79361337</v>
      </c>
      <c r="AH66" s="68">
        <f t="shared" si="12"/>
        <v>454121045.19495434</v>
      </c>
      <c r="AJ66">
        <f t="shared" si="13"/>
        <v>2027</v>
      </c>
      <c r="AL66" s="6">
        <f t="shared" si="4"/>
        <v>0</v>
      </c>
      <c r="AM66" s="6">
        <f t="shared" si="5"/>
        <v>0</v>
      </c>
      <c r="AN66" s="6">
        <f t="shared" si="6"/>
        <v>0</v>
      </c>
    </row>
    <row r="67" spans="1:40" x14ac:dyDescent="0.3">
      <c r="A67" s="66">
        <v>46508</v>
      </c>
      <c r="B67" s="25">
        <f>'Art. 9º-A - serv. div. comp'!J68</f>
        <v>0</v>
      </c>
      <c r="C67" s="25">
        <f>'Art. 9º-A - serv. div. comp'!K68</f>
        <v>123326435.11898109</v>
      </c>
      <c r="D67" s="25">
        <f>'Art. 9º-A - serv. div. comp'!I68</f>
        <v>123326435.11898109</v>
      </c>
      <c r="E67" s="26">
        <f>'9496'!P67</f>
        <v>0</v>
      </c>
      <c r="F67" s="26">
        <f>'9496'!Q67</f>
        <v>252888408.83315268</v>
      </c>
      <c r="G67" s="26">
        <f>'9496'!R67</f>
        <v>252888408.83315268</v>
      </c>
      <c r="H67" s="45"/>
      <c r="I67" s="45"/>
      <c r="J67" s="45"/>
      <c r="K67" s="27">
        <f>'Fluxo dív. garantidas - RRF'!C67</f>
        <v>39701691.980000004</v>
      </c>
      <c r="L67" s="27">
        <f>'Fluxo dív. garantidas - RRF'!B67</f>
        <v>155135396.59</v>
      </c>
      <c r="M67" s="27">
        <f>'Fluxo dív. garantidas - RRF'!D67</f>
        <v>194837088.56999999</v>
      </c>
      <c r="N67" s="67">
        <f>'Contratos fora RRF'!AS67</f>
        <v>2274028.8940294967</v>
      </c>
      <c r="O67" s="67">
        <f>'Contratos fora RRF'!AR67</f>
        <v>12176231.3135579</v>
      </c>
      <c r="P67" s="28">
        <f>'Contratos fora RRF'!AT67</f>
        <v>14450260.207587395</v>
      </c>
      <c r="Q67" s="30"/>
      <c r="R67" s="30"/>
      <c r="S67" s="30"/>
      <c r="T67" s="140">
        <f>'OC A CONTRATAR'!C67</f>
        <v>0</v>
      </c>
      <c r="U67" s="140">
        <f>'OC A CONTRATAR'!B67</f>
        <v>0</v>
      </c>
      <c r="V67" s="140">
        <f>'OC A CONTRATAR'!D67</f>
        <v>0</v>
      </c>
      <c r="W67" s="140">
        <f>'OC A CONTRATAR'!H67</f>
        <v>0</v>
      </c>
      <c r="X67" s="140">
        <f>'OC A CONTRATAR'!G67</f>
        <v>0</v>
      </c>
      <c r="Y67" s="140">
        <f>'OC A CONTRATAR'!I67</f>
        <v>0</v>
      </c>
      <c r="Z67" s="140">
        <f>'OC A CONTRATAR'!M67</f>
        <v>0</v>
      </c>
      <c r="AA67" s="140">
        <f>'OC A CONTRATAR'!L67</f>
        <v>0</v>
      </c>
      <c r="AB67" s="140">
        <f>'OC A CONTRATAR'!N67</f>
        <v>0</v>
      </c>
      <c r="AC67" s="140">
        <f>'OC A CONTRATAR'!X67</f>
        <v>0</v>
      </c>
      <c r="AD67" s="140">
        <f>'OC A CONTRATAR'!W67</f>
        <v>0</v>
      </c>
      <c r="AE67" s="140">
        <f>'OC A CONTRATAR'!Y67</f>
        <v>0</v>
      </c>
      <c r="AF67" s="68">
        <f t="shared" ref="AF67:AF98" si="14">B67+E67+K67+N67+Q67+H67+T67+W67+Z67+AC67</f>
        <v>41975720.874029502</v>
      </c>
      <c r="AG67" s="68">
        <f t="shared" ref="AG67:AG98" si="15">C67+F67+L67+O67+R67+I67+U67+X67+AA67+AD67</f>
        <v>543526471.85569167</v>
      </c>
      <c r="AH67" s="68">
        <f t="shared" ref="AH67:AH98" si="16">D67+G67+M67+P67+S67+J67+V67+Y67+AB67+AE67</f>
        <v>585502192.72972119</v>
      </c>
      <c r="AJ67">
        <f t="shared" ref="AJ67:AJ98" si="17">YEAR(A67)</f>
        <v>2027</v>
      </c>
      <c r="AL67" s="6">
        <f t="shared" ref="AL67:AL130" si="18">SUMIF(AJ:AJ,AK67,AG:AG)</f>
        <v>0</v>
      </c>
      <c r="AM67" s="6">
        <f t="shared" ref="AM67:AM130" si="19">SUMIF(AJ:AJ,AK67,AF:AF)</f>
        <v>0</v>
      </c>
      <c r="AN67" s="6">
        <f t="shared" ref="AN67:AN130" si="20">SUMIF(AJ:AJ,AK67,AH:AH)</f>
        <v>0</v>
      </c>
    </row>
    <row r="68" spans="1:40" x14ac:dyDescent="0.3">
      <c r="A68" s="66">
        <v>46539</v>
      </c>
      <c r="B68" s="25">
        <f>'Art. 9º-A - serv. div. comp'!J69</f>
        <v>124218738.46390933</v>
      </c>
      <c r="C68" s="25">
        <f>'Art. 9º-A - serv. div. comp'!K69</f>
        <v>72102357.977658778</v>
      </c>
      <c r="D68" s="25">
        <f>'Art. 9º-A - serv. div. comp'!I69</f>
        <v>196321096.44156811</v>
      </c>
      <c r="E68" s="26">
        <f>'9496'!P68</f>
        <v>213924268.59951392</v>
      </c>
      <c r="F68" s="26">
        <f>'9496'!Q68</f>
        <v>162943123.24960762</v>
      </c>
      <c r="G68" s="26">
        <f>'9496'!R68</f>
        <v>376867391.84912157</v>
      </c>
      <c r="H68" s="45"/>
      <c r="I68" s="45"/>
      <c r="J68" s="45"/>
      <c r="K68" s="27">
        <f>'Fluxo dív. garantidas - RRF'!C68</f>
        <v>8286145.3199999994</v>
      </c>
      <c r="L68" s="27">
        <f>'Fluxo dív. garantidas - RRF'!B68</f>
        <v>50525423.369999997</v>
      </c>
      <c r="M68" s="27">
        <f>'Fluxo dív. garantidas - RRF'!D68</f>
        <v>58811568.689999998</v>
      </c>
      <c r="N68" s="67">
        <f>'Contratos fora RRF'!AS68</f>
        <v>423595.47949514521</v>
      </c>
      <c r="O68" s="67">
        <f>'Contratos fora RRF'!AR68</f>
        <v>1412727.3757520569</v>
      </c>
      <c r="P68" s="28">
        <f>'Contratos fora RRF'!AT68</f>
        <v>1836322.8552472023</v>
      </c>
      <c r="Q68" s="30"/>
      <c r="R68" s="30"/>
      <c r="S68" s="30"/>
      <c r="T68" s="140">
        <f>'OC A CONTRATAR'!C68</f>
        <v>5054225.4134717006</v>
      </c>
      <c r="U68" s="140">
        <f>'OC A CONTRATAR'!B68</f>
        <v>0</v>
      </c>
      <c r="V68" s="140">
        <f>'OC A CONTRATAR'!D68</f>
        <v>5054225.4134717006</v>
      </c>
      <c r="W68" s="140">
        <f>'OC A CONTRATAR'!H68</f>
        <v>1564109.985957551</v>
      </c>
      <c r="X68" s="140">
        <f>'OC A CONTRATAR'!G68</f>
        <v>0</v>
      </c>
      <c r="Y68" s="140">
        <f>'OC A CONTRATAR'!I68</f>
        <v>1564109.985957551</v>
      </c>
      <c r="Z68" s="140">
        <f>'OC A CONTRATAR'!M68</f>
        <v>37720659.367530473</v>
      </c>
      <c r="AA68" s="140">
        <f>'OC A CONTRATAR'!L68</f>
        <v>0</v>
      </c>
      <c r="AB68" s="140">
        <f>'OC A CONTRATAR'!N68</f>
        <v>37720659.367530473</v>
      </c>
      <c r="AC68" s="140">
        <f>'OC A CONTRATAR'!X68</f>
        <v>119034694.74641401</v>
      </c>
      <c r="AD68" s="140">
        <f>'OC A CONTRATAR'!W68</f>
        <v>0</v>
      </c>
      <c r="AE68" s="140">
        <f>'OC A CONTRATAR'!Y68</f>
        <v>119034694.74641401</v>
      </c>
      <c r="AF68" s="68">
        <f t="shared" si="14"/>
        <v>510226437.37629217</v>
      </c>
      <c r="AG68" s="68">
        <f t="shared" si="15"/>
        <v>286983631.97301841</v>
      </c>
      <c r="AH68" s="68">
        <f t="shared" si="16"/>
        <v>797210069.34931064</v>
      </c>
      <c r="AJ68">
        <f t="shared" si="17"/>
        <v>2027</v>
      </c>
      <c r="AL68" s="6">
        <f t="shared" si="18"/>
        <v>0</v>
      </c>
      <c r="AM68" s="6">
        <f t="shared" si="19"/>
        <v>0</v>
      </c>
      <c r="AN68" s="6">
        <f t="shared" si="20"/>
        <v>0</v>
      </c>
    </row>
    <row r="69" spans="1:40" x14ac:dyDescent="0.3">
      <c r="A69" s="66">
        <v>46569</v>
      </c>
      <c r="B69" s="25">
        <f>'Art. 9º-A - serv. div. comp'!J70</f>
        <v>137560474.36870745</v>
      </c>
      <c r="C69" s="25">
        <f>'Art. 9º-A - serv. div. comp'!K70</f>
        <v>80267984.053218275</v>
      </c>
      <c r="D69" s="25">
        <f>'Art. 9º-A - serv. div. comp'!I70</f>
        <v>217828458.42192572</v>
      </c>
      <c r="E69" s="26">
        <f>'9496'!P69</f>
        <v>225537029.94773915</v>
      </c>
      <c r="F69" s="26">
        <f>'9496'!Q69</f>
        <v>172831433.73891678</v>
      </c>
      <c r="G69" s="26">
        <f>'9496'!R69</f>
        <v>398368463.68665594</v>
      </c>
      <c r="H69" s="45"/>
      <c r="I69" s="45"/>
      <c r="J69" s="45"/>
      <c r="K69" s="27">
        <f>'Fluxo dív. garantidas - RRF'!C69</f>
        <v>8029324.8399999999</v>
      </c>
      <c r="L69" s="27">
        <f>'Fluxo dív. garantidas - RRF'!B69</f>
        <v>50525423.369999997</v>
      </c>
      <c r="M69" s="27">
        <f>'Fluxo dív. garantidas - RRF'!D69</f>
        <v>58554748.210000001</v>
      </c>
      <c r="N69" s="67">
        <f>'Contratos fora RRF'!AS69</f>
        <v>47230365.409421317</v>
      </c>
      <c r="O69" s="67">
        <f>'Contratos fora RRF'!AR69</f>
        <v>60310588.126409963</v>
      </c>
      <c r="P69" s="28">
        <f>'Contratos fora RRF'!AT69</f>
        <v>107540953.53583129</v>
      </c>
      <c r="Q69" s="30"/>
      <c r="R69" s="30"/>
      <c r="S69" s="30"/>
      <c r="T69" s="140">
        <f>'OC A CONTRATAR'!C69</f>
        <v>0</v>
      </c>
      <c r="U69" s="140">
        <f>'OC A CONTRATAR'!B69</f>
        <v>0</v>
      </c>
      <c r="V69" s="140">
        <f>'OC A CONTRATAR'!D69</f>
        <v>0</v>
      </c>
      <c r="W69" s="140">
        <f>'OC A CONTRATAR'!H69</f>
        <v>0</v>
      </c>
      <c r="X69" s="140">
        <f>'OC A CONTRATAR'!G69</f>
        <v>0</v>
      </c>
      <c r="Y69" s="140">
        <f>'OC A CONTRATAR'!I69</f>
        <v>0</v>
      </c>
      <c r="Z69" s="140">
        <f>'OC A CONTRATAR'!M69</f>
        <v>0</v>
      </c>
      <c r="AA69" s="140">
        <f>'OC A CONTRATAR'!L69</f>
        <v>0</v>
      </c>
      <c r="AB69" s="140">
        <f>'OC A CONTRATAR'!N69</f>
        <v>0</v>
      </c>
      <c r="AC69" s="140">
        <f>'OC A CONTRATAR'!X69</f>
        <v>0</v>
      </c>
      <c r="AD69" s="140">
        <f>'OC A CONTRATAR'!W69</f>
        <v>0</v>
      </c>
      <c r="AE69" s="140">
        <f>'OC A CONTRATAR'!Y69</f>
        <v>0</v>
      </c>
      <c r="AF69" s="68">
        <f t="shared" si="14"/>
        <v>418357194.5658679</v>
      </c>
      <c r="AG69" s="68">
        <f t="shared" si="15"/>
        <v>363935429.28854501</v>
      </c>
      <c r="AH69" s="68">
        <f t="shared" si="16"/>
        <v>782292623.85441303</v>
      </c>
      <c r="AJ69">
        <f t="shared" si="17"/>
        <v>2027</v>
      </c>
      <c r="AL69" s="6">
        <f t="shared" si="18"/>
        <v>0</v>
      </c>
      <c r="AM69" s="6">
        <f t="shared" si="19"/>
        <v>0</v>
      </c>
      <c r="AN69" s="6">
        <f t="shared" si="20"/>
        <v>0</v>
      </c>
    </row>
    <row r="70" spans="1:40" x14ac:dyDescent="0.3">
      <c r="A70" s="66">
        <v>46600</v>
      </c>
      <c r="B70" s="25">
        <f>'Art. 9º-A - serv. div. comp'!J71</f>
        <v>137874212.62152553</v>
      </c>
      <c r="C70" s="25">
        <f>'Art. 9º-A - serv. div. comp'!K71</f>
        <v>80876531.493358552</v>
      </c>
      <c r="D70" s="25">
        <f>'Art. 9º-A - serv. div. comp'!I71</f>
        <v>218750744.11488408</v>
      </c>
      <c r="E70" s="26">
        <f>'9496'!P70</f>
        <v>226058504.2653636</v>
      </c>
      <c r="F70" s="26">
        <f>'9496'!Q70</f>
        <v>174253589.84609103</v>
      </c>
      <c r="G70" s="26">
        <f>'9496'!R70</f>
        <v>400312094.11145461</v>
      </c>
      <c r="H70" s="45"/>
      <c r="I70" s="45"/>
      <c r="J70" s="45"/>
      <c r="K70" s="27">
        <f>'Fluxo dív. garantidas - RRF'!C70</f>
        <v>8208842.5099999998</v>
      </c>
      <c r="L70" s="27">
        <f>'Fluxo dív. garantidas - RRF'!B70</f>
        <v>50525423.369999997</v>
      </c>
      <c r="M70" s="27">
        <f>'Fluxo dív. garantidas - RRF'!D70</f>
        <v>58734265.879999995</v>
      </c>
      <c r="N70" s="67">
        <f>'Contratos fora RRF'!AS70</f>
        <v>3509645.2798822694</v>
      </c>
      <c r="O70" s="67">
        <f>'Contratos fora RRF'!AR70</f>
        <v>8055731.6210225029</v>
      </c>
      <c r="P70" s="28">
        <f>'Contratos fora RRF'!AT70</f>
        <v>11565376.900904773</v>
      </c>
      <c r="Q70" s="30"/>
      <c r="R70" s="30"/>
      <c r="S70" s="30"/>
      <c r="T70" s="140">
        <f>'OC A CONTRATAR'!C70</f>
        <v>0</v>
      </c>
      <c r="U70" s="140">
        <f>'OC A CONTRATAR'!B70</f>
        <v>0</v>
      </c>
      <c r="V70" s="140">
        <f>'OC A CONTRATAR'!D70</f>
        <v>0</v>
      </c>
      <c r="W70" s="140">
        <f>'OC A CONTRATAR'!H70</f>
        <v>0</v>
      </c>
      <c r="X70" s="140">
        <f>'OC A CONTRATAR'!G70</f>
        <v>0</v>
      </c>
      <c r="Y70" s="140">
        <f>'OC A CONTRATAR'!I70</f>
        <v>0</v>
      </c>
      <c r="Z70" s="140">
        <f>'OC A CONTRATAR'!M70</f>
        <v>0</v>
      </c>
      <c r="AA70" s="140">
        <f>'OC A CONTRATAR'!L70</f>
        <v>0</v>
      </c>
      <c r="AB70" s="140">
        <f>'OC A CONTRATAR'!N70</f>
        <v>0</v>
      </c>
      <c r="AC70" s="140">
        <f>'OC A CONTRATAR'!X70</f>
        <v>0</v>
      </c>
      <c r="AD70" s="140">
        <f>'OC A CONTRATAR'!W70</f>
        <v>0</v>
      </c>
      <c r="AE70" s="140">
        <f>'OC A CONTRATAR'!Y70</f>
        <v>0</v>
      </c>
      <c r="AF70" s="68">
        <f t="shared" si="14"/>
        <v>375651204.67677134</v>
      </c>
      <c r="AG70" s="68">
        <f t="shared" si="15"/>
        <v>313711276.33047211</v>
      </c>
      <c r="AH70" s="68">
        <f t="shared" si="16"/>
        <v>689362481.00724339</v>
      </c>
      <c r="AJ70">
        <f t="shared" si="17"/>
        <v>2027</v>
      </c>
      <c r="AL70" s="6">
        <f t="shared" si="18"/>
        <v>0</v>
      </c>
      <c r="AM70" s="6">
        <f t="shared" si="19"/>
        <v>0</v>
      </c>
      <c r="AN70" s="6">
        <f t="shared" si="20"/>
        <v>0</v>
      </c>
    </row>
    <row r="71" spans="1:40" x14ac:dyDescent="0.3">
      <c r="A71" s="66">
        <v>46631</v>
      </c>
      <c r="B71" s="25">
        <f>'Art. 9º-A - serv. div. comp'!J72</f>
        <v>138187242.16200608</v>
      </c>
      <c r="C71" s="25">
        <f>'Art. 9º-A - serv. div. comp'!K72</f>
        <v>81489692.603460431</v>
      </c>
      <c r="D71" s="25">
        <f>'Art. 9º-A - serv. div. comp'!I72</f>
        <v>219676934.76546651</v>
      </c>
      <c r="E71" s="26">
        <f>'9496'!P71</f>
        <v>226503889.4751119</v>
      </c>
      <c r="F71" s="26">
        <f>'9496'!Q71</f>
        <v>175597817.49909526</v>
      </c>
      <c r="G71" s="26">
        <f>'9496'!R71</f>
        <v>402101706.97420716</v>
      </c>
      <c r="H71" s="45"/>
      <c r="I71" s="45"/>
      <c r="J71" s="45"/>
      <c r="K71" s="27">
        <f>'Fluxo dív. garantidas - RRF'!C71</f>
        <v>44098058.5</v>
      </c>
      <c r="L71" s="27">
        <f>'Fluxo dív. garantidas - RRF'!B71</f>
        <v>205325421.88999999</v>
      </c>
      <c r="M71" s="27">
        <f>'Fluxo dív. garantidas - RRF'!D71</f>
        <v>249423480.38999999</v>
      </c>
      <c r="N71" s="67">
        <f>'Contratos fora RRF'!AS71</f>
        <v>422774.95325195882</v>
      </c>
      <c r="O71" s="67">
        <f>'Contratos fora RRF'!AR71</f>
        <v>1439758.226632243</v>
      </c>
      <c r="P71" s="28">
        <f>'Contratos fora RRF'!AT71</f>
        <v>1862533.1798842018</v>
      </c>
      <c r="Q71" s="30"/>
      <c r="R71" s="30"/>
      <c r="S71" s="30"/>
      <c r="T71" s="140">
        <f>'OC A CONTRATAR'!C71</f>
        <v>0</v>
      </c>
      <c r="U71" s="140">
        <f>'OC A CONTRATAR'!B71</f>
        <v>0</v>
      </c>
      <c r="V71" s="140">
        <f>'OC A CONTRATAR'!D71</f>
        <v>0</v>
      </c>
      <c r="W71" s="140">
        <f>'OC A CONTRATAR'!H71</f>
        <v>0</v>
      </c>
      <c r="X71" s="140">
        <f>'OC A CONTRATAR'!G71</f>
        <v>0</v>
      </c>
      <c r="Y71" s="140">
        <f>'OC A CONTRATAR'!I71</f>
        <v>0</v>
      </c>
      <c r="Z71" s="140">
        <f>'OC A CONTRATAR'!M71</f>
        <v>0</v>
      </c>
      <c r="AA71" s="140">
        <f>'OC A CONTRATAR'!L71</f>
        <v>0</v>
      </c>
      <c r="AB71" s="140">
        <f>'OC A CONTRATAR'!N71</f>
        <v>0</v>
      </c>
      <c r="AC71" s="140">
        <f>'OC A CONTRATAR'!X71</f>
        <v>0</v>
      </c>
      <c r="AD71" s="140">
        <f>'OC A CONTRATAR'!W71</f>
        <v>0</v>
      </c>
      <c r="AE71" s="140">
        <f>'OC A CONTRATAR'!Y71</f>
        <v>0</v>
      </c>
      <c r="AF71" s="68">
        <f t="shared" si="14"/>
        <v>409211965.09036994</v>
      </c>
      <c r="AG71" s="68">
        <f t="shared" si="15"/>
        <v>463852690.21918792</v>
      </c>
      <c r="AH71" s="68">
        <f t="shared" si="16"/>
        <v>873064655.3095578</v>
      </c>
      <c r="AJ71">
        <f t="shared" si="17"/>
        <v>2027</v>
      </c>
      <c r="AL71" s="6">
        <f t="shared" si="18"/>
        <v>0</v>
      </c>
      <c r="AM71" s="6">
        <f t="shared" si="19"/>
        <v>0</v>
      </c>
      <c r="AN71" s="6">
        <f t="shared" si="20"/>
        <v>0</v>
      </c>
    </row>
    <row r="72" spans="1:40" x14ac:dyDescent="0.3">
      <c r="A72" s="66">
        <v>46661</v>
      </c>
      <c r="B72" s="25">
        <f>'Art. 9º-A - serv. div. comp'!J73</f>
        <v>138499544.54544687</v>
      </c>
      <c r="C72" s="25">
        <f>'Art. 9º-A - serv. div. comp'!K73</f>
        <v>82107502.361816674</v>
      </c>
      <c r="D72" s="25">
        <f>'Art. 9º-A - serv. div. comp'!I73</f>
        <v>220607046.90726355</v>
      </c>
      <c r="E72" s="26">
        <f>'9496'!P72</f>
        <v>226803318.97378662</v>
      </c>
      <c r="F72" s="26">
        <f>'9496'!Q72</f>
        <v>176905794.24783871</v>
      </c>
      <c r="G72" s="26">
        <f>'9496'!R72</f>
        <v>403709113.22162533</v>
      </c>
      <c r="H72" s="45"/>
      <c r="I72" s="45"/>
      <c r="J72" s="45"/>
      <c r="K72" s="27">
        <f>'Fluxo dív. garantidas - RRF'!C72</f>
        <v>7397540.6699999999</v>
      </c>
      <c r="L72" s="27">
        <f>'Fluxo dív. garantidas - RRF'!B72</f>
        <v>79715421.890000001</v>
      </c>
      <c r="M72" s="27">
        <f>'Fluxo dív. garantidas - RRF'!D72</f>
        <v>87112962.560000002</v>
      </c>
      <c r="N72" s="67">
        <f>'Contratos fora RRF'!AS72</f>
        <v>5876185.6049782829</v>
      </c>
      <c r="O72" s="67">
        <f>'Contratos fora RRF'!AR72</f>
        <v>9398785.2813664936</v>
      </c>
      <c r="P72" s="28">
        <f>'Contratos fora RRF'!AT72</f>
        <v>15274970.886344777</v>
      </c>
      <c r="Q72" s="30"/>
      <c r="R72" s="30"/>
      <c r="S72" s="30"/>
      <c r="T72" s="140">
        <f>'OC A CONTRATAR'!C72</f>
        <v>0</v>
      </c>
      <c r="U72" s="140">
        <f>'OC A CONTRATAR'!B72</f>
        <v>0</v>
      </c>
      <c r="V72" s="140">
        <f>'OC A CONTRATAR'!D72</f>
        <v>0</v>
      </c>
      <c r="W72" s="140">
        <f>'OC A CONTRATAR'!H72</f>
        <v>0</v>
      </c>
      <c r="X72" s="140">
        <f>'OC A CONTRATAR'!G72</f>
        <v>0</v>
      </c>
      <c r="Y72" s="140">
        <f>'OC A CONTRATAR'!I72</f>
        <v>0</v>
      </c>
      <c r="Z72" s="140">
        <f>'OC A CONTRATAR'!M72</f>
        <v>0</v>
      </c>
      <c r="AA72" s="140">
        <f>'OC A CONTRATAR'!L72</f>
        <v>0</v>
      </c>
      <c r="AB72" s="140">
        <f>'OC A CONTRATAR'!N72</f>
        <v>0</v>
      </c>
      <c r="AC72" s="140">
        <f>'OC A CONTRATAR'!X72</f>
        <v>0</v>
      </c>
      <c r="AD72" s="140">
        <f>'OC A CONTRATAR'!W72</f>
        <v>0</v>
      </c>
      <c r="AE72" s="140">
        <f>'OC A CONTRATAR'!Y72</f>
        <v>0</v>
      </c>
      <c r="AF72" s="68">
        <f t="shared" si="14"/>
        <v>378576589.79421175</v>
      </c>
      <c r="AG72" s="68">
        <f t="shared" si="15"/>
        <v>348127503.78102183</v>
      </c>
      <c r="AH72" s="68">
        <f t="shared" si="16"/>
        <v>726704093.57523358</v>
      </c>
      <c r="AJ72">
        <f t="shared" si="17"/>
        <v>2027</v>
      </c>
      <c r="AL72" s="6">
        <f t="shared" si="18"/>
        <v>0</v>
      </c>
      <c r="AM72" s="6">
        <f t="shared" si="19"/>
        <v>0</v>
      </c>
      <c r="AN72" s="6">
        <f t="shared" si="20"/>
        <v>0</v>
      </c>
    </row>
    <row r="73" spans="1:40" x14ac:dyDescent="0.3">
      <c r="A73" s="66">
        <v>46692</v>
      </c>
      <c r="B73" s="25">
        <f>'Art. 9º-A - serv. div. comp'!J74</f>
        <v>138763413.21272242</v>
      </c>
      <c r="C73" s="25">
        <f>'Art. 9º-A - serv. div. comp'!K74</f>
        <v>82701574.499963433</v>
      </c>
      <c r="D73" s="25">
        <f>'Art. 9º-A - serv. div. comp'!I74</f>
        <v>221464987.71268585</v>
      </c>
      <c r="E73" s="26">
        <f>'9496'!P73</f>
        <v>227089921.95430785</v>
      </c>
      <c r="F73" s="26">
        <f>'9496'!Q73</f>
        <v>178150054.99415487</v>
      </c>
      <c r="G73" s="26">
        <f>'9496'!R73</f>
        <v>405239976.94846272</v>
      </c>
      <c r="H73" s="45"/>
      <c r="I73" s="45"/>
      <c r="J73" s="45"/>
      <c r="K73" s="27">
        <f>'Fluxo dív. garantidas - RRF'!C73</f>
        <v>36743299.18</v>
      </c>
      <c r="L73" s="27">
        <f>'Fluxo dív. garantidas - RRF'!B73</f>
        <v>180398988.87</v>
      </c>
      <c r="M73" s="27">
        <f>'Fluxo dív. garantidas - RRF'!D73</f>
        <v>217142288.05000001</v>
      </c>
      <c r="N73" s="67">
        <f>'Contratos fora RRF'!AS73</f>
        <v>2043912.346791059</v>
      </c>
      <c r="O73" s="67">
        <f>'Contratos fora RRF'!AR73</f>
        <v>12230279.522715542</v>
      </c>
      <c r="P73" s="28">
        <f>'Contratos fora RRF'!AT73</f>
        <v>14274191.869506601</v>
      </c>
      <c r="Q73" s="30"/>
      <c r="R73" s="30"/>
      <c r="S73" s="30"/>
      <c r="T73" s="140">
        <f>'OC A CONTRATAR'!C73</f>
        <v>0</v>
      </c>
      <c r="U73" s="140">
        <f>'OC A CONTRATAR'!B73</f>
        <v>0</v>
      </c>
      <c r="V73" s="140">
        <f>'OC A CONTRATAR'!D73</f>
        <v>0</v>
      </c>
      <c r="W73" s="140">
        <f>'OC A CONTRATAR'!H73</f>
        <v>0</v>
      </c>
      <c r="X73" s="140">
        <f>'OC A CONTRATAR'!G73</f>
        <v>0</v>
      </c>
      <c r="Y73" s="140">
        <f>'OC A CONTRATAR'!I73</f>
        <v>0</v>
      </c>
      <c r="Z73" s="140">
        <f>'OC A CONTRATAR'!M73</f>
        <v>0</v>
      </c>
      <c r="AA73" s="140">
        <f>'OC A CONTRATAR'!L73</f>
        <v>0</v>
      </c>
      <c r="AB73" s="140">
        <f>'OC A CONTRATAR'!N73</f>
        <v>0</v>
      </c>
      <c r="AC73" s="140">
        <f>'OC A CONTRATAR'!X73</f>
        <v>0</v>
      </c>
      <c r="AD73" s="140">
        <f>'OC A CONTRATAR'!W73</f>
        <v>0</v>
      </c>
      <c r="AE73" s="140">
        <f>'OC A CONTRATAR'!Y73</f>
        <v>0</v>
      </c>
      <c r="AF73" s="68">
        <f t="shared" si="14"/>
        <v>404640546.69382137</v>
      </c>
      <c r="AG73" s="68">
        <f t="shared" si="15"/>
        <v>453480897.88683391</v>
      </c>
      <c r="AH73" s="68">
        <f t="shared" si="16"/>
        <v>858121444.5806551</v>
      </c>
      <c r="AJ73">
        <f t="shared" si="17"/>
        <v>2027</v>
      </c>
      <c r="AL73" s="6">
        <f t="shared" si="18"/>
        <v>0</v>
      </c>
      <c r="AM73" s="6">
        <f t="shared" si="19"/>
        <v>0</v>
      </c>
      <c r="AN73" s="6">
        <f t="shared" si="20"/>
        <v>0</v>
      </c>
    </row>
    <row r="74" spans="1:40" x14ac:dyDescent="0.3">
      <c r="A74" s="66">
        <v>46722</v>
      </c>
      <c r="B74" s="25">
        <f>'Art. 9º-A - serv. div. comp'!J75</f>
        <v>138978680.34062296</v>
      </c>
      <c r="C74" s="25">
        <f>'Art. 9º-A - serv. div. comp'!K75</f>
        <v>83271400.753504366</v>
      </c>
      <c r="D74" s="25">
        <f>'Art. 9º-A - serv. div. comp'!I75</f>
        <v>222250081.09412733</v>
      </c>
      <c r="E74" s="26">
        <f>'9496'!P74</f>
        <v>227156472.83447954</v>
      </c>
      <c r="F74" s="26">
        <f>'9496'!Q74</f>
        <v>179298331.10215068</v>
      </c>
      <c r="G74" s="26">
        <f>'9496'!R74</f>
        <v>406454803.93663025</v>
      </c>
      <c r="H74" s="45"/>
      <c r="I74" s="45"/>
      <c r="J74" s="45"/>
      <c r="K74" s="27">
        <f>'Fluxo dív. garantidas - RRF'!C74</f>
        <v>6762152.8199999994</v>
      </c>
      <c r="L74" s="27">
        <f>'Fluxo dív. garantidas - RRF'!B74</f>
        <v>79715421.890000001</v>
      </c>
      <c r="M74" s="27">
        <f>'Fluxo dív. garantidas - RRF'!D74</f>
        <v>86477574.709999993</v>
      </c>
      <c r="N74" s="67">
        <f>'Contratos fora RRF'!AS74</f>
        <v>393126.40605357895</v>
      </c>
      <c r="O74" s="67">
        <f>'Contratos fora RRF'!AR74</f>
        <v>1467218.1712177268</v>
      </c>
      <c r="P74" s="28">
        <f>'Contratos fora RRF'!AT74</f>
        <v>1860344.5772713057</v>
      </c>
      <c r="Q74" s="30"/>
      <c r="R74" s="30"/>
      <c r="S74" s="30"/>
      <c r="T74" s="140">
        <f>'OC A CONTRATAR'!C74</f>
        <v>8452029.9184539877</v>
      </c>
      <c r="U74" s="140">
        <f>'OC A CONTRATAR'!B74</f>
        <v>0</v>
      </c>
      <c r="V74" s="140">
        <f>'OC A CONTRATAR'!D74</f>
        <v>8452029.9184539877</v>
      </c>
      <c r="W74" s="140">
        <f>'OC A CONTRATAR'!H74</f>
        <v>1555302.4122362484</v>
      </c>
      <c r="X74" s="140">
        <f>'OC A CONTRATAR'!G74</f>
        <v>0</v>
      </c>
      <c r="Y74" s="140">
        <f>'OC A CONTRATAR'!I74</f>
        <v>1555302.4122362484</v>
      </c>
      <c r="Z74" s="140">
        <f>'OC A CONTRATAR'!M74</f>
        <v>37510685.19007431</v>
      </c>
      <c r="AA74" s="140">
        <f>'OC A CONTRATAR'!L74</f>
        <v>27204607.101715628</v>
      </c>
      <c r="AB74" s="140">
        <f>'OC A CONTRATAR'!N74</f>
        <v>64715292.291789941</v>
      </c>
      <c r="AC74" s="140">
        <f>'OC A CONTRATAR'!X74</f>
        <v>121154421.73665702</v>
      </c>
      <c r="AD74" s="140">
        <f>'OC A CONTRATAR'!W74</f>
        <v>173000000</v>
      </c>
      <c r="AE74" s="140">
        <f>'OC A CONTRATAR'!Y74</f>
        <v>294154421.73665702</v>
      </c>
      <c r="AF74" s="68">
        <f t="shared" si="14"/>
        <v>541962871.65857768</v>
      </c>
      <c r="AG74" s="68">
        <f t="shared" si="15"/>
        <v>543956979.01858842</v>
      </c>
      <c r="AH74" s="68">
        <f t="shared" si="16"/>
        <v>1085919850.677166</v>
      </c>
      <c r="AJ74">
        <f t="shared" si="17"/>
        <v>2027</v>
      </c>
      <c r="AL74" s="6">
        <f t="shared" si="18"/>
        <v>0</v>
      </c>
      <c r="AM74" s="6">
        <f t="shared" si="19"/>
        <v>0</v>
      </c>
      <c r="AN74" s="6">
        <f t="shared" si="20"/>
        <v>0</v>
      </c>
    </row>
    <row r="75" spans="1:40" x14ac:dyDescent="0.3">
      <c r="A75" s="66">
        <v>46753</v>
      </c>
      <c r="B75" s="25">
        <f>'Art. 9º-A - serv. div. comp'!J76</f>
        <v>153912501.3957383</v>
      </c>
      <c r="C75" s="25">
        <f>'Art. 9º-A - serv. div. comp'!K76</f>
        <v>92711813.017093599</v>
      </c>
      <c r="D75" s="25">
        <f>'Art. 9º-A - serv. div. comp'!I76</f>
        <v>246624314.4128319</v>
      </c>
      <c r="E75" s="26">
        <f>'9496'!P75</f>
        <v>227361962.71839142</v>
      </c>
      <c r="F75" s="26">
        <f>'9496'!Q75</f>
        <v>180533723.49819416</v>
      </c>
      <c r="G75" s="26">
        <f>'9496'!R75</f>
        <v>407895686.21658558</v>
      </c>
      <c r="H75" s="45"/>
      <c r="I75" s="45"/>
      <c r="J75" s="45"/>
      <c r="K75" s="27">
        <f>'Fluxo dív. garantidas - RRF'!C75</f>
        <v>7003117.6500000004</v>
      </c>
      <c r="L75" s="27">
        <f>'Fluxo dív. garantidas - RRF'!B75</f>
        <v>79715421.889999986</v>
      </c>
      <c r="M75" s="27">
        <f>'Fluxo dív. garantidas - RRF'!D75</f>
        <v>86718539.539999992</v>
      </c>
      <c r="N75" s="67">
        <f>'Contratos fora RRF'!AS75</f>
        <v>46370027.068775751</v>
      </c>
      <c r="O75" s="67">
        <f>'Contratos fora RRF'!AR75</f>
        <v>60365395.365510128</v>
      </c>
      <c r="P75" s="28">
        <f>'Contratos fora RRF'!AT75</f>
        <v>106735422.43428588</v>
      </c>
      <c r="Q75" s="30"/>
      <c r="R75" s="30"/>
      <c r="S75" s="30"/>
      <c r="T75" s="140">
        <f>'OC A CONTRATAR'!C75</f>
        <v>0</v>
      </c>
      <c r="U75" s="140">
        <f>'OC A CONTRATAR'!B75</f>
        <v>0</v>
      </c>
      <c r="V75" s="140">
        <f>'OC A CONTRATAR'!D75</f>
        <v>0</v>
      </c>
      <c r="W75" s="140">
        <f>'OC A CONTRATAR'!H75</f>
        <v>0</v>
      </c>
      <c r="X75" s="140">
        <f>'OC A CONTRATAR'!G75</f>
        <v>0</v>
      </c>
      <c r="Y75" s="140">
        <f>'OC A CONTRATAR'!I75</f>
        <v>0</v>
      </c>
      <c r="Z75" s="140">
        <f>'OC A CONTRATAR'!M75</f>
        <v>0</v>
      </c>
      <c r="AA75" s="140">
        <f>'OC A CONTRATAR'!L75</f>
        <v>0</v>
      </c>
      <c r="AB75" s="140">
        <f>'OC A CONTRATAR'!N75</f>
        <v>0</v>
      </c>
      <c r="AC75" s="140">
        <f>'OC A CONTRATAR'!X75</f>
        <v>0</v>
      </c>
      <c r="AD75" s="140">
        <f>'OC A CONTRATAR'!W75</f>
        <v>0</v>
      </c>
      <c r="AE75" s="140">
        <f>'OC A CONTRATAR'!Y75</f>
        <v>0</v>
      </c>
      <c r="AF75" s="68">
        <f t="shared" si="14"/>
        <v>434647608.83290547</v>
      </c>
      <c r="AG75" s="68">
        <f t="shared" si="15"/>
        <v>413326353.77079785</v>
      </c>
      <c r="AH75" s="68">
        <f t="shared" si="16"/>
        <v>847973962.60370326</v>
      </c>
      <c r="AJ75">
        <f t="shared" si="17"/>
        <v>2028</v>
      </c>
      <c r="AL75" s="6">
        <f t="shared" si="18"/>
        <v>0</v>
      </c>
      <c r="AM75" s="6">
        <f t="shared" si="19"/>
        <v>0</v>
      </c>
      <c r="AN75" s="6">
        <f t="shared" si="20"/>
        <v>0</v>
      </c>
    </row>
    <row r="76" spans="1:40" x14ac:dyDescent="0.3">
      <c r="A76" s="66">
        <v>46784</v>
      </c>
      <c r="B76" s="25">
        <f>'Art. 9º-A - serv. div. comp'!J77</f>
        <v>154306812.27159971</v>
      </c>
      <c r="C76" s="25">
        <f>'Art. 9º-A - serv. div. comp'!K77</f>
        <v>93446794.876928508</v>
      </c>
      <c r="D76" s="25">
        <f>'Art. 9º-A - serv. div. comp'!I77</f>
        <v>247753607.14852822</v>
      </c>
      <c r="E76" s="26">
        <f>'9496'!P76</f>
        <v>228007372.32909852</v>
      </c>
      <c r="F76" s="26">
        <f>'9496'!Q76</f>
        <v>182136604.98900893</v>
      </c>
      <c r="G76" s="26">
        <f>'9496'!R76</f>
        <v>410143977.31810749</v>
      </c>
      <c r="H76" s="45"/>
      <c r="I76" s="45"/>
      <c r="J76" s="45"/>
      <c r="K76" s="27">
        <f>'Fluxo dív. garantidas - RRF'!C76</f>
        <v>6342818.4199999999</v>
      </c>
      <c r="L76" s="27">
        <f>'Fluxo dív. garantidas - RRF'!B76</f>
        <v>79715421.889999986</v>
      </c>
      <c r="M76" s="27">
        <f>'Fluxo dív. garantidas - RRF'!D76</f>
        <v>86058240.309999987</v>
      </c>
      <c r="N76" s="67">
        <f>'Contratos fora RRF'!AS76</f>
        <v>3331317.8576306431</v>
      </c>
      <c r="O76" s="67">
        <f>'Contratos fora RRF'!AR76</f>
        <v>8110716.4563496979</v>
      </c>
      <c r="P76" s="28">
        <f>'Contratos fora RRF'!AT76</f>
        <v>11442034.313980339</v>
      </c>
      <c r="Q76" s="30"/>
      <c r="R76" s="30"/>
      <c r="S76" s="30"/>
      <c r="T76" s="140">
        <f>'OC A CONTRATAR'!C76</f>
        <v>0</v>
      </c>
      <c r="U76" s="140">
        <f>'OC A CONTRATAR'!B76</f>
        <v>0</v>
      </c>
      <c r="V76" s="140">
        <f>'OC A CONTRATAR'!D76</f>
        <v>0</v>
      </c>
      <c r="W76" s="140">
        <f>'OC A CONTRATAR'!H76</f>
        <v>0</v>
      </c>
      <c r="X76" s="140">
        <f>'OC A CONTRATAR'!G76</f>
        <v>0</v>
      </c>
      <c r="Y76" s="140">
        <f>'OC A CONTRATAR'!I76</f>
        <v>0</v>
      </c>
      <c r="Z76" s="140">
        <f>'OC A CONTRATAR'!M76</f>
        <v>0</v>
      </c>
      <c r="AA76" s="140">
        <f>'OC A CONTRATAR'!L76</f>
        <v>0</v>
      </c>
      <c r="AB76" s="140">
        <f>'OC A CONTRATAR'!N76</f>
        <v>0</v>
      </c>
      <c r="AC76" s="140">
        <f>'OC A CONTRATAR'!X76</f>
        <v>0</v>
      </c>
      <c r="AD76" s="140">
        <f>'OC A CONTRATAR'!W76</f>
        <v>0</v>
      </c>
      <c r="AE76" s="140">
        <f>'OC A CONTRATAR'!Y76</f>
        <v>0</v>
      </c>
      <c r="AF76" s="68">
        <f t="shared" si="14"/>
        <v>391988320.87832892</v>
      </c>
      <c r="AG76" s="68">
        <f t="shared" si="15"/>
        <v>363409538.21228713</v>
      </c>
      <c r="AH76" s="68">
        <f t="shared" si="16"/>
        <v>755397859.09061599</v>
      </c>
      <c r="AJ76">
        <f t="shared" si="17"/>
        <v>2028</v>
      </c>
      <c r="AL76" s="6">
        <f t="shared" si="18"/>
        <v>0</v>
      </c>
      <c r="AM76" s="6">
        <f t="shared" si="19"/>
        <v>0</v>
      </c>
      <c r="AN76" s="6">
        <f t="shared" si="20"/>
        <v>0</v>
      </c>
    </row>
    <row r="77" spans="1:40" x14ac:dyDescent="0.3">
      <c r="A77" s="66">
        <v>46813</v>
      </c>
      <c r="B77" s="25">
        <f>'Art. 9º-A - serv. div. comp'!J78</f>
        <v>154603142.49504802</v>
      </c>
      <c r="C77" s="25">
        <f>'Art. 9º-A - serv. div. comp'!K78</f>
        <v>94128348.140895456</v>
      </c>
      <c r="D77" s="25">
        <f>'Art. 9º-A - serv. div. comp'!I78</f>
        <v>248731490.63594347</v>
      </c>
      <c r="E77" s="26">
        <f>'9496'!P77</f>
        <v>228174167.44015968</v>
      </c>
      <c r="F77" s="26">
        <f>'9496'!Q77</f>
        <v>183360766.65013173</v>
      </c>
      <c r="G77" s="26">
        <f>'9496'!R77</f>
        <v>411534934.09029138</v>
      </c>
      <c r="H77" s="45"/>
      <c r="I77" s="45"/>
      <c r="J77" s="45"/>
      <c r="K77" s="27">
        <f>'Fluxo dív. garantidas - RRF'!C77</f>
        <v>39111264.119999997</v>
      </c>
      <c r="L77" s="27">
        <f>'Fluxo dív. garantidas - RRF'!B77</f>
        <v>135975156.74000001</v>
      </c>
      <c r="M77" s="27">
        <f>'Fluxo dív. garantidas - RRF'!D77</f>
        <v>175086420.86000001</v>
      </c>
      <c r="N77" s="67">
        <f>'Contratos fora RRF'!AS77</f>
        <v>376085.7011009804</v>
      </c>
      <c r="O77" s="67">
        <f>'Contratos fora RRF'!AR77</f>
        <v>1495268.655255822</v>
      </c>
      <c r="P77" s="28">
        <f>'Contratos fora RRF'!AT77</f>
        <v>1871354.3563568024</v>
      </c>
      <c r="Q77" s="30"/>
      <c r="R77" s="30"/>
      <c r="S77" s="30"/>
      <c r="T77" s="140">
        <f>'OC A CONTRATAR'!C77</f>
        <v>0</v>
      </c>
      <c r="U77" s="140">
        <f>'OC A CONTRATAR'!B77</f>
        <v>0</v>
      </c>
      <c r="V77" s="140">
        <f>'OC A CONTRATAR'!D77</f>
        <v>0</v>
      </c>
      <c r="W77" s="140">
        <f>'OC A CONTRATAR'!H77</f>
        <v>0</v>
      </c>
      <c r="X77" s="140">
        <f>'OC A CONTRATAR'!G77</f>
        <v>0</v>
      </c>
      <c r="Y77" s="140">
        <f>'OC A CONTRATAR'!I77</f>
        <v>0</v>
      </c>
      <c r="Z77" s="140">
        <f>'OC A CONTRATAR'!M77</f>
        <v>0</v>
      </c>
      <c r="AA77" s="140">
        <f>'OC A CONTRATAR'!L77</f>
        <v>0</v>
      </c>
      <c r="AB77" s="140">
        <f>'OC A CONTRATAR'!N77</f>
        <v>0</v>
      </c>
      <c r="AC77" s="140">
        <f>'OC A CONTRATAR'!X77</f>
        <v>0</v>
      </c>
      <c r="AD77" s="140">
        <f>'OC A CONTRATAR'!W77</f>
        <v>0</v>
      </c>
      <c r="AE77" s="140">
        <f>'OC A CONTRATAR'!Y77</f>
        <v>0</v>
      </c>
      <c r="AF77" s="68">
        <f t="shared" si="14"/>
        <v>422264659.75630873</v>
      </c>
      <c r="AG77" s="68">
        <f t="shared" si="15"/>
        <v>414959540.18628299</v>
      </c>
      <c r="AH77" s="68">
        <f t="shared" si="16"/>
        <v>837224199.94259179</v>
      </c>
      <c r="AJ77">
        <f t="shared" si="17"/>
        <v>2028</v>
      </c>
      <c r="AL77" s="6">
        <f t="shared" si="18"/>
        <v>0</v>
      </c>
      <c r="AM77" s="6">
        <f t="shared" si="19"/>
        <v>0</v>
      </c>
      <c r="AN77" s="6">
        <f t="shared" si="20"/>
        <v>0</v>
      </c>
    </row>
    <row r="78" spans="1:40" x14ac:dyDescent="0.3">
      <c r="A78" s="66">
        <v>46844</v>
      </c>
      <c r="B78" s="25">
        <f>'Art. 9º-A - serv. div. comp'!J79</f>
        <v>154791284.69205976</v>
      </c>
      <c r="C78" s="25">
        <f>'Art. 9º-A - serv. div. comp'!K79</f>
        <v>94749329.482922465</v>
      </c>
      <c r="D78" s="25">
        <f>'Art. 9º-A - serv. div. comp'!I79</f>
        <v>249540614.17498222</v>
      </c>
      <c r="E78" s="26">
        <f>'9496'!P78</f>
        <v>228221516.13458323</v>
      </c>
      <c r="F78" s="26">
        <f>'9496'!Q78</f>
        <v>184469751.43395761</v>
      </c>
      <c r="G78" s="26">
        <f>'9496'!R78</f>
        <v>412691267.56854081</v>
      </c>
      <c r="H78" s="45"/>
      <c r="I78" s="45"/>
      <c r="J78" s="45"/>
      <c r="K78" s="27">
        <f>'Fluxo dív. garantidas - RRF'!C78</f>
        <v>6428141.1399999997</v>
      </c>
      <c r="L78" s="27">
        <f>'Fluxo dív. garantidas - RRF'!B78</f>
        <v>2945156.74</v>
      </c>
      <c r="M78" s="27">
        <f>'Fluxo dív. garantidas - RRF'!D78</f>
        <v>9373297.879999999</v>
      </c>
      <c r="N78" s="67">
        <f>'Contratos fora RRF'!AS78</f>
        <v>5691125.9880305594</v>
      </c>
      <c r="O78" s="67">
        <f>'Contratos fora RRF'!AR78</f>
        <v>9454540.3437462132</v>
      </c>
      <c r="P78" s="28">
        <f>'Contratos fora RRF'!AT78</f>
        <v>15145666.331776772</v>
      </c>
      <c r="Q78" s="30"/>
      <c r="R78" s="30"/>
      <c r="S78" s="30"/>
      <c r="T78" s="140">
        <f>'OC A CONTRATAR'!C78</f>
        <v>0</v>
      </c>
      <c r="U78" s="140">
        <f>'OC A CONTRATAR'!B78</f>
        <v>0</v>
      </c>
      <c r="V78" s="140">
        <f>'OC A CONTRATAR'!D78</f>
        <v>0</v>
      </c>
      <c r="W78" s="140">
        <f>'OC A CONTRATAR'!H78</f>
        <v>0</v>
      </c>
      <c r="X78" s="140">
        <f>'OC A CONTRATAR'!G78</f>
        <v>0</v>
      </c>
      <c r="Y78" s="140">
        <f>'OC A CONTRATAR'!I78</f>
        <v>0</v>
      </c>
      <c r="Z78" s="140">
        <f>'OC A CONTRATAR'!M78</f>
        <v>0</v>
      </c>
      <c r="AA78" s="140">
        <f>'OC A CONTRATAR'!L78</f>
        <v>0</v>
      </c>
      <c r="AB78" s="140">
        <f>'OC A CONTRATAR'!N78</f>
        <v>0</v>
      </c>
      <c r="AC78" s="140">
        <f>'OC A CONTRATAR'!X78</f>
        <v>0</v>
      </c>
      <c r="AD78" s="140">
        <f>'OC A CONTRATAR'!W78</f>
        <v>0</v>
      </c>
      <c r="AE78" s="140">
        <f>'OC A CONTRATAR'!Y78</f>
        <v>0</v>
      </c>
      <c r="AF78" s="68">
        <f t="shared" si="14"/>
        <v>395132067.95467353</v>
      </c>
      <c r="AG78" s="68">
        <f t="shared" si="15"/>
        <v>291618778.00062627</v>
      </c>
      <c r="AH78" s="68">
        <f t="shared" si="16"/>
        <v>686750845.95529974</v>
      </c>
      <c r="AJ78">
        <f t="shared" si="17"/>
        <v>2028</v>
      </c>
      <c r="AL78" s="6">
        <f t="shared" si="18"/>
        <v>0</v>
      </c>
      <c r="AM78" s="6">
        <f t="shared" si="19"/>
        <v>0</v>
      </c>
      <c r="AN78" s="6">
        <f t="shared" si="20"/>
        <v>0</v>
      </c>
    </row>
    <row r="79" spans="1:40" x14ac:dyDescent="0.3">
      <c r="A79" s="66">
        <v>46874</v>
      </c>
      <c r="B79" s="25">
        <f>'Art. 9º-A - serv. div. comp'!J80</f>
        <v>155192683.12481931</v>
      </c>
      <c r="C79" s="25">
        <f>'Art. 9º-A - serv. div. comp'!K80</f>
        <v>95506548.121777326</v>
      </c>
      <c r="D79" s="25">
        <f>'Art. 9º-A - serv. div. comp'!I80</f>
        <v>250699231.24659663</v>
      </c>
      <c r="E79" s="26">
        <f>'9496'!P79</f>
        <v>228893494.16642952</v>
      </c>
      <c r="F79" s="26">
        <f>'9496'!Q79</f>
        <v>186166136.51056898</v>
      </c>
      <c r="G79" s="26">
        <f>'9496'!R79</f>
        <v>415059630.6769985</v>
      </c>
      <c r="H79" s="45"/>
      <c r="I79" s="45"/>
      <c r="J79" s="45"/>
      <c r="K79" s="27">
        <f>'Fluxo dív. garantidas - RRF'!C79</f>
        <v>32747998.609999999</v>
      </c>
      <c r="L79" s="27">
        <f>'Fluxo dív. garantidas - RRF'!B79</f>
        <v>103628723.71999998</v>
      </c>
      <c r="M79" s="27">
        <f>'Fluxo dív. garantidas - RRF'!D79</f>
        <v>136376722.32999998</v>
      </c>
      <c r="N79" s="67">
        <f>'Contratos fora RRF'!AS79</f>
        <v>1731550.1662727471</v>
      </c>
      <c r="O79" s="67">
        <f>'Contratos fora RRF'!AR79</f>
        <v>12286568.735031074</v>
      </c>
      <c r="P79" s="28">
        <f>'Contratos fora RRF'!AT79</f>
        <v>14018118.90130382</v>
      </c>
      <c r="Q79" s="30"/>
      <c r="R79" s="30"/>
      <c r="S79" s="30"/>
      <c r="T79" s="140">
        <f>'OC A CONTRATAR'!C79</f>
        <v>0</v>
      </c>
      <c r="U79" s="140">
        <f>'OC A CONTRATAR'!B79</f>
        <v>0</v>
      </c>
      <c r="V79" s="140">
        <f>'OC A CONTRATAR'!D79</f>
        <v>0</v>
      </c>
      <c r="W79" s="140">
        <f>'OC A CONTRATAR'!H79</f>
        <v>0</v>
      </c>
      <c r="X79" s="140">
        <f>'OC A CONTRATAR'!G79</f>
        <v>0</v>
      </c>
      <c r="Y79" s="140">
        <f>'OC A CONTRATAR'!I79</f>
        <v>0</v>
      </c>
      <c r="Z79" s="140">
        <f>'OC A CONTRATAR'!M79</f>
        <v>0</v>
      </c>
      <c r="AA79" s="140">
        <f>'OC A CONTRATAR'!L79</f>
        <v>0</v>
      </c>
      <c r="AB79" s="140">
        <f>'OC A CONTRATAR'!N79</f>
        <v>0</v>
      </c>
      <c r="AC79" s="140">
        <f>'OC A CONTRATAR'!X79</f>
        <v>0</v>
      </c>
      <c r="AD79" s="140">
        <f>'OC A CONTRATAR'!W79</f>
        <v>0</v>
      </c>
      <c r="AE79" s="140">
        <f>'OC A CONTRATAR'!Y79</f>
        <v>0</v>
      </c>
      <c r="AF79" s="68">
        <f t="shared" si="14"/>
        <v>418565726.06752157</v>
      </c>
      <c r="AG79" s="68">
        <f t="shared" si="15"/>
        <v>397587977.08737731</v>
      </c>
      <c r="AH79" s="68">
        <f t="shared" si="16"/>
        <v>816153703.15489888</v>
      </c>
      <c r="AJ79">
        <f t="shared" si="17"/>
        <v>2028</v>
      </c>
      <c r="AL79" s="6">
        <f t="shared" si="18"/>
        <v>0</v>
      </c>
      <c r="AM79" s="6">
        <f t="shared" si="19"/>
        <v>0</v>
      </c>
      <c r="AN79" s="6">
        <f t="shared" si="20"/>
        <v>0</v>
      </c>
    </row>
    <row r="80" spans="1:40" x14ac:dyDescent="0.3">
      <c r="A80" s="66">
        <v>46905</v>
      </c>
      <c r="B80" s="25">
        <f>'Art. 9º-A - serv. div. comp'!J81</f>
        <v>155324392.76147798</v>
      </c>
      <c r="C80" s="25">
        <f>'Art. 9º-A - serv. div. comp'!K81</f>
        <v>96103370.451121271</v>
      </c>
      <c r="D80" s="25">
        <f>'Art. 9º-A - serv. div. comp'!I81</f>
        <v>251427763.21259925</v>
      </c>
      <c r="E80" s="26">
        <f>'9496'!P80</f>
        <v>228629808.40147057</v>
      </c>
      <c r="F80" s="26">
        <f>'9496'!Q80</f>
        <v>187043407.96729633</v>
      </c>
      <c r="G80" s="26">
        <f>'9496'!R80</f>
        <v>415673216.3687669</v>
      </c>
      <c r="H80" s="45"/>
      <c r="I80" s="45"/>
      <c r="J80" s="45"/>
      <c r="K80" s="27">
        <f>'Fluxo dív. garantidas - RRF'!C80</f>
        <v>6293803.5500000007</v>
      </c>
      <c r="L80" s="27">
        <f>'Fluxo dív. garantidas - RRF'!B80</f>
        <v>2945156.74</v>
      </c>
      <c r="M80" s="27">
        <f>'Fluxo dív. garantidas - RRF'!D80</f>
        <v>9238960.290000001</v>
      </c>
      <c r="N80" s="67">
        <f>'Contratos fora RRF'!AS80</f>
        <v>396779.76316298521</v>
      </c>
      <c r="O80" s="67">
        <f>'Contratos fora RRF'!AR80</f>
        <v>1523770.961749332</v>
      </c>
      <c r="P80" s="28">
        <f>'Contratos fora RRF'!AT80</f>
        <v>1920550.7249123172</v>
      </c>
      <c r="Q80" s="30"/>
      <c r="R80" s="30"/>
      <c r="S80" s="30"/>
      <c r="T80" s="140">
        <f>'OC A CONTRATAR'!C80</f>
        <v>8401599.1609766949</v>
      </c>
      <c r="U80" s="140">
        <f>'OC A CONTRATAR'!B80</f>
        <v>0</v>
      </c>
      <c r="V80" s="140">
        <f>'OC A CONTRATAR'!D80</f>
        <v>8401599.1609766949</v>
      </c>
      <c r="W80" s="140">
        <f>'OC A CONTRATAR'!H80</f>
        <v>2790420.5086436956</v>
      </c>
      <c r="X80" s="140">
        <f>'OC A CONTRATAR'!G80</f>
        <v>0</v>
      </c>
      <c r="Y80" s="140">
        <f>'OC A CONTRATAR'!I80</f>
        <v>2790420.5086436956</v>
      </c>
      <c r="Z80" s="140">
        <f>'OC A CONTRATAR'!M80</f>
        <v>36727959.212593414</v>
      </c>
      <c r="AA80" s="140">
        <f>'OC A CONTRATAR'!L80</f>
        <v>27204607.101715628</v>
      </c>
      <c r="AB80" s="140">
        <f>'OC A CONTRATAR'!N80</f>
        <v>63932566.314309038</v>
      </c>
      <c r="AC80" s="140">
        <f>'OC A CONTRATAR'!X80</f>
        <v>110914448.47502202</v>
      </c>
      <c r="AD80" s="140">
        <f>'OC A CONTRATAR'!W80</f>
        <v>173000000</v>
      </c>
      <c r="AE80" s="140">
        <f>'OC A CONTRATAR'!Y80</f>
        <v>283914448.47502202</v>
      </c>
      <c r="AF80" s="68">
        <f t="shared" si="14"/>
        <v>549479211.83334732</v>
      </c>
      <c r="AG80" s="68">
        <f t="shared" si="15"/>
        <v>487820313.22188252</v>
      </c>
      <c r="AH80" s="68">
        <f t="shared" si="16"/>
        <v>1037299525.0552299</v>
      </c>
      <c r="AJ80">
        <f t="shared" si="17"/>
        <v>2028</v>
      </c>
      <c r="AL80" s="6">
        <f t="shared" si="18"/>
        <v>0</v>
      </c>
      <c r="AM80" s="6">
        <f t="shared" si="19"/>
        <v>0</v>
      </c>
      <c r="AN80" s="6">
        <f t="shared" si="20"/>
        <v>0</v>
      </c>
    </row>
    <row r="81" spans="1:40" x14ac:dyDescent="0.3">
      <c r="A81" s="66">
        <v>46935</v>
      </c>
      <c r="B81" s="25">
        <f>'Art. 9º-A - serv. div. comp'!J82</f>
        <v>155669790.5802978</v>
      </c>
      <c r="C81" s="25">
        <f>'Art. 9º-A - serv. div. comp'!K82</f>
        <v>96837854.875299543</v>
      </c>
      <c r="D81" s="25">
        <f>'Art. 9º-A - serv. div. comp'!I82</f>
        <v>252507645.45559734</v>
      </c>
      <c r="E81" s="26">
        <f>'9496'!P81</f>
        <v>229218167.73739168</v>
      </c>
      <c r="F81" s="26">
        <f>'9496'!Q81</f>
        <v>188700018.58086073</v>
      </c>
      <c r="G81" s="26">
        <f>'9496'!R81</f>
        <v>417918186.31825244</v>
      </c>
      <c r="H81" s="45"/>
      <c r="I81" s="45"/>
      <c r="J81" s="45"/>
      <c r="K81" s="27">
        <f>'Fluxo dív. garantidas - RRF'!C81</f>
        <v>6074355.4000000004</v>
      </c>
      <c r="L81" s="27">
        <f>'Fluxo dív. garantidas - RRF'!B81</f>
        <v>2945156.74</v>
      </c>
      <c r="M81" s="27">
        <f>'Fluxo dív. garantidas - RRF'!D81</f>
        <v>9019512.1400000006</v>
      </c>
      <c r="N81" s="67">
        <f>'Contratos fora RRF'!AS81</f>
        <v>44476706.198652208</v>
      </c>
      <c r="O81" s="67">
        <f>'Contratos fora RRF'!AR81</f>
        <v>60422346.39701286</v>
      </c>
      <c r="P81" s="28">
        <f>'Contratos fora RRF'!AT81</f>
        <v>104899052.59566507</v>
      </c>
      <c r="Q81" s="30"/>
      <c r="R81" s="30"/>
      <c r="S81" s="30"/>
      <c r="T81" s="140">
        <f>'OC A CONTRATAR'!C81</f>
        <v>0</v>
      </c>
      <c r="U81" s="140">
        <f>'OC A CONTRATAR'!B81</f>
        <v>0</v>
      </c>
      <c r="V81" s="140">
        <f>'OC A CONTRATAR'!D81</f>
        <v>0</v>
      </c>
      <c r="W81" s="140">
        <f>'OC A CONTRATAR'!H81</f>
        <v>0</v>
      </c>
      <c r="X81" s="140">
        <f>'OC A CONTRATAR'!G81</f>
        <v>0</v>
      </c>
      <c r="Y81" s="140">
        <f>'OC A CONTRATAR'!I81</f>
        <v>0</v>
      </c>
      <c r="Z81" s="140">
        <f>'OC A CONTRATAR'!M81</f>
        <v>0</v>
      </c>
      <c r="AA81" s="140">
        <f>'OC A CONTRATAR'!L81</f>
        <v>0</v>
      </c>
      <c r="AB81" s="140">
        <f>'OC A CONTRATAR'!N81</f>
        <v>0</v>
      </c>
      <c r="AC81" s="140">
        <f>'OC A CONTRATAR'!X81</f>
        <v>0</v>
      </c>
      <c r="AD81" s="140">
        <f>'OC A CONTRATAR'!W81</f>
        <v>0</v>
      </c>
      <c r="AE81" s="140">
        <f>'OC A CONTRATAR'!Y81</f>
        <v>0</v>
      </c>
      <c r="AF81" s="68">
        <f t="shared" si="14"/>
        <v>435439019.91634166</v>
      </c>
      <c r="AG81" s="68">
        <f t="shared" si="15"/>
        <v>348905376.59317315</v>
      </c>
      <c r="AH81" s="68">
        <f t="shared" si="16"/>
        <v>784344396.50951481</v>
      </c>
      <c r="AJ81">
        <f t="shared" si="17"/>
        <v>2028</v>
      </c>
      <c r="AL81" s="6">
        <f t="shared" si="18"/>
        <v>0</v>
      </c>
      <c r="AM81" s="6">
        <f t="shared" si="19"/>
        <v>0</v>
      </c>
      <c r="AN81" s="6">
        <f t="shared" si="20"/>
        <v>0</v>
      </c>
    </row>
    <row r="82" spans="1:40" x14ac:dyDescent="0.3">
      <c r="A82" s="66">
        <v>46966</v>
      </c>
      <c r="B82" s="25">
        <f>'Art. 9º-A - serv. div. comp'!J83</f>
        <v>155960152.3307566</v>
      </c>
      <c r="C82" s="25">
        <f>'Art. 9º-A - serv. div. comp'!K83</f>
        <v>97544140.801454008</v>
      </c>
      <c r="D82" s="25">
        <f>'Art. 9º-A - serv. div. comp'!I83</f>
        <v>253504293.13221061</v>
      </c>
      <c r="E82" s="26">
        <f>'9496'!P82</f>
        <v>229417017.24010199</v>
      </c>
      <c r="F82" s="26">
        <f>'9496'!Q82</f>
        <v>190014685.19144523</v>
      </c>
      <c r="G82" s="26">
        <f>'9496'!R82</f>
        <v>419431702.43154722</v>
      </c>
      <c r="H82" s="45"/>
      <c r="I82" s="45"/>
      <c r="J82" s="45"/>
      <c r="K82" s="27">
        <f>'Fluxo dív. garantidas - RRF'!C82</f>
        <v>5976561.8399999999</v>
      </c>
      <c r="L82" s="27">
        <f>'Fluxo dív. garantidas - RRF'!B82</f>
        <v>2945156.74</v>
      </c>
      <c r="M82" s="27">
        <f>'Fluxo dív. garantidas - RRF'!D82</f>
        <v>8921718.5800000001</v>
      </c>
      <c r="N82" s="67">
        <f>'Contratos fora RRF'!AS82</f>
        <v>3128546.4242416974</v>
      </c>
      <c r="O82" s="67">
        <f>'Contratos fora RRF'!AR82</f>
        <v>8168357.3015055573</v>
      </c>
      <c r="P82" s="28">
        <f>'Contratos fora RRF'!AT82</f>
        <v>11296903.725747256</v>
      </c>
      <c r="Q82" s="30"/>
      <c r="R82" s="30"/>
      <c r="S82" s="30"/>
      <c r="T82" s="140">
        <f>'OC A CONTRATAR'!C82</f>
        <v>0</v>
      </c>
      <c r="U82" s="140">
        <f>'OC A CONTRATAR'!B82</f>
        <v>0</v>
      </c>
      <c r="V82" s="140">
        <f>'OC A CONTRATAR'!D82</f>
        <v>0</v>
      </c>
      <c r="W82" s="140">
        <f>'OC A CONTRATAR'!H82</f>
        <v>0</v>
      </c>
      <c r="X82" s="140">
        <f>'OC A CONTRATAR'!G82</f>
        <v>0</v>
      </c>
      <c r="Y82" s="140">
        <f>'OC A CONTRATAR'!I82</f>
        <v>0</v>
      </c>
      <c r="Z82" s="140">
        <f>'OC A CONTRATAR'!M82</f>
        <v>0</v>
      </c>
      <c r="AA82" s="140">
        <f>'OC A CONTRATAR'!L82</f>
        <v>0</v>
      </c>
      <c r="AB82" s="140">
        <f>'OC A CONTRATAR'!N82</f>
        <v>0</v>
      </c>
      <c r="AC82" s="140">
        <f>'OC A CONTRATAR'!X82</f>
        <v>0</v>
      </c>
      <c r="AD82" s="140">
        <f>'OC A CONTRATAR'!W82</f>
        <v>0</v>
      </c>
      <c r="AE82" s="140">
        <f>'OC A CONTRATAR'!Y82</f>
        <v>0</v>
      </c>
      <c r="AF82" s="68">
        <f t="shared" si="14"/>
        <v>394482277.83510029</v>
      </c>
      <c r="AG82" s="68">
        <f t="shared" si="15"/>
        <v>298672340.03440481</v>
      </c>
      <c r="AH82" s="68">
        <f t="shared" si="16"/>
        <v>693154617.86950517</v>
      </c>
      <c r="AJ82">
        <f t="shared" si="17"/>
        <v>2028</v>
      </c>
      <c r="AL82" s="6">
        <f t="shared" si="18"/>
        <v>0</v>
      </c>
      <c r="AM82" s="6">
        <f t="shared" si="19"/>
        <v>0</v>
      </c>
      <c r="AN82" s="6">
        <f t="shared" si="20"/>
        <v>0</v>
      </c>
    </row>
    <row r="83" spans="1:40" x14ac:dyDescent="0.3">
      <c r="A83" s="66">
        <v>46997</v>
      </c>
      <c r="B83" s="25">
        <f>'Art. 9º-A - serv. div. comp'!J84</f>
        <v>156249296.56025547</v>
      </c>
      <c r="C83" s="25">
        <f>'Art. 9º-A - serv. div. comp'!K84</f>
        <v>98255578.016947955</v>
      </c>
      <c r="D83" s="25">
        <f>'Art. 9º-A - serv. div. comp'!I84</f>
        <v>254504874.57720342</v>
      </c>
      <c r="E83" s="26">
        <f>'9496'!P83</f>
        <v>229758563.30831653</v>
      </c>
      <c r="F83" s="26">
        <f>'9496'!Q83</f>
        <v>191424067.76568082</v>
      </c>
      <c r="G83" s="26">
        <f>'9496'!R83</f>
        <v>421182631.07399738</v>
      </c>
      <c r="H83" s="45"/>
      <c r="I83" s="45"/>
      <c r="J83" s="45"/>
      <c r="K83" s="27">
        <f>'Fluxo dív. garantidas - RRF'!C83</f>
        <v>37156924.899999999</v>
      </c>
      <c r="L83" s="27">
        <f>'Fluxo dív. garantidas - RRF'!B83</f>
        <v>109475156.74000001</v>
      </c>
      <c r="M83" s="27">
        <f>'Fluxo dív. garantidas - RRF'!D83</f>
        <v>146632081.63999999</v>
      </c>
      <c r="N83" s="67">
        <f>'Contratos fora RRF'!AS83</f>
        <v>365137.99839475274</v>
      </c>
      <c r="O83" s="67">
        <f>'Contratos fora RRF'!AR83</f>
        <v>1553099.5535849519</v>
      </c>
      <c r="P83" s="28">
        <f>'Contratos fora RRF'!AT83</f>
        <v>1918237.5519797048</v>
      </c>
      <c r="Q83" s="30"/>
      <c r="R83" s="30"/>
      <c r="S83" s="30"/>
      <c r="T83" s="140">
        <f>'OC A CONTRATAR'!C83</f>
        <v>0</v>
      </c>
      <c r="U83" s="140">
        <f>'OC A CONTRATAR'!B83</f>
        <v>0</v>
      </c>
      <c r="V83" s="140">
        <f>'OC A CONTRATAR'!D83</f>
        <v>0</v>
      </c>
      <c r="W83" s="140">
        <f>'OC A CONTRATAR'!H83</f>
        <v>0</v>
      </c>
      <c r="X83" s="140">
        <f>'OC A CONTRATAR'!G83</f>
        <v>0</v>
      </c>
      <c r="Y83" s="140">
        <f>'OC A CONTRATAR'!I83</f>
        <v>0</v>
      </c>
      <c r="Z83" s="140">
        <f>'OC A CONTRATAR'!M83</f>
        <v>0</v>
      </c>
      <c r="AA83" s="140">
        <f>'OC A CONTRATAR'!L83</f>
        <v>0</v>
      </c>
      <c r="AB83" s="140">
        <f>'OC A CONTRATAR'!N83</f>
        <v>0</v>
      </c>
      <c r="AC83" s="140">
        <f>'OC A CONTRATAR'!X83</f>
        <v>0</v>
      </c>
      <c r="AD83" s="140">
        <f>'OC A CONTRATAR'!W83</f>
        <v>0</v>
      </c>
      <c r="AE83" s="140">
        <f>'OC A CONTRATAR'!Y83</f>
        <v>0</v>
      </c>
      <c r="AF83" s="68">
        <f t="shared" si="14"/>
        <v>423529922.7669667</v>
      </c>
      <c r="AG83" s="68">
        <f t="shared" si="15"/>
        <v>400707902.07621372</v>
      </c>
      <c r="AH83" s="68">
        <f t="shared" si="16"/>
        <v>824237824.84318042</v>
      </c>
      <c r="AJ83">
        <f t="shared" si="17"/>
        <v>2028</v>
      </c>
      <c r="AL83" s="6">
        <f t="shared" si="18"/>
        <v>0</v>
      </c>
      <c r="AM83" s="6">
        <f t="shared" si="19"/>
        <v>0</v>
      </c>
      <c r="AN83" s="6">
        <f t="shared" si="20"/>
        <v>0</v>
      </c>
    </row>
    <row r="84" spans="1:40" x14ac:dyDescent="0.3">
      <c r="A84" s="66">
        <v>47027</v>
      </c>
      <c r="B84" s="25">
        <f>'Art. 9º-A - serv. div. comp'!J85</f>
        <v>156645722.78196579</v>
      </c>
      <c r="C84" s="25">
        <f>'Art. 9º-A - serv. div. comp'!K85</f>
        <v>99040817.927899599</v>
      </c>
      <c r="D84" s="25">
        <f>'Art. 9º-A - serv. div. comp'!I85</f>
        <v>255686540.70986539</v>
      </c>
      <c r="E84" s="26">
        <f>'9496'!P84</f>
        <v>230261347.84109172</v>
      </c>
      <c r="F84" s="26">
        <f>'9496'!Q84</f>
        <v>193055311.84075466</v>
      </c>
      <c r="G84" s="26">
        <f>'9496'!R84</f>
        <v>423316659.68184638</v>
      </c>
      <c r="H84" s="45"/>
      <c r="I84" s="45"/>
      <c r="J84" s="45"/>
      <c r="K84" s="27">
        <f>'Fluxo dív. garantidas - RRF'!C84</f>
        <v>6017673.5199999996</v>
      </c>
      <c r="L84" s="27">
        <f>'Fluxo dív. garantidas - RRF'!B84</f>
        <v>2945156.74</v>
      </c>
      <c r="M84" s="27">
        <f>'Fluxo dív. garantidas - RRF'!D84</f>
        <v>8962830.2600000016</v>
      </c>
      <c r="N84" s="67">
        <f>'Contratos fora RRF'!AS84</f>
        <v>5456792.8081569159</v>
      </c>
      <c r="O84" s="67">
        <f>'Contratos fora RRF'!AR84</f>
        <v>9512984.444800064</v>
      </c>
      <c r="P84" s="28">
        <f>'Contratos fora RRF'!AT84</f>
        <v>14969777.252956981</v>
      </c>
      <c r="Q84" s="30"/>
      <c r="R84" s="30"/>
      <c r="S84" s="30"/>
      <c r="T84" s="140">
        <f>'OC A CONTRATAR'!C84</f>
        <v>0</v>
      </c>
      <c r="U84" s="140">
        <f>'OC A CONTRATAR'!B84</f>
        <v>0</v>
      </c>
      <c r="V84" s="140">
        <f>'OC A CONTRATAR'!D84</f>
        <v>0</v>
      </c>
      <c r="W84" s="140">
        <f>'OC A CONTRATAR'!H84</f>
        <v>0</v>
      </c>
      <c r="X84" s="140">
        <f>'OC A CONTRATAR'!G84</f>
        <v>0</v>
      </c>
      <c r="Y84" s="140">
        <f>'OC A CONTRATAR'!I84</f>
        <v>0</v>
      </c>
      <c r="Z84" s="140">
        <f>'OC A CONTRATAR'!M84</f>
        <v>0</v>
      </c>
      <c r="AA84" s="140">
        <f>'OC A CONTRATAR'!L84</f>
        <v>0</v>
      </c>
      <c r="AB84" s="140">
        <f>'OC A CONTRATAR'!N84</f>
        <v>0</v>
      </c>
      <c r="AC84" s="140">
        <f>'OC A CONTRATAR'!X84</f>
        <v>0</v>
      </c>
      <c r="AD84" s="140">
        <f>'OC A CONTRATAR'!W84</f>
        <v>0</v>
      </c>
      <c r="AE84" s="140">
        <f>'OC A CONTRATAR'!Y84</f>
        <v>0</v>
      </c>
      <c r="AF84" s="68">
        <f t="shared" si="14"/>
        <v>398381536.95121437</v>
      </c>
      <c r="AG84" s="68">
        <f t="shared" si="15"/>
        <v>304554270.95345432</v>
      </c>
      <c r="AH84" s="68">
        <f t="shared" si="16"/>
        <v>702935807.90466869</v>
      </c>
      <c r="AJ84">
        <f t="shared" si="17"/>
        <v>2028</v>
      </c>
      <c r="AL84" s="6">
        <f t="shared" si="18"/>
        <v>0</v>
      </c>
      <c r="AM84" s="6">
        <f t="shared" si="19"/>
        <v>0</v>
      </c>
      <c r="AN84" s="6">
        <f t="shared" si="20"/>
        <v>0</v>
      </c>
    </row>
    <row r="85" spans="1:40" x14ac:dyDescent="0.3">
      <c r="A85" s="66">
        <v>47058</v>
      </c>
      <c r="B85" s="25">
        <f>'Art. 9º-A - serv. div. comp'!J86</f>
        <v>156878322.83440608</v>
      </c>
      <c r="C85" s="25">
        <f>'Art. 9º-A - serv. div. comp'!K86</f>
        <v>99728689.422014892</v>
      </c>
      <c r="D85" s="25">
        <f>'Art. 9º-A - serv. div. comp'!I86</f>
        <v>256607012.25642097</v>
      </c>
      <c r="E85" s="26">
        <f>'9496'!P85</f>
        <v>230290488.2684333</v>
      </c>
      <c r="F85" s="26">
        <f>'9496'!Q85</f>
        <v>194229104.80634004</v>
      </c>
      <c r="G85" s="26">
        <f>'9496'!R85</f>
        <v>424519593.07477331</v>
      </c>
      <c r="H85" s="45"/>
      <c r="I85" s="45"/>
      <c r="J85" s="45"/>
      <c r="K85" s="27">
        <f>'Fluxo dív. garantidas - RRF'!C85</f>
        <v>31341887.120000001</v>
      </c>
      <c r="L85" s="27">
        <f>'Fluxo dív. garantidas - RRF'!B85</f>
        <v>103628723.71999998</v>
      </c>
      <c r="M85" s="27">
        <f>'Fluxo dív. garantidas - RRF'!D85</f>
        <v>134970610.84</v>
      </c>
      <c r="N85" s="67">
        <f>'Contratos fora RRF'!AS85</f>
        <v>1541712.5697042425</v>
      </c>
      <c r="O85" s="67">
        <f>'Contratos fora RRF'!AR85</f>
        <v>12345266.444507886</v>
      </c>
      <c r="P85" s="28">
        <f>'Contratos fora RRF'!AT85</f>
        <v>13886979.014212128</v>
      </c>
      <c r="Q85" s="30"/>
      <c r="R85" s="30"/>
      <c r="S85" s="30"/>
      <c r="T85" s="140">
        <f>'OC A CONTRATAR'!C85</f>
        <v>0</v>
      </c>
      <c r="U85" s="140">
        <f>'OC A CONTRATAR'!B85</f>
        <v>0</v>
      </c>
      <c r="V85" s="140">
        <f>'OC A CONTRATAR'!D85</f>
        <v>0</v>
      </c>
      <c r="W85" s="140">
        <f>'OC A CONTRATAR'!H85</f>
        <v>0</v>
      </c>
      <c r="X85" s="140">
        <f>'OC A CONTRATAR'!G85</f>
        <v>0</v>
      </c>
      <c r="Y85" s="140">
        <f>'OC A CONTRATAR'!I85</f>
        <v>0</v>
      </c>
      <c r="Z85" s="140">
        <f>'OC A CONTRATAR'!M85</f>
        <v>0</v>
      </c>
      <c r="AA85" s="140">
        <f>'OC A CONTRATAR'!L85</f>
        <v>0</v>
      </c>
      <c r="AB85" s="140">
        <f>'OC A CONTRATAR'!N85</f>
        <v>0</v>
      </c>
      <c r="AC85" s="140">
        <f>'OC A CONTRATAR'!X85</f>
        <v>0</v>
      </c>
      <c r="AD85" s="140">
        <f>'OC A CONTRATAR'!W85</f>
        <v>0</v>
      </c>
      <c r="AE85" s="140">
        <f>'OC A CONTRATAR'!Y85</f>
        <v>0</v>
      </c>
      <c r="AF85" s="68">
        <f t="shared" si="14"/>
        <v>420052410.79254359</v>
      </c>
      <c r="AG85" s="68">
        <f t="shared" si="15"/>
        <v>409931784.3928628</v>
      </c>
      <c r="AH85" s="68">
        <f t="shared" si="16"/>
        <v>829984195.18540645</v>
      </c>
      <c r="AJ85">
        <f t="shared" si="17"/>
        <v>2028</v>
      </c>
      <c r="AL85" s="6">
        <f t="shared" si="18"/>
        <v>0</v>
      </c>
      <c r="AM85" s="6">
        <f t="shared" si="19"/>
        <v>0</v>
      </c>
      <c r="AN85" s="6">
        <f t="shared" si="20"/>
        <v>0</v>
      </c>
    </row>
    <row r="86" spans="1:40" x14ac:dyDescent="0.3">
      <c r="A86" s="66">
        <v>47088</v>
      </c>
      <c r="B86" s="25">
        <f>'Art. 9º-A - serv. div. comp'!J87</f>
        <v>157163780.51276958</v>
      </c>
      <c r="C86" s="25">
        <f>'Art. 9º-A - serv. div. comp'!K87</f>
        <v>100456059.62102744</v>
      </c>
      <c r="D86" s="25">
        <f>'Art. 9º-A - serv. div. comp'!I87</f>
        <v>257619840.13379702</v>
      </c>
      <c r="E86" s="26">
        <f>'9496'!P86</f>
        <v>230553954.40165025</v>
      </c>
      <c r="F86" s="26">
        <f>'9496'!Q86</f>
        <v>195687064.21142673</v>
      </c>
      <c r="G86" s="26">
        <f>'9496'!R86</f>
        <v>426241018.61307698</v>
      </c>
      <c r="H86" s="45"/>
      <c r="I86" s="45"/>
      <c r="J86" s="45"/>
      <c r="K86" s="27">
        <f>'Fluxo dív. garantidas - RRF'!C86</f>
        <v>5799062.0899999999</v>
      </c>
      <c r="L86" s="27">
        <f>'Fluxo dív. garantidas - RRF'!B86</f>
        <v>2945156.74</v>
      </c>
      <c r="M86" s="27">
        <f>'Fluxo dív. garantidas - RRF'!D86</f>
        <v>8744218.8300000001</v>
      </c>
      <c r="N86" s="67">
        <f>'Contratos fora RRF'!AS86</f>
        <v>322960.70867911424</v>
      </c>
      <c r="O86" s="67">
        <f>'Contratos fora RRF'!AR86</f>
        <v>1582794.44026371</v>
      </c>
      <c r="P86" s="28">
        <f>'Contratos fora RRF'!AT86</f>
        <v>1905755.148942824</v>
      </c>
      <c r="Q86" s="30"/>
      <c r="R86" s="30"/>
      <c r="S86" s="30"/>
      <c r="T86" s="140">
        <f>'OC A CONTRATAR'!C86</f>
        <v>11748392.358977471</v>
      </c>
      <c r="U86" s="140">
        <f>'OC A CONTRATAR'!B86</f>
        <v>0</v>
      </c>
      <c r="V86" s="140">
        <f>'OC A CONTRATAR'!D86</f>
        <v>11748392.358977471</v>
      </c>
      <c r="W86" s="140">
        <f>'OC A CONTRATAR'!H86</f>
        <v>2657826.7255849363</v>
      </c>
      <c r="X86" s="140">
        <f>'OC A CONTRATAR'!G86</f>
        <v>3630975.0000000005</v>
      </c>
      <c r="Y86" s="140">
        <f>'OC A CONTRATAR'!I86</f>
        <v>6288801.7255849373</v>
      </c>
      <c r="Z86" s="140">
        <f>'OC A CONTRATAR'!M86</f>
        <v>36010192.898530036</v>
      </c>
      <c r="AA86" s="140">
        <f>'OC A CONTRATAR'!L86</f>
        <v>27204607.101715628</v>
      </c>
      <c r="AB86" s="140">
        <f>'OC A CONTRATAR'!N86</f>
        <v>63214800.000245668</v>
      </c>
      <c r="AC86" s="140">
        <f>'OC A CONTRATAR'!X86</f>
        <v>102316638.14057797</v>
      </c>
      <c r="AD86" s="140">
        <f>'OC A CONTRATAR'!W86</f>
        <v>173000000</v>
      </c>
      <c r="AE86" s="140">
        <f>'OC A CONTRATAR'!Y86</f>
        <v>275316638.14057797</v>
      </c>
      <c r="AF86" s="68">
        <f t="shared" si="14"/>
        <v>546572807.83676934</v>
      </c>
      <c r="AG86" s="68">
        <f t="shared" si="15"/>
        <v>504506657.11443353</v>
      </c>
      <c r="AH86" s="68">
        <f t="shared" si="16"/>
        <v>1051079464.9512029</v>
      </c>
      <c r="AJ86">
        <f t="shared" si="17"/>
        <v>2028</v>
      </c>
      <c r="AL86" s="6">
        <f t="shared" si="18"/>
        <v>0</v>
      </c>
      <c r="AM86" s="6">
        <f t="shared" si="19"/>
        <v>0</v>
      </c>
      <c r="AN86" s="6">
        <f t="shared" si="20"/>
        <v>0</v>
      </c>
    </row>
    <row r="87" spans="1:40" x14ac:dyDescent="0.3">
      <c r="A87" s="66">
        <v>47119</v>
      </c>
      <c r="B87" s="25">
        <f>'Art. 9º-A - serv. div. comp'!J88</f>
        <v>164197536.75019291</v>
      </c>
      <c r="C87" s="25">
        <f>'Art. 9º-A - serv. div. comp'!K88</f>
        <v>105526575.90125546</v>
      </c>
      <c r="D87" s="25">
        <f>'Art. 9º-A - serv. div. comp'!I88</f>
        <v>269724112.65144837</v>
      </c>
      <c r="E87" s="26">
        <f>'9496'!P87</f>
        <v>230654706.09459352</v>
      </c>
      <c r="F87" s="26">
        <f>'9496'!Q87</f>
        <v>196982463.13193935</v>
      </c>
      <c r="G87" s="26">
        <f>'9496'!R87</f>
        <v>427637169.22653288</v>
      </c>
      <c r="H87" s="45"/>
      <c r="I87" s="45"/>
      <c r="J87" s="45"/>
      <c r="K87" s="27">
        <f>'Fluxo dív. garantidas - RRF'!C87</f>
        <v>6067392.0899999999</v>
      </c>
      <c r="L87" s="27">
        <f>'Fluxo dív. garantidas - RRF'!B87</f>
        <v>2945156.7500000005</v>
      </c>
      <c r="M87" s="27">
        <f>'Fluxo dív. garantidas - RRF'!D87</f>
        <v>9012548.8399999999</v>
      </c>
      <c r="N87" s="67">
        <f>'Contratos fora RRF'!AS87</f>
        <v>43651577.674150646</v>
      </c>
      <c r="O87" s="67">
        <f>'Contratos fora RRF'!AR87</f>
        <v>60481827.849464506</v>
      </c>
      <c r="P87" s="28">
        <f>'Contratos fora RRF'!AT87</f>
        <v>104133405.52361514</v>
      </c>
      <c r="Q87" s="30"/>
      <c r="R87" s="30"/>
      <c r="S87" s="30"/>
      <c r="T87" s="140">
        <f>'OC A CONTRATAR'!C87</f>
        <v>0</v>
      </c>
      <c r="U87" s="140">
        <f>'OC A CONTRATAR'!B87</f>
        <v>0</v>
      </c>
      <c r="V87" s="140">
        <f>'OC A CONTRATAR'!D87</f>
        <v>0</v>
      </c>
      <c r="W87" s="140">
        <f>'OC A CONTRATAR'!H87</f>
        <v>0</v>
      </c>
      <c r="X87" s="140">
        <f>'OC A CONTRATAR'!G87</f>
        <v>0</v>
      </c>
      <c r="Y87" s="140">
        <f>'OC A CONTRATAR'!I87</f>
        <v>0</v>
      </c>
      <c r="Z87" s="140">
        <f>'OC A CONTRATAR'!M87</f>
        <v>0</v>
      </c>
      <c r="AA87" s="140">
        <f>'OC A CONTRATAR'!L87</f>
        <v>0</v>
      </c>
      <c r="AB87" s="140">
        <f>'OC A CONTRATAR'!N87</f>
        <v>0</v>
      </c>
      <c r="AC87" s="140">
        <f>'OC A CONTRATAR'!X87</f>
        <v>0</v>
      </c>
      <c r="AD87" s="140">
        <f>'OC A CONTRATAR'!W87</f>
        <v>0</v>
      </c>
      <c r="AE87" s="140">
        <f>'OC A CONTRATAR'!Y87</f>
        <v>0</v>
      </c>
      <c r="AF87" s="68">
        <f t="shared" si="14"/>
        <v>444571212.60893703</v>
      </c>
      <c r="AG87" s="68">
        <f t="shared" si="15"/>
        <v>365936023.63265932</v>
      </c>
      <c r="AH87" s="68">
        <f t="shared" si="16"/>
        <v>810507236.24159634</v>
      </c>
      <c r="AJ87">
        <f t="shared" si="17"/>
        <v>2029</v>
      </c>
      <c r="AL87" s="6">
        <f t="shared" si="18"/>
        <v>0</v>
      </c>
      <c r="AM87" s="6">
        <f t="shared" si="19"/>
        <v>0</v>
      </c>
      <c r="AN87" s="6">
        <f t="shared" si="20"/>
        <v>0</v>
      </c>
    </row>
    <row r="88" spans="1:40" x14ac:dyDescent="0.3">
      <c r="A88" s="66">
        <v>47150</v>
      </c>
      <c r="B88" s="25">
        <f>'Art. 9º-A - serv. div. comp'!J89</f>
        <v>164435626.31057858</v>
      </c>
      <c r="C88" s="25">
        <f>'Art. 9º-A - serv. div. comp'!K89</f>
        <v>106259493.14641494</v>
      </c>
      <c r="D88" s="25">
        <f>'Art. 9º-A - serv. div. comp'!I89</f>
        <v>270695119.45699352</v>
      </c>
      <c r="E88" s="26">
        <f>'9496'!P88</f>
        <v>230891124.18201882</v>
      </c>
      <c r="F88" s="26">
        <f>'9496'!Q88</f>
        <v>198371102.43445712</v>
      </c>
      <c r="G88" s="26">
        <f>'9496'!R88</f>
        <v>429262226.61647594</v>
      </c>
      <c r="H88" s="45"/>
      <c r="I88" s="45"/>
      <c r="J88" s="45"/>
      <c r="K88" s="27">
        <f>'Fluxo dív. garantidas - RRF'!C88</f>
        <v>6048721.5199999996</v>
      </c>
      <c r="L88" s="27">
        <f>'Fluxo dív. garantidas - RRF'!B88</f>
        <v>2945156.7500000005</v>
      </c>
      <c r="M88" s="27">
        <f>'Fluxo dív. garantidas - RRF'!D88</f>
        <v>8993878.2699999996</v>
      </c>
      <c r="N88" s="67">
        <f>'Contratos fora RRF'!AS88</f>
        <v>3009580.1358485194</v>
      </c>
      <c r="O88" s="67">
        <f>'Contratos fora RRF'!AR88</f>
        <v>8227836.4594891211</v>
      </c>
      <c r="P88" s="28">
        <f>'Contratos fora RRF'!AT88</f>
        <v>11237416.59533764</v>
      </c>
      <c r="Q88" s="30"/>
      <c r="R88" s="30"/>
      <c r="S88" s="30"/>
      <c r="T88" s="140">
        <f>'OC A CONTRATAR'!C88</f>
        <v>0</v>
      </c>
      <c r="U88" s="140">
        <f>'OC A CONTRATAR'!B88</f>
        <v>0</v>
      </c>
      <c r="V88" s="140">
        <f>'OC A CONTRATAR'!D88</f>
        <v>0</v>
      </c>
      <c r="W88" s="140">
        <f>'OC A CONTRATAR'!H88</f>
        <v>0</v>
      </c>
      <c r="X88" s="140">
        <f>'OC A CONTRATAR'!G88</f>
        <v>0</v>
      </c>
      <c r="Y88" s="140">
        <f>'OC A CONTRATAR'!I88</f>
        <v>0</v>
      </c>
      <c r="Z88" s="140">
        <f>'OC A CONTRATAR'!M88</f>
        <v>0</v>
      </c>
      <c r="AA88" s="140">
        <f>'OC A CONTRATAR'!L88</f>
        <v>0</v>
      </c>
      <c r="AB88" s="140">
        <f>'OC A CONTRATAR'!N88</f>
        <v>0</v>
      </c>
      <c r="AC88" s="140">
        <f>'OC A CONTRATAR'!X88</f>
        <v>0</v>
      </c>
      <c r="AD88" s="140">
        <f>'OC A CONTRATAR'!W88</f>
        <v>0</v>
      </c>
      <c r="AE88" s="140">
        <f>'OC A CONTRATAR'!Y88</f>
        <v>0</v>
      </c>
      <c r="AF88" s="68">
        <f t="shared" si="14"/>
        <v>404385052.1484459</v>
      </c>
      <c r="AG88" s="68">
        <f t="shared" si="15"/>
        <v>315803588.79036117</v>
      </c>
      <c r="AH88" s="68">
        <f t="shared" si="16"/>
        <v>720188640.93880701</v>
      </c>
      <c r="AJ88">
        <f t="shared" si="17"/>
        <v>2029</v>
      </c>
      <c r="AL88" s="6">
        <f t="shared" si="18"/>
        <v>0</v>
      </c>
      <c r="AM88" s="6">
        <f t="shared" si="19"/>
        <v>0</v>
      </c>
      <c r="AN88" s="6">
        <f t="shared" si="20"/>
        <v>0</v>
      </c>
    </row>
    <row r="89" spans="1:40" x14ac:dyDescent="0.3">
      <c r="A89" s="66">
        <v>47178</v>
      </c>
      <c r="B89" s="25">
        <f>'Art. 9º-A - serv. div. comp'!J90</f>
        <v>164781071.2090829</v>
      </c>
      <c r="C89" s="25">
        <f>'Art. 9º-A - serv. div. comp'!K90</f>
        <v>107068292.23727512</v>
      </c>
      <c r="D89" s="25">
        <f>'Art. 9º-A - serv. div. comp'!I90</f>
        <v>271849363.44635803</v>
      </c>
      <c r="E89" s="26">
        <f>'9496'!P89</f>
        <v>231289406.7714268</v>
      </c>
      <c r="F89" s="26">
        <f>'9496'!Q89</f>
        <v>199984024.1726262</v>
      </c>
      <c r="G89" s="26">
        <f>'9496'!R89</f>
        <v>431273430.94405299</v>
      </c>
      <c r="H89" s="45"/>
      <c r="I89" s="45"/>
      <c r="J89" s="45"/>
      <c r="K89" s="27">
        <f>'Fluxo dív. garantidas - RRF'!C89</f>
        <v>33917149.119999997</v>
      </c>
      <c r="L89" s="27">
        <f>'Fluxo dív. garantidas - RRF'!B89</f>
        <v>114775156.75</v>
      </c>
      <c r="M89" s="27">
        <f>'Fluxo dív. garantidas - RRF'!D89</f>
        <v>148692305.87</v>
      </c>
      <c r="N89" s="67">
        <f>'Contratos fora RRF'!AS89</f>
        <v>292937.15060342912</v>
      </c>
      <c r="O89" s="67">
        <f>'Contratos fora RRF'!AR89</f>
        <v>1613034.2193931751</v>
      </c>
      <c r="P89" s="28">
        <f>'Contratos fora RRF'!AT89</f>
        <v>1905971.369996604</v>
      </c>
      <c r="Q89" s="30"/>
      <c r="R89" s="30"/>
      <c r="S89" s="30"/>
      <c r="T89" s="140">
        <f>'OC A CONTRATAR'!C89</f>
        <v>0</v>
      </c>
      <c r="U89" s="140">
        <f>'OC A CONTRATAR'!B89</f>
        <v>0</v>
      </c>
      <c r="V89" s="140">
        <f>'OC A CONTRATAR'!D89</f>
        <v>0</v>
      </c>
      <c r="W89" s="140">
        <f>'OC A CONTRATAR'!H89</f>
        <v>0</v>
      </c>
      <c r="X89" s="140">
        <f>'OC A CONTRATAR'!G89</f>
        <v>0</v>
      </c>
      <c r="Y89" s="140">
        <f>'OC A CONTRATAR'!I89</f>
        <v>0</v>
      </c>
      <c r="Z89" s="140">
        <f>'OC A CONTRATAR'!M89</f>
        <v>0</v>
      </c>
      <c r="AA89" s="140">
        <f>'OC A CONTRATAR'!L89</f>
        <v>0</v>
      </c>
      <c r="AB89" s="140">
        <f>'OC A CONTRATAR'!N89</f>
        <v>0</v>
      </c>
      <c r="AC89" s="140">
        <f>'OC A CONTRATAR'!X89</f>
        <v>0</v>
      </c>
      <c r="AD89" s="140">
        <f>'OC A CONTRATAR'!W89</f>
        <v>0</v>
      </c>
      <c r="AE89" s="140">
        <f>'OC A CONTRATAR'!Y89</f>
        <v>0</v>
      </c>
      <c r="AF89" s="68">
        <f t="shared" si="14"/>
        <v>430280564.25111312</v>
      </c>
      <c r="AG89" s="68">
        <f t="shared" si="15"/>
        <v>423440507.37929451</v>
      </c>
      <c r="AH89" s="68">
        <f t="shared" si="16"/>
        <v>853721071.63040757</v>
      </c>
      <c r="AJ89">
        <f t="shared" si="17"/>
        <v>2029</v>
      </c>
      <c r="AL89" s="6">
        <f t="shared" si="18"/>
        <v>0</v>
      </c>
      <c r="AM89" s="6">
        <f t="shared" si="19"/>
        <v>0</v>
      </c>
      <c r="AN89" s="6">
        <f t="shared" si="20"/>
        <v>0</v>
      </c>
    </row>
    <row r="90" spans="1:40" x14ac:dyDescent="0.3">
      <c r="A90" s="66">
        <v>47209</v>
      </c>
      <c r="B90" s="25">
        <f>'Art. 9º-A - serv. div. comp'!J91</f>
        <v>164897882.9552789</v>
      </c>
      <c r="C90" s="25">
        <f>'Art. 9º-A - serv. div. comp'!K91</f>
        <v>107734678.5071682</v>
      </c>
      <c r="D90" s="25">
        <f>'Art. 9º-A - serv. div. comp'!I91</f>
        <v>272632561.46244711</v>
      </c>
      <c r="E90" s="26">
        <f>'9496'!P90</f>
        <v>231054794.69869831</v>
      </c>
      <c r="F90" s="26">
        <f>'9496'!Q90</f>
        <v>200987490.90426064</v>
      </c>
      <c r="G90" s="26">
        <f>'9496'!R90</f>
        <v>432042285.60295892</v>
      </c>
      <c r="H90" s="45"/>
      <c r="I90" s="45"/>
      <c r="J90" s="45"/>
      <c r="K90" s="27">
        <f>'Fluxo dív. garantidas - RRF'!C90</f>
        <v>6099984.1299999999</v>
      </c>
      <c r="L90" s="27">
        <f>'Fluxo dív. garantidas - RRF'!B90</f>
        <v>2945156.7500000005</v>
      </c>
      <c r="M90" s="27">
        <f>'Fluxo dív. garantidas - RRF'!D90</f>
        <v>9045140.8800000008</v>
      </c>
      <c r="N90" s="67">
        <f>'Contratos fora RRF'!AS90</f>
        <v>5234683.9586622911</v>
      </c>
      <c r="O90" s="67">
        <f>'Contratos fora RRF'!AR90</f>
        <v>9573297.2031546663</v>
      </c>
      <c r="P90" s="28">
        <f>'Contratos fora RRF'!AT90</f>
        <v>14807981.161816956</v>
      </c>
      <c r="Q90" s="30"/>
      <c r="R90" s="30"/>
      <c r="S90" s="30"/>
      <c r="T90" s="140">
        <f>'OC A CONTRATAR'!C90</f>
        <v>0</v>
      </c>
      <c r="U90" s="140">
        <f>'OC A CONTRATAR'!B90</f>
        <v>0</v>
      </c>
      <c r="V90" s="140">
        <f>'OC A CONTRATAR'!D90</f>
        <v>0</v>
      </c>
      <c r="W90" s="140">
        <f>'OC A CONTRATAR'!H90</f>
        <v>0</v>
      </c>
      <c r="X90" s="140">
        <f>'OC A CONTRATAR'!G90</f>
        <v>0</v>
      </c>
      <c r="Y90" s="140">
        <f>'OC A CONTRATAR'!I90</f>
        <v>0</v>
      </c>
      <c r="Z90" s="140">
        <f>'OC A CONTRATAR'!M90</f>
        <v>0</v>
      </c>
      <c r="AA90" s="140">
        <f>'OC A CONTRATAR'!L90</f>
        <v>0</v>
      </c>
      <c r="AB90" s="140">
        <f>'OC A CONTRATAR'!N90</f>
        <v>0</v>
      </c>
      <c r="AC90" s="140">
        <f>'OC A CONTRATAR'!X90</f>
        <v>0</v>
      </c>
      <c r="AD90" s="140">
        <f>'OC A CONTRATAR'!W90</f>
        <v>0</v>
      </c>
      <c r="AE90" s="140">
        <f>'OC A CONTRATAR'!Y90</f>
        <v>0</v>
      </c>
      <c r="AF90" s="68">
        <f t="shared" si="14"/>
        <v>407287345.74263948</v>
      </c>
      <c r="AG90" s="68">
        <f t="shared" si="15"/>
        <v>321240623.36458349</v>
      </c>
      <c r="AH90" s="68">
        <f t="shared" si="16"/>
        <v>728527969.10722303</v>
      </c>
      <c r="AJ90">
        <f t="shared" si="17"/>
        <v>2029</v>
      </c>
      <c r="AL90" s="6">
        <f t="shared" si="18"/>
        <v>0</v>
      </c>
      <c r="AM90" s="6">
        <f t="shared" si="19"/>
        <v>0</v>
      </c>
      <c r="AN90" s="6">
        <f t="shared" si="20"/>
        <v>0</v>
      </c>
    </row>
    <row r="91" spans="1:40" x14ac:dyDescent="0.3">
      <c r="A91" s="66">
        <v>47239</v>
      </c>
      <c r="B91" s="25">
        <f>'Art. 9º-A - serv. div. comp'!J92</f>
        <v>165183430.25077248</v>
      </c>
      <c r="C91" s="25">
        <f>'Art. 9º-A - serv. div. comp'!K92</f>
        <v>108517305.58748448</v>
      </c>
      <c r="D91" s="25">
        <f>'Art. 9º-A - serv. div. comp'!I92</f>
        <v>273700735.83825696</v>
      </c>
      <c r="E91" s="26">
        <f>'9496'!P91</f>
        <v>231445390.07239309</v>
      </c>
      <c r="F91" s="26">
        <f>'9496'!Q91</f>
        <v>202625188.07608914</v>
      </c>
      <c r="G91" s="26">
        <f>'9496'!R91</f>
        <v>434070578.1484822</v>
      </c>
      <c r="H91" s="45"/>
      <c r="I91" s="45"/>
      <c r="J91" s="45"/>
      <c r="K91" s="27">
        <f>'Fluxo dív. garantidas - RRF'!C91</f>
        <v>28631107.939999998</v>
      </c>
      <c r="L91" s="27">
        <f>'Fluxo dív. garantidas - RRF'!B91</f>
        <v>103628723.73</v>
      </c>
      <c r="M91" s="27">
        <f>'Fluxo dív. garantidas - RRF'!D91</f>
        <v>132259831.67</v>
      </c>
      <c r="N91" s="67">
        <f>'Contratos fora RRF'!AS91</f>
        <v>1261867.1176494795</v>
      </c>
      <c r="O91" s="67">
        <f>'Contratos fora RRF'!AR91</f>
        <v>12406037.365329141</v>
      </c>
      <c r="P91" s="28">
        <f>'Contratos fora RRF'!AT91</f>
        <v>13667904.482978621</v>
      </c>
      <c r="Q91" s="30"/>
      <c r="R91" s="30"/>
      <c r="S91" s="30"/>
      <c r="T91" s="140">
        <f>'OC A CONTRATAR'!C91</f>
        <v>0</v>
      </c>
      <c r="U91" s="140">
        <f>'OC A CONTRATAR'!B91</f>
        <v>0</v>
      </c>
      <c r="V91" s="140">
        <f>'OC A CONTRATAR'!D91</f>
        <v>0</v>
      </c>
      <c r="W91" s="140">
        <f>'OC A CONTRATAR'!H91</f>
        <v>0</v>
      </c>
      <c r="X91" s="140">
        <f>'OC A CONTRATAR'!G91</f>
        <v>0</v>
      </c>
      <c r="Y91" s="140">
        <f>'OC A CONTRATAR'!I91</f>
        <v>0</v>
      </c>
      <c r="Z91" s="140">
        <f>'OC A CONTRATAR'!M91</f>
        <v>0</v>
      </c>
      <c r="AA91" s="140">
        <f>'OC A CONTRATAR'!L91</f>
        <v>0</v>
      </c>
      <c r="AB91" s="140">
        <f>'OC A CONTRATAR'!N91</f>
        <v>0</v>
      </c>
      <c r="AC91" s="140">
        <f>'OC A CONTRATAR'!X91</f>
        <v>0</v>
      </c>
      <c r="AD91" s="140">
        <f>'OC A CONTRATAR'!W91</f>
        <v>0</v>
      </c>
      <c r="AE91" s="140">
        <f>'OC A CONTRATAR'!Y91</f>
        <v>0</v>
      </c>
      <c r="AF91" s="68">
        <f t="shared" si="14"/>
        <v>426521795.38081503</v>
      </c>
      <c r="AG91" s="68">
        <f t="shared" si="15"/>
        <v>427177254.75890279</v>
      </c>
      <c r="AH91" s="68">
        <f t="shared" si="16"/>
        <v>853699050.1397177</v>
      </c>
      <c r="AJ91">
        <f t="shared" si="17"/>
        <v>2029</v>
      </c>
      <c r="AL91" s="6">
        <f t="shared" si="18"/>
        <v>0</v>
      </c>
      <c r="AM91" s="6">
        <f t="shared" si="19"/>
        <v>0</v>
      </c>
      <c r="AN91" s="6">
        <f t="shared" si="20"/>
        <v>0</v>
      </c>
    </row>
    <row r="92" spans="1:40" x14ac:dyDescent="0.3">
      <c r="A92" s="66">
        <v>47270</v>
      </c>
      <c r="B92" s="25">
        <f>'Art. 9º-A - serv. div. comp'!J93</f>
        <v>165467477.34252575</v>
      </c>
      <c r="C92" s="25">
        <f>'Art. 9º-A - serv. div. comp'!K93</f>
        <v>109305617.97874549</v>
      </c>
      <c r="D92" s="25">
        <f>'Art. 9º-A - serv. div. comp'!I93</f>
        <v>274773095.32127124</v>
      </c>
      <c r="E92" s="26">
        <f>'9496'!P92</f>
        <v>231747608.3075738</v>
      </c>
      <c r="F92" s="26">
        <f>'9496'!Q92</f>
        <v>204122025.34076032</v>
      </c>
      <c r="G92" s="26">
        <f>'9496'!R92</f>
        <v>435869633.64833415</v>
      </c>
      <c r="H92" s="45"/>
      <c r="I92" s="45"/>
      <c r="J92" s="45"/>
      <c r="K92" s="27">
        <f>'Fluxo dív. garantidas - RRF'!C92</f>
        <v>5974874.5899999999</v>
      </c>
      <c r="L92" s="27">
        <f>'Fluxo dív. garantidas - RRF'!B92</f>
        <v>2945156.7500000005</v>
      </c>
      <c r="M92" s="27">
        <f>'Fluxo dív. garantidas - RRF'!D92</f>
        <v>8920031.3400000017</v>
      </c>
      <c r="N92" s="67">
        <f>'Contratos fora RRF'!AS92</f>
        <v>302715.57320357527</v>
      </c>
      <c r="O92" s="67">
        <f>'Contratos fora RRF'!AR92</f>
        <v>1644028.3222419759</v>
      </c>
      <c r="P92" s="28">
        <f>'Contratos fora RRF'!AT92</f>
        <v>1946743.8954455513</v>
      </c>
      <c r="Q92" s="30"/>
      <c r="R92" s="30"/>
      <c r="S92" s="30"/>
      <c r="T92" s="140">
        <f>'OC A CONTRATAR'!C92</f>
        <v>11643862.305426374</v>
      </c>
      <c r="U92" s="140">
        <f>'OC A CONTRATAR'!B92</f>
        <v>16049999.999999998</v>
      </c>
      <c r="V92" s="140">
        <f>'OC A CONTRATAR'!D92</f>
        <v>27693862.305426374</v>
      </c>
      <c r="W92" s="140">
        <f>'OC A CONTRATAR'!H92</f>
        <v>4036516.7096430003</v>
      </c>
      <c r="X92" s="140">
        <f>'OC A CONTRATAR'!G92</f>
        <v>5493013.4615384396</v>
      </c>
      <c r="Y92" s="140">
        <f>'OC A CONTRATAR'!I92</f>
        <v>9529530.1711814404</v>
      </c>
      <c r="Z92" s="140">
        <f>'OC A CONTRATAR'!M92</f>
        <v>35131529.61552088</v>
      </c>
      <c r="AA92" s="140">
        <f>'OC A CONTRATAR'!L92</f>
        <v>27204607.101715628</v>
      </c>
      <c r="AB92" s="140">
        <f>'OC A CONTRATAR'!N92</f>
        <v>62336136.717236504</v>
      </c>
      <c r="AC92" s="140">
        <f>'OC A CONTRATAR'!X92</f>
        <v>91504312.570010006</v>
      </c>
      <c r="AD92" s="140">
        <f>'OC A CONTRATAR'!W92</f>
        <v>173000000</v>
      </c>
      <c r="AE92" s="140">
        <f>'OC A CONTRATAR'!Y92</f>
        <v>264504312.57001001</v>
      </c>
      <c r="AF92" s="68">
        <f t="shared" si="14"/>
        <v>545808897.01390338</v>
      </c>
      <c r="AG92" s="68">
        <f t="shared" si="15"/>
        <v>539764448.95500183</v>
      </c>
      <c r="AH92" s="68">
        <f t="shared" si="16"/>
        <v>1085573345.9689054</v>
      </c>
      <c r="AJ92">
        <f t="shared" si="17"/>
        <v>2029</v>
      </c>
      <c r="AL92" s="6">
        <f t="shared" si="18"/>
        <v>0</v>
      </c>
      <c r="AM92" s="6">
        <f t="shared" si="19"/>
        <v>0</v>
      </c>
      <c r="AN92" s="6">
        <f t="shared" si="20"/>
        <v>0</v>
      </c>
    </row>
    <row r="93" spans="1:40" x14ac:dyDescent="0.3">
      <c r="A93" s="66">
        <v>47300</v>
      </c>
      <c r="B93" s="25">
        <f>'Art. 9º-A - serv. div. comp'!J94</f>
        <v>165749999.32745379</v>
      </c>
      <c r="C93" s="25">
        <f>'Art. 9º-A - serv. div. comp'!K94</f>
        <v>110099656.98128617</v>
      </c>
      <c r="D93" s="25">
        <f>'Art. 9º-A - serv. div. comp'!I94</f>
        <v>275849656.30873996</v>
      </c>
      <c r="E93" s="26">
        <f>'9496'!P93</f>
        <v>231898839.47257772</v>
      </c>
      <c r="F93" s="26">
        <f>'9496'!Q93</f>
        <v>205579779.02391768</v>
      </c>
      <c r="G93" s="26">
        <f>'9496'!R93</f>
        <v>437478618.49649537</v>
      </c>
      <c r="H93" s="45"/>
      <c r="I93" s="45"/>
      <c r="J93" s="45"/>
      <c r="K93" s="27">
        <f>'Fluxo dív. garantidas - RRF'!C93</f>
        <v>5850571.6300000008</v>
      </c>
      <c r="L93" s="27">
        <f>'Fluxo dív. garantidas - RRF'!B93</f>
        <v>2945156.7500000005</v>
      </c>
      <c r="M93" s="27">
        <f>'Fluxo dív. garantidas - RRF'!D93</f>
        <v>8795728.3800000008</v>
      </c>
      <c r="N93" s="67">
        <f>'Contratos fora RRF'!AS93</f>
        <v>41699152.842123583</v>
      </c>
      <c r="O93" s="67">
        <f>'Contratos fora RRF'!AR93</f>
        <v>60543474.5162315</v>
      </c>
      <c r="P93" s="28">
        <f>'Contratos fora RRF'!AT93</f>
        <v>102242627.35835508</v>
      </c>
      <c r="Q93" s="30"/>
      <c r="R93" s="30"/>
      <c r="S93" s="30"/>
      <c r="T93" s="140">
        <f>'OC A CONTRATAR'!C93</f>
        <v>0</v>
      </c>
      <c r="U93" s="140">
        <f>'OC A CONTRATAR'!B93</f>
        <v>0</v>
      </c>
      <c r="V93" s="140">
        <f>'OC A CONTRATAR'!D93</f>
        <v>0</v>
      </c>
      <c r="W93" s="140">
        <f>'OC A CONTRATAR'!H93</f>
        <v>0</v>
      </c>
      <c r="X93" s="140">
        <f>'OC A CONTRATAR'!G93</f>
        <v>0</v>
      </c>
      <c r="Y93" s="140">
        <f>'OC A CONTRATAR'!I93</f>
        <v>0</v>
      </c>
      <c r="Z93" s="140">
        <f>'OC A CONTRATAR'!M93</f>
        <v>0</v>
      </c>
      <c r="AA93" s="140">
        <f>'OC A CONTRATAR'!L93</f>
        <v>0</v>
      </c>
      <c r="AB93" s="140">
        <f>'OC A CONTRATAR'!N93</f>
        <v>0</v>
      </c>
      <c r="AC93" s="140">
        <f>'OC A CONTRATAR'!X93</f>
        <v>0</v>
      </c>
      <c r="AD93" s="140">
        <f>'OC A CONTRATAR'!W93</f>
        <v>0</v>
      </c>
      <c r="AE93" s="140">
        <f>'OC A CONTRATAR'!Y93</f>
        <v>0</v>
      </c>
      <c r="AF93" s="68">
        <f t="shared" si="14"/>
        <v>445198563.27215511</v>
      </c>
      <c r="AG93" s="68">
        <f t="shared" si="15"/>
        <v>379168067.27143532</v>
      </c>
      <c r="AH93" s="68">
        <f t="shared" si="16"/>
        <v>824366630.54359043</v>
      </c>
      <c r="AJ93">
        <f t="shared" si="17"/>
        <v>2029</v>
      </c>
      <c r="AL93" s="6">
        <f t="shared" si="18"/>
        <v>0</v>
      </c>
      <c r="AM93" s="6">
        <f t="shared" si="19"/>
        <v>0</v>
      </c>
      <c r="AN93" s="6">
        <f t="shared" si="20"/>
        <v>0</v>
      </c>
    </row>
    <row r="94" spans="1:40" x14ac:dyDescent="0.3">
      <c r="A94" s="66">
        <v>47331</v>
      </c>
      <c r="B94" s="25">
        <f>'Art. 9º-A - serv. div. comp'!J95</f>
        <v>166030971.06669429</v>
      </c>
      <c r="C94" s="25">
        <f>'Art. 9º-A - serv. div. comp'!K95</f>
        <v>110899464.19546327</v>
      </c>
      <c r="D94" s="25">
        <f>'Art. 9º-A - serv. div. comp'!I95</f>
        <v>276930435.26215756</v>
      </c>
      <c r="E94" s="26">
        <f>'9496'!P94</f>
        <v>232119468.32363752</v>
      </c>
      <c r="F94" s="26">
        <f>'9496'!Q94</f>
        <v>207073191.40012726</v>
      </c>
      <c r="G94" s="26">
        <f>'9496'!R94</f>
        <v>439192659.72376478</v>
      </c>
      <c r="H94" s="45"/>
      <c r="I94" s="45"/>
      <c r="J94" s="45"/>
      <c r="K94" s="27">
        <f>'Fluxo dív. garantidas - RRF'!C94</f>
        <v>5851773.5200000005</v>
      </c>
      <c r="L94" s="27">
        <f>'Fluxo dív. garantidas - RRF'!B94</f>
        <v>2945156.7500000005</v>
      </c>
      <c r="M94" s="27">
        <f>'Fluxo dív. garantidas - RRF'!D94</f>
        <v>8796930.2700000014</v>
      </c>
      <c r="N94" s="67">
        <f>'Contratos fora RRF'!AS94</f>
        <v>2785495.4598329086</v>
      </c>
      <c r="O94" s="67">
        <f>'Contratos fora RRF'!AR94</f>
        <v>8290297.2851175368</v>
      </c>
      <c r="P94" s="28">
        <f>'Contratos fora RRF'!AT94</f>
        <v>11075792.744950445</v>
      </c>
      <c r="Q94" s="30"/>
      <c r="R94" s="30"/>
      <c r="S94" s="30"/>
      <c r="T94" s="140">
        <f>'OC A CONTRATAR'!C94</f>
        <v>0</v>
      </c>
      <c r="U94" s="140">
        <f>'OC A CONTRATAR'!B94</f>
        <v>0</v>
      </c>
      <c r="V94" s="140">
        <f>'OC A CONTRATAR'!D94</f>
        <v>0</v>
      </c>
      <c r="W94" s="140">
        <f>'OC A CONTRATAR'!H94</f>
        <v>0</v>
      </c>
      <c r="X94" s="140">
        <f>'OC A CONTRATAR'!G94</f>
        <v>0</v>
      </c>
      <c r="Y94" s="140">
        <f>'OC A CONTRATAR'!I94</f>
        <v>0</v>
      </c>
      <c r="Z94" s="140">
        <f>'OC A CONTRATAR'!M94</f>
        <v>0</v>
      </c>
      <c r="AA94" s="140">
        <f>'OC A CONTRATAR'!L94</f>
        <v>0</v>
      </c>
      <c r="AB94" s="140">
        <f>'OC A CONTRATAR'!N94</f>
        <v>0</v>
      </c>
      <c r="AC94" s="140">
        <f>'OC A CONTRATAR'!X94</f>
        <v>0</v>
      </c>
      <c r="AD94" s="140">
        <f>'OC A CONTRATAR'!W94</f>
        <v>0</v>
      </c>
      <c r="AE94" s="140">
        <f>'OC A CONTRATAR'!Y94</f>
        <v>0</v>
      </c>
      <c r="AF94" s="68">
        <f t="shared" si="14"/>
        <v>406787708.37016469</v>
      </c>
      <c r="AG94" s="68">
        <f t="shared" si="15"/>
        <v>329208109.6307081</v>
      </c>
      <c r="AH94" s="68">
        <f t="shared" si="16"/>
        <v>735995818.00087273</v>
      </c>
      <c r="AJ94">
        <f t="shared" si="17"/>
        <v>2029</v>
      </c>
      <c r="AL94" s="6">
        <f t="shared" si="18"/>
        <v>0</v>
      </c>
      <c r="AM94" s="6">
        <f t="shared" si="19"/>
        <v>0</v>
      </c>
      <c r="AN94" s="6">
        <f t="shared" si="20"/>
        <v>0</v>
      </c>
    </row>
    <row r="95" spans="1:40" x14ac:dyDescent="0.3">
      <c r="A95" s="66">
        <v>47362</v>
      </c>
      <c r="B95" s="25">
        <f>'Art. 9º-A - serv. div. comp'!J96</f>
        <v>166367685.99562001</v>
      </c>
      <c r="C95" s="25">
        <f>'Art. 9º-A - serv. div. comp'!K96</f>
        <v>111743580.64249539</v>
      </c>
      <c r="D95" s="25">
        <f>'Art. 9º-A - serv. div. comp'!I96</f>
        <v>278111266.63811541</v>
      </c>
      <c r="E95" s="26">
        <f>'9496'!P95</f>
        <v>232567613.56278354</v>
      </c>
      <c r="F95" s="26">
        <f>'9496'!Q95</f>
        <v>208744303.93863609</v>
      </c>
      <c r="G95" s="26">
        <f>'9496'!R95</f>
        <v>441311917.50141966</v>
      </c>
      <c r="H95" s="45"/>
      <c r="I95" s="45"/>
      <c r="J95" s="45"/>
      <c r="K95" s="27">
        <f>'Fluxo dív. garantidas - RRF'!C95</f>
        <v>32909192.509999998</v>
      </c>
      <c r="L95" s="27">
        <f>'Fluxo dív. garantidas - RRF'!B95</f>
        <v>114775156.75</v>
      </c>
      <c r="M95" s="27">
        <f>'Fluxo dív. garantidas - RRF'!D95</f>
        <v>147684349.25999999</v>
      </c>
      <c r="N95" s="67">
        <f>'Contratos fora RRF'!AS95</f>
        <v>298001.40035686851</v>
      </c>
      <c r="O95" s="67">
        <f>'Contratos fora RRF'!AR95</f>
        <v>1675744.704982006</v>
      </c>
      <c r="P95" s="28">
        <f>'Contratos fora RRF'!AT95</f>
        <v>1973746.1053388743</v>
      </c>
      <c r="Q95" s="30"/>
      <c r="R95" s="30"/>
      <c r="S95" s="30"/>
      <c r="T95" s="140">
        <f>'OC A CONTRATAR'!C95</f>
        <v>0</v>
      </c>
      <c r="U95" s="140">
        <f>'OC A CONTRATAR'!B95</f>
        <v>0</v>
      </c>
      <c r="V95" s="140">
        <f>'OC A CONTRATAR'!D95</f>
        <v>0</v>
      </c>
      <c r="W95" s="140">
        <f>'OC A CONTRATAR'!H95</f>
        <v>0</v>
      </c>
      <c r="X95" s="140">
        <f>'OC A CONTRATAR'!G95</f>
        <v>0</v>
      </c>
      <c r="Y95" s="140">
        <f>'OC A CONTRATAR'!I95</f>
        <v>0</v>
      </c>
      <c r="Z95" s="140">
        <f>'OC A CONTRATAR'!M95</f>
        <v>0</v>
      </c>
      <c r="AA95" s="140">
        <f>'OC A CONTRATAR'!L95</f>
        <v>0</v>
      </c>
      <c r="AB95" s="140">
        <f>'OC A CONTRATAR'!N95</f>
        <v>0</v>
      </c>
      <c r="AC95" s="140">
        <f>'OC A CONTRATAR'!X95</f>
        <v>0</v>
      </c>
      <c r="AD95" s="140">
        <f>'OC A CONTRATAR'!W95</f>
        <v>0</v>
      </c>
      <c r="AE95" s="140">
        <f>'OC A CONTRATAR'!Y95</f>
        <v>0</v>
      </c>
      <c r="AF95" s="68">
        <f t="shared" si="14"/>
        <v>432142493.46876043</v>
      </c>
      <c r="AG95" s="68">
        <f t="shared" si="15"/>
        <v>436938786.03611344</v>
      </c>
      <c r="AH95" s="68">
        <f t="shared" si="16"/>
        <v>869081279.50487399</v>
      </c>
      <c r="AJ95">
        <f t="shared" si="17"/>
        <v>2029</v>
      </c>
      <c r="AL95" s="6">
        <f t="shared" si="18"/>
        <v>0</v>
      </c>
      <c r="AM95" s="6">
        <f t="shared" si="19"/>
        <v>0</v>
      </c>
      <c r="AN95" s="6">
        <f t="shared" si="20"/>
        <v>0</v>
      </c>
    </row>
    <row r="96" spans="1:40" x14ac:dyDescent="0.3">
      <c r="A96" s="66">
        <v>47392</v>
      </c>
      <c r="B96" s="25">
        <f>'Art. 9º-A - serv. div. comp'!J97</f>
        <v>166760611.2947697</v>
      </c>
      <c r="C96" s="25">
        <f>'Art. 9º-A - serv. div. comp'!K97</f>
        <v>112633026.39381403</v>
      </c>
      <c r="D96" s="25">
        <f>'Art. 9º-A - serv. div. comp'!I97</f>
        <v>279393637.68858373</v>
      </c>
      <c r="E96" s="26">
        <f>'9496'!P96</f>
        <v>232939326.71813062</v>
      </c>
      <c r="F96" s="26">
        <f>'9496'!Q96</f>
        <v>210445932.38874385</v>
      </c>
      <c r="G96" s="26">
        <f>'9496'!R96</f>
        <v>443385259.10687447</v>
      </c>
      <c r="H96" s="45"/>
      <c r="I96" s="45"/>
      <c r="J96" s="45"/>
      <c r="K96" s="27">
        <f>'Fluxo dív. garantidas - RRF'!C96</f>
        <v>5541490.6099999994</v>
      </c>
      <c r="L96" s="27">
        <f>'Fluxo dív. garantidas - RRF'!B96</f>
        <v>2945156.7500000005</v>
      </c>
      <c r="M96" s="27">
        <f>'Fluxo dív. garantidas - RRF'!D96</f>
        <v>8486647.3600000013</v>
      </c>
      <c r="N96" s="67">
        <f>'Contratos fora RRF'!AS96</f>
        <v>5021328.736399225</v>
      </c>
      <c r="O96" s="67">
        <f>'Contratos fora RRF'!AR96</f>
        <v>9636519.2433525827</v>
      </c>
      <c r="P96" s="28">
        <f>'Contratos fora RRF'!AT96</f>
        <v>14657847.979751807</v>
      </c>
      <c r="Q96" s="30"/>
      <c r="R96" s="30"/>
      <c r="S96" s="30"/>
      <c r="T96" s="140">
        <f>'OC A CONTRATAR'!C96</f>
        <v>0</v>
      </c>
      <c r="U96" s="140">
        <f>'OC A CONTRATAR'!B96</f>
        <v>0</v>
      </c>
      <c r="V96" s="140">
        <f>'OC A CONTRATAR'!D96</f>
        <v>0</v>
      </c>
      <c r="W96" s="140">
        <f>'OC A CONTRATAR'!H96</f>
        <v>0</v>
      </c>
      <c r="X96" s="140">
        <f>'OC A CONTRATAR'!G96</f>
        <v>0</v>
      </c>
      <c r="Y96" s="140">
        <f>'OC A CONTRATAR'!I96</f>
        <v>0</v>
      </c>
      <c r="Z96" s="140">
        <f>'OC A CONTRATAR'!M96</f>
        <v>0</v>
      </c>
      <c r="AA96" s="140">
        <f>'OC A CONTRATAR'!L96</f>
        <v>0</v>
      </c>
      <c r="AB96" s="140">
        <f>'OC A CONTRATAR'!N96</f>
        <v>0</v>
      </c>
      <c r="AC96" s="140">
        <f>'OC A CONTRATAR'!X96</f>
        <v>0</v>
      </c>
      <c r="AD96" s="140">
        <f>'OC A CONTRATAR'!W96</f>
        <v>0</v>
      </c>
      <c r="AE96" s="140">
        <f>'OC A CONTRATAR'!Y96</f>
        <v>0</v>
      </c>
      <c r="AF96" s="68">
        <f t="shared" si="14"/>
        <v>410262757.3592996</v>
      </c>
      <c r="AG96" s="68">
        <f t="shared" si="15"/>
        <v>335660634.77591044</v>
      </c>
      <c r="AH96" s="68">
        <f t="shared" si="16"/>
        <v>745923392.13521004</v>
      </c>
      <c r="AJ96">
        <f t="shared" si="17"/>
        <v>2029</v>
      </c>
      <c r="AL96" s="6">
        <f t="shared" si="18"/>
        <v>0</v>
      </c>
      <c r="AM96" s="6">
        <f t="shared" si="19"/>
        <v>0</v>
      </c>
      <c r="AN96" s="6">
        <f t="shared" si="20"/>
        <v>0</v>
      </c>
    </row>
    <row r="97" spans="1:40" x14ac:dyDescent="0.3">
      <c r="A97" s="66">
        <v>47423</v>
      </c>
      <c r="B97" s="25">
        <f>'Art. 9º-A - serv. div. comp'!J98</f>
        <v>166921926.42501676</v>
      </c>
      <c r="C97" s="25">
        <f>'Art. 9º-A - serv. div. comp'!K98</f>
        <v>113373035.13875037</v>
      </c>
      <c r="D97" s="25">
        <f>'Art. 9º-A - serv. div. comp'!I98</f>
        <v>280294961.56376714</v>
      </c>
      <c r="E97" s="26">
        <f>'9496'!P97</f>
        <v>232756019.85711837</v>
      </c>
      <c r="F97" s="26">
        <f>'9496'!Q97</f>
        <v>211576621.64854825</v>
      </c>
      <c r="G97" s="26">
        <f>'9496'!R97</f>
        <v>444332641.50566661</v>
      </c>
      <c r="H97" s="45"/>
      <c r="I97" s="45"/>
      <c r="J97" s="45"/>
      <c r="K97" s="27">
        <f>'Fluxo dív. garantidas - RRF'!C97</f>
        <v>27363170.98</v>
      </c>
      <c r="L97" s="27">
        <f>'Fluxo dív. garantidas - RRF'!B97</f>
        <v>103628723.73</v>
      </c>
      <c r="M97" s="27">
        <f>'Fluxo dív. garantidas - RRF'!D97</f>
        <v>130991894.71000001</v>
      </c>
      <c r="N97" s="67">
        <f>'Contratos fora RRF'!AS97</f>
        <v>1061392.7027111966</v>
      </c>
      <c r="O97" s="67">
        <f>'Contratos fora RRF'!AR97</f>
        <v>12469603.693851814</v>
      </c>
      <c r="P97" s="28">
        <f>'Contratos fora RRF'!AT97</f>
        <v>13530996.396563008</v>
      </c>
      <c r="Q97" s="30"/>
      <c r="R97" s="30"/>
      <c r="S97" s="30"/>
      <c r="T97" s="140">
        <f>'OC A CONTRATAR'!C97</f>
        <v>0</v>
      </c>
      <c r="U97" s="140">
        <f>'OC A CONTRATAR'!B97</f>
        <v>0</v>
      </c>
      <c r="V97" s="140">
        <f>'OC A CONTRATAR'!D97</f>
        <v>0</v>
      </c>
      <c r="W97" s="140">
        <f>'OC A CONTRATAR'!H97</f>
        <v>0</v>
      </c>
      <c r="X97" s="140">
        <f>'OC A CONTRATAR'!G97</f>
        <v>0</v>
      </c>
      <c r="Y97" s="140">
        <f>'OC A CONTRATAR'!I97</f>
        <v>0</v>
      </c>
      <c r="Z97" s="140">
        <f>'OC A CONTRATAR'!M97</f>
        <v>0</v>
      </c>
      <c r="AA97" s="140">
        <f>'OC A CONTRATAR'!L97</f>
        <v>0</v>
      </c>
      <c r="AB97" s="140">
        <f>'OC A CONTRATAR'!N97</f>
        <v>0</v>
      </c>
      <c r="AC97" s="140">
        <f>'OC A CONTRATAR'!X97</f>
        <v>0</v>
      </c>
      <c r="AD97" s="140">
        <f>'OC A CONTRATAR'!W97</f>
        <v>0</v>
      </c>
      <c r="AE97" s="140">
        <f>'OC A CONTRATAR'!Y97</f>
        <v>0</v>
      </c>
      <c r="AF97" s="68">
        <f t="shared" si="14"/>
        <v>428102509.96484637</v>
      </c>
      <c r="AG97" s="68">
        <f t="shared" si="15"/>
        <v>441047984.21115047</v>
      </c>
      <c r="AH97" s="68">
        <f t="shared" si="16"/>
        <v>869150494.17599678</v>
      </c>
      <c r="AJ97">
        <f t="shared" si="17"/>
        <v>2029</v>
      </c>
      <c r="AL97" s="6">
        <f t="shared" si="18"/>
        <v>0</v>
      </c>
      <c r="AM97" s="6">
        <f t="shared" si="19"/>
        <v>0</v>
      </c>
      <c r="AN97" s="6">
        <f t="shared" si="20"/>
        <v>0</v>
      </c>
    </row>
    <row r="98" spans="1:40" x14ac:dyDescent="0.3">
      <c r="A98" s="66">
        <v>47453</v>
      </c>
      <c r="B98" s="25">
        <f>'Art. 9º-A - serv. div. comp'!J99</f>
        <v>167254159.99342445</v>
      </c>
      <c r="C98" s="25">
        <f>'Art. 9º-A - serv. div. comp'!K99</f>
        <v>114235979.28645054</v>
      </c>
      <c r="D98" s="25">
        <f>'Art. 9º-A - serv. div. comp'!I99</f>
        <v>281490139.27987498</v>
      </c>
      <c r="E98" s="26">
        <f>'9496'!P98</f>
        <v>233196014.04053164</v>
      </c>
      <c r="F98" s="26">
        <f>'9496'!Q98</f>
        <v>213371955.09177727</v>
      </c>
      <c r="G98" s="26">
        <f>'9496'!R98</f>
        <v>446567969.1323089</v>
      </c>
      <c r="H98" s="45"/>
      <c r="I98" s="45"/>
      <c r="J98" s="45"/>
      <c r="K98" s="27">
        <f>'Fluxo dív. garantidas - RRF'!C98</f>
        <v>5762426.0899999999</v>
      </c>
      <c r="L98" s="27">
        <f>'Fluxo dív. garantidas - RRF'!B98</f>
        <v>2945156.7500000005</v>
      </c>
      <c r="M98" s="27">
        <f>'Fluxo dív. garantidas - RRF'!D98</f>
        <v>8707582.8399999999</v>
      </c>
      <c r="N98" s="67">
        <f>'Contratos fora RRF'!AS98</f>
        <v>256493.90822098134</v>
      </c>
      <c r="O98" s="67">
        <f>'Contratos fora RRF'!AR98</f>
        <v>1707939.5266597532</v>
      </c>
      <c r="P98" s="28">
        <f>'Contratos fora RRF'!AT98</f>
        <v>1964433.4348807344</v>
      </c>
      <c r="Q98" s="30"/>
      <c r="R98" s="30"/>
      <c r="S98" s="30"/>
      <c r="T98" s="140">
        <f>'OC A CONTRATAR'!C98</f>
        <v>11386694.011806009</v>
      </c>
      <c r="U98" s="140">
        <f>'OC A CONTRATAR'!B98</f>
        <v>16049999.999999998</v>
      </c>
      <c r="V98" s="140">
        <f>'OC A CONTRATAR'!D98</f>
        <v>27436694.011806007</v>
      </c>
      <c r="W98" s="140">
        <f>'OC A CONTRATAR'!H98</f>
        <v>3827424.1579010002</v>
      </c>
      <c r="X98" s="140">
        <f>'OC A CONTRATAR'!G98</f>
        <v>5493013.4615384396</v>
      </c>
      <c r="Y98" s="140">
        <f>'OC A CONTRATAR'!I98</f>
        <v>9320437.6194394398</v>
      </c>
      <c r="Z98" s="140">
        <f>'OC A CONTRATAR'!M98</f>
        <v>34671281.515970558</v>
      </c>
      <c r="AA98" s="140">
        <f>'OC A CONTRATAR'!L98</f>
        <v>27204607.101715628</v>
      </c>
      <c r="AB98" s="140">
        <f>'OC A CONTRATAR'!N98</f>
        <v>61875888.617686182</v>
      </c>
      <c r="AC98" s="140">
        <f>'OC A CONTRATAR'!X98</f>
        <v>85957103.072537988</v>
      </c>
      <c r="AD98" s="140">
        <f>'OC A CONTRATAR'!W98</f>
        <v>173000000</v>
      </c>
      <c r="AE98" s="140">
        <f>'OC A CONTRATAR'!Y98</f>
        <v>258957103.07253799</v>
      </c>
      <c r="AF98" s="68">
        <f t="shared" si="14"/>
        <v>542311596.79039264</v>
      </c>
      <c r="AG98" s="68">
        <f t="shared" si="15"/>
        <v>554008651.21814156</v>
      </c>
      <c r="AH98" s="68">
        <f t="shared" si="16"/>
        <v>1096320248.0085342</v>
      </c>
      <c r="AJ98">
        <f t="shared" si="17"/>
        <v>2029</v>
      </c>
      <c r="AL98" s="6">
        <f t="shared" si="18"/>
        <v>0</v>
      </c>
      <c r="AM98" s="6">
        <f t="shared" si="19"/>
        <v>0</v>
      </c>
      <c r="AN98" s="6">
        <f t="shared" si="20"/>
        <v>0</v>
      </c>
    </row>
    <row r="99" spans="1:40" x14ac:dyDescent="0.3">
      <c r="A99" s="66">
        <v>47484</v>
      </c>
      <c r="B99" s="25">
        <f>'Art. 9º-A - serv. div. comp'!J100</f>
        <v>172016432.0703983</v>
      </c>
      <c r="C99" s="25">
        <f>'Art. 9º-A - serv. div. comp'!K100</f>
        <v>118149269.24298701</v>
      </c>
      <c r="D99" s="25">
        <f>'Art. 9º-A - serv. div. comp'!I100</f>
        <v>290165701.31338531</v>
      </c>
      <c r="E99" s="26">
        <f>'9496'!P99</f>
        <v>233164810.02024084</v>
      </c>
      <c r="F99" s="26">
        <f>'9496'!Q99</f>
        <v>214709404.73871094</v>
      </c>
      <c r="G99" s="26">
        <f>'9496'!R99</f>
        <v>447874214.75895178</v>
      </c>
      <c r="H99" s="45"/>
      <c r="I99" s="45"/>
      <c r="J99" s="45"/>
      <c r="K99" s="27">
        <f>'Fluxo dív. garantidas - RRF'!C99</f>
        <v>5683526.3399999999</v>
      </c>
      <c r="L99" s="27">
        <f>'Fluxo dív. garantidas - RRF'!B99</f>
        <v>2945156.75</v>
      </c>
      <c r="M99" s="27">
        <f>'Fluxo dív. garantidas - RRF'!D99</f>
        <v>8628683.0899999999</v>
      </c>
      <c r="N99" s="67">
        <f>'Contratos fora RRF'!AS99</f>
        <v>41153836.115988858</v>
      </c>
      <c r="O99" s="67">
        <f>'Contratos fora RRF'!AR99</f>
        <v>60607797.983501412</v>
      </c>
      <c r="P99" s="28">
        <f>'Contratos fora RRF'!AT99</f>
        <v>101761634.09949028</v>
      </c>
      <c r="Q99" s="30"/>
      <c r="R99" s="30"/>
      <c r="S99" s="30"/>
      <c r="T99" s="140">
        <f>'OC A CONTRATAR'!C99</f>
        <v>0</v>
      </c>
      <c r="U99" s="140">
        <f>'OC A CONTRATAR'!B99</f>
        <v>0</v>
      </c>
      <c r="V99" s="140">
        <f>'OC A CONTRATAR'!D99</f>
        <v>0</v>
      </c>
      <c r="W99" s="140">
        <f>'OC A CONTRATAR'!H99</f>
        <v>0</v>
      </c>
      <c r="X99" s="140">
        <f>'OC A CONTRATAR'!G99</f>
        <v>0</v>
      </c>
      <c r="Y99" s="140">
        <f>'OC A CONTRATAR'!I99</f>
        <v>0</v>
      </c>
      <c r="Z99" s="140">
        <f>'OC A CONTRATAR'!M99</f>
        <v>0</v>
      </c>
      <c r="AA99" s="140">
        <f>'OC A CONTRATAR'!L99</f>
        <v>0</v>
      </c>
      <c r="AB99" s="140">
        <f>'OC A CONTRATAR'!N99</f>
        <v>0</v>
      </c>
      <c r="AC99" s="140">
        <f>'OC A CONTRATAR'!X99</f>
        <v>0</v>
      </c>
      <c r="AD99" s="140">
        <f>'OC A CONTRATAR'!W99</f>
        <v>0</v>
      </c>
      <c r="AE99" s="140">
        <f>'OC A CONTRATAR'!Y99</f>
        <v>0</v>
      </c>
      <c r="AF99" s="68">
        <f t="shared" ref="AF99:AF122" si="21">B99+E99+K99+N99+Q99+H99+T99+W99+Z99+AC99</f>
        <v>452018604.54662794</v>
      </c>
      <c r="AG99" s="68">
        <f t="shared" ref="AG99:AG122" si="22">C99+F99+L99+O99+R99+I99+U99+X99+AA99+AD99</f>
        <v>396411628.71519935</v>
      </c>
      <c r="AH99" s="68">
        <f t="shared" ref="AH99:AH122" si="23">D99+G99+M99+P99+S99+J99+V99+Y99+AB99+AE99</f>
        <v>848430233.26182747</v>
      </c>
      <c r="AJ99">
        <f t="shared" ref="AJ99:AJ122" si="24">YEAR(A99)</f>
        <v>2030</v>
      </c>
      <c r="AL99" s="6">
        <f t="shared" si="18"/>
        <v>0</v>
      </c>
      <c r="AM99" s="6">
        <f t="shared" si="19"/>
        <v>0</v>
      </c>
      <c r="AN99" s="6">
        <f t="shared" si="20"/>
        <v>0</v>
      </c>
    </row>
    <row r="100" spans="1:40" x14ac:dyDescent="0.3">
      <c r="A100" s="66">
        <v>47515</v>
      </c>
      <c r="B100" s="25">
        <f>'Art. 9º-A - serv. div. comp'!J101</f>
        <v>172235637.10431132</v>
      </c>
      <c r="C100" s="25">
        <f>'Art. 9º-A - serv. div. comp'!K101</f>
        <v>118966536.09416541</v>
      </c>
      <c r="D100" s="25">
        <f>'Art. 9º-A - serv. div. comp'!I101</f>
        <v>291202173.19847673</v>
      </c>
      <c r="E100" s="26">
        <f>'9496'!P100</f>
        <v>233346465.52666309</v>
      </c>
      <c r="F100" s="26">
        <f>'9496'!Q100</f>
        <v>216216804.87195587</v>
      </c>
      <c r="G100" s="26">
        <f>'9496'!R100</f>
        <v>449563270.39861894</v>
      </c>
      <c r="H100" s="45"/>
      <c r="I100" s="45"/>
      <c r="J100" s="45"/>
      <c r="K100" s="27">
        <f>'Fluxo dív. garantidas - RRF'!C100</f>
        <v>5833130.5700000003</v>
      </c>
      <c r="L100" s="27">
        <f>'Fluxo dív. garantidas - RRF'!B100</f>
        <v>2945156.75</v>
      </c>
      <c r="M100" s="27">
        <f>'Fluxo dív. garantidas - RRF'!D100</f>
        <v>8778287.3200000003</v>
      </c>
      <c r="N100" s="67">
        <f>'Contratos fora RRF'!AS100</f>
        <v>2663244.1376133817</v>
      </c>
      <c r="O100" s="67">
        <f>'Contratos fora RRF'!AR100</f>
        <v>8354776.7557709944</v>
      </c>
      <c r="P100" s="28">
        <f>'Contratos fora RRF'!AT100</f>
        <v>11018020.893384377</v>
      </c>
      <c r="Q100" s="30"/>
      <c r="R100" s="30"/>
      <c r="S100" s="30"/>
      <c r="T100" s="140">
        <f>'OC A CONTRATAR'!C100</f>
        <v>0</v>
      </c>
      <c r="U100" s="140">
        <f>'OC A CONTRATAR'!B100</f>
        <v>0</v>
      </c>
      <c r="V100" s="140">
        <f>'OC A CONTRATAR'!D100</f>
        <v>0</v>
      </c>
      <c r="W100" s="140">
        <f>'OC A CONTRATAR'!H100</f>
        <v>0</v>
      </c>
      <c r="X100" s="140">
        <f>'OC A CONTRATAR'!G100</f>
        <v>0</v>
      </c>
      <c r="Y100" s="140">
        <f>'OC A CONTRATAR'!I100</f>
        <v>0</v>
      </c>
      <c r="Z100" s="140">
        <f>'OC A CONTRATAR'!M100</f>
        <v>0</v>
      </c>
      <c r="AA100" s="140">
        <f>'OC A CONTRATAR'!L100</f>
        <v>0</v>
      </c>
      <c r="AB100" s="140">
        <f>'OC A CONTRATAR'!N100</f>
        <v>0</v>
      </c>
      <c r="AC100" s="140">
        <f>'OC A CONTRATAR'!X100</f>
        <v>0</v>
      </c>
      <c r="AD100" s="140">
        <f>'OC A CONTRATAR'!W100</f>
        <v>0</v>
      </c>
      <c r="AE100" s="140">
        <f>'OC A CONTRATAR'!Y100</f>
        <v>0</v>
      </c>
      <c r="AF100" s="68">
        <f t="shared" si="21"/>
        <v>414078477.33858776</v>
      </c>
      <c r="AG100" s="68">
        <f t="shared" si="22"/>
        <v>346483274.4718923</v>
      </c>
      <c r="AH100" s="68">
        <f t="shared" si="23"/>
        <v>760561751.81048012</v>
      </c>
      <c r="AJ100">
        <f t="shared" si="24"/>
        <v>2030</v>
      </c>
      <c r="AL100" s="6">
        <f t="shared" si="18"/>
        <v>0</v>
      </c>
      <c r="AM100" s="6">
        <f t="shared" si="19"/>
        <v>0</v>
      </c>
      <c r="AN100" s="6">
        <f t="shared" si="20"/>
        <v>0</v>
      </c>
    </row>
    <row r="101" spans="1:40" x14ac:dyDescent="0.3">
      <c r="A101" s="66">
        <v>47543</v>
      </c>
      <c r="B101" s="25">
        <f>'Art. 9º-A - serv. div. comp'!J102</f>
        <v>172556338.31219864</v>
      </c>
      <c r="C101" s="25">
        <f>'Art. 9º-A - serv. div. comp'!K102</f>
        <v>119861312.75720853</v>
      </c>
      <c r="D101" s="25">
        <f>'Art. 9º-A - serv. div. comp'!I102</f>
        <v>292417651.06940717</v>
      </c>
      <c r="E101" s="26">
        <f>'9496'!P101</f>
        <v>233660515.99908063</v>
      </c>
      <c r="F101" s="26">
        <f>'9496'!Q101</f>
        <v>217942883.33018106</v>
      </c>
      <c r="G101" s="26">
        <f>'9496'!R101</f>
        <v>451603399.32926166</v>
      </c>
      <c r="H101" s="45"/>
      <c r="I101" s="45"/>
      <c r="J101" s="45"/>
      <c r="K101" s="27">
        <f>'Fluxo dív. garantidas - RRF'!C101</f>
        <v>29585187.249999996</v>
      </c>
      <c r="L101" s="27">
        <f>'Fluxo dív. garantidas - RRF'!B101</f>
        <v>114775156.75</v>
      </c>
      <c r="M101" s="27">
        <f>'Fluxo dív. garantidas - RRF'!D101</f>
        <v>144360344</v>
      </c>
      <c r="N101" s="67">
        <f>'Contratos fora RRF'!AS101</f>
        <v>209408.04091596976</v>
      </c>
      <c r="O101" s="67">
        <f>'Contratos fora RRF'!AR101</f>
        <v>1740625.8889445183</v>
      </c>
      <c r="P101" s="28">
        <f>'Contratos fora RRF'!AT101</f>
        <v>1950033.9298604878</v>
      </c>
      <c r="Q101" s="30"/>
      <c r="R101" s="30"/>
      <c r="S101" s="30"/>
      <c r="T101" s="140">
        <f>'OC A CONTRATAR'!C101</f>
        <v>0</v>
      </c>
      <c r="U101" s="140">
        <f>'OC A CONTRATAR'!B101</f>
        <v>0</v>
      </c>
      <c r="V101" s="140">
        <f>'OC A CONTRATAR'!D101</f>
        <v>0</v>
      </c>
      <c r="W101" s="140">
        <f>'OC A CONTRATAR'!H101</f>
        <v>0</v>
      </c>
      <c r="X101" s="140">
        <f>'OC A CONTRATAR'!G101</f>
        <v>0</v>
      </c>
      <c r="Y101" s="140">
        <f>'OC A CONTRATAR'!I101</f>
        <v>0</v>
      </c>
      <c r="Z101" s="140">
        <f>'OC A CONTRATAR'!M101</f>
        <v>0</v>
      </c>
      <c r="AA101" s="140">
        <f>'OC A CONTRATAR'!L101</f>
        <v>0</v>
      </c>
      <c r="AB101" s="140">
        <f>'OC A CONTRATAR'!N101</f>
        <v>0</v>
      </c>
      <c r="AC101" s="140">
        <f>'OC A CONTRATAR'!X101</f>
        <v>0</v>
      </c>
      <c r="AD101" s="140">
        <f>'OC A CONTRATAR'!W101</f>
        <v>0</v>
      </c>
      <c r="AE101" s="140">
        <f>'OC A CONTRATAR'!Y101</f>
        <v>0</v>
      </c>
      <c r="AF101" s="68">
        <f t="shared" si="21"/>
        <v>436011449.60219526</v>
      </c>
      <c r="AG101" s="68">
        <f t="shared" si="22"/>
        <v>454319978.7263341</v>
      </c>
      <c r="AH101" s="68">
        <f t="shared" si="23"/>
        <v>890331428.32852924</v>
      </c>
      <c r="AJ101">
        <f t="shared" si="24"/>
        <v>2030</v>
      </c>
      <c r="AL101" s="6">
        <f t="shared" si="18"/>
        <v>0</v>
      </c>
      <c r="AM101" s="6">
        <f t="shared" si="19"/>
        <v>0</v>
      </c>
      <c r="AN101" s="6">
        <f t="shared" si="20"/>
        <v>0</v>
      </c>
    </row>
    <row r="102" spans="1:40" x14ac:dyDescent="0.3">
      <c r="A102" s="66">
        <v>47574</v>
      </c>
      <c r="B102" s="25">
        <f>'Art. 9º-A - serv. div. comp'!J103</f>
        <v>172757627.83711243</v>
      </c>
      <c r="C102" s="25">
        <f>'Art. 9º-A - serv. div. comp'!K103</f>
        <v>120680560.83452708</v>
      </c>
      <c r="D102" s="25">
        <f>'Art. 9º-A - serv. div. comp'!I103</f>
        <v>293438188.6716395</v>
      </c>
      <c r="E102" s="26">
        <f>'9496'!P102</f>
        <v>233670413.0815374</v>
      </c>
      <c r="F102" s="26">
        <f>'9496'!Q102</f>
        <v>219316512.65395775</v>
      </c>
      <c r="G102" s="26">
        <f>'9496'!R102</f>
        <v>452986925.73549515</v>
      </c>
      <c r="H102" s="45"/>
      <c r="I102" s="45"/>
      <c r="J102" s="45"/>
      <c r="K102" s="27">
        <f>'Fluxo dív. garantidas - RRF'!C102</f>
        <v>5798318.9500000002</v>
      </c>
      <c r="L102" s="27">
        <f>'Fluxo dív. garantidas - RRF'!B102</f>
        <v>2945156.75</v>
      </c>
      <c r="M102" s="27">
        <f>'Fluxo dív. garantidas - RRF'!D102</f>
        <v>8743475.6999999993</v>
      </c>
      <c r="N102" s="67">
        <f>'Contratos fora RRF'!AS102</f>
        <v>4823245.692556994</v>
      </c>
      <c r="O102" s="67">
        <f>'Contratos fora RRF'!AR102</f>
        <v>9701716.1687695254</v>
      </c>
      <c r="P102" s="28">
        <f>'Contratos fora RRF'!AT102</f>
        <v>14524961.861326519</v>
      </c>
      <c r="Q102" s="30"/>
      <c r="R102" s="30"/>
      <c r="S102" s="30"/>
      <c r="T102" s="140">
        <f>'OC A CONTRATAR'!C102</f>
        <v>0</v>
      </c>
      <c r="U102" s="140">
        <f>'OC A CONTRATAR'!B102</f>
        <v>0</v>
      </c>
      <c r="V102" s="140">
        <f>'OC A CONTRATAR'!D102</f>
        <v>0</v>
      </c>
      <c r="W102" s="140">
        <f>'OC A CONTRATAR'!H102</f>
        <v>0</v>
      </c>
      <c r="X102" s="140">
        <f>'OC A CONTRATAR'!G102</f>
        <v>0</v>
      </c>
      <c r="Y102" s="140">
        <f>'OC A CONTRATAR'!I102</f>
        <v>0</v>
      </c>
      <c r="Z102" s="140">
        <f>'OC A CONTRATAR'!M102</f>
        <v>0</v>
      </c>
      <c r="AA102" s="140">
        <f>'OC A CONTRATAR'!L102</f>
        <v>0</v>
      </c>
      <c r="AB102" s="140">
        <f>'OC A CONTRATAR'!N102</f>
        <v>0</v>
      </c>
      <c r="AC102" s="140">
        <f>'OC A CONTRATAR'!X102</f>
        <v>0</v>
      </c>
      <c r="AD102" s="140">
        <f>'OC A CONTRATAR'!W102</f>
        <v>0</v>
      </c>
      <c r="AE102" s="140">
        <f>'OC A CONTRATAR'!Y102</f>
        <v>0</v>
      </c>
      <c r="AF102" s="68">
        <f t="shared" si="21"/>
        <v>417049605.56120676</v>
      </c>
      <c r="AG102" s="68">
        <f t="shared" si="22"/>
        <v>352643946.4072544</v>
      </c>
      <c r="AH102" s="68">
        <f t="shared" si="23"/>
        <v>769693551.96846128</v>
      </c>
      <c r="AJ102">
        <f t="shared" si="24"/>
        <v>2030</v>
      </c>
      <c r="AL102" s="6">
        <f t="shared" si="18"/>
        <v>0</v>
      </c>
      <c r="AM102" s="6">
        <f t="shared" si="19"/>
        <v>0</v>
      </c>
      <c r="AN102" s="6">
        <f t="shared" si="20"/>
        <v>0</v>
      </c>
    </row>
    <row r="103" spans="1:40" x14ac:dyDescent="0.3">
      <c r="A103" s="66">
        <v>47604</v>
      </c>
      <c r="B103" s="25">
        <f>'Art. 9º-A - serv. div. comp'!J104</f>
        <v>172898106.32743621</v>
      </c>
      <c r="C103" s="25">
        <f>'Art. 9º-A - serv. div. comp'!K104</f>
        <v>121464119.20033026</v>
      </c>
      <c r="D103" s="25">
        <f>'Art. 9º-A - serv. div. comp'!I104</f>
        <v>294362225.52776647</v>
      </c>
      <c r="E103" s="26">
        <f>'9496'!P103</f>
        <v>233526092.60890871</v>
      </c>
      <c r="F103" s="26">
        <f>'9496'!Q103</f>
        <v>220646353.40731725</v>
      </c>
      <c r="G103" s="26">
        <f>'9496'!R103</f>
        <v>454172446.01622593</v>
      </c>
      <c r="H103" s="45"/>
      <c r="I103" s="45"/>
      <c r="J103" s="45"/>
      <c r="K103" s="27">
        <f>'Fluxo dív. garantidas - RRF'!C103</f>
        <v>24806980.73</v>
      </c>
      <c r="L103" s="27">
        <f>'Fluxo dív. garantidas - RRF'!B103</f>
        <v>103628723.73</v>
      </c>
      <c r="M103" s="27">
        <f>'Fluxo dív. garantidas - RRF'!D103</f>
        <v>128435704.45999999</v>
      </c>
      <c r="N103" s="67">
        <f>'Contratos fora RRF'!AS103</f>
        <v>789280.87189323467</v>
      </c>
      <c r="O103" s="67">
        <f>'Contratos fora RRF'!AR103</f>
        <v>12535378.127044104</v>
      </c>
      <c r="P103" s="28">
        <f>'Contratos fora RRF'!AT103</f>
        <v>13324658.998937339</v>
      </c>
      <c r="Q103" s="30"/>
      <c r="R103" s="30"/>
      <c r="S103" s="30"/>
      <c r="T103" s="140">
        <f>'OC A CONTRATAR'!C103</f>
        <v>0</v>
      </c>
      <c r="U103" s="140">
        <f>'OC A CONTRATAR'!B103</f>
        <v>0</v>
      </c>
      <c r="V103" s="140">
        <f>'OC A CONTRATAR'!D103</f>
        <v>0</v>
      </c>
      <c r="W103" s="140">
        <f>'OC A CONTRATAR'!H103</f>
        <v>0</v>
      </c>
      <c r="X103" s="140">
        <f>'OC A CONTRATAR'!G103</f>
        <v>0</v>
      </c>
      <c r="Y103" s="140">
        <f>'OC A CONTRATAR'!I103</f>
        <v>0</v>
      </c>
      <c r="Z103" s="140">
        <f>'OC A CONTRATAR'!M103</f>
        <v>0</v>
      </c>
      <c r="AA103" s="140">
        <f>'OC A CONTRATAR'!L103</f>
        <v>0</v>
      </c>
      <c r="AB103" s="140">
        <f>'OC A CONTRATAR'!N103</f>
        <v>0</v>
      </c>
      <c r="AC103" s="140">
        <f>'OC A CONTRATAR'!X103</f>
        <v>0</v>
      </c>
      <c r="AD103" s="140">
        <f>'OC A CONTRATAR'!W103</f>
        <v>0</v>
      </c>
      <c r="AE103" s="140">
        <f>'OC A CONTRATAR'!Y103</f>
        <v>0</v>
      </c>
      <c r="AF103" s="68">
        <f t="shared" si="21"/>
        <v>432020460.53823817</v>
      </c>
      <c r="AG103" s="68">
        <f t="shared" si="22"/>
        <v>458274574.46469164</v>
      </c>
      <c r="AH103" s="68">
        <f t="shared" si="23"/>
        <v>890295035.00292981</v>
      </c>
      <c r="AJ103">
        <f t="shared" si="24"/>
        <v>2030</v>
      </c>
      <c r="AL103" s="6">
        <f t="shared" si="18"/>
        <v>0</v>
      </c>
      <c r="AM103" s="6">
        <f t="shared" si="19"/>
        <v>0</v>
      </c>
      <c r="AN103" s="6">
        <f t="shared" si="20"/>
        <v>0</v>
      </c>
    </row>
    <row r="104" spans="1:40" x14ac:dyDescent="0.3">
      <c r="A104" s="66">
        <v>47635</v>
      </c>
      <c r="B104" s="25">
        <f>'Art. 9º-A - serv. div. comp'!J105</f>
        <v>173154219.97186592</v>
      </c>
      <c r="C104" s="25">
        <f>'Art. 9º-A - serv. div. comp'!K105</f>
        <v>122336001.60412297</v>
      </c>
      <c r="D104" s="25">
        <f>'Art. 9º-A - serv. div. comp'!I105</f>
        <v>295490221.57598889</v>
      </c>
      <c r="E104" s="26">
        <f>'9496'!P104</f>
        <v>233906732.12677234</v>
      </c>
      <c r="F104" s="26">
        <f>'9496'!Q104</f>
        <v>222398240.92609972</v>
      </c>
      <c r="G104" s="26">
        <f>'9496'!R104</f>
        <v>456304973.05287206</v>
      </c>
      <c r="H104" s="45"/>
      <c r="I104" s="45"/>
      <c r="J104" s="45"/>
      <c r="K104" s="27">
        <f>'Fluxo dív. garantidas - RRF'!C104</f>
        <v>5925740.3399999999</v>
      </c>
      <c r="L104" s="27">
        <f>'Fluxo dív. garantidas - RRF'!B104</f>
        <v>2945156.75</v>
      </c>
      <c r="M104" s="27">
        <f>'Fluxo dív. garantidas - RRF'!D104</f>
        <v>8870897.0899999999</v>
      </c>
      <c r="N104" s="67">
        <f>'Contratos fora RRF'!AS104</f>
        <v>220173.29828393541</v>
      </c>
      <c r="O104" s="67">
        <f>'Contratos fora RRF'!AR104</f>
        <v>1774024.135980509</v>
      </c>
      <c r="P104" s="28">
        <f>'Contratos fora RRF'!AT104</f>
        <v>1994197.4342644447</v>
      </c>
      <c r="Q104" s="30"/>
      <c r="R104" s="30"/>
      <c r="S104" s="30"/>
      <c r="T104" s="140">
        <f>'OC A CONTRATAR'!C104</f>
        <v>11024313.738726133</v>
      </c>
      <c r="U104" s="140">
        <f>'OC A CONTRATAR'!B104</f>
        <v>16049999.999999998</v>
      </c>
      <c r="V104" s="140">
        <f>'OC A CONTRATAR'!D104</f>
        <v>27074313.738726132</v>
      </c>
      <c r="W104" s="140">
        <f>'OC A CONTRATAR'!H104</f>
        <v>4111261.0100757163</v>
      </c>
      <c r="X104" s="140">
        <f>'OC A CONTRATAR'!G104</f>
        <v>6147243.1912681926</v>
      </c>
      <c r="Y104" s="140">
        <f>'OC A CONTRATAR'!I104</f>
        <v>10258504.201343909</v>
      </c>
      <c r="Z104" s="140">
        <f>'OC A CONTRATAR'!M104</f>
        <v>33881367.967148967</v>
      </c>
      <c r="AA104" s="140">
        <f>'OC A CONTRATAR'!L104</f>
        <v>27204607.101715628</v>
      </c>
      <c r="AB104" s="140">
        <f>'OC A CONTRATAR'!N104</f>
        <v>61085975.068864599</v>
      </c>
      <c r="AC104" s="140">
        <f>'OC A CONTRATAR'!X104</f>
        <v>75490364.728709012</v>
      </c>
      <c r="AD104" s="140">
        <f>'OC A CONTRATAR'!W104</f>
        <v>173000000</v>
      </c>
      <c r="AE104" s="140">
        <f>'OC A CONTRATAR'!Y104</f>
        <v>248490364.72870901</v>
      </c>
      <c r="AF104" s="68">
        <f t="shared" si="21"/>
        <v>537714173.18158197</v>
      </c>
      <c r="AG104" s="68">
        <f t="shared" si="22"/>
        <v>571855273.70918703</v>
      </c>
      <c r="AH104" s="68">
        <f t="shared" si="23"/>
        <v>1109569446.890769</v>
      </c>
      <c r="AJ104">
        <f t="shared" si="24"/>
        <v>2030</v>
      </c>
      <c r="AL104" s="6">
        <f t="shared" si="18"/>
        <v>0</v>
      </c>
      <c r="AM104" s="6">
        <f t="shared" si="19"/>
        <v>0</v>
      </c>
      <c r="AN104" s="6">
        <f t="shared" si="20"/>
        <v>0</v>
      </c>
    </row>
    <row r="105" spans="1:40" x14ac:dyDescent="0.3">
      <c r="A105" s="66">
        <v>47665</v>
      </c>
      <c r="B105" s="25">
        <f>'Art. 9º-A - serv. div. comp'!J106</f>
        <v>173467476.91244575</v>
      </c>
      <c r="C105" s="25">
        <f>'Art. 9º-A - serv. div. comp'!K106</f>
        <v>123256120.84840134</v>
      </c>
      <c r="D105" s="25">
        <f>'Art. 9º-A - serv. div. comp'!I106</f>
        <v>296723597.76084709</v>
      </c>
      <c r="E105" s="26">
        <f>'9496'!P105</f>
        <v>234137772.63637719</v>
      </c>
      <c r="F105" s="26">
        <f>'9496'!Q105</f>
        <v>224115636.21205428</v>
      </c>
      <c r="G105" s="26">
        <f>'9496'!R105</f>
        <v>458253408.84843147</v>
      </c>
      <c r="H105" s="45"/>
      <c r="I105" s="45"/>
      <c r="J105" s="45"/>
      <c r="K105" s="27">
        <f>'Fluxo dív. garantidas - RRF'!C105</f>
        <v>5399986.0099999998</v>
      </c>
      <c r="L105" s="27">
        <f>'Fluxo dív. garantidas - RRF'!B105</f>
        <v>2945156.75</v>
      </c>
      <c r="M105" s="27">
        <f>'Fluxo dív. garantidas - RRF'!D105</f>
        <v>8345142.7599999998</v>
      </c>
      <c r="N105" s="67">
        <f>'Contratos fora RRF'!AS105</f>
        <v>39341627.251233988</v>
      </c>
      <c r="O105" s="67">
        <f>'Contratos fora RRF'!AR105</f>
        <v>60674398.769794755</v>
      </c>
      <c r="P105" s="28">
        <f>'Contratos fora RRF'!AT105</f>
        <v>100016026.02102874</v>
      </c>
      <c r="Q105" s="30"/>
      <c r="R105" s="30"/>
      <c r="S105" s="30"/>
      <c r="T105" s="140">
        <f>'OC A CONTRATAR'!C105</f>
        <v>0</v>
      </c>
      <c r="U105" s="140">
        <f>'OC A CONTRATAR'!B105</f>
        <v>0</v>
      </c>
      <c r="V105" s="140">
        <f>'OC A CONTRATAR'!D105</f>
        <v>0</v>
      </c>
      <c r="W105" s="140">
        <f>'OC A CONTRATAR'!H105</f>
        <v>0</v>
      </c>
      <c r="X105" s="140">
        <f>'OC A CONTRATAR'!G105</f>
        <v>0</v>
      </c>
      <c r="Y105" s="140">
        <f>'OC A CONTRATAR'!I105</f>
        <v>0</v>
      </c>
      <c r="Z105" s="140">
        <f>'OC A CONTRATAR'!M105</f>
        <v>0</v>
      </c>
      <c r="AA105" s="140">
        <f>'OC A CONTRATAR'!L105</f>
        <v>0</v>
      </c>
      <c r="AB105" s="140">
        <f>'OC A CONTRATAR'!N105</f>
        <v>0</v>
      </c>
      <c r="AC105" s="140">
        <f>'OC A CONTRATAR'!X105</f>
        <v>0</v>
      </c>
      <c r="AD105" s="140">
        <f>'OC A CONTRATAR'!W105</f>
        <v>0</v>
      </c>
      <c r="AE105" s="140">
        <f>'OC A CONTRATAR'!Y105</f>
        <v>0</v>
      </c>
      <c r="AF105" s="68">
        <f t="shared" si="21"/>
        <v>452346862.81005692</v>
      </c>
      <c r="AG105" s="68">
        <f t="shared" si="22"/>
        <v>410991312.58025038</v>
      </c>
      <c r="AH105" s="68">
        <f t="shared" si="23"/>
        <v>863338175.39030731</v>
      </c>
      <c r="AJ105">
        <f t="shared" si="24"/>
        <v>2030</v>
      </c>
      <c r="AL105" s="6">
        <f t="shared" si="18"/>
        <v>0</v>
      </c>
      <c r="AM105" s="6">
        <f t="shared" si="19"/>
        <v>0</v>
      </c>
      <c r="AN105" s="6">
        <f t="shared" si="20"/>
        <v>0</v>
      </c>
    </row>
    <row r="106" spans="1:40" x14ac:dyDescent="0.3">
      <c r="A106" s="66">
        <v>47696</v>
      </c>
      <c r="B106" s="25">
        <f>'Art. 9º-A - serv. div. comp'!J107</f>
        <v>173601578.48266652</v>
      </c>
      <c r="C106" s="25">
        <f>'Art. 9º-A - serv. div. comp'!K107</f>
        <v>124056401.88752934</v>
      </c>
      <c r="D106" s="25">
        <f>'Art. 9º-A - serv. div. comp'!I107</f>
        <v>297657980.37019587</v>
      </c>
      <c r="E106" s="26">
        <f>'9496'!P106</f>
        <v>233902097.37747905</v>
      </c>
      <c r="F106" s="26">
        <f>'9496'!Q106</f>
        <v>225355379.6259</v>
      </c>
      <c r="G106" s="26">
        <f>'9496'!R106</f>
        <v>459257477.00337905</v>
      </c>
      <c r="H106" s="45"/>
      <c r="I106" s="45"/>
      <c r="J106" s="45"/>
      <c r="K106" s="27">
        <f>'Fluxo dív. garantidas - RRF'!C106</f>
        <v>5728927.8699999992</v>
      </c>
      <c r="L106" s="27">
        <f>'Fluxo dív. garantidas - RRF'!B106</f>
        <v>2945156.75</v>
      </c>
      <c r="M106" s="27">
        <f>'Fluxo dív. garantidas - RRF'!D106</f>
        <v>8674084.6199999992</v>
      </c>
      <c r="N106" s="67">
        <f>'Contratos fora RRF'!AS106</f>
        <v>2451615.6076229741</v>
      </c>
      <c r="O106" s="67">
        <f>'Contratos fora RRF'!AR106</f>
        <v>8421981.3097558469</v>
      </c>
      <c r="P106" s="28">
        <f>'Contratos fora RRF'!AT106</f>
        <v>10873596.91737882</v>
      </c>
      <c r="Q106" s="30"/>
      <c r="R106" s="30"/>
      <c r="S106" s="30"/>
      <c r="T106" s="140">
        <f>'OC A CONTRATAR'!C106</f>
        <v>0</v>
      </c>
      <c r="U106" s="140">
        <f>'OC A CONTRATAR'!B106</f>
        <v>0</v>
      </c>
      <c r="V106" s="140">
        <f>'OC A CONTRATAR'!D106</f>
        <v>0</v>
      </c>
      <c r="W106" s="140">
        <f>'OC A CONTRATAR'!H106</f>
        <v>0</v>
      </c>
      <c r="X106" s="140">
        <f>'OC A CONTRATAR'!G106</f>
        <v>0</v>
      </c>
      <c r="Y106" s="140">
        <f>'OC A CONTRATAR'!I106</f>
        <v>0</v>
      </c>
      <c r="Z106" s="140">
        <f>'OC A CONTRATAR'!M106</f>
        <v>0</v>
      </c>
      <c r="AA106" s="140">
        <f>'OC A CONTRATAR'!L106</f>
        <v>0</v>
      </c>
      <c r="AB106" s="140">
        <f>'OC A CONTRATAR'!N106</f>
        <v>0</v>
      </c>
      <c r="AC106" s="140">
        <f>'OC A CONTRATAR'!X106</f>
        <v>0</v>
      </c>
      <c r="AD106" s="140">
        <f>'OC A CONTRATAR'!W106</f>
        <v>0</v>
      </c>
      <c r="AE106" s="140">
        <f>'OC A CONTRATAR'!Y106</f>
        <v>0</v>
      </c>
      <c r="AF106" s="68">
        <f t="shared" si="21"/>
        <v>415684219.33776855</v>
      </c>
      <c r="AG106" s="68">
        <f t="shared" si="22"/>
        <v>360778919.57318521</v>
      </c>
      <c r="AH106" s="68">
        <f t="shared" si="23"/>
        <v>776463138.91095376</v>
      </c>
      <c r="AJ106">
        <f t="shared" si="24"/>
        <v>2030</v>
      </c>
      <c r="AL106" s="6">
        <f t="shared" si="18"/>
        <v>0</v>
      </c>
      <c r="AM106" s="6">
        <f t="shared" si="19"/>
        <v>0</v>
      </c>
      <c r="AN106" s="6">
        <f t="shared" si="20"/>
        <v>0</v>
      </c>
    </row>
    <row r="107" spans="1:40" x14ac:dyDescent="0.3">
      <c r="A107" s="66">
        <v>47727</v>
      </c>
      <c r="B107" s="25">
        <f>'Art. 9º-A - serv. div. comp'!J108</f>
        <v>173970174.4090994</v>
      </c>
      <c r="C107" s="25">
        <f>'Art. 9º-A - serv. div. comp'!K108</f>
        <v>125032029.40044826</v>
      </c>
      <c r="D107" s="25">
        <f>'Art. 9º-A - serv. div. comp'!I108</f>
        <v>299002203.80954766</v>
      </c>
      <c r="E107" s="26">
        <f>'9496'!P107</f>
        <v>234583263.84460971</v>
      </c>
      <c r="F107" s="26">
        <f>'9496'!Q107</f>
        <v>227449144.68256754</v>
      </c>
      <c r="G107" s="26">
        <f>'9496'!R107</f>
        <v>462032408.52717721</v>
      </c>
      <c r="H107" s="45"/>
      <c r="I107" s="45"/>
      <c r="J107" s="45"/>
      <c r="K107" s="27">
        <f>'Fluxo dív. garantidas - RRF'!C107</f>
        <v>28477017.100000005</v>
      </c>
      <c r="L107" s="27">
        <f>'Fluxo dív. garantidas - RRF'!B107</f>
        <v>114775156.75</v>
      </c>
      <c r="M107" s="27">
        <f>'Fluxo dív. garantidas - RRF'!D107</f>
        <v>143252173.84999999</v>
      </c>
      <c r="N107" s="67">
        <f>'Contratos fora RRF'!AS107</f>
        <v>186198.83956341466</v>
      </c>
      <c r="O107" s="67">
        <f>'Contratos fora RRF'!AR107</f>
        <v>1808435.6076023211</v>
      </c>
      <c r="P107" s="28">
        <f>'Contratos fora RRF'!AT107</f>
        <v>1994634.4471657355</v>
      </c>
      <c r="Q107" s="30"/>
      <c r="R107" s="30"/>
      <c r="S107" s="30"/>
      <c r="T107" s="140">
        <f>'OC A CONTRATAR'!C107</f>
        <v>0</v>
      </c>
      <c r="U107" s="140">
        <f>'OC A CONTRATAR'!B107</f>
        <v>0</v>
      </c>
      <c r="V107" s="140">
        <f>'OC A CONTRATAR'!D107</f>
        <v>0</v>
      </c>
      <c r="W107" s="140">
        <f>'OC A CONTRATAR'!H107</f>
        <v>0</v>
      </c>
      <c r="X107" s="140">
        <f>'OC A CONTRATAR'!G107</f>
        <v>0</v>
      </c>
      <c r="Y107" s="140">
        <f>'OC A CONTRATAR'!I107</f>
        <v>0</v>
      </c>
      <c r="Z107" s="140">
        <f>'OC A CONTRATAR'!M107</f>
        <v>0</v>
      </c>
      <c r="AA107" s="140">
        <f>'OC A CONTRATAR'!L107</f>
        <v>0</v>
      </c>
      <c r="AB107" s="140">
        <f>'OC A CONTRATAR'!N107</f>
        <v>0</v>
      </c>
      <c r="AC107" s="140">
        <f>'OC A CONTRATAR'!X107</f>
        <v>0</v>
      </c>
      <c r="AD107" s="140">
        <f>'OC A CONTRATAR'!W107</f>
        <v>0</v>
      </c>
      <c r="AE107" s="140">
        <f>'OC A CONTRATAR'!Y107</f>
        <v>0</v>
      </c>
      <c r="AF107" s="68">
        <f t="shared" si="21"/>
        <v>437216654.19327253</v>
      </c>
      <c r="AG107" s="68">
        <f t="shared" si="22"/>
        <v>469064766.4406181</v>
      </c>
      <c r="AH107" s="68">
        <f t="shared" si="23"/>
        <v>906281420.63389063</v>
      </c>
      <c r="AJ107">
        <f t="shared" si="24"/>
        <v>2030</v>
      </c>
      <c r="AL107" s="6">
        <f t="shared" si="18"/>
        <v>0</v>
      </c>
      <c r="AM107" s="6">
        <f t="shared" si="19"/>
        <v>0</v>
      </c>
      <c r="AN107" s="6">
        <f t="shared" si="20"/>
        <v>0</v>
      </c>
    </row>
    <row r="108" spans="1:40" x14ac:dyDescent="0.3">
      <c r="A108" s="66">
        <v>47757</v>
      </c>
      <c r="B108" s="25">
        <f>'Art. 9º-A - serv. div. comp'!J109</f>
        <v>174156672.59956327</v>
      </c>
      <c r="C108" s="25">
        <f>'Art. 9º-A - serv. div. comp'!K109</f>
        <v>125884862.87042639</v>
      </c>
      <c r="D108" s="25">
        <f>'Art. 9º-A - serv. div. comp'!I109</f>
        <v>300041535.46998966</v>
      </c>
      <c r="E108" s="26">
        <f>'9496'!P108</f>
        <v>234329625.56492251</v>
      </c>
      <c r="F108" s="26">
        <f>'9496'!Q108</f>
        <v>228746613.74927175</v>
      </c>
      <c r="G108" s="26">
        <f>'9496'!R108</f>
        <v>463076239.31419426</v>
      </c>
      <c r="H108" s="45"/>
      <c r="I108" s="45"/>
      <c r="J108" s="45"/>
      <c r="K108" s="27">
        <f>'Fluxo dív. garantidas - RRF'!C108</f>
        <v>5433056.96</v>
      </c>
      <c r="L108" s="27">
        <f>'Fluxo dív. garantidas - RRF'!B108</f>
        <v>2945156.75</v>
      </c>
      <c r="M108" s="27">
        <f>'Fluxo dív. garantidas - RRF'!D108</f>
        <v>8378213.71</v>
      </c>
      <c r="N108" s="67">
        <f>'Contratos fora RRF'!AS108</f>
        <v>4637742.3582119355</v>
      </c>
      <c r="O108" s="67">
        <f>'Contratos fora RRF'!AR108</f>
        <v>9770148.7142907865</v>
      </c>
      <c r="P108" s="28">
        <f>'Contratos fora RRF'!AT108</f>
        <v>14407891.072502725</v>
      </c>
      <c r="Q108" s="30"/>
      <c r="R108" s="30"/>
      <c r="S108" s="30"/>
      <c r="T108" s="140">
        <f>'OC A CONTRATAR'!C108</f>
        <v>0</v>
      </c>
      <c r="U108" s="140">
        <f>'OC A CONTRATAR'!B108</f>
        <v>0</v>
      </c>
      <c r="V108" s="140">
        <f>'OC A CONTRATAR'!D108</f>
        <v>0</v>
      </c>
      <c r="W108" s="140">
        <f>'OC A CONTRATAR'!H108</f>
        <v>0</v>
      </c>
      <c r="X108" s="140">
        <f>'OC A CONTRATAR'!G108</f>
        <v>0</v>
      </c>
      <c r="Y108" s="140">
        <f>'OC A CONTRATAR'!I108</f>
        <v>0</v>
      </c>
      <c r="Z108" s="140">
        <f>'OC A CONTRATAR'!M108</f>
        <v>0</v>
      </c>
      <c r="AA108" s="140">
        <f>'OC A CONTRATAR'!L108</f>
        <v>0</v>
      </c>
      <c r="AB108" s="140">
        <f>'OC A CONTRATAR'!N108</f>
        <v>0</v>
      </c>
      <c r="AC108" s="140">
        <f>'OC A CONTRATAR'!X108</f>
        <v>0</v>
      </c>
      <c r="AD108" s="140">
        <f>'OC A CONTRATAR'!W108</f>
        <v>0</v>
      </c>
      <c r="AE108" s="140">
        <f>'OC A CONTRATAR'!Y108</f>
        <v>0</v>
      </c>
      <c r="AF108" s="68">
        <f t="shared" si="21"/>
        <v>418557097.48269773</v>
      </c>
      <c r="AG108" s="68">
        <f t="shared" si="22"/>
        <v>367346782.08398896</v>
      </c>
      <c r="AH108" s="68">
        <f t="shared" si="23"/>
        <v>785903879.56668675</v>
      </c>
      <c r="AJ108">
        <f t="shared" si="24"/>
        <v>2030</v>
      </c>
      <c r="AL108" s="6">
        <f t="shared" si="18"/>
        <v>0</v>
      </c>
      <c r="AM108" s="6">
        <f t="shared" si="19"/>
        <v>0</v>
      </c>
      <c r="AN108" s="6">
        <f t="shared" si="20"/>
        <v>0</v>
      </c>
    </row>
    <row r="109" spans="1:40" x14ac:dyDescent="0.3">
      <c r="A109" s="66">
        <v>47788</v>
      </c>
      <c r="B109" s="25">
        <f>'Art. 9º-A - serv. div. comp'!J110</f>
        <v>174165491.97105294</v>
      </c>
      <c r="C109" s="25">
        <f>'Art. 9º-A - serv. div. comp'!K110</f>
        <v>126615945.92540574</v>
      </c>
      <c r="D109" s="25">
        <f>'Art. 9º-A - serv. div. comp'!I110</f>
        <v>300781437.89645869</v>
      </c>
      <c r="E109" s="26">
        <f>'9496'!P109</f>
        <v>233988744.20417818</v>
      </c>
      <c r="F109" s="26">
        <f>'9496'!Q109</f>
        <v>229876088.33914432</v>
      </c>
      <c r="G109" s="26">
        <f>'9496'!R109</f>
        <v>463864832.5433225</v>
      </c>
      <c r="H109" s="45"/>
      <c r="I109" s="45"/>
      <c r="J109" s="45"/>
      <c r="K109" s="27">
        <f>'Fluxo dív. garantidas - RRF'!C109</f>
        <v>23595800.160000004</v>
      </c>
      <c r="L109" s="27">
        <f>'Fluxo dív. garantidas - RRF'!B109</f>
        <v>103628723.73</v>
      </c>
      <c r="M109" s="27">
        <f>'Fluxo dív. garantidas - RRF'!D109</f>
        <v>127224523.89</v>
      </c>
      <c r="N109" s="67">
        <f>'Contratos fora RRF'!AS109</f>
        <v>571467.14282182883</v>
      </c>
      <c r="O109" s="67">
        <f>'Contratos fora RRF'!AR109</f>
        <v>12604064.302402293</v>
      </c>
      <c r="P109" s="28">
        <f>'Contratos fora RRF'!AT109</f>
        <v>13175531.445224123</v>
      </c>
      <c r="Q109" s="30"/>
      <c r="R109" s="30"/>
      <c r="S109" s="30"/>
      <c r="T109" s="140">
        <f>'OC A CONTRATAR'!C109</f>
        <v>0</v>
      </c>
      <c r="U109" s="140">
        <f>'OC A CONTRATAR'!B109</f>
        <v>0</v>
      </c>
      <c r="V109" s="140">
        <f>'OC A CONTRATAR'!D109</f>
        <v>0</v>
      </c>
      <c r="W109" s="140">
        <f>'OC A CONTRATAR'!H109</f>
        <v>0</v>
      </c>
      <c r="X109" s="140">
        <f>'OC A CONTRATAR'!G109</f>
        <v>0</v>
      </c>
      <c r="Y109" s="140">
        <f>'OC A CONTRATAR'!I109</f>
        <v>0</v>
      </c>
      <c r="Z109" s="140">
        <f>'OC A CONTRATAR'!M109</f>
        <v>0</v>
      </c>
      <c r="AA109" s="140">
        <f>'OC A CONTRATAR'!L109</f>
        <v>0</v>
      </c>
      <c r="AB109" s="140">
        <f>'OC A CONTRATAR'!N109</f>
        <v>0</v>
      </c>
      <c r="AC109" s="140">
        <f>'OC A CONTRATAR'!X109</f>
        <v>0</v>
      </c>
      <c r="AD109" s="140">
        <f>'OC A CONTRATAR'!W109</f>
        <v>0</v>
      </c>
      <c r="AE109" s="140">
        <f>'OC A CONTRATAR'!Y109</f>
        <v>0</v>
      </c>
      <c r="AF109" s="68">
        <f t="shared" si="21"/>
        <v>432321503.47805297</v>
      </c>
      <c r="AG109" s="68">
        <f t="shared" si="22"/>
        <v>472724822.29695243</v>
      </c>
      <c r="AH109" s="68">
        <f t="shared" si="23"/>
        <v>905046325.77500534</v>
      </c>
      <c r="AJ109">
        <f t="shared" si="24"/>
        <v>2030</v>
      </c>
      <c r="AL109" s="6">
        <f t="shared" si="18"/>
        <v>0</v>
      </c>
      <c r="AM109" s="6">
        <f t="shared" si="19"/>
        <v>0</v>
      </c>
      <c r="AN109" s="6">
        <f t="shared" si="20"/>
        <v>0</v>
      </c>
    </row>
    <row r="110" spans="1:40" x14ac:dyDescent="0.3">
      <c r="A110" s="66">
        <v>47818</v>
      </c>
      <c r="B110" s="25">
        <f>'Art. 9º-A - serv. div. comp'!J111</f>
        <v>174171890.13809338</v>
      </c>
      <c r="C110" s="25">
        <f>'Art. 9º-A - serv. div. comp'!K111</f>
        <v>127351274.78421798</v>
      </c>
      <c r="D110" s="25">
        <f>'Art. 9º-A - serv. div. comp'!I111</f>
        <v>301523164.92231137</v>
      </c>
      <c r="E110" s="26">
        <f>'9496'!P110</f>
        <v>233731414.12360051</v>
      </c>
      <c r="F110" s="26">
        <f>'9496'!Q110</f>
        <v>231193349.16192612</v>
      </c>
      <c r="G110" s="26">
        <f>'9496'!R110</f>
        <v>464924763.28552663</v>
      </c>
      <c r="H110" s="45"/>
      <c r="I110" s="45"/>
      <c r="J110" s="45"/>
      <c r="K110" s="27">
        <f>'Fluxo dív. garantidas - RRF'!C110</f>
        <v>5324766.16</v>
      </c>
      <c r="L110" s="27">
        <f>'Fluxo dív. garantidas - RRF'!B110</f>
        <v>2945156.75</v>
      </c>
      <c r="M110" s="27">
        <f>'Fluxo dív. garantidas - RRF'!D110</f>
        <v>8269922.9100000001</v>
      </c>
      <c r="N110" s="67">
        <f>'Contratos fora RRF'!AS110</f>
        <v>138169.13171060008</v>
      </c>
      <c r="O110" s="67">
        <f>'Contratos fora RRF'!AR110</f>
        <v>1843332.755082458</v>
      </c>
      <c r="P110" s="28">
        <f>'Contratos fora RRF'!AT110</f>
        <v>1981501.8867930581</v>
      </c>
      <c r="Q110" s="30"/>
      <c r="R110" s="30"/>
      <c r="S110" s="30"/>
      <c r="T110" s="140">
        <f>'OC A CONTRATAR'!C110</f>
        <v>10789382.30296001</v>
      </c>
      <c r="U110" s="140">
        <f>'OC A CONTRATAR'!B110</f>
        <v>16049999.999999998</v>
      </c>
      <c r="V110" s="140">
        <f>'OC A CONTRATAR'!D110</f>
        <v>26839382.302960012</v>
      </c>
      <c r="W110" s="140">
        <f>'OC A CONTRATAR'!H110</f>
        <v>4020709.6882966678</v>
      </c>
      <c r="X110" s="140">
        <f>'OC A CONTRATAR'!G110</f>
        <v>6147243.1912681926</v>
      </c>
      <c r="Y110" s="140">
        <f>'OC A CONTRATAR'!I110</f>
        <v>10167952.879564861</v>
      </c>
      <c r="Z110" s="140">
        <f>'OC A CONTRATAR'!M110</f>
        <v>33480024.79757227</v>
      </c>
      <c r="AA110" s="140">
        <f>'OC A CONTRATAR'!L110</f>
        <v>27204607.101715628</v>
      </c>
      <c r="AB110" s="140">
        <f>'OC A CONTRATAR'!N110</f>
        <v>60684631.899287894</v>
      </c>
      <c r="AC110" s="140">
        <f>'OC A CONTRATAR'!X110</f>
        <v>69320484.616925001</v>
      </c>
      <c r="AD110" s="140">
        <f>'OC A CONTRATAR'!W110</f>
        <v>173000000</v>
      </c>
      <c r="AE110" s="140">
        <f>'OC A CONTRATAR'!Y110</f>
        <v>242320484.616925</v>
      </c>
      <c r="AF110" s="68">
        <f t="shared" si="21"/>
        <v>530976840.95915848</v>
      </c>
      <c r="AG110" s="68">
        <f t="shared" si="22"/>
        <v>585734963.74421036</v>
      </c>
      <c r="AH110" s="68">
        <f t="shared" si="23"/>
        <v>1116711804.7033689</v>
      </c>
      <c r="AJ110">
        <f t="shared" si="24"/>
        <v>2030</v>
      </c>
      <c r="AL110" s="6">
        <f t="shared" si="18"/>
        <v>0</v>
      </c>
      <c r="AM110" s="6">
        <f t="shared" si="19"/>
        <v>0</v>
      </c>
      <c r="AN110" s="6">
        <f t="shared" si="20"/>
        <v>0</v>
      </c>
    </row>
    <row r="111" spans="1:40" x14ac:dyDescent="0.3">
      <c r="A111" s="66">
        <v>47849</v>
      </c>
      <c r="B111" s="25">
        <f>'Art. 9º-A - serv. div. comp'!J112</f>
        <v>176609955.98996663</v>
      </c>
      <c r="C111" s="25">
        <f>'Art. 9º-A - serv. div. comp'!K112</f>
        <v>129880945.23696041</v>
      </c>
      <c r="D111" s="25">
        <f>'Art. 9º-A - serv. div. comp'!I112</f>
        <v>306490901.22692704</v>
      </c>
      <c r="E111" s="26">
        <f>'9496'!P111</f>
        <v>233535250.88429278</v>
      </c>
      <c r="F111" s="26">
        <f>'9496'!Q111</f>
        <v>232536016.86749583</v>
      </c>
      <c r="G111" s="26">
        <f>'9496'!R111</f>
        <v>466071267.75178862</v>
      </c>
      <c r="H111" s="45"/>
      <c r="I111" s="45"/>
      <c r="J111" s="45"/>
      <c r="K111" s="27">
        <f>'Fluxo dív. garantidas - RRF'!C111</f>
        <v>5569512.0096012857</v>
      </c>
      <c r="L111" s="27">
        <f>'Fluxo dív. garantidas - RRF'!B111</f>
        <v>2945156.7328496198</v>
      </c>
      <c r="M111" s="27">
        <f>'Fluxo dív. garantidas - RRF'!D111</f>
        <v>8514668.7424509041</v>
      </c>
      <c r="N111" s="67">
        <f>'Contratos fora RRF'!AS111</f>
        <v>38871287.878630824</v>
      </c>
      <c r="O111" s="67">
        <f>'Contratos fora RRF'!AR111</f>
        <v>60744066.815939143</v>
      </c>
      <c r="P111" s="28">
        <f>'Contratos fora RRF'!AT111</f>
        <v>99615354.694569945</v>
      </c>
      <c r="Q111" s="30"/>
      <c r="R111" s="30"/>
      <c r="S111" s="30"/>
      <c r="T111" s="140">
        <f>'OC A CONTRATAR'!C111</f>
        <v>0</v>
      </c>
      <c r="U111" s="140">
        <f>'OC A CONTRATAR'!B111</f>
        <v>0</v>
      </c>
      <c r="V111" s="140">
        <f>'OC A CONTRATAR'!D111</f>
        <v>0</v>
      </c>
      <c r="W111" s="140">
        <f>'OC A CONTRATAR'!H111</f>
        <v>0</v>
      </c>
      <c r="X111" s="140">
        <f>'OC A CONTRATAR'!G111</f>
        <v>0</v>
      </c>
      <c r="Y111" s="140">
        <f>'OC A CONTRATAR'!I111</f>
        <v>0</v>
      </c>
      <c r="Z111" s="140">
        <f>'OC A CONTRATAR'!M111</f>
        <v>0</v>
      </c>
      <c r="AA111" s="140">
        <f>'OC A CONTRATAR'!L111</f>
        <v>0</v>
      </c>
      <c r="AB111" s="140">
        <f>'OC A CONTRATAR'!N111</f>
        <v>0</v>
      </c>
      <c r="AC111" s="140">
        <f>'OC A CONTRATAR'!X111</f>
        <v>0</v>
      </c>
      <c r="AD111" s="140">
        <f>'OC A CONTRATAR'!W111</f>
        <v>0</v>
      </c>
      <c r="AE111" s="140">
        <f>'OC A CONTRATAR'!Y111</f>
        <v>0</v>
      </c>
      <c r="AF111" s="68">
        <f t="shared" si="21"/>
        <v>454586006.76249152</v>
      </c>
      <c r="AG111" s="68">
        <f t="shared" si="22"/>
        <v>426106185.65324497</v>
      </c>
      <c r="AH111" s="68">
        <f t="shared" si="23"/>
        <v>880692192.41573656</v>
      </c>
      <c r="AJ111">
        <f t="shared" si="24"/>
        <v>2031</v>
      </c>
      <c r="AL111" s="6">
        <f t="shared" si="18"/>
        <v>0</v>
      </c>
      <c r="AM111" s="6">
        <f t="shared" si="19"/>
        <v>0</v>
      </c>
      <c r="AN111" s="6">
        <f t="shared" si="20"/>
        <v>0</v>
      </c>
    </row>
    <row r="112" spans="1:40" x14ac:dyDescent="0.3">
      <c r="A112" s="66">
        <v>47880</v>
      </c>
      <c r="B112" s="25">
        <f>'Art. 9º-A - serv. div. comp'!J113</f>
        <v>176611472.03594485</v>
      </c>
      <c r="C112" s="25">
        <f>'Art. 9º-A - serv. div. comp'!K113</f>
        <v>130635235.75340787</v>
      </c>
      <c r="D112" s="25">
        <f>'Art. 9º-A - serv. div. comp'!I113</f>
        <v>307246707.78935272</v>
      </c>
      <c r="E112" s="26">
        <f>'9496'!P112</f>
        <v>233395456.91067934</v>
      </c>
      <c r="F112" s="26">
        <f>'9496'!Q112</f>
        <v>233903074.1952801</v>
      </c>
      <c r="G112" s="26">
        <f>'9496'!R112</f>
        <v>467298531.10595942</v>
      </c>
      <c r="H112" s="45"/>
      <c r="I112" s="45"/>
      <c r="J112" s="45"/>
      <c r="K112" s="27">
        <f>'Fluxo dív. garantidas - RRF'!C112</f>
        <v>5783747.4830103274</v>
      </c>
      <c r="L112" s="27">
        <f>'Fluxo dív. garantidas - RRF'!B112</f>
        <v>2945156.7328496198</v>
      </c>
      <c r="M112" s="27">
        <f>'Fluxo dív. garantidas - RRF'!D112</f>
        <v>8728904.2158599459</v>
      </c>
      <c r="N112" s="67">
        <f>'Contratos fora RRF'!AS112</f>
        <v>2321856.8864824567</v>
      </c>
      <c r="O112" s="67">
        <f>'Contratos fora RRF'!AR112</f>
        <v>8491709.7285470963</v>
      </c>
      <c r="P112" s="28">
        <f>'Contratos fora RRF'!AT112</f>
        <v>10813566.615029555</v>
      </c>
      <c r="Q112" s="30"/>
      <c r="R112" s="30"/>
      <c r="S112" s="30"/>
      <c r="T112" s="140">
        <f>'OC A CONTRATAR'!C112</f>
        <v>0</v>
      </c>
      <c r="U112" s="140">
        <f>'OC A CONTRATAR'!B112</f>
        <v>0</v>
      </c>
      <c r="V112" s="140">
        <f>'OC A CONTRATAR'!D112</f>
        <v>0</v>
      </c>
      <c r="W112" s="140">
        <f>'OC A CONTRATAR'!H112</f>
        <v>0</v>
      </c>
      <c r="X112" s="140">
        <f>'OC A CONTRATAR'!G112</f>
        <v>0</v>
      </c>
      <c r="Y112" s="140">
        <f>'OC A CONTRATAR'!I112</f>
        <v>0</v>
      </c>
      <c r="Z112" s="140">
        <f>'OC A CONTRATAR'!M112</f>
        <v>0</v>
      </c>
      <c r="AA112" s="140">
        <f>'OC A CONTRATAR'!L112</f>
        <v>0</v>
      </c>
      <c r="AB112" s="140">
        <f>'OC A CONTRATAR'!N112</f>
        <v>0</v>
      </c>
      <c r="AC112" s="140">
        <f>'OC A CONTRATAR'!X112</f>
        <v>0</v>
      </c>
      <c r="AD112" s="140">
        <f>'OC A CONTRATAR'!W112</f>
        <v>0</v>
      </c>
      <c r="AE112" s="140">
        <f>'OC A CONTRATAR'!Y112</f>
        <v>0</v>
      </c>
      <c r="AF112" s="68">
        <f t="shared" si="21"/>
        <v>418112533.31611699</v>
      </c>
      <c r="AG112" s="68">
        <f t="shared" si="22"/>
        <v>375975176.41008466</v>
      </c>
      <c r="AH112" s="68">
        <f t="shared" si="23"/>
        <v>794087709.72620153</v>
      </c>
      <c r="AJ112">
        <f t="shared" si="24"/>
        <v>2031</v>
      </c>
      <c r="AL112" s="6">
        <f t="shared" si="18"/>
        <v>0</v>
      </c>
      <c r="AM112" s="6">
        <f t="shared" si="19"/>
        <v>0</v>
      </c>
      <c r="AN112" s="6">
        <f t="shared" si="20"/>
        <v>0</v>
      </c>
    </row>
    <row r="113" spans="1:40" x14ac:dyDescent="0.3">
      <c r="A113" s="66">
        <v>47908</v>
      </c>
      <c r="B113" s="25">
        <f>'Art. 9º-A - serv. div. comp'!J114</f>
        <v>176610471.31850287</v>
      </c>
      <c r="C113" s="25">
        <f>'Art. 9º-A - serv. div. comp'!K114</f>
        <v>131393906.85225829</v>
      </c>
      <c r="D113" s="25">
        <f>'Art. 9º-A - serv. div. comp'!I114</f>
        <v>308004378.17076117</v>
      </c>
      <c r="E113" s="26">
        <f>'9496'!P113</f>
        <v>233127975.08980316</v>
      </c>
      <c r="F113" s="26">
        <f>'9496'!Q113</f>
        <v>235244790.40662366</v>
      </c>
      <c r="G113" s="26">
        <f>'9496'!R113</f>
        <v>468372765.49642682</v>
      </c>
      <c r="H113" s="45"/>
      <c r="I113" s="45"/>
      <c r="J113" s="45"/>
      <c r="K113" s="27">
        <f>'Fluxo dív. garantidas - RRF'!C113</f>
        <v>22144736.413451433</v>
      </c>
      <c r="L113" s="27">
        <f>'Fluxo dív. garantidas - RRF'!B113</f>
        <v>84675156.732849628</v>
      </c>
      <c r="M113" s="27">
        <f>'Fluxo dív. garantidas - RRF'!D113</f>
        <v>106819893.14630106</v>
      </c>
      <c r="N113" s="67">
        <f>'Contratos fora RRF'!AS113</f>
        <v>112311.94496910307</v>
      </c>
      <c r="O113" s="67">
        <f>'Contratos fora RRF'!AR113</f>
        <v>1878610.9223839461</v>
      </c>
      <c r="P113" s="28">
        <f>'Contratos fora RRF'!AT113</f>
        <v>1990922.8673530491</v>
      </c>
      <c r="Q113" s="30"/>
      <c r="R113" s="30"/>
      <c r="S113" s="30"/>
      <c r="T113" s="140">
        <f>'OC A CONTRATAR'!C113</f>
        <v>0</v>
      </c>
      <c r="U113" s="140">
        <f>'OC A CONTRATAR'!B113</f>
        <v>0</v>
      </c>
      <c r="V113" s="140">
        <f>'OC A CONTRATAR'!D113</f>
        <v>0</v>
      </c>
      <c r="W113" s="140">
        <f>'OC A CONTRATAR'!H113</f>
        <v>0</v>
      </c>
      <c r="X113" s="140">
        <f>'OC A CONTRATAR'!G113</f>
        <v>0</v>
      </c>
      <c r="Y113" s="140">
        <f>'OC A CONTRATAR'!I113</f>
        <v>0</v>
      </c>
      <c r="Z113" s="140">
        <f>'OC A CONTRATAR'!M113</f>
        <v>0</v>
      </c>
      <c r="AA113" s="140">
        <f>'OC A CONTRATAR'!L113</f>
        <v>0</v>
      </c>
      <c r="AB113" s="140">
        <f>'OC A CONTRATAR'!N113</f>
        <v>0</v>
      </c>
      <c r="AC113" s="140">
        <f>'OC A CONTRATAR'!X113</f>
        <v>0</v>
      </c>
      <c r="AD113" s="140">
        <f>'OC A CONTRATAR'!W113</f>
        <v>0</v>
      </c>
      <c r="AE113" s="140">
        <f>'OC A CONTRATAR'!Y113</f>
        <v>0</v>
      </c>
      <c r="AF113" s="68">
        <f t="shared" si="21"/>
        <v>431995494.76672655</v>
      </c>
      <c r="AG113" s="68">
        <f t="shared" si="22"/>
        <v>453192464.91411549</v>
      </c>
      <c r="AH113" s="68">
        <f t="shared" si="23"/>
        <v>885187959.68084204</v>
      </c>
      <c r="AJ113">
        <f t="shared" si="24"/>
        <v>2031</v>
      </c>
      <c r="AL113" s="6">
        <f t="shared" si="18"/>
        <v>0</v>
      </c>
      <c r="AM113" s="6">
        <f t="shared" si="19"/>
        <v>0</v>
      </c>
      <c r="AN113" s="6">
        <f t="shared" si="20"/>
        <v>0</v>
      </c>
    </row>
    <row r="114" spans="1:40" x14ac:dyDescent="0.3">
      <c r="A114" s="66">
        <v>47939</v>
      </c>
      <c r="B114" s="25">
        <f>'Art. 9º-A - serv. div. comp'!J115</f>
        <v>176606932.99335244</v>
      </c>
      <c r="C114" s="25">
        <f>'Art. 9º-A - serv. div. comp'!K115</f>
        <v>132156983.97397789</v>
      </c>
      <c r="D114" s="25">
        <f>'Art. 9º-A - serv. div. comp'!I115</f>
        <v>308763916.96733034</v>
      </c>
      <c r="E114" s="26">
        <f>'9496'!P114</f>
        <v>232983403.92462727</v>
      </c>
      <c r="F114" s="26">
        <f>'9496'!Q114</f>
        <v>236629159.99563903</v>
      </c>
      <c r="G114" s="26">
        <f>'9496'!R114</f>
        <v>469612563.92026627</v>
      </c>
      <c r="H114" s="45"/>
      <c r="I114" s="45"/>
      <c r="J114" s="45"/>
      <c r="K114" s="27">
        <f>'Fluxo dív. garantidas - RRF'!C114</f>
        <v>5446310.6022739038</v>
      </c>
      <c r="L114" s="27">
        <f>'Fluxo dív. garantidas - RRF'!B114</f>
        <v>2945156.7328496198</v>
      </c>
      <c r="M114" s="27">
        <f>'Fluxo dív. garantidas - RRF'!D114</f>
        <v>8391467.3351235241</v>
      </c>
      <c r="N114" s="67">
        <f>'Contratos fora RRF'!AS114</f>
        <v>4419769.0317191845</v>
      </c>
      <c r="O114" s="67">
        <f>'Contratos fora RRF'!AR114</f>
        <v>9840488.3584210239</v>
      </c>
      <c r="P114" s="28">
        <f>'Contratos fora RRF'!AT114</f>
        <v>14260257.390140207</v>
      </c>
      <c r="Q114" s="30"/>
      <c r="R114" s="30"/>
      <c r="S114" s="30"/>
      <c r="T114" s="140">
        <f>'OC A CONTRATAR'!C114</f>
        <v>0</v>
      </c>
      <c r="U114" s="140">
        <f>'OC A CONTRATAR'!B114</f>
        <v>0</v>
      </c>
      <c r="V114" s="140">
        <f>'OC A CONTRATAR'!D114</f>
        <v>0</v>
      </c>
      <c r="W114" s="140">
        <f>'OC A CONTRATAR'!H114</f>
        <v>0</v>
      </c>
      <c r="X114" s="140">
        <f>'OC A CONTRATAR'!G114</f>
        <v>0</v>
      </c>
      <c r="Y114" s="140">
        <f>'OC A CONTRATAR'!I114</f>
        <v>0</v>
      </c>
      <c r="Z114" s="140">
        <f>'OC A CONTRATAR'!M114</f>
        <v>0</v>
      </c>
      <c r="AA114" s="140">
        <f>'OC A CONTRATAR'!L114</f>
        <v>0</v>
      </c>
      <c r="AB114" s="140">
        <f>'OC A CONTRATAR'!N114</f>
        <v>0</v>
      </c>
      <c r="AC114" s="140">
        <f>'OC A CONTRATAR'!X114</f>
        <v>0</v>
      </c>
      <c r="AD114" s="140">
        <f>'OC A CONTRATAR'!W114</f>
        <v>0</v>
      </c>
      <c r="AE114" s="140">
        <f>'OC A CONTRATAR'!Y114</f>
        <v>0</v>
      </c>
      <c r="AF114" s="68">
        <f t="shared" si="21"/>
        <v>419456416.55197281</v>
      </c>
      <c r="AG114" s="68">
        <f t="shared" si="22"/>
        <v>381571789.06088752</v>
      </c>
      <c r="AH114" s="68">
        <f t="shared" si="23"/>
        <v>801028205.61286032</v>
      </c>
      <c r="AJ114">
        <f t="shared" si="24"/>
        <v>2031</v>
      </c>
      <c r="AL114" s="6">
        <f t="shared" si="18"/>
        <v>0</v>
      </c>
      <c r="AM114" s="6">
        <f t="shared" si="19"/>
        <v>0</v>
      </c>
      <c r="AN114" s="6">
        <f t="shared" si="20"/>
        <v>0</v>
      </c>
    </row>
    <row r="115" spans="1:40" x14ac:dyDescent="0.3">
      <c r="A115" s="66">
        <v>47969</v>
      </c>
      <c r="B115" s="25">
        <f>'Art. 9º-A - serv. div. comp'!J116</f>
        <v>176600836.07979253</v>
      </c>
      <c r="C115" s="25">
        <f>'Art. 9º-A - serv. div. comp'!K116</f>
        <v>132924492.70677927</v>
      </c>
      <c r="D115" s="25">
        <f>'Art. 9º-A - serv. div. comp'!I116</f>
        <v>309525328.7865718</v>
      </c>
      <c r="E115" s="26">
        <f>'9496'!P115</f>
        <v>232700510.2237286</v>
      </c>
      <c r="F115" s="26">
        <f>'9496'!Q115</f>
        <v>237985117.99997973</v>
      </c>
      <c r="G115" s="26">
        <f>'9496'!R115</f>
        <v>470685628.22370833</v>
      </c>
      <c r="H115" s="45"/>
      <c r="I115" s="45"/>
      <c r="J115" s="45"/>
      <c r="K115" s="27">
        <f>'Fluxo dív. garantidas - RRF'!C115</f>
        <v>20999381.705867574</v>
      </c>
      <c r="L115" s="27">
        <f>'Fluxo dív. garantidas - RRF'!B115</f>
        <v>78473942.522849619</v>
      </c>
      <c r="M115" s="27">
        <f>'Fluxo dív. garantidas - RRF'!D115</f>
        <v>99473324.228717208</v>
      </c>
      <c r="N115" s="67">
        <f>'Contratos fora RRF'!AS115</f>
        <v>295210.03975823516</v>
      </c>
      <c r="O115" s="67">
        <f>'Contratos fora RRF'!AR115</f>
        <v>12674952.647413835</v>
      </c>
      <c r="P115" s="28">
        <f>'Contratos fora RRF'!AT115</f>
        <v>12970162.687172068</v>
      </c>
      <c r="Q115" s="30"/>
      <c r="R115" s="30"/>
      <c r="S115" s="30"/>
      <c r="T115" s="140">
        <f>'OC A CONTRATAR'!C115</f>
        <v>0</v>
      </c>
      <c r="U115" s="140">
        <f>'OC A CONTRATAR'!B115</f>
        <v>0</v>
      </c>
      <c r="V115" s="140">
        <f>'OC A CONTRATAR'!D115</f>
        <v>0</v>
      </c>
      <c r="W115" s="140">
        <f>'OC A CONTRATAR'!H115</f>
        <v>0</v>
      </c>
      <c r="X115" s="140">
        <f>'OC A CONTRATAR'!G115</f>
        <v>0</v>
      </c>
      <c r="Y115" s="140">
        <f>'OC A CONTRATAR'!I115</f>
        <v>0</v>
      </c>
      <c r="Z115" s="140">
        <f>'OC A CONTRATAR'!M115</f>
        <v>0</v>
      </c>
      <c r="AA115" s="140">
        <f>'OC A CONTRATAR'!L115</f>
        <v>0</v>
      </c>
      <c r="AB115" s="140">
        <f>'OC A CONTRATAR'!N115</f>
        <v>0</v>
      </c>
      <c r="AC115" s="140">
        <f>'OC A CONTRATAR'!X115</f>
        <v>0</v>
      </c>
      <c r="AD115" s="140">
        <f>'OC A CONTRATAR'!W115</f>
        <v>0</v>
      </c>
      <c r="AE115" s="140">
        <f>'OC A CONTRATAR'!Y115</f>
        <v>0</v>
      </c>
      <c r="AF115" s="68">
        <f t="shared" si="21"/>
        <v>430595938.04914695</v>
      </c>
      <c r="AG115" s="68">
        <f t="shared" si="22"/>
        <v>462058505.87702245</v>
      </c>
      <c r="AH115" s="68">
        <f t="shared" si="23"/>
        <v>892654443.9261694</v>
      </c>
      <c r="AJ115">
        <f t="shared" si="24"/>
        <v>2031</v>
      </c>
      <c r="AL115" s="6">
        <f t="shared" si="18"/>
        <v>0</v>
      </c>
      <c r="AM115" s="6">
        <f t="shared" si="19"/>
        <v>0</v>
      </c>
      <c r="AN115" s="6">
        <f t="shared" si="20"/>
        <v>0</v>
      </c>
    </row>
    <row r="116" spans="1:40" x14ac:dyDescent="0.3">
      <c r="A116" s="66">
        <v>48000</v>
      </c>
      <c r="B116" s="25">
        <f>'Art. 9º-A - serv. div. comp'!J117</f>
        <v>176592159.45987934</v>
      </c>
      <c r="C116" s="25">
        <f>'Art. 9º-A - serv. div. comp'!K117</f>
        <v>133696458.78748018</v>
      </c>
      <c r="D116" s="25">
        <f>'Art. 9º-A - serv. div. comp'!I117</f>
        <v>310288618.24735951</v>
      </c>
      <c r="E116" s="26">
        <f>'9496'!P116</f>
        <v>232545934.99177557</v>
      </c>
      <c r="F116" s="26">
        <f>'9496'!Q116</f>
        <v>239385613.88100624</v>
      </c>
      <c r="G116" s="26">
        <f>'9496'!R116</f>
        <v>471931548.87278181</v>
      </c>
      <c r="H116" s="45"/>
      <c r="I116" s="45"/>
      <c r="J116" s="45"/>
      <c r="K116" s="27">
        <f>'Fluxo dív. garantidas - RRF'!C116</f>
        <v>5639386.2793364255</v>
      </c>
      <c r="L116" s="27">
        <f>'Fluxo dív. garantidas - RRF'!B116</f>
        <v>2945156.7328496198</v>
      </c>
      <c r="M116" s="27">
        <f>'Fluxo dív. garantidas - RRF'!D116</f>
        <v>8584543.0121860467</v>
      </c>
      <c r="N116" s="67">
        <f>'Contratos fora RRF'!AS116</f>
        <v>97942.746484214251</v>
      </c>
      <c r="O116" s="67">
        <f>'Contratos fora RRF'!AR116</f>
        <v>1914576.1632479711</v>
      </c>
      <c r="P116" s="28">
        <f>'Contratos fora RRF'!AT116</f>
        <v>2012518.9097321853</v>
      </c>
      <c r="Q116" s="30"/>
      <c r="R116" s="30"/>
      <c r="S116" s="30"/>
      <c r="T116" s="140">
        <f>'OC A CONTRATAR'!C116</f>
        <v>10451539.099265262</v>
      </c>
      <c r="U116" s="140">
        <f>'OC A CONTRATAR'!B116</f>
        <v>16049999.999999998</v>
      </c>
      <c r="V116" s="140">
        <f>'OC A CONTRATAR'!D116</f>
        <v>26501539.099265262</v>
      </c>
      <c r="W116" s="140">
        <f>'OC A CONTRATAR'!H116</f>
        <v>3891805.7110040025</v>
      </c>
      <c r="X116" s="140">
        <f>'OC A CONTRATAR'!G116</f>
        <v>6147243.1912681926</v>
      </c>
      <c r="Y116" s="140">
        <f>'OC A CONTRATAR'!I116</f>
        <v>10039048.902272195</v>
      </c>
      <c r="Z116" s="140">
        <f>'OC A CONTRATAR'!M116</f>
        <v>32752847.290996119</v>
      </c>
      <c r="AA116" s="140">
        <f>'OC A CONTRATAR'!L116</f>
        <v>27204607.101715628</v>
      </c>
      <c r="AB116" s="140">
        <f>'OC A CONTRATAR'!N116</f>
        <v>59957454.392711744</v>
      </c>
      <c r="AC116" s="140">
        <f>'OC A CONTRATAR'!X116</f>
        <v>57745491.095167994</v>
      </c>
      <c r="AD116" s="140">
        <f>'OC A CONTRATAR'!W116</f>
        <v>173000000</v>
      </c>
      <c r="AE116" s="140">
        <f>'OC A CONTRATAR'!Y116</f>
        <v>230745491.09516799</v>
      </c>
      <c r="AF116" s="68">
        <f t="shared" si="21"/>
        <v>519717106.67390901</v>
      </c>
      <c r="AG116" s="68">
        <f t="shared" si="22"/>
        <v>600343655.85756779</v>
      </c>
      <c r="AH116" s="68">
        <f t="shared" si="23"/>
        <v>1120060762.5314767</v>
      </c>
      <c r="AJ116">
        <f t="shared" si="24"/>
        <v>2031</v>
      </c>
      <c r="AL116" s="6">
        <f t="shared" si="18"/>
        <v>0</v>
      </c>
      <c r="AM116" s="6">
        <f t="shared" si="19"/>
        <v>0</v>
      </c>
      <c r="AN116" s="6">
        <f t="shared" si="20"/>
        <v>0</v>
      </c>
    </row>
    <row r="117" spans="1:40" x14ac:dyDescent="0.3">
      <c r="A117" s="66">
        <v>48030</v>
      </c>
      <c r="B117" s="25">
        <f>'Art. 9º-A - serv. div. comp'!J118</f>
        <v>176580881.87759122</v>
      </c>
      <c r="C117" s="25">
        <f>'Art. 9º-A - serv. div. comp'!K118</f>
        <v>134472908.10236618</v>
      </c>
      <c r="D117" s="25">
        <f>'Art. 9º-A - serv. div. comp'!I118</f>
        <v>311053789.9799574</v>
      </c>
      <c r="E117" s="26">
        <f>'9496'!P117</f>
        <v>232252544.83932513</v>
      </c>
      <c r="F117" s="26">
        <f>'9496'!Q117</f>
        <v>240757367.21551472</v>
      </c>
      <c r="G117" s="26">
        <f>'9496'!R117</f>
        <v>473009912.05483985</v>
      </c>
      <c r="H117" s="45"/>
      <c r="I117" s="45"/>
      <c r="J117" s="45"/>
      <c r="K117" s="27">
        <f>'Fluxo dív. garantidas - RRF'!C117</f>
        <v>5295182.9153515063</v>
      </c>
      <c r="L117" s="27">
        <f>'Fluxo dív. garantidas - RRF'!B117</f>
        <v>2945156.7328496198</v>
      </c>
      <c r="M117" s="27">
        <f>'Fluxo dív. garantidas - RRF'!D117</f>
        <v>8240339.6482011266</v>
      </c>
      <c r="N117" s="67">
        <f>'Contratos fora RRF'!AS117</f>
        <v>37163972.02871719</v>
      </c>
      <c r="O117" s="67">
        <f>'Contratos fora RRF'!AR117</f>
        <v>60815877.80836349</v>
      </c>
      <c r="P117" s="28">
        <f>'Contratos fora RRF'!AT117</f>
        <v>97979849.837080687</v>
      </c>
      <c r="Q117" s="30"/>
      <c r="R117" s="30"/>
      <c r="S117" s="30"/>
      <c r="T117" s="140">
        <f>'OC A CONTRATAR'!C117</f>
        <v>0</v>
      </c>
      <c r="U117" s="140">
        <f>'OC A CONTRATAR'!B117</f>
        <v>0</v>
      </c>
      <c r="V117" s="140">
        <f>'OC A CONTRATAR'!D117</f>
        <v>0</v>
      </c>
      <c r="W117" s="140">
        <f>'OC A CONTRATAR'!H117</f>
        <v>0</v>
      </c>
      <c r="X117" s="140">
        <f>'OC A CONTRATAR'!G117</f>
        <v>0</v>
      </c>
      <c r="Y117" s="140">
        <f>'OC A CONTRATAR'!I117</f>
        <v>0</v>
      </c>
      <c r="Z117" s="140">
        <f>'OC A CONTRATAR'!M117</f>
        <v>0</v>
      </c>
      <c r="AA117" s="140">
        <f>'OC A CONTRATAR'!L117</f>
        <v>0</v>
      </c>
      <c r="AB117" s="140">
        <f>'OC A CONTRATAR'!N117</f>
        <v>0</v>
      </c>
      <c r="AC117" s="140">
        <f>'OC A CONTRATAR'!X117</f>
        <v>0</v>
      </c>
      <c r="AD117" s="140">
        <f>'OC A CONTRATAR'!W117</f>
        <v>0</v>
      </c>
      <c r="AE117" s="140">
        <f>'OC A CONTRATAR'!Y117</f>
        <v>0</v>
      </c>
      <c r="AF117" s="68">
        <f t="shared" si="21"/>
        <v>451292581.66098499</v>
      </c>
      <c r="AG117" s="68">
        <f t="shared" si="22"/>
        <v>438991309.85909396</v>
      </c>
      <c r="AH117" s="68">
        <f t="shared" si="23"/>
        <v>890283891.52007902</v>
      </c>
      <c r="AJ117">
        <f t="shared" si="24"/>
        <v>2031</v>
      </c>
      <c r="AL117" s="6">
        <f t="shared" si="18"/>
        <v>0</v>
      </c>
      <c r="AM117" s="6">
        <f t="shared" si="19"/>
        <v>0</v>
      </c>
      <c r="AN117" s="6">
        <f t="shared" si="20"/>
        <v>0</v>
      </c>
    </row>
    <row r="118" spans="1:40" x14ac:dyDescent="0.3">
      <c r="A118" s="66">
        <v>48061</v>
      </c>
      <c r="B118" s="25">
        <f>'Art. 9º-A - serv. div. comp'!J119</f>
        <v>176566981.93798891</v>
      </c>
      <c r="C118" s="25">
        <f>'Art. 9º-A - serv. div. comp'!K119</f>
        <v>135253866.68805912</v>
      </c>
      <c r="D118" s="25">
        <f>'Art. 9º-A - serv. div. comp'!I119</f>
        <v>311820848.62604803</v>
      </c>
      <c r="E118" s="26">
        <f>'9496'!P118</f>
        <v>232020776.03195533</v>
      </c>
      <c r="F118" s="26">
        <f>'9496'!Q118</f>
        <v>242155578.4660117</v>
      </c>
      <c r="G118" s="26">
        <f>'9496'!R118</f>
        <v>474176354.497967</v>
      </c>
      <c r="H118" s="45"/>
      <c r="I118" s="45"/>
      <c r="J118" s="45"/>
      <c r="K118" s="27">
        <f>'Fluxo dív. garantidas - RRF'!C118</f>
        <v>5532395.2357777273</v>
      </c>
      <c r="L118" s="27">
        <f>'Fluxo dív. garantidas - RRF'!B118</f>
        <v>2945156.7328496198</v>
      </c>
      <c r="M118" s="27">
        <f>'Fluxo dív. garantidas - RRF'!D118</f>
        <v>8477551.9686273485</v>
      </c>
      <c r="N118" s="67">
        <f>'Contratos fora RRF'!AS118</f>
        <v>2101444.2402116144</v>
      </c>
      <c r="O118" s="67">
        <f>'Contratos fora RRF'!AR118</f>
        <v>8564278.4806685969</v>
      </c>
      <c r="P118" s="28">
        <f>'Contratos fora RRF'!AT118</f>
        <v>10665722.720880212</v>
      </c>
      <c r="Q118" s="30"/>
      <c r="R118" s="30"/>
      <c r="S118" s="30"/>
      <c r="T118" s="140">
        <f>'OC A CONTRATAR'!C118</f>
        <v>0</v>
      </c>
      <c r="U118" s="140">
        <f>'OC A CONTRATAR'!B118</f>
        <v>0</v>
      </c>
      <c r="V118" s="140">
        <f>'OC A CONTRATAR'!D118</f>
        <v>0</v>
      </c>
      <c r="W118" s="140">
        <f>'OC A CONTRATAR'!H118</f>
        <v>0</v>
      </c>
      <c r="X118" s="140">
        <f>'OC A CONTRATAR'!G118</f>
        <v>0</v>
      </c>
      <c r="Y118" s="140">
        <f>'OC A CONTRATAR'!I118</f>
        <v>0</v>
      </c>
      <c r="Z118" s="140">
        <f>'OC A CONTRATAR'!M118</f>
        <v>0</v>
      </c>
      <c r="AA118" s="140">
        <f>'OC A CONTRATAR'!L118</f>
        <v>0</v>
      </c>
      <c r="AB118" s="140">
        <f>'OC A CONTRATAR'!N118</f>
        <v>0</v>
      </c>
      <c r="AC118" s="140">
        <f>'OC A CONTRATAR'!X118</f>
        <v>0</v>
      </c>
      <c r="AD118" s="140">
        <f>'OC A CONTRATAR'!W118</f>
        <v>0</v>
      </c>
      <c r="AE118" s="140">
        <f>'OC A CONTRATAR'!Y118</f>
        <v>0</v>
      </c>
      <c r="AF118" s="68">
        <f t="shared" si="21"/>
        <v>416221597.44593358</v>
      </c>
      <c r="AG118" s="68">
        <f t="shared" si="22"/>
        <v>388918880.36758906</v>
      </c>
      <c r="AH118" s="68">
        <f t="shared" si="23"/>
        <v>805140477.8135227</v>
      </c>
      <c r="AJ118">
        <f t="shared" si="24"/>
        <v>2031</v>
      </c>
      <c r="AL118" s="6">
        <f t="shared" si="18"/>
        <v>0</v>
      </c>
      <c r="AM118" s="6">
        <f t="shared" si="19"/>
        <v>0</v>
      </c>
      <c r="AN118" s="6">
        <f t="shared" si="20"/>
        <v>0</v>
      </c>
    </row>
    <row r="119" spans="1:40" x14ac:dyDescent="0.3">
      <c r="A119" s="66">
        <v>48092</v>
      </c>
      <c r="B119" s="25">
        <f>'Art. 9º-A - serv. div. comp'!J120</f>
        <v>176550438.10637027</v>
      </c>
      <c r="C119" s="25">
        <f>'Art. 9º-A - serv. div. comp'!K120</f>
        <v>136039360.73238963</v>
      </c>
      <c r="D119" s="25">
        <f>'Art. 9º-A - serv. div. comp'!I120</f>
        <v>312589798.8387599</v>
      </c>
      <c r="E119" s="26">
        <f>'9496'!P119</f>
        <v>231850898.52525985</v>
      </c>
      <c r="F119" s="26">
        <f>'9496'!Q119</f>
        <v>243580616.69134003</v>
      </c>
      <c r="G119" s="26">
        <f>'9496'!R119</f>
        <v>475431515.21659988</v>
      </c>
      <c r="H119" s="45"/>
      <c r="I119" s="45"/>
      <c r="J119" s="45"/>
      <c r="K119" s="27">
        <f>'Fluxo dív. garantidas - RRF'!C119</f>
        <v>21410065.196108978</v>
      </c>
      <c r="L119" s="27">
        <f>'Fluxo dív. garantidas - RRF'!B119</f>
        <v>84675156.732849628</v>
      </c>
      <c r="M119" s="27">
        <f>'Fluxo dív. garantidas - RRF'!D119</f>
        <v>106085221.92895859</v>
      </c>
      <c r="N119" s="67">
        <f>'Contratos fora RRF'!AS119</f>
        <v>64225.630833992996</v>
      </c>
      <c r="O119" s="67">
        <f>'Contratos fora RRF'!AR119</f>
        <v>1369486.768335558</v>
      </c>
      <c r="P119" s="28">
        <f>'Contratos fora RRF'!AT119</f>
        <v>1433712.399169551</v>
      </c>
      <c r="Q119" s="30"/>
      <c r="R119" s="30"/>
      <c r="S119" s="30"/>
      <c r="T119" s="140">
        <f>'OC A CONTRATAR'!C119</f>
        <v>0</v>
      </c>
      <c r="U119" s="140">
        <f>'OC A CONTRATAR'!B119</f>
        <v>0</v>
      </c>
      <c r="V119" s="140">
        <f>'OC A CONTRATAR'!D119</f>
        <v>0</v>
      </c>
      <c r="W119" s="140">
        <f>'OC A CONTRATAR'!H119</f>
        <v>0</v>
      </c>
      <c r="X119" s="140">
        <f>'OC A CONTRATAR'!G119</f>
        <v>0</v>
      </c>
      <c r="Y119" s="140">
        <f>'OC A CONTRATAR'!I119</f>
        <v>0</v>
      </c>
      <c r="Z119" s="140">
        <f>'OC A CONTRATAR'!M119</f>
        <v>0</v>
      </c>
      <c r="AA119" s="140">
        <f>'OC A CONTRATAR'!L119</f>
        <v>0</v>
      </c>
      <c r="AB119" s="140">
        <f>'OC A CONTRATAR'!N119</f>
        <v>0</v>
      </c>
      <c r="AC119" s="140">
        <f>'OC A CONTRATAR'!X119</f>
        <v>0</v>
      </c>
      <c r="AD119" s="140">
        <f>'OC A CONTRATAR'!W119</f>
        <v>0</v>
      </c>
      <c r="AE119" s="140">
        <f>'OC A CONTRATAR'!Y119</f>
        <v>0</v>
      </c>
      <c r="AF119" s="68">
        <f t="shared" si="21"/>
        <v>429875627.4585731</v>
      </c>
      <c r="AG119" s="68">
        <f t="shared" si="22"/>
        <v>465664620.92491484</v>
      </c>
      <c r="AH119" s="68">
        <f t="shared" si="23"/>
        <v>895540248.38348806</v>
      </c>
      <c r="AJ119">
        <f t="shared" si="24"/>
        <v>2031</v>
      </c>
      <c r="AL119" s="6">
        <f t="shared" si="18"/>
        <v>0</v>
      </c>
      <c r="AM119" s="6">
        <f t="shared" si="19"/>
        <v>0</v>
      </c>
      <c r="AN119" s="6">
        <f t="shared" si="20"/>
        <v>0</v>
      </c>
    </row>
    <row r="120" spans="1:40" x14ac:dyDescent="0.3">
      <c r="A120" s="66">
        <v>48122</v>
      </c>
      <c r="B120" s="25">
        <f>'Art. 9º-A - serv. div. comp'!J121</f>
        <v>176531228.70742071</v>
      </c>
      <c r="C120" s="25">
        <f>'Art. 9º-A - serv. div. comp'!K121</f>
        <v>136829416.5752756</v>
      </c>
      <c r="D120" s="25">
        <f>'Art. 9º-A - serv. div. comp'!I121</f>
        <v>313360645.28269631</v>
      </c>
      <c r="E120" s="26">
        <f>'9496'!P120</f>
        <v>231541467.13408726</v>
      </c>
      <c r="F120" s="26">
        <f>'9496'!Q120</f>
        <v>244976408.68464708</v>
      </c>
      <c r="G120" s="26">
        <f>'9496'!R120</f>
        <v>476517875.81873435</v>
      </c>
      <c r="H120" s="45"/>
      <c r="I120" s="45"/>
      <c r="J120" s="45"/>
      <c r="K120" s="27">
        <f>'Fluxo dív. garantidas - RRF'!C120</f>
        <v>5323826.4516815282</v>
      </c>
      <c r="L120" s="27">
        <f>'Fluxo dív. garantidas - RRF'!B120</f>
        <v>2945156.7328496198</v>
      </c>
      <c r="M120" s="27">
        <f>'Fluxo dív. garantidas - RRF'!D120</f>
        <v>8268983.1845311485</v>
      </c>
      <c r="N120" s="67">
        <f>'Contratos fora RRF'!AS120</f>
        <v>4251546.9635213539</v>
      </c>
      <c r="O120" s="67">
        <f>'Contratos fora RRF'!AR120</f>
        <v>9327611.1744912583</v>
      </c>
      <c r="P120" s="28">
        <f>'Contratos fora RRF'!AT120</f>
        <v>13579158.138012614</v>
      </c>
      <c r="Q120" s="30"/>
      <c r="R120" s="30"/>
      <c r="S120" s="30"/>
      <c r="T120" s="140">
        <f>'OC A CONTRATAR'!C120</f>
        <v>0</v>
      </c>
      <c r="U120" s="140">
        <f>'OC A CONTRATAR'!B120</f>
        <v>0</v>
      </c>
      <c r="V120" s="140">
        <f>'OC A CONTRATAR'!D120</f>
        <v>0</v>
      </c>
      <c r="W120" s="140">
        <f>'OC A CONTRATAR'!H120</f>
        <v>0</v>
      </c>
      <c r="X120" s="140">
        <f>'OC A CONTRATAR'!G120</f>
        <v>0</v>
      </c>
      <c r="Y120" s="140">
        <f>'OC A CONTRATAR'!I120</f>
        <v>0</v>
      </c>
      <c r="Z120" s="140">
        <f>'OC A CONTRATAR'!M120</f>
        <v>0</v>
      </c>
      <c r="AA120" s="140">
        <f>'OC A CONTRATAR'!L120</f>
        <v>0</v>
      </c>
      <c r="AB120" s="140">
        <f>'OC A CONTRATAR'!N120</f>
        <v>0</v>
      </c>
      <c r="AC120" s="140">
        <f>'OC A CONTRATAR'!X120</f>
        <v>0</v>
      </c>
      <c r="AD120" s="140">
        <f>'OC A CONTRATAR'!W120</f>
        <v>0</v>
      </c>
      <c r="AE120" s="140">
        <f>'OC A CONTRATAR'!Y120</f>
        <v>0</v>
      </c>
      <c r="AF120" s="68">
        <f t="shared" si="21"/>
        <v>417648069.25671089</v>
      </c>
      <c r="AG120" s="68">
        <f t="shared" si="22"/>
        <v>394078593.16726357</v>
      </c>
      <c r="AH120" s="68">
        <f t="shared" si="23"/>
        <v>811726662.42397439</v>
      </c>
      <c r="AJ120">
        <f t="shared" si="24"/>
        <v>2031</v>
      </c>
      <c r="AL120" s="6">
        <f t="shared" si="18"/>
        <v>0</v>
      </c>
      <c r="AM120" s="6">
        <f t="shared" si="19"/>
        <v>0</v>
      </c>
      <c r="AN120" s="6">
        <f t="shared" si="20"/>
        <v>0</v>
      </c>
    </row>
    <row r="121" spans="1:40" x14ac:dyDescent="0.3">
      <c r="A121" s="66">
        <v>48153</v>
      </c>
      <c r="B121" s="25">
        <f>'Art. 9º-A - serv. div. comp'!J122</f>
        <v>176509331.92435804</v>
      </c>
      <c r="C121" s="25">
        <f>'Art. 9º-A - serv. div. comp'!K122</f>
        <v>137624060.70960531</v>
      </c>
      <c r="D121" s="25">
        <f>'Art. 9º-A - serv. div. comp'!I122</f>
        <v>314133392.63396335</v>
      </c>
      <c r="E121" s="26">
        <f>'9496'!P121</f>
        <v>231361187.67866582</v>
      </c>
      <c r="F121" s="26">
        <f>'9496'!Q121</f>
        <v>246418046.94419378</v>
      </c>
      <c r="G121" s="26">
        <f>'9496'!R121</f>
        <v>477779234.6228596</v>
      </c>
      <c r="H121" s="45"/>
      <c r="I121" s="45"/>
      <c r="J121" s="45"/>
      <c r="K121" s="27">
        <f>'Fluxo dív. garantidas - RRF'!C121</f>
        <v>20128133.576149158</v>
      </c>
      <c r="L121" s="27">
        <f>'Fluxo dív. garantidas - RRF'!B121</f>
        <v>40671853.536849618</v>
      </c>
      <c r="M121" s="27">
        <f>'Fluxo dív. garantidas - RRF'!D121</f>
        <v>60799987.112998776</v>
      </c>
      <c r="N121" s="67">
        <f>'Contratos fora RRF'!AS121</f>
        <v>50905.479618865727</v>
      </c>
      <c r="O121" s="67">
        <f>'Contratos fora RRF'!AR121</f>
        <v>1385783.778246897</v>
      </c>
      <c r="P121" s="28">
        <f>'Contratos fora RRF'!AT121</f>
        <v>1436689.2578657628</v>
      </c>
      <c r="Q121" s="30"/>
      <c r="R121" s="30"/>
      <c r="S121" s="30"/>
      <c r="T121" s="140">
        <f>'OC A CONTRATAR'!C121</f>
        <v>0</v>
      </c>
      <c r="U121" s="140">
        <f>'OC A CONTRATAR'!B121</f>
        <v>0</v>
      </c>
      <c r="V121" s="140">
        <f>'OC A CONTRATAR'!D121</f>
        <v>0</v>
      </c>
      <c r="W121" s="140">
        <f>'OC A CONTRATAR'!H121</f>
        <v>0</v>
      </c>
      <c r="X121" s="140">
        <f>'OC A CONTRATAR'!G121</f>
        <v>0</v>
      </c>
      <c r="Y121" s="140">
        <f>'OC A CONTRATAR'!I121</f>
        <v>0</v>
      </c>
      <c r="Z121" s="140">
        <f>'OC A CONTRATAR'!M121</f>
        <v>0</v>
      </c>
      <c r="AA121" s="140">
        <f>'OC A CONTRATAR'!L121</f>
        <v>0</v>
      </c>
      <c r="AB121" s="140">
        <f>'OC A CONTRATAR'!N121</f>
        <v>0</v>
      </c>
      <c r="AC121" s="140">
        <f>'OC A CONTRATAR'!X121</f>
        <v>0</v>
      </c>
      <c r="AD121" s="140">
        <f>'OC A CONTRATAR'!W121</f>
        <v>0</v>
      </c>
      <c r="AE121" s="140">
        <f>'OC A CONTRATAR'!Y121</f>
        <v>0</v>
      </c>
      <c r="AF121" s="68">
        <f t="shared" si="21"/>
        <v>428049558.6587919</v>
      </c>
      <c r="AG121" s="68">
        <f t="shared" si="22"/>
        <v>426099744.96889555</v>
      </c>
      <c r="AH121" s="68">
        <f t="shared" si="23"/>
        <v>854149303.62768745</v>
      </c>
      <c r="AJ121">
        <f t="shared" si="24"/>
        <v>2031</v>
      </c>
      <c r="AL121" s="6">
        <f t="shared" si="18"/>
        <v>0</v>
      </c>
      <c r="AM121" s="6">
        <f t="shared" si="19"/>
        <v>0</v>
      </c>
      <c r="AN121" s="6">
        <f t="shared" si="20"/>
        <v>0</v>
      </c>
    </row>
    <row r="122" spans="1:40" x14ac:dyDescent="0.3">
      <c r="A122" s="136">
        <v>48183</v>
      </c>
      <c r="B122" s="25">
        <f>'Art. 9º-A - serv. div. comp'!J123</f>
        <v>176484725.79807246</v>
      </c>
      <c r="C122" s="25">
        <f>'Art. 9º-A - serv. div. comp'!K123</f>
        <v>138423319.78212619</v>
      </c>
      <c r="D122" s="25">
        <f>'Art. 9º-A - serv. div. comp'!I123</f>
        <v>314908045.58019865</v>
      </c>
      <c r="E122" s="26">
        <f>'9496'!P122</f>
        <v>231040861.47460476</v>
      </c>
      <c r="F122" s="26">
        <f>'9496'!Q122</f>
        <v>247830098.28720716</v>
      </c>
      <c r="G122" s="26">
        <f>'9496'!R122</f>
        <v>478870959.76181191</v>
      </c>
      <c r="H122" s="85"/>
      <c r="I122" s="85"/>
      <c r="J122" s="85"/>
      <c r="K122" s="27">
        <f>'Fluxo dív. garantidas - RRF'!C122</f>
        <v>5151346.5595252123</v>
      </c>
      <c r="L122" s="27">
        <f>'Fluxo dív. garantidas - RRF'!B122</f>
        <v>2945156.7328496198</v>
      </c>
      <c r="M122" s="27">
        <f>'Fluxo dív. garantidas - RRF'!D122</f>
        <v>8096503.2923748326</v>
      </c>
      <c r="N122" s="72">
        <f>'Contratos fora RRF'!AS122</f>
        <v>35625.788172104847</v>
      </c>
      <c r="O122" s="72">
        <f>'Contratos fora RRF'!AR122</f>
        <v>1394004.86553213</v>
      </c>
      <c r="P122" s="73">
        <f>'Contratos fora RRF'!AT122</f>
        <v>1429630.6537042349</v>
      </c>
      <c r="Q122" s="30"/>
      <c r="R122" s="30"/>
      <c r="S122" s="30"/>
      <c r="T122" s="140">
        <f>'OC A CONTRATAR'!C122</f>
        <v>10235045.769693179</v>
      </c>
      <c r="U122" s="140">
        <f>'OC A CONTRATAR'!B122</f>
        <v>16049999.999999998</v>
      </c>
      <c r="V122" s="140">
        <f>'OC A CONTRATAR'!D122</f>
        <v>26285045.769693177</v>
      </c>
      <c r="W122" s="140">
        <f>'OC A CONTRATAR'!H122</f>
        <v>3808079.6159896809</v>
      </c>
      <c r="X122" s="140">
        <f>'OC A CONTRATAR'!G122</f>
        <v>6147243.1912681926</v>
      </c>
      <c r="Y122" s="140">
        <f>'OC A CONTRATAR'!I122</f>
        <v>9955322.8072578721</v>
      </c>
      <c r="Z122" s="140">
        <f>'OC A CONTRATAR'!M122</f>
        <v>32403845.218962304</v>
      </c>
      <c r="AA122" s="140">
        <f>'OC A CONTRATAR'!L122</f>
        <v>27204607.101715628</v>
      </c>
      <c r="AB122" s="140">
        <f>'OC A CONTRATAR'!N122</f>
        <v>59608452.320677936</v>
      </c>
      <c r="AC122" s="140">
        <f>'OC A CONTRATAR'!X122</f>
        <v>52823043.481606007</v>
      </c>
      <c r="AD122" s="140">
        <f>'OC A CONTRATAR'!W122</f>
        <v>173000000</v>
      </c>
      <c r="AE122" s="140">
        <f>'OC A CONTRATAR'!Y122</f>
        <v>225823043.48160601</v>
      </c>
      <c r="AF122" s="68">
        <f t="shared" si="21"/>
        <v>511982573.7066257</v>
      </c>
      <c r="AG122" s="68">
        <f t="shared" si="22"/>
        <v>612994429.96069884</v>
      </c>
      <c r="AH122" s="68">
        <f t="shared" si="23"/>
        <v>1124977003.6673245</v>
      </c>
      <c r="AJ122">
        <f t="shared" si="24"/>
        <v>2031</v>
      </c>
      <c r="AL122" s="6">
        <f t="shared" si="18"/>
        <v>0</v>
      </c>
      <c r="AM122" s="6">
        <f t="shared" si="19"/>
        <v>0</v>
      </c>
      <c r="AN122" s="6">
        <f t="shared" si="20"/>
        <v>0</v>
      </c>
    </row>
    <row r="123" spans="1:40" x14ac:dyDescent="0.3">
      <c r="A123" s="32"/>
      <c r="B123" s="31"/>
      <c r="C123" s="31"/>
      <c r="D123" s="31"/>
      <c r="E123" s="31"/>
      <c r="F123" s="31"/>
      <c r="G123" s="31"/>
      <c r="H123" s="31"/>
      <c r="I123" s="31"/>
      <c r="J123" s="31"/>
      <c r="K123" s="30"/>
      <c r="L123" s="30"/>
      <c r="M123" s="30"/>
      <c r="N123" s="30"/>
      <c r="O123" s="30"/>
      <c r="P123" s="30"/>
      <c r="Q123" s="30"/>
      <c r="R123" s="30"/>
      <c r="S123" s="30"/>
      <c r="T123" s="30"/>
      <c r="U123" s="30"/>
      <c r="V123" s="30"/>
      <c r="W123" s="30"/>
      <c r="X123" s="30"/>
      <c r="Y123" s="30"/>
      <c r="Z123" s="30"/>
      <c r="AA123" s="30"/>
      <c r="AB123" s="30"/>
      <c r="AC123" s="30"/>
      <c r="AD123" s="30"/>
      <c r="AE123" s="30"/>
      <c r="AF123" s="33"/>
      <c r="AG123" s="33"/>
      <c r="AH123" s="33"/>
      <c r="AL123" s="6">
        <f t="shared" si="18"/>
        <v>0</v>
      </c>
      <c r="AM123" s="6">
        <f t="shared" si="19"/>
        <v>0</v>
      </c>
      <c r="AN123" s="6">
        <f t="shared" si="20"/>
        <v>0</v>
      </c>
    </row>
    <row r="124" spans="1:40" x14ac:dyDescent="0.3">
      <c r="A124" s="32"/>
      <c r="B124" s="31"/>
      <c r="C124" s="31"/>
      <c r="D124" s="31"/>
      <c r="E124" s="31"/>
      <c r="F124" s="31"/>
      <c r="G124" s="31"/>
      <c r="H124" s="31"/>
      <c r="I124" s="31"/>
      <c r="J124" s="31"/>
      <c r="K124" s="30"/>
      <c r="L124" s="30"/>
      <c r="M124" s="30"/>
      <c r="N124" s="30"/>
      <c r="O124" s="30"/>
      <c r="P124" s="30"/>
      <c r="Q124" s="30"/>
      <c r="R124" s="30"/>
      <c r="S124" s="30"/>
      <c r="T124" s="30"/>
      <c r="U124" s="30"/>
      <c r="V124" s="30"/>
      <c r="W124" s="30"/>
      <c r="X124" s="30"/>
      <c r="Y124" s="30"/>
      <c r="Z124" s="30"/>
      <c r="AA124" s="30"/>
      <c r="AB124" s="30"/>
      <c r="AC124" s="30"/>
      <c r="AD124" s="30"/>
      <c r="AE124" s="30"/>
      <c r="AF124" s="33"/>
      <c r="AG124" s="33"/>
      <c r="AH124" s="33"/>
      <c r="AL124" s="6">
        <f t="shared" si="18"/>
        <v>0</v>
      </c>
      <c r="AM124" s="6">
        <f t="shared" si="19"/>
        <v>0</v>
      </c>
      <c r="AN124" s="6">
        <f t="shared" si="20"/>
        <v>0</v>
      </c>
    </row>
    <row r="125" spans="1:40" x14ac:dyDescent="0.3">
      <c r="A125" s="32"/>
      <c r="B125" s="31"/>
      <c r="C125" s="31"/>
      <c r="D125" s="31"/>
      <c r="E125" s="31"/>
      <c r="F125" s="31"/>
      <c r="G125" s="31"/>
      <c r="H125" s="31"/>
      <c r="I125" s="31"/>
      <c r="J125" s="31"/>
      <c r="K125" s="30"/>
      <c r="L125" s="30"/>
      <c r="M125" s="30"/>
      <c r="N125" s="30"/>
      <c r="O125" s="30"/>
      <c r="P125" s="30"/>
      <c r="Q125" s="30"/>
      <c r="R125" s="30"/>
      <c r="S125" s="30"/>
      <c r="T125" s="30"/>
      <c r="U125" s="30"/>
      <c r="V125" s="30"/>
      <c r="W125" s="30"/>
      <c r="X125" s="30"/>
      <c r="Y125" s="30"/>
      <c r="Z125" s="30"/>
      <c r="AA125" s="30"/>
      <c r="AB125" s="30"/>
      <c r="AC125" s="30"/>
      <c r="AD125" s="30"/>
      <c r="AE125" s="30"/>
      <c r="AF125" s="33"/>
      <c r="AG125" s="33"/>
      <c r="AH125" s="33"/>
      <c r="AL125" s="6">
        <f t="shared" si="18"/>
        <v>0</v>
      </c>
      <c r="AM125" s="6">
        <f t="shared" si="19"/>
        <v>0</v>
      </c>
      <c r="AN125" s="6">
        <f t="shared" si="20"/>
        <v>0</v>
      </c>
    </row>
    <row r="126" spans="1:40" x14ac:dyDescent="0.3">
      <c r="A126" s="32"/>
      <c r="B126" s="31"/>
      <c r="C126" s="31"/>
      <c r="D126" s="31"/>
      <c r="E126" s="31"/>
      <c r="F126" s="31"/>
      <c r="G126" s="31"/>
      <c r="H126" s="31"/>
      <c r="I126" s="31"/>
      <c r="J126" s="31"/>
      <c r="K126" s="30"/>
      <c r="L126" s="30"/>
      <c r="M126" s="30"/>
      <c r="N126" s="30"/>
      <c r="O126" s="30"/>
      <c r="P126" s="30"/>
      <c r="Q126" s="30"/>
      <c r="R126" s="30"/>
      <c r="S126" s="30"/>
      <c r="T126" s="30"/>
      <c r="U126" s="30"/>
      <c r="V126" s="30"/>
      <c r="W126" s="30"/>
      <c r="X126" s="30"/>
      <c r="Y126" s="30"/>
      <c r="Z126" s="30"/>
      <c r="AA126" s="30"/>
      <c r="AB126" s="30"/>
      <c r="AC126" s="30"/>
      <c r="AD126" s="30"/>
      <c r="AE126" s="30"/>
      <c r="AF126" s="33"/>
      <c r="AG126" s="33"/>
      <c r="AH126" s="33"/>
      <c r="AL126" s="6">
        <f t="shared" si="18"/>
        <v>0</v>
      </c>
      <c r="AM126" s="6">
        <f t="shared" si="19"/>
        <v>0</v>
      </c>
      <c r="AN126" s="6">
        <f t="shared" si="20"/>
        <v>0</v>
      </c>
    </row>
    <row r="127" spans="1:40" x14ac:dyDescent="0.3">
      <c r="A127" s="32"/>
      <c r="B127" s="31"/>
      <c r="C127" s="31"/>
      <c r="D127" s="31"/>
      <c r="E127" s="31"/>
      <c r="F127" s="31"/>
      <c r="G127" s="31"/>
      <c r="H127" s="31"/>
      <c r="I127" s="31"/>
      <c r="J127" s="31"/>
      <c r="K127" s="30"/>
      <c r="L127" s="30"/>
      <c r="M127" s="30"/>
      <c r="N127" s="30"/>
      <c r="O127" s="30"/>
      <c r="P127" s="30"/>
      <c r="Q127" s="30"/>
      <c r="R127" s="30"/>
      <c r="S127" s="30"/>
      <c r="T127" s="30"/>
      <c r="U127" s="30"/>
      <c r="V127" s="30"/>
      <c r="W127" s="30"/>
      <c r="X127" s="30"/>
      <c r="Y127" s="30"/>
      <c r="Z127" s="30"/>
      <c r="AA127" s="30"/>
      <c r="AB127" s="30"/>
      <c r="AC127" s="30"/>
      <c r="AD127" s="30"/>
      <c r="AE127" s="30"/>
      <c r="AF127" s="33"/>
      <c r="AG127" s="33"/>
      <c r="AH127" s="33"/>
      <c r="AL127" s="6">
        <f t="shared" si="18"/>
        <v>0</v>
      </c>
      <c r="AM127" s="6">
        <f t="shared" si="19"/>
        <v>0</v>
      </c>
      <c r="AN127" s="6">
        <f t="shared" si="20"/>
        <v>0</v>
      </c>
    </row>
    <row r="128" spans="1:40" x14ac:dyDescent="0.3">
      <c r="A128" s="32"/>
      <c r="B128" s="31"/>
      <c r="C128" s="31"/>
      <c r="D128" s="31"/>
      <c r="E128" s="31"/>
      <c r="F128" s="31"/>
      <c r="G128" s="31"/>
      <c r="H128" s="31"/>
      <c r="I128" s="31"/>
      <c r="J128" s="31"/>
      <c r="K128" s="30"/>
      <c r="L128" s="30"/>
      <c r="M128" s="30"/>
      <c r="N128" s="30"/>
      <c r="O128" s="30"/>
      <c r="P128" s="30"/>
      <c r="Q128" s="30"/>
      <c r="R128" s="30"/>
      <c r="S128" s="30"/>
      <c r="T128" s="30"/>
      <c r="U128" s="30"/>
      <c r="V128" s="30"/>
      <c r="W128" s="30"/>
      <c r="X128" s="30"/>
      <c r="Y128" s="30"/>
      <c r="Z128" s="30"/>
      <c r="AA128" s="30"/>
      <c r="AB128" s="30"/>
      <c r="AC128" s="30"/>
      <c r="AD128" s="30"/>
      <c r="AE128" s="30"/>
      <c r="AF128" s="33"/>
      <c r="AG128" s="33"/>
      <c r="AH128" s="33"/>
      <c r="AL128" s="6">
        <f t="shared" si="18"/>
        <v>0</v>
      </c>
      <c r="AM128" s="6">
        <f t="shared" si="19"/>
        <v>0</v>
      </c>
      <c r="AN128" s="6">
        <f t="shared" si="20"/>
        <v>0</v>
      </c>
    </row>
    <row r="129" spans="1:40" x14ac:dyDescent="0.3">
      <c r="A129" s="32"/>
      <c r="B129" s="31"/>
      <c r="C129" s="31"/>
      <c r="D129" s="31"/>
      <c r="E129" s="31"/>
      <c r="F129" s="31"/>
      <c r="G129" s="31"/>
      <c r="H129" s="31"/>
      <c r="I129" s="31"/>
      <c r="J129" s="31"/>
      <c r="K129" s="30"/>
      <c r="L129" s="30"/>
      <c r="M129" s="30"/>
      <c r="N129" s="30"/>
      <c r="O129" s="30"/>
      <c r="P129" s="30"/>
      <c r="Q129" s="30"/>
      <c r="R129" s="30"/>
      <c r="S129" s="30"/>
      <c r="T129" s="30"/>
      <c r="U129" s="30"/>
      <c r="V129" s="30"/>
      <c r="W129" s="30"/>
      <c r="X129" s="30"/>
      <c r="Y129" s="30"/>
      <c r="Z129" s="30"/>
      <c r="AA129" s="30"/>
      <c r="AB129" s="30"/>
      <c r="AC129" s="30"/>
      <c r="AD129" s="30"/>
      <c r="AE129" s="30"/>
      <c r="AF129" s="33"/>
      <c r="AG129" s="33"/>
      <c r="AH129" s="33"/>
      <c r="AL129" s="6">
        <f t="shared" si="18"/>
        <v>0</v>
      </c>
      <c r="AM129" s="6">
        <f t="shared" si="19"/>
        <v>0</v>
      </c>
      <c r="AN129" s="6">
        <f t="shared" si="20"/>
        <v>0</v>
      </c>
    </row>
    <row r="130" spans="1:40" x14ac:dyDescent="0.3">
      <c r="A130" s="32"/>
      <c r="B130" s="31"/>
      <c r="C130" s="31"/>
      <c r="D130" s="31"/>
      <c r="E130" s="31"/>
      <c r="F130" s="31"/>
      <c r="G130" s="31"/>
      <c r="H130" s="31"/>
      <c r="I130" s="31"/>
      <c r="J130" s="31"/>
      <c r="K130" s="30"/>
      <c r="L130" s="30"/>
      <c r="M130" s="30"/>
      <c r="N130" s="30"/>
      <c r="O130" s="30"/>
      <c r="P130" s="30"/>
      <c r="Q130" s="30"/>
      <c r="R130" s="30"/>
      <c r="S130" s="30"/>
      <c r="T130" s="30"/>
      <c r="U130" s="30"/>
      <c r="V130" s="30"/>
      <c r="W130" s="30"/>
      <c r="X130" s="30"/>
      <c r="Y130" s="30"/>
      <c r="Z130" s="30"/>
      <c r="AA130" s="30"/>
      <c r="AB130" s="30"/>
      <c r="AC130" s="30"/>
      <c r="AD130" s="30"/>
      <c r="AE130" s="30"/>
      <c r="AF130" s="33"/>
      <c r="AG130" s="33"/>
      <c r="AH130" s="33"/>
      <c r="AL130" s="6">
        <f t="shared" si="18"/>
        <v>0</v>
      </c>
      <c r="AM130" s="6">
        <f t="shared" si="19"/>
        <v>0</v>
      </c>
      <c r="AN130" s="6">
        <f t="shared" si="20"/>
        <v>0</v>
      </c>
    </row>
    <row r="131" spans="1:40" x14ac:dyDescent="0.3">
      <c r="A131" s="32"/>
      <c r="B131" s="31"/>
      <c r="C131" s="31"/>
      <c r="D131" s="31"/>
      <c r="E131" s="31"/>
      <c r="F131" s="31"/>
      <c r="G131" s="31"/>
      <c r="H131" s="31"/>
      <c r="I131" s="31"/>
      <c r="J131" s="31"/>
      <c r="K131" s="30"/>
      <c r="L131" s="30"/>
      <c r="M131" s="30"/>
      <c r="N131" s="30"/>
      <c r="O131" s="30"/>
      <c r="P131" s="30"/>
      <c r="Q131" s="30"/>
      <c r="R131" s="30"/>
      <c r="S131" s="30"/>
      <c r="T131" s="30"/>
      <c r="U131" s="30"/>
      <c r="V131" s="30"/>
      <c r="W131" s="30"/>
      <c r="X131" s="30"/>
      <c r="Y131" s="30"/>
      <c r="Z131" s="30"/>
      <c r="AA131" s="30"/>
      <c r="AB131" s="30"/>
      <c r="AC131" s="30"/>
      <c r="AD131" s="30"/>
      <c r="AE131" s="30"/>
      <c r="AF131" s="33"/>
      <c r="AG131" s="33"/>
      <c r="AH131" s="33"/>
      <c r="AL131" s="6">
        <f t="shared" ref="AL131:AL194" si="25">SUMIF(AJ:AJ,AK131,AG:AG)</f>
        <v>0</v>
      </c>
      <c r="AM131" s="6">
        <f t="shared" ref="AM131:AM194" si="26">SUMIF(AJ:AJ,AK131,AF:AF)</f>
        <v>0</v>
      </c>
      <c r="AN131" s="6">
        <f t="shared" ref="AN131:AN194" si="27">SUMIF(AJ:AJ,AK131,AH:AH)</f>
        <v>0</v>
      </c>
    </row>
    <row r="132" spans="1:40" x14ac:dyDescent="0.3">
      <c r="A132" s="32"/>
      <c r="B132" s="31"/>
      <c r="C132" s="31"/>
      <c r="D132" s="31"/>
      <c r="E132" s="31"/>
      <c r="F132" s="31"/>
      <c r="G132" s="31"/>
      <c r="H132" s="31"/>
      <c r="I132" s="31"/>
      <c r="J132" s="31"/>
      <c r="K132" s="30"/>
      <c r="L132" s="30"/>
      <c r="M132" s="30"/>
      <c r="N132" s="30"/>
      <c r="O132" s="30"/>
      <c r="P132" s="30"/>
      <c r="Q132" s="30"/>
      <c r="R132" s="30"/>
      <c r="S132" s="30"/>
      <c r="T132" s="30"/>
      <c r="U132" s="30"/>
      <c r="V132" s="30"/>
      <c r="W132" s="30"/>
      <c r="X132" s="30"/>
      <c r="Y132" s="30"/>
      <c r="Z132" s="30"/>
      <c r="AA132" s="30"/>
      <c r="AB132" s="30"/>
      <c r="AC132" s="30"/>
      <c r="AD132" s="30"/>
      <c r="AE132" s="30"/>
      <c r="AF132" s="33"/>
      <c r="AG132" s="33"/>
      <c r="AH132" s="33"/>
      <c r="AL132" s="6">
        <f t="shared" si="25"/>
        <v>0</v>
      </c>
      <c r="AM132" s="6">
        <f t="shared" si="26"/>
        <v>0</v>
      </c>
      <c r="AN132" s="6">
        <f t="shared" si="27"/>
        <v>0</v>
      </c>
    </row>
    <row r="133" spans="1:40" x14ac:dyDescent="0.3">
      <c r="A133" s="32"/>
      <c r="B133" s="31"/>
      <c r="C133" s="31"/>
      <c r="D133" s="31"/>
      <c r="E133" s="31"/>
      <c r="F133" s="31"/>
      <c r="G133" s="31"/>
      <c r="H133" s="31"/>
      <c r="I133" s="31"/>
      <c r="J133" s="31"/>
      <c r="K133" s="30"/>
      <c r="L133" s="30"/>
      <c r="M133" s="30"/>
      <c r="N133" s="30"/>
      <c r="O133" s="30"/>
      <c r="P133" s="30"/>
      <c r="Q133" s="30"/>
      <c r="R133" s="30"/>
      <c r="S133" s="30"/>
      <c r="T133" s="30"/>
      <c r="U133" s="30"/>
      <c r="V133" s="30"/>
      <c r="W133" s="30"/>
      <c r="X133" s="30"/>
      <c r="Y133" s="30"/>
      <c r="Z133" s="30"/>
      <c r="AA133" s="30"/>
      <c r="AB133" s="30"/>
      <c r="AC133" s="30"/>
      <c r="AD133" s="30"/>
      <c r="AE133" s="30"/>
      <c r="AF133" s="33"/>
      <c r="AG133" s="33"/>
      <c r="AH133" s="33"/>
      <c r="AL133" s="6">
        <f t="shared" si="25"/>
        <v>0</v>
      </c>
      <c r="AM133" s="6">
        <f t="shared" si="26"/>
        <v>0</v>
      </c>
      <c r="AN133" s="6">
        <f t="shared" si="27"/>
        <v>0</v>
      </c>
    </row>
    <row r="134" spans="1:40" x14ac:dyDescent="0.3">
      <c r="A134" s="32"/>
      <c r="B134" s="31"/>
      <c r="C134" s="31"/>
      <c r="D134" s="31"/>
      <c r="E134" s="31"/>
      <c r="F134" s="31"/>
      <c r="G134" s="31"/>
      <c r="H134" s="31"/>
      <c r="I134" s="31"/>
      <c r="J134" s="31"/>
      <c r="K134" s="30"/>
      <c r="L134" s="30"/>
      <c r="M134" s="30"/>
      <c r="N134" s="30"/>
      <c r="O134" s="30"/>
      <c r="P134" s="30"/>
      <c r="Q134" s="30"/>
      <c r="R134" s="30"/>
      <c r="S134" s="30"/>
      <c r="T134" s="30"/>
      <c r="U134" s="30"/>
      <c r="V134" s="30"/>
      <c r="W134" s="30"/>
      <c r="X134" s="30"/>
      <c r="Y134" s="30"/>
      <c r="Z134" s="30"/>
      <c r="AA134" s="30"/>
      <c r="AB134" s="30"/>
      <c r="AC134" s="30"/>
      <c r="AD134" s="30"/>
      <c r="AE134" s="30"/>
      <c r="AF134" s="33"/>
      <c r="AG134" s="33"/>
      <c r="AH134" s="33"/>
      <c r="AL134" s="6">
        <f t="shared" si="25"/>
        <v>0</v>
      </c>
      <c r="AM134" s="6">
        <f t="shared" si="26"/>
        <v>0</v>
      </c>
      <c r="AN134" s="6">
        <f t="shared" si="27"/>
        <v>0</v>
      </c>
    </row>
    <row r="135" spans="1:40" x14ac:dyDescent="0.3">
      <c r="A135" s="32"/>
      <c r="B135" s="31"/>
      <c r="C135" s="31"/>
      <c r="D135" s="31"/>
      <c r="E135" s="31"/>
      <c r="F135" s="31"/>
      <c r="G135" s="31"/>
      <c r="H135" s="31"/>
      <c r="I135" s="31"/>
      <c r="J135" s="31"/>
      <c r="K135" s="30"/>
      <c r="L135" s="30"/>
      <c r="M135" s="30"/>
      <c r="N135" s="30"/>
      <c r="O135" s="30"/>
      <c r="P135" s="30"/>
      <c r="Q135" s="30"/>
      <c r="R135" s="30"/>
      <c r="S135" s="30"/>
      <c r="T135" s="30"/>
      <c r="U135" s="30"/>
      <c r="V135" s="30"/>
      <c r="W135" s="30"/>
      <c r="X135" s="30"/>
      <c r="Y135" s="30"/>
      <c r="Z135" s="30"/>
      <c r="AA135" s="30"/>
      <c r="AB135" s="30"/>
      <c r="AC135" s="30"/>
      <c r="AD135" s="30"/>
      <c r="AE135" s="30"/>
      <c r="AF135" s="33"/>
      <c r="AG135" s="33"/>
      <c r="AH135" s="33"/>
      <c r="AL135" s="6">
        <f t="shared" si="25"/>
        <v>0</v>
      </c>
      <c r="AM135" s="6">
        <f t="shared" si="26"/>
        <v>0</v>
      </c>
      <c r="AN135" s="6">
        <f t="shared" si="27"/>
        <v>0</v>
      </c>
    </row>
    <row r="136" spans="1:40" x14ac:dyDescent="0.3">
      <c r="A136" s="32"/>
      <c r="B136" s="31"/>
      <c r="C136" s="31"/>
      <c r="D136" s="31"/>
      <c r="E136" s="31"/>
      <c r="F136" s="31"/>
      <c r="G136" s="31"/>
      <c r="H136" s="31"/>
      <c r="I136" s="31"/>
      <c r="J136" s="31"/>
      <c r="K136" s="30"/>
      <c r="L136" s="30"/>
      <c r="M136" s="30"/>
      <c r="N136" s="30"/>
      <c r="O136" s="30"/>
      <c r="P136" s="30"/>
      <c r="Q136" s="30"/>
      <c r="R136" s="30"/>
      <c r="S136" s="30"/>
      <c r="T136" s="30"/>
      <c r="U136" s="30"/>
      <c r="V136" s="30"/>
      <c r="W136" s="30"/>
      <c r="X136" s="30"/>
      <c r="Y136" s="30"/>
      <c r="Z136" s="30"/>
      <c r="AA136" s="30"/>
      <c r="AB136" s="30"/>
      <c r="AC136" s="30"/>
      <c r="AD136" s="30"/>
      <c r="AE136" s="30"/>
      <c r="AF136" s="33"/>
      <c r="AG136" s="33"/>
      <c r="AH136" s="33"/>
      <c r="AL136" s="6">
        <f t="shared" si="25"/>
        <v>0</v>
      </c>
      <c r="AM136" s="6">
        <f t="shared" si="26"/>
        <v>0</v>
      </c>
      <c r="AN136" s="6">
        <f t="shared" si="27"/>
        <v>0</v>
      </c>
    </row>
    <row r="137" spans="1:40" x14ac:dyDescent="0.3">
      <c r="A137" s="32"/>
      <c r="B137" s="31"/>
      <c r="C137" s="31"/>
      <c r="D137" s="31"/>
      <c r="E137" s="31"/>
      <c r="F137" s="31"/>
      <c r="G137" s="31"/>
      <c r="H137" s="31"/>
      <c r="I137" s="31"/>
      <c r="J137" s="31"/>
      <c r="K137" s="30"/>
      <c r="L137" s="30"/>
      <c r="M137" s="30"/>
      <c r="N137" s="30"/>
      <c r="O137" s="30"/>
      <c r="P137" s="30"/>
      <c r="Q137" s="30"/>
      <c r="R137" s="30"/>
      <c r="S137" s="30"/>
      <c r="T137" s="30"/>
      <c r="U137" s="30"/>
      <c r="V137" s="30"/>
      <c r="W137" s="30"/>
      <c r="X137" s="30"/>
      <c r="Y137" s="30"/>
      <c r="Z137" s="30"/>
      <c r="AA137" s="30"/>
      <c r="AB137" s="30"/>
      <c r="AC137" s="30"/>
      <c r="AD137" s="30"/>
      <c r="AE137" s="30"/>
      <c r="AF137" s="33"/>
      <c r="AG137" s="33"/>
      <c r="AH137" s="33"/>
      <c r="AL137" s="6">
        <f t="shared" si="25"/>
        <v>0</v>
      </c>
      <c r="AM137" s="6">
        <f t="shared" si="26"/>
        <v>0</v>
      </c>
      <c r="AN137" s="6">
        <f t="shared" si="27"/>
        <v>0</v>
      </c>
    </row>
    <row r="138" spans="1:40" x14ac:dyDescent="0.3">
      <c r="A138" s="32"/>
      <c r="B138" s="31"/>
      <c r="C138" s="31"/>
      <c r="D138" s="31"/>
      <c r="E138" s="31"/>
      <c r="F138" s="31"/>
      <c r="G138" s="31"/>
      <c r="H138" s="31"/>
      <c r="I138" s="31"/>
      <c r="J138" s="31"/>
      <c r="K138" s="30"/>
      <c r="L138" s="30"/>
      <c r="M138" s="30"/>
      <c r="N138" s="30"/>
      <c r="O138" s="30"/>
      <c r="P138" s="30"/>
      <c r="Q138" s="30"/>
      <c r="R138" s="30"/>
      <c r="S138" s="30"/>
      <c r="T138" s="30"/>
      <c r="U138" s="30"/>
      <c r="V138" s="30"/>
      <c r="W138" s="30"/>
      <c r="X138" s="30"/>
      <c r="Y138" s="30"/>
      <c r="Z138" s="30"/>
      <c r="AA138" s="30"/>
      <c r="AB138" s="30"/>
      <c r="AC138" s="30"/>
      <c r="AD138" s="30"/>
      <c r="AE138" s="30"/>
      <c r="AF138" s="33"/>
      <c r="AG138" s="33"/>
      <c r="AH138" s="33"/>
      <c r="AL138" s="6">
        <f t="shared" si="25"/>
        <v>0</v>
      </c>
      <c r="AM138" s="6">
        <f t="shared" si="26"/>
        <v>0</v>
      </c>
      <c r="AN138" s="6">
        <f t="shared" si="27"/>
        <v>0</v>
      </c>
    </row>
    <row r="139" spans="1:40" x14ac:dyDescent="0.3">
      <c r="A139" s="32"/>
      <c r="B139" s="31"/>
      <c r="C139" s="31"/>
      <c r="D139" s="31"/>
      <c r="E139" s="31"/>
      <c r="F139" s="31"/>
      <c r="G139" s="31"/>
      <c r="H139" s="31"/>
      <c r="I139" s="31"/>
      <c r="J139" s="31"/>
      <c r="K139" s="30"/>
      <c r="L139" s="30"/>
      <c r="M139" s="30"/>
      <c r="N139" s="30"/>
      <c r="O139" s="30"/>
      <c r="P139" s="30"/>
      <c r="Q139" s="30"/>
      <c r="R139" s="30"/>
      <c r="S139" s="30"/>
      <c r="T139" s="30"/>
      <c r="U139" s="30"/>
      <c r="V139" s="30"/>
      <c r="W139" s="30"/>
      <c r="X139" s="30"/>
      <c r="Y139" s="30"/>
      <c r="Z139" s="30"/>
      <c r="AA139" s="30"/>
      <c r="AB139" s="30"/>
      <c r="AC139" s="30"/>
      <c r="AD139" s="30"/>
      <c r="AE139" s="30"/>
      <c r="AF139" s="33"/>
      <c r="AG139" s="33"/>
      <c r="AH139" s="33"/>
      <c r="AL139" s="6">
        <f t="shared" si="25"/>
        <v>0</v>
      </c>
      <c r="AM139" s="6">
        <f t="shared" si="26"/>
        <v>0</v>
      </c>
      <c r="AN139" s="6">
        <f t="shared" si="27"/>
        <v>0</v>
      </c>
    </row>
    <row r="140" spans="1:40" x14ac:dyDescent="0.3">
      <c r="A140" s="32"/>
      <c r="B140" s="31"/>
      <c r="C140" s="31"/>
      <c r="D140" s="31"/>
      <c r="E140" s="31"/>
      <c r="F140" s="31"/>
      <c r="G140" s="31"/>
      <c r="H140" s="31"/>
      <c r="I140" s="31"/>
      <c r="J140" s="31"/>
      <c r="K140" s="30"/>
      <c r="L140" s="30"/>
      <c r="M140" s="30"/>
      <c r="N140" s="30"/>
      <c r="O140" s="30"/>
      <c r="P140" s="30"/>
      <c r="Q140" s="30"/>
      <c r="R140" s="30"/>
      <c r="S140" s="30"/>
      <c r="T140" s="30"/>
      <c r="U140" s="30"/>
      <c r="V140" s="30"/>
      <c r="W140" s="30"/>
      <c r="X140" s="30"/>
      <c r="Y140" s="30"/>
      <c r="Z140" s="30"/>
      <c r="AA140" s="30"/>
      <c r="AB140" s="30"/>
      <c r="AC140" s="30"/>
      <c r="AD140" s="30"/>
      <c r="AE140" s="30"/>
      <c r="AF140" s="33"/>
      <c r="AG140" s="33"/>
      <c r="AH140" s="33"/>
      <c r="AL140" s="6">
        <f t="shared" si="25"/>
        <v>0</v>
      </c>
      <c r="AM140" s="6">
        <f t="shared" si="26"/>
        <v>0</v>
      </c>
      <c r="AN140" s="6">
        <f t="shared" si="27"/>
        <v>0</v>
      </c>
    </row>
    <row r="141" spans="1:40" x14ac:dyDescent="0.3">
      <c r="A141" s="32"/>
      <c r="B141" s="31"/>
      <c r="C141" s="31"/>
      <c r="D141" s="31"/>
      <c r="E141" s="31"/>
      <c r="F141" s="31"/>
      <c r="G141" s="31"/>
      <c r="H141" s="31"/>
      <c r="I141" s="31"/>
      <c r="J141" s="31"/>
      <c r="K141" s="30"/>
      <c r="L141" s="30"/>
      <c r="M141" s="30"/>
      <c r="N141" s="30"/>
      <c r="O141" s="30"/>
      <c r="P141" s="30"/>
      <c r="Q141" s="30"/>
      <c r="R141" s="30"/>
      <c r="S141" s="30"/>
      <c r="T141" s="30"/>
      <c r="U141" s="30"/>
      <c r="V141" s="30"/>
      <c r="W141" s="30"/>
      <c r="X141" s="30"/>
      <c r="Y141" s="30"/>
      <c r="Z141" s="30"/>
      <c r="AA141" s="30"/>
      <c r="AB141" s="30"/>
      <c r="AC141" s="30"/>
      <c r="AD141" s="30"/>
      <c r="AE141" s="30"/>
      <c r="AF141" s="33"/>
      <c r="AG141" s="33"/>
      <c r="AH141" s="33"/>
      <c r="AL141" s="6">
        <f t="shared" si="25"/>
        <v>0</v>
      </c>
      <c r="AM141" s="6">
        <f t="shared" si="26"/>
        <v>0</v>
      </c>
      <c r="AN141" s="6">
        <f t="shared" si="27"/>
        <v>0</v>
      </c>
    </row>
    <row r="142" spans="1:40" x14ac:dyDescent="0.3">
      <c r="A142" s="32"/>
      <c r="B142" s="31"/>
      <c r="C142" s="31"/>
      <c r="D142" s="31"/>
      <c r="E142" s="31"/>
      <c r="F142" s="31"/>
      <c r="G142" s="31"/>
      <c r="H142" s="31"/>
      <c r="I142" s="31"/>
      <c r="J142" s="31"/>
      <c r="K142" s="30"/>
      <c r="L142" s="30"/>
      <c r="M142" s="30"/>
      <c r="N142" s="30"/>
      <c r="O142" s="30"/>
      <c r="P142" s="30"/>
      <c r="Q142" s="30"/>
      <c r="R142" s="30"/>
      <c r="S142" s="30"/>
      <c r="T142" s="30"/>
      <c r="U142" s="30"/>
      <c r="V142" s="30"/>
      <c r="W142" s="30"/>
      <c r="X142" s="30"/>
      <c r="Y142" s="30"/>
      <c r="Z142" s="30"/>
      <c r="AA142" s="30"/>
      <c r="AB142" s="30"/>
      <c r="AC142" s="30"/>
      <c r="AD142" s="30"/>
      <c r="AE142" s="30"/>
      <c r="AF142" s="33"/>
      <c r="AG142" s="33"/>
      <c r="AH142" s="33"/>
      <c r="AL142" s="6">
        <f t="shared" si="25"/>
        <v>0</v>
      </c>
      <c r="AM142" s="6">
        <f t="shared" si="26"/>
        <v>0</v>
      </c>
      <c r="AN142" s="6">
        <f t="shared" si="27"/>
        <v>0</v>
      </c>
    </row>
    <row r="143" spans="1:40" x14ac:dyDescent="0.3">
      <c r="A143" s="32"/>
      <c r="B143" s="31"/>
      <c r="C143" s="31"/>
      <c r="D143" s="31"/>
      <c r="E143" s="31"/>
      <c r="F143" s="31"/>
      <c r="G143" s="31"/>
      <c r="H143" s="31"/>
      <c r="I143" s="31"/>
      <c r="J143" s="31"/>
      <c r="K143" s="30"/>
      <c r="L143" s="30"/>
      <c r="M143" s="30"/>
      <c r="N143" s="30"/>
      <c r="O143" s="30"/>
      <c r="P143" s="30"/>
      <c r="Q143" s="30"/>
      <c r="R143" s="30"/>
      <c r="S143" s="30"/>
      <c r="T143" s="30"/>
      <c r="U143" s="30"/>
      <c r="V143" s="30"/>
      <c r="W143" s="30"/>
      <c r="X143" s="30"/>
      <c r="Y143" s="30"/>
      <c r="Z143" s="30"/>
      <c r="AA143" s="30"/>
      <c r="AB143" s="30"/>
      <c r="AC143" s="30"/>
      <c r="AD143" s="30"/>
      <c r="AE143" s="30"/>
      <c r="AF143" s="33"/>
      <c r="AG143" s="33"/>
      <c r="AH143" s="33"/>
      <c r="AL143" s="6">
        <f t="shared" si="25"/>
        <v>0</v>
      </c>
      <c r="AM143" s="6">
        <f t="shared" si="26"/>
        <v>0</v>
      </c>
      <c r="AN143" s="6">
        <f t="shared" si="27"/>
        <v>0</v>
      </c>
    </row>
    <row r="144" spans="1:40" x14ac:dyDescent="0.3">
      <c r="A144" s="32"/>
      <c r="B144" s="31"/>
      <c r="C144" s="31"/>
      <c r="D144" s="31"/>
      <c r="E144" s="31"/>
      <c r="F144" s="31"/>
      <c r="G144" s="31"/>
      <c r="H144" s="31"/>
      <c r="I144" s="31"/>
      <c r="J144" s="31"/>
      <c r="K144" s="30"/>
      <c r="L144" s="30"/>
      <c r="M144" s="30"/>
      <c r="N144" s="30"/>
      <c r="O144" s="30"/>
      <c r="P144" s="30"/>
      <c r="Q144" s="30"/>
      <c r="R144" s="30"/>
      <c r="S144" s="30"/>
      <c r="T144" s="30"/>
      <c r="U144" s="30"/>
      <c r="V144" s="30"/>
      <c r="W144" s="30"/>
      <c r="X144" s="30"/>
      <c r="Y144" s="30"/>
      <c r="Z144" s="30"/>
      <c r="AA144" s="30"/>
      <c r="AB144" s="30"/>
      <c r="AC144" s="30"/>
      <c r="AD144" s="30"/>
      <c r="AE144" s="30"/>
      <c r="AF144" s="33"/>
      <c r="AG144" s="33"/>
      <c r="AH144" s="33"/>
      <c r="AL144" s="6">
        <f t="shared" si="25"/>
        <v>0</v>
      </c>
      <c r="AM144" s="6">
        <f t="shared" si="26"/>
        <v>0</v>
      </c>
      <c r="AN144" s="6">
        <f t="shared" si="27"/>
        <v>0</v>
      </c>
    </row>
    <row r="145" spans="1:40" x14ac:dyDescent="0.3">
      <c r="A145" s="32"/>
      <c r="B145" s="31"/>
      <c r="C145" s="31"/>
      <c r="D145" s="31"/>
      <c r="E145" s="31"/>
      <c r="F145" s="31"/>
      <c r="G145" s="31"/>
      <c r="H145" s="31"/>
      <c r="I145" s="31"/>
      <c r="J145" s="31"/>
      <c r="K145" s="30"/>
      <c r="L145" s="30"/>
      <c r="M145" s="30"/>
      <c r="N145" s="30"/>
      <c r="O145" s="30"/>
      <c r="P145" s="30"/>
      <c r="Q145" s="30"/>
      <c r="R145" s="30"/>
      <c r="S145" s="30"/>
      <c r="T145" s="30"/>
      <c r="U145" s="30"/>
      <c r="V145" s="30"/>
      <c r="W145" s="30"/>
      <c r="X145" s="30"/>
      <c r="Y145" s="30"/>
      <c r="Z145" s="30"/>
      <c r="AA145" s="30"/>
      <c r="AB145" s="30"/>
      <c r="AC145" s="30"/>
      <c r="AD145" s="30"/>
      <c r="AE145" s="30"/>
      <c r="AF145" s="33"/>
      <c r="AG145" s="33"/>
      <c r="AH145" s="33"/>
      <c r="AL145" s="6">
        <f t="shared" si="25"/>
        <v>0</v>
      </c>
      <c r="AM145" s="6">
        <f t="shared" si="26"/>
        <v>0</v>
      </c>
      <c r="AN145" s="6">
        <f t="shared" si="27"/>
        <v>0</v>
      </c>
    </row>
    <row r="146" spans="1:40" x14ac:dyDescent="0.3">
      <c r="A146" s="32"/>
      <c r="B146" s="31"/>
      <c r="C146" s="31"/>
      <c r="D146" s="31"/>
      <c r="E146" s="31"/>
      <c r="F146" s="31"/>
      <c r="G146" s="31"/>
      <c r="H146" s="31"/>
      <c r="I146" s="31"/>
      <c r="J146" s="31"/>
      <c r="K146" s="30"/>
      <c r="L146" s="30"/>
      <c r="M146" s="30"/>
      <c r="N146" s="30"/>
      <c r="O146" s="30"/>
      <c r="P146" s="30"/>
      <c r="Q146" s="30"/>
      <c r="R146" s="30"/>
      <c r="S146" s="30"/>
      <c r="T146" s="30"/>
      <c r="U146" s="30"/>
      <c r="V146" s="30"/>
      <c r="W146" s="30"/>
      <c r="X146" s="30"/>
      <c r="Y146" s="30"/>
      <c r="Z146" s="30"/>
      <c r="AA146" s="30"/>
      <c r="AB146" s="30"/>
      <c r="AC146" s="30"/>
      <c r="AD146" s="30"/>
      <c r="AE146" s="30"/>
      <c r="AF146" s="33"/>
      <c r="AG146" s="33"/>
      <c r="AH146" s="33"/>
      <c r="AL146" s="6">
        <f t="shared" si="25"/>
        <v>0</v>
      </c>
      <c r="AM146" s="6">
        <f t="shared" si="26"/>
        <v>0</v>
      </c>
      <c r="AN146" s="6">
        <f t="shared" si="27"/>
        <v>0</v>
      </c>
    </row>
    <row r="147" spans="1:40" x14ac:dyDescent="0.3">
      <c r="A147" s="32"/>
      <c r="B147" s="31"/>
      <c r="C147" s="31"/>
      <c r="D147" s="31"/>
      <c r="E147" s="31"/>
      <c r="F147" s="31"/>
      <c r="G147" s="31"/>
      <c r="H147" s="31"/>
      <c r="I147" s="31"/>
      <c r="J147" s="31"/>
      <c r="K147" s="30"/>
      <c r="L147" s="30"/>
      <c r="M147" s="30"/>
      <c r="N147" s="30"/>
      <c r="O147" s="30"/>
      <c r="P147" s="30"/>
      <c r="Q147" s="30"/>
      <c r="R147" s="30"/>
      <c r="S147" s="30"/>
      <c r="T147" s="30"/>
      <c r="U147" s="30"/>
      <c r="V147" s="30"/>
      <c r="W147" s="30"/>
      <c r="X147" s="30"/>
      <c r="Y147" s="30"/>
      <c r="Z147" s="30"/>
      <c r="AA147" s="30"/>
      <c r="AB147" s="30"/>
      <c r="AC147" s="30"/>
      <c r="AD147" s="30"/>
      <c r="AE147" s="30"/>
      <c r="AF147" s="33"/>
      <c r="AG147" s="33"/>
      <c r="AH147" s="33"/>
      <c r="AL147" s="6">
        <f t="shared" si="25"/>
        <v>0</v>
      </c>
      <c r="AM147" s="6">
        <f t="shared" si="26"/>
        <v>0</v>
      </c>
      <c r="AN147" s="6">
        <f t="shared" si="27"/>
        <v>0</v>
      </c>
    </row>
    <row r="148" spans="1:40" x14ac:dyDescent="0.3">
      <c r="A148" s="32"/>
      <c r="B148" s="31"/>
      <c r="C148" s="31"/>
      <c r="D148" s="31"/>
      <c r="E148" s="31"/>
      <c r="F148" s="31"/>
      <c r="G148" s="31"/>
      <c r="H148" s="31"/>
      <c r="I148" s="31"/>
      <c r="J148" s="31"/>
      <c r="K148" s="30"/>
      <c r="L148" s="30"/>
      <c r="M148" s="30"/>
      <c r="N148" s="30"/>
      <c r="O148" s="30"/>
      <c r="P148" s="30"/>
      <c r="Q148" s="30"/>
      <c r="R148" s="30"/>
      <c r="S148" s="30"/>
      <c r="T148" s="30"/>
      <c r="U148" s="30"/>
      <c r="V148" s="30"/>
      <c r="W148" s="30"/>
      <c r="X148" s="30"/>
      <c r="Y148" s="30"/>
      <c r="Z148" s="30"/>
      <c r="AA148" s="30"/>
      <c r="AB148" s="30"/>
      <c r="AC148" s="30"/>
      <c r="AD148" s="30"/>
      <c r="AE148" s="30"/>
      <c r="AF148" s="33"/>
      <c r="AG148" s="33"/>
      <c r="AH148" s="33"/>
      <c r="AL148" s="6">
        <f t="shared" si="25"/>
        <v>0</v>
      </c>
      <c r="AM148" s="6">
        <f t="shared" si="26"/>
        <v>0</v>
      </c>
      <c r="AN148" s="6">
        <f t="shared" si="27"/>
        <v>0</v>
      </c>
    </row>
    <row r="149" spans="1:40" x14ac:dyDescent="0.3">
      <c r="A149" s="32"/>
      <c r="B149" s="31"/>
      <c r="C149" s="31"/>
      <c r="D149" s="31"/>
      <c r="E149" s="31"/>
      <c r="F149" s="31"/>
      <c r="G149" s="31"/>
      <c r="H149" s="31"/>
      <c r="I149" s="31"/>
      <c r="J149" s="31"/>
      <c r="K149" s="30"/>
      <c r="L149" s="30"/>
      <c r="M149" s="30"/>
      <c r="N149" s="30"/>
      <c r="O149" s="30"/>
      <c r="P149" s="30"/>
      <c r="Q149" s="30"/>
      <c r="R149" s="30"/>
      <c r="S149" s="30"/>
      <c r="T149" s="30"/>
      <c r="U149" s="30"/>
      <c r="V149" s="30"/>
      <c r="W149" s="30"/>
      <c r="X149" s="30"/>
      <c r="Y149" s="30"/>
      <c r="Z149" s="30"/>
      <c r="AA149" s="30"/>
      <c r="AB149" s="30"/>
      <c r="AC149" s="30"/>
      <c r="AD149" s="30"/>
      <c r="AE149" s="30"/>
      <c r="AF149" s="33"/>
      <c r="AG149" s="33"/>
      <c r="AH149" s="33"/>
      <c r="AL149" s="6">
        <f t="shared" si="25"/>
        <v>0</v>
      </c>
      <c r="AM149" s="6">
        <f t="shared" si="26"/>
        <v>0</v>
      </c>
      <c r="AN149" s="6">
        <f t="shared" si="27"/>
        <v>0</v>
      </c>
    </row>
    <row r="150" spans="1:40" x14ac:dyDescent="0.3">
      <c r="A150" s="32"/>
      <c r="B150" s="31"/>
      <c r="C150" s="31"/>
      <c r="D150" s="31"/>
      <c r="E150" s="31"/>
      <c r="F150" s="31"/>
      <c r="G150" s="31"/>
      <c r="H150" s="31"/>
      <c r="I150" s="31"/>
      <c r="J150" s="31"/>
      <c r="K150" s="30"/>
      <c r="L150" s="30"/>
      <c r="M150" s="30"/>
      <c r="N150" s="30"/>
      <c r="O150" s="30"/>
      <c r="P150" s="30"/>
      <c r="Q150" s="30"/>
      <c r="R150" s="30"/>
      <c r="S150" s="30"/>
      <c r="T150" s="30"/>
      <c r="U150" s="30"/>
      <c r="V150" s="30"/>
      <c r="W150" s="30"/>
      <c r="X150" s="30"/>
      <c r="Y150" s="30"/>
      <c r="Z150" s="30"/>
      <c r="AA150" s="30"/>
      <c r="AB150" s="30"/>
      <c r="AC150" s="30"/>
      <c r="AD150" s="30"/>
      <c r="AE150" s="30"/>
      <c r="AF150" s="33"/>
      <c r="AG150" s="33"/>
      <c r="AH150" s="33"/>
      <c r="AL150" s="6">
        <f t="shared" si="25"/>
        <v>0</v>
      </c>
      <c r="AM150" s="6">
        <f t="shared" si="26"/>
        <v>0</v>
      </c>
      <c r="AN150" s="6">
        <f t="shared" si="27"/>
        <v>0</v>
      </c>
    </row>
    <row r="151" spans="1:40" x14ac:dyDescent="0.3">
      <c r="A151" s="32"/>
      <c r="B151" s="31"/>
      <c r="C151" s="31"/>
      <c r="D151" s="31"/>
      <c r="E151" s="31"/>
      <c r="F151" s="31"/>
      <c r="G151" s="31"/>
      <c r="H151" s="31"/>
      <c r="I151" s="31"/>
      <c r="J151" s="31"/>
      <c r="K151" s="30"/>
      <c r="L151" s="30"/>
      <c r="M151" s="30"/>
      <c r="N151" s="30"/>
      <c r="O151" s="30"/>
      <c r="P151" s="30"/>
      <c r="Q151" s="30"/>
      <c r="R151" s="30"/>
      <c r="S151" s="30"/>
      <c r="T151" s="30"/>
      <c r="U151" s="30"/>
      <c r="V151" s="30"/>
      <c r="W151" s="30"/>
      <c r="X151" s="30"/>
      <c r="Y151" s="30"/>
      <c r="Z151" s="30"/>
      <c r="AA151" s="30"/>
      <c r="AB151" s="30"/>
      <c r="AC151" s="30"/>
      <c r="AD151" s="30"/>
      <c r="AE151" s="30"/>
      <c r="AF151" s="33"/>
      <c r="AG151" s="33"/>
      <c r="AH151" s="33"/>
      <c r="AL151" s="6">
        <f t="shared" si="25"/>
        <v>0</v>
      </c>
      <c r="AM151" s="6">
        <f t="shared" si="26"/>
        <v>0</v>
      </c>
      <c r="AN151" s="6">
        <f t="shared" si="27"/>
        <v>0</v>
      </c>
    </row>
    <row r="152" spans="1:40" x14ac:dyDescent="0.3">
      <c r="A152" s="32"/>
      <c r="B152" s="31"/>
      <c r="C152" s="31"/>
      <c r="D152" s="31"/>
      <c r="E152" s="31"/>
      <c r="F152" s="31"/>
      <c r="G152" s="31"/>
      <c r="H152" s="31"/>
      <c r="I152" s="31"/>
      <c r="J152" s="31"/>
      <c r="K152" s="30"/>
      <c r="L152" s="30"/>
      <c r="M152" s="30"/>
      <c r="N152" s="30"/>
      <c r="O152" s="30"/>
      <c r="P152" s="30"/>
      <c r="Q152" s="30"/>
      <c r="R152" s="30"/>
      <c r="S152" s="30"/>
      <c r="T152" s="30"/>
      <c r="U152" s="30"/>
      <c r="V152" s="30"/>
      <c r="W152" s="30"/>
      <c r="X152" s="30"/>
      <c r="Y152" s="30"/>
      <c r="Z152" s="30"/>
      <c r="AA152" s="30"/>
      <c r="AB152" s="30"/>
      <c r="AC152" s="30"/>
      <c r="AD152" s="30"/>
      <c r="AE152" s="30"/>
      <c r="AF152" s="33"/>
      <c r="AG152" s="33"/>
      <c r="AH152" s="33"/>
      <c r="AL152" s="6">
        <f t="shared" si="25"/>
        <v>0</v>
      </c>
      <c r="AM152" s="6">
        <f t="shared" si="26"/>
        <v>0</v>
      </c>
      <c r="AN152" s="6">
        <f t="shared" si="27"/>
        <v>0</v>
      </c>
    </row>
    <row r="153" spans="1:40" x14ac:dyDescent="0.3">
      <c r="A153" s="32"/>
      <c r="B153" s="31"/>
      <c r="C153" s="31"/>
      <c r="D153" s="31"/>
      <c r="E153" s="31"/>
      <c r="F153" s="31"/>
      <c r="G153" s="31"/>
      <c r="H153" s="31"/>
      <c r="I153" s="31"/>
      <c r="J153" s="31"/>
      <c r="K153" s="30"/>
      <c r="L153" s="30"/>
      <c r="M153" s="30"/>
      <c r="N153" s="30"/>
      <c r="O153" s="30"/>
      <c r="P153" s="30"/>
      <c r="Q153" s="30"/>
      <c r="R153" s="30"/>
      <c r="S153" s="30"/>
      <c r="T153" s="30"/>
      <c r="U153" s="30"/>
      <c r="V153" s="30"/>
      <c r="W153" s="30"/>
      <c r="X153" s="30"/>
      <c r="Y153" s="30"/>
      <c r="Z153" s="30"/>
      <c r="AA153" s="30"/>
      <c r="AB153" s="30"/>
      <c r="AC153" s="30"/>
      <c r="AD153" s="30"/>
      <c r="AE153" s="30"/>
      <c r="AF153" s="33"/>
      <c r="AG153" s="33"/>
      <c r="AH153" s="33"/>
      <c r="AL153" s="6">
        <f t="shared" si="25"/>
        <v>0</v>
      </c>
      <c r="AM153" s="6">
        <f t="shared" si="26"/>
        <v>0</v>
      </c>
      <c r="AN153" s="6">
        <f t="shared" si="27"/>
        <v>0</v>
      </c>
    </row>
    <row r="154" spans="1:40" x14ac:dyDescent="0.3">
      <c r="A154" s="32"/>
      <c r="B154" s="31"/>
      <c r="C154" s="31"/>
      <c r="D154" s="31"/>
      <c r="E154" s="31"/>
      <c r="F154" s="31"/>
      <c r="G154" s="31"/>
      <c r="H154" s="31"/>
      <c r="I154" s="31"/>
      <c r="J154" s="31"/>
      <c r="K154" s="30"/>
      <c r="L154" s="30"/>
      <c r="M154" s="30"/>
      <c r="N154" s="30"/>
      <c r="O154" s="30"/>
      <c r="P154" s="30"/>
      <c r="Q154" s="30"/>
      <c r="R154" s="30"/>
      <c r="S154" s="30"/>
      <c r="T154" s="30"/>
      <c r="U154" s="30"/>
      <c r="V154" s="30"/>
      <c r="W154" s="30"/>
      <c r="X154" s="30"/>
      <c r="Y154" s="30"/>
      <c r="Z154" s="30"/>
      <c r="AA154" s="30"/>
      <c r="AB154" s="30"/>
      <c r="AC154" s="30"/>
      <c r="AD154" s="30"/>
      <c r="AE154" s="30"/>
      <c r="AF154" s="33"/>
      <c r="AG154" s="33"/>
      <c r="AH154" s="33"/>
      <c r="AL154" s="6">
        <f t="shared" si="25"/>
        <v>0</v>
      </c>
      <c r="AM154" s="6">
        <f t="shared" si="26"/>
        <v>0</v>
      </c>
      <c r="AN154" s="6">
        <f t="shared" si="27"/>
        <v>0</v>
      </c>
    </row>
    <row r="155" spans="1:40" x14ac:dyDescent="0.3">
      <c r="A155" s="32"/>
      <c r="B155" s="31"/>
      <c r="C155" s="31"/>
      <c r="D155" s="31"/>
      <c r="E155" s="31"/>
      <c r="F155" s="31"/>
      <c r="G155" s="31"/>
      <c r="H155" s="31"/>
      <c r="I155" s="31"/>
      <c r="J155" s="31"/>
      <c r="K155" s="30"/>
      <c r="L155" s="30"/>
      <c r="M155" s="30"/>
      <c r="N155" s="30"/>
      <c r="O155" s="30"/>
      <c r="P155" s="30"/>
      <c r="Q155" s="30"/>
      <c r="R155" s="30"/>
      <c r="S155" s="30"/>
      <c r="T155" s="30"/>
      <c r="U155" s="30"/>
      <c r="V155" s="30"/>
      <c r="W155" s="30"/>
      <c r="X155" s="30"/>
      <c r="Y155" s="30"/>
      <c r="Z155" s="30"/>
      <c r="AA155" s="30"/>
      <c r="AB155" s="30"/>
      <c r="AC155" s="30"/>
      <c r="AD155" s="30"/>
      <c r="AE155" s="30"/>
      <c r="AF155" s="33"/>
      <c r="AG155" s="33"/>
      <c r="AH155" s="33"/>
      <c r="AL155" s="6">
        <f t="shared" si="25"/>
        <v>0</v>
      </c>
      <c r="AM155" s="6">
        <f t="shared" si="26"/>
        <v>0</v>
      </c>
      <c r="AN155" s="6">
        <f t="shared" si="27"/>
        <v>0</v>
      </c>
    </row>
    <row r="156" spans="1:40" x14ac:dyDescent="0.3">
      <c r="A156" s="32"/>
      <c r="B156" s="31"/>
      <c r="C156" s="31"/>
      <c r="D156" s="31"/>
      <c r="E156" s="31"/>
      <c r="F156" s="31"/>
      <c r="G156" s="31"/>
      <c r="H156" s="31"/>
      <c r="I156" s="31"/>
      <c r="J156" s="31"/>
      <c r="K156" s="30"/>
      <c r="L156" s="30"/>
      <c r="M156" s="30"/>
      <c r="N156" s="30"/>
      <c r="O156" s="30"/>
      <c r="P156" s="30"/>
      <c r="Q156" s="30"/>
      <c r="R156" s="30"/>
      <c r="S156" s="30"/>
      <c r="T156" s="30"/>
      <c r="U156" s="30"/>
      <c r="V156" s="30"/>
      <c r="W156" s="30"/>
      <c r="X156" s="30"/>
      <c r="Y156" s="30"/>
      <c r="Z156" s="30"/>
      <c r="AA156" s="30"/>
      <c r="AB156" s="30"/>
      <c r="AC156" s="30"/>
      <c r="AD156" s="30"/>
      <c r="AE156" s="30"/>
      <c r="AF156" s="33"/>
      <c r="AG156" s="33"/>
      <c r="AH156" s="33"/>
      <c r="AL156" s="6">
        <f t="shared" si="25"/>
        <v>0</v>
      </c>
      <c r="AM156" s="6">
        <f t="shared" si="26"/>
        <v>0</v>
      </c>
      <c r="AN156" s="6">
        <f t="shared" si="27"/>
        <v>0</v>
      </c>
    </row>
    <row r="157" spans="1:40" x14ac:dyDescent="0.3">
      <c r="A157" s="32"/>
      <c r="B157" s="31"/>
      <c r="C157" s="31"/>
      <c r="D157" s="31"/>
      <c r="E157" s="31"/>
      <c r="F157" s="31"/>
      <c r="G157" s="31"/>
      <c r="H157" s="31"/>
      <c r="I157" s="31"/>
      <c r="J157" s="31"/>
      <c r="K157" s="30"/>
      <c r="L157" s="30"/>
      <c r="M157" s="30"/>
      <c r="N157" s="30"/>
      <c r="O157" s="30"/>
      <c r="P157" s="30"/>
      <c r="Q157" s="30"/>
      <c r="R157" s="30"/>
      <c r="S157" s="30"/>
      <c r="T157" s="30"/>
      <c r="U157" s="30"/>
      <c r="V157" s="30"/>
      <c r="W157" s="30"/>
      <c r="X157" s="30"/>
      <c r="Y157" s="30"/>
      <c r="Z157" s="30"/>
      <c r="AA157" s="30"/>
      <c r="AB157" s="30"/>
      <c r="AC157" s="30"/>
      <c r="AD157" s="30"/>
      <c r="AE157" s="30"/>
      <c r="AF157" s="33"/>
      <c r="AG157" s="33"/>
      <c r="AH157" s="33"/>
      <c r="AL157" s="6">
        <f t="shared" si="25"/>
        <v>0</v>
      </c>
      <c r="AM157" s="6">
        <f t="shared" si="26"/>
        <v>0</v>
      </c>
      <c r="AN157" s="6">
        <f t="shared" si="27"/>
        <v>0</v>
      </c>
    </row>
    <row r="158" spans="1:40" x14ac:dyDescent="0.3">
      <c r="A158" s="32"/>
      <c r="B158" s="31"/>
      <c r="C158" s="31"/>
      <c r="D158" s="31"/>
      <c r="E158" s="31"/>
      <c r="F158" s="31"/>
      <c r="G158" s="31"/>
      <c r="H158" s="31"/>
      <c r="I158" s="31"/>
      <c r="J158" s="31"/>
      <c r="K158" s="30"/>
      <c r="L158" s="30"/>
      <c r="M158" s="30"/>
      <c r="N158" s="30"/>
      <c r="O158" s="30"/>
      <c r="P158" s="30"/>
      <c r="Q158" s="30"/>
      <c r="R158" s="30"/>
      <c r="S158" s="30"/>
      <c r="T158" s="30"/>
      <c r="U158" s="30"/>
      <c r="V158" s="30"/>
      <c r="W158" s="30"/>
      <c r="X158" s="30"/>
      <c r="Y158" s="30"/>
      <c r="Z158" s="30"/>
      <c r="AA158" s="30"/>
      <c r="AB158" s="30"/>
      <c r="AC158" s="30"/>
      <c r="AD158" s="30"/>
      <c r="AE158" s="30"/>
      <c r="AF158" s="33"/>
      <c r="AG158" s="33"/>
      <c r="AH158" s="33"/>
      <c r="AL158" s="6">
        <f t="shared" si="25"/>
        <v>0</v>
      </c>
      <c r="AM158" s="6">
        <f t="shared" si="26"/>
        <v>0</v>
      </c>
      <c r="AN158" s="6">
        <f t="shared" si="27"/>
        <v>0</v>
      </c>
    </row>
    <row r="159" spans="1:40" x14ac:dyDescent="0.3">
      <c r="A159" s="32"/>
      <c r="B159" s="31"/>
      <c r="C159" s="31"/>
      <c r="D159" s="31"/>
      <c r="E159" s="31"/>
      <c r="F159" s="31"/>
      <c r="G159" s="31"/>
      <c r="H159" s="31"/>
      <c r="I159" s="31"/>
      <c r="J159" s="31"/>
      <c r="K159" s="30"/>
      <c r="L159" s="30"/>
      <c r="M159" s="30"/>
      <c r="N159" s="30"/>
      <c r="O159" s="30"/>
      <c r="P159" s="30"/>
      <c r="Q159" s="30"/>
      <c r="R159" s="30"/>
      <c r="S159" s="30"/>
      <c r="T159" s="30"/>
      <c r="U159" s="30"/>
      <c r="V159" s="30"/>
      <c r="W159" s="30"/>
      <c r="X159" s="30"/>
      <c r="Y159" s="30"/>
      <c r="Z159" s="30"/>
      <c r="AA159" s="30"/>
      <c r="AB159" s="30"/>
      <c r="AC159" s="30"/>
      <c r="AD159" s="30"/>
      <c r="AE159" s="30"/>
      <c r="AF159" s="33"/>
      <c r="AG159" s="33"/>
      <c r="AH159" s="33"/>
      <c r="AL159" s="6">
        <f t="shared" si="25"/>
        <v>0</v>
      </c>
      <c r="AM159" s="6">
        <f t="shared" si="26"/>
        <v>0</v>
      </c>
      <c r="AN159" s="6">
        <f t="shared" si="27"/>
        <v>0</v>
      </c>
    </row>
    <row r="160" spans="1:40" x14ac:dyDescent="0.3">
      <c r="A160" s="32"/>
      <c r="B160" s="31"/>
      <c r="C160" s="31"/>
      <c r="D160" s="31"/>
      <c r="E160" s="31"/>
      <c r="F160" s="31"/>
      <c r="G160" s="31"/>
      <c r="H160" s="31"/>
      <c r="I160" s="31"/>
      <c r="J160" s="31"/>
      <c r="K160" s="30"/>
      <c r="L160" s="30"/>
      <c r="M160" s="30"/>
      <c r="N160" s="30"/>
      <c r="O160" s="30"/>
      <c r="P160" s="30"/>
      <c r="Q160" s="30"/>
      <c r="R160" s="30"/>
      <c r="S160" s="30"/>
      <c r="T160" s="30"/>
      <c r="U160" s="30"/>
      <c r="V160" s="30"/>
      <c r="W160" s="30"/>
      <c r="X160" s="30"/>
      <c r="Y160" s="30"/>
      <c r="Z160" s="30"/>
      <c r="AA160" s="30"/>
      <c r="AB160" s="30"/>
      <c r="AC160" s="30"/>
      <c r="AD160" s="30"/>
      <c r="AE160" s="30"/>
      <c r="AF160" s="33"/>
      <c r="AG160" s="33"/>
      <c r="AH160" s="33"/>
      <c r="AL160" s="6">
        <f t="shared" si="25"/>
        <v>0</v>
      </c>
      <c r="AM160" s="6">
        <f t="shared" si="26"/>
        <v>0</v>
      </c>
      <c r="AN160" s="6">
        <f t="shared" si="27"/>
        <v>0</v>
      </c>
    </row>
    <row r="161" spans="1:40" x14ac:dyDescent="0.3">
      <c r="A161" s="32"/>
      <c r="B161" s="31"/>
      <c r="C161" s="31"/>
      <c r="D161" s="31"/>
      <c r="E161" s="31"/>
      <c r="F161" s="31"/>
      <c r="G161" s="31"/>
      <c r="H161" s="31"/>
      <c r="I161" s="31"/>
      <c r="J161" s="31"/>
      <c r="K161" s="30"/>
      <c r="L161" s="30"/>
      <c r="M161" s="30"/>
      <c r="N161" s="30"/>
      <c r="O161" s="30"/>
      <c r="P161" s="30"/>
      <c r="Q161" s="30"/>
      <c r="R161" s="30"/>
      <c r="S161" s="30"/>
      <c r="T161" s="30"/>
      <c r="U161" s="30"/>
      <c r="V161" s="30"/>
      <c r="W161" s="30"/>
      <c r="X161" s="30"/>
      <c r="Y161" s="30"/>
      <c r="Z161" s="30"/>
      <c r="AA161" s="30"/>
      <c r="AB161" s="30"/>
      <c r="AC161" s="30"/>
      <c r="AD161" s="30"/>
      <c r="AE161" s="30"/>
      <c r="AF161" s="33"/>
      <c r="AG161" s="33"/>
      <c r="AH161" s="33"/>
      <c r="AL161" s="6">
        <f t="shared" si="25"/>
        <v>0</v>
      </c>
      <c r="AM161" s="6">
        <f t="shared" si="26"/>
        <v>0</v>
      </c>
      <c r="AN161" s="6">
        <f t="shared" si="27"/>
        <v>0</v>
      </c>
    </row>
    <row r="162" spans="1:40" x14ac:dyDescent="0.3">
      <c r="A162" s="32"/>
      <c r="B162" s="31"/>
      <c r="C162" s="31"/>
      <c r="D162" s="31"/>
      <c r="E162" s="31"/>
      <c r="F162" s="31"/>
      <c r="G162" s="31"/>
      <c r="H162" s="31"/>
      <c r="I162" s="31"/>
      <c r="J162" s="31"/>
      <c r="K162" s="30"/>
      <c r="L162" s="30"/>
      <c r="M162" s="30"/>
      <c r="N162" s="30"/>
      <c r="O162" s="30"/>
      <c r="P162" s="30"/>
      <c r="Q162" s="30"/>
      <c r="R162" s="30"/>
      <c r="S162" s="30"/>
      <c r="T162" s="30"/>
      <c r="U162" s="30"/>
      <c r="V162" s="30"/>
      <c r="W162" s="30"/>
      <c r="X162" s="30"/>
      <c r="Y162" s="30"/>
      <c r="Z162" s="30"/>
      <c r="AA162" s="30"/>
      <c r="AB162" s="30"/>
      <c r="AC162" s="30"/>
      <c r="AD162" s="30"/>
      <c r="AE162" s="30"/>
      <c r="AF162" s="33"/>
      <c r="AG162" s="33"/>
      <c r="AH162" s="33"/>
      <c r="AL162" s="6">
        <f t="shared" si="25"/>
        <v>0</v>
      </c>
      <c r="AM162" s="6">
        <f t="shared" si="26"/>
        <v>0</v>
      </c>
      <c r="AN162" s="6">
        <f t="shared" si="27"/>
        <v>0</v>
      </c>
    </row>
    <row r="163" spans="1:40" x14ac:dyDescent="0.3">
      <c r="A163" s="32"/>
      <c r="B163" s="31"/>
      <c r="C163" s="31"/>
      <c r="D163" s="31"/>
      <c r="E163" s="31"/>
      <c r="F163" s="31"/>
      <c r="G163" s="31"/>
      <c r="H163" s="31"/>
      <c r="I163" s="31"/>
      <c r="J163" s="31"/>
      <c r="K163" s="30"/>
      <c r="L163" s="30"/>
      <c r="M163" s="30"/>
      <c r="N163" s="30"/>
      <c r="O163" s="30"/>
      <c r="P163" s="30"/>
      <c r="Q163" s="30"/>
      <c r="R163" s="30"/>
      <c r="S163" s="30"/>
      <c r="T163" s="30"/>
      <c r="U163" s="30"/>
      <c r="V163" s="30"/>
      <c r="W163" s="30"/>
      <c r="X163" s="30"/>
      <c r="Y163" s="30"/>
      <c r="Z163" s="30"/>
      <c r="AA163" s="30"/>
      <c r="AB163" s="30"/>
      <c r="AC163" s="30"/>
      <c r="AD163" s="30"/>
      <c r="AE163" s="30"/>
      <c r="AF163" s="33"/>
      <c r="AG163" s="33"/>
      <c r="AH163" s="33"/>
      <c r="AL163" s="6">
        <f t="shared" si="25"/>
        <v>0</v>
      </c>
      <c r="AM163" s="6">
        <f t="shared" si="26"/>
        <v>0</v>
      </c>
      <c r="AN163" s="6">
        <f t="shared" si="27"/>
        <v>0</v>
      </c>
    </row>
    <row r="164" spans="1:40" x14ac:dyDescent="0.3">
      <c r="A164" s="32"/>
      <c r="B164" s="31"/>
      <c r="C164" s="31"/>
      <c r="D164" s="31"/>
      <c r="E164" s="31"/>
      <c r="F164" s="31"/>
      <c r="G164" s="31"/>
      <c r="H164" s="31"/>
      <c r="I164" s="31"/>
      <c r="J164" s="31"/>
      <c r="K164" s="30"/>
      <c r="L164" s="30"/>
      <c r="M164" s="30"/>
      <c r="N164" s="30"/>
      <c r="O164" s="30"/>
      <c r="P164" s="30"/>
      <c r="Q164" s="30"/>
      <c r="R164" s="30"/>
      <c r="S164" s="30"/>
      <c r="T164" s="30"/>
      <c r="U164" s="30"/>
      <c r="V164" s="30"/>
      <c r="W164" s="30"/>
      <c r="X164" s="30"/>
      <c r="Y164" s="30"/>
      <c r="Z164" s="30"/>
      <c r="AA164" s="30"/>
      <c r="AB164" s="30"/>
      <c r="AC164" s="30"/>
      <c r="AD164" s="30"/>
      <c r="AE164" s="30"/>
      <c r="AF164" s="33"/>
      <c r="AG164" s="33"/>
      <c r="AH164" s="33"/>
      <c r="AL164" s="6">
        <f t="shared" si="25"/>
        <v>0</v>
      </c>
      <c r="AM164" s="6">
        <f t="shared" si="26"/>
        <v>0</v>
      </c>
      <c r="AN164" s="6">
        <f t="shared" si="27"/>
        <v>0</v>
      </c>
    </row>
    <row r="165" spans="1:40" x14ac:dyDescent="0.3">
      <c r="A165" s="32"/>
      <c r="B165" s="31"/>
      <c r="C165" s="31"/>
      <c r="D165" s="31"/>
      <c r="E165" s="31"/>
      <c r="F165" s="31"/>
      <c r="G165" s="31"/>
      <c r="H165" s="31"/>
      <c r="I165" s="31"/>
      <c r="J165" s="31"/>
      <c r="K165" s="30"/>
      <c r="L165" s="30"/>
      <c r="M165" s="30"/>
      <c r="N165" s="30"/>
      <c r="O165" s="30"/>
      <c r="P165" s="30"/>
      <c r="Q165" s="30"/>
      <c r="R165" s="30"/>
      <c r="S165" s="30"/>
      <c r="T165" s="30"/>
      <c r="U165" s="30"/>
      <c r="V165" s="30"/>
      <c r="W165" s="30"/>
      <c r="X165" s="30"/>
      <c r="Y165" s="30"/>
      <c r="Z165" s="30"/>
      <c r="AA165" s="30"/>
      <c r="AB165" s="30"/>
      <c r="AC165" s="30"/>
      <c r="AD165" s="30"/>
      <c r="AE165" s="30"/>
      <c r="AF165" s="33"/>
      <c r="AG165" s="33"/>
      <c r="AH165" s="33"/>
      <c r="AL165" s="6">
        <f t="shared" si="25"/>
        <v>0</v>
      </c>
      <c r="AM165" s="6">
        <f t="shared" si="26"/>
        <v>0</v>
      </c>
      <c r="AN165" s="6">
        <f t="shared" si="27"/>
        <v>0</v>
      </c>
    </row>
    <row r="166" spans="1:40" x14ac:dyDescent="0.3">
      <c r="A166" s="32"/>
      <c r="B166" s="31"/>
      <c r="C166" s="31"/>
      <c r="D166" s="31"/>
      <c r="E166" s="31"/>
      <c r="F166" s="31"/>
      <c r="G166" s="31"/>
      <c r="H166" s="31"/>
      <c r="I166" s="31"/>
      <c r="J166" s="31"/>
      <c r="K166" s="30"/>
      <c r="L166" s="30"/>
      <c r="M166" s="30"/>
      <c r="N166" s="30"/>
      <c r="O166" s="30"/>
      <c r="P166" s="30"/>
      <c r="Q166" s="30"/>
      <c r="R166" s="30"/>
      <c r="S166" s="30"/>
      <c r="T166" s="30"/>
      <c r="U166" s="30"/>
      <c r="V166" s="30"/>
      <c r="W166" s="30"/>
      <c r="X166" s="30"/>
      <c r="Y166" s="30"/>
      <c r="Z166" s="30"/>
      <c r="AA166" s="30"/>
      <c r="AB166" s="30"/>
      <c r="AC166" s="30"/>
      <c r="AD166" s="30"/>
      <c r="AE166" s="30"/>
      <c r="AF166" s="33"/>
      <c r="AG166" s="33"/>
      <c r="AH166" s="33"/>
      <c r="AL166" s="6">
        <f t="shared" si="25"/>
        <v>0</v>
      </c>
      <c r="AM166" s="6">
        <f t="shared" si="26"/>
        <v>0</v>
      </c>
      <c r="AN166" s="6">
        <f t="shared" si="27"/>
        <v>0</v>
      </c>
    </row>
    <row r="167" spans="1:40" x14ac:dyDescent="0.3">
      <c r="A167" s="32"/>
      <c r="B167" s="31"/>
      <c r="C167" s="31"/>
      <c r="D167" s="31"/>
      <c r="E167" s="31"/>
      <c r="F167" s="31"/>
      <c r="G167" s="31"/>
      <c r="H167" s="31"/>
      <c r="I167" s="31"/>
      <c r="J167" s="31"/>
      <c r="K167" s="30"/>
      <c r="L167" s="30"/>
      <c r="M167" s="30"/>
      <c r="N167" s="30"/>
      <c r="O167" s="30"/>
      <c r="P167" s="30"/>
      <c r="Q167" s="30"/>
      <c r="R167" s="30"/>
      <c r="S167" s="30"/>
      <c r="T167" s="30"/>
      <c r="U167" s="30"/>
      <c r="V167" s="30"/>
      <c r="W167" s="30"/>
      <c r="X167" s="30"/>
      <c r="Y167" s="30"/>
      <c r="Z167" s="30"/>
      <c r="AA167" s="30"/>
      <c r="AB167" s="30"/>
      <c r="AC167" s="30"/>
      <c r="AD167" s="30"/>
      <c r="AE167" s="30"/>
      <c r="AF167" s="33"/>
      <c r="AG167" s="33"/>
      <c r="AH167" s="33"/>
      <c r="AL167" s="6">
        <f t="shared" si="25"/>
        <v>0</v>
      </c>
      <c r="AM167" s="6">
        <f t="shared" si="26"/>
        <v>0</v>
      </c>
      <c r="AN167" s="6">
        <f t="shared" si="27"/>
        <v>0</v>
      </c>
    </row>
    <row r="168" spans="1:40" x14ac:dyDescent="0.3">
      <c r="A168" s="32"/>
      <c r="B168" s="31"/>
      <c r="C168" s="31"/>
      <c r="D168" s="31"/>
      <c r="E168" s="31"/>
      <c r="F168" s="31"/>
      <c r="G168" s="31"/>
      <c r="H168" s="31"/>
      <c r="I168" s="31"/>
      <c r="J168" s="31"/>
      <c r="K168" s="30"/>
      <c r="L168" s="30"/>
      <c r="M168" s="30"/>
      <c r="N168" s="30"/>
      <c r="O168" s="30"/>
      <c r="P168" s="30"/>
      <c r="Q168" s="30"/>
      <c r="R168" s="30"/>
      <c r="S168" s="30"/>
      <c r="T168" s="30"/>
      <c r="U168" s="30"/>
      <c r="V168" s="30"/>
      <c r="W168" s="30"/>
      <c r="X168" s="30"/>
      <c r="Y168" s="30"/>
      <c r="Z168" s="30"/>
      <c r="AA168" s="30"/>
      <c r="AB168" s="30"/>
      <c r="AC168" s="30"/>
      <c r="AD168" s="30"/>
      <c r="AE168" s="30"/>
      <c r="AF168" s="33"/>
      <c r="AG168" s="33"/>
      <c r="AH168" s="33"/>
      <c r="AL168" s="6">
        <f t="shared" si="25"/>
        <v>0</v>
      </c>
      <c r="AM168" s="6">
        <f t="shared" si="26"/>
        <v>0</v>
      </c>
      <c r="AN168" s="6">
        <f t="shared" si="27"/>
        <v>0</v>
      </c>
    </row>
    <row r="169" spans="1:40" x14ac:dyDescent="0.3">
      <c r="A169" s="32"/>
      <c r="B169" s="31"/>
      <c r="C169" s="31"/>
      <c r="D169" s="31"/>
      <c r="E169" s="31"/>
      <c r="F169" s="31"/>
      <c r="G169" s="31"/>
      <c r="H169" s="31"/>
      <c r="I169" s="31"/>
      <c r="J169" s="31"/>
      <c r="K169" s="30"/>
      <c r="L169" s="30"/>
      <c r="M169" s="30"/>
      <c r="N169" s="30"/>
      <c r="O169" s="30"/>
      <c r="P169" s="30"/>
      <c r="Q169" s="30"/>
      <c r="R169" s="30"/>
      <c r="S169" s="30"/>
      <c r="T169" s="30"/>
      <c r="U169" s="30"/>
      <c r="V169" s="30"/>
      <c r="W169" s="30"/>
      <c r="X169" s="30"/>
      <c r="Y169" s="30"/>
      <c r="Z169" s="30"/>
      <c r="AA169" s="30"/>
      <c r="AB169" s="30"/>
      <c r="AC169" s="30"/>
      <c r="AD169" s="30"/>
      <c r="AE169" s="30"/>
      <c r="AF169" s="33"/>
      <c r="AG169" s="33"/>
      <c r="AH169" s="33"/>
      <c r="AL169" s="6">
        <f t="shared" si="25"/>
        <v>0</v>
      </c>
      <c r="AM169" s="6">
        <f t="shared" si="26"/>
        <v>0</v>
      </c>
      <c r="AN169" s="6">
        <f t="shared" si="27"/>
        <v>0</v>
      </c>
    </row>
    <row r="170" spans="1:40" x14ac:dyDescent="0.3">
      <c r="A170" s="32"/>
      <c r="B170" s="31"/>
      <c r="C170" s="31"/>
      <c r="D170" s="31"/>
      <c r="E170" s="31"/>
      <c r="F170" s="31"/>
      <c r="G170" s="31"/>
      <c r="H170" s="31"/>
      <c r="I170" s="31"/>
      <c r="J170" s="31"/>
      <c r="K170" s="30"/>
      <c r="L170" s="30"/>
      <c r="M170" s="30"/>
      <c r="N170" s="30"/>
      <c r="O170" s="30"/>
      <c r="P170" s="30"/>
      <c r="Q170" s="30"/>
      <c r="R170" s="30"/>
      <c r="S170" s="30"/>
      <c r="T170" s="30"/>
      <c r="U170" s="30"/>
      <c r="V170" s="30"/>
      <c r="W170" s="30"/>
      <c r="X170" s="30"/>
      <c r="Y170" s="30"/>
      <c r="Z170" s="30"/>
      <c r="AA170" s="30"/>
      <c r="AB170" s="30"/>
      <c r="AC170" s="30"/>
      <c r="AD170" s="30"/>
      <c r="AE170" s="30"/>
      <c r="AF170" s="33"/>
      <c r="AG170" s="33"/>
      <c r="AH170" s="33"/>
      <c r="AL170" s="6">
        <f t="shared" si="25"/>
        <v>0</v>
      </c>
      <c r="AM170" s="6">
        <f t="shared" si="26"/>
        <v>0</v>
      </c>
      <c r="AN170" s="6">
        <f t="shared" si="27"/>
        <v>0</v>
      </c>
    </row>
    <row r="171" spans="1:40" x14ac:dyDescent="0.3">
      <c r="A171" s="32"/>
      <c r="B171" s="31"/>
      <c r="C171" s="31"/>
      <c r="D171" s="31"/>
      <c r="E171" s="31"/>
      <c r="F171" s="31"/>
      <c r="G171" s="31"/>
      <c r="H171" s="31"/>
      <c r="I171" s="31"/>
      <c r="J171" s="31"/>
      <c r="K171" s="30"/>
      <c r="L171" s="30"/>
      <c r="M171" s="30"/>
      <c r="N171" s="30"/>
      <c r="O171" s="30"/>
      <c r="P171" s="30"/>
      <c r="Q171" s="30"/>
      <c r="R171" s="30"/>
      <c r="S171" s="30"/>
      <c r="T171" s="30"/>
      <c r="U171" s="30"/>
      <c r="V171" s="30"/>
      <c r="W171" s="30"/>
      <c r="X171" s="30"/>
      <c r="Y171" s="30"/>
      <c r="Z171" s="30"/>
      <c r="AA171" s="30"/>
      <c r="AB171" s="30"/>
      <c r="AC171" s="30"/>
      <c r="AD171" s="30"/>
      <c r="AE171" s="30"/>
      <c r="AF171" s="33"/>
      <c r="AG171" s="33"/>
      <c r="AH171" s="33"/>
      <c r="AL171" s="6">
        <f t="shared" si="25"/>
        <v>0</v>
      </c>
      <c r="AM171" s="6">
        <f t="shared" si="26"/>
        <v>0</v>
      </c>
      <c r="AN171" s="6">
        <f t="shared" si="27"/>
        <v>0</v>
      </c>
    </row>
    <row r="172" spans="1:40" x14ac:dyDescent="0.3">
      <c r="A172" s="32"/>
      <c r="B172" s="31"/>
      <c r="C172" s="31"/>
      <c r="D172" s="31"/>
      <c r="E172" s="31"/>
      <c r="F172" s="31"/>
      <c r="G172" s="31"/>
      <c r="H172" s="31"/>
      <c r="I172" s="31"/>
      <c r="J172" s="31"/>
      <c r="K172" s="30"/>
      <c r="L172" s="30"/>
      <c r="M172" s="30"/>
      <c r="N172" s="30"/>
      <c r="O172" s="30"/>
      <c r="P172" s="30"/>
      <c r="Q172" s="30"/>
      <c r="R172" s="30"/>
      <c r="S172" s="30"/>
      <c r="T172" s="30"/>
      <c r="U172" s="30"/>
      <c r="V172" s="30"/>
      <c r="W172" s="30"/>
      <c r="X172" s="30"/>
      <c r="Y172" s="30"/>
      <c r="Z172" s="30"/>
      <c r="AA172" s="30"/>
      <c r="AB172" s="30"/>
      <c r="AC172" s="30"/>
      <c r="AD172" s="30"/>
      <c r="AE172" s="30"/>
      <c r="AF172" s="33"/>
      <c r="AG172" s="33"/>
      <c r="AH172" s="33"/>
      <c r="AL172" s="6">
        <f t="shared" si="25"/>
        <v>0</v>
      </c>
      <c r="AM172" s="6">
        <f t="shared" si="26"/>
        <v>0</v>
      </c>
      <c r="AN172" s="6">
        <f t="shared" si="27"/>
        <v>0</v>
      </c>
    </row>
    <row r="173" spans="1:40" x14ac:dyDescent="0.3">
      <c r="A173" s="32"/>
      <c r="B173" s="31"/>
      <c r="C173" s="31"/>
      <c r="D173" s="31"/>
      <c r="E173" s="31"/>
      <c r="F173" s="31"/>
      <c r="G173" s="31"/>
      <c r="H173" s="31"/>
      <c r="I173" s="31"/>
      <c r="J173" s="31"/>
      <c r="K173" s="30"/>
      <c r="L173" s="30"/>
      <c r="M173" s="30"/>
      <c r="N173" s="30"/>
      <c r="O173" s="30"/>
      <c r="P173" s="30"/>
      <c r="Q173" s="30"/>
      <c r="R173" s="30"/>
      <c r="S173" s="30"/>
      <c r="T173" s="30"/>
      <c r="U173" s="30"/>
      <c r="V173" s="30"/>
      <c r="W173" s="30"/>
      <c r="X173" s="30"/>
      <c r="Y173" s="30"/>
      <c r="Z173" s="30"/>
      <c r="AA173" s="30"/>
      <c r="AB173" s="30"/>
      <c r="AC173" s="30"/>
      <c r="AD173" s="30"/>
      <c r="AE173" s="30"/>
      <c r="AF173" s="33"/>
      <c r="AG173" s="33"/>
      <c r="AH173" s="33"/>
      <c r="AL173" s="6">
        <f t="shared" si="25"/>
        <v>0</v>
      </c>
      <c r="AM173" s="6">
        <f t="shared" si="26"/>
        <v>0</v>
      </c>
      <c r="AN173" s="6">
        <f t="shared" si="27"/>
        <v>0</v>
      </c>
    </row>
    <row r="174" spans="1:40" x14ac:dyDescent="0.3">
      <c r="A174" s="32"/>
      <c r="B174" s="31"/>
      <c r="C174" s="31"/>
      <c r="D174" s="31"/>
      <c r="E174" s="31"/>
      <c r="F174" s="31"/>
      <c r="G174" s="31"/>
      <c r="H174" s="31"/>
      <c r="I174" s="31"/>
      <c r="J174" s="31"/>
      <c r="K174" s="30"/>
      <c r="L174" s="30"/>
      <c r="M174" s="30"/>
      <c r="N174" s="30"/>
      <c r="O174" s="30"/>
      <c r="P174" s="30"/>
      <c r="Q174" s="30"/>
      <c r="R174" s="30"/>
      <c r="S174" s="30"/>
      <c r="T174" s="30"/>
      <c r="U174" s="30"/>
      <c r="V174" s="30"/>
      <c r="W174" s="30"/>
      <c r="X174" s="30"/>
      <c r="Y174" s="30"/>
      <c r="Z174" s="30"/>
      <c r="AA174" s="30"/>
      <c r="AB174" s="30"/>
      <c r="AC174" s="30"/>
      <c r="AD174" s="30"/>
      <c r="AE174" s="30"/>
      <c r="AF174" s="33"/>
      <c r="AG174" s="33"/>
      <c r="AH174" s="33"/>
      <c r="AL174" s="6">
        <f t="shared" si="25"/>
        <v>0</v>
      </c>
      <c r="AM174" s="6">
        <f t="shared" si="26"/>
        <v>0</v>
      </c>
      <c r="AN174" s="6">
        <f t="shared" si="27"/>
        <v>0</v>
      </c>
    </row>
    <row r="175" spans="1:40" x14ac:dyDescent="0.3">
      <c r="A175" s="32"/>
      <c r="B175" s="31"/>
      <c r="C175" s="31"/>
      <c r="D175" s="31"/>
      <c r="E175" s="31"/>
      <c r="F175" s="31"/>
      <c r="G175" s="31"/>
      <c r="H175" s="31"/>
      <c r="I175" s="31"/>
      <c r="J175" s="31"/>
      <c r="K175" s="30"/>
      <c r="L175" s="30"/>
      <c r="M175" s="30"/>
      <c r="N175" s="30"/>
      <c r="O175" s="30"/>
      <c r="P175" s="30"/>
      <c r="Q175" s="30"/>
      <c r="R175" s="30"/>
      <c r="S175" s="30"/>
      <c r="T175" s="30"/>
      <c r="U175" s="30"/>
      <c r="V175" s="30"/>
      <c r="W175" s="30"/>
      <c r="X175" s="30"/>
      <c r="Y175" s="30"/>
      <c r="Z175" s="30"/>
      <c r="AA175" s="30"/>
      <c r="AB175" s="30"/>
      <c r="AC175" s="30"/>
      <c r="AD175" s="30"/>
      <c r="AE175" s="30"/>
      <c r="AF175" s="33"/>
      <c r="AG175" s="33"/>
      <c r="AH175" s="33"/>
      <c r="AL175" s="6">
        <f t="shared" si="25"/>
        <v>0</v>
      </c>
      <c r="AM175" s="6">
        <f t="shared" si="26"/>
        <v>0</v>
      </c>
      <c r="AN175" s="6">
        <f t="shared" si="27"/>
        <v>0</v>
      </c>
    </row>
    <row r="176" spans="1:40" x14ac:dyDescent="0.3">
      <c r="A176" s="32"/>
      <c r="B176" s="31"/>
      <c r="C176" s="31"/>
      <c r="D176" s="31"/>
      <c r="E176" s="31"/>
      <c r="F176" s="31"/>
      <c r="G176" s="31"/>
      <c r="H176" s="31"/>
      <c r="I176" s="31"/>
      <c r="J176" s="31"/>
      <c r="K176" s="30"/>
      <c r="L176" s="30"/>
      <c r="M176" s="30"/>
      <c r="N176" s="30"/>
      <c r="O176" s="30"/>
      <c r="P176" s="30"/>
      <c r="Q176" s="30"/>
      <c r="R176" s="30"/>
      <c r="S176" s="30"/>
      <c r="T176" s="30"/>
      <c r="U176" s="30"/>
      <c r="V176" s="30"/>
      <c r="W176" s="30"/>
      <c r="X176" s="30"/>
      <c r="Y176" s="30"/>
      <c r="Z176" s="30"/>
      <c r="AA176" s="30"/>
      <c r="AB176" s="30"/>
      <c r="AC176" s="30"/>
      <c r="AD176" s="30"/>
      <c r="AE176" s="30"/>
      <c r="AF176" s="33"/>
      <c r="AG176" s="33"/>
      <c r="AH176" s="33"/>
      <c r="AL176" s="6">
        <f t="shared" si="25"/>
        <v>0</v>
      </c>
      <c r="AM176" s="6">
        <f t="shared" si="26"/>
        <v>0</v>
      </c>
      <c r="AN176" s="6">
        <f t="shared" si="27"/>
        <v>0</v>
      </c>
    </row>
    <row r="177" spans="1:40" x14ac:dyDescent="0.3">
      <c r="A177" s="32"/>
      <c r="B177" s="31"/>
      <c r="C177" s="31"/>
      <c r="D177" s="31"/>
      <c r="E177" s="31"/>
      <c r="F177" s="31"/>
      <c r="G177" s="31"/>
      <c r="H177" s="31"/>
      <c r="I177" s="31"/>
      <c r="J177" s="31"/>
      <c r="K177" s="30"/>
      <c r="L177" s="30"/>
      <c r="M177" s="30"/>
      <c r="N177" s="30"/>
      <c r="O177" s="30"/>
      <c r="P177" s="30"/>
      <c r="Q177" s="30"/>
      <c r="R177" s="30"/>
      <c r="S177" s="30"/>
      <c r="T177" s="30"/>
      <c r="U177" s="30"/>
      <c r="V177" s="30"/>
      <c r="W177" s="30"/>
      <c r="X177" s="30"/>
      <c r="Y177" s="30"/>
      <c r="Z177" s="30"/>
      <c r="AA177" s="30"/>
      <c r="AB177" s="30"/>
      <c r="AC177" s="30"/>
      <c r="AD177" s="30"/>
      <c r="AE177" s="30"/>
      <c r="AF177" s="33"/>
      <c r="AG177" s="33"/>
      <c r="AH177" s="33"/>
      <c r="AL177" s="6">
        <f t="shared" si="25"/>
        <v>0</v>
      </c>
      <c r="AM177" s="6">
        <f t="shared" si="26"/>
        <v>0</v>
      </c>
      <c r="AN177" s="6">
        <f t="shared" si="27"/>
        <v>0</v>
      </c>
    </row>
    <row r="178" spans="1:40" x14ac:dyDescent="0.3">
      <c r="A178" s="32"/>
      <c r="B178" s="31"/>
      <c r="C178" s="31"/>
      <c r="D178" s="31"/>
      <c r="E178" s="31"/>
      <c r="F178" s="31"/>
      <c r="G178" s="31"/>
      <c r="H178" s="31"/>
      <c r="I178" s="31"/>
      <c r="J178" s="31"/>
      <c r="K178" s="30"/>
      <c r="L178" s="30"/>
      <c r="M178" s="30"/>
      <c r="N178" s="30"/>
      <c r="O178" s="30"/>
      <c r="P178" s="30"/>
      <c r="Q178" s="30"/>
      <c r="R178" s="30"/>
      <c r="S178" s="30"/>
      <c r="T178" s="30"/>
      <c r="U178" s="30"/>
      <c r="V178" s="30"/>
      <c r="W178" s="30"/>
      <c r="X178" s="30"/>
      <c r="Y178" s="30"/>
      <c r="Z178" s="30"/>
      <c r="AA178" s="30"/>
      <c r="AB178" s="30"/>
      <c r="AC178" s="30"/>
      <c r="AD178" s="30"/>
      <c r="AE178" s="30"/>
      <c r="AF178" s="33"/>
      <c r="AG178" s="33"/>
      <c r="AH178" s="33"/>
      <c r="AL178" s="6">
        <f t="shared" si="25"/>
        <v>0</v>
      </c>
      <c r="AM178" s="6">
        <f t="shared" si="26"/>
        <v>0</v>
      </c>
      <c r="AN178" s="6">
        <f t="shared" si="27"/>
        <v>0</v>
      </c>
    </row>
    <row r="179" spans="1:40" x14ac:dyDescent="0.3">
      <c r="A179" s="32"/>
      <c r="B179" s="31"/>
      <c r="C179" s="31"/>
      <c r="D179" s="31"/>
      <c r="E179" s="31"/>
      <c r="F179" s="31"/>
      <c r="G179" s="31"/>
      <c r="H179" s="31"/>
      <c r="I179" s="31"/>
      <c r="J179" s="31"/>
      <c r="K179" s="30"/>
      <c r="L179" s="30"/>
      <c r="M179" s="30"/>
      <c r="N179" s="30"/>
      <c r="O179" s="30"/>
      <c r="P179" s="30"/>
      <c r="Q179" s="30"/>
      <c r="R179" s="30"/>
      <c r="S179" s="30"/>
      <c r="T179" s="30"/>
      <c r="U179" s="30"/>
      <c r="V179" s="30"/>
      <c r="W179" s="30"/>
      <c r="X179" s="30"/>
      <c r="Y179" s="30"/>
      <c r="Z179" s="30"/>
      <c r="AA179" s="30"/>
      <c r="AB179" s="30"/>
      <c r="AC179" s="30"/>
      <c r="AD179" s="30"/>
      <c r="AE179" s="30"/>
      <c r="AF179" s="33"/>
      <c r="AG179" s="33"/>
      <c r="AH179" s="33"/>
      <c r="AL179" s="6">
        <f t="shared" si="25"/>
        <v>0</v>
      </c>
      <c r="AM179" s="6">
        <f t="shared" si="26"/>
        <v>0</v>
      </c>
      <c r="AN179" s="6">
        <f t="shared" si="27"/>
        <v>0</v>
      </c>
    </row>
    <row r="180" spans="1:40" x14ac:dyDescent="0.3">
      <c r="A180" s="32"/>
      <c r="B180" s="31"/>
      <c r="C180" s="31"/>
      <c r="D180" s="31"/>
      <c r="E180" s="31"/>
      <c r="F180" s="31"/>
      <c r="G180" s="31"/>
      <c r="H180" s="31"/>
      <c r="I180" s="31"/>
      <c r="J180" s="31"/>
      <c r="K180" s="30"/>
      <c r="L180" s="30"/>
      <c r="M180" s="30"/>
      <c r="N180" s="30"/>
      <c r="O180" s="30"/>
      <c r="P180" s="30"/>
      <c r="Q180" s="30"/>
      <c r="R180" s="30"/>
      <c r="S180" s="30"/>
      <c r="T180" s="30"/>
      <c r="U180" s="30"/>
      <c r="V180" s="30"/>
      <c r="W180" s="30"/>
      <c r="X180" s="30"/>
      <c r="Y180" s="30"/>
      <c r="Z180" s="30"/>
      <c r="AA180" s="30"/>
      <c r="AB180" s="30"/>
      <c r="AC180" s="30"/>
      <c r="AD180" s="30"/>
      <c r="AE180" s="30"/>
      <c r="AF180" s="33"/>
      <c r="AG180" s="33"/>
      <c r="AH180" s="33"/>
      <c r="AL180" s="6">
        <f t="shared" si="25"/>
        <v>0</v>
      </c>
      <c r="AM180" s="6">
        <f t="shared" si="26"/>
        <v>0</v>
      </c>
      <c r="AN180" s="6">
        <f t="shared" si="27"/>
        <v>0</v>
      </c>
    </row>
    <row r="181" spans="1:40" x14ac:dyDescent="0.3">
      <c r="A181" s="32"/>
      <c r="B181" s="31"/>
      <c r="C181" s="31"/>
      <c r="D181" s="31"/>
      <c r="E181" s="31"/>
      <c r="F181" s="31"/>
      <c r="G181" s="31"/>
      <c r="H181" s="31"/>
      <c r="I181" s="31"/>
      <c r="J181" s="31"/>
      <c r="K181" s="30"/>
      <c r="L181" s="30"/>
      <c r="M181" s="30"/>
      <c r="N181" s="30"/>
      <c r="O181" s="30"/>
      <c r="P181" s="30"/>
      <c r="Q181" s="30"/>
      <c r="R181" s="30"/>
      <c r="S181" s="30"/>
      <c r="T181" s="30"/>
      <c r="U181" s="30"/>
      <c r="V181" s="30"/>
      <c r="W181" s="30"/>
      <c r="X181" s="30"/>
      <c r="Y181" s="30"/>
      <c r="Z181" s="30"/>
      <c r="AA181" s="30"/>
      <c r="AB181" s="30"/>
      <c r="AC181" s="30"/>
      <c r="AD181" s="30"/>
      <c r="AE181" s="30"/>
      <c r="AF181" s="33"/>
      <c r="AG181" s="33"/>
      <c r="AH181" s="33"/>
      <c r="AL181" s="6">
        <f t="shared" si="25"/>
        <v>0</v>
      </c>
      <c r="AM181" s="6">
        <f t="shared" si="26"/>
        <v>0</v>
      </c>
      <c r="AN181" s="6">
        <f t="shared" si="27"/>
        <v>0</v>
      </c>
    </row>
    <row r="182" spans="1:40" x14ac:dyDescent="0.3">
      <c r="A182" s="32"/>
      <c r="B182" s="31"/>
      <c r="C182" s="31"/>
      <c r="D182" s="31"/>
      <c r="E182" s="31"/>
      <c r="F182" s="31"/>
      <c r="G182" s="31"/>
      <c r="H182" s="31"/>
      <c r="I182" s="31"/>
      <c r="J182" s="31"/>
      <c r="K182" s="30"/>
      <c r="L182" s="30"/>
      <c r="M182" s="30"/>
      <c r="N182" s="30"/>
      <c r="O182" s="30"/>
      <c r="P182" s="30"/>
      <c r="Q182" s="30"/>
      <c r="R182" s="30"/>
      <c r="S182" s="30"/>
      <c r="T182" s="30"/>
      <c r="U182" s="30"/>
      <c r="V182" s="30"/>
      <c r="W182" s="30"/>
      <c r="X182" s="30"/>
      <c r="Y182" s="30"/>
      <c r="Z182" s="30"/>
      <c r="AA182" s="30"/>
      <c r="AB182" s="30"/>
      <c r="AC182" s="30"/>
      <c r="AD182" s="30"/>
      <c r="AE182" s="30"/>
      <c r="AF182" s="33"/>
      <c r="AG182" s="33"/>
      <c r="AH182" s="33"/>
      <c r="AL182" s="6">
        <f t="shared" si="25"/>
        <v>0</v>
      </c>
      <c r="AM182" s="6">
        <f t="shared" si="26"/>
        <v>0</v>
      </c>
      <c r="AN182" s="6">
        <f t="shared" si="27"/>
        <v>0</v>
      </c>
    </row>
    <row r="183" spans="1:40" x14ac:dyDescent="0.3">
      <c r="A183" s="32"/>
      <c r="B183" s="31"/>
      <c r="C183" s="31"/>
      <c r="D183" s="31"/>
      <c r="E183" s="31"/>
      <c r="F183" s="31"/>
      <c r="G183" s="31"/>
      <c r="H183" s="31"/>
      <c r="I183" s="31"/>
      <c r="J183" s="31"/>
      <c r="K183" s="30"/>
      <c r="L183" s="30"/>
      <c r="M183" s="30"/>
      <c r="N183" s="30"/>
      <c r="O183" s="30"/>
      <c r="P183" s="30"/>
      <c r="Q183" s="30"/>
      <c r="R183" s="30"/>
      <c r="S183" s="30"/>
      <c r="T183" s="30"/>
      <c r="U183" s="30"/>
      <c r="V183" s="30"/>
      <c r="W183" s="30"/>
      <c r="X183" s="30"/>
      <c r="Y183" s="30"/>
      <c r="Z183" s="30"/>
      <c r="AA183" s="30"/>
      <c r="AB183" s="30"/>
      <c r="AC183" s="30"/>
      <c r="AD183" s="30"/>
      <c r="AE183" s="30"/>
      <c r="AF183" s="33"/>
      <c r="AG183" s="33"/>
      <c r="AH183" s="33"/>
      <c r="AL183" s="6">
        <f t="shared" si="25"/>
        <v>0</v>
      </c>
      <c r="AM183" s="6">
        <f t="shared" si="26"/>
        <v>0</v>
      </c>
      <c r="AN183" s="6">
        <f t="shared" si="27"/>
        <v>0</v>
      </c>
    </row>
    <row r="184" spans="1:40" x14ac:dyDescent="0.3">
      <c r="A184" s="32"/>
      <c r="B184" s="31"/>
      <c r="C184" s="31"/>
      <c r="D184" s="31"/>
      <c r="E184" s="31"/>
      <c r="F184" s="31"/>
      <c r="G184" s="31"/>
      <c r="H184" s="31"/>
      <c r="I184" s="31"/>
      <c r="J184" s="31"/>
      <c r="K184" s="30"/>
      <c r="L184" s="30"/>
      <c r="M184" s="30"/>
      <c r="N184" s="30"/>
      <c r="O184" s="30"/>
      <c r="P184" s="30"/>
      <c r="Q184" s="30"/>
      <c r="R184" s="30"/>
      <c r="S184" s="30"/>
      <c r="T184" s="30"/>
      <c r="U184" s="30"/>
      <c r="V184" s="30"/>
      <c r="W184" s="30"/>
      <c r="X184" s="30"/>
      <c r="Y184" s="30"/>
      <c r="Z184" s="30"/>
      <c r="AA184" s="30"/>
      <c r="AB184" s="30"/>
      <c r="AC184" s="30"/>
      <c r="AD184" s="30"/>
      <c r="AE184" s="30"/>
      <c r="AF184" s="33"/>
      <c r="AG184" s="33"/>
      <c r="AH184" s="33"/>
      <c r="AL184" s="6">
        <f t="shared" si="25"/>
        <v>0</v>
      </c>
      <c r="AM184" s="6">
        <f t="shared" si="26"/>
        <v>0</v>
      </c>
      <c r="AN184" s="6">
        <f t="shared" si="27"/>
        <v>0</v>
      </c>
    </row>
    <row r="185" spans="1:40" x14ac:dyDescent="0.3">
      <c r="A185" s="32"/>
      <c r="B185" s="31"/>
      <c r="C185" s="31"/>
      <c r="D185" s="31"/>
      <c r="E185" s="31"/>
      <c r="F185" s="31"/>
      <c r="G185" s="31"/>
      <c r="H185" s="31"/>
      <c r="I185" s="31"/>
      <c r="J185" s="31"/>
      <c r="K185" s="30"/>
      <c r="L185" s="30"/>
      <c r="M185" s="30"/>
      <c r="N185" s="30"/>
      <c r="O185" s="30"/>
      <c r="P185" s="30"/>
      <c r="Q185" s="30"/>
      <c r="R185" s="30"/>
      <c r="S185" s="30"/>
      <c r="T185" s="30"/>
      <c r="U185" s="30"/>
      <c r="V185" s="30"/>
      <c r="W185" s="30"/>
      <c r="X185" s="30"/>
      <c r="Y185" s="30"/>
      <c r="Z185" s="30"/>
      <c r="AA185" s="30"/>
      <c r="AB185" s="30"/>
      <c r="AC185" s="30"/>
      <c r="AD185" s="30"/>
      <c r="AE185" s="30"/>
      <c r="AF185" s="33"/>
      <c r="AG185" s="33"/>
      <c r="AH185" s="33"/>
      <c r="AL185" s="6">
        <f t="shared" si="25"/>
        <v>0</v>
      </c>
      <c r="AM185" s="6">
        <f t="shared" si="26"/>
        <v>0</v>
      </c>
      <c r="AN185" s="6">
        <f t="shared" si="27"/>
        <v>0</v>
      </c>
    </row>
    <row r="186" spans="1:40" x14ac:dyDescent="0.3">
      <c r="A186" s="32"/>
      <c r="B186" s="31"/>
      <c r="C186" s="31"/>
      <c r="D186" s="31"/>
      <c r="E186" s="31"/>
      <c r="F186" s="31"/>
      <c r="G186" s="31"/>
      <c r="H186" s="31"/>
      <c r="I186" s="31"/>
      <c r="J186" s="31"/>
      <c r="K186" s="30"/>
      <c r="L186" s="30"/>
      <c r="M186" s="30"/>
      <c r="N186" s="30"/>
      <c r="O186" s="30"/>
      <c r="P186" s="30"/>
      <c r="Q186" s="30"/>
      <c r="R186" s="30"/>
      <c r="S186" s="30"/>
      <c r="T186" s="30"/>
      <c r="U186" s="30"/>
      <c r="V186" s="30"/>
      <c r="W186" s="30"/>
      <c r="X186" s="30"/>
      <c r="Y186" s="30"/>
      <c r="Z186" s="30"/>
      <c r="AA186" s="30"/>
      <c r="AB186" s="30"/>
      <c r="AC186" s="30"/>
      <c r="AD186" s="30"/>
      <c r="AE186" s="30"/>
      <c r="AF186" s="33"/>
      <c r="AG186" s="33"/>
      <c r="AH186" s="33"/>
      <c r="AL186" s="6">
        <f t="shared" si="25"/>
        <v>0</v>
      </c>
      <c r="AM186" s="6">
        <f t="shared" si="26"/>
        <v>0</v>
      </c>
      <c r="AN186" s="6">
        <f t="shared" si="27"/>
        <v>0</v>
      </c>
    </row>
    <row r="187" spans="1:40" x14ac:dyDescent="0.3">
      <c r="A187" s="32"/>
      <c r="B187" s="31"/>
      <c r="C187" s="31"/>
      <c r="D187" s="31"/>
      <c r="E187" s="31"/>
      <c r="F187" s="31"/>
      <c r="G187" s="31"/>
      <c r="H187" s="31"/>
      <c r="I187" s="31"/>
      <c r="J187" s="31"/>
      <c r="K187" s="30"/>
      <c r="L187" s="30"/>
      <c r="M187" s="30"/>
      <c r="N187" s="30"/>
      <c r="O187" s="30"/>
      <c r="P187" s="30"/>
      <c r="Q187" s="30"/>
      <c r="R187" s="30"/>
      <c r="S187" s="30"/>
      <c r="T187" s="30"/>
      <c r="U187" s="30"/>
      <c r="V187" s="30"/>
      <c r="W187" s="30"/>
      <c r="X187" s="30"/>
      <c r="Y187" s="30"/>
      <c r="Z187" s="30"/>
      <c r="AA187" s="30"/>
      <c r="AB187" s="30"/>
      <c r="AC187" s="30"/>
      <c r="AD187" s="30"/>
      <c r="AE187" s="30"/>
      <c r="AF187" s="33"/>
      <c r="AG187" s="33"/>
      <c r="AH187" s="33"/>
      <c r="AL187" s="6">
        <f t="shared" si="25"/>
        <v>0</v>
      </c>
      <c r="AM187" s="6">
        <f t="shared" si="26"/>
        <v>0</v>
      </c>
      <c r="AN187" s="6">
        <f t="shared" si="27"/>
        <v>0</v>
      </c>
    </row>
    <row r="188" spans="1:40" x14ac:dyDescent="0.3">
      <c r="A188" s="32"/>
      <c r="B188" s="31"/>
      <c r="C188" s="31"/>
      <c r="D188" s="31"/>
      <c r="E188" s="31"/>
      <c r="F188" s="31"/>
      <c r="G188" s="31"/>
      <c r="H188" s="31"/>
      <c r="I188" s="31"/>
      <c r="J188" s="31"/>
      <c r="K188" s="30"/>
      <c r="L188" s="30"/>
      <c r="M188" s="30"/>
      <c r="N188" s="30"/>
      <c r="O188" s="30"/>
      <c r="P188" s="30"/>
      <c r="Q188" s="30"/>
      <c r="R188" s="30"/>
      <c r="S188" s="30"/>
      <c r="T188" s="30"/>
      <c r="U188" s="30"/>
      <c r="V188" s="30"/>
      <c r="W188" s="30"/>
      <c r="X188" s="30"/>
      <c r="Y188" s="30"/>
      <c r="Z188" s="30"/>
      <c r="AA188" s="30"/>
      <c r="AB188" s="30"/>
      <c r="AC188" s="30"/>
      <c r="AD188" s="30"/>
      <c r="AE188" s="30"/>
      <c r="AF188" s="33"/>
      <c r="AG188" s="33"/>
      <c r="AH188" s="33"/>
      <c r="AL188" s="6">
        <f t="shared" si="25"/>
        <v>0</v>
      </c>
      <c r="AM188" s="6">
        <f t="shared" si="26"/>
        <v>0</v>
      </c>
      <c r="AN188" s="6">
        <f t="shared" si="27"/>
        <v>0</v>
      </c>
    </row>
    <row r="189" spans="1:40" x14ac:dyDescent="0.3">
      <c r="A189" s="32"/>
      <c r="B189" s="31"/>
      <c r="C189" s="31"/>
      <c r="D189" s="31"/>
      <c r="E189" s="31"/>
      <c r="F189" s="31"/>
      <c r="G189" s="31"/>
      <c r="H189" s="31"/>
      <c r="I189" s="31"/>
      <c r="J189" s="31"/>
      <c r="K189" s="30"/>
      <c r="L189" s="30"/>
      <c r="M189" s="30"/>
      <c r="N189" s="30"/>
      <c r="O189" s="30"/>
      <c r="P189" s="30"/>
      <c r="Q189" s="30"/>
      <c r="R189" s="30"/>
      <c r="S189" s="30"/>
      <c r="T189" s="30"/>
      <c r="U189" s="30"/>
      <c r="V189" s="30"/>
      <c r="W189" s="30"/>
      <c r="X189" s="30"/>
      <c r="Y189" s="30"/>
      <c r="Z189" s="30"/>
      <c r="AA189" s="30"/>
      <c r="AB189" s="30"/>
      <c r="AC189" s="30"/>
      <c r="AD189" s="30"/>
      <c r="AE189" s="30"/>
      <c r="AF189" s="33"/>
      <c r="AG189" s="33"/>
      <c r="AH189" s="33"/>
      <c r="AL189" s="6">
        <f t="shared" si="25"/>
        <v>0</v>
      </c>
      <c r="AM189" s="6">
        <f t="shared" si="26"/>
        <v>0</v>
      </c>
      <c r="AN189" s="6">
        <f t="shared" si="27"/>
        <v>0</v>
      </c>
    </row>
    <row r="190" spans="1:40" x14ac:dyDescent="0.3">
      <c r="A190" s="32"/>
      <c r="B190" s="31"/>
      <c r="C190" s="31"/>
      <c r="D190" s="31"/>
      <c r="E190" s="31"/>
      <c r="F190" s="31"/>
      <c r="G190" s="31"/>
      <c r="H190" s="31"/>
      <c r="I190" s="31"/>
      <c r="J190" s="31"/>
      <c r="K190" s="30"/>
      <c r="L190" s="30"/>
      <c r="M190" s="30"/>
      <c r="N190" s="30"/>
      <c r="O190" s="30"/>
      <c r="P190" s="30"/>
      <c r="Q190" s="30"/>
      <c r="R190" s="30"/>
      <c r="S190" s="30"/>
      <c r="T190" s="30"/>
      <c r="U190" s="30"/>
      <c r="V190" s="30"/>
      <c r="W190" s="30"/>
      <c r="X190" s="30"/>
      <c r="Y190" s="30"/>
      <c r="Z190" s="30"/>
      <c r="AA190" s="30"/>
      <c r="AB190" s="30"/>
      <c r="AC190" s="30"/>
      <c r="AD190" s="30"/>
      <c r="AE190" s="30"/>
      <c r="AF190" s="33"/>
      <c r="AG190" s="33"/>
      <c r="AH190" s="33"/>
      <c r="AL190" s="6">
        <f t="shared" si="25"/>
        <v>0</v>
      </c>
      <c r="AM190" s="6">
        <f t="shared" si="26"/>
        <v>0</v>
      </c>
      <c r="AN190" s="6">
        <f t="shared" si="27"/>
        <v>0</v>
      </c>
    </row>
    <row r="191" spans="1:40" x14ac:dyDescent="0.3">
      <c r="A191" s="32"/>
      <c r="B191" s="31"/>
      <c r="C191" s="31"/>
      <c r="D191" s="31"/>
      <c r="E191" s="31"/>
      <c r="F191" s="31"/>
      <c r="G191" s="31"/>
      <c r="H191" s="31"/>
      <c r="I191" s="31"/>
      <c r="J191" s="31"/>
      <c r="K191" s="30"/>
      <c r="L191" s="30"/>
      <c r="M191" s="30"/>
      <c r="N191" s="30"/>
      <c r="O191" s="30"/>
      <c r="P191" s="30"/>
      <c r="Q191" s="30"/>
      <c r="R191" s="30"/>
      <c r="S191" s="30"/>
      <c r="T191" s="30"/>
      <c r="U191" s="30"/>
      <c r="V191" s="30"/>
      <c r="W191" s="30"/>
      <c r="X191" s="30"/>
      <c r="Y191" s="30"/>
      <c r="Z191" s="30"/>
      <c r="AA191" s="30"/>
      <c r="AB191" s="30"/>
      <c r="AC191" s="30"/>
      <c r="AD191" s="30"/>
      <c r="AE191" s="30"/>
      <c r="AF191" s="33"/>
      <c r="AG191" s="33"/>
      <c r="AH191" s="33"/>
      <c r="AL191" s="6">
        <f t="shared" si="25"/>
        <v>0</v>
      </c>
      <c r="AM191" s="6">
        <f t="shared" si="26"/>
        <v>0</v>
      </c>
      <c r="AN191" s="6">
        <f t="shared" si="27"/>
        <v>0</v>
      </c>
    </row>
    <row r="192" spans="1:40" x14ac:dyDescent="0.3">
      <c r="A192" s="32"/>
      <c r="B192" s="31"/>
      <c r="C192" s="31"/>
      <c r="D192" s="31"/>
      <c r="E192" s="31"/>
      <c r="F192" s="31"/>
      <c r="G192" s="31"/>
      <c r="H192" s="31"/>
      <c r="I192" s="31"/>
      <c r="J192" s="31"/>
      <c r="K192" s="30"/>
      <c r="L192" s="30"/>
      <c r="M192" s="30"/>
      <c r="N192" s="30"/>
      <c r="O192" s="30"/>
      <c r="P192" s="30"/>
      <c r="Q192" s="30"/>
      <c r="R192" s="30"/>
      <c r="S192" s="30"/>
      <c r="T192" s="30"/>
      <c r="U192" s="30"/>
      <c r="V192" s="30"/>
      <c r="W192" s="30"/>
      <c r="X192" s="30"/>
      <c r="Y192" s="30"/>
      <c r="Z192" s="30"/>
      <c r="AA192" s="30"/>
      <c r="AB192" s="30"/>
      <c r="AC192" s="30"/>
      <c r="AD192" s="30"/>
      <c r="AE192" s="30"/>
      <c r="AF192" s="33"/>
      <c r="AG192" s="33"/>
      <c r="AH192" s="33"/>
      <c r="AL192" s="6">
        <f t="shared" si="25"/>
        <v>0</v>
      </c>
      <c r="AM192" s="6">
        <f t="shared" si="26"/>
        <v>0</v>
      </c>
      <c r="AN192" s="6">
        <f t="shared" si="27"/>
        <v>0</v>
      </c>
    </row>
    <row r="193" spans="1:40" x14ac:dyDescent="0.3">
      <c r="A193" s="32"/>
      <c r="B193" s="31"/>
      <c r="C193" s="31"/>
      <c r="D193" s="31"/>
      <c r="E193" s="31"/>
      <c r="F193" s="31"/>
      <c r="G193" s="31"/>
      <c r="H193" s="31"/>
      <c r="I193" s="31"/>
      <c r="J193" s="31"/>
      <c r="K193" s="30"/>
      <c r="L193" s="30"/>
      <c r="M193" s="30"/>
      <c r="N193" s="30"/>
      <c r="O193" s="30"/>
      <c r="P193" s="30"/>
      <c r="Q193" s="30"/>
      <c r="R193" s="30"/>
      <c r="S193" s="30"/>
      <c r="T193" s="30"/>
      <c r="U193" s="30"/>
      <c r="V193" s="30"/>
      <c r="W193" s="30"/>
      <c r="X193" s="30"/>
      <c r="Y193" s="30"/>
      <c r="Z193" s="30"/>
      <c r="AA193" s="30"/>
      <c r="AB193" s="30"/>
      <c r="AC193" s="30"/>
      <c r="AD193" s="30"/>
      <c r="AE193" s="30"/>
      <c r="AF193" s="33"/>
      <c r="AG193" s="33"/>
      <c r="AH193" s="33"/>
      <c r="AL193" s="6">
        <f t="shared" si="25"/>
        <v>0</v>
      </c>
      <c r="AM193" s="6">
        <f t="shared" si="26"/>
        <v>0</v>
      </c>
      <c r="AN193" s="6">
        <f t="shared" si="27"/>
        <v>0</v>
      </c>
    </row>
    <row r="194" spans="1:40" x14ac:dyDescent="0.3">
      <c r="A194" s="32"/>
      <c r="B194" s="31"/>
      <c r="C194" s="31"/>
      <c r="D194" s="31"/>
      <c r="E194" s="31"/>
      <c r="F194" s="31"/>
      <c r="G194" s="31"/>
      <c r="H194" s="31"/>
      <c r="I194" s="31"/>
      <c r="J194" s="31"/>
      <c r="K194" s="30"/>
      <c r="L194" s="30"/>
      <c r="M194" s="30"/>
      <c r="N194" s="30"/>
      <c r="O194" s="30"/>
      <c r="P194" s="30"/>
      <c r="Q194" s="30"/>
      <c r="R194" s="30"/>
      <c r="S194" s="30"/>
      <c r="T194" s="30"/>
      <c r="U194" s="30"/>
      <c r="V194" s="30"/>
      <c r="W194" s="30"/>
      <c r="X194" s="30"/>
      <c r="Y194" s="30"/>
      <c r="Z194" s="30"/>
      <c r="AA194" s="30"/>
      <c r="AB194" s="30"/>
      <c r="AC194" s="30"/>
      <c r="AD194" s="30"/>
      <c r="AE194" s="30"/>
      <c r="AF194" s="33"/>
      <c r="AG194" s="33"/>
      <c r="AH194" s="33"/>
      <c r="AL194" s="6">
        <f t="shared" si="25"/>
        <v>0</v>
      </c>
      <c r="AM194" s="6">
        <f t="shared" si="26"/>
        <v>0</v>
      </c>
      <c r="AN194" s="6">
        <f t="shared" si="27"/>
        <v>0</v>
      </c>
    </row>
    <row r="195" spans="1:40" x14ac:dyDescent="0.3">
      <c r="A195" s="32"/>
      <c r="B195" s="31"/>
      <c r="C195" s="31"/>
      <c r="D195" s="31"/>
      <c r="E195" s="31"/>
      <c r="F195" s="31"/>
      <c r="G195" s="31"/>
      <c r="H195" s="31"/>
      <c r="I195" s="31"/>
      <c r="J195" s="31"/>
      <c r="K195" s="30"/>
      <c r="L195" s="30"/>
      <c r="M195" s="30"/>
      <c r="N195" s="30"/>
      <c r="O195" s="30"/>
      <c r="P195" s="30"/>
      <c r="Q195" s="30"/>
      <c r="R195" s="30"/>
      <c r="S195" s="30"/>
      <c r="T195" s="30"/>
      <c r="U195" s="30"/>
      <c r="V195" s="30"/>
      <c r="W195" s="30"/>
      <c r="X195" s="30"/>
      <c r="Y195" s="30"/>
      <c r="Z195" s="30"/>
      <c r="AA195" s="30"/>
      <c r="AB195" s="30"/>
      <c r="AC195" s="30"/>
      <c r="AD195" s="30"/>
      <c r="AE195" s="30"/>
      <c r="AF195" s="33"/>
      <c r="AG195" s="33"/>
      <c r="AH195" s="33"/>
      <c r="AL195" s="6">
        <f t="shared" ref="AL195:AL258" si="28">SUMIF(AJ:AJ,AK195,AG:AG)</f>
        <v>0</v>
      </c>
      <c r="AM195" s="6">
        <f t="shared" ref="AM195:AM258" si="29">SUMIF(AJ:AJ,AK195,AF:AF)</f>
        <v>0</v>
      </c>
      <c r="AN195" s="6">
        <f t="shared" ref="AN195:AN258" si="30">SUMIF(AJ:AJ,AK195,AH:AH)</f>
        <v>0</v>
      </c>
    </row>
    <row r="196" spans="1:40" x14ac:dyDescent="0.3">
      <c r="A196" s="32"/>
      <c r="B196" s="31"/>
      <c r="C196" s="31"/>
      <c r="D196" s="31"/>
      <c r="E196" s="31"/>
      <c r="F196" s="31"/>
      <c r="G196" s="31"/>
      <c r="H196" s="31"/>
      <c r="I196" s="31"/>
      <c r="J196" s="31"/>
      <c r="K196" s="30"/>
      <c r="L196" s="30"/>
      <c r="M196" s="30"/>
      <c r="N196" s="30"/>
      <c r="O196" s="30"/>
      <c r="P196" s="30"/>
      <c r="Q196" s="30"/>
      <c r="R196" s="30"/>
      <c r="S196" s="30"/>
      <c r="T196" s="30"/>
      <c r="U196" s="30"/>
      <c r="V196" s="30"/>
      <c r="W196" s="30"/>
      <c r="X196" s="30"/>
      <c r="Y196" s="30"/>
      <c r="Z196" s="30"/>
      <c r="AA196" s="30"/>
      <c r="AB196" s="30"/>
      <c r="AC196" s="30"/>
      <c r="AD196" s="30"/>
      <c r="AE196" s="30"/>
      <c r="AF196" s="33"/>
      <c r="AG196" s="33"/>
      <c r="AH196" s="33"/>
      <c r="AL196" s="6">
        <f t="shared" si="28"/>
        <v>0</v>
      </c>
      <c r="AM196" s="6">
        <f t="shared" si="29"/>
        <v>0</v>
      </c>
      <c r="AN196" s="6">
        <f t="shared" si="30"/>
        <v>0</v>
      </c>
    </row>
    <row r="197" spans="1:40" x14ac:dyDescent="0.3">
      <c r="A197" s="32"/>
      <c r="B197" s="31"/>
      <c r="C197" s="31"/>
      <c r="D197" s="31"/>
      <c r="E197" s="31"/>
      <c r="F197" s="31"/>
      <c r="G197" s="31"/>
      <c r="H197" s="31"/>
      <c r="I197" s="31"/>
      <c r="J197" s="31"/>
      <c r="K197" s="30"/>
      <c r="L197" s="30"/>
      <c r="M197" s="30"/>
      <c r="N197" s="30"/>
      <c r="O197" s="30"/>
      <c r="P197" s="30"/>
      <c r="Q197" s="30"/>
      <c r="R197" s="30"/>
      <c r="S197" s="30"/>
      <c r="T197" s="30"/>
      <c r="U197" s="30"/>
      <c r="V197" s="30"/>
      <c r="W197" s="30"/>
      <c r="X197" s="30"/>
      <c r="Y197" s="30"/>
      <c r="Z197" s="30"/>
      <c r="AA197" s="30"/>
      <c r="AB197" s="30"/>
      <c r="AC197" s="30"/>
      <c r="AD197" s="30"/>
      <c r="AE197" s="30"/>
      <c r="AF197" s="33"/>
      <c r="AG197" s="33"/>
      <c r="AH197" s="33"/>
      <c r="AL197" s="6">
        <f t="shared" si="28"/>
        <v>0</v>
      </c>
      <c r="AM197" s="6">
        <f t="shared" si="29"/>
        <v>0</v>
      </c>
      <c r="AN197" s="6">
        <f t="shared" si="30"/>
        <v>0</v>
      </c>
    </row>
    <row r="198" spans="1:40" x14ac:dyDescent="0.3">
      <c r="A198" s="32"/>
      <c r="B198" s="31"/>
      <c r="C198" s="31"/>
      <c r="D198" s="31"/>
      <c r="E198" s="31"/>
      <c r="F198" s="31"/>
      <c r="G198" s="31"/>
      <c r="H198" s="31"/>
      <c r="I198" s="31"/>
      <c r="J198" s="31"/>
      <c r="K198" s="30"/>
      <c r="L198" s="30"/>
      <c r="M198" s="30"/>
      <c r="N198" s="30"/>
      <c r="O198" s="30"/>
      <c r="P198" s="30"/>
      <c r="Q198" s="30"/>
      <c r="R198" s="30"/>
      <c r="S198" s="30"/>
      <c r="T198" s="30"/>
      <c r="U198" s="30"/>
      <c r="V198" s="30"/>
      <c r="W198" s="30"/>
      <c r="X198" s="30"/>
      <c r="Y198" s="30"/>
      <c r="Z198" s="30"/>
      <c r="AA198" s="30"/>
      <c r="AB198" s="30"/>
      <c r="AC198" s="30"/>
      <c r="AD198" s="30"/>
      <c r="AE198" s="30"/>
      <c r="AF198" s="33"/>
      <c r="AG198" s="33"/>
      <c r="AH198" s="33"/>
      <c r="AL198" s="6">
        <f t="shared" si="28"/>
        <v>0</v>
      </c>
      <c r="AM198" s="6">
        <f t="shared" si="29"/>
        <v>0</v>
      </c>
      <c r="AN198" s="6">
        <f t="shared" si="30"/>
        <v>0</v>
      </c>
    </row>
    <row r="199" spans="1:40" x14ac:dyDescent="0.3">
      <c r="A199" s="32"/>
      <c r="B199" s="31"/>
      <c r="C199" s="31"/>
      <c r="D199" s="31"/>
      <c r="E199" s="31"/>
      <c r="F199" s="31"/>
      <c r="G199" s="31"/>
      <c r="H199" s="31"/>
      <c r="I199" s="31"/>
      <c r="J199" s="31"/>
      <c r="K199" s="30"/>
      <c r="L199" s="30"/>
      <c r="M199" s="30"/>
      <c r="N199" s="30"/>
      <c r="O199" s="30"/>
      <c r="P199" s="30"/>
      <c r="Q199" s="30"/>
      <c r="R199" s="30"/>
      <c r="S199" s="30"/>
      <c r="T199" s="30"/>
      <c r="U199" s="30"/>
      <c r="V199" s="30"/>
      <c r="W199" s="30"/>
      <c r="X199" s="30"/>
      <c r="Y199" s="30"/>
      <c r="Z199" s="30"/>
      <c r="AA199" s="30"/>
      <c r="AB199" s="30"/>
      <c r="AC199" s="30"/>
      <c r="AD199" s="30"/>
      <c r="AE199" s="30"/>
      <c r="AF199" s="33"/>
      <c r="AG199" s="33"/>
      <c r="AH199" s="33"/>
      <c r="AL199" s="6">
        <f t="shared" si="28"/>
        <v>0</v>
      </c>
      <c r="AM199" s="6">
        <f t="shared" si="29"/>
        <v>0</v>
      </c>
      <c r="AN199" s="6">
        <f t="shared" si="30"/>
        <v>0</v>
      </c>
    </row>
    <row r="200" spans="1:40" x14ac:dyDescent="0.3">
      <c r="A200" s="32"/>
      <c r="B200" s="31"/>
      <c r="C200" s="31"/>
      <c r="D200" s="31"/>
      <c r="E200" s="31"/>
      <c r="F200" s="31"/>
      <c r="G200" s="31"/>
      <c r="H200" s="31"/>
      <c r="I200" s="31"/>
      <c r="J200" s="31"/>
      <c r="K200" s="30"/>
      <c r="L200" s="30"/>
      <c r="M200" s="30"/>
      <c r="N200" s="30"/>
      <c r="O200" s="30"/>
      <c r="P200" s="30"/>
      <c r="Q200" s="30"/>
      <c r="R200" s="30"/>
      <c r="S200" s="30"/>
      <c r="T200" s="30"/>
      <c r="U200" s="30"/>
      <c r="V200" s="30"/>
      <c r="W200" s="30"/>
      <c r="X200" s="30"/>
      <c r="Y200" s="30"/>
      <c r="Z200" s="30"/>
      <c r="AA200" s="30"/>
      <c r="AB200" s="30"/>
      <c r="AC200" s="30"/>
      <c r="AD200" s="30"/>
      <c r="AE200" s="30"/>
      <c r="AF200" s="33"/>
      <c r="AG200" s="33"/>
      <c r="AH200" s="33"/>
      <c r="AL200" s="6">
        <f t="shared" si="28"/>
        <v>0</v>
      </c>
      <c r="AM200" s="6">
        <f t="shared" si="29"/>
        <v>0</v>
      </c>
      <c r="AN200" s="6">
        <f t="shared" si="30"/>
        <v>0</v>
      </c>
    </row>
    <row r="201" spans="1:40" x14ac:dyDescent="0.3">
      <c r="A201" s="32"/>
      <c r="B201" s="31"/>
      <c r="C201" s="31"/>
      <c r="D201" s="31"/>
      <c r="E201" s="31"/>
      <c r="F201" s="31"/>
      <c r="G201" s="31"/>
      <c r="H201" s="31"/>
      <c r="I201" s="31"/>
      <c r="J201" s="31"/>
      <c r="K201" s="30"/>
      <c r="L201" s="30"/>
      <c r="M201" s="30"/>
      <c r="N201" s="30"/>
      <c r="O201" s="30"/>
      <c r="P201" s="30"/>
      <c r="Q201" s="30"/>
      <c r="R201" s="30"/>
      <c r="S201" s="30"/>
      <c r="T201" s="30"/>
      <c r="U201" s="30"/>
      <c r="V201" s="30"/>
      <c r="W201" s="30"/>
      <c r="X201" s="30"/>
      <c r="Y201" s="30"/>
      <c r="Z201" s="30"/>
      <c r="AA201" s="30"/>
      <c r="AB201" s="30"/>
      <c r="AC201" s="30"/>
      <c r="AD201" s="30"/>
      <c r="AE201" s="30"/>
      <c r="AF201" s="33"/>
      <c r="AG201" s="33"/>
      <c r="AH201" s="33"/>
      <c r="AL201" s="6">
        <f t="shared" si="28"/>
        <v>0</v>
      </c>
      <c r="AM201" s="6">
        <f t="shared" si="29"/>
        <v>0</v>
      </c>
      <c r="AN201" s="6">
        <f t="shared" si="30"/>
        <v>0</v>
      </c>
    </row>
    <row r="202" spans="1:40" x14ac:dyDescent="0.3">
      <c r="A202" s="32"/>
      <c r="B202" s="31"/>
      <c r="C202" s="31"/>
      <c r="D202" s="31"/>
      <c r="E202" s="31"/>
      <c r="F202" s="31"/>
      <c r="G202" s="31"/>
      <c r="H202" s="31"/>
      <c r="I202" s="31"/>
      <c r="J202" s="31"/>
      <c r="K202" s="30"/>
      <c r="L202" s="30"/>
      <c r="M202" s="30"/>
      <c r="N202" s="30"/>
      <c r="O202" s="30"/>
      <c r="P202" s="30"/>
      <c r="Q202" s="30"/>
      <c r="R202" s="30"/>
      <c r="S202" s="30"/>
      <c r="T202" s="30"/>
      <c r="U202" s="30"/>
      <c r="V202" s="30"/>
      <c r="W202" s="30"/>
      <c r="X202" s="30"/>
      <c r="Y202" s="30"/>
      <c r="Z202" s="30"/>
      <c r="AA202" s="30"/>
      <c r="AB202" s="30"/>
      <c r="AC202" s="30"/>
      <c r="AD202" s="30"/>
      <c r="AE202" s="30"/>
      <c r="AF202" s="33"/>
      <c r="AG202" s="33"/>
      <c r="AH202" s="33"/>
      <c r="AL202" s="6">
        <f t="shared" si="28"/>
        <v>0</v>
      </c>
      <c r="AM202" s="6">
        <f t="shared" si="29"/>
        <v>0</v>
      </c>
      <c r="AN202" s="6">
        <f t="shared" si="30"/>
        <v>0</v>
      </c>
    </row>
    <row r="203" spans="1:40" x14ac:dyDescent="0.3">
      <c r="A203" s="32"/>
      <c r="B203" s="31"/>
      <c r="C203" s="31"/>
      <c r="D203" s="31"/>
      <c r="E203" s="31"/>
      <c r="F203" s="31"/>
      <c r="G203" s="31"/>
      <c r="H203" s="31"/>
      <c r="I203" s="31"/>
      <c r="J203" s="31"/>
      <c r="K203" s="30"/>
      <c r="L203" s="30"/>
      <c r="M203" s="30"/>
      <c r="N203" s="30"/>
      <c r="O203" s="30"/>
      <c r="P203" s="30"/>
      <c r="Q203" s="30"/>
      <c r="R203" s="30"/>
      <c r="S203" s="30"/>
      <c r="T203" s="30"/>
      <c r="U203" s="30"/>
      <c r="V203" s="30"/>
      <c r="W203" s="30"/>
      <c r="X203" s="30"/>
      <c r="Y203" s="30"/>
      <c r="Z203" s="30"/>
      <c r="AA203" s="30"/>
      <c r="AB203" s="30"/>
      <c r="AC203" s="30"/>
      <c r="AD203" s="30"/>
      <c r="AE203" s="30"/>
      <c r="AF203" s="33"/>
      <c r="AG203" s="33"/>
      <c r="AH203" s="33"/>
      <c r="AL203" s="6">
        <f t="shared" si="28"/>
        <v>0</v>
      </c>
      <c r="AM203" s="6">
        <f t="shared" si="29"/>
        <v>0</v>
      </c>
      <c r="AN203" s="6">
        <f t="shared" si="30"/>
        <v>0</v>
      </c>
    </row>
    <row r="204" spans="1:40" x14ac:dyDescent="0.3">
      <c r="A204" s="32"/>
      <c r="B204" s="31"/>
      <c r="C204" s="31"/>
      <c r="D204" s="31"/>
      <c r="E204" s="31"/>
      <c r="F204" s="31"/>
      <c r="G204" s="31"/>
      <c r="H204" s="31"/>
      <c r="I204" s="31"/>
      <c r="J204" s="31"/>
      <c r="K204" s="30"/>
      <c r="L204" s="30"/>
      <c r="M204" s="30"/>
      <c r="N204" s="30"/>
      <c r="O204" s="30"/>
      <c r="P204" s="30"/>
      <c r="Q204" s="30"/>
      <c r="R204" s="30"/>
      <c r="S204" s="30"/>
      <c r="T204" s="30"/>
      <c r="U204" s="30"/>
      <c r="V204" s="30"/>
      <c r="W204" s="30"/>
      <c r="X204" s="30"/>
      <c r="Y204" s="30"/>
      <c r="Z204" s="30"/>
      <c r="AA204" s="30"/>
      <c r="AB204" s="30"/>
      <c r="AC204" s="30"/>
      <c r="AD204" s="30"/>
      <c r="AE204" s="30"/>
      <c r="AF204" s="33"/>
      <c r="AG204" s="33"/>
      <c r="AH204" s="33"/>
      <c r="AL204" s="6">
        <f t="shared" si="28"/>
        <v>0</v>
      </c>
      <c r="AM204" s="6">
        <f t="shared" si="29"/>
        <v>0</v>
      </c>
      <c r="AN204" s="6">
        <f t="shared" si="30"/>
        <v>0</v>
      </c>
    </row>
    <row r="205" spans="1:40" x14ac:dyDescent="0.3">
      <c r="A205" s="32"/>
      <c r="B205" s="31"/>
      <c r="C205" s="31"/>
      <c r="D205" s="31"/>
      <c r="E205" s="31"/>
      <c r="F205" s="31"/>
      <c r="G205" s="31"/>
      <c r="H205" s="31"/>
      <c r="I205" s="31"/>
      <c r="J205" s="31"/>
      <c r="K205" s="30"/>
      <c r="L205" s="30"/>
      <c r="M205" s="30"/>
      <c r="N205" s="30"/>
      <c r="O205" s="30"/>
      <c r="P205" s="30"/>
      <c r="Q205" s="30"/>
      <c r="R205" s="30"/>
      <c r="S205" s="30"/>
      <c r="T205" s="30"/>
      <c r="U205" s="30"/>
      <c r="V205" s="30"/>
      <c r="W205" s="30"/>
      <c r="X205" s="30"/>
      <c r="Y205" s="30"/>
      <c r="Z205" s="30"/>
      <c r="AA205" s="30"/>
      <c r="AB205" s="30"/>
      <c r="AC205" s="30"/>
      <c r="AD205" s="30"/>
      <c r="AE205" s="30"/>
      <c r="AF205" s="33"/>
      <c r="AG205" s="33"/>
      <c r="AH205" s="33"/>
      <c r="AL205" s="6">
        <f t="shared" si="28"/>
        <v>0</v>
      </c>
      <c r="AM205" s="6">
        <f t="shared" si="29"/>
        <v>0</v>
      </c>
      <c r="AN205" s="6">
        <f t="shared" si="30"/>
        <v>0</v>
      </c>
    </row>
    <row r="206" spans="1:40" x14ac:dyDescent="0.3">
      <c r="A206" s="32"/>
      <c r="B206" s="31"/>
      <c r="C206" s="31"/>
      <c r="D206" s="31"/>
      <c r="E206" s="31"/>
      <c r="F206" s="31"/>
      <c r="G206" s="31"/>
      <c r="H206" s="31"/>
      <c r="I206" s="31"/>
      <c r="J206" s="31"/>
      <c r="K206" s="30"/>
      <c r="L206" s="30"/>
      <c r="M206" s="30"/>
      <c r="N206" s="30"/>
      <c r="O206" s="30"/>
      <c r="P206" s="30"/>
      <c r="Q206" s="30"/>
      <c r="R206" s="30"/>
      <c r="S206" s="30"/>
      <c r="T206" s="30"/>
      <c r="U206" s="30"/>
      <c r="V206" s="30"/>
      <c r="W206" s="30"/>
      <c r="X206" s="30"/>
      <c r="Y206" s="30"/>
      <c r="Z206" s="30"/>
      <c r="AA206" s="30"/>
      <c r="AB206" s="30"/>
      <c r="AC206" s="30"/>
      <c r="AD206" s="30"/>
      <c r="AE206" s="30"/>
      <c r="AF206" s="33"/>
      <c r="AG206" s="33"/>
      <c r="AH206" s="33"/>
      <c r="AL206" s="6">
        <f t="shared" si="28"/>
        <v>0</v>
      </c>
      <c r="AM206" s="6">
        <f t="shared" si="29"/>
        <v>0</v>
      </c>
      <c r="AN206" s="6">
        <f t="shared" si="30"/>
        <v>0</v>
      </c>
    </row>
    <row r="207" spans="1:40" x14ac:dyDescent="0.3">
      <c r="A207" s="32"/>
      <c r="B207" s="31"/>
      <c r="C207" s="31"/>
      <c r="D207" s="31"/>
      <c r="E207" s="31"/>
      <c r="F207" s="31"/>
      <c r="G207" s="31"/>
      <c r="H207" s="31"/>
      <c r="I207" s="31"/>
      <c r="J207" s="31"/>
      <c r="K207" s="30"/>
      <c r="L207" s="30"/>
      <c r="M207" s="30"/>
      <c r="N207" s="30"/>
      <c r="O207" s="30"/>
      <c r="P207" s="30"/>
      <c r="Q207" s="30"/>
      <c r="R207" s="30"/>
      <c r="S207" s="30"/>
      <c r="T207" s="30"/>
      <c r="U207" s="30"/>
      <c r="V207" s="30"/>
      <c r="W207" s="30"/>
      <c r="X207" s="30"/>
      <c r="Y207" s="30"/>
      <c r="Z207" s="30"/>
      <c r="AA207" s="30"/>
      <c r="AB207" s="30"/>
      <c r="AC207" s="30"/>
      <c r="AD207" s="30"/>
      <c r="AE207" s="30"/>
      <c r="AF207" s="33"/>
      <c r="AG207" s="33"/>
      <c r="AH207" s="33"/>
      <c r="AL207" s="6">
        <f t="shared" si="28"/>
        <v>0</v>
      </c>
      <c r="AM207" s="6">
        <f t="shared" si="29"/>
        <v>0</v>
      </c>
      <c r="AN207" s="6">
        <f t="shared" si="30"/>
        <v>0</v>
      </c>
    </row>
    <row r="208" spans="1:40" x14ac:dyDescent="0.3">
      <c r="A208" s="32"/>
      <c r="B208" s="31"/>
      <c r="C208" s="31"/>
      <c r="D208" s="31"/>
      <c r="E208" s="31"/>
      <c r="F208" s="31"/>
      <c r="G208" s="31"/>
      <c r="H208" s="31"/>
      <c r="I208" s="31"/>
      <c r="J208" s="31"/>
      <c r="K208" s="30"/>
      <c r="L208" s="30"/>
      <c r="M208" s="30"/>
      <c r="N208" s="30"/>
      <c r="O208" s="30"/>
      <c r="P208" s="30"/>
      <c r="Q208" s="30"/>
      <c r="R208" s="30"/>
      <c r="S208" s="30"/>
      <c r="T208" s="30"/>
      <c r="U208" s="30"/>
      <c r="V208" s="30"/>
      <c r="W208" s="30"/>
      <c r="X208" s="30"/>
      <c r="Y208" s="30"/>
      <c r="Z208" s="30"/>
      <c r="AA208" s="30"/>
      <c r="AB208" s="30"/>
      <c r="AC208" s="30"/>
      <c r="AD208" s="30"/>
      <c r="AE208" s="30"/>
      <c r="AF208" s="33"/>
      <c r="AG208" s="33"/>
      <c r="AH208" s="33"/>
      <c r="AL208" s="6">
        <f t="shared" si="28"/>
        <v>0</v>
      </c>
      <c r="AM208" s="6">
        <f t="shared" si="29"/>
        <v>0</v>
      </c>
      <c r="AN208" s="6">
        <f t="shared" si="30"/>
        <v>0</v>
      </c>
    </row>
    <row r="209" spans="1:40" x14ac:dyDescent="0.3">
      <c r="A209" s="32"/>
      <c r="B209" s="31"/>
      <c r="C209" s="31"/>
      <c r="D209" s="31"/>
      <c r="E209" s="31"/>
      <c r="F209" s="31"/>
      <c r="G209" s="31"/>
      <c r="H209" s="31"/>
      <c r="I209" s="31"/>
      <c r="J209" s="31"/>
      <c r="K209" s="30"/>
      <c r="L209" s="30"/>
      <c r="M209" s="30"/>
      <c r="N209" s="30"/>
      <c r="O209" s="30"/>
      <c r="P209" s="30"/>
      <c r="Q209" s="30"/>
      <c r="R209" s="30"/>
      <c r="S209" s="30"/>
      <c r="T209" s="30"/>
      <c r="U209" s="30"/>
      <c r="V209" s="30"/>
      <c r="W209" s="30"/>
      <c r="X209" s="30"/>
      <c r="Y209" s="30"/>
      <c r="Z209" s="30"/>
      <c r="AA209" s="30"/>
      <c r="AB209" s="30"/>
      <c r="AC209" s="30"/>
      <c r="AD209" s="30"/>
      <c r="AE209" s="30"/>
      <c r="AF209" s="33"/>
      <c r="AG209" s="33"/>
      <c r="AH209" s="33"/>
      <c r="AL209" s="6">
        <f t="shared" si="28"/>
        <v>0</v>
      </c>
      <c r="AM209" s="6">
        <f t="shared" si="29"/>
        <v>0</v>
      </c>
      <c r="AN209" s="6">
        <f t="shared" si="30"/>
        <v>0</v>
      </c>
    </row>
    <row r="210" spans="1:40" x14ac:dyDescent="0.3">
      <c r="A210" s="32"/>
      <c r="B210" s="31"/>
      <c r="C210" s="31"/>
      <c r="D210" s="31"/>
      <c r="E210" s="31"/>
      <c r="F210" s="31"/>
      <c r="G210" s="31"/>
      <c r="H210" s="31"/>
      <c r="I210" s="31"/>
      <c r="J210" s="31"/>
      <c r="K210" s="30"/>
      <c r="L210" s="30"/>
      <c r="M210" s="30"/>
      <c r="N210" s="30"/>
      <c r="O210" s="30"/>
      <c r="P210" s="30"/>
      <c r="Q210" s="30"/>
      <c r="R210" s="30"/>
      <c r="S210" s="30"/>
      <c r="T210" s="30"/>
      <c r="U210" s="30"/>
      <c r="V210" s="30"/>
      <c r="W210" s="30"/>
      <c r="X210" s="30"/>
      <c r="Y210" s="30"/>
      <c r="Z210" s="30"/>
      <c r="AA210" s="30"/>
      <c r="AB210" s="30"/>
      <c r="AC210" s="30"/>
      <c r="AD210" s="30"/>
      <c r="AE210" s="30"/>
      <c r="AF210" s="33"/>
      <c r="AG210" s="33"/>
      <c r="AH210" s="33"/>
      <c r="AL210" s="6">
        <f t="shared" si="28"/>
        <v>0</v>
      </c>
      <c r="AM210" s="6">
        <f t="shared" si="29"/>
        <v>0</v>
      </c>
      <c r="AN210" s="6">
        <f t="shared" si="30"/>
        <v>0</v>
      </c>
    </row>
    <row r="211" spans="1:40" x14ac:dyDescent="0.3">
      <c r="A211" s="32"/>
      <c r="B211" s="31"/>
      <c r="C211" s="31"/>
      <c r="D211" s="31"/>
      <c r="E211" s="31"/>
      <c r="F211" s="31"/>
      <c r="G211" s="31"/>
      <c r="H211" s="31"/>
      <c r="I211" s="31"/>
      <c r="J211" s="31"/>
      <c r="K211" s="30"/>
      <c r="L211" s="30"/>
      <c r="M211" s="30"/>
      <c r="N211" s="30"/>
      <c r="O211" s="30"/>
      <c r="P211" s="30"/>
      <c r="Q211" s="30"/>
      <c r="R211" s="30"/>
      <c r="S211" s="30"/>
      <c r="T211" s="30"/>
      <c r="U211" s="30"/>
      <c r="V211" s="30"/>
      <c r="W211" s="30"/>
      <c r="X211" s="30"/>
      <c r="Y211" s="30"/>
      <c r="Z211" s="30"/>
      <c r="AA211" s="30"/>
      <c r="AB211" s="30"/>
      <c r="AC211" s="30"/>
      <c r="AD211" s="30"/>
      <c r="AE211" s="30"/>
      <c r="AF211" s="33"/>
      <c r="AG211" s="33"/>
      <c r="AH211" s="33"/>
      <c r="AL211" s="6">
        <f t="shared" si="28"/>
        <v>0</v>
      </c>
      <c r="AM211" s="6">
        <f t="shared" si="29"/>
        <v>0</v>
      </c>
      <c r="AN211" s="6">
        <f t="shared" si="30"/>
        <v>0</v>
      </c>
    </row>
    <row r="212" spans="1:40" x14ac:dyDescent="0.3">
      <c r="A212" s="32"/>
      <c r="B212" s="31"/>
      <c r="C212" s="31"/>
      <c r="D212" s="31"/>
      <c r="E212" s="31"/>
      <c r="F212" s="31"/>
      <c r="G212" s="31"/>
      <c r="H212" s="31"/>
      <c r="I212" s="31"/>
      <c r="J212" s="31"/>
      <c r="K212" s="30"/>
      <c r="L212" s="30"/>
      <c r="M212" s="30"/>
      <c r="N212" s="30"/>
      <c r="O212" s="30"/>
      <c r="P212" s="30"/>
      <c r="Q212" s="30"/>
      <c r="R212" s="30"/>
      <c r="S212" s="30"/>
      <c r="T212" s="30"/>
      <c r="U212" s="30"/>
      <c r="V212" s="30"/>
      <c r="W212" s="30"/>
      <c r="X212" s="30"/>
      <c r="Y212" s="30"/>
      <c r="Z212" s="30"/>
      <c r="AA212" s="30"/>
      <c r="AB212" s="30"/>
      <c r="AC212" s="30"/>
      <c r="AD212" s="30"/>
      <c r="AE212" s="30"/>
      <c r="AF212" s="33"/>
      <c r="AG212" s="33"/>
      <c r="AH212" s="33"/>
      <c r="AL212" s="6">
        <f t="shared" si="28"/>
        <v>0</v>
      </c>
      <c r="AM212" s="6">
        <f t="shared" si="29"/>
        <v>0</v>
      </c>
      <c r="AN212" s="6">
        <f t="shared" si="30"/>
        <v>0</v>
      </c>
    </row>
    <row r="213" spans="1:40" x14ac:dyDescent="0.3">
      <c r="A213" s="32"/>
      <c r="B213" s="31"/>
      <c r="C213" s="31"/>
      <c r="D213" s="31"/>
      <c r="E213" s="31"/>
      <c r="F213" s="31"/>
      <c r="G213" s="31"/>
      <c r="H213" s="31"/>
      <c r="I213" s="31"/>
      <c r="J213" s="31"/>
      <c r="K213" s="30"/>
      <c r="L213" s="30"/>
      <c r="M213" s="30"/>
      <c r="N213" s="30"/>
      <c r="O213" s="30"/>
      <c r="P213" s="30"/>
      <c r="Q213" s="30"/>
      <c r="R213" s="30"/>
      <c r="S213" s="30"/>
      <c r="T213" s="30"/>
      <c r="U213" s="30"/>
      <c r="V213" s="30"/>
      <c r="W213" s="30"/>
      <c r="X213" s="30"/>
      <c r="Y213" s="30"/>
      <c r="Z213" s="30"/>
      <c r="AA213" s="30"/>
      <c r="AB213" s="30"/>
      <c r="AC213" s="30"/>
      <c r="AD213" s="30"/>
      <c r="AE213" s="30"/>
      <c r="AF213" s="33"/>
      <c r="AG213" s="33"/>
      <c r="AH213" s="33"/>
      <c r="AL213" s="6">
        <f t="shared" si="28"/>
        <v>0</v>
      </c>
      <c r="AM213" s="6">
        <f t="shared" si="29"/>
        <v>0</v>
      </c>
      <c r="AN213" s="6">
        <f t="shared" si="30"/>
        <v>0</v>
      </c>
    </row>
    <row r="214" spans="1:40" x14ac:dyDescent="0.3">
      <c r="A214" s="32"/>
      <c r="B214" s="31"/>
      <c r="C214" s="31"/>
      <c r="D214" s="31"/>
      <c r="E214" s="31"/>
      <c r="F214" s="31"/>
      <c r="G214" s="31"/>
      <c r="H214" s="31"/>
      <c r="I214" s="31"/>
      <c r="J214" s="31"/>
      <c r="K214" s="30"/>
      <c r="L214" s="30"/>
      <c r="M214" s="30"/>
      <c r="N214" s="30"/>
      <c r="O214" s="30"/>
      <c r="P214" s="30"/>
      <c r="Q214" s="30"/>
      <c r="R214" s="30"/>
      <c r="S214" s="30"/>
      <c r="T214" s="30"/>
      <c r="U214" s="30"/>
      <c r="V214" s="30"/>
      <c r="W214" s="30"/>
      <c r="X214" s="30"/>
      <c r="Y214" s="30"/>
      <c r="Z214" s="30"/>
      <c r="AA214" s="30"/>
      <c r="AB214" s="30"/>
      <c r="AC214" s="30"/>
      <c r="AD214" s="30"/>
      <c r="AE214" s="30"/>
      <c r="AF214" s="33"/>
      <c r="AG214" s="33"/>
      <c r="AH214" s="33"/>
      <c r="AL214" s="6">
        <f t="shared" si="28"/>
        <v>0</v>
      </c>
      <c r="AM214" s="6">
        <f t="shared" si="29"/>
        <v>0</v>
      </c>
      <c r="AN214" s="6">
        <f t="shared" si="30"/>
        <v>0</v>
      </c>
    </row>
    <row r="215" spans="1:40" x14ac:dyDescent="0.3">
      <c r="A215" s="32"/>
      <c r="B215" s="31"/>
      <c r="C215" s="31"/>
      <c r="D215" s="31"/>
      <c r="E215" s="31"/>
      <c r="F215" s="31"/>
      <c r="G215" s="31"/>
      <c r="H215" s="31"/>
      <c r="I215" s="31"/>
      <c r="J215" s="31"/>
      <c r="K215" s="30"/>
      <c r="L215" s="30"/>
      <c r="M215" s="30"/>
      <c r="N215" s="30"/>
      <c r="O215" s="30"/>
      <c r="P215" s="30"/>
      <c r="Q215" s="30"/>
      <c r="R215" s="30"/>
      <c r="S215" s="30"/>
      <c r="T215" s="30"/>
      <c r="U215" s="30"/>
      <c r="V215" s="30"/>
      <c r="W215" s="30"/>
      <c r="X215" s="30"/>
      <c r="Y215" s="30"/>
      <c r="Z215" s="30"/>
      <c r="AA215" s="30"/>
      <c r="AB215" s="30"/>
      <c r="AC215" s="30"/>
      <c r="AD215" s="30"/>
      <c r="AE215" s="30"/>
      <c r="AF215" s="33"/>
      <c r="AG215" s="33"/>
      <c r="AH215" s="33"/>
      <c r="AL215" s="6">
        <f t="shared" si="28"/>
        <v>0</v>
      </c>
      <c r="AM215" s="6">
        <f t="shared" si="29"/>
        <v>0</v>
      </c>
      <c r="AN215" s="6">
        <f t="shared" si="30"/>
        <v>0</v>
      </c>
    </row>
    <row r="216" spans="1:40" x14ac:dyDescent="0.3">
      <c r="A216" s="32"/>
      <c r="B216" s="31"/>
      <c r="C216" s="31"/>
      <c r="D216" s="31"/>
      <c r="E216" s="31"/>
      <c r="F216" s="31"/>
      <c r="G216" s="31"/>
      <c r="H216" s="31"/>
      <c r="I216" s="31"/>
      <c r="J216" s="31"/>
      <c r="K216" s="30"/>
      <c r="L216" s="30"/>
      <c r="M216" s="30"/>
      <c r="N216" s="30"/>
      <c r="O216" s="30"/>
      <c r="P216" s="30"/>
      <c r="Q216" s="30"/>
      <c r="R216" s="30"/>
      <c r="S216" s="30"/>
      <c r="T216" s="30"/>
      <c r="U216" s="30"/>
      <c r="V216" s="30"/>
      <c r="W216" s="30"/>
      <c r="X216" s="30"/>
      <c r="Y216" s="30"/>
      <c r="Z216" s="30"/>
      <c r="AA216" s="30"/>
      <c r="AB216" s="30"/>
      <c r="AC216" s="30"/>
      <c r="AD216" s="30"/>
      <c r="AE216" s="30"/>
      <c r="AF216" s="33"/>
      <c r="AG216" s="33"/>
      <c r="AH216" s="33"/>
      <c r="AL216" s="6">
        <f t="shared" si="28"/>
        <v>0</v>
      </c>
      <c r="AM216" s="6">
        <f t="shared" si="29"/>
        <v>0</v>
      </c>
      <c r="AN216" s="6">
        <f t="shared" si="30"/>
        <v>0</v>
      </c>
    </row>
    <row r="217" spans="1:40" x14ac:dyDescent="0.3">
      <c r="A217" s="32"/>
      <c r="B217" s="31"/>
      <c r="C217" s="31"/>
      <c r="D217" s="31"/>
      <c r="E217" s="31"/>
      <c r="F217" s="31"/>
      <c r="G217" s="31"/>
      <c r="H217" s="31"/>
      <c r="I217" s="31"/>
      <c r="J217" s="31"/>
      <c r="K217" s="30"/>
      <c r="L217" s="30"/>
      <c r="M217" s="30"/>
      <c r="N217" s="30"/>
      <c r="O217" s="30"/>
      <c r="P217" s="30"/>
      <c r="Q217" s="30"/>
      <c r="R217" s="30"/>
      <c r="S217" s="30"/>
      <c r="T217" s="30"/>
      <c r="U217" s="30"/>
      <c r="V217" s="30"/>
      <c r="W217" s="30"/>
      <c r="X217" s="30"/>
      <c r="Y217" s="30"/>
      <c r="Z217" s="30"/>
      <c r="AA217" s="30"/>
      <c r="AB217" s="30"/>
      <c r="AC217" s="30"/>
      <c r="AD217" s="30"/>
      <c r="AE217" s="30"/>
      <c r="AF217" s="33"/>
      <c r="AG217" s="33"/>
      <c r="AH217" s="33"/>
      <c r="AL217" s="6">
        <f t="shared" si="28"/>
        <v>0</v>
      </c>
      <c r="AM217" s="6">
        <f t="shared" si="29"/>
        <v>0</v>
      </c>
      <c r="AN217" s="6">
        <f t="shared" si="30"/>
        <v>0</v>
      </c>
    </row>
    <row r="218" spans="1:40" x14ac:dyDescent="0.3">
      <c r="A218" s="32"/>
      <c r="B218" s="31"/>
      <c r="C218" s="31"/>
      <c r="D218" s="31"/>
      <c r="E218" s="31"/>
      <c r="F218" s="31"/>
      <c r="G218" s="31"/>
      <c r="H218" s="31"/>
      <c r="I218" s="31"/>
      <c r="J218" s="31"/>
      <c r="K218" s="30"/>
      <c r="L218" s="30"/>
      <c r="M218" s="30"/>
      <c r="N218" s="30"/>
      <c r="O218" s="30"/>
      <c r="P218" s="30"/>
      <c r="Q218" s="30"/>
      <c r="R218" s="30"/>
      <c r="S218" s="30"/>
      <c r="T218" s="30"/>
      <c r="U218" s="30"/>
      <c r="V218" s="30"/>
      <c r="W218" s="30"/>
      <c r="X218" s="30"/>
      <c r="Y218" s="30"/>
      <c r="Z218" s="30"/>
      <c r="AA218" s="30"/>
      <c r="AB218" s="30"/>
      <c r="AC218" s="30"/>
      <c r="AD218" s="30"/>
      <c r="AE218" s="30"/>
      <c r="AF218" s="33"/>
      <c r="AG218" s="33"/>
      <c r="AH218" s="33"/>
      <c r="AL218" s="6">
        <f t="shared" si="28"/>
        <v>0</v>
      </c>
      <c r="AM218" s="6">
        <f t="shared" si="29"/>
        <v>0</v>
      </c>
      <c r="AN218" s="6">
        <f t="shared" si="30"/>
        <v>0</v>
      </c>
    </row>
    <row r="219" spans="1:40" x14ac:dyDescent="0.3">
      <c r="A219" s="32"/>
      <c r="B219" s="31"/>
      <c r="C219" s="31"/>
      <c r="D219" s="31"/>
      <c r="E219" s="31"/>
      <c r="F219" s="31"/>
      <c r="G219" s="31"/>
      <c r="H219" s="31"/>
      <c r="I219" s="31"/>
      <c r="J219" s="31"/>
      <c r="K219" s="30"/>
      <c r="L219" s="30"/>
      <c r="M219" s="30"/>
      <c r="N219" s="30"/>
      <c r="O219" s="30"/>
      <c r="P219" s="30"/>
      <c r="Q219" s="30"/>
      <c r="R219" s="30"/>
      <c r="S219" s="30"/>
      <c r="T219" s="30"/>
      <c r="U219" s="30"/>
      <c r="V219" s="30"/>
      <c r="W219" s="30"/>
      <c r="X219" s="30"/>
      <c r="Y219" s="30"/>
      <c r="Z219" s="30"/>
      <c r="AA219" s="30"/>
      <c r="AB219" s="30"/>
      <c r="AC219" s="30"/>
      <c r="AD219" s="30"/>
      <c r="AE219" s="30"/>
      <c r="AF219" s="33"/>
      <c r="AG219" s="33"/>
      <c r="AH219" s="33"/>
      <c r="AL219" s="6">
        <f t="shared" si="28"/>
        <v>0</v>
      </c>
      <c r="AM219" s="6">
        <f t="shared" si="29"/>
        <v>0</v>
      </c>
      <c r="AN219" s="6">
        <f t="shared" si="30"/>
        <v>0</v>
      </c>
    </row>
    <row r="220" spans="1:40" x14ac:dyDescent="0.3">
      <c r="A220" s="32"/>
      <c r="B220" s="31"/>
      <c r="C220" s="31"/>
      <c r="D220" s="31"/>
      <c r="E220" s="31"/>
      <c r="F220" s="31"/>
      <c r="G220" s="31"/>
      <c r="H220" s="31"/>
      <c r="I220" s="31"/>
      <c r="J220" s="31"/>
      <c r="K220" s="30"/>
      <c r="L220" s="30"/>
      <c r="M220" s="30"/>
      <c r="N220" s="30"/>
      <c r="O220" s="30"/>
      <c r="P220" s="30"/>
      <c r="Q220" s="30"/>
      <c r="R220" s="30"/>
      <c r="S220" s="30"/>
      <c r="T220" s="30"/>
      <c r="U220" s="30"/>
      <c r="V220" s="30"/>
      <c r="W220" s="30"/>
      <c r="X220" s="30"/>
      <c r="Y220" s="30"/>
      <c r="Z220" s="30"/>
      <c r="AA220" s="30"/>
      <c r="AB220" s="30"/>
      <c r="AC220" s="30"/>
      <c r="AD220" s="30"/>
      <c r="AE220" s="30"/>
      <c r="AF220" s="33"/>
      <c r="AG220" s="33"/>
      <c r="AH220" s="33"/>
      <c r="AL220" s="6">
        <f t="shared" si="28"/>
        <v>0</v>
      </c>
      <c r="AM220" s="6">
        <f t="shared" si="29"/>
        <v>0</v>
      </c>
      <c r="AN220" s="6">
        <f t="shared" si="30"/>
        <v>0</v>
      </c>
    </row>
    <row r="221" spans="1:40" x14ac:dyDescent="0.3">
      <c r="A221" s="32"/>
      <c r="B221" s="31"/>
      <c r="C221" s="31"/>
      <c r="D221" s="31"/>
      <c r="E221" s="31"/>
      <c r="F221" s="31"/>
      <c r="G221" s="31"/>
      <c r="H221" s="31"/>
      <c r="I221" s="31"/>
      <c r="J221" s="31"/>
      <c r="K221" s="30"/>
      <c r="L221" s="30"/>
      <c r="M221" s="30"/>
      <c r="N221" s="30"/>
      <c r="O221" s="30"/>
      <c r="P221" s="30"/>
      <c r="Q221" s="30"/>
      <c r="R221" s="30"/>
      <c r="S221" s="30"/>
      <c r="T221" s="30"/>
      <c r="U221" s="30"/>
      <c r="V221" s="30"/>
      <c r="W221" s="30"/>
      <c r="X221" s="30"/>
      <c r="Y221" s="30"/>
      <c r="Z221" s="30"/>
      <c r="AA221" s="30"/>
      <c r="AB221" s="30"/>
      <c r="AC221" s="30"/>
      <c r="AD221" s="30"/>
      <c r="AE221" s="30"/>
      <c r="AF221" s="33"/>
      <c r="AG221" s="33"/>
      <c r="AH221" s="33"/>
      <c r="AL221" s="6">
        <f t="shared" si="28"/>
        <v>0</v>
      </c>
      <c r="AM221" s="6">
        <f t="shared" si="29"/>
        <v>0</v>
      </c>
      <c r="AN221" s="6">
        <f t="shared" si="30"/>
        <v>0</v>
      </c>
    </row>
    <row r="222" spans="1:40" x14ac:dyDescent="0.3">
      <c r="A222" s="32"/>
      <c r="B222" s="31"/>
      <c r="C222" s="31"/>
      <c r="D222" s="31"/>
      <c r="E222" s="31"/>
      <c r="F222" s="31"/>
      <c r="G222" s="31"/>
      <c r="H222" s="31"/>
      <c r="I222" s="31"/>
      <c r="J222" s="31"/>
      <c r="K222" s="30"/>
      <c r="L222" s="30"/>
      <c r="M222" s="30"/>
      <c r="N222" s="30"/>
      <c r="O222" s="30"/>
      <c r="P222" s="30"/>
      <c r="Q222" s="30"/>
      <c r="R222" s="30"/>
      <c r="S222" s="30"/>
      <c r="T222" s="30"/>
      <c r="U222" s="30"/>
      <c r="V222" s="30"/>
      <c r="W222" s="30"/>
      <c r="X222" s="30"/>
      <c r="Y222" s="30"/>
      <c r="Z222" s="30"/>
      <c r="AA222" s="30"/>
      <c r="AB222" s="30"/>
      <c r="AC222" s="30"/>
      <c r="AD222" s="30"/>
      <c r="AE222" s="30"/>
      <c r="AF222" s="33"/>
      <c r="AG222" s="33"/>
      <c r="AH222" s="33"/>
      <c r="AL222" s="6">
        <f t="shared" si="28"/>
        <v>0</v>
      </c>
      <c r="AM222" s="6">
        <f t="shared" si="29"/>
        <v>0</v>
      </c>
      <c r="AN222" s="6">
        <f t="shared" si="30"/>
        <v>0</v>
      </c>
    </row>
    <row r="223" spans="1:40" x14ac:dyDescent="0.3">
      <c r="A223" s="32"/>
      <c r="B223" s="31"/>
      <c r="C223" s="31"/>
      <c r="D223" s="31"/>
      <c r="E223" s="31"/>
      <c r="F223" s="31"/>
      <c r="G223" s="31"/>
      <c r="H223" s="31"/>
      <c r="I223" s="31"/>
      <c r="J223" s="31"/>
      <c r="K223" s="30"/>
      <c r="L223" s="30"/>
      <c r="M223" s="30"/>
      <c r="N223" s="30"/>
      <c r="O223" s="30"/>
      <c r="P223" s="30"/>
      <c r="Q223" s="30"/>
      <c r="R223" s="30"/>
      <c r="S223" s="30"/>
      <c r="T223" s="30"/>
      <c r="U223" s="30"/>
      <c r="V223" s="30"/>
      <c r="W223" s="30"/>
      <c r="X223" s="30"/>
      <c r="Y223" s="30"/>
      <c r="Z223" s="30"/>
      <c r="AA223" s="30"/>
      <c r="AB223" s="30"/>
      <c r="AC223" s="30"/>
      <c r="AD223" s="30"/>
      <c r="AE223" s="30"/>
      <c r="AF223" s="33"/>
      <c r="AG223" s="33"/>
      <c r="AH223" s="33"/>
      <c r="AL223" s="6">
        <f t="shared" si="28"/>
        <v>0</v>
      </c>
      <c r="AM223" s="6">
        <f t="shared" si="29"/>
        <v>0</v>
      </c>
      <c r="AN223" s="6">
        <f t="shared" si="30"/>
        <v>0</v>
      </c>
    </row>
    <row r="224" spans="1:40" x14ac:dyDescent="0.3">
      <c r="A224" s="32"/>
      <c r="B224" s="31"/>
      <c r="C224" s="31"/>
      <c r="D224" s="31"/>
      <c r="E224" s="31"/>
      <c r="F224" s="31"/>
      <c r="G224" s="31"/>
      <c r="H224" s="31"/>
      <c r="I224" s="31"/>
      <c r="J224" s="31"/>
      <c r="K224" s="30"/>
      <c r="L224" s="30"/>
      <c r="M224" s="30"/>
      <c r="N224" s="30"/>
      <c r="O224" s="30"/>
      <c r="P224" s="30"/>
      <c r="Q224" s="30"/>
      <c r="R224" s="30"/>
      <c r="S224" s="30"/>
      <c r="T224" s="30"/>
      <c r="U224" s="30"/>
      <c r="V224" s="30"/>
      <c r="W224" s="30"/>
      <c r="X224" s="30"/>
      <c r="Y224" s="30"/>
      <c r="Z224" s="30"/>
      <c r="AA224" s="30"/>
      <c r="AB224" s="30"/>
      <c r="AC224" s="30"/>
      <c r="AD224" s="30"/>
      <c r="AE224" s="30"/>
      <c r="AF224" s="33"/>
      <c r="AG224" s="33"/>
      <c r="AH224" s="33"/>
      <c r="AL224" s="6">
        <f t="shared" si="28"/>
        <v>0</v>
      </c>
      <c r="AM224" s="6">
        <f t="shared" si="29"/>
        <v>0</v>
      </c>
      <c r="AN224" s="6">
        <f t="shared" si="30"/>
        <v>0</v>
      </c>
    </row>
    <row r="225" spans="1:40" x14ac:dyDescent="0.3">
      <c r="A225" s="32"/>
      <c r="B225" s="31"/>
      <c r="C225" s="31"/>
      <c r="D225" s="31"/>
      <c r="E225" s="31"/>
      <c r="F225" s="31"/>
      <c r="G225" s="31"/>
      <c r="H225" s="31"/>
      <c r="I225" s="31"/>
      <c r="J225" s="31"/>
      <c r="K225" s="30"/>
      <c r="L225" s="30"/>
      <c r="M225" s="30"/>
      <c r="N225" s="30"/>
      <c r="O225" s="30"/>
      <c r="P225" s="30"/>
      <c r="Q225" s="30"/>
      <c r="R225" s="30"/>
      <c r="S225" s="30"/>
      <c r="T225" s="30"/>
      <c r="U225" s="30"/>
      <c r="V225" s="30"/>
      <c r="W225" s="30"/>
      <c r="X225" s="30"/>
      <c r="Y225" s="30"/>
      <c r="Z225" s="30"/>
      <c r="AA225" s="30"/>
      <c r="AB225" s="30"/>
      <c r="AC225" s="30"/>
      <c r="AD225" s="30"/>
      <c r="AE225" s="30"/>
      <c r="AF225" s="33"/>
      <c r="AG225" s="33"/>
      <c r="AH225" s="33"/>
      <c r="AL225" s="6">
        <f t="shared" si="28"/>
        <v>0</v>
      </c>
      <c r="AM225" s="6">
        <f t="shared" si="29"/>
        <v>0</v>
      </c>
      <c r="AN225" s="6">
        <f t="shared" si="30"/>
        <v>0</v>
      </c>
    </row>
    <row r="226" spans="1:40" x14ac:dyDescent="0.3">
      <c r="A226" s="32"/>
      <c r="B226" s="31"/>
      <c r="C226" s="31"/>
      <c r="D226" s="31"/>
      <c r="E226" s="31"/>
      <c r="F226" s="31"/>
      <c r="G226" s="31"/>
      <c r="H226" s="31"/>
      <c r="I226" s="31"/>
      <c r="J226" s="31"/>
      <c r="K226" s="30"/>
      <c r="L226" s="30"/>
      <c r="M226" s="30"/>
      <c r="N226" s="30"/>
      <c r="O226" s="30"/>
      <c r="P226" s="30"/>
      <c r="Q226" s="30"/>
      <c r="R226" s="30"/>
      <c r="S226" s="30"/>
      <c r="T226" s="30"/>
      <c r="U226" s="30"/>
      <c r="V226" s="30"/>
      <c r="W226" s="30"/>
      <c r="X226" s="30"/>
      <c r="Y226" s="30"/>
      <c r="Z226" s="30"/>
      <c r="AA226" s="30"/>
      <c r="AB226" s="30"/>
      <c r="AC226" s="30"/>
      <c r="AD226" s="30"/>
      <c r="AE226" s="30"/>
      <c r="AF226" s="33"/>
      <c r="AG226" s="33"/>
      <c r="AH226" s="33"/>
      <c r="AL226" s="6">
        <f t="shared" si="28"/>
        <v>0</v>
      </c>
      <c r="AM226" s="6">
        <f t="shared" si="29"/>
        <v>0</v>
      </c>
      <c r="AN226" s="6">
        <f t="shared" si="30"/>
        <v>0</v>
      </c>
    </row>
    <row r="227" spans="1:40" x14ac:dyDescent="0.3">
      <c r="A227" s="32"/>
      <c r="B227" s="31"/>
      <c r="C227" s="31"/>
      <c r="D227" s="31"/>
      <c r="E227" s="31"/>
      <c r="F227" s="31"/>
      <c r="G227" s="31"/>
      <c r="H227" s="31"/>
      <c r="I227" s="31"/>
      <c r="J227" s="31"/>
      <c r="K227" s="30"/>
      <c r="L227" s="30"/>
      <c r="M227" s="30"/>
      <c r="N227" s="30"/>
      <c r="O227" s="30"/>
      <c r="P227" s="30"/>
      <c r="Q227" s="30"/>
      <c r="R227" s="30"/>
      <c r="S227" s="30"/>
      <c r="T227" s="30"/>
      <c r="U227" s="30"/>
      <c r="V227" s="30"/>
      <c r="W227" s="30"/>
      <c r="X227" s="30"/>
      <c r="Y227" s="30"/>
      <c r="Z227" s="30"/>
      <c r="AA227" s="30"/>
      <c r="AB227" s="30"/>
      <c r="AC227" s="30"/>
      <c r="AD227" s="30"/>
      <c r="AE227" s="30"/>
      <c r="AF227" s="33"/>
      <c r="AG227" s="33"/>
      <c r="AH227" s="33"/>
      <c r="AL227" s="6">
        <f t="shared" si="28"/>
        <v>0</v>
      </c>
      <c r="AM227" s="6">
        <f t="shared" si="29"/>
        <v>0</v>
      </c>
      <c r="AN227" s="6">
        <f t="shared" si="30"/>
        <v>0</v>
      </c>
    </row>
    <row r="228" spans="1:40" x14ac:dyDescent="0.3">
      <c r="A228" s="32"/>
      <c r="B228" s="31"/>
      <c r="C228" s="31"/>
      <c r="D228" s="31"/>
      <c r="E228" s="31"/>
      <c r="F228" s="31"/>
      <c r="G228" s="31"/>
      <c r="H228" s="31"/>
      <c r="I228" s="31"/>
      <c r="J228" s="31"/>
      <c r="K228" s="30"/>
      <c r="L228" s="30"/>
      <c r="M228" s="30"/>
      <c r="N228" s="30"/>
      <c r="O228" s="30"/>
      <c r="P228" s="30"/>
      <c r="Q228" s="30"/>
      <c r="R228" s="30"/>
      <c r="S228" s="30"/>
      <c r="T228" s="30"/>
      <c r="U228" s="30"/>
      <c r="V228" s="30"/>
      <c r="W228" s="30"/>
      <c r="X228" s="30"/>
      <c r="Y228" s="30"/>
      <c r="Z228" s="30"/>
      <c r="AA228" s="30"/>
      <c r="AB228" s="30"/>
      <c r="AC228" s="30"/>
      <c r="AD228" s="30"/>
      <c r="AE228" s="30"/>
      <c r="AF228" s="33"/>
      <c r="AG228" s="33"/>
      <c r="AH228" s="33"/>
      <c r="AL228" s="6">
        <f t="shared" si="28"/>
        <v>0</v>
      </c>
      <c r="AM228" s="6">
        <f t="shared" si="29"/>
        <v>0</v>
      </c>
      <c r="AN228" s="6">
        <f t="shared" si="30"/>
        <v>0</v>
      </c>
    </row>
    <row r="229" spans="1:40" x14ac:dyDescent="0.3">
      <c r="A229" s="32"/>
      <c r="B229" s="31"/>
      <c r="C229" s="31"/>
      <c r="D229" s="31"/>
      <c r="E229" s="31"/>
      <c r="F229" s="31"/>
      <c r="G229" s="31"/>
      <c r="H229" s="31"/>
      <c r="I229" s="31"/>
      <c r="J229" s="31"/>
      <c r="K229" s="30"/>
      <c r="L229" s="30"/>
      <c r="M229" s="30"/>
      <c r="N229" s="30"/>
      <c r="O229" s="30"/>
      <c r="P229" s="30"/>
      <c r="Q229" s="30"/>
      <c r="R229" s="30"/>
      <c r="S229" s="30"/>
      <c r="T229" s="30"/>
      <c r="U229" s="30"/>
      <c r="V229" s="30"/>
      <c r="W229" s="30"/>
      <c r="X229" s="30"/>
      <c r="Y229" s="30"/>
      <c r="Z229" s="30"/>
      <c r="AA229" s="30"/>
      <c r="AB229" s="30"/>
      <c r="AC229" s="30"/>
      <c r="AD229" s="30"/>
      <c r="AE229" s="30"/>
      <c r="AF229" s="33"/>
      <c r="AG229" s="33"/>
      <c r="AH229" s="33"/>
      <c r="AL229" s="6">
        <f t="shared" si="28"/>
        <v>0</v>
      </c>
      <c r="AM229" s="6">
        <f t="shared" si="29"/>
        <v>0</v>
      </c>
      <c r="AN229" s="6">
        <f t="shared" si="30"/>
        <v>0</v>
      </c>
    </row>
    <row r="230" spans="1:40" x14ac:dyDescent="0.3">
      <c r="A230" s="32"/>
      <c r="B230" s="31"/>
      <c r="C230" s="31"/>
      <c r="D230" s="31"/>
      <c r="E230" s="31"/>
      <c r="F230" s="31"/>
      <c r="G230" s="31"/>
      <c r="H230" s="31"/>
      <c r="I230" s="31"/>
      <c r="J230" s="31"/>
      <c r="K230" s="30"/>
      <c r="L230" s="30"/>
      <c r="M230" s="30"/>
      <c r="N230" s="30"/>
      <c r="O230" s="30"/>
      <c r="P230" s="30"/>
      <c r="Q230" s="30"/>
      <c r="R230" s="30"/>
      <c r="S230" s="30"/>
      <c r="T230" s="30"/>
      <c r="U230" s="30"/>
      <c r="V230" s="30"/>
      <c r="W230" s="30"/>
      <c r="X230" s="30"/>
      <c r="Y230" s="30"/>
      <c r="Z230" s="30"/>
      <c r="AA230" s="30"/>
      <c r="AB230" s="30"/>
      <c r="AC230" s="30"/>
      <c r="AD230" s="30"/>
      <c r="AE230" s="30"/>
      <c r="AF230" s="33"/>
      <c r="AG230" s="33"/>
      <c r="AH230" s="33"/>
      <c r="AL230" s="6">
        <f t="shared" si="28"/>
        <v>0</v>
      </c>
      <c r="AM230" s="6">
        <f t="shared" si="29"/>
        <v>0</v>
      </c>
      <c r="AN230" s="6">
        <f t="shared" si="30"/>
        <v>0</v>
      </c>
    </row>
    <row r="231" spans="1:40" x14ac:dyDescent="0.3">
      <c r="A231" s="32"/>
      <c r="B231" s="31"/>
      <c r="C231" s="31"/>
      <c r="D231" s="31"/>
      <c r="E231" s="31"/>
      <c r="F231" s="31"/>
      <c r="G231" s="31"/>
      <c r="H231" s="31"/>
      <c r="I231" s="31"/>
      <c r="J231" s="31"/>
      <c r="K231" s="30"/>
      <c r="L231" s="30"/>
      <c r="M231" s="30"/>
      <c r="N231" s="30"/>
      <c r="O231" s="30"/>
      <c r="P231" s="30"/>
      <c r="Q231" s="30"/>
      <c r="R231" s="30"/>
      <c r="S231" s="30"/>
      <c r="T231" s="30"/>
      <c r="U231" s="30"/>
      <c r="V231" s="30"/>
      <c r="W231" s="30"/>
      <c r="X231" s="30"/>
      <c r="Y231" s="30"/>
      <c r="Z231" s="30"/>
      <c r="AA231" s="30"/>
      <c r="AB231" s="30"/>
      <c r="AC231" s="30"/>
      <c r="AD231" s="30"/>
      <c r="AE231" s="30"/>
      <c r="AF231" s="33"/>
      <c r="AG231" s="33"/>
      <c r="AH231" s="33"/>
      <c r="AL231" s="6">
        <f t="shared" si="28"/>
        <v>0</v>
      </c>
      <c r="AM231" s="6">
        <f t="shared" si="29"/>
        <v>0</v>
      </c>
      <c r="AN231" s="6">
        <f t="shared" si="30"/>
        <v>0</v>
      </c>
    </row>
    <row r="232" spans="1:40" x14ac:dyDescent="0.3">
      <c r="A232" s="32"/>
      <c r="B232" s="31"/>
      <c r="C232" s="31"/>
      <c r="D232" s="31"/>
      <c r="E232" s="31"/>
      <c r="F232" s="31"/>
      <c r="G232" s="31"/>
      <c r="H232" s="31"/>
      <c r="I232" s="31"/>
      <c r="J232" s="31"/>
      <c r="K232" s="30"/>
      <c r="L232" s="30"/>
      <c r="M232" s="30"/>
      <c r="N232" s="30"/>
      <c r="O232" s="30"/>
      <c r="P232" s="30"/>
      <c r="Q232" s="30"/>
      <c r="R232" s="30"/>
      <c r="S232" s="30"/>
      <c r="T232" s="30"/>
      <c r="U232" s="30"/>
      <c r="V232" s="30"/>
      <c r="W232" s="30"/>
      <c r="X232" s="30"/>
      <c r="Y232" s="30"/>
      <c r="Z232" s="30"/>
      <c r="AA232" s="30"/>
      <c r="AB232" s="30"/>
      <c r="AC232" s="30"/>
      <c r="AD232" s="30"/>
      <c r="AE232" s="30"/>
      <c r="AF232" s="33"/>
      <c r="AG232" s="33"/>
      <c r="AH232" s="33"/>
      <c r="AL232" s="6">
        <f t="shared" si="28"/>
        <v>0</v>
      </c>
      <c r="AM232" s="6">
        <f t="shared" si="29"/>
        <v>0</v>
      </c>
      <c r="AN232" s="6">
        <f t="shared" si="30"/>
        <v>0</v>
      </c>
    </row>
    <row r="233" spans="1:40" x14ac:dyDescent="0.3">
      <c r="A233" s="32"/>
      <c r="B233" s="31"/>
      <c r="C233" s="31"/>
      <c r="D233" s="31"/>
      <c r="E233" s="31"/>
      <c r="F233" s="31"/>
      <c r="G233" s="31"/>
      <c r="H233" s="31"/>
      <c r="I233" s="31"/>
      <c r="J233" s="31"/>
      <c r="K233" s="30"/>
      <c r="L233" s="30"/>
      <c r="M233" s="30"/>
      <c r="N233" s="30"/>
      <c r="O233" s="30"/>
      <c r="P233" s="30"/>
      <c r="Q233" s="30"/>
      <c r="R233" s="30"/>
      <c r="S233" s="30"/>
      <c r="T233" s="30"/>
      <c r="U233" s="30"/>
      <c r="V233" s="30"/>
      <c r="W233" s="30"/>
      <c r="X233" s="30"/>
      <c r="Y233" s="30"/>
      <c r="Z233" s="30"/>
      <c r="AA233" s="30"/>
      <c r="AB233" s="30"/>
      <c r="AC233" s="30"/>
      <c r="AD233" s="30"/>
      <c r="AE233" s="30"/>
      <c r="AF233" s="33"/>
      <c r="AG233" s="33"/>
      <c r="AH233" s="33"/>
      <c r="AL233" s="6">
        <f t="shared" si="28"/>
        <v>0</v>
      </c>
      <c r="AM233" s="6">
        <f t="shared" si="29"/>
        <v>0</v>
      </c>
      <c r="AN233" s="6">
        <f t="shared" si="30"/>
        <v>0</v>
      </c>
    </row>
    <row r="234" spans="1:40" x14ac:dyDescent="0.3">
      <c r="A234" s="32"/>
      <c r="B234" s="31"/>
      <c r="C234" s="31"/>
      <c r="D234" s="31"/>
      <c r="E234" s="31"/>
      <c r="F234" s="31"/>
      <c r="G234" s="31"/>
      <c r="H234" s="31"/>
      <c r="I234" s="31"/>
      <c r="J234" s="31"/>
      <c r="K234" s="30"/>
      <c r="L234" s="30"/>
      <c r="M234" s="30"/>
      <c r="N234" s="30"/>
      <c r="O234" s="30"/>
      <c r="P234" s="30"/>
      <c r="Q234" s="30"/>
      <c r="R234" s="30"/>
      <c r="S234" s="30"/>
      <c r="T234" s="30"/>
      <c r="U234" s="30"/>
      <c r="V234" s="30"/>
      <c r="W234" s="30"/>
      <c r="X234" s="30"/>
      <c r="Y234" s="30"/>
      <c r="Z234" s="30"/>
      <c r="AA234" s="30"/>
      <c r="AB234" s="30"/>
      <c r="AC234" s="30"/>
      <c r="AD234" s="30"/>
      <c r="AE234" s="30"/>
      <c r="AF234" s="33"/>
      <c r="AG234" s="33"/>
      <c r="AH234" s="33"/>
      <c r="AL234" s="6">
        <f t="shared" si="28"/>
        <v>0</v>
      </c>
      <c r="AM234" s="6">
        <f t="shared" si="29"/>
        <v>0</v>
      </c>
      <c r="AN234" s="6">
        <f t="shared" si="30"/>
        <v>0</v>
      </c>
    </row>
    <row r="235" spans="1:40" x14ac:dyDescent="0.3">
      <c r="A235" s="32"/>
      <c r="B235" s="31"/>
      <c r="C235" s="31"/>
      <c r="D235" s="31"/>
      <c r="E235" s="31"/>
      <c r="F235" s="31"/>
      <c r="G235" s="31"/>
      <c r="H235" s="31"/>
      <c r="I235" s="31"/>
      <c r="J235" s="31"/>
      <c r="K235" s="30"/>
      <c r="L235" s="30"/>
      <c r="M235" s="30"/>
      <c r="N235" s="30"/>
      <c r="O235" s="30"/>
      <c r="P235" s="30"/>
      <c r="Q235" s="30"/>
      <c r="R235" s="30"/>
      <c r="S235" s="30"/>
      <c r="T235" s="30"/>
      <c r="U235" s="30"/>
      <c r="V235" s="30"/>
      <c r="W235" s="30"/>
      <c r="X235" s="30"/>
      <c r="Y235" s="30"/>
      <c r="Z235" s="30"/>
      <c r="AA235" s="30"/>
      <c r="AB235" s="30"/>
      <c r="AC235" s="30"/>
      <c r="AD235" s="30"/>
      <c r="AE235" s="30"/>
      <c r="AF235" s="33"/>
      <c r="AG235" s="33"/>
      <c r="AH235" s="33"/>
      <c r="AL235" s="6">
        <f t="shared" si="28"/>
        <v>0</v>
      </c>
      <c r="AM235" s="6">
        <f t="shared" si="29"/>
        <v>0</v>
      </c>
      <c r="AN235" s="6">
        <f t="shared" si="30"/>
        <v>0</v>
      </c>
    </row>
    <row r="236" spans="1:40" x14ac:dyDescent="0.3">
      <c r="A236" s="32"/>
      <c r="B236" s="31"/>
      <c r="C236" s="31"/>
      <c r="D236" s="31"/>
      <c r="E236" s="31"/>
      <c r="F236" s="31"/>
      <c r="G236" s="31"/>
      <c r="H236" s="31"/>
      <c r="I236" s="31"/>
      <c r="J236" s="31"/>
      <c r="K236" s="30"/>
      <c r="L236" s="30"/>
      <c r="M236" s="30"/>
      <c r="N236" s="30"/>
      <c r="O236" s="30"/>
      <c r="P236" s="30"/>
      <c r="Q236" s="30"/>
      <c r="R236" s="30"/>
      <c r="S236" s="30"/>
      <c r="T236" s="30"/>
      <c r="U236" s="30"/>
      <c r="V236" s="30"/>
      <c r="W236" s="30"/>
      <c r="X236" s="30"/>
      <c r="Y236" s="30"/>
      <c r="Z236" s="30"/>
      <c r="AA236" s="30"/>
      <c r="AB236" s="30"/>
      <c r="AC236" s="30"/>
      <c r="AD236" s="30"/>
      <c r="AE236" s="30"/>
      <c r="AF236" s="33"/>
      <c r="AG236" s="33"/>
      <c r="AH236" s="33"/>
      <c r="AL236" s="6">
        <f t="shared" si="28"/>
        <v>0</v>
      </c>
      <c r="AM236" s="6">
        <f t="shared" si="29"/>
        <v>0</v>
      </c>
      <c r="AN236" s="6">
        <f t="shared" si="30"/>
        <v>0</v>
      </c>
    </row>
    <row r="237" spans="1:40" x14ac:dyDescent="0.3">
      <c r="A237" s="32"/>
      <c r="B237" s="31"/>
      <c r="C237" s="31"/>
      <c r="D237" s="31"/>
      <c r="E237" s="31"/>
      <c r="F237" s="31"/>
      <c r="G237" s="31"/>
      <c r="H237" s="31"/>
      <c r="I237" s="31"/>
      <c r="J237" s="31"/>
      <c r="K237" s="30"/>
      <c r="L237" s="30"/>
      <c r="M237" s="30"/>
      <c r="N237" s="30"/>
      <c r="O237" s="30"/>
      <c r="P237" s="30"/>
      <c r="Q237" s="30"/>
      <c r="R237" s="30"/>
      <c r="S237" s="30"/>
      <c r="T237" s="30"/>
      <c r="U237" s="30"/>
      <c r="V237" s="30"/>
      <c r="W237" s="30"/>
      <c r="X237" s="30"/>
      <c r="Y237" s="30"/>
      <c r="Z237" s="30"/>
      <c r="AA237" s="30"/>
      <c r="AB237" s="30"/>
      <c r="AC237" s="30"/>
      <c r="AD237" s="30"/>
      <c r="AE237" s="30"/>
      <c r="AF237" s="33"/>
      <c r="AG237" s="33"/>
      <c r="AH237" s="33"/>
      <c r="AL237" s="6">
        <f t="shared" si="28"/>
        <v>0</v>
      </c>
      <c r="AM237" s="6">
        <f t="shared" si="29"/>
        <v>0</v>
      </c>
      <c r="AN237" s="6">
        <f t="shared" si="30"/>
        <v>0</v>
      </c>
    </row>
    <row r="238" spans="1:40" x14ac:dyDescent="0.3">
      <c r="A238" s="32"/>
      <c r="B238" s="31"/>
      <c r="C238" s="31"/>
      <c r="D238" s="31"/>
      <c r="E238" s="31"/>
      <c r="F238" s="31"/>
      <c r="G238" s="31"/>
      <c r="H238" s="31"/>
      <c r="I238" s="31"/>
      <c r="J238" s="31"/>
      <c r="K238" s="30"/>
      <c r="L238" s="30"/>
      <c r="M238" s="30"/>
      <c r="N238" s="30"/>
      <c r="O238" s="30"/>
      <c r="P238" s="30"/>
      <c r="Q238" s="30"/>
      <c r="R238" s="30"/>
      <c r="S238" s="30"/>
      <c r="T238" s="30"/>
      <c r="U238" s="30"/>
      <c r="V238" s="30"/>
      <c r="W238" s="30"/>
      <c r="X238" s="30"/>
      <c r="Y238" s="30"/>
      <c r="Z238" s="30"/>
      <c r="AA238" s="30"/>
      <c r="AB238" s="30"/>
      <c r="AC238" s="30"/>
      <c r="AD238" s="30"/>
      <c r="AE238" s="30"/>
      <c r="AF238" s="33"/>
      <c r="AG238" s="33"/>
      <c r="AH238" s="33"/>
      <c r="AL238" s="6">
        <f t="shared" si="28"/>
        <v>0</v>
      </c>
      <c r="AM238" s="6">
        <f t="shared" si="29"/>
        <v>0</v>
      </c>
      <c r="AN238" s="6">
        <f t="shared" si="30"/>
        <v>0</v>
      </c>
    </row>
    <row r="239" spans="1:40" x14ac:dyDescent="0.3">
      <c r="A239" s="32"/>
      <c r="B239" s="31"/>
      <c r="C239" s="31"/>
      <c r="D239" s="31"/>
      <c r="E239" s="31"/>
      <c r="F239" s="31"/>
      <c r="G239" s="31"/>
      <c r="H239" s="31"/>
      <c r="I239" s="31"/>
      <c r="J239" s="31"/>
      <c r="K239" s="30"/>
      <c r="L239" s="30"/>
      <c r="M239" s="30"/>
      <c r="N239" s="30"/>
      <c r="O239" s="30"/>
      <c r="P239" s="30"/>
      <c r="Q239" s="30"/>
      <c r="R239" s="30"/>
      <c r="S239" s="30"/>
      <c r="T239" s="30"/>
      <c r="U239" s="30"/>
      <c r="V239" s="30"/>
      <c r="W239" s="30"/>
      <c r="X239" s="30"/>
      <c r="Y239" s="30"/>
      <c r="Z239" s="30"/>
      <c r="AA239" s="30"/>
      <c r="AB239" s="30"/>
      <c r="AC239" s="30"/>
      <c r="AD239" s="30"/>
      <c r="AE239" s="30"/>
      <c r="AF239" s="33"/>
      <c r="AG239" s="33"/>
      <c r="AH239" s="33"/>
      <c r="AL239" s="6">
        <f t="shared" si="28"/>
        <v>0</v>
      </c>
      <c r="AM239" s="6">
        <f t="shared" si="29"/>
        <v>0</v>
      </c>
      <c r="AN239" s="6">
        <f t="shared" si="30"/>
        <v>0</v>
      </c>
    </row>
    <row r="240" spans="1:40" x14ac:dyDescent="0.3">
      <c r="A240" s="32"/>
      <c r="B240" s="31"/>
      <c r="C240" s="31"/>
      <c r="D240" s="31"/>
      <c r="E240" s="31"/>
      <c r="F240" s="31"/>
      <c r="G240" s="31"/>
      <c r="H240" s="31"/>
      <c r="I240" s="31"/>
      <c r="J240" s="31"/>
      <c r="K240" s="30"/>
      <c r="L240" s="30"/>
      <c r="M240" s="30"/>
      <c r="N240" s="30"/>
      <c r="O240" s="30"/>
      <c r="P240" s="30"/>
      <c r="Q240" s="30"/>
      <c r="R240" s="30"/>
      <c r="S240" s="30"/>
      <c r="T240" s="30"/>
      <c r="U240" s="30"/>
      <c r="V240" s="30"/>
      <c r="W240" s="30"/>
      <c r="X240" s="30"/>
      <c r="Y240" s="30"/>
      <c r="Z240" s="30"/>
      <c r="AA240" s="30"/>
      <c r="AB240" s="30"/>
      <c r="AC240" s="30"/>
      <c r="AD240" s="30"/>
      <c r="AE240" s="30"/>
      <c r="AF240" s="33"/>
      <c r="AG240" s="33"/>
      <c r="AH240" s="33"/>
      <c r="AL240" s="6">
        <f t="shared" si="28"/>
        <v>0</v>
      </c>
      <c r="AM240" s="6">
        <f t="shared" si="29"/>
        <v>0</v>
      </c>
      <c r="AN240" s="6">
        <f t="shared" si="30"/>
        <v>0</v>
      </c>
    </row>
    <row r="241" spans="1:40" x14ac:dyDescent="0.3">
      <c r="A241" s="32"/>
      <c r="B241" s="31"/>
      <c r="C241" s="31"/>
      <c r="D241" s="31"/>
      <c r="E241" s="31"/>
      <c r="F241" s="31"/>
      <c r="G241" s="31"/>
      <c r="H241" s="31"/>
      <c r="I241" s="31"/>
      <c r="J241" s="31"/>
      <c r="K241" s="30"/>
      <c r="L241" s="30"/>
      <c r="M241" s="30"/>
      <c r="N241" s="30"/>
      <c r="O241" s="30"/>
      <c r="P241" s="30"/>
      <c r="Q241" s="30"/>
      <c r="R241" s="30"/>
      <c r="S241" s="30"/>
      <c r="T241" s="30"/>
      <c r="U241" s="30"/>
      <c r="V241" s="30"/>
      <c r="W241" s="30"/>
      <c r="X241" s="30"/>
      <c r="Y241" s="30"/>
      <c r="Z241" s="30"/>
      <c r="AA241" s="30"/>
      <c r="AB241" s="30"/>
      <c r="AC241" s="30"/>
      <c r="AD241" s="30"/>
      <c r="AE241" s="30"/>
      <c r="AF241" s="33"/>
      <c r="AG241" s="33"/>
      <c r="AH241" s="33"/>
      <c r="AL241" s="6">
        <f t="shared" si="28"/>
        <v>0</v>
      </c>
      <c r="AM241" s="6">
        <f t="shared" si="29"/>
        <v>0</v>
      </c>
      <c r="AN241" s="6">
        <f t="shared" si="30"/>
        <v>0</v>
      </c>
    </row>
    <row r="242" spans="1:40" x14ac:dyDescent="0.3">
      <c r="A242" s="32"/>
      <c r="B242" s="31"/>
      <c r="C242" s="31"/>
      <c r="D242" s="31"/>
      <c r="E242" s="31"/>
      <c r="F242" s="31"/>
      <c r="G242" s="31"/>
      <c r="H242" s="31"/>
      <c r="I242" s="31"/>
      <c r="J242" s="31"/>
      <c r="K242" s="30"/>
      <c r="L242" s="30"/>
      <c r="M242" s="30"/>
      <c r="N242" s="30"/>
      <c r="O242" s="30"/>
      <c r="P242" s="30"/>
      <c r="Q242" s="30"/>
      <c r="R242" s="30"/>
      <c r="S242" s="30"/>
      <c r="T242" s="30"/>
      <c r="U242" s="30"/>
      <c r="V242" s="30"/>
      <c r="W242" s="30"/>
      <c r="X242" s="30"/>
      <c r="Y242" s="30"/>
      <c r="Z242" s="30"/>
      <c r="AA242" s="30"/>
      <c r="AB242" s="30"/>
      <c r="AC242" s="30"/>
      <c r="AD242" s="30"/>
      <c r="AE242" s="30"/>
      <c r="AF242" s="33"/>
      <c r="AG242" s="33"/>
      <c r="AH242" s="33"/>
      <c r="AL242" s="6">
        <f t="shared" si="28"/>
        <v>0</v>
      </c>
      <c r="AM242" s="6">
        <f t="shared" si="29"/>
        <v>0</v>
      </c>
      <c r="AN242" s="6">
        <f t="shared" si="30"/>
        <v>0</v>
      </c>
    </row>
    <row r="243" spans="1:40" x14ac:dyDescent="0.3">
      <c r="A243" s="32"/>
      <c r="B243" s="31"/>
      <c r="C243" s="31"/>
      <c r="D243" s="31"/>
      <c r="E243" s="31"/>
      <c r="F243" s="31"/>
      <c r="G243" s="31"/>
      <c r="H243" s="31"/>
      <c r="I243" s="31"/>
      <c r="J243" s="31"/>
      <c r="K243" s="30"/>
      <c r="L243" s="30"/>
      <c r="M243" s="30"/>
      <c r="N243" s="30"/>
      <c r="O243" s="30"/>
      <c r="P243" s="30"/>
      <c r="Q243" s="30"/>
      <c r="R243" s="30"/>
      <c r="S243" s="30"/>
      <c r="T243" s="30"/>
      <c r="U243" s="30"/>
      <c r="V243" s="30"/>
      <c r="W243" s="30"/>
      <c r="X243" s="30"/>
      <c r="Y243" s="30"/>
      <c r="Z243" s="30"/>
      <c r="AA243" s="30"/>
      <c r="AB243" s="30"/>
      <c r="AC243" s="30"/>
      <c r="AD243" s="30"/>
      <c r="AE243" s="30"/>
      <c r="AF243" s="33"/>
      <c r="AG243" s="33"/>
      <c r="AH243" s="33"/>
      <c r="AL243" s="6">
        <f t="shared" si="28"/>
        <v>0</v>
      </c>
      <c r="AM243" s="6">
        <f t="shared" si="29"/>
        <v>0</v>
      </c>
      <c r="AN243" s="6">
        <f t="shared" si="30"/>
        <v>0</v>
      </c>
    </row>
    <row r="244" spans="1:40" x14ac:dyDescent="0.3">
      <c r="A244" s="32"/>
      <c r="B244" s="31"/>
      <c r="C244" s="31"/>
      <c r="D244" s="31"/>
      <c r="E244" s="31"/>
      <c r="F244" s="31"/>
      <c r="G244" s="31"/>
      <c r="H244" s="31"/>
      <c r="I244" s="31"/>
      <c r="J244" s="31"/>
      <c r="K244" s="30"/>
      <c r="L244" s="30"/>
      <c r="M244" s="30"/>
      <c r="N244" s="30"/>
      <c r="O244" s="30"/>
      <c r="P244" s="30"/>
      <c r="Q244" s="30"/>
      <c r="R244" s="30"/>
      <c r="S244" s="30"/>
      <c r="T244" s="30"/>
      <c r="U244" s="30"/>
      <c r="V244" s="30"/>
      <c r="W244" s="30"/>
      <c r="X244" s="30"/>
      <c r="Y244" s="30"/>
      <c r="Z244" s="30"/>
      <c r="AA244" s="30"/>
      <c r="AB244" s="30"/>
      <c r="AC244" s="30"/>
      <c r="AD244" s="30"/>
      <c r="AE244" s="30"/>
      <c r="AF244" s="33"/>
      <c r="AG244" s="33"/>
      <c r="AH244" s="33"/>
      <c r="AL244" s="6">
        <f t="shared" si="28"/>
        <v>0</v>
      </c>
      <c r="AM244" s="6">
        <f t="shared" si="29"/>
        <v>0</v>
      </c>
      <c r="AN244" s="6">
        <f t="shared" si="30"/>
        <v>0</v>
      </c>
    </row>
    <row r="245" spans="1:40" x14ac:dyDescent="0.3">
      <c r="A245" s="32"/>
      <c r="B245" s="31"/>
      <c r="C245" s="31"/>
      <c r="D245" s="31"/>
      <c r="E245" s="31"/>
      <c r="F245" s="31"/>
      <c r="G245" s="31"/>
      <c r="H245" s="31"/>
      <c r="I245" s="31"/>
      <c r="J245" s="31"/>
      <c r="K245" s="30"/>
      <c r="L245" s="30"/>
      <c r="M245" s="30"/>
      <c r="N245" s="30"/>
      <c r="O245" s="30"/>
      <c r="P245" s="30"/>
      <c r="Q245" s="30"/>
      <c r="R245" s="30"/>
      <c r="S245" s="30"/>
      <c r="T245" s="30"/>
      <c r="U245" s="30"/>
      <c r="V245" s="30"/>
      <c r="W245" s="30"/>
      <c r="X245" s="30"/>
      <c r="Y245" s="30"/>
      <c r="Z245" s="30"/>
      <c r="AA245" s="30"/>
      <c r="AB245" s="30"/>
      <c r="AC245" s="30"/>
      <c r="AD245" s="30"/>
      <c r="AE245" s="30"/>
      <c r="AF245" s="33"/>
      <c r="AG245" s="33"/>
      <c r="AH245" s="33"/>
      <c r="AL245" s="6">
        <f t="shared" si="28"/>
        <v>0</v>
      </c>
      <c r="AM245" s="6">
        <f t="shared" si="29"/>
        <v>0</v>
      </c>
      <c r="AN245" s="6">
        <f t="shared" si="30"/>
        <v>0</v>
      </c>
    </row>
    <row r="246" spans="1:40" x14ac:dyDescent="0.3">
      <c r="A246" s="32"/>
      <c r="B246" s="31"/>
      <c r="C246" s="31"/>
      <c r="D246" s="31"/>
      <c r="E246" s="31"/>
      <c r="F246" s="31"/>
      <c r="G246" s="31"/>
      <c r="H246" s="31"/>
      <c r="I246" s="31"/>
      <c r="J246" s="31"/>
      <c r="K246" s="30"/>
      <c r="L246" s="30"/>
      <c r="M246" s="30"/>
      <c r="N246" s="30"/>
      <c r="O246" s="30"/>
      <c r="P246" s="30"/>
      <c r="Q246" s="30"/>
      <c r="R246" s="30"/>
      <c r="S246" s="30"/>
      <c r="T246" s="30"/>
      <c r="U246" s="30"/>
      <c r="V246" s="30"/>
      <c r="W246" s="30"/>
      <c r="X246" s="30"/>
      <c r="Y246" s="30"/>
      <c r="Z246" s="30"/>
      <c r="AA246" s="30"/>
      <c r="AB246" s="30"/>
      <c r="AC246" s="30"/>
      <c r="AD246" s="30"/>
      <c r="AE246" s="30"/>
      <c r="AF246" s="33"/>
      <c r="AG246" s="33"/>
      <c r="AH246" s="33"/>
      <c r="AL246" s="6">
        <f t="shared" si="28"/>
        <v>0</v>
      </c>
      <c r="AM246" s="6">
        <f t="shared" si="29"/>
        <v>0</v>
      </c>
      <c r="AN246" s="6">
        <f t="shared" si="30"/>
        <v>0</v>
      </c>
    </row>
    <row r="247" spans="1:40" x14ac:dyDescent="0.3">
      <c r="A247" s="32"/>
      <c r="B247" s="31"/>
      <c r="C247" s="31"/>
      <c r="D247" s="31"/>
      <c r="E247" s="31"/>
      <c r="F247" s="31"/>
      <c r="G247" s="31"/>
      <c r="H247" s="31"/>
      <c r="I247" s="31"/>
      <c r="J247" s="31"/>
      <c r="K247" s="30"/>
      <c r="L247" s="30"/>
      <c r="M247" s="30"/>
      <c r="N247" s="30"/>
      <c r="O247" s="30"/>
      <c r="P247" s="30"/>
      <c r="Q247" s="30"/>
      <c r="R247" s="30"/>
      <c r="S247" s="30"/>
      <c r="T247" s="30"/>
      <c r="U247" s="30"/>
      <c r="V247" s="30"/>
      <c r="W247" s="30"/>
      <c r="X247" s="30"/>
      <c r="Y247" s="30"/>
      <c r="Z247" s="30"/>
      <c r="AA247" s="30"/>
      <c r="AB247" s="30"/>
      <c r="AC247" s="30"/>
      <c r="AD247" s="30"/>
      <c r="AE247" s="30"/>
      <c r="AF247" s="33"/>
      <c r="AG247" s="33"/>
      <c r="AH247" s="33"/>
      <c r="AL247" s="6">
        <f t="shared" si="28"/>
        <v>0</v>
      </c>
      <c r="AM247" s="6">
        <f t="shared" si="29"/>
        <v>0</v>
      </c>
      <c r="AN247" s="6">
        <f t="shared" si="30"/>
        <v>0</v>
      </c>
    </row>
    <row r="248" spans="1:40" x14ac:dyDescent="0.3">
      <c r="A248" s="32"/>
      <c r="B248" s="31"/>
      <c r="C248" s="31"/>
      <c r="D248" s="31"/>
      <c r="E248" s="31"/>
      <c r="F248" s="31"/>
      <c r="G248" s="31"/>
      <c r="H248" s="31"/>
      <c r="I248" s="31"/>
      <c r="J248" s="31"/>
      <c r="K248" s="30"/>
      <c r="L248" s="30"/>
      <c r="M248" s="30"/>
      <c r="N248" s="30"/>
      <c r="O248" s="30"/>
      <c r="P248" s="30"/>
      <c r="Q248" s="30"/>
      <c r="R248" s="30"/>
      <c r="S248" s="30"/>
      <c r="T248" s="30"/>
      <c r="U248" s="30"/>
      <c r="V248" s="30"/>
      <c r="W248" s="30"/>
      <c r="X248" s="30"/>
      <c r="Y248" s="30"/>
      <c r="Z248" s="30"/>
      <c r="AA248" s="30"/>
      <c r="AB248" s="30"/>
      <c r="AC248" s="30"/>
      <c r="AD248" s="30"/>
      <c r="AE248" s="30"/>
      <c r="AF248" s="33"/>
      <c r="AG248" s="33"/>
      <c r="AH248" s="33"/>
      <c r="AL248" s="6">
        <f t="shared" si="28"/>
        <v>0</v>
      </c>
      <c r="AM248" s="6">
        <f t="shared" si="29"/>
        <v>0</v>
      </c>
      <c r="AN248" s="6">
        <f t="shared" si="30"/>
        <v>0</v>
      </c>
    </row>
    <row r="249" spans="1:40" x14ac:dyDescent="0.3">
      <c r="A249" s="32"/>
      <c r="B249" s="31"/>
      <c r="C249" s="31"/>
      <c r="D249" s="31"/>
      <c r="E249" s="31"/>
      <c r="F249" s="31"/>
      <c r="G249" s="31"/>
      <c r="H249" s="31"/>
      <c r="I249" s="31"/>
      <c r="J249" s="31"/>
      <c r="K249" s="30"/>
      <c r="L249" s="30"/>
      <c r="M249" s="30"/>
      <c r="N249" s="30"/>
      <c r="O249" s="30"/>
      <c r="P249" s="30"/>
      <c r="Q249" s="30"/>
      <c r="R249" s="30"/>
      <c r="S249" s="30"/>
      <c r="T249" s="30"/>
      <c r="U249" s="30"/>
      <c r="V249" s="30"/>
      <c r="W249" s="30"/>
      <c r="X249" s="30"/>
      <c r="Y249" s="30"/>
      <c r="Z249" s="30"/>
      <c r="AA249" s="30"/>
      <c r="AB249" s="30"/>
      <c r="AC249" s="30"/>
      <c r="AD249" s="30"/>
      <c r="AE249" s="30"/>
      <c r="AF249" s="33"/>
      <c r="AG249" s="33"/>
      <c r="AH249" s="33"/>
      <c r="AL249" s="6">
        <f t="shared" si="28"/>
        <v>0</v>
      </c>
      <c r="AM249" s="6">
        <f t="shared" si="29"/>
        <v>0</v>
      </c>
      <c r="AN249" s="6">
        <f t="shared" si="30"/>
        <v>0</v>
      </c>
    </row>
    <row r="250" spans="1:40" x14ac:dyDescent="0.3">
      <c r="A250" s="32"/>
      <c r="B250" s="31"/>
      <c r="C250" s="31"/>
      <c r="D250" s="31"/>
      <c r="E250" s="31"/>
      <c r="F250" s="31"/>
      <c r="G250" s="31"/>
      <c r="H250" s="31"/>
      <c r="I250" s="31"/>
      <c r="J250" s="31"/>
      <c r="K250" s="30"/>
      <c r="L250" s="30"/>
      <c r="M250" s="30"/>
      <c r="N250" s="30"/>
      <c r="O250" s="30"/>
      <c r="P250" s="30"/>
      <c r="Q250" s="30"/>
      <c r="R250" s="30"/>
      <c r="S250" s="30"/>
      <c r="T250" s="30"/>
      <c r="U250" s="30"/>
      <c r="V250" s="30"/>
      <c r="W250" s="30"/>
      <c r="X250" s="30"/>
      <c r="Y250" s="30"/>
      <c r="Z250" s="30"/>
      <c r="AA250" s="30"/>
      <c r="AB250" s="30"/>
      <c r="AC250" s="30"/>
      <c r="AD250" s="30"/>
      <c r="AE250" s="30"/>
      <c r="AF250" s="33"/>
      <c r="AG250" s="33"/>
      <c r="AH250" s="33"/>
      <c r="AL250" s="6">
        <f t="shared" si="28"/>
        <v>0</v>
      </c>
      <c r="AM250" s="6">
        <f t="shared" si="29"/>
        <v>0</v>
      </c>
      <c r="AN250" s="6">
        <f t="shared" si="30"/>
        <v>0</v>
      </c>
    </row>
    <row r="251" spans="1:40" x14ac:dyDescent="0.3">
      <c r="A251" s="32"/>
      <c r="B251" s="31"/>
      <c r="C251" s="31"/>
      <c r="D251" s="31"/>
      <c r="E251" s="31"/>
      <c r="F251" s="31"/>
      <c r="G251" s="31"/>
      <c r="H251" s="31"/>
      <c r="I251" s="31"/>
      <c r="J251" s="31"/>
      <c r="K251" s="30"/>
      <c r="L251" s="30"/>
      <c r="M251" s="30"/>
      <c r="N251" s="30"/>
      <c r="O251" s="30"/>
      <c r="P251" s="30"/>
      <c r="Q251" s="30"/>
      <c r="R251" s="30"/>
      <c r="S251" s="30"/>
      <c r="T251" s="30"/>
      <c r="U251" s="30"/>
      <c r="V251" s="30"/>
      <c r="W251" s="30"/>
      <c r="X251" s="30"/>
      <c r="Y251" s="30"/>
      <c r="Z251" s="30"/>
      <c r="AA251" s="30"/>
      <c r="AB251" s="30"/>
      <c r="AC251" s="30"/>
      <c r="AD251" s="30"/>
      <c r="AE251" s="30"/>
      <c r="AF251" s="33"/>
      <c r="AG251" s="33"/>
      <c r="AH251" s="33"/>
      <c r="AL251" s="6">
        <f t="shared" si="28"/>
        <v>0</v>
      </c>
      <c r="AM251" s="6">
        <f t="shared" si="29"/>
        <v>0</v>
      </c>
      <c r="AN251" s="6">
        <f t="shared" si="30"/>
        <v>0</v>
      </c>
    </row>
    <row r="252" spans="1:40" x14ac:dyDescent="0.3">
      <c r="A252" s="32"/>
      <c r="B252" s="31"/>
      <c r="C252" s="31"/>
      <c r="D252" s="31"/>
      <c r="E252" s="31"/>
      <c r="F252" s="31"/>
      <c r="G252" s="31"/>
      <c r="H252" s="31"/>
      <c r="I252" s="31"/>
      <c r="J252" s="31"/>
      <c r="K252" s="30"/>
      <c r="L252" s="30"/>
      <c r="M252" s="30"/>
      <c r="N252" s="30"/>
      <c r="O252" s="30"/>
      <c r="P252" s="30"/>
      <c r="Q252" s="30"/>
      <c r="R252" s="30"/>
      <c r="S252" s="30"/>
      <c r="T252" s="30"/>
      <c r="U252" s="30"/>
      <c r="V252" s="30"/>
      <c r="W252" s="30"/>
      <c r="X252" s="30"/>
      <c r="Y252" s="30"/>
      <c r="Z252" s="30"/>
      <c r="AA252" s="30"/>
      <c r="AB252" s="30"/>
      <c r="AC252" s="30"/>
      <c r="AD252" s="30"/>
      <c r="AE252" s="30"/>
      <c r="AF252" s="33"/>
      <c r="AG252" s="33"/>
      <c r="AH252" s="33"/>
      <c r="AL252" s="6">
        <f t="shared" si="28"/>
        <v>0</v>
      </c>
      <c r="AM252" s="6">
        <f t="shared" si="29"/>
        <v>0</v>
      </c>
      <c r="AN252" s="6">
        <f t="shared" si="30"/>
        <v>0</v>
      </c>
    </row>
    <row r="253" spans="1:40" x14ac:dyDescent="0.3">
      <c r="A253" s="32"/>
      <c r="B253" s="31"/>
      <c r="C253" s="31"/>
      <c r="D253" s="31"/>
      <c r="E253" s="31"/>
      <c r="F253" s="31"/>
      <c r="G253" s="31"/>
      <c r="H253" s="31"/>
      <c r="I253" s="31"/>
      <c r="J253" s="31"/>
      <c r="K253" s="30"/>
      <c r="L253" s="30"/>
      <c r="M253" s="30"/>
      <c r="N253" s="30"/>
      <c r="O253" s="30"/>
      <c r="P253" s="30"/>
      <c r="Q253" s="30"/>
      <c r="R253" s="30"/>
      <c r="S253" s="30"/>
      <c r="T253" s="30"/>
      <c r="U253" s="30"/>
      <c r="V253" s="30"/>
      <c r="W253" s="30"/>
      <c r="X253" s="30"/>
      <c r="Y253" s="30"/>
      <c r="Z253" s="30"/>
      <c r="AA253" s="30"/>
      <c r="AB253" s="30"/>
      <c r="AC253" s="30"/>
      <c r="AD253" s="30"/>
      <c r="AE253" s="30"/>
      <c r="AF253" s="33"/>
      <c r="AG253" s="33"/>
      <c r="AH253" s="33"/>
      <c r="AL253" s="6">
        <f t="shared" si="28"/>
        <v>0</v>
      </c>
      <c r="AM253" s="6">
        <f t="shared" si="29"/>
        <v>0</v>
      </c>
      <c r="AN253" s="6">
        <f t="shared" si="30"/>
        <v>0</v>
      </c>
    </row>
    <row r="254" spans="1:40" x14ac:dyDescent="0.3">
      <c r="A254" s="32"/>
      <c r="B254" s="31"/>
      <c r="C254" s="31"/>
      <c r="D254" s="31"/>
      <c r="E254" s="31"/>
      <c r="F254" s="31"/>
      <c r="G254" s="31"/>
      <c r="H254" s="31"/>
      <c r="I254" s="31"/>
      <c r="J254" s="31"/>
      <c r="K254" s="30"/>
      <c r="L254" s="30"/>
      <c r="M254" s="30"/>
      <c r="N254" s="30"/>
      <c r="O254" s="30"/>
      <c r="P254" s="30"/>
      <c r="Q254" s="30"/>
      <c r="R254" s="30"/>
      <c r="S254" s="30"/>
      <c r="T254" s="30"/>
      <c r="U254" s="30"/>
      <c r="V254" s="30"/>
      <c r="W254" s="30"/>
      <c r="X254" s="30"/>
      <c r="Y254" s="30"/>
      <c r="Z254" s="30"/>
      <c r="AA254" s="30"/>
      <c r="AB254" s="30"/>
      <c r="AC254" s="30"/>
      <c r="AD254" s="30"/>
      <c r="AE254" s="30"/>
      <c r="AF254" s="33"/>
      <c r="AG254" s="33"/>
      <c r="AH254" s="33"/>
      <c r="AL254" s="6">
        <f t="shared" si="28"/>
        <v>0</v>
      </c>
      <c r="AM254" s="6">
        <f t="shared" si="29"/>
        <v>0</v>
      </c>
      <c r="AN254" s="6">
        <f t="shared" si="30"/>
        <v>0</v>
      </c>
    </row>
    <row r="255" spans="1:40" x14ac:dyDescent="0.3">
      <c r="A255" s="32"/>
      <c r="B255" s="31"/>
      <c r="C255" s="31"/>
      <c r="D255" s="31"/>
      <c r="E255" s="31"/>
      <c r="F255" s="31"/>
      <c r="G255" s="31"/>
      <c r="H255" s="31"/>
      <c r="I255" s="31"/>
      <c r="J255" s="31"/>
      <c r="K255" s="30"/>
      <c r="L255" s="30"/>
      <c r="M255" s="30"/>
      <c r="N255" s="30"/>
      <c r="O255" s="30"/>
      <c r="P255" s="30"/>
      <c r="Q255" s="30"/>
      <c r="R255" s="30"/>
      <c r="S255" s="30"/>
      <c r="T255" s="30"/>
      <c r="U255" s="30"/>
      <c r="V255" s="30"/>
      <c r="W255" s="30"/>
      <c r="X255" s="30"/>
      <c r="Y255" s="30"/>
      <c r="Z255" s="30"/>
      <c r="AA255" s="30"/>
      <c r="AB255" s="30"/>
      <c r="AC255" s="30"/>
      <c r="AD255" s="30"/>
      <c r="AE255" s="30"/>
      <c r="AF255" s="33"/>
      <c r="AG255" s="33"/>
      <c r="AH255" s="33"/>
      <c r="AL255" s="6">
        <f t="shared" si="28"/>
        <v>0</v>
      </c>
      <c r="AM255" s="6">
        <f t="shared" si="29"/>
        <v>0</v>
      </c>
      <c r="AN255" s="6">
        <f t="shared" si="30"/>
        <v>0</v>
      </c>
    </row>
    <row r="256" spans="1:40" x14ac:dyDescent="0.3">
      <c r="A256" s="32"/>
      <c r="B256" s="31"/>
      <c r="C256" s="31"/>
      <c r="D256" s="31"/>
      <c r="E256" s="31"/>
      <c r="F256" s="31"/>
      <c r="G256" s="31"/>
      <c r="H256" s="31"/>
      <c r="I256" s="31"/>
      <c r="J256" s="31"/>
      <c r="K256" s="30"/>
      <c r="L256" s="30"/>
      <c r="M256" s="30"/>
      <c r="N256" s="30"/>
      <c r="O256" s="30"/>
      <c r="P256" s="30"/>
      <c r="Q256" s="30"/>
      <c r="R256" s="30"/>
      <c r="S256" s="30"/>
      <c r="T256" s="30"/>
      <c r="U256" s="30"/>
      <c r="V256" s="30"/>
      <c r="W256" s="30"/>
      <c r="X256" s="30"/>
      <c r="Y256" s="30"/>
      <c r="Z256" s="30"/>
      <c r="AA256" s="30"/>
      <c r="AB256" s="30"/>
      <c r="AC256" s="30"/>
      <c r="AD256" s="30"/>
      <c r="AE256" s="30"/>
      <c r="AF256" s="33"/>
      <c r="AG256" s="33"/>
      <c r="AH256" s="33"/>
      <c r="AL256" s="6">
        <f t="shared" si="28"/>
        <v>0</v>
      </c>
      <c r="AM256" s="6">
        <f t="shared" si="29"/>
        <v>0</v>
      </c>
      <c r="AN256" s="6">
        <f t="shared" si="30"/>
        <v>0</v>
      </c>
    </row>
    <row r="257" spans="1:40" x14ac:dyDescent="0.3">
      <c r="A257" s="32"/>
      <c r="B257" s="31"/>
      <c r="C257" s="31"/>
      <c r="D257" s="31"/>
      <c r="E257" s="31"/>
      <c r="F257" s="31"/>
      <c r="G257" s="31"/>
      <c r="H257" s="31"/>
      <c r="I257" s="31"/>
      <c r="J257" s="31"/>
      <c r="K257" s="30"/>
      <c r="L257" s="30"/>
      <c r="M257" s="30"/>
      <c r="N257" s="30"/>
      <c r="O257" s="30"/>
      <c r="P257" s="30"/>
      <c r="Q257" s="30"/>
      <c r="R257" s="30"/>
      <c r="S257" s="30"/>
      <c r="T257" s="30"/>
      <c r="U257" s="30"/>
      <c r="V257" s="30"/>
      <c r="W257" s="30"/>
      <c r="X257" s="30"/>
      <c r="Y257" s="30"/>
      <c r="Z257" s="30"/>
      <c r="AA257" s="30"/>
      <c r="AB257" s="30"/>
      <c r="AC257" s="30"/>
      <c r="AD257" s="30"/>
      <c r="AE257" s="30"/>
      <c r="AF257" s="33"/>
      <c r="AG257" s="33"/>
      <c r="AH257" s="33"/>
      <c r="AL257" s="6">
        <f t="shared" si="28"/>
        <v>0</v>
      </c>
      <c r="AM257" s="6">
        <f t="shared" si="29"/>
        <v>0</v>
      </c>
      <c r="AN257" s="6">
        <f t="shared" si="30"/>
        <v>0</v>
      </c>
    </row>
    <row r="258" spans="1:40" x14ac:dyDescent="0.3">
      <c r="A258" s="32"/>
      <c r="B258" s="31"/>
      <c r="C258" s="31"/>
      <c r="D258" s="31"/>
      <c r="E258" s="31"/>
      <c r="F258" s="31"/>
      <c r="G258" s="31"/>
      <c r="H258" s="31"/>
      <c r="I258" s="31"/>
      <c r="J258" s="31"/>
      <c r="K258" s="30"/>
      <c r="L258" s="30"/>
      <c r="M258" s="30"/>
      <c r="N258" s="30"/>
      <c r="O258" s="30"/>
      <c r="P258" s="30"/>
      <c r="Q258" s="30"/>
      <c r="R258" s="30"/>
      <c r="S258" s="30"/>
      <c r="T258" s="30"/>
      <c r="U258" s="30"/>
      <c r="V258" s="30"/>
      <c r="W258" s="30"/>
      <c r="X258" s="30"/>
      <c r="Y258" s="30"/>
      <c r="Z258" s="30"/>
      <c r="AA258" s="30"/>
      <c r="AB258" s="30"/>
      <c r="AC258" s="30"/>
      <c r="AD258" s="30"/>
      <c r="AE258" s="30"/>
      <c r="AF258" s="33"/>
      <c r="AG258" s="33"/>
      <c r="AH258" s="33"/>
      <c r="AL258" s="6">
        <f t="shared" si="28"/>
        <v>0</v>
      </c>
      <c r="AM258" s="6">
        <f t="shared" si="29"/>
        <v>0</v>
      </c>
      <c r="AN258" s="6">
        <f t="shared" si="30"/>
        <v>0</v>
      </c>
    </row>
    <row r="259" spans="1:40" x14ac:dyDescent="0.3">
      <c r="A259" s="32"/>
      <c r="B259" s="31"/>
      <c r="C259" s="31"/>
      <c r="D259" s="31"/>
      <c r="E259" s="31"/>
      <c r="F259" s="31"/>
      <c r="G259" s="31"/>
      <c r="H259" s="31"/>
      <c r="I259" s="31"/>
      <c r="J259" s="31"/>
      <c r="K259" s="30"/>
      <c r="L259" s="30"/>
      <c r="M259" s="30"/>
      <c r="N259" s="30"/>
      <c r="O259" s="30"/>
      <c r="P259" s="30"/>
      <c r="Q259" s="30"/>
      <c r="R259" s="30"/>
      <c r="S259" s="30"/>
      <c r="T259" s="30"/>
      <c r="U259" s="30"/>
      <c r="V259" s="30"/>
      <c r="W259" s="30"/>
      <c r="X259" s="30"/>
      <c r="Y259" s="30"/>
      <c r="Z259" s="30"/>
      <c r="AA259" s="30"/>
      <c r="AB259" s="30"/>
      <c r="AC259" s="30"/>
      <c r="AD259" s="30"/>
      <c r="AE259" s="30"/>
      <c r="AF259" s="33"/>
      <c r="AG259" s="33"/>
      <c r="AH259" s="33"/>
      <c r="AL259" s="6">
        <f t="shared" ref="AL259:AL322" si="31">SUMIF(AJ:AJ,AK259,AG:AG)</f>
        <v>0</v>
      </c>
      <c r="AM259" s="6">
        <f t="shared" ref="AM259:AM322" si="32">SUMIF(AJ:AJ,AK259,AF:AF)</f>
        <v>0</v>
      </c>
      <c r="AN259" s="6">
        <f t="shared" ref="AN259:AN322" si="33">SUMIF(AJ:AJ,AK259,AH:AH)</f>
        <v>0</v>
      </c>
    </row>
    <row r="260" spans="1:40" x14ac:dyDescent="0.3">
      <c r="A260" s="32"/>
      <c r="B260" s="31"/>
      <c r="C260" s="31"/>
      <c r="D260" s="31"/>
      <c r="E260" s="31"/>
      <c r="F260" s="31"/>
      <c r="G260" s="31"/>
      <c r="H260" s="31"/>
      <c r="I260" s="31"/>
      <c r="J260" s="31"/>
      <c r="K260" s="30"/>
      <c r="L260" s="30"/>
      <c r="M260" s="30"/>
      <c r="N260" s="30"/>
      <c r="O260" s="30"/>
      <c r="P260" s="30"/>
      <c r="Q260" s="30"/>
      <c r="R260" s="30"/>
      <c r="S260" s="30"/>
      <c r="T260" s="30"/>
      <c r="U260" s="30"/>
      <c r="V260" s="30"/>
      <c r="W260" s="30"/>
      <c r="X260" s="30"/>
      <c r="Y260" s="30"/>
      <c r="Z260" s="30"/>
      <c r="AA260" s="30"/>
      <c r="AB260" s="30"/>
      <c r="AC260" s="30"/>
      <c r="AD260" s="30"/>
      <c r="AE260" s="30"/>
      <c r="AF260" s="33"/>
      <c r="AG260" s="33"/>
      <c r="AH260" s="33"/>
      <c r="AL260" s="6">
        <f t="shared" si="31"/>
        <v>0</v>
      </c>
      <c r="AM260" s="6">
        <f t="shared" si="32"/>
        <v>0</v>
      </c>
      <c r="AN260" s="6">
        <f t="shared" si="33"/>
        <v>0</v>
      </c>
    </row>
    <row r="261" spans="1:40" x14ac:dyDescent="0.3">
      <c r="A261" s="32"/>
      <c r="B261" s="31"/>
      <c r="C261" s="31"/>
      <c r="D261" s="31"/>
      <c r="E261" s="31"/>
      <c r="F261" s="31"/>
      <c r="G261" s="31"/>
      <c r="H261" s="31"/>
      <c r="I261" s="31"/>
      <c r="J261" s="31"/>
      <c r="K261" s="30"/>
      <c r="L261" s="30"/>
      <c r="M261" s="30"/>
      <c r="N261" s="30"/>
      <c r="O261" s="30"/>
      <c r="P261" s="30"/>
      <c r="Q261" s="30"/>
      <c r="R261" s="30"/>
      <c r="S261" s="30"/>
      <c r="T261" s="30"/>
      <c r="U261" s="30"/>
      <c r="V261" s="30"/>
      <c r="W261" s="30"/>
      <c r="X261" s="30"/>
      <c r="Y261" s="30"/>
      <c r="Z261" s="30"/>
      <c r="AA261" s="30"/>
      <c r="AB261" s="30"/>
      <c r="AC261" s="30"/>
      <c r="AD261" s="30"/>
      <c r="AE261" s="30"/>
      <c r="AF261" s="33"/>
      <c r="AG261" s="33"/>
      <c r="AH261" s="33"/>
      <c r="AL261" s="6">
        <f t="shared" si="31"/>
        <v>0</v>
      </c>
      <c r="AM261" s="6">
        <f t="shared" si="32"/>
        <v>0</v>
      </c>
      <c r="AN261" s="6">
        <f t="shared" si="33"/>
        <v>0</v>
      </c>
    </row>
    <row r="262" spans="1:40" x14ac:dyDescent="0.3">
      <c r="A262" s="32"/>
      <c r="B262" s="31"/>
      <c r="C262" s="31"/>
      <c r="D262" s="31"/>
      <c r="E262" s="31"/>
      <c r="F262" s="31"/>
      <c r="G262" s="31"/>
      <c r="H262" s="31"/>
      <c r="I262" s="31"/>
      <c r="J262" s="31"/>
      <c r="K262" s="30"/>
      <c r="L262" s="30"/>
      <c r="M262" s="30"/>
      <c r="N262" s="30"/>
      <c r="O262" s="30"/>
      <c r="P262" s="30"/>
      <c r="Q262" s="30"/>
      <c r="R262" s="30"/>
      <c r="S262" s="30"/>
      <c r="T262" s="30"/>
      <c r="U262" s="30"/>
      <c r="V262" s="30"/>
      <c r="W262" s="30"/>
      <c r="X262" s="30"/>
      <c r="Y262" s="30"/>
      <c r="Z262" s="30"/>
      <c r="AA262" s="30"/>
      <c r="AB262" s="30"/>
      <c r="AC262" s="30"/>
      <c r="AD262" s="30"/>
      <c r="AE262" s="30"/>
      <c r="AF262" s="33"/>
      <c r="AG262" s="33"/>
      <c r="AH262" s="33"/>
      <c r="AL262" s="6">
        <f t="shared" si="31"/>
        <v>0</v>
      </c>
      <c r="AM262" s="6">
        <f t="shared" si="32"/>
        <v>0</v>
      </c>
      <c r="AN262" s="6">
        <f t="shared" si="33"/>
        <v>0</v>
      </c>
    </row>
    <row r="263" spans="1:40" x14ac:dyDescent="0.3">
      <c r="A263" s="32"/>
      <c r="B263" s="31"/>
      <c r="C263" s="31"/>
      <c r="D263" s="31"/>
      <c r="E263" s="31"/>
      <c r="F263" s="31"/>
      <c r="G263" s="31"/>
      <c r="H263" s="31"/>
      <c r="I263" s="31"/>
      <c r="J263" s="31"/>
      <c r="K263" s="30"/>
      <c r="L263" s="30"/>
      <c r="M263" s="30"/>
      <c r="N263" s="30"/>
      <c r="O263" s="30"/>
      <c r="P263" s="30"/>
      <c r="Q263" s="30"/>
      <c r="R263" s="30"/>
      <c r="S263" s="30"/>
      <c r="T263" s="30"/>
      <c r="U263" s="30"/>
      <c r="V263" s="30"/>
      <c r="W263" s="30"/>
      <c r="X263" s="30"/>
      <c r="Y263" s="30"/>
      <c r="Z263" s="30"/>
      <c r="AA263" s="30"/>
      <c r="AB263" s="30"/>
      <c r="AC263" s="30"/>
      <c r="AD263" s="30"/>
      <c r="AE263" s="30"/>
      <c r="AF263" s="33"/>
      <c r="AG263" s="33"/>
      <c r="AH263" s="33"/>
      <c r="AL263" s="6">
        <f t="shared" si="31"/>
        <v>0</v>
      </c>
      <c r="AM263" s="6">
        <f t="shared" si="32"/>
        <v>0</v>
      </c>
      <c r="AN263" s="6">
        <f t="shared" si="33"/>
        <v>0</v>
      </c>
    </row>
    <row r="264" spans="1:40" x14ac:dyDescent="0.3">
      <c r="A264" s="32"/>
      <c r="B264" s="31"/>
      <c r="C264" s="31"/>
      <c r="D264" s="31"/>
      <c r="E264" s="31"/>
      <c r="F264" s="31"/>
      <c r="G264" s="31"/>
      <c r="H264" s="31"/>
      <c r="I264" s="31"/>
      <c r="J264" s="31"/>
      <c r="K264" s="30"/>
      <c r="L264" s="30"/>
      <c r="M264" s="30"/>
      <c r="N264" s="30"/>
      <c r="O264" s="30"/>
      <c r="P264" s="30"/>
      <c r="Q264" s="30"/>
      <c r="R264" s="30"/>
      <c r="S264" s="30"/>
      <c r="T264" s="30"/>
      <c r="U264" s="30"/>
      <c r="V264" s="30"/>
      <c r="W264" s="30"/>
      <c r="X264" s="30"/>
      <c r="Y264" s="30"/>
      <c r="Z264" s="30"/>
      <c r="AA264" s="30"/>
      <c r="AB264" s="30"/>
      <c r="AC264" s="30"/>
      <c r="AD264" s="30"/>
      <c r="AE264" s="30"/>
      <c r="AF264" s="33"/>
      <c r="AG264" s="33"/>
      <c r="AH264" s="33"/>
      <c r="AL264" s="6">
        <f t="shared" si="31"/>
        <v>0</v>
      </c>
      <c r="AM264" s="6">
        <f t="shared" si="32"/>
        <v>0</v>
      </c>
      <c r="AN264" s="6">
        <f t="shared" si="33"/>
        <v>0</v>
      </c>
    </row>
    <row r="265" spans="1:40" x14ac:dyDescent="0.3">
      <c r="A265" s="32"/>
      <c r="B265" s="31"/>
      <c r="C265" s="31"/>
      <c r="D265" s="31"/>
      <c r="E265" s="31"/>
      <c r="F265" s="31"/>
      <c r="G265" s="31"/>
      <c r="H265" s="31"/>
      <c r="I265" s="31"/>
      <c r="J265" s="31"/>
      <c r="K265" s="30"/>
      <c r="L265" s="30"/>
      <c r="M265" s="30"/>
      <c r="N265" s="30"/>
      <c r="O265" s="30"/>
      <c r="P265" s="30"/>
      <c r="Q265" s="30"/>
      <c r="R265" s="30"/>
      <c r="S265" s="30"/>
      <c r="T265" s="30"/>
      <c r="U265" s="30"/>
      <c r="V265" s="30"/>
      <c r="W265" s="30"/>
      <c r="X265" s="30"/>
      <c r="Y265" s="30"/>
      <c r="Z265" s="30"/>
      <c r="AA265" s="30"/>
      <c r="AB265" s="30"/>
      <c r="AC265" s="30"/>
      <c r="AD265" s="30"/>
      <c r="AE265" s="30"/>
      <c r="AF265" s="33"/>
      <c r="AG265" s="33"/>
      <c r="AH265" s="33"/>
      <c r="AL265" s="6">
        <f t="shared" si="31"/>
        <v>0</v>
      </c>
      <c r="AM265" s="6">
        <f t="shared" si="32"/>
        <v>0</v>
      </c>
      <c r="AN265" s="6">
        <f t="shared" si="33"/>
        <v>0</v>
      </c>
    </row>
    <row r="266" spans="1:40" x14ac:dyDescent="0.3">
      <c r="A266" s="32"/>
      <c r="B266" s="31"/>
      <c r="C266" s="31"/>
      <c r="D266" s="31"/>
      <c r="E266" s="31"/>
      <c r="F266" s="31"/>
      <c r="G266" s="31"/>
      <c r="H266" s="31"/>
      <c r="I266" s="31"/>
      <c r="J266" s="31"/>
      <c r="K266" s="30"/>
      <c r="L266" s="30"/>
      <c r="M266" s="30"/>
      <c r="N266" s="30"/>
      <c r="O266" s="30"/>
      <c r="P266" s="30"/>
      <c r="Q266" s="30"/>
      <c r="R266" s="30"/>
      <c r="S266" s="30"/>
      <c r="T266" s="30"/>
      <c r="U266" s="30"/>
      <c r="V266" s="30"/>
      <c r="W266" s="30"/>
      <c r="X266" s="30"/>
      <c r="Y266" s="30"/>
      <c r="Z266" s="30"/>
      <c r="AA266" s="30"/>
      <c r="AB266" s="30"/>
      <c r="AC266" s="30"/>
      <c r="AD266" s="30"/>
      <c r="AE266" s="30"/>
      <c r="AF266" s="33"/>
      <c r="AG266" s="33"/>
      <c r="AH266" s="33"/>
      <c r="AL266" s="6">
        <f t="shared" si="31"/>
        <v>0</v>
      </c>
      <c r="AM266" s="6">
        <f t="shared" si="32"/>
        <v>0</v>
      </c>
      <c r="AN266" s="6">
        <f t="shared" si="33"/>
        <v>0</v>
      </c>
    </row>
    <row r="267" spans="1:40" x14ac:dyDescent="0.3">
      <c r="A267" s="32"/>
      <c r="B267" s="31"/>
      <c r="C267" s="31"/>
      <c r="D267" s="31"/>
      <c r="E267" s="31"/>
      <c r="F267" s="31"/>
      <c r="G267" s="31"/>
      <c r="H267" s="31"/>
      <c r="I267" s="31"/>
      <c r="J267" s="31"/>
      <c r="K267" s="30"/>
      <c r="L267" s="30"/>
      <c r="M267" s="30"/>
      <c r="N267" s="30"/>
      <c r="O267" s="30"/>
      <c r="P267" s="30"/>
      <c r="Q267" s="30"/>
      <c r="R267" s="30"/>
      <c r="S267" s="30"/>
      <c r="T267" s="30"/>
      <c r="U267" s="30"/>
      <c r="V267" s="30"/>
      <c r="W267" s="30"/>
      <c r="X267" s="30"/>
      <c r="Y267" s="30"/>
      <c r="Z267" s="30"/>
      <c r="AA267" s="30"/>
      <c r="AB267" s="30"/>
      <c r="AC267" s="30"/>
      <c r="AD267" s="30"/>
      <c r="AE267" s="30"/>
      <c r="AF267" s="33"/>
      <c r="AG267" s="33"/>
      <c r="AH267" s="33"/>
      <c r="AL267" s="6">
        <f t="shared" si="31"/>
        <v>0</v>
      </c>
      <c r="AM267" s="6">
        <f t="shared" si="32"/>
        <v>0</v>
      </c>
      <c r="AN267" s="6">
        <f t="shared" si="33"/>
        <v>0</v>
      </c>
    </row>
    <row r="268" spans="1:40" x14ac:dyDescent="0.3">
      <c r="A268" s="32"/>
      <c r="B268" s="31"/>
      <c r="C268" s="31"/>
      <c r="D268" s="31"/>
      <c r="E268" s="31"/>
      <c r="F268" s="31"/>
      <c r="G268" s="31"/>
      <c r="H268" s="31"/>
      <c r="I268" s="31"/>
      <c r="J268" s="31"/>
      <c r="K268" s="30"/>
      <c r="L268" s="30"/>
      <c r="M268" s="30"/>
      <c r="N268" s="30"/>
      <c r="O268" s="30"/>
      <c r="P268" s="30"/>
      <c r="Q268" s="30"/>
      <c r="R268" s="30"/>
      <c r="S268" s="30"/>
      <c r="T268" s="30"/>
      <c r="U268" s="30"/>
      <c r="V268" s="30"/>
      <c r="W268" s="30"/>
      <c r="X268" s="30"/>
      <c r="Y268" s="30"/>
      <c r="Z268" s="30"/>
      <c r="AA268" s="30"/>
      <c r="AB268" s="30"/>
      <c r="AC268" s="30"/>
      <c r="AD268" s="30"/>
      <c r="AE268" s="30"/>
      <c r="AF268" s="33"/>
      <c r="AG268" s="33"/>
      <c r="AH268" s="33"/>
      <c r="AL268" s="6">
        <f t="shared" si="31"/>
        <v>0</v>
      </c>
      <c r="AM268" s="6">
        <f t="shared" si="32"/>
        <v>0</v>
      </c>
      <c r="AN268" s="6">
        <f t="shared" si="33"/>
        <v>0</v>
      </c>
    </row>
    <row r="269" spans="1:40" x14ac:dyDescent="0.3">
      <c r="A269" s="32"/>
      <c r="B269" s="31"/>
      <c r="C269" s="31"/>
      <c r="D269" s="31"/>
      <c r="E269" s="31"/>
      <c r="F269" s="31"/>
      <c r="G269" s="31"/>
      <c r="H269" s="31"/>
      <c r="I269" s="31"/>
      <c r="J269" s="31"/>
      <c r="K269" s="30"/>
      <c r="L269" s="30"/>
      <c r="M269" s="30"/>
      <c r="N269" s="30"/>
      <c r="O269" s="30"/>
      <c r="P269" s="30"/>
      <c r="Q269" s="30"/>
      <c r="R269" s="30"/>
      <c r="S269" s="30"/>
      <c r="T269" s="30"/>
      <c r="U269" s="30"/>
      <c r="V269" s="30"/>
      <c r="W269" s="30"/>
      <c r="X269" s="30"/>
      <c r="Y269" s="30"/>
      <c r="Z269" s="30"/>
      <c r="AA269" s="30"/>
      <c r="AB269" s="30"/>
      <c r="AC269" s="30"/>
      <c r="AD269" s="30"/>
      <c r="AE269" s="30"/>
      <c r="AF269" s="33"/>
      <c r="AG269" s="33"/>
      <c r="AH269" s="33"/>
      <c r="AL269" s="6">
        <f t="shared" si="31"/>
        <v>0</v>
      </c>
      <c r="AM269" s="6">
        <f t="shared" si="32"/>
        <v>0</v>
      </c>
      <c r="AN269" s="6">
        <f t="shared" si="33"/>
        <v>0</v>
      </c>
    </row>
    <row r="270" spans="1:40" x14ac:dyDescent="0.3">
      <c r="A270" s="32"/>
      <c r="B270" s="31"/>
      <c r="C270" s="31"/>
      <c r="D270" s="31"/>
      <c r="E270" s="31"/>
      <c r="F270" s="31"/>
      <c r="G270" s="31"/>
      <c r="H270" s="31"/>
      <c r="I270" s="31"/>
      <c r="J270" s="31"/>
      <c r="K270" s="30"/>
      <c r="L270" s="30"/>
      <c r="M270" s="30"/>
      <c r="N270" s="30"/>
      <c r="O270" s="30"/>
      <c r="P270" s="30"/>
      <c r="Q270" s="30"/>
      <c r="R270" s="30"/>
      <c r="S270" s="30"/>
      <c r="T270" s="30"/>
      <c r="U270" s="30"/>
      <c r="V270" s="30"/>
      <c r="W270" s="30"/>
      <c r="X270" s="30"/>
      <c r="Y270" s="30"/>
      <c r="Z270" s="30"/>
      <c r="AA270" s="30"/>
      <c r="AB270" s="30"/>
      <c r="AC270" s="30"/>
      <c r="AD270" s="30"/>
      <c r="AE270" s="30"/>
      <c r="AF270" s="33"/>
      <c r="AG270" s="33"/>
      <c r="AH270" s="33"/>
      <c r="AL270" s="6">
        <f t="shared" si="31"/>
        <v>0</v>
      </c>
      <c r="AM270" s="6">
        <f t="shared" si="32"/>
        <v>0</v>
      </c>
      <c r="AN270" s="6">
        <f t="shared" si="33"/>
        <v>0</v>
      </c>
    </row>
    <row r="271" spans="1:40" x14ac:dyDescent="0.3">
      <c r="A271" s="32"/>
      <c r="B271" s="31"/>
      <c r="C271" s="31"/>
      <c r="D271" s="31"/>
      <c r="E271" s="31"/>
      <c r="F271" s="31"/>
      <c r="G271" s="31"/>
      <c r="H271" s="31"/>
      <c r="I271" s="31"/>
      <c r="J271" s="31"/>
      <c r="K271" s="30"/>
      <c r="L271" s="30"/>
      <c r="M271" s="30"/>
      <c r="N271" s="30"/>
      <c r="O271" s="30"/>
      <c r="P271" s="30"/>
      <c r="Q271" s="30"/>
      <c r="R271" s="30"/>
      <c r="S271" s="30"/>
      <c r="T271" s="30"/>
      <c r="U271" s="30"/>
      <c r="V271" s="30"/>
      <c r="W271" s="30"/>
      <c r="X271" s="30"/>
      <c r="Y271" s="30"/>
      <c r="Z271" s="30"/>
      <c r="AA271" s="30"/>
      <c r="AB271" s="30"/>
      <c r="AC271" s="30"/>
      <c r="AD271" s="30"/>
      <c r="AE271" s="30"/>
      <c r="AF271" s="33"/>
      <c r="AG271" s="33"/>
      <c r="AH271" s="33"/>
      <c r="AL271" s="6">
        <f t="shared" si="31"/>
        <v>0</v>
      </c>
      <c r="AM271" s="6">
        <f t="shared" si="32"/>
        <v>0</v>
      </c>
      <c r="AN271" s="6">
        <f t="shared" si="33"/>
        <v>0</v>
      </c>
    </row>
    <row r="272" spans="1:40" x14ac:dyDescent="0.3">
      <c r="A272" s="32"/>
      <c r="B272" s="31"/>
      <c r="C272" s="31"/>
      <c r="D272" s="31"/>
      <c r="E272" s="31"/>
      <c r="F272" s="31"/>
      <c r="G272" s="31"/>
      <c r="H272" s="31"/>
      <c r="I272" s="31"/>
      <c r="J272" s="31"/>
      <c r="K272" s="30"/>
      <c r="L272" s="30"/>
      <c r="M272" s="30"/>
      <c r="N272" s="30"/>
      <c r="O272" s="30"/>
      <c r="P272" s="30"/>
      <c r="Q272" s="30"/>
      <c r="R272" s="30"/>
      <c r="S272" s="30"/>
      <c r="T272" s="30"/>
      <c r="U272" s="30"/>
      <c r="V272" s="30"/>
      <c r="W272" s="30"/>
      <c r="X272" s="30"/>
      <c r="Y272" s="30"/>
      <c r="Z272" s="30"/>
      <c r="AA272" s="30"/>
      <c r="AB272" s="30"/>
      <c r="AC272" s="30"/>
      <c r="AD272" s="30"/>
      <c r="AE272" s="30"/>
      <c r="AF272" s="33"/>
      <c r="AG272" s="33"/>
      <c r="AH272" s="33"/>
      <c r="AL272" s="6">
        <f t="shared" si="31"/>
        <v>0</v>
      </c>
      <c r="AM272" s="6">
        <f t="shared" si="32"/>
        <v>0</v>
      </c>
      <c r="AN272" s="6">
        <f t="shared" si="33"/>
        <v>0</v>
      </c>
    </row>
    <row r="273" spans="1:40" x14ac:dyDescent="0.3">
      <c r="A273" s="32"/>
      <c r="B273" s="31"/>
      <c r="C273" s="31"/>
      <c r="D273" s="31"/>
      <c r="E273" s="31"/>
      <c r="F273" s="31"/>
      <c r="G273" s="31"/>
      <c r="H273" s="31"/>
      <c r="I273" s="31"/>
      <c r="J273" s="31"/>
      <c r="K273" s="30"/>
      <c r="L273" s="30"/>
      <c r="M273" s="30"/>
      <c r="N273" s="30"/>
      <c r="O273" s="30"/>
      <c r="P273" s="30"/>
      <c r="Q273" s="30"/>
      <c r="R273" s="30"/>
      <c r="S273" s="30"/>
      <c r="T273" s="30"/>
      <c r="U273" s="30"/>
      <c r="V273" s="30"/>
      <c r="W273" s="30"/>
      <c r="X273" s="30"/>
      <c r="Y273" s="30"/>
      <c r="Z273" s="30"/>
      <c r="AA273" s="30"/>
      <c r="AB273" s="30"/>
      <c r="AC273" s="30"/>
      <c r="AD273" s="30"/>
      <c r="AE273" s="30"/>
      <c r="AF273" s="33"/>
      <c r="AG273" s="33"/>
      <c r="AH273" s="33"/>
      <c r="AL273" s="6">
        <f t="shared" si="31"/>
        <v>0</v>
      </c>
      <c r="AM273" s="6">
        <f t="shared" si="32"/>
        <v>0</v>
      </c>
      <c r="AN273" s="6">
        <f t="shared" si="33"/>
        <v>0</v>
      </c>
    </row>
    <row r="274" spans="1:40" x14ac:dyDescent="0.3">
      <c r="A274" s="32"/>
      <c r="B274" s="31"/>
      <c r="C274" s="31"/>
      <c r="D274" s="31"/>
      <c r="E274" s="31"/>
      <c r="F274" s="31"/>
      <c r="G274" s="31"/>
      <c r="H274" s="31"/>
      <c r="I274" s="31"/>
      <c r="J274" s="31"/>
      <c r="K274" s="30"/>
      <c r="L274" s="30"/>
      <c r="M274" s="30"/>
      <c r="N274" s="30"/>
      <c r="O274" s="30"/>
      <c r="P274" s="30"/>
      <c r="Q274" s="30"/>
      <c r="R274" s="30"/>
      <c r="S274" s="30"/>
      <c r="T274" s="30"/>
      <c r="U274" s="30"/>
      <c r="V274" s="30"/>
      <c r="W274" s="30"/>
      <c r="X274" s="30"/>
      <c r="Y274" s="30"/>
      <c r="Z274" s="30"/>
      <c r="AA274" s="30"/>
      <c r="AB274" s="30"/>
      <c r="AC274" s="30"/>
      <c r="AD274" s="30"/>
      <c r="AE274" s="30"/>
      <c r="AF274" s="33"/>
      <c r="AG274" s="33"/>
      <c r="AH274" s="33"/>
      <c r="AL274" s="6">
        <f t="shared" si="31"/>
        <v>0</v>
      </c>
      <c r="AM274" s="6">
        <f t="shared" si="32"/>
        <v>0</v>
      </c>
      <c r="AN274" s="6">
        <f t="shared" si="33"/>
        <v>0</v>
      </c>
    </row>
    <row r="275" spans="1:40" x14ac:dyDescent="0.3">
      <c r="A275" s="32"/>
      <c r="B275" s="31"/>
      <c r="C275" s="31"/>
      <c r="D275" s="31"/>
      <c r="E275" s="31"/>
      <c r="F275" s="31"/>
      <c r="G275" s="31"/>
      <c r="H275" s="31"/>
      <c r="I275" s="31"/>
      <c r="J275" s="31"/>
      <c r="K275" s="30"/>
      <c r="L275" s="30"/>
      <c r="M275" s="30"/>
      <c r="N275" s="30"/>
      <c r="O275" s="30"/>
      <c r="P275" s="30"/>
      <c r="Q275" s="30"/>
      <c r="R275" s="30"/>
      <c r="S275" s="30"/>
      <c r="T275" s="30"/>
      <c r="U275" s="30"/>
      <c r="V275" s="30"/>
      <c r="W275" s="30"/>
      <c r="X275" s="30"/>
      <c r="Y275" s="30"/>
      <c r="Z275" s="30"/>
      <c r="AA275" s="30"/>
      <c r="AB275" s="30"/>
      <c r="AC275" s="30"/>
      <c r="AD275" s="30"/>
      <c r="AE275" s="30"/>
      <c r="AF275" s="33"/>
      <c r="AG275" s="33"/>
      <c r="AH275" s="33"/>
      <c r="AL275" s="6">
        <f t="shared" si="31"/>
        <v>0</v>
      </c>
      <c r="AM275" s="6">
        <f t="shared" si="32"/>
        <v>0</v>
      </c>
      <c r="AN275" s="6">
        <f t="shared" si="33"/>
        <v>0</v>
      </c>
    </row>
    <row r="276" spans="1:40" x14ac:dyDescent="0.3">
      <c r="A276" s="32"/>
      <c r="B276" s="31"/>
      <c r="C276" s="31"/>
      <c r="D276" s="31"/>
      <c r="E276" s="31"/>
      <c r="F276" s="31"/>
      <c r="G276" s="31"/>
      <c r="H276" s="31"/>
      <c r="I276" s="31"/>
      <c r="J276" s="31"/>
      <c r="K276" s="30"/>
      <c r="L276" s="30"/>
      <c r="M276" s="30"/>
      <c r="N276" s="30"/>
      <c r="O276" s="30"/>
      <c r="P276" s="30"/>
      <c r="Q276" s="30"/>
      <c r="R276" s="30"/>
      <c r="S276" s="30"/>
      <c r="T276" s="30"/>
      <c r="U276" s="30"/>
      <c r="V276" s="30"/>
      <c r="W276" s="30"/>
      <c r="X276" s="30"/>
      <c r="Y276" s="30"/>
      <c r="Z276" s="30"/>
      <c r="AA276" s="30"/>
      <c r="AB276" s="30"/>
      <c r="AC276" s="30"/>
      <c r="AD276" s="30"/>
      <c r="AE276" s="30"/>
      <c r="AF276" s="33"/>
      <c r="AG276" s="33"/>
      <c r="AH276" s="33"/>
      <c r="AL276" s="6">
        <f t="shared" si="31"/>
        <v>0</v>
      </c>
      <c r="AM276" s="6">
        <f t="shared" si="32"/>
        <v>0</v>
      </c>
      <c r="AN276" s="6">
        <f t="shared" si="33"/>
        <v>0</v>
      </c>
    </row>
    <row r="277" spans="1:40" x14ac:dyDescent="0.3">
      <c r="A277" s="32"/>
      <c r="B277" s="31"/>
      <c r="C277" s="31"/>
      <c r="D277" s="31"/>
      <c r="E277" s="31"/>
      <c r="F277" s="31"/>
      <c r="G277" s="31"/>
      <c r="H277" s="31"/>
      <c r="I277" s="31"/>
      <c r="J277" s="31"/>
      <c r="K277" s="30"/>
      <c r="L277" s="30"/>
      <c r="M277" s="30"/>
      <c r="N277" s="30"/>
      <c r="O277" s="30"/>
      <c r="P277" s="30"/>
      <c r="Q277" s="30"/>
      <c r="R277" s="30"/>
      <c r="S277" s="30"/>
      <c r="T277" s="30"/>
      <c r="U277" s="30"/>
      <c r="V277" s="30"/>
      <c r="W277" s="30"/>
      <c r="X277" s="30"/>
      <c r="Y277" s="30"/>
      <c r="Z277" s="30"/>
      <c r="AA277" s="30"/>
      <c r="AB277" s="30"/>
      <c r="AC277" s="30"/>
      <c r="AD277" s="30"/>
      <c r="AE277" s="30"/>
      <c r="AF277" s="33"/>
      <c r="AG277" s="33"/>
      <c r="AH277" s="33"/>
      <c r="AL277" s="6">
        <f t="shared" si="31"/>
        <v>0</v>
      </c>
      <c r="AM277" s="6">
        <f t="shared" si="32"/>
        <v>0</v>
      </c>
      <c r="AN277" s="6">
        <f t="shared" si="33"/>
        <v>0</v>
      </c>
    </row>
    <row r="278" spans="1:40" x14ac:dyDescent="0.3">
      <c r="A278" s="32"/>
      <c r="B278" s="31"/>
      <c r="C278" s="31"/>
      <c r="D278" s="31"/>
      <c r="E278" s="31"/>
      <c r="F278" s="31"/>
      <c r="G278" s="31"/>
      <c r="H278" s="31"/>
      <c r="I278" s="31"/>
      <c r="J278" s="31"/>
      <c r="K278" s="30"/>
      <c r="L278" s="30"/>
      <c r="M278" s="30"/>
      <c r="N278" s="30"/>
      <c r="O278" s="30"/>
      <c r="P278" s="30"/>
      <c r="Q278" s="30"/>
      <c r="R278" s="30"/>
      <c r="S278" s="30"/>
      <c r="T278" s="30"/>
      <c r="U278" s="30"/>
      <c r="V278" s="30"/>
      <c r="W278" s="30"/>
      <c r="X278" s="30"/>
      <c r="Y278" s="30"/>
      <c r="Z278" s="30"/>
      <c r="AA278" s="30"/>
      <c r="AB278" s="30"/>
      <c r="AC278" s="30"/>
      <c r="AD278" s="30"/>
      <c r="AE278" s="30"/>
      <c r="AF278" s="33"/>
      <c r="AG278" s="33"/>
      <c r="AH278" s="33"/>
      <c r="AL278" s="6">
        <f t="shared" si="31"/>
        <v>0</v>
      </c>
      <c r="AM278" s="6">
        <f t="shared" si="32"/>
        <v>0</v>
      </c>
      <c r="AN278" s="6">
        <f t="shared" si="33"/>
        <v>0</v>
      </c>
    </row>
    <row r="279" spans="1:40" x14ac:dyDescent="0.3">
      <c r="A279" s="32"/>
      <c r="B279" s="31"/>
      <c r="C279" s="31"/>
      <c r="D279" s="31"/>
      <c r="E279" s="31"/>
      <c r="F279" s="31"/>
      <c r="G279" s="31"/>
      <c r="H279" s="31"/>
      <c r="I279" s="31"/>
      <c r="J279" s="31"/>
      <c r="K279" s="30"/>
      <c r="L279" s="30"/>
      <c r="M279" s="30"/>
      <c r="N279" s="30"/>
      <c r="O279" s="30"/>
      <c r="P279" s="30"/>
      <c r="Q279" s="30"/>
      <c r="R279" s="30"/>
      <c r="S279" s="30"/>
      <c r="T279" s="30"/>
      <c r="U279" s="30"/>
      <c r="V279" s="30"/>
      <c r="W279" s="30"/>
      <c r="X279" s="30"/>
      <c r="Y279" s="30"/>
      <c r="Z279" s="30"/>
      <c r="AA279" s="30"/>
      <c r="AB279" s="30"/>
      <c r="AC279" s="30"/>
      <c r="AD279" s="30"/>
      <c r="AE279" s="30"/>
      <c r="AF279" s="33"/>
      <c r="AG279" s="33"/>
      <c r="AH279" s="33"/>
      <c r="AL279" s="6">
        <f t="shared" si="31"/>
        <v>0</v>
      </c>
      <c r="AM279" s="6">
        <f t="shared" si="32"/>
        <v>0</v>
      </c>
      <c r="AN279" s="6">
        <f t="shared" si="33"/>
        <v>0</v>
      </c>
    </row>
    <row r="280" spans="1:40" x14ac:dyDescent="0.3">
      <c r="A280" s="32"/>
      <c r="B280" s="31"/>
      <c r="C280" s="31"/>
      <c r="D280" s="31"/>
      <c r="E280" s="31"/>
      <c r="F280" s="31"/>
      <c r="G280" s="31"/>
      <c r="H280" s="31"/>
      <c r="I280" s="31"/>
      <c r="J280" s="31"/>
      <c r="K280" s="30"/>
      <c r="L280" s="30"/>
      <c r="M280" s="30"/>
      <c r="N280" s="30"/>
      <c r="O280" s="30"/>
      <c r="P280" s="30"/>
      <c r="Q280" s="30"/>
      <c r="R280" s="30"/>
      <c r="S280" s="30"/>
      <c r="T280" s="30"/>
      <c r="U280" s="30"/>
      <c r="V280" s="30"/>
      <c r="W280" s="30"/>
      <c r="X280" s="30"/>
      <c r="Y280" s="30"/>
      <c r="Z280" s="30"/>
      <c r="AA280" s="30"/>
      <c r="AB280" s="30"/>
      <c r="AC280" s="30"/>
      <c r="AD280" s="30"/>
      <c r="AE280" s="30"/>
      <c r="AF280" s="33"/>
      <c r="AG280" s="33"/>
      <c r="AH280" s="33"/>
      <c r="AL280" s="6">
        <f t="shared" si="31"/>
        <v>0</v>
      </c>
      <c r="AM280" s="6">
        <f t="shared" si="32"/>
        <v>0</v>
      </c>
      <c r="AN280" s="6">
        <f t="shared" si="33"/>
        <v>0</v>
      </c>
    </row>
    <row r="281" spans="1:40" x14ac:dyDescent="0.3">
      <c r="A281" s="32"/>
      <c r="B281" s="31"/>
      <c r="C281" s="31"/>
      <c r="D281" s="31"/>
      <c r="E281" s="31"/>
      <c r="F281" s="31"/>
      <c r="G281" s="31"/>
      <c r="H281" s="31"/>
      <c r="I281" s="31"/>
      <c r="J281" s="31"/>
      <c r="K281" s="30"/>
      <c r="L281" s="30"/>
      <c r="M281" s="30"/>
      <c r="N281" s="30"/>
      <c r="O281" s="30"/>
      <c r="P281" s="30"/>
      <c r="Q281" s="30"/>
      <c r="R281" s="30"/>
      <c r="S281" s="30"/>
      <c r="T281" s="30"/>
      <c r="U281" s="30"/>
      <c r="V281" s="30"/>
      <c r="W281" s="30"/>
      <c r="X281" s="30"/>
      <c r="Y281" s="30"/>
      <c r="Z281" s="30"/>
      <c r="AA281" s="30"/>
      <c r="AB281" s="30"/>
      <c r="AC281" s="30"/>
      <c r="AD281" s="30"/>
      <c r="AE281" s="30"/>
      <c r="AF281" s="33"/>
      <c r="AG281" s="33"/>
      <c r="AH281" s="33"/>
      <c r="AL281" s="6">
        <f t="shared" si="31"/>
        <v>0</v>
      </c>
      <c r="AM281" s="6">
        <f t="shared" si="32"/>
        <v>0</v>
      </c>
      <c r="AN281" s="6">
        <f t="shared" si="33"/>
        <v>0</v>
      </c>
    </row>
    <row r="282" spans="1:40" x14ac:dyDescent="0.3">
      <c r="A282" s="32"/>
      <c r="B282" s="31"/>
      <c r="C282" s="31"/>
      <c r="D282" s="31"/>
      <c r="E282" s="31"/>
      <c r="F282" s="31"/>
      <c r="G282" s="31"/>
      <c r="H282" s="31"/>
      <c r="I282" s="31"/>
      <c r="J282" s="31"/>
      <c r="K282" s="30"/>
      <c r="L282" s="30"/>
      <c r="M282" s="30"/>
      <c r="N282" s="30"/>
      <c r="O282" s="30"/>
      <c r="P282" s="30"/>
      <c r="Q282" s="30"/>
      <c r="R282" s="30"/>
      <c r="S282" s="30"/>
      <c r="T282" s="30"/>
      <c r="U282" s="30"/>
      <c r="V282" s="30"/>
      <c r="W282" s="30"/>
      <c r="X282" s="30"/>
      <c r="Y282" s="30"/>
      <c r="Z282" s="30"/>
      <c r="AA282" s="30"/>
      <c r="AB282" s="30"/>
      <c r="AC282" s="30"/>
      <c r="AD282" s="30"/>
      <c r="AE282" s="30"/>
      <c r="AF282" s="33"/>
      <c r="AG282" s="33"/>
      <c r="AH282" s="33"/>
      <c r="AL282" s="6">
        <f t="shared" si="31"/>
        <v>0</v>
      </c>
      <c r="AM282" s="6">
        <f t="shared" si="32"/>
        <v>0</v>
      </c>
      <c r="AN282" s="6">
        <f t="shared" si="33"/>
        <v>0</v>
      </c>
    </row>
    <row r="283" spans="1:40" x14ac:dyDescent="0.3">
      <c r="A283" s="32"/>
      <c r="B283" s="31"/>
      <c r="C283" s="31"/>
      <c r="D283" s="31"/>
      <c r="E283" s="31"/>
      <c r="F283" s="31"/>
      <c r="G283" s="31"/>
      <c r="H283" s="31"/>
      <c r="I283" s="31"/>
      <c r="J283" s="31"/>
      <c r="K283" s="30"/>
      <c r="L283" s="30"/>
      <c r="M283" s="30"/>
      <c r="N283" s="30"/>
      <c r="O283" s="30"/>
      <c r="P283" s="30"/>
      <c r="Q283" s="30"/>
      <c r="R283" s="30"/>
      <c r="S283" s="30"/>
      <c r="T283" s="30"/>
      <c r="U283" s="30"/>
      <c r="V283" s="30"/>
      <c r="W283" s="30"/>
      <c r="X283" s="30"/>
      <c r="Y283" s="30"/>
      <c r="Z283" s="30"/>
      <c r="AA283" s="30"/>
      <c r="AB283" s="30"/>
      <c r="AC283" s="30"/>
      <c r="AD283" s="30"/>
      <c r="AE283" s="30"/>
      <c r="AF283" s="33"/>
      <c r="AG283" s="33"/>
      <c r="AH283" s="33"/>
      <c r="AL283" s="6">
        <f t="shared" si="31"/>
        <v>0</v>
      </c>
      <c r="AM283" s="6">
        <f t="shared" si="32"/>
        <v>0</v>
      </c>
      <c r="AN283" s="6">
        <f t="shared" si="33"/>
        <v>0</v>
      </c>
    </row>
    <row r="284" spans="1:40" x14ac:dyDescent="0.3">
      <c r="A284" s="32"/>
      <c r="B284" s="31"/>
      <c r="C284" s="31"/>
      <c r="D284" s="31"/>
      <c r="E284" s="31"/>
      <c r="F284" s="31"/>
      <c r="G284" s="31"/>
      <c r="H284" s="31"/>
      <c r="I284" s="31"/>
      <c r="J284" s="31"/>
      <c r="K284" s="30"/>
      <c r="L284" s="30"/>
      <c r="M284" s="30"/>
      <c r="N284" s="30"/>
      <c r="O284" s="30"/>
      <c r="P284" s="30"/>
      <c r="Q284" s="30"/>
      <c r="R284" s="30"/>
      <c r="S284" s="30"/>
      <c r="T284" s="30"/>
      <c r="U284" s="30"/>
      <c r="V284" s="30"/>
      <c r="W284" s="30"/>
      <c r="X284" s="30"/>
      <c r="Y284" s="30"/>
      <c r="Z284" s="30"/>
      <c r="AA284" s="30"/>
      <c r="AB284" s="30"/>
      <c r="AC284" s="30"/>
      <c r="AD284" s="30"/>
      <c r="AE284" s="30"/>
      <c r="AF284" s="33"/>
      <c r="AG284" s="33"/>
      <c r="AH284" s="33"/>
      <c r="AL284" s="6">
        <f t="shared" si="31"/>
        <v>0</v>
      </c>
      <c r="AM284" s="6">
        <f t="shared" si="32"/>
        <v>0</v>
      </c>
      <c r="AN284" s="6">
        <f t="shared" si="33"/>
        <v>0</v>
      </c>
    </row>
    <row r="285" spans="1:40" x14ac:dyDescent="0.3">
      <c r="A285" s="32"/>
      <c r="B285" s="31"/>
      <c r="C285" s="31"/>
      <c r="D285" s="31"/>
      <c r="E285" s="31"/>
      <c r="F285" s="31"/>
      <c r="G285" s="31"/>
      <c r="H285" s="31"/>
      <c r="I285" s="31"/>
      <c r="J285" s="31"/>
      <c r="K285" s="30"/>
      <c r="L285" s="30"/>
      <c r="M285" s="30"/>
      <c r="N285" s="30"/>
      <c r="O285" s="30"/>
      <c r="P285" s="30"/>
      <c r="Q285" s="30"/>
      <c r="R285" s="30"/>
      <c r="S285" s="30"/>
      <c r="T285" s="30"/>
      <c r="U285" s="30"/>
      <c r="V285" s="30"/>
      <c r="W285" s="30"/>
      <c r="X285" s="30"/>
      <c r="Y285" s="30"/>
      <c r="Z285" s="30"/>
      <c r="AA285" s="30"/>
      <c r="AB285" s="30"/>
      <c r="AC285" s="30"/>
      <c r="AD285" s="30"/>
      <c r="AE285" s="30"/>
      <c r="AF285" s="33"/>
      <c r="AG285" s="33"/>
      <c r="AH285" s="33"/>
      <c r="AL285" s="6">
        <f t="shared" si="31"/>
        <v>0</v>
      </c>
      <c r="AM285" s="6">
        <f t="shared" si="32"/>
        <v>0</v>
      </c>
      <c r="AN285" s="6">
        <f t="shared" si="33"/>
        <v>0</v>
      </c>
    </row>
    <row r="286" spans="1:40" x14ac:dyDescent="0.3">
      <c r="A286" s="32"/>
      <c r="B286" s="31"/>
      <c r="C286" s="31"/>
      <c r="D286" s="31"/>
      <c r="E286" s="31"/>
      <c r="F286" s="31"/>
      <c r="G286" s="31"/>
      <c r="H286" s="31"/>
      <c r="I286" s="31"/>
      <c r="J286" s="31"/>
      <c r="K286" s="30"/>
      <c r="L286" s="30"/>
      <c r="M286" s="30"/>
      <c r="N286" s="30"/>
      <c r="O286" s="30"/>
      <c r="P286" s="30"/>
      <c r="Q286" s="30"/>
      <c r="R286" s="30"/>
      <c r="S286" s="30"/>
      <c r="T286" s="30"/>
      <c r="U286" s="30"/>
      <c r="V286" s="30"/>
      <c r="W286" s="30"/>
      <c r="X286" s="30"/>
      <c r="Y286" s="30"/>
      <c r="Z286" s="30"/>
      <c r="AA286" s="30"/>
      <c r="AB286" s="30"/>
      <c r="AC286" s="30"/>
      <c r="AD286" s="30"/>
      <c r="AE286" s="30"/>
      <c r="AF286" s="33"/>
      <c r="AG286" s="33"/>
      <c r="AH286" s="33"/>
      <c r="AL286" s="6">
        <f t="shared" si="31"/>
        <v>0</v>
      </c>
      <c r="AM286" s="6">
        <f t="shared" si="32"/>
        <v>0</v>
      </c>
      <c r="AN286" s="6">
        <f t="shared" si="33"/>
        <v>0</v>
      </c>
    </row>
    <row r="287" spans="1:40" x14ac:dyDescent="0.3">
      <c r="A287" s="32"/>
      <c r="B287" s="31"/>
      <c r="C287" s="31"/>
      <c r="D287" s="31"/>
      <c r="E287" s="31"/>
      <c r="F287" s="31"/>
      <c r="G287" s="31"/>
      <c r="H287" s="31"/>
      <c r="I287" s="31"/>
      <c r="J287" s="31"/>
      <c r="K287" s="30"/>
      <c r="L287" s="30"/>
      <c r="M287" s="30"/>
      <c r="N287" s="30"/>
      <c r="O287" s="30"/>
      <c r="P287" s="30"/>
      <c r="Q287" s="30"/>
      <c r="R287" s="30"/>
      <c r="S287" s="30"/>
      <c r="T287" s="30"/>
      <c r="U287" s="30"/>
      <c r="V287" s="30"/>
      <c r="W287" s="30"/>
      <c r="X287" s="30"/>
      <c r="Y287" s="30"/>
      <c r="Z287" s="30"/>
      <c r="AA287" s="30"/>
      <c r="AB287" s="30"/>
      <c r="AC287" s="30"/>
      <c r="AD287" s="30"/>
      <c r="AE287" s="30"/>
      <c r="AF287" s="33"/>
      <c r="AG287" s="33"/>
      <c r="AH287" s="33"/>
      <c r="AL287" s="6">
        <f t="shared" si="31"/>
        <v>0</v>
      </c>
      <c r="AM287" s="6">
        <f t="shared" si="32"/>
        <v>0</v>
      </c>
      <c r="AN287" s="6">
        <f t="shared" si="33"/>
        <v>0</v>
      </c>
    </row>
    <row r="288" spans="1:40" x14ac:dyDescent="0.3">
      <c r="A288" s="32"/>
      <c r="B288" s="31"/>
      <c r="C288" s="31"/>
      <c r="D288" s="31"/>
      <c r="E288" s="31"/>
      <c r="F288" s="31"/>
      <c r="G288" s="31"/>
      <c r="H288" s="31"/>
      <c r="I288" s="31"/>
      <c r="J288" s="31"/>
      <c r="K288" s="30"/>
      <c r="L288" s="30"/>
      <c r="M288" s="30"/>
      <c r="N288" s="30"/>
      <c r="O288" s="30"/>
      <c r="P288" s="30"/>
      <c r="Q288" s="30"/>
      <c r="R288" s="30"/>
      <c r="S288" s="30"/>
      <c r="T288" s="30"/>
      <c r="U288" s="30"/>
      <c r="V288" s="30"/>
      <c r="W288" s="30"/>
      <c r="X288" s="30"/>
      <c r="Y288" s="30"/>
      <c r="Z288" s="30"/>
      <c r="AA288" s="30"/>
      <c r="AB288" s="30"/>
      <c r="AC288" s="30"/>
      <c r="AD288" s="30"/>
      <c r="AE288" s="30"/>
      <c r="AF288" s="33"/>
      <c r="AG288" s="33"/>
      <c r="AH288" s="33"/>
      <c r="AL288" s="6">
        <f t="shared" si="31"/>
        <v>0</v>
      </c>
      <c r="AM288" s="6">
        <f t="shared" si="32"/>
        <v>0</v>
      </c>
      <c r="AN288" s="6">
        <f t="shared" si="33"/>
        <v>0</v>
      </c>
    </row>
    <row r="289" spans="1:40" x14ac:dyDescent="0.3">
      <c r="A289" s="32"/>
      <c r="B289" s="31"/>
      <c r="C289" s="31"/>
      <c r="D289" s="31"/>
      <c r="E289" s="31"/>
      <c r="F289" s="31"/>
      <c r="G289" s="31"/>
      <c r="H289" s="31"/>
      <c r="I289" s="31"/>
      <c r="J289" s="31"/>
      <c r="K289" s="30"/>
      <c r="L289" s="30"/>
      <c r="M289" s="30"/>
      <c r="N289" s="30"/>
      <c r="O289" s="30"/>
      <c r="P289" s="30"/>
      <c r="Q289" s="30"/>
      <c r="R289" s="30"/>
      <c r="S289" s="30"/>
      <c r="T289" s="30"/>
      <c r="U289" s="30"/>
      <c r="V289" s="30"/>
      <c r="W289" s="30"/>
      <c r="X289" s="30"/>
      <c r="Y289" s="30"/>
      <c r="Z289" s="30"/>
      <c r="AA289" s="30"/>
      <c r="AB289" s="30"/>
      <c r="AC289" s="30"/>
      <c r="AD289" s="30"/>
      <c r="AE289" s="30"/>
      <c r="AF289" s="33"/>
      <c r="AG289" s="33"/>
      <c r="AH289" s="33"/>
      <c r="AL289" s="6">
        <f t="shared" si="31"/>
        <v>0</v>
      </c>
      <c r="AM289" s="6">
        <f t="shared" si="32"/>
        <v>0</v>
      </c>
      <c r="AN289" s="6">
        <f t="shared" si="33"/>
        <v>0</v>
      </c>
    </row>
    <row r="290" spans="1:40" x14ac:dyDescent="0.3">
      <c r="A290" s="32"/>
      <c r="B290" s="31"/>
      <c r="C290" s="31"/>
      <c r="D290" s="31"/>
      <c r="E290" s="31"/>
      <c r="F290" s="31"/>
      <c r="G290" s="31"/>
      <c r="H290" s="31"/>
      <c r="I290" s="31"/>
      <c r="J290" s="31"/>
      <c r="K290" s="30"/>
      <c r="L290" s="30"/>
      <c r="M290" s="30"/>
      <c r="N290" s="30"/>
      <c r="O290" s="30"/>
      <c r="P290" s="30"/>
      <c r="Q290" s="30"/>
      <c r="R290" s="30"/>
      <c r="S290" s="30"/>
      <c r="T290" s="30"/>
      <c r="U290" s="30"/>
      <c r="V290" s="30"/>
      <c r="W290" s="30"/>
      <c r="X290" s="30"/>
      <c r="Y290" s="30"/>
      <c r="Z290" s="30"/>
      <c r="AA290" s="30"/>
      <c r="AB290" s="30"/>
      <c r="AC290" s="30"/>
      <c r="AD290" s="30"/>
      <c r="AE290" s="30"/>
      <c r="AF290" s="33"/>
      <c r="AG290" s="33"/>
      <c r="AH290" s="33"/>
      <c r="AL290" s="6">
        <f t="shared" si="31"/>
        <v>0</v>
      </c>
      <c r="AM290" s="6">
        <f t="shared" si="32"/>
        <v>0</v>
      </c>
      <c r="AN290" s="6">
        <f t="shared" si="33"/>
        <v>0</v>
      </c>
    </row>
    <row r="291" spans="1:40" x14ac:dyDescent="0.3">
      <c r="A291" s="32"/>
      <c r="B291" s="31"/>
      <c r="C291" s="31"/>
      <c r="D291" s="31"/>
      <c r="E291" s="31"/>
      <c r="F291" s="31"/>
      <c r="G291" s="31"/>
      <c r="H291" s="31"/>
      <c r="I291" s="31"/>
      <c r="J291" s="31"/>
      <c r="K291" s="30"/>
      <c r="L291" s="30"/>
      <c r="M291" s="30"/>
      <c r="N291" s="30"/>
      <c r="O291" s="30"/>
      <c r="P291" s="30"/>
      <c r="Q291" s="30"/>
      <c r="R291" s="30"/>
      <c r="S291" s="30"/>
      <c r="T291" s="30"/>
      <c r="U291" s="30"/>
      <c r="V291" s="30"/>
      <c r="W291" s="30"/>
      <c r="X291" s="30"/>
      <c r="Y291" s="30"/>
      <c r="Z291" s="30"/>
      <c r="AA291" s="30"/>
      <c r="AB291" s="30"/>
      <c r="AC291" s="30"/>
      <c r="AD291" s="30"/>
      <c r="AE291" s="30"/>
      <c r="AF291" s="33"/>
      <c r="AG291" s="33"/>
      <c r="AH291" s="33"/>
      <c r="AL291" s="6">
        <f t="shared" si="31"/>
        <v>0</v>
      </c>
      <c r="AM291" s="6">
        <f t="shared" si="32"/>
        <v>0</v>
      </c>
      <c r="AN291" s="6">
        <f t="shared" si="33"/>
        <v>0</v>
      </c>
    </row>
    <row r="292" spans="1:40" x14ac:dyDescent="0.3">
      <c r="A292" s="32"/>
      <c r="B292" s="31"/>
      <c r="C292" s="31"/>
      <c r="D292" s="31"/>
      <c r="E292" s="31"/>
      <c r="F292" s="31"/>
      <c r="G292" s="31"/>
      <c r="H292" s="31"/>
      <c r="I292" s="31"/>
      <c r="J292" s="31"/>
      <c r="K292" s="30"/>
      <c r="L292" s="30"/>
      <c r="M292" s="30"/>
      <c r="N292" s="30"/>
      <c r="O292" s="30"/>
      <c r="P292" s="30"/>
      <c r="Q292" s="30"/>
      <c r="R292" s="30"/>
      <c r="S292" s="30"/>
      <c r="T292" s="30"/>
      <c r="U292" s="30"/>
      <c r="V292" s="30"/>
      <c r="W292" s="30"/>
      <c r="X292" s="30"/>
      <c r="Y292" s="30"/>
      <c r="Z292" s="30"/>
      <c r="AA292" s="30"/>
      <c r="AB292" s="30"/>
      <c r="AC292" s="30"/>
      <c r="AD292" s="30"/>
      <c r="AE292" s="30"/>
      <c r="AF292" s="33"/>
      <c r="AG292" s="33"/>
      <c r="AH292" s="33"/>
      <c r="AL292" s="6">
        <f t="shared" si="31"/>
        <v>0</v>
      </c>
      <c r="AM292" s="6">
        <f t="shared" si="32"/>
        <v>0</v>
      </c>
      <c r="AN292" s="6">
        <f t="shared" si="33"/>
        <v>0</v>
      </c>
    </row>
    <row r="293" spans="1:40" x14ac:dyDescent="0.3">
      <c r="A293" s="32"/>
      <c r="B293" s="31"/>
      <c r="C293" s="31"/>
      <c r="D293" s="31"/>
      <c r="E293" s="31"/>
      <c r="F293" s="31"/>
      <c r="G293" s="31"/>
      <c r="H293" s="31"/>
      <c r="I293" s="31"/>
      <c r="J293" s="31"/>
      <c r="K293" s="30"/>
      <c r="L293" s="30"/>
      <c r="M293" s="30"/>
      <c r="N293" s="30"/>
      <c r="O293" s="30"/>
      <c r="P293" s="30"/>
      <c r="Q293" s="30"/>
      <c r="R293" s="30"/>
      <c r="S293" s="30"/>
      <c r="T293" s="30"/>
      <c r="U293" s="30"/>
      <c r="V293" s="30"/>
      <c r="W293" s="30"/>
      <c r="X293" s="30"/>
      <c r="Y293" s="30"/>
      <c r="Z293" s="30"/>
      <c r="AA293" s="30"/>
      <c r="AB293" s="30"/>
      <c r="AC293" s="30"/>
      <c r="AD293" s="30"/>
      <c r="AE293" s="30"/>
      <c r="AF293" s="33"/>
      <c r="AG293" s="33"/>
      <c r="AH293" s="33"/>
      <c r="AL293" s="6">
        <f t="shared" si="31"/>
        <v>0</v>
      </c>
      <c r="AM293" s="6">
        <f t="shared" si="32"/>
        <v>0</v>
      </c>
      <c r="AN293" s="6">
        <f t="shared" si="33"/>
        <v>0</v>
      </c>
    </row>
    <row r="294" spans="1:40" x14ac:dyDescent="0.3">
      <c r="A294" s="32"/>
      <c r="B294" s="31"/>
      <c r="C294" s="31"/>
      <c r="D294" s="31"/>
      <c r="E294" s="31"/>
      <c r="F294" s="31"/>
      <c r="G294" s="31"/>
      <c r="H294" s="31"/>
      <c r="I294" s="31"/>
      <c r="J294" s="31"/>
      <c r="K294" s="30"/>
      <c r="L294" s="30"/>
      <c r="M294" s="30"/>
      <c r="N294" s="30"/>
      <c r="O294" s="30"/>
      <c r="P294" s="30"/>
      <c r="Q294" s="30"/>
      <c r="R294" s="30"/>
      <c r="S294" s="30"/>
      <c r="T294" s="30"/>
      <c r="U294" s="30"/>
      <c r="V294" s="30"/>
      <c r="W294" s="30"/>
      <c r="X294" s="30"/>
      <c r="Y294" s="30"/>
      <c r="Z294" s="30"/>
      <c r="AA294" s="30"/>
      <c r="AB294" s="30"/>
      <c r="AC294" s="30"/>
      <c r="AD294" s="30"/>
      <c r="AE294" s="30"/>
      <c r="AF294" s="33"/>
      <c r="AG294" s="33"/>
      <c r="AH294" s="33"/>
      <c r="AL294" s="6">
        <f t="shared" si="31"/>
        <v>0</v>
      </c>
      <c r="AM294" s="6">
        <f t="shared" si="32"/>
        <v>0</v>
      </c>
      <c r="AN294" s="6">
        <f t="shared" si="33"/>
        <v>0</v>
      </c>
    </row>
    <row r="295" spans="1:40" x14ac:dyDescent="0.3">
      <c r="A295" s="32"/>
      <c r="B295" s="31"/>
      <c r="C295" s="31"/>
      <c r="D295" s="31"/>
      <c r="E295" s="31"/>
      <c r="F295" s="31"/>
      <c r="G295" s="31"/>
      <c r="H295" s="31"/>
      <c r="I295" s="31"/>
      <c r="J295" s="31"/>
      <c r="K295" s="30"/>
      <c r="L295" s="30"/>
      <c r="M295" s="30"/>
      <c r="N295" s="30"/>
      <c r="O295" s="30"/>
      <c r="P295" s="30"/>
      <c r="Q295" s="30"/>
      <c r="R295" s="30"/>
      <c r="S295" s="30"/>
      <c r="T295" s="30"/>
      <c r="U295" s="30"/>
      <c r="V295" s="30"/>
      <c r="W295" s="30"/>
      <c r="X295" s="30"/>
      <c r="Y295" s="30"/>
      <c r="Z295" s="30"/>
      <c r="AA295" s="30"/>
      <c r="AB295" s="30"/>
      <c r="AC295" s="30"/>
      <c r="AD295" s="30"/>
      <c r="AE295" s="30"/>
      <c r="AF295" s="33"/>
      <c r="AG295" s="33"/>
      <c r="AH295" s="33"/>
      <c r="AL295" s="6">
        <f t="shared" si="31"/>
        <v>0</v>
      </c>
      <c r="AM295" s="6">
        <f t="shared" si="32"/>
        <v>0</v>
      </c>
      <c r="AN295" s="6">
        <f t="shared" si="33"/>
        <v>0</v>
      </c>
    </row>
    <row r="296" spans="1:40" x14ac:dyDescent="0.3">
      <c r="A296" s="32"/>
      <c r="B296" s="31"/>
      <c r="C296" s="31"/>
      <c r="D296" s="31"/>
      <c r="E296" s="31"/>
      <c r="F296" s="31"/>
      <c r="G296" s="31"/>
      <c r="H296" s="31"/>
      <c r="I296" s="31"/>
      <c r="J296" s="31"/>
      <c r="K296" s="30"/>
      <c r="L296" s="30"/>
      <c r="M296" s="30"/>
      <c r="N296" s="30"/>
      <c r="O296" s="30"/>
      <c r="P296" s="30"/>
      <c r="Q296" s="30"/>
      <c r="R296" s="30"/>
      <c r="S296" s="30"/>
      <c r="T296" s="30"/>
      <c r="U296" s="30"/>
      <c r="V296" s="30"/>
      <c r="W296" s="30"/>
      <c r="X296" s="30"/>
      <c r="Y296" s="30"/>
      <c r="Z296" s="30"/>
      <c r="AA296" s="30"/>
      <c r="AB296" s="30"/>
      <c r="AC296" s="30"/>
      <c r="AD296" s="30"/>
      <c r="AE296" s="30"/>
      <c r="AF296" s="33"/>
      <c r="AG296" s="33"/>
      <c r="AH296" s="33"/>
      <c r="AL296" s="6">
        <f t="shared" si="31"/>
        <v>0</v>
      </c>
      <c r="AM296" s="6">
        <f t="shared" si="32"/>
        <v>0</v>
      </c>
      <c r="AN296" s="6">
        <f t="shared" si="33"/>
        <v>0</v>
      </c>
    </row>
    <row r="297" spans="1:40" x14ac:dyDescent="0.3">
      <c r="A297" s="32"/>
      <c r="B297" s="31"/>
      <c r="C297" s="31"/>
      <c r="D297" s="31"/>
      <c r="E297" s="31"/>
      <c r="F297" s="31"/>
      <c r="G297" s="31"/>
      <c r="H297" s="31"/>
      <c r="I297" s="31"/>
      <c r="J297" s="31"/>
      <c r="K297" s="30"/>
      <c r="L297" s="30"/>
      <c r="M297" s="30"/>
      <c r="N297" s="30"/>
      <c r="O297" s="30"/>
      <c r="P297" s="30"/>
      <c r="Q297" s="30"/>
      <c r="R297" s="30"/>
      <c r="S297" s="30"/>
      <c r="T297" s="30"/>
      <c r="U297" s="30"/>
      <c r="V297" s="30"/>
      <c r="W297" s="30"/>
      <c r="X297" s="30"/>
      <c r="Y297" s="30"/>
      <c r="Z297" s="30"/>
      <c r="AA297" s="30"/>
      <c r="AB297" s="30"/>
      <c r="AC297" s="30"/>
      <c r="AD297" s="30"/>
      <c r="AE297" s="30"/>
      <c r="AF297" s="33"/>
      <c r="AG297" s="33"/>
      <c r="AH297" s="33"/>
      <c r="AL297" s="6">
        <f t="shared" si="31"/>
        <v>0</v>
      </c>
      <c r="AM297" s="6">
        <f t="shared" si="32"/>
        <v>0</v>
      </c>
      <c r="AN297" s="6">
        <f t="shared" si="33"/>
        <v>0</v>
      </c>
    </row>
    <row r="298" spans="1:40" x14ac:dyDescent="0.3">
      <c r="A298" s="32"/>
      <c r="B298" s="31"/>
      <c r="C298" s="31"/>
      <c r="D298" s="31"/>
      <c r="E298" s="31"/>
      <c r="F298" s="31"/>
      <c r="G298" s="31"/>
      <c r="H298" s="31"/>
      <c r="I298" s="31"/>
      <c r="J298" s="31"/>
      <c r="K298" s="30"/>
      <c r="L298" s="30"/>
      <c r="M298" s="30"/>
      <c r="N298" s="30"/>
      <c r="O298" s="30"/>
      <c r="P298" s="30"/>
      <c r="Q298" s="30"/>
      <c r="R298" s="30"/>
      <c r="S298" s="30"/>
      <c r="T298" s="30"/>
      <c r="U298" s="30"/>
      <c r="V298" s="30"/>
      <c r="W298" s="30"/>
      <c r="X298" s="30"/>
      <c r="Y298" s="30"/>
      <c r="Z298" s="30"/>
      <c r="AA298" s="30"/>
      <c r="AB298" s="30"/>
      <c r="AC298" s="30"/>
      <c r="AD298" s="30"/>
      <c r="AE298" s="30"/>
      <c r="AF298" s="33"/>
      <c r="AG298" s="33"/>
      <c r="AH298" s="33"/>
      <c r="AL298" s="6">
        <f t="shared" si="31"/>
        <v>0</v>
      </c>
      <c r="AM298" s="6">
        <f t="shared" si="32"/>
        <v>0</v>
      </c>
      <c r="AN298" s="6">
        <f t="shared" si="33"/>
        <v>0</v>
      </c>
    </row>
    <row r="299" spans="1:40" x14ac:dyDescent="0.3">
      <c r="A299" s="32"/>
      <c r="B299" s="31"/>
      <c r="C299" s="31"/>
      <c r="D299" s="31"/>
      <c r="E299" s="31"/>
      <c r="F299" s="31"/>
      <c r="G299" s="31"/>
      <c r="H299" s="31"/>
      <c r="I299" s="31"/>
      <c r="J299" s="31"/>
      <c r="K299" s="30"/>
      <c r="L299" s="30"/>
      <c r="M299" s="30"/>
      <c r="N299" s="30"/>
      <c r="O299" s="30"/>
      <c r="P299" s="30"/>
      <c r="Q299" s="30"/>
      <c r="R299" s="30"/>
      <c r="S299" s="30"/>
      <c r="T299" s="30"/>
      <c r="U299" s="30"/>
      <c r="V299" s="30"/>
      <c r="W299" s="30"/>
      <c r="X299" s="30"/>
      <c r="Y299" s="30"/>
      <c r="Z299" s="30"/>
      <c r="AA299" s="30"/>
      <c r="AB299" s="30"/>
      <c r="AC299" s="30"/>
      <c r="AD299" s="30"/>
      <c r="AE299" s="30"/>
      <c r="AF299" s="33"/>
      <c r="AG299" s="33"/>
      <c r="AH299" s="33"/>
      <c r="AL299" s="6">
        <f t="shared" si="31"/>
        <v>0</v>
      </c>
      <c r="AM299" s="6">
        <f t="shared" si="32"/>
        <v>0</v>
      </c>
      <c r="AN299" s="6">
        <f t="shared" si="33"/>
        <v>0</v>
      </c>
    </row>
    <row r="300" spans="1:40" x14ac:dyDescent="0.3">
      <c r="A300" s="32"/>
      <c r="B300" s="31"/>
      <c r="C300" s="31"/>
      <c r="D300" s="31"/>
      <c r="E300" s="31"/>
      <c r="F300" s="31"/>
      <c r="G300" s="31"/>
      <c r="H300" s="31"/>
      <c r="I300" s="31"/>
      <c r="J300" s="31"/>
      <c r="K300" s="30"/>
      <c r="L300" s="30"/>
      <c r="M300" s="30"/>
      <c r="N300" s="30"/>
      <c r="O300" s="30"/>
      <c r="P300" s="30"/>
      <c r="Q300" s="30"/>
      <c r="R300" s="30"/>
      <c r="S300" s="30"/>
      <c r="T300" s="30"/>
      <c r="U300" s="30"/>
      <c r="V300" s="30"/>
      <c r="W300" s="30"/>
      <c r="X300" s="30"/>
      <c r="Y300" s="30"/>
      <c r="Z300" s="30"/>
      <c r="AA300" s="30"/>
      <c r="AB300" s="30"/>
      <c r="AC300" s="30"/>
      <c r="AD300" s="30"/>
      <c r="AE300" s="30"/>
      <c r="AF300" s="33"/>
      <c r="AG300" s="33"/>
      <c r="AH300" s="33"/>
      <c r="AL300" s="6">
        <f t="shared" si="31"/>
        <v>0</v>
      </c>
      <c r="AM300" s="6">
        <f t="shared" si="32"/>
        <v>0</v>
      </c>
      <c r="AN300" s="6">
        <f t="shared" si="33"/>
        <v>0</v>
      </c>
    </row>
    <row r="301" spans="1:40" x14ac:dyDescent="0.3">
      <c r="A301" s="32"/>
      <c r="B301" s="31"/>
      <c r="C301" s="31"/>
      <c r="D301" s="31"/>
      <c r="E301" s="31"/>
      <c r="F301" s="31"/>
      <c r="G301" s="31"/>
      <c r="H301" s="31"/>
      <c r="I301" s="31"/>
      <c r="J301" s="31"/>
      <c r="K301" s="30"/>
      <c r="L301" s="30"/>
      <c r="M301" s="30"/>
      <c r="N301" s="30"/>
      <c r="O301" s="30"/>
      <c r="P301" s="30"/>
      <c r="Q301" s="30"/>
      <c r="R301" s="30"/>
      <c r="S301" s="30"/>
      <c r="T301" s="30"/>
      <c r="U301" s="30"/>
      <c r="V301" s="30"/>
      <c r="W301" s="30"/>
      <c r="X301" s="30"/>
      <c r="Y301" s="30"/>
      <c r="Z301" s="30"/>
      <c r="AA301" s="30"/>
      <c r="AB301" s="30"/>
      <c r="AC301" s="30"/>
      <c r="AD301" s="30"/>
      <c r="AE301" s="30"/>
      <c r="AF301" s="33"/>
      <c r="AG301" s="33"/>
      <c r="AH301" s="33"/>
      <c r="AL301" s="6">
        <f t="shared" si="31"/>
        <v>0</v>
      </c>
      <c r="AM301" s="6">
        <f t="shared" si="32"/>
        <v>0</v>
      </c>
      <c r="AN301" s="6">
        <f t="shared" si="33"/>
        <v>0</v>
      </c>
    </row>
    <row r="302" spans="1:40" x14ac:dyDescent="0.3">
      <c r="A302" s="32"/>
      <c r="B302" s="31"/>
      <c r="C302" s="31"/>
      <c r="D302" s="31"/>
      <c r="E302" s="31"/>
      <c r="F302" s="31"/>
      <c r="G302" s="31"/>
      <c r="H302" s="31"/>
      <c r="I302" s="31"/>
      <c r="J302" s="31"/>
      <c r="K302" s="30"/>
      <c r="L302" s="30"/>
      <c r="M302" s="30"/>
      <c r="N302" s="30"/>
      <c r="O302" s="30"/>
      <c r="P302" s="30"/>
      <c r="Q302" s="30"/>
      <c r="R302" s="30"/>
      <c r="S302" s="30"/>
      <c r="T302" s="30"/>
      <c r="U302" s="30"/>
      <c r="V302" s="30"/>
      <c r="W302" s="30"/>
      <c r="X302" s="30"/>
      <c r="Y302" s="30"/>
      <c r="Z302" s="30"/>
      <c r="AA302" s="30"/>
      <c r="AB302" s="30"/>
      <c r="AC302" s="30"/>
      <c r="AD302" s="30"/>
      <c r="AE302" s="30"/>
      <c r="AF302" s="33"/>
      <c r="AG302" s="33"/>
      <c r="AH302" s="33"/>
      <c r="AL302" s="6">
        <f t="shared" si="31"/>
        <v>0</v>
      </c>
      <c r="AM302" s="6">
        <f t="shared" si="32"/>
        <v>0</v>
      </c>
      <c r="AN302" s="6">
        <f t="shared" si="33"/>
        <v>0</v>
      </c>
    </row>
    <row r="303" spans="1:40" x14ac:dyDescent="0.3">
      <c r="A303" s="32"/>
      <c r="B303" s="31"/>
      <c r="C303" s="31"/>
      <c r="D303" s="31"/>
      <c r="E303" s="31"/>
      <c r="F303" s="31"/>
      <c r="G303" s="31"/>
      <c r="H303" s="31"/>
      <c r="I303" s="31"/>
      <c r="J303" s="31"/>
      <c r="K303" s="30"/>
      <c r="L303" s="30"/>
      <c r="M303" s="30"/>
      <c r="N303" s="30"/>
      <c r="O303" s="30"/>
      <c r="P303" s="30"/>
      <c r="Q303" s="30"/>
      <c r="R303" s="30"/>
      <c r="S303" s="30"/>
      <c r="T303" s="30"/>
      <c r="U303" s="30"/>
      <c r="V303" s="30"/>
      <c r="W303" s="30"/>
      <c r="X303" s="30"/>
      <c r="Y303" s="30"/>
      <c r="Z303" s="30"/>
      <c r="AA303" s="30"/>
      <c r="AB303" s="30"/>
      <c r="AC303" s="30"/>
      <c r="AD303" s="30"/>
      <c r="AE303" s="30"/>
      <c r="AF303" s="33"/>
      <c r="AG303" s="33"/>
      <c r="AH303" s="33"/>
      <c r="AL303" s="6">
        <f t="shared" si="31"/>
        <v>0</v>
      </c>
      <c r="AM303" s="6">
        <f t="shared" si="32"/>
        <v>0</v>
      </c>
      <c r="AN303" s="6">
        <f t="shared" si="33"/>
        <v>0</v>
      </c>
    </row>
    <row r="304" spans="1:40" x14ac:dyDescent="0.3">
      <c r="A304" s="32"/>
      <c r="B304" s="31"/>
      <c r="C304" s="31"/>
      <c r="D304" s="31"/>
      <c r="E304" s="31"/>
      <c r="F304" s="31"/>
      <c r="G304" s="31"/>
      <c r="H304" s="31"/>
      <c r="I304" s="31"/>
      <c r="J304" s="31"/>
      <c r="K304" s="30"/>
      <c r="L304" s="30"/>
      <c r="M304" s="30"/>
      <c r="N304" s="30"/>
      <c r="O304" s="30"/>
      <c r="P304" s="30"/>
      <c r="Q304" s="30"/>
      <c r="R304" s="30"/>
      <c r="S304" s="30"/>
      <c r="T304" s="30"/>
      <c r="U304" s="30"/>
      <c r="V304" s="30"/>
      <c r="W304" s="30"/>
      <c r="X304" s="30"/>
      <c r="Y304" s="30"/>
      <c r="Z304" s="30"/>
      <c r="AA304" s="30"/>
      <c r="AB304" s="30"/>
      <c r="AC304" s="30"/>
      <c r="AD304" s="30"/>
      <c r="AE304" s="30"/>
      <c r="AF304" s="33"/>
      <c r="AG304" s="33"/>
      <c r="AH304" s="33"/>
      <c r="AL304" s="6">
        <f t="shared" si="31"/>
        <v>0</v>
      </c>
      <c r="AM304" s="6">
        <f t="shared" si="32"/>
        <v>0</v>
      </c>
      <c r="AN304" s="6">
        <f t="shared" si="33"/>
        <v>0</v>
      </c>
    </row>
    <row r="305" spans="1:40" x14ac:dyDescent="0.3">
      <c r="A305" s="32"/>
      <c r="B305" s="31"/>
      <c r="C305" s="31"/>
      <c r="D305" s="31"/>
      <c r="E305" s="31"/>
      <c r="F305" s="31"/>
      <c r="G305" s="31"/>
      <c r="H305" s="31"/>
      <c r="I305" s="31"/>
      <c r="J305" s="31"/>
      <c r="K305" s="30"/>
      <c r="L305" s="30"/>
      <c r="M305" s="30"/>
      <c r="N305" s="30"/>
      <c r="O305" s="30"/>
      <c r="P305" s="30"/>
      <c r="Q305" s="30"/>
      <c r="R305" s="30"/>
      <c r="S305" s="30"/>
      <c r="T305" s="30"/>
      <c r="U305" s="30"/>
      <c r="V305" s="30"/>
      <c r="W305" s="30"/>
      <c r="X305" s="30"/>
      <c r="Y305" s="30"/>
      <c r="Z305" s="30"/>
      <c r="AA305" s="30"/>
      <c r="AB305" s="30"/>
      <c r="AC305" s="30"/>
      <c r="AD305" s="30"/>
      <c r="AE305" s="30"/>
      <c r="AF305" s="33"/>
      <c r="AG305" s="33"/>
      <c r="AH305" s="33"/>
      <c r="AL305" s="6">
        <f t="shared" si="31"/>
        <v>0</v>
      </c>
      <c r="AM305" s="6">
        <f t="shared" si="32"/>
        <v>0</v>
      </c>
      <c r="AN305" s="6">
        <f t="shared" si="33"/>
        <v>0</v>
      </c>
    </row>
    <row r="306" spans="1:40" x14ac:dyDescent="0.3">
      <c r="A306" s="32"/>
      <c r="B306" s="31"/>
      <c r="C306" s="31"/>
      <c r="D306" s="31"/>
      <c r="E306" s="31"/>
      <c r="F306" s="31"/>
      <c r="G306" s="31"/>
      <c r="H306" s="31"/>
      <c r="I306" s="31"/>
      <c r="J306" s="31"/>
      <c r="K306" s="30"/>
      <c r="L306" s="30"/>
      <c r="M306" s="30"/>
      <c r="N306" s="30"/>
      <c r="O306" s="30"/>
      <c r="P306" s="30"/>
      <c r="Q306" s="30"/>
      <c r="R306" s="30"/>
      <c r="S306" s="30"/>
      <c r="T306" s="30"/>
      <c r="U306" s="30"/>
      <c r="V306" s="30"/>
      <c r="W306" s="30"/>
      <c r="X306" s="30"/>
      <c r="Y306" s="30"/>
      <c r="Z306" s="30"/>
      <c r="AA306" s="30"/>
      <c r="AB306" s="30"/>
      <c r="AC306" s="30"/>
      <c r="AD306" s="30"/>
      <c r="AE306" s="30"/>
      <c r="AF306" s="33"/>
      <c r="AG306" s="33"/>
      <c r="AH306" s="33"/>
      <c r="AL306" s="6">
        <f t="shared" si="31"/>
        <v>0</v>
      </c>
      <c r="AM306" s="6">
        <f t="shared" si="32"/>
        <v>0</v>
      </c>
      <c r="AN306" s="6">
        <f t="shared" si="33"/>
        <v>0</v>
      </c>
    </row>
    <row r="307" spans="1:40" x14ac:dyDescent="0.3">
      <c r="A307" s="32"/>
      <c r="B307" s="31"/>
      <c r="C307" s="31"/>
      <c r="D307" s="31"/>
      <c r="E307" s="31"/>
      <c r="F307" s="31"/>
      <c r="G307" s="31"/>
      <c r="H307" s="31"/>
      <c r="I307" s="31"/>
      <c r="J307" s="31"/>
      <c r="K307" s="30"/>
      <c r="L307" s="30"/>
      <c r="M307" s="30"/>
      <c r="N307" s="30"/>
      <c r="O307" s="30"/>
      <c r="P307" s="30"/>
      <c r="Q307" s="30"/>
      <c r="R307" s="30"/>
      <c r="S307" s="30"/>
      <c r="T307" s="30"/>
      <c r="U307" s="30"/>
      <c r="V307" s="30"/>
      <c r="W307" s="30"/>
      <c r="X307" s="30"/>
      <c r="Y307" s="30"/>
      <c r="Z307" s="30"/>
      <c r="AA307" s="30"/>
      <c r="AB307" s="30"/>
      <c r="AC307" s="30"/>
      <c r="AD307" s="30"/>
      <c r="AE307" s="30"/>
      <c r="AF307" s="33"/>
      <c r="AG307" s="33"/>
      <c r="AH307" s="33"/>
      <c r="AL307" s="6">
        <f t="shared" si="31"/>
        <v>0</v>
      </c>
      <c r="AM307" s="6">
        <f t="shared" si="32"/>
        <v>0</v>
      </c>
      <c r="AN307" s="6">
        <f t="shared" si="33"/>
        <v>0</v>
      </c>
    </row>
    <row r="308" spans="1:40" x14ac:dyDescent="0.3">
      <c r="A308" s="32"/>
      <c r="B308" s="31"/>
      <c r="C308" s="31"/>
      <c r="D308" s="31"/>
      <c r="E308" s="31"/>
      <c r="F308" s="31"/>
      <c r="G308" s="31"/>
      <c r="H308" s="31"/>
      <c r="I308" s="31"/>
      <c r="J308" s="31"/>
      <c r="K308" s="30"/>
      <c r="L308" s="30"/>
      <c r="M308" s="30"/>
      <c r="N308" s="30"/>
      <c r="O308" s="30"/>
      <c r="P308" s="30"/>
      <c r="Q308" s="30"/>
      <c r="R308" s="30"/>
      <c r="S308" s="30"/>
      <c r="T308" s="30"/>
      <c r="U308" s="30"/>
      <c r="V308" s="30"/>
      <c r="W308" s="30"/>
      <c r="X308" s="30"/>
      <c r="Y308" s="30"/>
      <c r="Z308" s="30"/>
      <c r="AA308" s="30"/>
      <c r="AB308" s="30"/>
      <c r="AC308" s="30"/>
      <c r="AD308" s="30"/>
      <c r="AE308" s="30"/>
      <c r="AF308" s="33"/>
      <c r="AG308" s="33"/>
      <c r="AH308" s="33"/>
      <c r="AL308" s="6">
        <f t="shared" si="31"/>
        <v>0</v>
      </c>
      <c r="AM308" s="6">
        <f t="shared" si="32"/>
        <v>0</v>
      </c>
      <c r="AN308" s="6">
        <f t="shared" si="33"/>
        <v>0</v>
      </c>
    </row>
    <row r="309" spans="1:40" x14ac:dyDescent="0.3">
      <c r="A309" s="32"/>
      <c r="B309" s="31"/>
      <c r="C309" s="31"/>
      <c r="D309" s="31"/>
      <c r="E309" s="31"/>
      <c r="F309" s="31"/>
      <c r="G309" s="31"/>
      <c r="H309" s="31"/>
      <c r="I309" s="31"/>
      <c r="J309" s="31"/>
      <c r="K309" s="30"/>
      <c r="L309" s="30"/>
      <c r="M309" s="30"/>
      <c r="N309" s="30"/>
      <c r="O309" s="30"/>
      <c r="P309" s="30"/>
      <c r="Q309" s="30"/>
      <c r="R309" s="30"/>
      <c r="S309" s="30"/>
      <c r="T309" s="30"/>
      <c r="U309" s="30"/>
      <c r="V309" s="30"/>
      <c r="W309" s="30"/>
      <c r="X309" s="30"/>
      <c r="Y309" s="30"/>
      <c r="Z309" s="30"/>
      <c r="AA309" s="30"/>
      <c r="AB309" s="30"/>
      <c r="AC309" s="30"/>
      <c r="AD309" s="30"/>
      <c r="AE309" s="30"/>
      <c r="AF309" s="33"/>
      <c r="AG309" s="33"/>
      <c r="AH309" s="33"/>
      <c r="AL309" s="6">
        <f t="shared" si="31"/>
        <v>0</v>
      </c>
      <c r="AM309" s="6">
        <f t="shared" si="32"/>
        <v>0</v>
      </c>
      <c r="AN309" s="6">
        <f t="shared" si="33"/>
        <v>0</v>
      </c>
    </row>
    <row r="310" spans="1:40" x14ac:dyDescent="0.3">
      <c r="A310" s="32"/>
      <c r="B310" s="31"/>
      <c r="C310" s="31"/>
      <c r="D310" s="31"/>
      <c r="E310" s="31"/>
      <c r="F310" s="31"/>
      <c r="G310" s="31"/>
      <c r="H310" s="31"/>
      <c r="I310" s="31"/>
      <c r="J310" s="31"/>
      <c r="K310" s="30"/>
      <c r="L310" s="30"/>
      <c r="M310" s="30"/>
      <c r="N310" s="30"/>
      <c r="O310" s="30"/>
      <c r="P310" s="30"/>
      <c r="Q310" s="30"/>
      <c r="R310" s="30"/>
      <c r="S310" s="30"/>
      <c r="T310" s="30"/>
      <c r="U310" s="30"/>
      <c r="V310" s="30"/>
      <c r="W310" s="30"/>
      <c r="X310" s="30"/>
      <c r="Y310" s="30"/>
      <c r="Z310" s="30"/>
      <c r="AA310" s="30"/>
      <c r="AB310" s="30"/>
      <c r="AC310" s="30"/>
      <c r="AD310" s="30"/>
      <c r="AE310" s="30"/>
      <c r="AF310" s="33"/>
      <c r="AG310" s="33"/>
      <c r="AH310" s="33"/>
      <c r="AL310" s="6">
        <f t="shared" si="31"/>
        <v>0</v>
      </c>
      <c r="AM310" s="6">
        <f t="shared" si="32"/>
        <v>0</v>
      </c>
      <c r="AN310" s="6">
        <f t="shared" si="33"/>
        <v>0</v>
      </c>
    </row>
    <row r="311" spans="1:40" x14ac:dyDescent="0.3">
      <c r="A311" s="32"/>
      <c r="B311" s="31"/>
      <c r="C311" s="31"/>
      <c r="D311" s="31"/>
      <c r="E311" s="31"/>
      <c r="F311" s="31"/>
      <c r="G311" s="31"/>
      <c r="H311" s="31"/>
      <c r="I311" s="31"/>
      <c r="J311" s="31"/>
      <c r="K311" s="30"/>
      <c r="L311" s="30"/>
      <c r="M311" s="30"/>
      <c r="N311" s="30"/>
      <c r="O311" s="30"/>
      <c r="P311" s="30"/>
      <c r="Q311" s="30"/>
      <c r="R311" s="30"/>
      <c r="S311" s="30"/>
      <c r="T311" s="30"/>
      <c r="U311" s="30"/>
      <c r="V311" s="30"/>
      <c r="W311" s="30"/>
      <c r="X311" s="30"/>
      <c r="Y311" s="30"/>
      <c r="Z311" s="30"/>
      <c r="AA311" s="30"/>
      <c r="AB311" s="30"/>
      <c r="AC311" s="30"/>
      <c r="AD311" s="30"/>
      <c r="AE311" s="30"/>
      <c r="AF311" s="33"/>
      <c r="AG311" s="33"/>
      <c r="AH311" s="33"/>
      <c r="AL311" s="6">
        <f t="shared" si="31"/>
        <v>0</v>
      </c>
      <c r="AM311" s="6">
        <f t="shared" si="32"/>
        <v>0</v>
      </c>
      <c r="AN311" s="6">
        <f t="shared" si="33"/>
        <v>0</v>
      </c>
    </row>
    <row r="312" spans="1:40" x14ac:dyDescent="0.3">
      <c r="A312" s="32"/>
      <c r="B312" s="31"/>
      <c r="C312" s="31"/>
      <c r="D312" s="31"/>
      <c r="E312" s="31"/>
      <c r="F312" s="31"/>
      <c r="G312" s="31"/>
      <c r="H312" s="31"/>
      <c r="I312" s="31"/>
      <c r="J312" s="31"/>
      <c r="K312" s="30"/>
      <c r="L312" s="30"/>
      <c r="M312" s="30"/>
      <c r="N312" s="30"/>
      <c r="O312" s="30"/>
      <c r="P312" s="30"/>
      <c r="Q312" s="30"/>
      <c r="R312" s="30"/>
      <c r="S312" s="30"/>
      <c r="T312" s="30"/>
      <c r="U312" s="30"/>
      <c r="V312" s="30"/>
      <c r="W312" s="30"/>
      <c r="X312" s="30"/>
      <c r="Y312" s="30"/>
      <c r="Z312" s="30"/>
      <c r="AA312" s="30"/>
      <c r="AB312" s="30"/>
      <c r="AC312" s="30"/>
      <c r="AD312" s="30"/>
      <c r="AE312" s="30"/>
      <c r="AF312" s="33"/>
      <c r="AG312" s="33"/>
      <c r="AH312" s="33"/>
      <c r="AL312" s="6">
        <f t="shared" si="31"/>
        <v>0</v>
      </c>
      <c r="AM312" s="6">
        <f t="shared" si="32"/>
        <v>0</v>
      </c>
      <c r="AN312" s="6">
        <f t="shared" si="33"/>
        <v>0</v>
      </c>
    </row>
    <row r="313" spans="1:40" x14ac:dyDescent="0.3">
      <c r="A313" s="32"/>
      <c r="B313" s="31"/>
      <c r="C313" s="31"/>
      <c r="D313" s="31"/>
      <c r="E313" s="31"/>
      <c r="F313" s="31"/>
      <c r="G313" s="31"/>
      <c r="H313" s="31"/>
      <c r="I313" s="31"/>
      <c r="J313" s="31"/>
      <c r="K313" s="30"/>
      <c r="L313" s="30"/>
      <c r="M313" s="30"/>
      <c r="N313" s="30"/>
      <c r="O313" s="30"/>
      <c r="P313" s="30"/>
      <c r="Q313" s="30"/>
      <c r="R313" s="30"/>
      <c r="S313" s="30"/>
      <c r="T313" s="30"/>
      <c r="U313" s="30"/>
      <c r="V313" s="30"/>
      <c r="W313" s="30"/>
      <c r="X313" s="30"/>
      <c r="Y313" s="30"/>
      <c r="Z313" s="30"/>
      <c r="AA313" s="30"/>
      <c r="AB313" s="30"/>
      <c r="AC313" s="30"/>
      <c r="AD313" s="30"/>
      <c r="AE313" s="30"/>
      <c r="AF313" s="33"/>
      <c r="AG313" s="33"/>
      <c r="AH313" s="33"/>
      <c r="AL313" s="6">
        <f t="shared" si="31"/>
        <v>0</v>
      </c>
      <c r="AM313" s="6">
        <f t="shared" si="32"/>
        <v>0</v>
      </c>
      <c r="AN313" s="6">
        <f t="shared" si="33"/>
        <v>0</v>
      </c>
    </row>
    <row r="314" spans="1:40" x14ac:dyDescent="0.3">
      <c r="A314" s="32"/>
      <c r="B314" s="31"/>
      <c r="C314" s="31"/>
      <c r="D314" s="31"/>
      <c r="E314" s="31"/>
      <c r="F314" s="31"/>
      <c r="G314" s="31"/>
      <c r="H314" s="31"/>
      <c r="I314" s="31"/>
      <c r="J314" s="31"/>
      <c r="K314" s="30"/>
      <c r="L314" s="30"/>
      <c r="M314" s="30"/>
      <c r="N314" s="30"/>
      <c r="O314" s="30"/>
      <c r="P314" s="30"/>
      <c r="Q314" s="30"/>
      <c r="R314" s="30"/>
      <c r="S314" s="30"/>
      <c r="T314" s="30"/>
      <c r="U314" s="30"/>
      <c r="V314" s="30"/>
      <c r="W314" s="30"/>
      <c r="X314" s="30"/>
      <c r="Y314" s="30"/>
      <c r="Z314" s="30"/>
      <c r="AA314" s="30"/>
      <c r="AB314" s="30"/>
      <c r="AC314" s="30"/>
      <c r="AD314" s="30"/>
      <c r="AE314" s="30"/>
      <c r="AF314" s="33"/>
      <c r="AG314" s="33"/>
      <c r="AH314" s="33"/>
      <c r="AL314" s="6">
        <f t="shared" si="31"/>
        <v>0</v>
      </c>
      <c r="AM314" s="6">
        <f t="shared" si="32"/>
        <v>0</v>
      </c>
      <c r="AN314" s="6">
        <f t="shared" si="33"/>
        <v>0</v>
      </c>
    </row>
    <row r="315" spans="1:40" x14ac:dyDescent="0.3">
      <c r="A315" s="32"/>
      <c r="B315" s="31"/>
      <c r="C315" s="31"/>
      <c r="D315" s="31"/>
      <c r="E315" s="31"/>
      <c r="F315" s="31"/>
      <c r="G315" s="31"/>
      <c r="H315" s="31"/>
      <c r="I315" s="31"/>
      <c r="J315" s="31"/>
      <c r="K315" s="30"/>
      <c r="L315" s="30"/>
      <c r="M315" s="30"/>
      <c r="N315" s="30"/>
      <c r="O315" s="30"/>
      <c r="P315" s="30"/>
      <c r="Q315" s="30"/>
      <c r="R315" s="30"/>
      <c r="S315" s="30"/>
      <c r="T315" s="30"/>
      <c r="U315" s="30"/>
      <c r="V315" s="30"/>
      <c r="W315" s="30"/>
      <c r="X315" s="30"/>
      <c r="Y315" s="30"/>
      <c r="Z315" s="30"/>
      <c r="AA315" s="30"/>
      <c r="AB315" s="30"/>
      <c r="AC315" s="30"/>
      <c r="AD315" s="30"/>
      <c r="AE315" s="30"/>
      <c r="AF315" s="33"/>
      <c r="AG315" s="33"/>
      <c r="AH315" s="33"/>
      <c r="AL315" s="6">
        <f t="shared" si="31"/>
        <v>0</v>
      </c>
      <c r="AM315" s="6">
        <f t="shared" si="32"/>
        <v>0</v>
      </c>
      <c r="AN315" s="6">
        <f t="shared" si="33"/>
        <v>0</v>
      </c>
    </row>
    <row r="316" spans="1:40" x14ac:dyDescent="0.3">
      <c r="A316" s="32"/>
      <c r="B316" s="31"/>
      <c r="C316" s="31"/>
      <c r="D316" s="31"/>
      <c r="E316" s="31"/>
      <c r="F316" s="31"/>
      <c r="G316" s="31"/>
      <c r="H316" s="31"/>
      <c r="I316" s="31"/>
      <c r="J316" s="31"/>
      <c r="K316" s="30"/>
      <c r="L316" s="30"/>
      <c r="M316" s="30"/>
      <c r="N316" s="30"/>
      <c r="O316" s="30"/>
      <c r="P316" s="30"/>
      <c r="Q316" s="30"/>
      <c r="R316" s="30"/>
      <c r="S316" s="30"/>
      <c r="T316" s="30"/>
      <c r="U316" s="30"/>
      <c r="V316" s="30"/>
      <c r="W316" s="30"/>
      <c r="X316" s="30"/>
      <c r="Y316" s="30"/>
      <c r="Z316" s="30"/>
      <c r="AA316" s="30"/>
      <c r="AB316" s="30"/>
      <c r="AC316" s="30"/>
      <c r="AD316" s="30"/>
      <c r="AE316" s="30"/>
      <c r="AF316" s="33"/>
      <c r="AG316" s="33"/>
      <c r="AH316" s="33"/>
      <c r="AL316" s="6">
        <f t="shared" si="31"/>
        <v>0</v>
      </c>
      <c r="AM316" s="6">
        <f t="shared" si="32"/>
        <v>0</v>
      </c>
      <c r="AN316" s="6">
        <f t="shared" si="33"/>
        <v>0</v>
      </c>
    </row>
    <row r="317" spans="1:40" x14ac:dyDescent="0.3">
      <c r="A317" s="32"/>
      <c r="B317" s="31"/>
      <c r="C317" s="31"/>
      <c r="D317" s="31"/>
      <c r="E317" s="31"/>
      <c r="F317" s="31"/>
      <c r="G317" s="31"/>
      <c r="H317" s="31"/>
      <c r="I317" s="31"/>
      <c r="J317" s="31"/>
      <c r="K317" s="30"/>
      <c r="L317" s="30"/>
      <c r="M317" s="30"/>
      <c r="N317" s="30"/>
      <c r="O317" s="30"/>
      <c r="P317" s="30"/>
      <c r="Q317" s="30"/>
      <c r="R317" s="30"/>
      <c r="S317" s="30"/>
      <c r="T317" s="30"/>
      <c r="U317" s="30"/>
      <c r="V317" s="30"/>
      <c r="W317" s="30"/>
      <c r="X317" s="30"/>
      <c r="Y317" s="30"/>
      <c r="Z317" s="30"/>
      <c r="AA317" s="30"/>
      <c r="AB317" s="30"/>
      <c r="AC317" s="30"/>
      <c r="AD317" s="30"/>
      <c r="AE317" s="30"/>
      <c r="AF317" s="33"/>
      <c r="AG317" s="33"/>
      <c r="AH317" s="33"/>
      <c r="AL317" s="6">
        <f t="shared" si="31"/>
        <v>0</v>
      </c>
      <c r="AM317" s="6">
        <f t="shared" si="32"/>
        <v>0</v>
      </c>
      <c r="AN317" s="6">
        <f t="shared" si="33"/>
        <v>0</v>
      </c>
    </row>
    <row r="318" spans="1:40" x14ac:dyDescent="0.3">
      <c r="A318" s="32"/>
      <c r="B318" s="31"/>
      <c r="C318" s="31"/>
      <c r="D318" s="31"/>
      <c r="E318" s="31"/>
      <c r="F318" s="31"/>
      <c r="G318" s="31"/>
      <c r="H318" s="31"/>
      <c r="I318" s="31"/>
      <c r="J318" s="31"/>
      <c r="K318" s="30"/>
      <c r="L318" s="30"/>
      <c r="M318" s="30"/>
      <c r="N318" s="30"/>
      <c r="O318" s="30"/>
      <c r="P318" s="30"/>
      <c r="Q318" s="30"/>
      <c r="R318" s="30"/>
      <c r="S318" s="30"/>
      <c r="T318" s="30"/>
      <c r="U318" s="30"/>
      <c r="V318" s="30"/>
      <c r="W318" s="30"/>
      <c r="X318" s="30"/>
      <c r="Y318" s="30"/>
      <c r="Z318" s="30"/>
      <c r="AA318" s="30"/>
      <c r="AB318" s="30"/>
      <c r="AC318" s="30"/>
      <c r="AD318" s="30"/>
      <c r="AE318" s="30"/>
      <c r="AF318" s="33"/>
      <c r="AG318" s="33"/>
      <c r="AH318" s="33"/>
      <c r="AL318" s="6">
        <f t="shared" si="31"/>
        <v>0</v>
      </c>
      <c r="AM318" s="6">
        <f t="shared" si="32"/>
        <v>0</v>
      </c>
      <c r="AN318" s="6">
        <f t="shared" si="33"/>
        <v>0</v>
      </c>
    </row>
    <row r="319" spans="1:40" x14ac:dyDescent="0.3">
      <c r="A319" s="32"/>
      <c r="B319" s="31"/>
      <c r="C319" s="31"/>
      <c r="D319" s="31"/>
      <c r="E319" s="31"/>
      <c r="F319" s="31"/>
      <c r="G319" s="31"/>
      <c r="H319" s="31"/>
      <c r="I319" s="31"/>
      <c r="J319" s="31"/>
      <c r="K319" s="30"/>
      <c r="L319" s="30"/>
      <c r="M319" s="30"/>
      <c r="N319" s="30"/>
      <c r="O319" s="30"/>
      <c r="P319" s="30"/>
      <c r="Q319" s="30"/>
      <c r="R319" s="30"/>
      <c r="S319" s="30"/>
      <c r="T319" s="30"/>
      <c r="U319" s="30"/>
      <c r="V319" s="30"/>
      <c r="W319" s="30"/>
      <c r="X319" s="30"/>
      <c r="Y319" s="30"/>
      <c r="Z319" s="30"/>
      <c r="AA319" s="30"/>
      <c r="AB319" s="30"/>
      <c r="AC319" s="30"/>
      <c r="AD319" s="30"/>
      <c r="AE319" s="30"/>
      <c r="AF319" s="33"/>
      <c r="AG319" s="33"/>
      <c r="AH319" s="33"/>
      <c r="AL319" s="6">
        <f t="shared" si="31"/>
        <v>0</v>
      </c>
      <c r="AM319" s="6">
        <f t="shared" si="32"/>
        <v>0</v>
      </c>
      <c r="AN319" s="6">
        <f t="shared" si="33"/>
        <v>0</v>
      </c>
    </row>
    <row r="320" spans="1:40" x14ac:dyDescent="0.3">
      <c r="A320" s="32"/>
      <c r="B320" s="31"/>
      <c r="C320" s="31"/>
      <c r="D320" s="31"/>
      <c r="E320" s="31"/>
      <c r="F320" s="31"/>
      <c r="G320" s="31"/>
      <c r="H320" s="31"/>
      <c r="I320" s="31"/>
      <c r="J320" s="31"/>
      <c r="K320" s="30"/>
      <c r="L320" s="30"/>
      <c r="M320" s="30"/>
      <c r="N320" s="30"/>
      <c r="O320" s="30"/>
      <c r="P320" s="30"/>
      <c r="Q320" s="30"/>
      <c r="R320" s="30"/>
      <c r="S320" s="30"/>
      <c r="T320" s="30"/>
      <c r="U320" s="30"/>
      <c r="V320" s="30"/>
      <c r="W320" s="30"/>
      <c r="X320" s="30"/>
      <c r="Y320" s="30"/>
      <c r="Z320" s="30"/>
      <c r="AA320" s="30"/>
      <c r="AB320" s="30"/>
      <c r="AC320" s="30"/>
      <c r="AD320" s="30"/>
      <c r="AE320" s="30"/>
      <c r="AF320" s="33"/>
      <c r="AG320" s="33"/>
      <c r="AH320" s="33"/>
      <c r="AL320" s="6">
        <f t="shared" si="31"/>
        <v>0</v>
      </c>
      <c r="AM320" s="6">
        <f t="shared" si="32"/>
        <v>0</v>
      </c>
      <c r="AN320" s="6">
        <f t="shared" si="33"/>
        <v>0</v>
      </c>
    </row>
    <row r="321" spans="1:40" x14ac:dyDescent="0.3">
      <c r="A321" s="32"/>
      <c r="B321" s="31"/>
      <c r="C321" s="31"/>
      <c r="D321" s="31"/>
      <c r="E321" s="31"/>
      <c r="F321" s="31"/>
      <c r="G321" s="31"/>
      <c r="H321" s="31"/>
      <c r="I321" s="31"/>
      <c r="J321" s="31"/>
      <c r="K321" s="30"/>
      <c r="L321" s="30"/>
      <c r="M321" s="30"/>
      <c r="N321" s="30"/>
      <c r="O321" s="30"/>
      <c r="P321" s="30"/>
      <c r="Q321" s="30"/>
      <c r="R321" s="30"/>
      <c r="S321" s="30"/>
      <c r="T321" s="30"/>
      <c r="U321" s="30"/>
      <c r="V321" s="30"/>
      <c r="W321" s="30"/>
      <c r="X321" s="30"/>
      <c r="Y321" s="30"/>
      <c r="Z321" s="30"/>
      <c r="AA321" s="30"/>
      <c r="AB321" s="30"/>
      <c r="AC321" s="30"/>
      <c r="AD321" s="30"/>
      <c r="AE321" s="30"/>
      <c r="AF321" s="33"/>
      <c r="AG321" s="33"/>
      <c r="AH321" s="33"/>
      <c r="AL321" s="6">
        <f t="shared" si="31"/>
        <v>0</v>
      </c>
      <c r="AM321" s="6">
        <f t="shared" si="32"/>
        <v>0</v>
      </c>
      <c r="AN321" s="6">
        <f t="shared" si="33"/>
        <v>0</v>
      </c>
    </row>
    <row r="322" spans="1:40" x14ac:dyDescent="0.3">
      <c r="A322" s="32"/>
      <c r="B322" s="31"/>
      <c r="C322" s="31"/>
      <c r="D322" s="31"/>
      <c r="E322" s="31"/>
      <c r="F322" s="31"/>
      <c r="G322" s="31"/>
      <c r="H322" s="31"/>
      <c r="I322" s="31"/>
      <c r="J322" s="31"/>
      <c r="K322" s="30"/>
      <c r="L322" s="30"/>
      <c r="M322" s="30"/>
      <c r="N322" s="30"/>
      <c r="O322" s="30"/>
      <c r="P322" s="30"/>
      <c r="Q322" s="30"/>
      <c r="R322" s="30"/>
      <c r="S322" s="30"/>
      <c r="T322" s="30"/>
      <c r="U322" s="30"/>
      <c r="V322" s="30"/>
      <c r="W322" s="30"/>
      <c r="X322" s="30"/>
      <c r="Y322" s="30"/>
      <c r="Z322" s="30"/>
      <c r="AA322" s="30"/>
      <c r="AB322" s="30"/>
      <c r="AC322" s="30"/>
      <c r="AD322" s="30"/>
      <c r="AE322" s="30"/>
      <c r="AF322" s="33"/>
      <c r="AG322" s="33"/>
      <c r="AH322" s="33"/>
      <c r="AL322" s="6">
        <f t="shared" si="31"/>
        <v>0</v>
      </c>
      <c r="AM322" s="6">
        <f t="shared" si="32"/>
        <v>0</v>
      </c>
      <c r="AN322" s="6">
        <f t="shared" si="33"/>
        <v>0</v>
      </c>
    </row>
    <row r="323" spans="1:40" x14ac:dyDescent="0.3">
      <c r="A323" s="32"/>
      <c r="B323" s="31"/>
      <c r="C323" s="31"/>
      <c r="D323" s="31"/>
      <c r="E323" s="31"/>
      <c r="F323" s="31"/>
      <c r="G323" s="31"/>
      <c r="H323" s="31"/>
      <c r="I323" s="31"/>
      <c r="J323" s="31"/>
      <c r="K323" s="30"/>
      <c r="L323" s="30"/>
      <c r="M323" s="30"/>
      <c r="N323" s="30"/>
      <c r="O323" s="30"/>
      <c r="P323" s="30"/>
      <c r="Q323" s="30"/>
      <c r="R323" s="30"/>
      <c r="S323" s="30"/>
      <c r="T323" s="30"/>
      <c r="U323" s="30"/>
      <c r="V323" s="30"/>
      <c r="W323" s="30"/>
      <c r="X323" s="30"/>
      <c r="Y323" s="30"/>
      <c r="Z323" s="30"/>
      <c r="AA323" s="30"/>
      <c r="AB323" s="30"/>
      <c r="AC323" s="30"/>
      <c r="AD323" s="30"/>
      <c r="AE323" s="30"/>
      <c r="AF323" s="33"/>
      <c r="AG323" s="33"/>
      <c r="AH323" s="33"/>
      <c r="AL323" s="6">
        <f t="shared" ref="AL323:AL362" si="34">SUMIF(AJ:AJ,AK323,AG:AG)</f>
        <v>0</v>
      </c>
      <c r="AM323" s="6">
        <f t="shared" ref="AM323:AM362" si="35">SUMIF(AJ:AJ,AK323,AF:AF)</f>
        <v>0</v>
      </c>
      <c r="AN323" s="6">
        <f t="shared" ref="AN323:AN362" si="36">SUMIF(AJ:AJ,AK323,AH:AH)</f>
        <v>0</v>
      </c>
    </row>
    <row r="324" spans="1:40" x14ac:dyDescent="0.3">
      <c r="A324" s="32"/>
      <c r="B324" s="31"/>
      <c r="C324" s="31"/>
      <c r="D324" s="31"/>
      <c r="E324" s="31"/>
      <c r="F324" s="31"/>
      <c r="G324" s="31"/>
      <c r="H324" s="31"/>
      <c r="I324" s="31"/>
      <c r="J324" s="31"/>
      <c r="K324" s="30"/>
      <c r="L324" s="30"/>
      <c r="M324" s="30"/>
      <c r="N324" s="30"/>
      <c r="O324" s="30"/>
      <c r="P324" s="30"/>
      <c r="Q324" s="30"/>
      <c r="R324" s="30"/>
      <c r="S324" s="30"/>
      <c r="T324" s="30"/>
      <c r="U324" s="30"/>
      <c r="V324" s="30"/>
      <c r="W324" s="30"/>
      <c r="X324" s="30"/>
      <c r="Y324" s="30"/>
      <c r="Z324" s="30"/>
      <c r="AA324" s="30"/>
      <c r="AB324" s="30"/>
      <c r="AC324" s="30"/>
      <c r="AD324" s="30"/>
      <c r="AE324" s="30"/>
      <c r="AF324" s="33"/>
      <c r="AG324" s="33"/>
      <c r="AH324" s="33"/>
      <c r="AL324" s="6">
        <f t="shared" si="34"/>
        <v>0</v>
      </c>
      <c r="AM324" s="6">
        <f t="shared" si="35"/>
        <v>0</v>
      </c>
      <c r="AN324" s="6">
        <f t="shared" si="36"/>
        <v>0</v>
      </c>
    </row>
    <row r="325" spans="1:40" x14ac:dyDescent="0.3">
      <c r="A325" s="32"/>
      <c r="B325" s="31"/>
      <c r="C325" s="31"/>
      <c r="D325" s="31"/>
      <c r="E325" s="31"/>
      <c r="F325" s="31"/>
      <c r="G325" s="31"/>
      <c r="H325" s="31"/>
      <c r="I325" s="31"/>
      <c r="J325" s="31"/>
      <c r="K325" s="30"/>
      <c r="L325" s="30"/>
      <c r="M325" s="30"/>
      <c r="N325" s="30"/>
      <c r="O325" s="30"/>
      <c r="P325" s="30"/>
      <c r="Q325" s="30"/>
      <c r="R325" s="30"/>
      <c r="S325" s="30"/>
      <c r="T325" s="30"/>
      <c r="U325" s="30"/>
      <c r="V325" s="30"/>
      <c r="W325" s="30"/>
      <c r="X325" s="30"/>
      <c r="Y325" s="30"/>
      <c r="Z325" s="30"/>
      <c r="AA325" s="30"/>
      <c r="AB325" s="30"/>
      <c r="AC325" s="30"/>
      <c r="AD325" s="30"/>
      <c r="AE325" s="30"/>
      <c r="AF325" s="33"/>
      <c r="AG325" s="33"/>
      <c r="AH325" s="33"/>
      <c r="AL325" s="6">
        <f t="shared" si="34"/>
        <v>0</v>
      </c>
      <c r="AM325" s="6">
        <f t="shared" si="35"/>
        <v>0</v>
      </c>
      <c r="AN325" s="6">
        <f t="shared" si="36"/>
        <v>0</v>
      </c>
    </row>
    <row r="326" spans="1:40" x14ac:dyDescent="0.3">
      <c r="A326" s="32"/>
      <c r="B326" s="31"/>
      <c r="C326" s="31"/>
      <c r="D326" s="31"/>
      <c r="E326" s="31"/>
      <c r="F326" s="31"/>
      <c r="G326" s="31"/>
      <c r="H326" s="31"/>
      <c r="I326" s="31"/>
      <c r="J326" s="31"/>
      <c r="K326" s="30"/>
      <c r="L326" s="30"/>
      <c r="M326" s="30"/>
      <c r="N326" s="30"/>
      <c r="O326" s="30"/>
      <c r="P326" s="30"/>
      <c r="Q326" s="30"/>
      <c r="R326" s="30"/>
      <c r="S326" s="30"/>
      <c r="T326" s="30"/>
      <c r="U326" s="30"/>
      <c r="V326" s="30"/>
      <c r="W326" s="30"/>
      <c r="X326" s="30"/>
      <c r="Y326" s="30"/>
      <c r="Z326" s="30"/>
      <c r="AA326" s="30"/>
      <c r="AB326" s="30"/>
      <c r="AC326" s="30"/>
      <c r="AD326" s="30"/>
      <c r="AE326" s="30"/>
      <c r="AF326" s="33"/>
      <c r="AG326" s="33"/>
      <c r="AH326" s="33"/>
      <c r="AL326" s="6">
        <f t="shared" si="34"/>
        <v>0</v>
      </c>
      <c r="AM326" s="6">
        <f t="shared" si="35"/>
        <v>0</v>
      </c>
      <c r="AN326" s="6">
        <f t="shared" si="36"/>
        <v>0</v>
      </c>
    </row>
    <row r="327" spans="1:40" x14ac:dyDescent="0.3">
      <c r="A327" s="32"/>
      <c r="B327" s="31"/>
      <c r="C327" s="31"/>
      <c r="D327" s="31"/>
      <c r="E327" s="31"/>
      <c r="F327" s="31"/>
      <c r="G327" s="31"/>
      <c r="H327" s="31"/>
      <c r="I327" s="31"/>
      <c r="J327" s="31"/>
      <c r="K327" s="30"/>
      <c r="L327" s="30"/>
      <c r="M327" s="30"/>
      <c r="N327" s="30"/>
      <c r="O327" s="30"/>
      <c r="P327" s="30"/>
      <c r="Q327" s="30"/>
      <c r="R327" s="30"/>
      <c r="S327" s="30"/>
      <c r="T327" s="30"/>
      <c r="U327" s="30"/>
      <c r="V327" s="30"/>
      <c r="W327" s="30"/>
      <c r="X327" s="30"/>
      <c r="Y327" s="30"/>
      <c r="Z327" s="30"/>
      <c r="AA327" s="30"/>
      <c r="AB327" s="30"/>
      <c r="AC327" s="30"/>
      <c r="AD327" s="30"/>
      <c r="AE327" s="30"/>
      <c r="AF327" s="33"/>
      <c r="AG327" s="33"/>
      <c r="AH327" s="33"/>
      <c r="AL327" s="6">
        <f t="shared" si="34"/>
        <v>0</v>
      </c>
      <c r="AM327" s="6">
        <f t="shared" si="35"/>
        <v>0</v>
      </c>
      <c r="AN327" s="6">
        <f t="shared" si="36"/>
        <v>0</v>
      </c>
    </row>
    <row r="328" spans="1:40" x14ac:dyDescent="0.3">
      <c r="A328" s="32"/>
      <c r="B328" s="31"/>
      <c r="C328" s="31"/>
      <c r="D328" s="31"/>
      <c r="E328" s="31"/>
      <c r="F328" s="31"/>
      <c r="G328" s="31"/>
      <c r="H328" s="31"/>
      <c r="I328" s="31"/>
      <c r="J328" s="31"/>
      <c r="K328" s="30"/>
      <c r="L328" s="30"/>
      <c r="M328" s="30"/>
      <c r="N328" s="30"/>
      <c r="O328" s="30"/>
      <c r="P328" s="30"/>
      <c r="Q328" s="30"/>
      <c r="R328" s="30"/>
      <c r="S328" s="30"/>
      <c r="T328" s="30"/>
      <c r="U328" s="30"/>
      <c r="V328" s="30"/>
      <c r="W328" s="30"/>
      <c r="X328" s="30"/>
      <c r="Y328" s="30"/>
      <c r="Z328" s="30"/>
      <c r="AA328" s="30"/>
      <c r="AB328" s="30"/>
      <c r="AC328" s="30"/>
      <c r="AD328" s="30"/>
      <c r="AE328" s="30"/>
      <c r="AF328" s="33"/>
      <c r="AG328" s="33"/>
      <c r="AH328" s="33"/>
      <c r="AL328" s="6">
        <f t="shared" si="34"/>
        <v>0</v>
      </c>
      <c r="AM328" s="6">
        <f t="shared" si="35"/>
        <v>0</v>
      </c>
      <c r="AN328" s="6">
        <f t="shared" si="36"/>
        <v>0</v>
      </c>
    </row>
    <row r="329" spans="1:40" x14ac:dyDescent="0.3">
      <c r="A329" s="32"/>
      <c r="B329" s="31"/>
      <c r="C329" s="31"/>
      <c r="D329" s="31"/>
      <c r="E329" s="31"/>
      <c r="F329" s="31"/>
      <c r="G329" s="31"/>
      <c r="H329" s="31"/>
      <c r="I329" s="31"/>
      <c r="J329" s="31"/>
      <c r="K329" s="30"/>
      <c r="L329" s="30"/>
      <c r="M329" s="30"/>
      <c r="N329" s="30"/>
      <c r="O329" s="30"/>
      <c r="P329" s="30"/>
      <c r="Q329" s="30"/>
      <c r="R329" s="30"/>
      <c r="S329" s="30"/>
      <c r="T329" s="30"/>
      <c r="U329" s="30"/>
      <c r="V329" s="30"/>
      <c r="W329" s="30"/>
      <c r="X329" s="30"/>
      <c r="Y329" s="30"/>
      <c r="Z329" s="30"/>
      <c r="AA329" s="30"/>
      <c r="AB329" s="30"/>
      <c r="AC329" s="30"/>
      <c r="AD329" s="30"/>
      <c r="AE329" s="30"/>
      <c r="AF329" s="33"/>
      <c r="AG329" s="33"/>
      <c r="AH329" s="33"/>
      <c r="AL329" s="6">
        <f t="shared" si="34"/>
        <v>0</v>
      </c>
      <c r="AM329" s="6">
        <f t="shared" si="35"/>
        <v>0</v>
      </c>
      <c r="AN329" s="6">
        <f t="shared" si="36"/>
        <v>0</v>
      </c>
    </row>
    <row r="330" spans="1:40" x14ac:dyDescent="0.3">
      <c r="A330" s="32"/>
      <c r="B330" s="31"/>
      <c r="C330" s="31"/>
      <c r="D330" s="31"/>
      <c r="E330" s="31"/>
      <c r="F330" s="31"/>
      <c r="G330" s="31"/>
      <c r="H330" s="31"/>
      <c r="I330" s="31"/>
      <c r="J330" s="31"/>
      <c r="K330" s="30"/>
      <c r="L330" s="30"/>
      <c r="M330" s="30"/>
      <c r="N330" s="30"/>
      <c r="O330" s="30"/>
      <c r="P330" s="30"/>
      <c r="Q330" s="30"/>
      <c r="R330" s="30"/>
      <c r="S330" s="30"/>
      <c r="T330" s="30"/>
      <c r="U330" s="30"/>
      <c r="V330" s="30"/>
      <c r="W330" s="30"/>
      <c r="X330" s="30"/>
      <c r="Y330" s="30"/>
      <c r="Z330" s="30"/>
      <c r="AA330" s="30"/>
      <c r="AB330" s="30"/>
      <c r="AC330" s="30"/>
      <c r="AD330" s="30"/>
      <c r="AE330" s="30"/>
      <c r="AF330" s="33"/>
      <c r="AG330" s="33"/>
      <c r="AH330" s="33"/>
      <c r="AL330" s="6">
        <f t="shared" si="34"/>
        <v>0</v>
      </c>
      <c r="AM330" s="6">
        <f t="shared" si="35"/>
        <v>0</v>
      </c>
      <c r="AN330" s="6">
        <f t="shared" si="36"/>
        <v>0</v>
      </c>
    </row>
    <row r="331" spans="1:40" x14ac:dyDescent="0.3">
      <c r="A331" s="32"/>
      <c r="B331" s="31"/>
      <c r="C331" s="31"/>
      <c r="D331" s="31"/>
      <c r="E331" s="31"/>
      <c r="F331" s="31"/>
      <c r="G331" s="31"/>
      <c r="H331" s="31"/>
      <c r="I331" s="31"/>
      <c r="J331" s="31"/>
      <c r="K331" s="30"/>
      <c r="L331" s="30"/>
      <c r="M331" s="30"/>
      <c r="N331" s="30"/>
      <c r="O331" s="30"/>
      <c r="P331" s="30"/>
      <c r="Q331" s="30"/>
      <c r="R331" s="30"/>
      <c r="S331" s="30"/>
      <c r="T331" s="30"/>
      <c r="U331" s="30"/>
      <c r="V331" s="30"/>
      <c r="W331" s="30"/>
      <c r="X331" s="30"/>
      <c r="Y331" s="30"/>
      <c r="Z331" s="30"/>
      <c r="AA331" s="30"/>
      <c r="AB331" s="30"/>
      <c r="AC331" s="30"/>
      <c r="AD331" s="30"/>
      <c r="AE331" s="30"/>
      <c r="AF331" s="33"/>
      <c r="AG331" s="33"/>
      <c r="AH331" s="33"/>
      <c r="AL331" s="6">
        <f t="shared" si="34"/>
        <v>0</v>
      </c>
      <c r="AM331" s="6">
        <f t="shared" si="35"/>
        <v>0</v>
      </c>
      <c r="AN331" s="6">
        <f t="shared" si="36"/>
        <v>0</v>
      </c>
    </row>
    <row r="332" spans="1:40" x14ac:dyDescent="0.3">
      <c r="A332" s="32"/>
      <c r="B332" s="31"/>
      <c r="C332" s="31"/>
      <c r="D332" s="31"/>
      <c r="E332" s="31"/>
      <c r="F332" s="31"/>
      <c r="G332" s="31"/>
      <c r="H332" s="31"/>
      <c r="I332" s="31"/>
      <c r="J332" s="31"/>
      <c r="K332" s="30"/>
      <c r="L332" s="30"/>
      <c r="M332" s="30"/>
      <c r="N332" s="30"/>
      <c r="O332" s="30"/>
      <c r="P332" s="30"/>
      <c r="Q332" s="30"/>
      <c r="R332" s="30"/>
      <c r="S332" s="30"/>
      <c r="T332" s="30"/>
      <c r="U332" s="30"/>
      <c r="V332" s="30"/>
      <c r="W332" s="30"/>
      <c r="X332" s="30"/>
      <c r="Y332" s="30"/>
      <c r="Z332" s="30"/>
      <c r="AA332" s="30"/>
      <c r="AB332" s="30"/>
      <c r="AC332" s="30"/>
      <c r="AD332" s="30"/>
      <c r="AE332" s="30"/>
      <c r="AF332" s="33"/>
      <c r="AG332" s="33"/>
      <c r="AH332" s="33"/>
      <c r="AL332" s="6">
        <f t="shared" si="34"/>
        <v>0</v>
      </c>
      <c r="AM332" s="6">
        <f t="shared" si="35"/>
        <v>0</v>
      </c>
      <c r="AN332" s="6">
        <f t="shared" si="36"/>
        <v>0</v>
      </c>
    </row>
    <row r="333" spans="1:40" x14ac:dyDescent="0.3">
      <c r="A333" s="32"/>
      <c r="B333" s="31"/>
      <c r="C333" s="31"/>
      <c r="D333" s="31"/>
      <c r="E333" s="31"/>
      <c r="F333" s="31"/>
      <c r="G333" s="31"/>
      <c r="H333" s="31"/>
      <c r="I333" s="31"/>
      <c r="J333" s="31"/>
      <c r="K333" s="30"/>
      <c r="L333" s="30"/>
      <c r="M333" s="30"/>
      <c r="N333" s="30"/>
      <c r="O333" s="30"/>
      <c r="P333" s="30"/>
      <c r="Q333" s="30"/>
      <c r="R333" s="30"/>
      <c r="S333" s="30"/>
      <c r="T333" s="30"/>
      <c r="U333" s="30"/>
      <c r="V333" s="30"/>
      <c r="W333" s="30"/>
      <c r="X333" s="30"/>
      <c r="Y333" s="30"/>
      <c r="Z333" s="30"/>
      <c r="AA333" s="30"/>
      <c r="AB333" s="30"/>
      <c r="AC333" s="30"/>
      <c r="AD333" s="30"/>
      <c r="AE333" s="30"/>
      <c r="AF333" s="33"/>
      <c r="AG333" s="33"/>
      <c r="AH333" s="33"/>
      <c r="AL333" s="6">
        <f t="shared" si="34"/>
        <v>0</v>
      </c>
      <c r="AM333" s="6">
        <f t="shared" si="35"/>
        <v>0</v>
      </c>
      <c r="AN333" s="6">
        <f t="shared" si="36"/>
        <v>0</v>
      </c>
    </row>
    <row r="334" spans="1:40" x14ac:dyDescent="0.3">
      <c r="A334" s="32"/>
      <c r="B334" s="31"/>
      <c r="C334" s="31"/>
      <c r="D334" s="31"/>
      <c r="E334" s="31"/>
      <c r="F334" s="31"/>
      <c r="G334" s="31"/>
      <c r="H334" s="31"/>
      <c r="I334" s="31"/>
      <c r="J334" s="31"/>
      <c r="K334" s="30"/>
      <c r="L334" s="30"/>
      <c r="M334" s="30"/>
      <c r="N334" s="30"/>
      <c r="O334" s="30"/>
      <c r="P334" s="30"/>
      <c r="Q334" s="30"/>
      <c r="R334" s="30"/>
      <c r="S334" s="30"/>
      <c r="T334" s="30"/>
      <c r="U334" s="30"/>
      <c r="V334" s="30"/>
      <c r="W334" s="30"/>
      <c r="X334" s="30"/>
      <c r="Y334" s="30"/>
      <c r="Z334" s="30"/>
      <c r="AA334" s="30"/>
      <c r="AB334" s="30"/>
      <c r="AC334" s="30"/>
      <c r="AD334" s="30"/>
      <c r="AE334" s="30"/>
      <c r="AF334" s="33"/>
      <c r="AG334" s="33"/>
      <c r="AH334" s="33"/>
      <c r="AL334" s="6">
        <f t="shared" si="34"/>
        <v>0</v>
      </c>
      <c r="AM334" s="6">
        <f t="shared" si="35"/>
        <v>0</v>
      </c>
      <c r="AN334" s="6">
        <f t="shared" si="36"/>
        <v>0</v>
      </c>
    </row>
    <row r="335" spans="1:40" x14ac:dyDescent="0.3">
      <c r="A335" s="32"/>
      <c r="B335" s="31"/>
      <c r="C335" s="31"/>
      <c r="D335" s="31"/>
      <c r="E335" s="31"/>
      <c r="F335" s="31"/>
      <c r="G335" s="31"/>
      <c r="H335" s="31"/>
      <c r="I335" s="31"/>
      <c r="J335" s="31"/>
      <c r="K335" s="30"/>
      <c r="L335" s="30"/>
      <c r="M335" s="30"/>
      <c r="N335" s="30"/>
      <c r="O335" s="30"/>
      <c r="P335" s="30"/>
      <c r="Q335" s="30"/>
      <c r="R335" s="30"/>
      <c r="S335" s="30"/>
      <c r="T335" s="30"/>
      <c r="U335" s="30"/>
      <c r="V335" s="30"/>
      <c r="W335" s="30"/>
      <c r="X335" s="30"/>
      <c r="Y335" s="30"/>
      <c r="Z335" s="30"/>
      <c r="AA335" s="30"/>
      <c r="AB335" s="30"/>
      <c r="AC335" s="30"/>
      <c r="AD335" s="30"/>
      <c r="AE335" s="30"/>
      <c r="AF335" s="33"/>
      <c r="AG335" s="33"/>
      <c r="AH335" s="33"/>
      <c r="AL335" s="6">
        <f t="shared" si="34"/>
        <v>0</v>
      </c>
      <c r="AM335" s="6">
        <f t="shared" si="35"/>
        <v>0</v>
      </c>
      <c r="AN335" s="6">
        <f t="shared" si="36"/>
        <v>0</v>
      </c>
    </row>
    <row r="336" spans="1:40" x14ac:dyDescent="0.3">
      <c r="A336" s="32"/>
      <c r="B336" s="31"/>
      <c r="C336" s="31"/>
      <c r="D336" s="31"/>
      <c r="E336" s="31"/>
      <c r="F336" s="31"/>
      <c r="G336" s="31"/>
      <c r="H336" s="31"/>
      <c r="I336" s="31"/>
      <c r="J336" s="31"/>
      <c r="K336" s="30"/>
      <c r="L336" s="30"/>
      <c r="M336" s="30"/>
      <c r="N336" s="30"/>
      <c r="O336" s="30"/>
      <c r="P336" s="30"/>
      <c r="Q336" s="30"/>
      <c r="R336" s="30"/>
      <c r="S336" s="30"/>
      <c r="T336" s="30"/>
      <c r="U336" s="30"/>
      <c r="V336" s="30"/>
      <c r="W336" s="30"/>
      <c r="X336" s="30"/>
      <c r="Y336" s="30"/>
      <c r="Z336" s="30"/>
      <c r="AA336" s="30"/>
      <c r="AB336" s="30"/>
      <c r="AC336" s="30"/>
      <c r="AD336" s="30"/>
      <c r="AE336" s="30"/>
      <c r="AF336" s="33"/>
      <c r="AG336" s="33"/>
      <c r="AH336" s="33"/>
      <c r="AL336" s="6">
        <f t="shared" si="34"/>
        <v>0</v>
      </c>
      <c r="AM336" s="6">
        <f t="shared" si="35"/>
        <v>0</v>
      </c>
      <c r="AN336" s="6">
        <f t="shared" si="36"/>
        <v>0</v>
      </c>
    </row>
    <row r="337" spans="1:40" x14ac:dyDescent="0.3">
      <c r="A337" s="32"/>
      <c r="B337" s="31"/>
      <c r="C337" s="31"/>
      <c r="D337" s="31"/>
      <c r="E337" s="31"/>
      <c r="F337" s="31"/>
      <c r="G337" s="31"/>
      <c r="H337" s="31"/>
      <c r="I337" s="31"/>
      <c r="J337" s="31"/>
      <c r="K337" s="30"/>
      <c r="L337" s="30"/>
      <c r="M337" s="30"/>
      <c r="N337" s="30"/>
      <c r="O337" s="30"/>
      <c r="P337" s="30"/>
      <c r="Q337" s="30"/>
      <c r="R337" s="30"/>
      <c r="S337" s="30"/>
      <c r="T337" s="30"/>
      <c r="U337" s="30"/>
      <c r="V337" s="30"/>
      <c r="W337" s="30"/>
      <c r="X337" s="30"/>
      <c r="Y337" s="30"/>
      <c r="Z337" s="30"/>
      <c r="AA337" s="30"/>
      <c r="AB337" s="30"/>
      <c r="AC337" s="30"/>
      <c r="AD337" s="30"/>
      <c r="AE337" s="30"/>
      <c r="AF337" s="33"/>
      <c r="AG337" s="33"/>
      <c r="AH337" s="33"/>
      <c r="AL337" s="6">
        <f t="shared" si="34"/>
        <v>0</v>
      </c>
      <c r="AM337" s="6">
        <f t="shared" si="35"/>
        <v>0</v>
      </c>
      <c r="AN337" s="6">
        <f t="shared" si="36"/>
        <v>0</v>
      </c>
    </row>
    <row r="338" spans="1:40" x14ac:dyDescent="0.3">
      <c r="A338" s="32"/>
      <c r="B338" s="31"/>
      <c r="C338" s="31"/>
      <c r="D338" s="31"/>
      <c r="E338" s="31"/>
      <c r="F338" s="31"/>
      <c r="G338" s="31"/>
      <c r="H338" s="31"/>
      <c r="I338" s="31"/>
      <c r="J338" s="31"/>
      <c r="K338" s="30"/>
      <c r="L338" s="30"/>
      <c r="M338" s="30"/>
      <c r="N338" s="30"/>
      <c r="O338" s="30"/>
      <c r="P338" s="30"/>
      <c r="Q338" s="30"/>
      <c r="R338" s="30"/>
      <c r="S338" s="30"/>
      <c r="T338" s="30"/>
      <c r="U338" s="30"/>
      <c r="V338" s="30"/>
      <c r="W338" s="30"/>
      <c r="X338" s="30"/>
      <c r="Y338" s="30"/>
      <c r="Z338" s="30"/>
      <c r="AA338" s="30"/>
      <c r="AB338" s="30"/>
      <c r="AC338" s="30"/>
      <c r="AD338" s="30"/>
      <c r="AE338" s="30"/>
      <c r="AF338" s="33"/>
      <c r="AG338" s="33"/>
      <c r="AH338" s="33"/>
      <c r="AL338" s="6">
        <f t="shared" si="34"/>
        <v>0</v>
      </c>
      <c r="AM338" s="6">
        <f t="shared" si="35"/>
        <v>0</v>
      </c>
      <c r="AN338" s="6">
        <f t="shared" si="36"/>
        <v>0</v>
      </c>
    </row>
    <row r="339" spans="1:40" x14ac:dyDescent="0.3">
      <c r="A339" s="32"/>
      <c r="B339" s="31"/>
      <c r="C339" s="31"/>
      <c r="D339" s="31"/>
      <c r="E339" s="31"/>
      <c r="F339" s="31"/>
      <c r="G339" s="31"/>
      <c r="H339" s="31"/>
      <c r="I339" s="31"/>
      <c r="J339" s="31"/>
      <c r="K339" s="30"/>
      <c r="L339" s="30"/>
      <c r="M339" s="30"/>
      <c r="N339" s="30"/>
      <c r="O339" s="30"/>
      <c r="P339" s="30"/>
      <c r="Q339" s="30"/>
      <c r="R339" s="30"/>
      <c r="S339" s="30"/>
      <c r="T339" s="30"/>
      <c r="U339" s="30"/>
      <c r="V339" s="30"/>
      <c r="W339" s="30"/>
      <c r="X339" s="30"/>
      <c r="Y339" s="30"/>
      <c r="Z339" s="30"/>
      <c r="AA339" s="30"/>
      <c r="AB339" s="30"/>
      <c r="AC339" s="30"/>
      <c r="AD339" s="30"/>
      <c r="AE339" s="30"/>
      <c r="AF339" s="33"/>
      <c r="AG339" s="33"/>
      <c r="AH339" s="33"/>
      <c r="AL339" s="6">
        <f t="shared" si="34"/>
        <v>0</v>
      </c>
      <c r="AM339" s="6">
        <f t="shared" si="35"/>
        <v>0</v>
      </c>
      <c r="AN339" s="6">
        <f t="shared" si="36"/>
        <v>0</v>
      </c>
    </row>
    <row r="340" spans="1:40" x14ac:dyDescent="0.3">
      <c r="A340" s="32"/>
      <c r="B340" s="31"/>
      <c r="C340" s="31"/>
      <c r="D340" s="31"/>
      <c r="E340" s="31"/>
      <c r="F340" s="31"/>
      <c r="G340" s="31"/>
      <c r="H340" s="31"/>
      <c r="I340" s="31"/>
      <c r="J340" s="31"/>
      <c r="K340" s="30"/>
      <c r="L340" s="30"/>
      <c r="M340" s="30"/>
      <c r="N340" s="30"/>
      <c r="O340" s="30"/>
      <c r="P340" s="30"/>
      <c r="Q340" s="30"/>
      <c r="R340" s="30"/>
      <c r="S340" s="30"/>
      <c r="T340" s="30"/>
      <c r="U340" s="30"/>
      <c r="V340" s="30"/>
      <c r="W340" s="30"/>
      <c r="X340" s="30"/>
      <c r="Y340" s="30"/>
      <c r="Z340" s="30"/>
      <c r="AA340" s="30"/>
      <c r="AB340" s="30"/>
      <c r="AC340" s="30"/>
      <c r="AD340" s="30"/>
      <c r="AE340" s="30"/>
      <c r="AF340" s="33"/>
      <c r="AG340" s="33"/>
      <c r="AH340" s="33"/>
      <c r="AL340" s="6">
        <f t="shared" si="34"/>
        <v>0</v>
      </c>
      <c r="AM340" s="6">
        <f t="shared" si="35"/>
        <v>0</v>
      </c>
      <c r="AN340" s="6">
        <f t="shared" si="36"/>
        <v>0</v>
      </c>
    </row>
    <row r="341" spans="1:40" x14ac:dyDescent="0.3">
      <c r="A341" s="32"/>
      <c r="B341" s="31"/>
      <c r="C341" s="31"/>
      <c r="D341" s="31"/>
      <c r="E341" s="31"/>
      <c r="F341" s="31"/>
      <c r="G341" s="31"/>
      <c r="H341" s="31"/>
      <c r="I341" s="31"/>
      <c r="J341" s="31"/>
      <c r="K341" s="30"/>
      <c r="L341" s="30"/>
      <c r="M341" s="30"/>
      <c r="N341" s="30"/>
      <c r="O341" s="30"/>
      <c r="P341" s="30"/>
      <c r="Q341" s="30"/>
      <c r="R341" s="30"/>
      <c r="S341" s="30"/>
      <c r="T341" s="30"/>
      <c r="U341" s="30"/>
      <c r="V341" s="30"/>
      <c r="W341" s="30"/>
      <c r="X341" s="30"/>
      <c r="Y341" s="30"/>
      <c r="Z341" s="30"/>
      <c r="AA341" s="30"/>
      <c r="AB341" s="30"/>
      <c r="AC341" s="30"/>
      <c r="AD341" s="30"/>
      <c r="AE341" s="30"/>
      <c r="AF341" s="33"/>
      <c r="AG341" s="33"/>
      <c r="AH341" s="33"/>
      <c r="AL341" s="6">
        <f t="shared" si="34"/>
        <v>0</v>
      </c>
      <c r="AM341" s="6">
        <f t="shared" si="35"/>
        <v>0</v>
      </c>
      <c r="AN341" s="6">
        <f t="shared" si="36"/>
        <v>0</v>
      </c>
    </row>
    <row r="342" spans="1:40" x14ac:dyDescent="0.3">
      <c r="A342" s="32"/>
      <c r="B342" s="31"/>
      <c r="C342" s="31"/>
      <c r="D342" s="31"/>
      <c r="E342" s="31"/>
      <c r="F342" s="31"/>
      <c r="G342" s="31"/>
      <c r="H342" s="31"/>
      <c r="I342" s="31"/>
      <c r="J342" s="31"/>
      <c r="K342" s="30"/>
      <c r="L342" s="30"/>
      <c r="M342" s="30"/>
      <c r="N342" s="30"/>
      <c r="O342" s="30"/>
      <c r="P342" s="30"/>
      <c r="Q342" s="30"/>
      <c r="R342" s="30"/>
      <c r="S342" s="30"/>
      <c r="T342" s="30"/>
      <c r="U342" s="30"/>
      <c r="V342" s="30"/>
      <c r="W342" s="30"/>
      <c r="X342" s="30"/>
      <c r="Y342" s="30"/>
      <c r="Z342" s="30"/>
      <c r="AA342" s="30"/>
      <c r="AB342" s="30"/>
      <c r="AC342" s="30"/>
      <c r="AD342" s="30"/>
      <c r="AE342" s="30"/>
      <c r="AF342" s="33"/>
      <c r="AG342" s="33"/>
      <c r="AH342" s="33"/>
      <c r="AL342" s="6">
        <f t="shared" si="34"/>
        <v>0</v>
      </c>
      <c r="AM342" s="6">
        <f t="shared" si="35"/>
        <v>0</v>
      </c>
      <c r="AN342" s="6">
        <f t="shared" si="36"/>
        <v>0</v>
      </c>
    </row>
    <row r="343" spans="1:40" x14ac:dyDescent="0.3">
      <c r="A343" s="32"/>
      <c r="B343" s="31"/>
      <c r="C343" s="31"/>
      <c r="D343" s="31"/>
      <c r="E343" s="31"/>
      <c r="F343" s="31"/>
      <c r="G343" s="31"/>
      <c r="H343" s="31"/>
      <c r="I343" s="31"/>
      <c r="J343" s="31"/>
      <c r="K343" s="30"/>
      <c r="L343" s="30"/>
      <c r="M343" s="30"/>
      <c r="N343" s="30"/>
      <c r="O343" s="30"/>
      <c r="P343" s="30"/>
      <c r="Q343" s="30"/>
      <c r="R343" s="30"/>
      <c r="S343" s="30"/>
      <c r="T343" s="30"/>
      <c r="U343" s="30"/>
      <c r="V343" s="30"/>
      <c r="W343" s="30"/>
      <c r="X343" s="30"/>
      <c r="Y343" s="30"/>
      <c r="Z343" s="30"/>
      <c r="AA343" s="30"/>
      <c r="AB343" s="30"/>
      <c r="AC343" s="30"/>
      <c r="AD343" s="30"/>
      <c r="AE343" s="30"/>
      <c r="AF343" s="33"/>
      <c r="AG343" s="33"/>
      <c r="AH343" s="33"/>
      <c r="AL343" s="6">
        <f t="shared" si="34"/>
        <v>0</v>
      </c>
      <c r="AM343" s="6">
        <f t="shared" si="35"/>
        <v>0</v>
      </c>
      <c r="AN343" s="6">
        <f t="shared" si="36"/>
        <v>0</v>
      </c>
    </row>
    <row r="344" spans="1:40" x14ac:dyDescent="0.3">
      <c r="A344" s="32"/>
      <c r="B344" s="31"/>
      <c r="C344" s="31"/>
      <c r="D344" s="31"/>
      <c r="E344" s="31"/>
      <c r="F344" s="31"/>
      <c r="G344" s="31"/>
      <c r="H344" s="31"/>
      <c r="I344" s="31"/>
      <c r="J344" s="31"/>
      <c r="K344" s="30"/>
      <c r="L344" s="30"/>
      <c r="M344" s="30"/>
      <c r="N344" s="30"/>
      <c r="O344" s="30"/>
      <c r="P344" s="30"/>
      <c r="Q344" s="30"/>
      <c r="R344" s="30"/>
      <c r="S344" s="30"/>
      <c r="T344" s="30"/>
      <c r="U344" s="30"/>
      <c r="V344" s="30"/>
      <c r="W344" s="30"/>
      <c r="X344" s="30"/>
      <c r="Y344" s="30"/>
      <c r="Z344" s="30"/>
      <c r="AA344" s="30"/>
      <c r="AB344" s="30"/>
      <c r="AC344" s="30"/>
      <c r="AD344" s="30"/>
      <c r="AE344" s="30"/>
      <c r="AF344" s="33"/>
      <c r="AG344" s="33"/>
      <c r="AH344" s="33"/>
      <c r="AL344" s="6">
        <f t="shared" si="34"/>
        <v>0</v>
      </c>
      <c r="AM344" s="6">
        <f t="shared" si="35"/>
        <v>0</v>
      </c>
      <c r="AN344" s="6">
        <f t="shared" si="36"/>
        <v>0</v>
      </c>
    </row>
    <row r="345" spans="1:40" x14ac:dyDescent="0.3">
      <c r="A345" s="32"/>
      <c r="B345" s="31"/>
      <c r="C345" s="31"/>
      <c r="D345" s="31"/>
      <c r="E345" s="31"/>
      <c r="F345" s="31"/>
      <c r="G345" s="31"/>
      <c r="H345" s="31"/>
      <c r="I345" s="31"/>
      <c r="J345" s="31"/>
      <c r="K345" s="30"/>
      <c r="L345" s="30"/>
      <c r="M345" s="30"/>
      <c r="N345" s="30"/>
      <c r="O345" s="30"/>
      <c r="P345" s="30"/>
      <c r="Q345" s="30"/>
      <c r="R345" s="30"/>
      <c r="S345" s="30"/>
      <c r="T345" s="30"/>
      <c r="U345" s="30"/>
      <c r="V345" s="30"/>
      <c r="W345" s="30"/>
      <c r="X345" s="30"/>
      <c r="Y345" s="30"/>
      <c r="Z345" s="30"/>
      <c r="AA345" s="30"/>
      <c r="AB345" s="30"/>
      <c r="AC345" s="30"/>
      <c r="AD345" s="30"/>
      <c r="AE345" s="30"/>
      <c r="AF345" s="33"/>
      <c r="AG345" s="33"/>
      <c r="AH345" s="33"/>
      <c r="AL345" s="6">
        <f t="shared" si="34"/>
        <v>0</v>
      </c>
      <c r="AM345" s="6">
        <f t="shared" si="35"/>
        <v>0</v>
      </c>
      <c r="AN345" s="6">
        <f t="shared" si="36"/>
        <v>0</v>
      </c>
    </row>
    <row r="346" spans="1:40" x14ac:dyDescent="0.3">
      <c r="A346" s="32"/>
      <c r="B346" s="31"/>
      <c r="C346" s="31"/>
      <c r="D346" s="31"/>
      <c r="E346" s="31"/>
      <c r="F346" s="31"/>
      <c r="G346" s="31"/>
      <c r="H346" s="31"/>
      <c r="I346" s="31"/>
      <c r="J346" s="31"/>
      <c r="K346" s="30"/>
      <c r="L346" s="30"/>
      <c r="M346" s="30"/>
      <c r="N346" s="30"/>
      <c r="O346" s="30"/>
      <c r="P346" s="30"/>
      <c r="Q346" s="30"/>
      <c r="R346" s="30"/>
      <c r="S346" s="30"/>
      <c r="T346" s="30"/>
      <c r="U346" s="30"/>
      <c r="V346" s="30"/>
      <c r="W346" s="30"/>
      <c r="X346" s="30"/>
      <c r="Y346" s="30"/>
      <c r="Z346" s="30"/>
      <c r="AA346" s="30"/>
      <c r="AB346" s="30"/>
      <c r="AC346" s="30"/>
      <c r="AD346" s="30"/>
      <c r="AE346" s="30"/>
      <c r="AF346" s="33"/>
      <c r="AG346" s="33"/>
      <c r="AH346" s="33"/>
      <c r="AL346" s="6">
        <f t="shared" si="34"/>
        <v>0</v>
      </c>
      <c r="AM346" s="6">
        <f t="shared" si="35"/>
        <v>0</v>
      </c>
      <c r="AN346" s="6">
        <f t="shared" si="36"/>
        <v>0</v>
      </c>
    </row>
    <row r="347" spans="1:40" x14ac:dyDescent="0.3">
      <c r="A347" s="32"/>
      <c r="B347" s="31"/>
      <c r="C347" s="31"/>
      <c r="D347" s="31"/>
      <c r="E347" s="31"/>
      <c r="F347" s="31"/>
      <c r="G347" s="31"/>
      <c r="H347" s="31"/>
      <c r="I347" s="31"/>
      <c r="J347" s="31"/>
      <c r="K347" s="30"/>
      <c r="L347" s="30"/>
      <c r="M347" s="30"/>
      <c r="N347" s="30"/>
      <c r="O347" s="30"/>
      <c r="P347" s="30"/>
      <c r="Q347" s="30"/>
      <c r="R347" s="30"/>
      <c r="S347" s="30"/>
      <c r="T347" s="30"/>
      <c r="U347" s="30"/>
      <c r="V347" s="30"/>
      <c r="W347" s="30"/>
      <c r="X347" s="30"/>
      <c r="Y347" s="30"/>
      <c r="Z347" s="30"/>
      <c r="AA347" s="30"/>
      <c r="AB347" s="30"/>
      <c r="AC347" s="30"/>
      <c r="AD347" s="30"/>
      <c r="AE347" s="30"/>
      <c r="AF347" s="33"/>
      <c r="AG347" s="33"/>
      <c r="AH347" s="33"/>
      <c r="AL347" s="6">
        <f t="shared" si="34"/>
        <v>0</v>
      </c>
      <c r="AM347" s="6">
        <f t="shared" si="35"/>
        <v>0</v>
      </c>
      <c r="AN347" s="6">
        <f t="shared" si="36"/>
        <v>0</v>
      </c>
    </row>
    <row r="348" spans="1:40" x14ac:dyDescent="0.3">
      <c r="A348" s="32"/>
      <c r="B348" s="31"/>
      <c r="C348" s="31"/>
      <c r="D348" s="31"/>
      <c r="E348" s="31"/>
      <c r="F348" s="31"/>
      <c r="G348" s="31"/>
      <c r="H348" s="31"/>
      <c r="I348" s="31"/>
      <c r="J348" s="31"/>
      <c r="K348" s="30"/>
      <c r="L348" s="30"/>
      <c r="M348" s="30"/>
      <c r="N348" s="30"/>
      <c r="O348" s="30"/>
      <c r="P348" s="30"/>
      <c r="Q348" s="30"/>
      <c r="R348" s="30"/>
      <c r="S348" s="30"/>
      <c r="T348" s="30"/>
      <c r="U348" s="30"/>
      <c r="V348" s="30"/>
      <c r="W348" s="30"/>
      <c r="X348" s="30"/>
      <c r="Y348" s="30"/>
      <c r="Z348" s="30"/>
      <c r="AA348" s="30"/>
      <c r="AB348" s="30"/>
      <c r="AC348" s="30"/>
      <c r="AD348" s="30"/>
      <c r="AE348" s="30"/>
      <c r="AF348" s="33"/>
      <c r="AG348" s="33"/>
      <c r="AH348" s="33"/>
      <c r="AL348" s="6">
        <f t="shared" si="34"/>
        <v>0</v>
      </c>
      <c r="AM348" s="6">
        <f t="shared" si="35"/>
        <v>0</v>
      </c>
      <c r="AN348" s="6">
        <f t="shared" si="36"/>
        <v>0</v>
      </c>
    </row>
    <row r="349" spans="1:40" x14ac:dyDescent="0.3">
      <c r="A349" s="32"/>
      <c r="B349" s="31"/>
      <c r="C349" s="31"/>
      <c r="D349" s="31"/>
      <c r="E349" s="31"/>
      <c r="F349" s="31"/>
      <c r="G349" s="31"/>
      <c r="H349" s="31"/>
      <c r="I349" s="31"/>
      <c r="J349" s="31"/>
      <c r="K349" s="30"/>
      <c r="L349" s="30"/>
      <c r="M349" s="30"/>
      <c r="N349" s="30"/>
      <c r="O349" s="30"/>
      <c r="P349" s="30"/>
      <c r="Q349" s="30"/>
      <c r="R349" s="30"/>
      <c r="S349" s="30"/>
      <c r="T349" s="30"/>
      <c r="U349" s="30"/>
      <c r="V349" s="30"/>
      <c r="W349" s="30"/>
      <c r="X349" s="30"/>
      <c r="Y349" s="30"/>
      <c r="Z349" s="30"/>
      <c r="AA349" s="30"/>
      <c r="AB349" s="30"/>
      <c r="AC349" s="30"/>
      <c r="AD349" s="30"/>
      <c r="AE349" s="30"/>
      <c r="AF349" s="33"/>
      <c r="AG349" s="33"/>
      <c r="AH349" s="33"/>
      <c r="AL349" s="6">
        <f t="shared" si="34"/>
        <v>0</v>
      </c>
      <c r="AM349" s="6">
        <f t="shared" si="35"/>
        <v>0</v>
      </c>
      <c r="AN349" s="6">
        <f t="shared" si="36"/>
        <v>0</v>
      </c>
    </row>
    <row r="350" spans="1:40" x14ac:dyDescent="0.3">
      <c r="A350" s="32"/>
      <c r="B350" s="31"/>
      <c r="C350" s="31"/>
      <c r="D350" s="31"/>
      <c r="E350" s="31"/>
      <c r="F350" s="31"/>
      <c r="G350" s="31"/>
      <c r="H350" s="31"/>
      <c r="I350" s="31"/>
      <c r="J350" s="31"/>
      <c r="K350" s="30"/>
      <c r="L350" s="30"/>
      <c r="M350" s="30"/>
      <c r="N350" s="30"/>
      <c r="O350" s="30"/>
      <c r="P350" s="30"/>
      <c r="Q350" s="30"/>
      <c r="R350" s="30"/>
      <c r="S350" s="30"/>
      <c r="T350" s="30"/>
      <c r="U350" s="30"/>
      <c r="V350" s="30"/>
      <c r="W350" s="30"/>
      <c r="X350" s="30"/>
      <c r="Y350" s="30"/>
      <c r="Z350" s="30"/>
      <c r="AA350" s="30"/>
      <c r="AB350" s="30"/>
      <c r="AC350" s="30"/>
      <c r="AD350" s="30"/>
      <c r="AE350" s="30"/>
      <c r="AF350" s="33"/>
      <c r="AG350" s="33"/>
      <c r="AH350" s="33"/>
      <c r="AL350" s="6">
        <f t="shared" si="34"/>
        <v>0</v>
      </c>
      <c r="AM350" s="6">
        <f t="shared" si="35"/>
        <v>0</v>
      </c>
      <c r="AN350" s="6">
        <f t="shared" si="36"/>
        <v>0</v>
      </c>
    </row>
    <row r="351" spans="1:40" x14ac:dyDescent="0.3">
      <c r="A351" s="32"/>
      <c r="B351" s="31"/>
      <c r="C351" s="31"/>
      <c r="D351" s="31"/>
      <c r="E351" s="31"/>
      <c r="F351" s="31"/>
      <c r="G351" s="31"/>
      <c r="H351" s="31"/>
      <c r="I351" s="31"/>
      <c r="J351" s="31"/>
      <c r="K351" s="30"/>
      <c r="L351" s="30"/>
      <c r="M351" s="30"/>
      <c r="N351" s="30"/>
      <c r="O351" s="30"/>
      <c r="P351" s="30"/>
      <c r="Q351" s="30"/>
      <c r="R351" s="30"/>
      <c r="S351" s="30"/>
      <c r="T351" s="30"/>
      <c r="U351" s="30"/>
      <c r="V351" s="30"/>
      <c r="W351" s="30"/>
      <c r="X351" s="30"/>
      <c r="Y351" s="30"/>
      <c r="Z351" s="30"/>
      <c r="AA351" s="30"/>
      <c r="AB351" s="30"/>
      <c r="AC351" s="30"/>
      <c r="AD351" s="30"/>
      <c r="AE351" s="30"/>
      <c r="AF351" s="33"/>
      <c r="AG351" s="33"/>
      <c r="AH351" s="33"/>
      <c r="AL351" s="6">
        <f t="shared" si="34"/>
        <v>0</v>
      </c>
      <c r="AM351" s="6">
        <f t="shared" si="35"/>
        <v>0</v>
      </c>
      <c r="AN351" s="6">
        <f t="shared" si="36"/>
        <v>0</v>
      </c>
    </row>
    <row r="352" spans="1:40" x14ac:dyDescent="0.3">
      <c r="A352" s="32"/>
      <c r="B352" s="31"/>
      <c r="C352" s="31"/>
      <c r="D352" s="31"/>
      <c r="E352" s="31"/>
      <c r="F352" s="31"/>
      <c r="G352" s="31"/>
      <c r="H352" s="31"/>
      <c r="I352" s="31"/>
      <c r="J352" s="31"/>
      <c r="K352" s="30"/>
      <c r="L352" s="30"/>
      <c r="M352" s="30"/>
      <c r="N352" s="30"/>
      <c r="O352" s="30"/>
      <c r="P352" s="30"/>
      <c r="Q352" s="30"/>
      <c r="R352" s="30"/>
      <c r="S352" s="30"/>
      <c r="T352" s="30"/>
      <c r="U352" s="30"/>
      <c r="V352" s="30"/>
      <c r="W352" s="30"/>
      <c r="X352" s="30"/>
      <c r="Y352" s="30"/>
      <c r="Z352" s="30"/>
      <c r="AA352" s="30"/>
      <c r="AB352" s="30"/>
      <c r="AC352" s="30"/>
      <c r="AD352" s="30"/>
      <c r="AE352" s="30"/>
      <c r="AF352" s="33"/>
      <c r="AG352" s="33"/>
      <c r="AH352" s="33"/>
      <c r="AL352" s="6">
        <f t="shared" si="34"/>
        <v>0</v>
      </c>
      <c r="AM352" s="6">
        <f t="shared" si="35"/>
        <v>0</v>
      </c>
      <c r="AN352" s="6">
        <f t="shared" si="36"/>
        <v>0</v>
      </c>
    </row>
    <row r="353" spans="1:40" x14ac:dyDescent="0.3">
      <c r="A353" s="32"/>
      <c r="B353" s="31"/>
      <c r="C353" s="31"/>
      <c r="D353" s="31"/>
      <c r="E353" s="31"/>
      <c r="F353" s="31"/>
      <c r="G353" s="31"/>
      <c r="H353" s="31"/>
      <c r="I353" s="31"/>
      <c r="J353" s="31"/>
      <c r="K353" s="30"/>
      <c r="L353" s="30"/>
      <c r="M353" s="30"/>
      <c r="N353" s="30"/>
      <c r="O353" s="30"/>
      <c r="P353" s="30"/>
      <c r="Q353" s="30"/>
      <c r="R353" s="30"/>
      <c r="S353" s="30"/>
      <c r="T353" s="30"/>
      <c r="U353" s="30"/>
      <c r="V353" s="30"/>
      <c r="W353" s="30"/>
      <c r="X353" s="30"/>
      <c r="Y353" s="30"/>
      <c r="Z353" s="30"/>
      <c r="AA353" s="30"/>
      <c r="AB353" s="30"/>
      <c r="AC353" s="30"/>
      <c r="AD353" s="30"/>
      <c r="AE353" s="30"/>
      <c r="AF353" s="33"/>
      <c r="AG353" s="33"/>
      <c r="AH353" s="33"/>
      <c r="AL353" s="6">
        <f t="shared" si="34"/>
        <v>0</v>
      </c>
      <c r="AM353" s="6">
        <f t="shared" si="35"/>
        <v>0</v>
      </c>
      <c r="AN353" s="6">
        <f t="shared" si="36"/>
        <v>0</v>
      </c>
    </row>
    <row r="354" spans="1:40" x14ac:dyDescent="0.3">
      <c r="A354" s="32"/>
      <c r="B354" s="31"/>
      <c r="C354" s="31"/>
      <c r="D354" s="31"/>
      <c r="E354" s="31"/>
      <c r="F354" s="31"/>
      <c r="G354" s="31"/>
      <c r="H354" s="31"/>
      <c r="I354" s="31"/>
      <c r="J354" s="31"/>
      <c r="K354" s="30"/>
      <c r="L354" s="30"/>
      <c r="M354" s="30"/>
      <c r="N354" s="30"/>
      <c r="O354" s="30"/>
      <c r="P354" s="30"/>
      <c r="Q354" s="30"/>
      <c r="R354" s="30"/>
      <c r="S354" s="30"/>
      <c r="T354" s="30"/>
      <c r="U354" s="30"/>
      <c r="V354" s="30"/>
      <c r="W354" s="30"/>
      <c r="X354" s="30"/>
      <c r="Y354" s="30"/>
      <c r="Z354" s="30"/>
      <c r="AA354" s="30"/>
      <c r="AB354" s="30"/>
      <c r="AC354" s="30"/>
      <c r="AD354" s="30"/>
      <c r="AE354" s="30"/>
      <c r="AF354" s="33"/>
      <c r="AG354" s="33"/>
      <c r="AH354" s="33"/>
      <c r="AL354" s="6">
        <f t="shared" si="34"/>
        <v>0</v>
      </c>
      <c r="AM354" s="6">
        <f t="shared" si="35"/>
        <v>0</v>
      </c>
      <c r="AN354" s="6">
        <f t="shared" si="36"/>
        <v>0</v>
      </c>
    </row>
    <row r="355" spans="1:40" x14ac:dyDescent="0.3">
      <c r="A355" s="32"/>
      <c r="B355" s="31"/>
      <c r="C355" s="31"/>
      <c r="D355" s="31"/>
      <c r="E355" s="31"/>
      <c r="F355" s="31"/>
      <c r="G355" s="31"/>
      <c r="H355" s="31"/>
      <c r="I355" s="31"/>
      <c r="J355" s="31"/>
      <c r="K355" s="30"/>
      <c r="L355" s="30"/>
      <c r="M355" s="30"/>
      <c r="N355" s="30"/>
      <c r="O355" s="30"/>
      <c r="P355" s="30"/>
      <c r="Q355" s="30"/>
      <c r="R355" s="30"/>
      <c r="S355" s="30"/>
      <c r="T355" s="30"/>
      <c r="U355" s="30"/>
      <c r="V355" s="30"/>
      <c r="W355" s="30"/>
      <c r="X355" s="30"/>
      <c r="Y355" s="30"/>
      <c r="Z355" s="30"/>
      <c r="AA355" s="30"/>
      <c r="AB355" s="30"/>
      <c r="AC355" s="30"/>
      <c r="AD355" s="30"/>
      <c r="AE355" s="30"/>
      <c r="AF355" s="33"/>
      <c r="AG355" s="33"/>
      <c r="AH355" s="33"/>
      <c r="AL355" s="6">
        <f t="shared" si="34"/>
        <v>0</v>
      </c>
      <c r="AM355" s="6">
        <f t="shared" si="35"/>
        <v>0</v>
      </c>
      <c r="AN355" s="6">
        <f t="shared" si="36"/>
        <v>0</v>
      </c>
    </row>
    <row r="356" spans="1:40" x14ac:dyDescent="0.3">
      <c r="A356" s="32"/>
      <c r="B356" s="31"/>
      <c r="C356" s="31"/>
      <c r="D356" s="31"/>
      <c r="E356" s="31"/>
      <c r="F356" s="31"/>
      <c r="G356" s="31"/>
      <c r="H356" s="31"/>
      <c r="I356" s="31"/>
      <c r="J356" s="31"/>
      <c r="K356" s="30"/>
      <c r="L356" s="30"/>
      <c r="M356" s="30"/>
      <c r="N356" s="30"/>
      <c r="O356" s="30"/>
      <c r="P356" s="30"/>
      <c r="Q356" s="30"/>
      <c r="R356" s="30"/>
      <c r="S356" s="30"/>
      <c r="T356" s="30"/>
      <c r="U356" s="30"/>
      <c r="V356" s="30"/>
      <c r="W356" s="30"/>
      <c r="X356" s="30"/>
      <c r="Y356" s="30"/>
      <c r="Z356" s="30"/>
      <c r="AA356" s="30"/>
      <c r="AB356" s="30"/>
      <c r="AC356" s="30"/>
      <c r="AD356" s="30"/>
      <c r="AE356" s="30"/>
      <c r="AF356" s="33"/>
      <c r="AG356" s="33"/>
      <c r="AH356" s="33"/>
      <c r="AL356" s="6">
        <f t="shared" si="34"/>
        <v>0</v>
      </c>
      <c r="AM356" s="6">
        <f t="shared" si="35"/>
        <v>0</v>
      </c>
      <c r="AN356" s="6">
        <f t="shared" si="36"/>
        <v>0</v>
      </c>
    </row>
    <row r="357" spans="1:40" x14ac:dyDescent="0.3">
      <c r="A357" s="32"/>
      <c r="B357" s="31"/>
      <c r="C357" s="31"/>
      <c r="D357" s="31"/>
      <c r="E357" s="31"/>
      <c r="F357" s="31"/>
      <c r="G357" s="31"/>
      <c r="H357" s="31"/>
      <c r="I357" s="31"/>
      <c r="J357" s="31"/>
      <c r="K357" s="30"/>
      <c r="L357" s="30"/>
      <c r="M357" s="30"/>
      <c r="N357" s="30"/>
      <c r="O357" s="30"/>
      <c r="P357" s="30"/>
      <c r="Q357" s="30"/>
      <c r="R357" s="30"/>
      <c r="S357" s="30"/>
      <c r="T357" s="30"/>
      <c r="U357" s="30"/>
      <c r="V357" s="30"/>
      <c r="W357" s="30"/>
      <c r="X357" s="30"/>
      <c r="Y357" s="30"/>
      <c r="Z357" s="30"/>
      <c r="AA357" s="30"/>
      <c r="AB357" s="30"/>
      <c r="AC357" s="30"/>
      <c r="AD357" s="30"/>
      <c r="AE357" s="30"/>
      <c r="AF357" s="33"/>
      <c r="AG357" s="33"/>
      <c r="AH357" s="33"/>
      <c r="AL357" s="6">
        <f t="shared" si="34"/>
        <v>0</v>
      </c>
      <c r="AM357" s="6">
        <f t="shared" si="35"/>
        <v>0</v>
      </c>
      <c r="AN357" s="6">
        <f t="shared" si="36"/>
        <v>0</v>
      </c>
    </row>
    <row r="358" spans="1:40" x14ac:dyDescent="0.3">
      <c r="A358" s="32"/>
      <c r="B358" s="31"/>
      <c r="C358" s="31"/>
      <c r="D358" s="31"/>
      <c r="E358" s="31"/>
      <c r="F358" s="31"/>
      <c r="G358" s="31"/>
      <c r="H358" s="31"/>
      <c r="I358" s="31"/>
      <c r="J358" s="31"/>
      <c r="K358" s="30"/>
      <c r="L358" s="30"/>
      <c r="M358" s="30"/>
      <c r="N358" s="30"/>
      <c r="O358" s="30"/>
      <c r="P358" s="30"/>
      <c r="Q358" s="30"/>
      <c r="R358" s="30"/>
      <c r="S358" s="30"/>
      <c r="T358" s="30"/>
      <c r="U358" s="30"/>
      <c r="V358" s="30"/>
      <c r="W358" s="30"/>
      <c r="X358" s="30"/>
      <c r="Y358" s="30"/>
      <c r="Z358" s="30"/>
      <c r="AA358" s="30"/>
      <c r="AB358" s="30"/>
      <c r="AC358" s="30"/>
      <c r="AD358" s="30"/>
      <c r="AE358" s="30"/>
      <c r="AF358" s="33"/>
      <c r="AG358" s="33"/>
      <c r="AH358" s="33"/>
      <c r="AL358" s="6">
        <f t="shared" si="34"/>
        <v>0</v>
      </c>
      <c r="AM358" s="6">
        <f t="shared" si="35"/>
        <v>0</v>
      </c>
      <c r="AN358" s="6">
        <f t="shared" si="36"/>
        <v>0</v>
      </c>
    </row>
    <row r="359" spans="1:40" x14ac:dyDescent="0.3">
      <c r="A359" s="32"/>
      <c r="B359" s="31"/>
      <c r="C359" s="31"/>
      <c r="D359" s="31"/>
      <c r="E359" s="31"/>
      <c r="F359" s="31"/>
      <c r="G359" s="31"/>
      <c r="H359" s="31"/>
      <c r="I359" s="31"/>
      <c r="J359" s="31"/>
      <c r="K359" s="30"/>
      <c r="L359" s="30"/>
      <c r="M359" s="30"/>
      <c r="N359" s="30"/>
      <c r="O359" s="30"/>
      <c r="P359" s="30"/>
      <c r="Q359" s="30"/>
      <c r="R359" s="30"/>
      <c r="S359" s="30"/>
      <c r="T359" s="30"/>
      <c r="U359" s="30"/>
      <c r="V359" s="30"/>
      <c r="W359" s="30"/>
      <c r="X359" s="30"/>
      <c r="Y359" s="30"/>
      <c r="Z359" s="30"/>
      <c r="AA359" s="30"/>
      <c r="AB359" s="30"/>
      <c r="AC359" s="30"/>
      <c r="AD359" s="30"/>
      <c r="AE359" s="30"/>
      <c r="AF359" s="33"/>
      <c r="AG359" s="33"/>
      <c r="AH359" s="33"/>
      <c r="AL359" s="6">
        <f t="shared" si="34"/>
        <v>0</v>
      </c>
      <c r="AM359" s="6">
        <f t="shared" si="35"/>
        <v>0</v>
      </c>
      <c r="AN359" s="6">
        <f t="shared" si="36"/>
        <v>0</v>
      </c>
    </row>
    <row r="360" spans="1:40" x14ac:dyDescent="0.3">
      <c r="A360" s="32"/>
      <c r="B360" s="31"/>
      <c r="C360" s="31"/>
      <c r="D360" s="31"/>
      <c r="E360" s="31"/>
      <c r="F360" s="31"/>
      <c r="G360" s="31"/>
      <c r="H360" s="31"/>
      <c r="I360" s="31"/>
      <c r="J360" s="31"/>
      <c r="K360" s="30"/>
      <c r="L360" s="30"/>
      <c r="M360" s="30"/>
      <c r="N360" s="30"/>
      <c r="O360" s="30"/>
      <c r="P360" s="30"/>
      <c r="Q360" s="30"/>
      <c r="R360" s="30"/>
      <c r="S360" s="30"/>
      <c r="T360" s="30"/>
      <c r="U360" s="30"/>
      <c r="V360" s="30"/>
      <c r="W360" s="30"/>
      <c r="X360" s="30"/>
      <c r="Y360" s="30"/>
      <c r="Z360" s="30"/>
      <c r="AA360" s="30"/>
      <c r="AB360" s="30"/>
      <c r="AC360" s="30"/>
      <c r="AD360" s="30"/>
      <c r="AE360" s="30"/>
      <c r="AF360" s="33"/>
      <c r="AG360" s="33"/>
      <c r="AH360" s="33"/>
      <c r="AL360" s="6">
        <f t="shared" si="34"/>
        <v>0</v>
      </c>
      <c r="AM360" s="6">
        <f t="shared" si="35"/>
        <v>0</v>
      </c>
      <c r="AN360" s="6">
        <f t="shared" si="36"/>
        <v>0</v>
      </c>
    </row>
    <row r="361" spans="1:40" x14ac:dyDescent="0.3">
      <c r="A361" s="32"/>
      <c r="B361" s="31"/>
      <c r="C361" s="31"/>
      <c r="D361" s="31"/>
      <c r="E361" s="31"/>
      <c r="F361" s="31"/>
      <c r="G361" s="31"/>
      <c r="H361" s="31"/>
      <c r="I361" s="31"/>
      <c r="J361" s="31"/>
      <c r="K361" s="30"/>
      <c r="L361" s="30"/>
      <c r="M361" s="30"/>
      <c r="N361" s="30"/>
      <c r="O361" s="30"/>
      <c r="P361" s="30"/>
      <c r="Q361" s="30"/>
      <c r="R361" s="30"/>
      <c r="S361" s="30"/>
      <c r="T361" s="30"/>
      <c r="U361" s="30"/>
      <c r="V361" s="30"/>
      <c r="W361" s="30"/>
      <c r="X361" s="30"/>
      <c r="Y361" s="30"/>
      <c r="Z361" s="30"/>
      <c r="AA361" s="30"/>
      <c r="AB361" s="30"/>
      <c r="AC361" s="30"/>
      <c r="AD361" s="30"/>
      <c r="AE361" s="30"/>
      <c r="AF361" s="33"/>
      <c r="AG361" s="33"/>
      <c r="AH361" s="33"/>
      <c r="AL361" s="6">
        <f t="shared" si="34"/>
        <v>0</v>
      </c>
      <c r="AM361" s="6">
        <f t="shared" si="35"/>
        <v>0</v>
      </c>
      <c r="AN361" s="6">
        <f t="shared" si="36"/>
        <v>0</v>
      </c>
    </row>
    <row r="362" spans="1:40" x14ac:dyDescent="0.3">
      <c r="A362" s="32"/>
      <c r="B362" s="31"/>
      <c r="C362" s="31"/>
      <c r="D362" s="31"/>
      <c r="E362" s="31"/>
      <c r="F362" s="31"/>
      <c r="G362" s="31"/>
      <c r="H362" s="31"/>
      <c r="I362" s="31"/>
      <c r="J362" s="31"/>
      <c r="K362" s="30"/>
      <c r="L362" s="30"/>
      <c r="M362" s="30"/>
      <c r="N362" s="30"/>
      <c r="O362" s="30"/>
      <c r="P362" s="30"/>
      <c r="Q362" s="30"/>
      <c r="R362" s="30"/>
      <c r="S362" s="30"/>
      <c r="T362" s="30"/>
      <c r="U362" s="30"/>
      <c r="V362" s="30"/>
      <c r="W362" s="30"/>
      <c r="X362" s="30"/>
      <c r="Y362" s="30"/>
      <c r="Z362" s="30"/>
      <c r="AA362" s="30"/>
      <c r="AB362" s="30"/>
      <c r="AC362" s="30"/>
      <c r="AD362" s="30"/>
      <c r="AE362" s="30"/>
      <c r="AF362" s="33"/>
      <c r="AG362" s="33"/>
      <c r="AH362" s="33"/>
      <c r="AL362" s="6">
        <f t="shared" si="34"/>
        <v>0</v>
      </c>
      <c r="AM362" s="6">
        <f t="shared" si="35"/>
        <v>0</v>
      </c>
      <c r="AN362" s="6">
        <f t="shared" si="36"/>
        <v>0</v>
      </c>
    </row>
    <row r="363" spans="1:40" x14ac:dyDescent="0.3">
      <c r="A363" s="32"/>
      <c r="B363" s="31"/>
      <c r="C363" s="31"/>
      <c r="D363" s="31"/>
      <c r="E363" s="31"/>
      <c r="F363" s="31"/>
      <c r="G363" s="31"/>
      <c r="H363" s="31"/>
      <c r="I363" s="31"/>
      <c r="J363" s="31"/>
      <c r="K363" s="30"/>
      <c r="L363" s="30"/>
      <c r="M363" s="30"/>
      <c r="N363" s="30"/>
      <c r="O363" s="30"/>
      <c r="P363" s="30"/>
      <c r="Q363" s="30"/>
      <c r="R363" s="30"/>
      <c r="S363" s="30"/>
      <c r="T363" s="30"/>
      <c r="U363" s="30"/>
      <c r="V363" s="30"/>
      <c r="W363" s="30"/>
      <c r="X363" s="30"/>
      <c r="Y363" s="30"/>
      <c r="Z363" s="30"/>
      <c r="AA363" s="30"/>
      <c r="AB363" s="30"/>
      <c r="AC363" s="30"/>
      <c r="AD363" s="30"/>
      <c r="AE363" s="30"/>
      <c r="AF363" s="33"/>
      <c r="AG363" s="33"/>
      <c r="AH363" s="33"/>
    </row>
    <row r="364" spans="1:40" x14ac:dyDescent="0.3">
      <c r="A364" s="32"/>
      <c r="B364" s="31"/>
      <c r="C364" s="31"/>
      <c r="D364" s="31"/>
      <c r="E364" s="31"/>
      <c r="F364" s="31"/>
      <c r="G364" s="31"/>
      <c r="H364" s="31"/>
      <c r="I364" s="31"/>
      <c r="J364" s="31"/>
      <c r="K364" s="30"/>
      <c r="L364" s="30"/>
      <c r="M364" s="30"/>
      <c r="N364" s="30"/>
      <c r="O364" s="30"/>
      <c r="P364" s="30"/>
      <c r="Q364" s="30"/>
      <c r="R364" s="30"/>
      <c r="S364" s="30"/>
      <c r="T364" s="30"/>
      <c r="U364" s="30"/>
      <c r="V364" s="30"/>
      <c r="W364" s="30"/>
      <c r="X364" s="30"/>
      <c r="Y364" s="30"/>
      <c r="Z364" s="30"/>
      <c r="AA364" s="30"/>
      <c r="AB364" s="30"/>
      <c r="AC364" s="30"/>
      <c r="AD364" s="30"/>
      <c r="AE364" s="30"/>
      <c r="AF364" s="33"/>
      <c r="AG364" s="33"/>
      <c r="AH364" s="33"/>
    </row>
    <row r="365" spans="1:40" x14ac:dyDescent="0.3">
      <c r="A365" s="32"/>
      <c r="B365" s="31"/>
      <c r="C365" s="31"/>
      <c r="D365" s="31"/>
      <c r="E365" s="31"/>
      <c r="F365" s="31"/>
      <c r="G365" s="31"/>
      <c r="H365" s="31"/>
      <c r="I365" s="31"/>
      <c r="J365" s="31"/>
      <c r="K365" s="30"/>
      <c r="L365" s="30"/>
      <c r="M365" s="30"/>
      <c r="N365" s="30"/>
      <c r="O365" s="30"/>
      <c r="P365" s="30"/>
      <c r="Q365" s="30"/>
      <c r="R365" s="30"/>
      <c r="S365" s="30"/>
      <c r="T365" s="30"/>
      <c r="U365" s="30"/>
      <c r="V365" s="30"/>
      <c r="W365" s="30"/>
      <c r="X365" s="30"/>
      <c r="Y365" s="30"/>
      <c r="Z365" s="30"/>
      <c r="AA365" s="30"/>
      <c r="AB365" s="30"/>
      <c r="AC365" s="30"/>
      <c r="AD365" s="30"/>
      <c r="AE365" s="30"/>
      <c r="AF365" s="33"/>
      <c r="AG365" s="33"/>
      <c r="AH365" s="33"/>
    </row>
    <row r="366" spans="1:40" x14ac:dyDescent="0.3">
      <c r="A366" s="32"/>
      <c r="B366" s="31"/>
      <c r="C366" s="31"/>
      <c r="D366" s="31"/>
      <c r="E366" s="31"/>
      <c r="F366" s="31"/>
      <c r="G366" s="31"/>
      <c r="H366" s="86"/>
      <c r="I366" s="86"/>
      <c r="J366" s="86"/>
      <c r="K366" s="30"/>
      <c r="L366" s="30"/>
      <c r="M366" s="30"/>
      <c r="N366" s="30"/>
      <c r="O366" s="30"/>
      <c r="P366" s="30"/>
      <c r="Q366" s="30"/>
      <c r="R366" s="30"/>
      <c r="S366" s="30"/>
      <c r="T366" s="30"/>
      <c r="U366" s="30"/>
      <c r="V366" s="30"/>
      <c r="W366" s="30"/>
      <c r="X366" s="30"/>
      <c r="Y366" s="30"/>
      <c r="Z366" s="30"/>
      <c r="AA366" s="30"/>
      <c r="AB366" s="30"/>
      <c r="AC366" s="30"/>
      <c r="AD366" s="30"/>
      <c r="AE366" s="30"/>
      <c r="AF366" s="33"/>
      <c r="AG366" s="33"/>
      <c r="AH366" s="33"/>
    </row>
    <row r="367" spans="1:40" x14ac:dyDescent="0.3">
      <c r="A367" s="32"/>
      <c r="B367" s="31"/>
      <c r="C367" s="31"/>
      <c r="D367" s="31"/>
      <c r="E367" s="31"/>
      <c r="F367" s="31"/>
      <c r="G367" s="31"/>
      <c r="H367" s="86"/>
      <c r="I367" s="86"/>
      <c r="J367" s="86"/>
      <c r="K367" s="30"/>
      <c r="L367" s="30"/>
      <c r="M367" s="30"/>
      <c r="N367" s="30"/>
      <c r="O367" s="30"/>
      <c r="P367" s="30"/>
      <c r="Q367" s="30"/>
      <c r="R367" s="30"/>
      <c r="S367" s="30"/>
      <c r="T367" s="30"/>
      <c r="U367" s="30"/>
      <c r="V367" s="30"/>
      <c r="W367" s="30"/>
      <c r="X367" s="30"/>
      <c r="Y367" s="30"/>
      <c r="Z367" s="30"/>
      <c r="AA367" s="30"/>
      <c r="AB367" s="30"/>
      <c r="AC367" s="30"/>
      <c r="AD367" s="30"/>
      <c r="AE367" s="30"/>
      <c r="AF367" s="33"/>
      <c r="AG367" s="33"/>
      <c r="AH367" s="33"/>
    </row>
    <row r="368" spans="1:40" x14ac:dyDescent="0.3">
      <c r="A368" s="32"/>
      <c r="B368" s="31"/>
      <c r="C368" s="31"/>
      <c r="D368" s="31"/>
      <c r="E368" s="31"/>
      <c r="F368" s="31"/>
      <c r="G368" s="31"/>
      <c r="H368" s="86"/>
      <c r="I368" s="86"/>
      <c r="J368" s="86"/>
      <c r="K368" s="30"/>
      <c r="L368" s="30"/>
      <c r="M368" s="30"/>
      <c r="N368" s="30"/>
      <c r="O368" s="30"/>
      <c r="P368" s="30"/>
      <c r="Q368" s="30"/>
      <c r="R368" s="30"/>
      <c r="S368" s="30"/>
      <c r="T368" s="30"/>
      <c r="U368" s="30"/>
      <c r="V368" s="30"/>
      <c r="W368" s="30"/>
      <c r="X368" s="30"/>
      <c r="Y368" s="30"/>
      <c r="Z368" s="30"/>
      <c r="AA368" s="30"/>
      <c r="AB368" s="30"/>
      <c r="AC368" s="30"/>
      <c r="AD368" s="30"/>
      <c r="AE368" s="30"/>
      <c r="AF368" s="33"/>
      <c r="AG368" s="33"/>
      <c r="AH368" s="33"/>
    </row>
    <row r="369" spans="1:34" x14ac:dyDescent="0.3">
      <c r="A369" s="32"/>
      <c r="B369" s="31"/>
      <c r="C369" s="31"/>
      <c r="D369" s="31"/>
      <c r="E369" s="31"/>
      <c r="F369" s="31"/>
      <c r="G369" s="31"/>
      <c r="H369" s="86"/>
      <c r="I369" s="86"/>
      <c r="J369" s="86"/>
      <c r="K369" s="30"/>
      <c r="L369" s="30"/>
      <c r="M369" s="30"/>
      <c r="N369" s="30"/>
      <c r="O369" s="30"/>
      <c r="P369" s="30"/>
      <c r="Q369" s="30"/>
      <c r="R369" s="30"/>
      <c r="S369" s="30"/>
      <c r="T369" s="30"/>
      <c r="U369" s="30"/>
      <c r="V369" s="30"/>
      <c r="W369" s="30"/>
      <c r="X369" s="30"/>
      <c r="Y369" s="30"/>
      <c r="Z369" s="30"/>
      <c r="AA369" s="30"/>
      <c r="AB369" s="30"/>
      <c r="AC369" s="30"/>
      <c r="AD369" s="30"/>
      <c r="AE369" s="30"/>
      <c r="AF369" s="33"/>
      <c r="AG369" s="33"/>
      <c r="AH369" s="33"/>
    </row>
    <row r="370" spans="1:34" x14ac:dyDescent="0.3">
      <c r="A370" s="32"/>
      <c r="B370" s="31"/>
      <c r="C370" s="31"/>
      <c r="D370" s="31"/>
      <c r="E370" s="31"/>
      <c r="F370" s="31"/>
      <c r="G370" s="31"/>
      <c r="H370" s="86"/>
      <c r="I370" s="86"/>
      <c r="J370" s="86"/>
      <c r="K370" s="30"/>
      <c r="L370" s="30"/>
      <c r="M370" s="30"/>
      <c r="N370" s="30"/>
      <c r="O370" s="30"/>
      <c r="P370" s="30"/>
      <c r="Q370" s="30"/>
      <c r="R370" s="30"/>
      <c r="S370" s="30"/>
      <c r="T370" s="30"/>
      <c r="U370" s="30"/>
      <c r="V370" s="30"/>
      <c r="W370" s="30"/>
      <c r="X370" s="30"/>
      <c r="Y370" s="30"/>
      <c r="Z370" s="30"/>
      <c r="AA370" s="30"/>
      <c r="AB370" s="30"/>
      <c r="AC370" s="30"/>
      <c r="AD370" s="30"/>
      <c r="AE370" s="30"/>
      <c r="AF370" s="33"/>
      <c r="AG370" s="33"/>
      <c r="AH370" s="33"/>
    </row>
    <row r="371" spans="1:34" x14ac:dyDescent="0.3">
      <c r="A371" s="32"/>
      <c r="B371" s="31"/>
      <c r="C371" s="31"/>
      <c r="D371" s="31"/>
      <c r="E371" s="31"/>
      <c r="F371" s="31"/>
      <c r="G371" s="31"/>
      <c r="H371" s="86"/>
      <c r="I371" s="86"/>
      <c r="J371" s="86"/>
      <c r="K371" s="30"/>
      <c r="L371" s="30"/>
      <c r="M371" s="30"/>
      <c r="N371" s="30"/>
      <c r="O371" s="30"/>
      <c r="P371" s="30"/>
      <c r="Q371" s="30"/>
      <c r="R371" s="30"/>
      <c r="S371" s="30"/>
      <c r="T371" s="30"/>
      <c r="U371" s="30"/>
      <c r="V371" s="30"/>
      <c r="W371" s="30"/>
      <c r="X371" s="30"/>
      <c r="Y371" s="30"/>
      <c r="Z371" s="30"/>
      <c r="AA371" s="30"/>
      <c r="AB371" s="30"/>
      <c r="AC371" s="30"/>
      <c r="AD371" s="30"/>
      <c r="AE371" s="30"/>
      <c r="AF371" s="33"/>
      <c r="AG371" s="33"/>
      <c r="AH371" s="33"/>
    </row>
    <row r="372" spans="1:34" x14ac:dyDescent="0.3">
      <c r="A372" s="32"/>
      <c r="B372" s="31"/>
      <c r="C372" s="31"/>
      <c r="D372" s="31"/>
      <c r="E372" s="31"/>
      <c r="F372" s="31"/>
      <c r="G372" s="31"/>
      <c r="H372" s="86"/>
      <c r="I372" s="86"/>
      <c r="J372" s="86"/>
      <c r="K372" s="30"/>
      <c r="L372" s="30"/>
      <c r="M372" s="30"/>
      <c r="N372" s="30"/>
      <c r="O372" s="30"/>
      <c r="P372" s="30"/>
      <c r="Q372" s="30"/>
      <c r="R372" s="30"/>
      <c r="S372" s="30"/>
      <c r="T372" s="30"/>
      <c r="U372" s="30"/>
      <c r="V372" s="30"/>
      <c r="W372" s="30"/>
      <c r="X372" s="30"/>
      <c r="Y372" s="30"/>
      <c r="Z372" s="30"/>
      <c r="AA372" s="30"/>
      <c r="AB372" s="30"/>
      <c r="AC372" s="30"/>
      <c r="AD372" s="30"/>
      <c r="AE372" s="30"/>
      <c r="AF372" s="33"/>
      <c r="AG372" s="33"/>
      <c r="AH372" s="33"/>
    </row>
    <row r="373" spans="1:34" x14ac:dyDescent="0.3">
      <c r="A373" s="32"/>
      <c r="B373" s="31"/>
      <c r="C373" s="31"/>
      <c r="D373" s="31"/>
      <c r="E373" s="31"/>
      <c r="F373" s="31"/>
      <c r="G373" s="31"/>
      <c r="H373" s="86"/>
      <c r="I373" s="86"/>
      <c r="J373" s="86"/>
      <c r="K373" s="30"/>
      <c r="L373" s="30"/>
      <c r="M373" s="30"/>
      <c r="N373" s="30"/>
      <c r="O373" s="30"/>
      <c r="P373" s="30"/>
      <c r="Q373" s="30"/>
      <c r="R373" s="30"/>
      <c r="S373" s="30"/>
      <c r="T373" s="30"/>
      <c r="U373" s="30"/>
      <c r="V373" s="30"/>
      <c r="W373" s="30"/>
      <c r="X373" s="30"/>
      <c r="Y373" s="30"/>
      <c r="Z373" s="30"/>
      <c r="AA373" s="30"/>
      <c r="AB373" s="30"/>
      <c r="AC373" s="30"/>
      <c r="AD373" s="30"/>
      <c r="AE373" s="30"/>
      <c r="AF373" s="33"/>
      <c r="AG373" s="33"/>
      <c r="AH373" s="33"/>
    </row>
    <row r="374" spans="1:34" x14ac:dyDescent="0.3">
      <c r="A374" s="32"/>
      <c r="B374" s="31"/>
      <c r="C374" s="31"/>
      <c r="D374" s="31"/>
      <c r="E374" s="31"/>
      <c r="F374" s="31"/>
      <c r="G374" s="31"/>
      <c r="H374" s="86"/>
      <c r="I374" s="86"/>
      <c r="J374" s="86"/>
      <c r="K374" s="30"/>
      <c r="L374" s="30"/>
      <c r="M374" s="30"/>
      <c r="N374" s="30"/>
      <c r="O374" s="30"/>
      <c r="P374" s="30"/>
      <c r="Q374" s="30"/>
      <c r="R374" s="30"/>
      <c r="S374" s="30"/>
      <c r="T374" s="30"/>
      <c r="U374" s="30"/>
      <c r="V374" s="30"/>
      <c r="W374" s="30"/>
      <c r="X374" s="30"/>
      <c r="Y374" s="30"/>
      <c r="Z374" s="30"/>
      <c r="AA374" s="30"/>
      <c r="AB374" s="30"/>
      <c r="AC374" s="30"/>
      <c r="AD374" s="30"/>
      <c r="AE374" s="30"/>
      <c r="AF374" s="33"/>
      <c r="AG374" s="33"/>
      <c r="AH374" s="33"/>
    </row>
    <row r="375" spans="1:34" x14ac:dyDescent="0.3">
      <c r="A375" s="32"/>
      <c r="B375" s="31"/>
      <c r="C375" s="31"/>
      <c r="D375" s="31"/>
      <c r="E375" s="31"/>
      <c r="F375" s="31"/>
      <c r="G375" s="31"/>
      <c r="H375" s="86"/>
      <c r="I375" s="86"/>
      <c r="J375" s="86"/>
      <c r="K375" s="30"/>
      <c r="L375" s="30"/>
      <c r="M375" s="30"/>
      <c r="N375" s="30"/>
      <c r="O375" s="30"/>
      <c r="P375" s="30"/>
      <c r="Q375" s="30"/>
      <c r="R375" s="30"/>
      <c r="S375" s="30"/>
      <c r="T375" s="30"/>
      <c r="U375" s="30"/>
      <c r="V375" s="30"/>
      <c r="W375" s="30"/>
      <c r="X375" s="30"/>
      <c r="Y375" s="30"/>
      <c r="Z375" s="30"/>
      <c r="AA375" s="30"/>
      <c r="AB375" s="30"/>
      <c r="AC375" s="30"/>
      <c r="AD375" s="30"/>
      <c r="AE375" s="30"/>
      <c r="AF375" s="33"/>
      <c r="AG375" s="33"/>
      <c r="AH375" s="33"/>
    </row>
    <row r="376" spans="1:34" x14ac:dyDescent="0.3">
      <c r="A376" s="32"/>
      <c r="B376" s="31"/>
      <c r="C376" s="31"/>
      <c r="D376" s="31"/>
      <c r="E376" s="31"/>
      <c r="F376" s="31"/>
      <c r="G376" s="31"/>
      <c r="H376" s="86"/>
      <c r="I376" s="86"/>
      <c r="J376" s="86"/>
      <c r="K376" s="30"/>
      <c r="L376" s="30"/>
      <c r="M376" s="30"/>
      <c r="N376" s="30"/>
      <c r="O376" s="30"/>
      <c r="P376" s="30"/>
      <c r="Q376" s="30"/>
      <c r="R376" s="30"/>
      <c r="S376" s="30"/>
      <c r="T376" s="30"/>
      <c r="U376" s="30"/>
      <c r="V376" s="30"/>
      <c r="W376" s="30"/>
      <c r="X376" s="30"/>
      <c r="Y376" s="30"/>
      <c r="Z376" s="30"/>
      <c r="AA376" s="30"/>
      <c r="AB376" s="30"/>
      <c r="AC376" s="30"/>
      <c r="AD376" s="30"/>
      <c r="AE376" s="30"/>
      <c r="AF376" s="33"/>
      <c r="AG376" s="33"/>
      <c r="AH376" s="33"/>
    </row>
    <row r="377" spans="1:34" x14ac:dyDescent="0.3">
      <c r="A377" s="32"/>
      <c r="B377" s="31"/>
      <c r="C377" s="31"/>
      <c r="D377" s="31"/>
      <c r="E377" s="31"/>
      <c r="F377" s="31"/>
      <c r="G377" s="31"/>
      <c r="H377" s="86"/>
      <c r="I377" s="86"/>
      <c r="J377" s="86"/>
      <c r="K377" s="30"/>
      <c r="L377" s="30"/>
      <c r="M377" s="30"/>
      <c r="N377" s="30"/>
      <c r="O377" s="30"/>
      <c r="P377" s="30"/>
      <c r="Q377" s="30"/>
      <c r="R377" s="30"/>
      <c r="S377" s="30"/>
      <c r="T377" s="30"/>
      <c r="U377" s="30"/>
      <c r="V377" s="30"/>
      <c r="W377" s="30"/>
      <c r="X377" s="30"/>
      <c r="Y377" s="30"/>
      <c r="Z377" s="30"/>
      <c r="AA377" s="30"/>
      <c r="AB377" s="30"/>
      <c r="AC377" s="30"/>
      <c r="AD377" s="30"/>
      <c r="AE377" s="30"/>
      <c r="AF377" s="33"/>
      <c r="AG377" s="33"/>
      <c r="AH377" s="33"/>
    </row>
    <row r="378" spans="1:34" x14ac:dyDescent="0.3">
      <c r="A378" s="32"/>
      <c r="B378" s="31"/>
      <c r="C378" s="31"/>
      <c r="D378" s="31"/>
      <c r="E378" s="31"/>
      <c r="F378" s="31"/>
      <c r="G378" s="31"/>
      <c r="H378" s="86"/>
      <c r="I378" s="86"/>
      <c r="J378" s="86"/>
      <c r="K378" s="30"/>
      <c r="L378" s="30"/>
      <c r="M378" s="30"/>
      <c r="N378" s="30"/>
      <c r="O378" s="30"/>
      <c r="P378" s="30"/>
      <c r="Q378" s="30"/>
      <c r="R378" s="30"/>
      <c r="S378" s="30"/>
      <c r="T378" s="30"/>
      <c r="U378" s="30"/>
      <c r="V378" s="30"/>
      <c r="W378" s="30"/>
      <c r="X378" s="30"/>
      <c r="Y378" s="30"/>
      <c r="Z378" s="30"/>
      <c r="AA378" s="30"/>
      <c r="AB378" s="30"/>
      <c r="AC378" s="30"/>
      <c r="AD378" s="30"/>
      <c r="AE378" s="30"/>
      <c r="AF378" s="33"/>
      <c r="AG378" s="33"/>
      <c r="AH378" s="33"/>
    </row>
    <row r="379" spans="1:34" x14ac:dyDescent="0.3">
      <c r="A379" s="32"/>
      <c r="B379" s="31"/>
      <c r="C379" s="31"/>
      <c r="D379" s="31"/>
      <c r="E379" s="31"/>
      <c r="F379" s="31"/>
      <c r="G379" s="31"/>
      <c r="H379" s="86"/>
      <c r="I379" s="86"/>
      <c r="J379" s="86"/>
      <c r="K379" s="30"/>
      <c r="L379" s="30"/>
      <c r="M379" s="30"/>
      <c r="N379" s="30"/>
      <c r="O379" s="30"/>
      <c r="P379" s="30"/>
      <c r="Q379" s="30"/>
      <c r="R379" s="30"/>
      <c r="S379" s="30"/>
      <c r="T379" s="30"/>
      <c r="U379" s="30"/>
      <c r="V379" s="30"/>
      <c r="W379" s="30"/>
      <c r="X379" s="30"/>
      <c r="Y379" s="30"/>
      <c r="Z379" s="30"/>
      <c r="AA379" s="30"/>
      <c r="AB379" s="30"/>
      <c r="AC379" s="30"/>
      <c r="AD379" s="30"/>
      <c r="AE379" s="30"/>
      <c r="AF379" s="33"/>
      <c r="AG379" s="33"/>
      <c r="AH379" s="33"/>
    </row>
    <row r="380" spans="1:34" x14ac:dyDescent="0.3">
      <c r="A380" s="32"/>
      <c r="B380" s="31"/>
      <c r="C380" s="31"/>
      <c r="D380" s="31"/>
      <c r="E380" s="31"/>
      <c r="F380" s="31"/>
      <c r="G380" s="31"/>
      <c r="H380" s="86"/>
      <c r="I380" s="86"/>
      <c r="J380" s="86"/>
      <c r="AF380" s="33"/>
      <c r="AG380" s="33"/>
      <c r="AH380" s="33"/>
    </row>
    <row r="381" spans="1:34" x14ac:dyDescent="0.3">
      <c r="A381" s="32"/>
      <c r="B381" s="31"/>
      <c r="C381" s="31"/>
      <c r="D381" s="31"/>
      <c r="E381" s="31"/>
      <c r="F381" s="31"/>
      <c r="G381" s="31"/>
      <c r="H381" s="86"/>
      <c r="I381" s="86"/>
      <c r="J381" s="86"/>
      <c r="AF381" s="33"/>
      <c r="AG381" s="33"/>
      <c r="AH381" s="33"/>
    </row>
    <row r="382" spans="1:34" x14ac:dyDescent="0.3">
      <c r="A382" s="32"/>
      <c r="B382" s="31"/>
      <c r="C382" s="31"/>
      <c r="D382" s="31"/>
      <c r="E382" s="31"/>
      <c r="F382" s="31"/>
      <c r="G382" s="31"/>
      <c r="H382" s="86"/>
      <c r="I382" s="86"/>
      <c r="J382" s="86"/>
      <c r="AF382" s="33"/>
      <c r="AG382" s="33"/>
      <c r="AH382" s="33"/>
    </row>
    <row r="383" spans="1:34" x14ac:dyDescent="0.3">
      <c r="A383" s="32"/>
      <c r="B383" s="31"/>
      <c r="C383" s="31"/>
      <c r="D383" s="31"/>
      <c r="E383" s="31"/>
      <c r="F383" s="31"/>
      <c r="G383" s="31"/>
      <c r="H383" s="86"/>
      <c r="I383" s="86"/>
      <c r="J383" s="86"/>
      <c r="AF383" s="33"/>
      <c r="AG383" s="33"/>
      <c r="AH383" s="33"/>
    </row>
    <row r="384" spans="1:34" x14ac:dyDescent="0.3">
      <c r="A384" s="32"/>
      <c r="B384" s="31"/>
      <c r="C384" s="31"/>
      <c r="D384" s="31"/>
      <c r="E384" s="31"/>
      <c r="F384" s="31"/>
      <c r="G384" s="31"/>
      <c r="H384" s="86"/>
      <c r="I384" s="86"/>
      <c r="J384" s="86"/>
      <c r="AF384" s="33"/>
      <c r="AG384" s="33"/>
      <c r="AH384" s="33"/>
    </row>
    <row r="385" spans="1:34" x14ac:dyDescent="0.3">
      <c r="A385" s="32"/>
      <c r="B385" s="31"/>
      <c r="C385" s="31"/>
      <c r="D385" s="31"/>
      <c r="E385" s="31"/>
      <c r="F385" s="31"/>
      <c r="G385" s="31"/>
      <c r="H385" s="86"/>
      <c r="I385" s="86"/>
      <c r="J385" s="86"/>
      <c r="AF385" s="33"/>
      <c r="AG385" s="33"/>
      <c r="AH385" s="33"/>
    </row>
    <row r="386" spans="1:34" x14ac:dyDescent="0.3">
      <c r="A386" s="32"/>
      <c r="B386" s="31"/>
      <c r="C386" s="31"/>
      <c r="D386" s="31"/>
      <c r="E386" s="31"/>
      <c r="F386" s="31"/>
      <c r="G386" s="31"/>
      <c r="H386" s="86"/>
      <c r="I386" s="86"/>
      <c r="J386" s="86"/>
      <c r="AF386" s="33"/>
      <c r="AG386" s="33"/>
      <c r="AH386" s="33"/>
    </row>
    <row r="387" spans="1:34" x14ac:dyDescent="0.3">
      <c r="A387" s="32"/>
      <c r="B387" s="31"/>
      <c r="C387" s="31"/>
      <c r="D387" s="31"/>
      <c r="E387" s="31"/>
      <c r="F387" s="31"/>
      <c r="G387" s="31"/>
      <c r="H387" s="86"/>
      <c r="I387" s="86"/>
      <c r="J387" s="86"/>
      <c r="AF387" s="33"/>
      <c r="AG387" s="33"/>
      <c r="AH387" s="33"/>
    </row>
    <row r="388" spans="1:34" x14ac:dyDescent="0.3">
      <c r="A388" s="32"/>
      <c r="B388" s="31"/>
      <c r="C388" s="31"/>
      <c r="D388" s="31"/>
      <c r="E388" s="31"/>
      <c r="F388" s="31"/>
      <c r="G388" s="31"/>
      <c r="H388" s="86"/>
      <c r="I388" s="86"/>
      <c r="J388" s="86"/>
      <c r="AF388" s="33"/>
      <c r="AG388" s="33"/>
      <c r="AH388" s="33"/>
    </row>
    <row r="389" spans="1:34" x14ac:dyDescent="0.3">
      <c r="A389" s="32"/>
      <c r="B389" s="31"/>
      <c r="C389" s="31"/>
      <c r="D389" s="31"/>
      <c r="E389" s="31"/>
      <c r="F389" s="31"/>
      <c r="G389" s="31"/>
      <c r="H389" s="86"/>
      <c r="I389" s="86"/>
      <c r="J389" s="86"/>
      <c r="AF389" s="33"/>
      <c r="AG389" s="33"/>
      <c r="AH389" s="33"/>
    </row>
    <row r="390" spans="1:34" x14ac:dyDescent="0.3">
      <c r="A390" s="32"/>
      <c r="B390" s="31"/>
      <c r="C390" s="31"/>
      <c r="D390" s="31"/>
      <c r="E390" s="31"/>
      <c r="F390" s="31"/>
      <c r="G390" s="31"/>
      <c r="H390" s="86"/>
      <c r="I390" s="86"/>
      <c r="J390" s="86"/>
      <c r="AF390" s="33"/>
      <c r="AG390" s="33"/>
      <c r="AH390" s="33"/>
    </row>
    <row r="391" spans="1:34" x14ac:dyDescent="0.3">
      <c r="A391" s="32"/>
      <c r="B391" s="31"/>
      <c r="C391" s="31"/>
      <c r="D391" s="31"/>
      <c r="E391" s="31"/>
      <c r="F391" s="31"/>
      <c r="G391" s="31"/>
      <c r="H391" s="86"/>
      <c r="I391" s="86"/>
      <c r="J391" s="86"/>
      <c r="AF391" s="33"/>
      <c r="AG391" s="33"/>
      <c r="AH391" s="33"/>
    </row>
    <row r="392" spans="1:34" x14ac:dyDescent="0.3">
      <c r="A392" s="32"/>
      <c r="B392" s="31"/>
      <c r="C392" s="31"/>
      <c r="D392" s="31"/>
      <c r="E392" s="31"/>
      <c r="F392" s="31"/>
      <c r="G392" s="31"/>
      <c r="H392" s="86"/>
      <c r="I392" s="86"/>
      <c r="J392" s="86"/>
      <c r="AF392" s="33"/>
      <c r="AG392" s="33"/>
      <c r="AH392" s="33"/>
    </row>
    <row r="393" spans="1:34" x14ac:dyDescent="0.3">
      <c r="A393" s="32"/>
      <c r="B393" s="31"/>
      <c r="C393" s="31"/>
      <c r="D393" s="31"/>
      <c r="E393" s="31"/>
      <c r="F393" s="31"/>
      <c r="G393" s="31"/>
      <c r="H393" s="86"/>
      <c r="I393" s="86"/>
      <c r="J393" s="86"/>
      <c r="AF393" s="33"/>
      <c r="AG393" s="33"/>
      <c r="AH393" s="33"/>
    </row>
    <row r="394" spans="1:34" x14ac:dyDescent="0.3">
      <c r="A394" s="32"/>
      <c r="B394" s="31"/>
      <c r="C394" s="31"/>
      <c r="D394" s="31"/>
      <c r="E394" s="31"/>
      <c r="F394" s="31"/>
      <c r="G394" s="31"/>
      <c r="H394" s="86"/>
      <c r="I394" s="86"/>
      <c r="J394" s="86"/>
      <c r="AF394" s="33"/>
      <c r="AG394" s="33"/>
      <c r="AH394" s="33"/>
    </row>
    <row r="395" spans="1:34" x14ac:dyDescent="0.3">
      <c r="A395" s="32"/>
      <c r="B395" s="31"/>
      <c r="C395" s="31"/>
      <c r="D395" s="31"/>
      <c r="E395" s="31"/>
      <c r="F395" s="31"/>
      <c r="G395" s="31"/>
      <c r="H395" s="86"/>
      <c r="I395" s="86"/>
      <c r="J395" s="86"/>
      <c r="AF395" s="33"/>
      <c r="AG395" s="33"/>
      <c r="AH395" s="33"/>
    </row>
    <row r="396" spans="1:34" x14ac:dyDescent="0.3">
      <c r="A396" s="32"/>
      <c r="B396" s="31"/>
      <c r="C396" s="31"/>
      <c r="D396" s="31"/>
      <c r="E396" s="31"/>
      <c r="F396" s="31"/>
      <c r="G396" s="31"/>
      <c r="H396" s="86"/>
      <c r="I396" s="86"/>
      <c r="J396" s="86"/>
      <c r="AF396" s="33"/>
      <c r="AG396" s="33"/>
      <c r="AH396" s="33"/>
    </row>
    <row r="397" spans="1:34" x14ac:dyDescent="0.3">
      <c r="A397" s="32"/>
      <c r="B397" s="31"/>
      <c r="C397" s="31"/>
      <c r="D397" s="31"/>
      <c r="E397" s="31"/>
      <c r="F397" s="31"/>
      <c r="G397" s="31"/>
      <c r="H397" s="86"/>
      <c r="I397" s="86"/>
      <c r="J397" s="86"/>
      <c r="AF397" s="33"/>
      <c r="AG397" s="33"/>
      <c r="AH397" s="33"/>
    </row>
    <row r="398" spans="1:34" x14ac:dyDescent="0.3">
      <c r="A398" s="32"/>
      <c r="B398" s="31"/>
      <c r="C398" s="31"/>
      <c r="D398" s="31"/>
      <c r="E398" s="31"/>
      <c r="F398" s="31"/>
      <c r="G398" s="31"/>
      <c r="H398" s="86"/>
      <c r="I398" s="86"/>
      <c r="J398" s="86"/>
      <c r="AF398" s="33"/>
      <c r="AG398" s="33"/>
      <c r="AH398" s="33"/>
    </row>
    <row r="399" spans="1:34" x14ac:dyDescent="0.3">
      <c r="A399" s="32"/>
      <c r="B399" s="31"/>
      <c r="C399" s="31"/>
      <c r="D399" s="31"/>
      <c r="E399" s="31"/>
      <c r="F399" s="31"/>
      <c r="G399" s="31"/>
      <c r="H399" s="86"/>
      <c r="I399" s="86"/>
      <c r="J399" s="86"/>
      <c r="AF399" s="33"/>
      <c r="AG399" s="33"/>
      <c r="AH399" s="33"/>
    </row>
    <row r="400" spans="1:34" x14ac:dyDescent="0.3">
      <c r="A400" s="32"/>
      <c r="B400" s="31"/>
      <c r="C400" s="31"/>
      <c r="D400" s="31"/>
      <c r="E400" s="31"/>
      <c r="F400" s="31"/>
      <c r="G400" s="31"/>
      <c r="H400" s="86"/>
      <c r="I400" s="86"/>
      <c r="J400" s="86"/>
      <c r="AF400" s="33"/>
      <c r="AG400" s="33"/>
      <c r="AH400" s="33"/>
    </row>
    <row r="401" spans="1:34" x14ac:dyDescent="0.3">
      <c r="A401" s="32"/>
      <c r="B401" s="31"/>
      <c r="C401" s="31"/>
      <c r="D401" s="31"/>
      <c r="E401" s="31"/>
      <c r="F401" s="31"/>
      <c r="G401" s="31"/>
      <c r="H401" s="86"/>
      <c r="I401" s="86"/>
      <c r="J401" s="86"/>
      <c r="AF401" s="33"/>
      <c r="AG401" s="33"/>
      <c r="AH401" s="33"/>
    </row>
    <row r="402" spans="1:34" x14ac:dyDescent="0.3">
      <c r="A402" s="32"/>
      <c r="B402" s="31"/>
      <c r="C402" s="31"/>
      <c r="D402" s="31"/>
      <c r="E402" s="31"/>
      <c r="F402" s="31"/>
      <c r="G402" s="31"/>
      <c r="H402" s="86"/>
      <c r="I402" s="86"/>
      <c r="J402" s="86"/>
      <c r="AF402" s="33"/>
      <c r="AG402" s="33"/>
      <c r="AH402" s="33"/>
    </row>
    <row r="403" spans="1:34" x14ac:dyDescent="0.3">
      <c r="A403" s="32"/>
      <c r="B403" s="31"/>
      <c r="C403" s="31"/>
      <c r="D403" s="31"/>
      <c r="E403" s="31"/>
      <c r="F403" s="31"/>
      <c r="G403" s="31"/>
      <c r="H403" s="86"/>
      <c r="I403" s="86"/>
      <c r="J403" s="86"/>
      <c r="AF403" s="33"/>
      <c r="AG403" s="33"/>
      <c r="AH403" s="33"/>
    </row>
    <row r="404" spans="1:34" x14ac:dyDescent="0.3">
      <c r="A404" s="32"/>
      <c r="B404" s="31"/>
      <c r="C404" s="31"/>
      <c r="D404" s="31"/>
      <c r="E404" s="31"/>
      <c r="F404" s="31"/>
      <c r="G404" s="31"/>
      <c r="H404" s="86"/>
      <c r="I404" s="86"/>
      <c r="J404" s="86"/>
      <c r="AF404" s="33"/>
      <c r="AG404" s="33"/>
      <c r="AH404" s="33"/>
    </row>
    <row r="405" spans="1:34" x14ac:dyDescent="0.3">
      <c r="A405" s="32"/>
      <c r="B405" s="31"/>
      <c r="C405" s="31"/>
      <c r="D405" s="31"/>
      <c r="E405" s="31"/>
      <c r="F405" s="31"/>
      <c r="G405" s="31"/>
      <c r="H405" s="86"/>
      <c r="I405" s="86"/>
      <c r="J405" s="86"/>
      <c r="AF405" s="33"/>
      <c r="AG405" s="33"/>
      <c r="AH405" s="33"/>
    </row>
    <row r="406" spans="1:34" x14ac:dyDescent="0.3">
      <c r="A406" s="32"/>
      <c r="B406" s="31"/>
      <c r="C406" s="31"/>
      <c r="D406" s="31"/>
      <c r="E406" s="31"/>
      <c r="F406" s="31"/>
      <c r="G406" s="31"/>
      <c r="H406" s="86"/>
      <c r="I406" s="86"/>
      <c r="J406" s="86"/>
      <c r="AF406" s="33"/>
      <c r="AG406" s="33"/>
      <c r="AH406" s="33"/>
    </row>
    <row r="407" spans="1:34" x14ac:dyDescent="0.3">
      <c r="A407" s="32"/>
      <c r="B407" s="31"/>
      <c r="C407" s="31"/>
      <c r="D407" s="31"/>
      <c r="E407" s="31"/>
      <c r="F407" s="31"/>
      <c r="G407" s="31"/>
      <c r="H407" s="86"/>
      <c r="I407" s="86"/>
      <c r="J407" s="86"/>
      <c r="AF407" s="33"/>
      <c r="AG407" s="33"/>
      <c r="AH407" s="33"/>
    </row>
    <row r="408" spans="1:34" x14ac:dyDescent="0.3">
      <c r="A408" s="32"/>
      <c r="B408" s="31"/>
      <c r="C408" s="31"/>
      <c r="D408" s="31"/>
      <c r="E408" s="31"/>
      <c r="F408" s="31"/>
      <c r="G408" s="31"/>
      <c r="H408" s="86"/>
      <c r="I408" s="86"/>
      <c r="J408" s="86"/>
      <c r="AF408" s="33"/>
      <c r="AG408" s="33"/>
      <c r="AH408" s="33"/>
    </row>
    <row r="409" spans="1:34" x14ac:dyDescent="0.3">
      <c r="A409" s="32"/>
      <c r="B409" s="31"/>
      <c r="C409" s="31"/>
      <c r="D409" s="31"/>
      <c r="E409" s="31"/>
      <c r="F409" s="31"/>
      <c r="G409" s="31"/>
      <c r="H409" s="86"/>
      <c r="I409" s="86"/>
      <c r="J409" s="86"/>
      <c r="AF409" s="33"/>
      <c r="AG409" s="33"/>
      <c r="AH409" s="33"/>
    </row>
    <row r="410" spans="1:34" x14ac:dyDescent="0.3">
      <c r="A410" s="32"/>
      <c r="B410" s="31"/>
      <c r="C410" s="31"/>
      <c r="D410" s="31"/>
      <c r="E410" s="31"/>
      <c r="F410" s="31"/>
      <c r="G410" s="31"/>
      <c r="H410" s="86"/>
      <c r="I410" s="86"/>
      <c r="J410" s="86"/>
      <c r="AF410" s="33"/>
      <c r="AG410" s="33"/>
      <c r="AH410" s="33"/>
    </row>
    <row r="411" spans="1:34" x14ac:dyDescent="0.3">
      <c r="A411" s="32"/>
      <c r="B411" s="31"/>
      <c r="C411" s="31"/>
      <c r="D411" s="31"/>
      <c r="E411" s="31"/>
      <c r="F411" s="31"/>
      <c r="G411" s="31"/>
      <c r="H411" s="86"/>
      <c r="I411" s="86"/>
      <c r="J411" s="86"/>
      <c r="AF411" s="33"/>
      <c r="AG411" s="33"/>
      <c r="AH411" s="33"/>
    </row>
    <row r="412" spans="1:34" x14ac:dyDescent="0.3">
      <c r="A412" s="32"/>
      <c r="B412" s="31"/>
      <c r="C412" s="31"/>
      <c r="D412" s="31"/>
      <c r="E412" s="31"/>
      <c r="F412" s="31"/>
      <c r="G412" s="31"/>
      <c r="H412" s="86"/>
      <c r="I412" s="86"/>
      <c r="J412" s="86"/>
      <c r="AF412" s="33"/>
      <c r="AG412" s="33"/>
      <c r="AH412" s="33"/>
    </row>
    <row r="413" spans="1:34" x14ac:dyDescent="0.3">
      <c r="A413" s="32"/>
      <c r="B413" s="31"/>
      <c r="C413" s="31"/>
      <c r="D413" s="31"/>
      <c r="E413" s="31"/>
      <c r="F413" s="31"/>
      <c r="G413" s="31"/>
      <c r="H413" s="86"/>
      <c r="I413" s="86"/>
      <c r="J413" s="86"/>
      <c r="AF413" s="33"/>
      <c r="AG413" s="33"/>
      <c r="AH413" s="33"/>
    </row>
    <row r="414" spans="1:34" x14ac:dyDescent="0.3">
      <c r="A414" s="32"/>
      <c r="B414" s="31"/>
      <c r="C414" s="31"/>
      <c r="D414" s="31"/>
      <c r="E414" s="31"/>
      <c r="F414" s="31"/>
      <c r="G414" s="31"/>
      <c r="H414" s="86"/>
      <c r="I414" s="86"/>
      <c r="J414" s="86"/>
      <c r="AF414" s="33"/>
      <c r="AG414" s="33"/>
      <c r="AH414" s="33"/>
    </row>
    <row r="415" spans="1:34" x14ac:dyDescent="0.3">
      <c r="A415" s="32"/>
      <c r="B415" s="31"/>
      <c r="C415" s="31"/>
      <c r="D415" s="31"/>
      <c r="E415" s="31"/>
      <c r="F415" s="31"/>
      <c r="G415" s="31"/>
      <c r="H415" s="86"/>
      <c r="I415" s="86"/>
      <c r="J415" s="86"/>
      <c r="AF415" s="33"/>
      <c r="AG415" s="33"/>
      <c r="AH415" s="33"/>
    </row>
    <row r="416" spans="1:34" x14ac:dyDescent="0.3">
      <c r="A416" s="32"/>
      <c r="B416" s="31"/>
      <c r="C416" s="31"/>
      <c r="D416" s="31"/>
      <c r="E416" s="31"/>
      <c r="F416" s="31"/>
      <c r="G416" s="31"/>
      <c r="H416" s="86"/>
      <c r="I416" s="86"/>
      <c r="J416" s="86"/>
      <c r="AF416" s="33"/>
      <c r="AG416" s="33"/>
      <c r="AH416" s="33"/>
    </row>
    <row r="417" spans="1:34" x14ac:dyDescent="0.3">
      <c r="A417" s="32"/>
      <c r="B417" s="31"/>
      <c r="C417" s="31"/>
      <c r="D417" s="31"/>
      <c r="E417" s="31"/>
      <c r="F417" s="31"/>
      <c r="G417" s="31"/>
      <c r="H417" s="86"/>
      <c r="I417" s="86"/>
      <c r="J417" s="86"/>
      <c r="AF417" s="33"/>
      <c r="AG417" s="33"/>
      <c r="AH417" s="33"/>
    </row>
    <row r="418" spans="1:34" x14ac:dyDescent="0.3">
      <c r="A418" s="32"/>
      <c r="B418" s="31"/>
      <c r="C418" s="31"/>
      <c r="D418" s="31"/>
      <c r="E418" s="31"/>
      <c r="F418" s="31"/>
      <c r="G418" s="31"/>
      <c r="H418" s="86"/>
      <c r="I418" s="86"/>
      <c r="J418" s="86"/>
      <c r="AF418" s="33"/>
      <c r="AG418" s="33"/>
      <c r="AH418" s="33"/>
    </row>
    <row r="419" spans="1:34" x14ac:dyDescent="0.3">
      <c r="A419" s="32"/>
      <c r="B419" s="31"/>
      <c r="C419" s="31"/>
      <c r="D419" s="31"/>
      <c r="E419" s="31"/>
      <c r="F419" s="31"/>
      <c r="G419" s="31"/>
      <c r="H419" s="86"/>
      <c r="I419" s="86"/>
      <c r="J419" s="86"/>
      <c r="AF419" s="33"/>
      <c r="AG419" s="33"/>
      <c r="AH419" s="33"/>
    </row>
    <row r="420" spans="1:34" x14ac:dyDescent="0.3">
      <c r="A420" s="32"/>
      <c r="B420" s="31"/>
      <c r="C420" s="31"/>
      <c r="D420" s="31"/>
      <c r="E420" s="31"/>
      <c r="F420" s="31"/>
      <c r="G420" s="31"/>
      <c r="H420" s="86"/>
      <c r="I420" s="86"/>
      <c r="J420" s="86"/>
      <c r="AF420" s="33"/>
      <c r="AG420" s="33"/>
      <c r="AH420" s="33"/>
    </row>
    <row r="421" spans="1:34" x14ac:dyDescent="0.3">
      <c r="A421" s="32"/>
      <c r="B421" s="31"/>
      <c r="C421" s="31"/>
      <c r="D421" s="31"/>
      <c r="E421" s="31"/>
      <c r="F421" s="31"/>
      <c r="G421" s="31"/>
      <c r="H421" s="86"/>
      <c r="I421" s="86"/>
      <c r="J421" s="86"/>
      <c r="AF421" s="33"/>
      <c r="AG421" s="33"/>
      <c r="AH421" s="33"/>
    </row>
    <row r="422" spans="1:34" x14ac:dyDescent="0.3">
      <c r="A422" s="32"/>
      <c r="B422" s="31"/>
      <c r="C422" s="31"/>
      <c r="D422" s="31"/>
      <c r="E422" s="31"/>
      <c r="F422" s="31"/>
      <c r="G422" s="31"/>
      <c r="H422" s="86"/>
      <c r="I422" s="86"/>
      <c r="J422" s="86"/>
      <c r="AF422" s="33"/>
      <c r="AG422" s="33"/>
      <c r="AH422" s="33"/>
    </row>
    <row r="423" spans="1:34" x14ac:dyDescent="0.3">
      <c r="A423" s="32"/>
      <c r="B423" s="31"/>
      <c r="C423" s="31"/>
      <c r="D423" s="31"/>
      <c r="E423" s="31"/>
      <c r="F423" s="31"/>
      <c r="G423" s="31"/>
      <c r="H423" s="86"/>
      <c r="I423" s="86"/>
      <c r="J423" s="86"/>
      <c r="AF423" s="33"/>
      <c r="AG423" s="33"/>
      <c r="AH423" s="33"/>
    </row>
    <row r="424" spans="1:34" x14ac:dyDescent="0.3">
      <c r="A424" s="32"/>
      <c r="B424" s="31"/>
      <c r="C424" s="31"/>
      <c r="D424" s="31"/>
      <c r="E424" s="31"/>
      <c r="F424" s="31"/>
      <c r="G424" s="31"/>
      <c r="H424" s="86"/>
      <c r="I424" s="86"/>
      <c r="J424" s="86"/>
      <c r="AF424" s="33"/>
      <c r="AG424" s="33"/>
      <c r="AH424" s="33"/>
    </row>
    <row r="425" spans="1:34" x14ac:dyDescent="0.3">
      <c r="A425" s="32"/>
      <c r="B425" s="31"/>
      <c r="C425" s="31"/>
      <c r="D425" s="31"/>
      <c r="E425" s="31"/>
      <c r="F425" s="31"/>
      <c r="G425" s="31"/>
      <c r="H425" s="86"/>
      <c r="I425" s="86"/>
      <c r="J425" s="86"/>
      <c r="AF425" s="33"/>
      <c r="AG425" s="33"/>
      <c r="AH425" s="33"/>
    </row>
    <row r="426" spans="1:34" x14ac:dyDescent="0.3">
      <c r="A426" s="32"/>
      <c r="B426" s="31"/>
      <c r="C426" s="31"/>
      <c r="D426" s="31"/>
      <c r="E426" s="31"/>
      <c r="F426" s="31"/>
      <c r="G426" s="31"/>
      <c r="H426" s="86"/>
      <c r="I426" s="86"/>
      <c r="J426" s="86"/>
      <c r="AF426" s="33"/>
      <c r="AG426" s="33"/>
      <c r="AH426" s="33"/>
    </row>
    <row r="427" spans="1:34" x14ac:dyDescent="0.3">
      <c r="A427" s="32"/>
      <c r="B427" s="31"/>
      <c r="C427" s="31"/>
      <c r="D427" s="31"/>
      <c r="E427" s="31"/>
      <c r="F427" s="31"/>
      <c r="G427" s="31"/>
      <c r="H427" s="86"/>
      <c r="I427" s="86"/>
      <c r="J427" s="86"/>
      <c r="AF427" s="33"/>
      <c r="AG427" s="33"/>
      <c r="AH427" s="33"/>
    </row>
    <row r="428" spans="1:34" x14ac:dyDescent="0.3">
      <c r="A428" s="32"/>
      <c r="B428" s="31"/>
      <c r="C428" s="31"/>
      <c r="D428" s="31"/>
      <c r="E428" s="31"/>
      <c r="F428" s="31"/>
      <c r="G428" s="31"/>
      <c r="H428" s="86"/>
      <c r="I428" s="86"/>
      <c r="J428" s="86"/>
      <c r="AF428" s="33"/>
      <c r="AG428" s="33"/>
      <c r="AH428" s="33"/>
    </row>
    <row r="429" spans="1:34" x14ac:dyDescent="0.3">
      <c r="A429" s="32"/>
      <c r="B429" s="31"/>
      <c r="C429" s="31"/>
      <c r="D429" s="31"/>
      <c r="E429" s="31"/>
      <c r="F429" s="31"/>
      <c r="G429" s="31"/>
      <c r="H429" s="86"/>
      <c r="I429" s="86"/>
      <c r="J429" s="86"/>
      <c r="AF429" s="33"/>
      <c r="AG429" s="33"/>
      <c r="AH429" s="33"/>
    </row>
    <row r="430" spans="1:34" x14ac:dyDescent="0.3">
      <c r="A430" s="32"/>
      <c r="B430" s="31"/>
      <c r="C430" s="31"/>
      <c r="D430" s="31"/>
      <c r="E430" s="31"/>
      <c r="F430" s="31"/>
      <c r="G430" s="31"/>
      <c r="H430" s="86"/>
      <c r="I430" s="86"/>
      <c r="J430" s="86"/>
      <c r="AF430" s="33"/>
      <c r="AG430" s="33"/>
      <c r="AH430" s="33"/>
    </row>
    <row r="431" spans="1:34" x14ac:dyDescent="0.3">
      <c r="A431" s="32"/>
      <c r="B431" s="31"/>
      <c r="C431" s="31"/>
      <c r="D431" s="31"/>
      <c r="E431" s="31"/>
      <c r="F431" s="31"/>
      <c r="G431" s="31"/>
      <c r="H431" s="86"/>
      <c r="I431" s="86"/>
      <c r="J431" s="86"/>
      <c r="AF431" s="33"/>
      <c r="AG431" s="33"/>
      <c r="AH431" s="33"/>
    </row>
    <row r="432" spans="1:34" x14ac:dyDescent="0.3">
      <c r="A432" s="32"/>
      <c r="B432" s="31"/>
      <c r="C432" s="31"/>
      <c r="D432" s="31"/>
      <c r="E432" s="31"/>
      <c r="F432" s="31"/>
      <c r="G432" s="31"/>
      <c r="H432" s="86"/>
      <c r="I432" s="86"/>
      <c r="J432" s="86"/>
      <c r="AF432" s="33"/>
      <c r="AG432" s="33"/>
      <c r="AH432" s="33"/>
    </row>
    <row r="433" spans="1:34" x14ac:dyDescent="0.3">
      <c r="A433" s="32"/>
      <c r="B433" s="31"/>
      <c r="C433" s="31"/>
      <c r="D433" s="31"/>
      <c r="E433" s="31"/>
      <c r="F433" s="31"/>
      <c r="G433" s="31"/>
      <c r="H433" s="86"/>
      <c r="I433" s="86"/>
      <c r="J433" s="86"/>
      <c r="AF433" s="33"/>
      <c r="AG433" s="33"/>
      <c r="AH433" s="33"/>
    </row>
    <row r="434" spans="1:34" x14ac:dyDescent="0.3">
      <c r="A434" s="32"/>
      <c r="B434" s="31"/>
      <c r="C434" s="31"/>
      <c r="D434" s="31"/>
      <c r="E434" s="31"/>
      <c r="F434" s="31"/>
      <c r="G434" s="31"/>
      <c r="H434" s="86"/>
      <c r="I434" s="86"/>
      <c r="J434" s="86"/>
      <c r="AF434" s="33"/>
      <c r="AG434" s="33"/>
      <c r="AH434" s="33"/>
    </row>
    <row r="435" spans="1:34" x14ac:dyDescent="0.3">
      <c r="A435" s="32"/>
      <c r="B435" s="31"/>
      <c r="C435" s="31"/>
      <c r="D435" s="31"/>
      <c r="E435" s="31"/>
      <c r="F435" s="31"/>
      <c r="G435" s="31"/>
      <c r="H435" s="86"/>
      <c r="I435" s="86"/>
      <c r="J435" s="86"/>
      <c r="AF435" s="33"/>
      <c r="AG435" s="33"/>
      <c r="AH435" s="33"/>
    </row>
    <row r="436" spans="1:34" x14ac:dyDescent="0.3">
      <c r="A436" s="32"/>
      <c r="B436" s="31"/>
      <c r="C436" s="31"/>
      <c r="D436" s="31"/>
      <c r="E436" s="31"/>
      <c r="F436" s="31"/>
      <c r="G436" s="31"/>
      <c r="H436" s="86"/>
      <c r="I436" s="86"/>
      <c r="J436" s="86"/>
      <c r="AF436" s="33"/>
      <c r="AG436" s="33"/>
      <c r="AH436" s="33"/>
    </row>
    <row r="437" spans="1:34" x14ac:dyDescent="0.3">
      <c r="A437" s="32"/>
      <c r="B437" s="31"/>
      <c r="C437" s="31"/>
      <c r="D437" s="31"/>
      <c r="E437" s="31"/>
      <c r="F437" s="31"/>
      <c r="G437" s="31"/>
      <c r="H437" s="86"/>
      <c r="I437" s="86"/>
      <c r="J437" s="86"/>
      <c r="AF437" s="33"/>
      <c r="AG437" s="33"/>
      <c r="AH437" s="33"/>
    </row>
    <row r="438" spans="1:34" x14ac:dyDescent="0.3">
      <c r="A438" s="32"/>
      <c r="B438" s="31"/>
      <c r="C438" s="31"/>
      <c r="D438" s="31"/>
      <c r="E438" s="31"/>
      <c r="F438" s="31"/>
      <c r="G438" s="31"/>
      <c r="H438" s="86"/>
      <c r="I438" s="86"/>
      <c r="J438" s="86"/>
      <c r="AF438" s="33"/>
      <c r="AG438" s="33"/>
      <c r="AH438" s="33"/>
    </row>
    <row r="439" spans="1:34" x14ac:dyDescent="0.3">
      <c r="A439" s="32"/>
      <c r="B439" s="31"/>
      <c r="C439" s="31"/>
      <c r="D439" s="31"/>
      <c r="E439" s="31"/>
      <c r="F439" s="31"/>
      <c r="G439" s="31"/>
      <c r="H439" s="86"/>
      <c r="I439" s="86"/>
      <c r="J439" s="86"/>
      <c r="AF439" s="33"/>
      <c r="AG439" s="33"/>
      <c r="AH439" s="33"/>
    </row>
    <row r="440" spans="1:34" x14ac:dyDescent="0.3">
      <c r="A440" s="32"/>
      <c r="B440" s="31"/>
      <c r="C440" s="31"/>
      <c r="D440" s="31"/>
      <c r="E440" s="31"/>
      <c r="F440" s="31"/>
      <c r="G440" s="31"/>
      <c r="H440" s="86"/>
      <c r="I440" s="86"/>
      <c r="J440" s="86"/>
      <c r="AF440" s="33"/>
      <c r="AG440" s="33"/>
      <c r="AH440" s="33"/>
    </row>
    <row r="441" spans="1:34" x14ac:dyDescent="0.3">
      <c r="A441" s="32"/>
      <c r="B441" s="31"/>
      <c r="C441" s="31"/>
      <c r="D441" s="31"/>
      <c r="E441" s="31"/>
      <c r="F441" s="31"/>
      <c r="G441" s="31"/>
      <c r="H441" s="86"/>
      <c r="I441" s="86"/>
      <c r="J441" s="86"/>
      <c r="AF441" s="33"/>
      <c r="AG441" s="33"/>
      <c r="AH441" s="33"/>
    </row>
    <row r="442" spans="1:34" x14ac:dyDescent="0.3">
      <c r="A442" s="32"/>
      <c r="B442" s="31"/>
      <c r="C442" s="31"/>
      <c r="D442" s="31"/>
      <c r="E442" s="31"/>
      <c r="F442" s="31"/>
      <c r="G442" s="31"/>
      <c r="H442" s="86"/>
      <c r="I442" s="86"/>
      <c r="J442" s="86"/>
      <c r="AF442" s="33"/>
      <c r="AG442" s="33"/>
      <c r="AH442" s="33"/>
    </row>
    <row r="443" spans="1:34" x14ac:dyDescent="0.3">
      <c r="A443" s="32"/>
      <c r="B443" s="31"/>
      <c r="C443" s="31"/>
      <c r="D443" s="31"/>
      <c r="E443" s="31"/>
      <c r="F443" s="31"/>
      <c r="G443" s="31"/>
      <c r="H443" s="86"/>
      <c r="I443" s="86"/>
      <c r="J443" s="86"/>
      <c r="AF443" s="33"/>
      <c r="AG443" s="33"/>
      <c r="AH443" s="33"/>
    </row>
    <row r="444" spans="1:34" x14ac:dyDescent="0.3">
      <c r="A444" s="32"/>
      <c r="B444" s="31"/>
      <c r="C444" s="31"/>
      <c r="D444" s="31"/>
      <c r="E444" s="31"/>
      <c r="F444" s="31"/>
      <c r="G444" s="31"/>
      <c r="H444" s="86"/>
      <c r="I444" s="86"/>
      <c r="J444" s="86"/>
      <c r="AF444" s="33"/>
      <c r="AG444" s="33"/>
      <c r="AH444" s="33"/>
    </row>
    <row r="445" spans="1:34" x14ac:dyDescent="0.3">
      <c r="A445" s="32"/>
      <c r="B445" s="31"/>
      <c r="C445" s="31"/>
      <c r="D445" s="31"/>
      <c r="E445" s="31"/>
      <c r="F445" s="31"/>
      <c r="G445" s="31"/>
      <c r="H445" s="86"/>
      <c r="I445" s="86"/>
      <c r="J445" s="86"/>
      <c r="AF445" s="33"/>
      <c r="AG445" s="33"/>
      <c r="AH445" s="33"/>
    </row>
    <row r="446" spans="1:34" x14ac:dyDescent="0.3">
      <c r="A446" s="32"/>
      <c r="B446" s="31"/>
      <c r="C446" s="31"/>
      <c r="D446" s="31"/>
      <c r="E446" s="31"/>
      <c r="F446" s="31"/>
      <c r="G446" s="31"/>
      <c r="H446" s="86"/>
      <c r="I446" s="86"/>
      <c r="J446" s="86"/>
      <c r="AF446" s="33"/>
      <c r="AG446" s="33"/>
      <c r="AH446" s="33"/>
    </row>
    <row r="447" spans="1:34" x14ac:dyDescent="0.3">
      <c r="A447" s="32"/>
      <c r="B447" s="31"/>
      <c r="C447" s="31"/>
      <c r="D447" s="31"/>
      <c r="E447" s="31"/>
      <c r="F447" s="31"/>
      <c r="G447" s="31"/>
      <c r="H447" s="86"/>
      <c r="I447" s="86"/>
      <c r="J447" s="86"/>
      <c r="AF447" s="33"/>
      <c r="AG447" s="33"/>
      <c r="AH447" s="33"/>
    </row>
    <row r="448" spans="1:34" x14ac:dyDescent="0.3">
      <c r="A448" s="32"/>
      <c r="B448" s="31"/>
      <c r="C448" s="31"/>
      <c r="D448" s="31"/>
      <c r="E448" s="31"/>
      <c r="F448" s="31"/>
      <c r="G448" s="31"/>
      <c r="H448" s="86"/>
      <c r="I448" s="86"/>
      <c r="J448" s="86"/>
      <c r="AF448" s="33"/>
      <c r="AG448" s="33"/>
      <c r="AH448" s="33"/>
    </row>
    <row r="449" spans="1:34" x14ac:dyDescent="0.3">
      <c r="A449" s="32"/>
      <c r="B449" s="31"/>
      <c r="C449" s="31"/>
      <c r="D449" s="31"/>
      <c r="E449" s="31"/>
      <c r="F449" s="31"/>
      <c r="G449" s="31"/>
      <c r="H449" s="86"/>
      <c r="I449" s="86"/>
      <c r="J449" s="86"/>
      <c r="AF449" s="33"/>
      <c r="AG449" s="33"/>
      <c r="AH449" s="33"/>
    </row>
    <row r="450" spans="1:34" x14ac:dyDescent="0.3">
      <c r="A450" s="32"/>
      <c r="B450" s="31"/>
      <c r="C450" s="31"/>
      <c r="D450" s="31"/>
      <c r="E450" s="31"/>
      <c r="F450" s="31"/>
      <c r="G450" s="31"/>
      <c r="H450" s="86"/>
      <c r="I450" s="86"/>
      <c r="J450" s="86"/>
      <c r="AF450" s="33"/>
      <c r="AG450" s="33"/>
      <c r="AH450" s="33"/>
    </row>
    <row r="451" spans="1:34" x14ac:dyDescent="0.3">
      <c r="A451" s="32"/>
      <c r="B451" s="31"/>
      <c r="C451" s="31"/>
      <c r="D451" s="31"/>
      <c r="E451" s="31"/>
      <c r="F451" s="31"/>
      <c r="G451" s="31"/>
      <c r="H451" s="86"/>
      <c r="I451" s="86"/>
      <c r="J451" s="86"/>
      <c r="AF451" s="33"/>
      <c r="AG451" s="33"/>
      <c r="AH451" s="33"/>
    </row>
    <row r="452" spans="1:34" x14ac:dyDescent="0.3">
      <c r="A452" s="32"/>
      <c r="B452" s="31"/>
      <c r="C452" s="31"/>
      <c r="D452" s="31"/>
      <c r="E452" s="31"/>
      <c r="F452" s="31"/>
      <c r="G452" s="31"/>
      <c r="H452" s="86"/>
      <c r="I452" s="86"/>
      <c r="J452" s="86"/>
      <c r="AF452" s="33"/>
      <c r="AG452" s="33"/>
      <c r="AH452" s="33"/>
    </row>
    <row r="453" spans="1:34" x14ac:dyDescent="0.3">
      <c r="A453" s="32"/>
      <c r="B453" s="31"/>
      <c r="C453" s="31"/>
      <c r="D453" s="31"/>
      <c r="E453" s="31"/>
      <c r="F453" s="31"/>
      <c r="G453" s="31"/>
      <c r="H453" s="86"/>
      <c r="I453" s="86"/>
      <c r="J453" s="86"/>
      <c r="AF453" s="33"/>
      <c r="AG453" s="33"/>
      <c r="AH453" s="33"/>
    </row>
    <row r="454" spans="1:34" x14ac:dyDescent="0.3">
      <c r="A454" s="32"/>
      <c r="B454" s="31"/>
      <c r="C454" s="31"/>
      <c r="D454" s="31"/>
      <c r="E454" s="31"/>
      <c r="F454" s="31"/>
      <c r="G454" s="31"/>
      <c r="H454" s="86"/>
      <c r="I454" s="86"/>
      <c r="J454" s="86"/>
      <c r="AF454" s="33"/>
      <c r="AG454" s="33"/>
      <c r="AH454" s="33"/>
    </row>
    <row r="455" spans="1:34" x14ac:dyDescent="0.3">
      <c r="A455" s="32"/>
      <c r="B455" s="31"/>
      <c r="C455" s="31"/>
      <c r="D455" s="31"/>
      <c r="E455" s="31"/>
      <c r="F455" s="31"/>
      <c r="G455" s="31"/>
      <c r="H455" s="86"/>
      <c r="I455" s="86"/>
      <c r="J455" s="86"/>
      <c r="AF455" s="33"/>
      <c r="AG455" s="33"/>
      <c r="AH455" s="33"/>
    </row>
    <row r="456" spans="1:34" x14ac:dyDescent="0.3">
      <c r="A456" s="32"/>
      <c r="B456" s="31"/>
      <c r="C456" s="31"/>
      <c r="D456" s="31"/>
      <c r="E456" s="31"/>
      <c r="F456" s="31"/>
      <c r="G456" s="31"/>
      <c r="H456" s="86"/>
      <c r="I456" s="86"/>
      <c r="J456" s="86"/>
      <c r="AF456" s="33"/>
      <c r="AG456" s="33"/>
      <c r="AH456" s="33"/>
    </row>
    <row r="457" spans="1:34" x14ac:dyDescent="0.3">
      <c r="A457" s="32"/>
      <c r="B457" s="31"/>
      <c r="C457" s="31"/>
      <c r="D457" s="31"/>
      <c r="E457" s="31"/>
      <c r="F457" s="31"/>
      <c r="G457" s="31"/>
      <c r="H457" s="86"/>
      <c r="I457" s="86"/>
      <c r="J457" s="86"/>
      <c r="AF457" s="33"/>
      <c r="AG457" s="33"/>
      <c r="AH457" s="33"/>
    </row>
    <row r="458" spans="1:34" x14ac:dyDescent="0.3">
      <c r="A458" s="32"/>
      <c r="B458" s="31"/>
      <c r="C458" s="31"/>
      <c r="D458" s="31"/>
      <c r="E458" s="31"/>
      <c r="F458" s="31"/>
      <c r="G458" s="31"/>
      <c r="H458" s="86"/>
      <c r="I458" s="86"/>
      <c r="J458" s="86"/>
      <c r="AF458" s="33"/>
      <c r="AG458" s="33"/>
      <c r="AH458" s="33"/>
    </row>
    <row r="459" spans="1:34" x14ac:dyDescent="0.3">
      <c r="A459" s="32"/>
      <c r="B459" s="31"/>
      <c r="C459" s="31"/>
      <c r="D459" s="31"/>
      <c r="E459" s="31"/>
      <c r="F459" s="31"/>
      <c r="G459" s="31"/>
      <c r="H459" s="86"/>
      <c r="I459" s="86"/>
      <c r="J459" s="86"/>
      <c r="AF459" s="33"/>
      <c r="AG459" s="33"/>
      <c r="AH459" s="33"/>
    </row>
    <row r="460" spans="1:34" x14ac:dyDescent="0.3">
      <c r="A460" s="32"/>
      <c r="B460" s="31"/>
      <c r="C460" s="31"/>
      <c r="D460" s="31"/>
      <c r="E460" s="31"/>
      <c r="F460" s="31"/>
      <c r="G460" s="31"/>
      <c r="H460" s="86"/>
      <c r="I460" s="86"/>
      <c r="J460" s="86"/>
      <c r="AF460" s="33"/>
      <c r="AG460" s="33"/>
      <c r="AH460" s="33"/>
    </row>
    <row r="461" spans="1:34" x14ac:dyDescent="0.3">
      <c r="A461" s="32"/>
      <c r="B461" s="31"/>
      <c r="C461" s="31"/>
      <c r="D461" s="31"/>
      <c r="E461" s="31"/>
      <c r="F461" s="31"/>
      <c r="G461" s="31"/>
      <c r="H461" s="86"/>
      <c r="I461" s="86"/>
      <c r="J461" s="86"/>
      <c r="AF461" s="33"/>
      <c r="AG461" s="33"/>
      <c r="AH461" s="33"/>
    </row>
    <row r="462" spans="1:34" x14ac:dyDescent="0.3">
      <c r="A462" s="32"/>
      <c r="B462" s="31"/>
      <c r="C462" s="31"/>
      <c r="D462" s="31"/>
      <c r="E462" s="31"/>
      <c r="F462" s="31"/>
      <c r="G462" s="31"/>
      <c r="H462" s="86"/>
      <c r="I462" s="86"/>
      <c r="J462" s="86"/>
      <c r="AF462" s="33"/>
      <c r="AG462" s="33"/>
      <c r="AH462" s="33"/>
    </row>
    <row r="463" spans="1:34" x14ac:dyDescent="0.3">
      <c r="A463" s="32"/>
      <c r="B463" s="31"/>
      <c r="C463" s="31"/>
      <c r="D463" s="31"/>
      <c r="E463" s="31"/>
      <c r="F463" s="31"/>
      <c r="G463" s="31"/>
      <c r="H463" s="86"/>
      <c r="I463" s="86"/>
      <c r="J463" s="86"/>
      <c r="AF463" s="33"/>
      <c r="AG463" s="33"/>
      <c r="AH463" s="33"/>
    </row>
    <row r="464" spans="1:34" x14ac:dyDescent="0.3">
      <c r="A464" s="32"/>
      <c r="B464" s="31"/>
      <c r="C464" s="31"/>
      <c r="D464" s="31"/>
      <c r="E464" s="31"/>
      <c r="F464" s="31"/>
      <c r="G464" s="31"/>
      <c r="H464" s="86"/>
      <c r="I464" s="86"/>
      <c r="J464" s="86"/>
      <c r="AF464" s="33"/>
      <c r="AG464" s="33"/>
      <c r="AH464" s="33"/>
    </row>
    <row r="465" spans="1:34" x14ac:dyDescent="0.3">
      <c r="A465" s="32"/>
      <c r="B465" s="31"/>
      <c r="C465" s="31"/>
      <c r="D465" s="31"/>
      <c r="E465" s="31"/>
      <c r="F465" s="31"/>
      <c r="G465" s="31"/>
      <c r="H465" s="86"/>
      <c r="I465" s="86"/>
      <c r="J465" s="86"/>
      <c r="AF465" s="33"/>
      <c r="AG465" s="33"/>
      <c r="AH465" s="33"/>
    </row>
    <row r="466" spans="1:34" x14ac:dyDescent="0.3">
      <c r="A466" s="32"/>
      <c r="B466" s="31"/>
      <c r="C466" s="31"/>
      <c r="D466" s="31"/>
      <c r="E466" s="31"/>
      <c r="F466" s="31"/>
      <c r="G466" s="31"/>
      <c r="H466" s="86"/>
      <c r="I466" s="86"/>
      <c r="J466" s="86"/>
      <c r="AF466" s="33"/>
      <c r="AG466" s="33"/>
      <c r="AH466" s="33"/>
    </row>
    <row r="467" spans="1:34" x14ac:dyDescent="0.3">
      <c r="A467" s="32"/>
      <c r="B467" s="31"/>
      <c r="C467" s="31"/>
      <c r="D467" s="31"/>
      <c r="E467" s="31"/>
      <c r="F467" s="31"/>
      <c r="G467" s="31"/>
      <c r="H467" s="86"/>
      <c r="I467" s="86"/>
      <c r="J467" s="86"/>
      <c r="AF467" s="33"/>
      <c r="AG467" s="33"/>
      <c r="AH467" s="33"/>
    </row>
    <row r="468" spans="1:34" x14ac:dyDescent="0.3">
      <c r="A468" s="32"/>
      <c r="B468" s="31"/>
      <c r="C468" s="31"/>
      <c r="D468" s="31"/>
      <c r="E468" s="31"/>
      <c r="F468" s="31"/>
      <c r="G468" s="31"/>
      <c r="H468" s="86"/>
      <c r="I468" s="86"/>
      <c r="J468" s="86"/>
      <c r="AF468" s="33"/>
      <c r="AG468" s="33"/>
      <c r="AH468" s="33"/>
    </row>
    <row r="469" spans="1:34" x14ac:dyDescent="0.3">
      <c r="A469" s="32"/>
      <c r="B469" s="31"/>
      <c r="C469" s="31"/>
      <c r="D469" s="31"/>
      <c r="E469" s="31"/>
      <c r="F469" s="31"/>
      <c r="G469" s="31"/>
      <c r="H469" s="86"/>
      <c r="I469" s="86"/>
      <c r="J469" s="86"/>
      <c r="AF469" s="33"/>
      <c r="AG469" s="33"/>
      <c r="AH469" s="33"/>
    </row>
    <row r="470" spans="1:34" x14ac:dyDescent="0.3">
      <c r="A470" s="32"/>
      <c r="B470" s="31"/>
      <c r="C470" s="31"/>
      <c r="D470" s="31"/>
      <c r="E470" s="31"/>
      <c r="F470" s="31"/>
      <c r="G470" s="31"/>
      <c r="H470" s="86"/>
      <c r="I470" s="86"/>
      <c r="J470" s="86"/>
      <c r="AF470" s="33"/>
      <c r="AG470" s="33"/>
      <c r="AH470" s="33"/>
    </row>
    <row r="471" spans="1:34" x14ac:dyDescent="0.3">
      <c r="A471" s="32"/>
      <c r="B471" s="31"/>
      <c r="C471" s="31"/>
      <c r="D471" s="31"/>
      <c r="E471" s="31"/>
      <c r="F471" s="31"/>
      <c r="G471" s="31"/>
      <c r="H471" s="86"/>
      <c r="I471" s="86"/>
      <c r="J471" s="86"/>
      <c r="AF471" s="33"/>
      <c r="AG471" s="33"/>
      <c r="AH471" s="33"/>
    </row>
    <row r="472" spans="1:34" x14ac:dyDescent="0.3">
      <c r="A472" s="32"/>
      <c r="B472" s="31"/>
      <c r="C472" s="31"/>
      <c r="D472" s="31"/>
      <c r="E472" s="31"/>
      <c r="F472" s="31"/>
      <c r="G472" s="31"/>
      <c r="H472" s="86"/>
      <c r="I472" s="86"/>
      <c r="J472" s="86"/>
      <c r="AF472" s="33"/>
      <c r="AG472" s="33"/>
      <c r="AH472" s="33"/>
    </row>
    <row r="473" spans="1:34" x14ac:dyDescent="0.3">
      <c r="A473" s="32"/>
      <c r="B473" s="31"/>
      <c r="C473" s="31"/>
      <c r="D473" s="31"/>
      <c r="E473" s="31"/>
      <c r="F473" s="31"/>
      <c r="G473" s="31"/>
      <c r="H473" s="86"/>
      <c r="I473" s="86"/>
      <c r="J473" s="86"/>
      <c r="AF473" s="33"/>
      <c r="AG473" s="33"/>
      <c r="AH473" s="33"/>
    </row>
    <row r="474" spans="1:34" x14ac:dyDescent="0.3">
      <c r="A474" s="32"/>
      <c r="B474" s="31"/>
      <c r="C474" s="31"/>
      <c r="D474" s="31"/>
      <c r="E474" s="31"/>
      <c r="F474" s="31"/>
      <c r="G474" s="31"/>
      <c r="H474" s="86"/>
      <c r="I474" s="86"/>
      <c r="J474" s="86"/>
      <c r="AF474" s="33"/>
      <c r="AG474" s="33"/>
      <c r="AH474" s="33"/>
    </row>
    <row r="475" spans="1:34" x14ac:dyDescent="0.3">
      <c r="A475" s="32"/>
      <c r="B475" s="31"/>
      <c r="C475" s="31"/>
      <c r="D475" s="31"/>
      <c r="E475" s="31"/>
      <c r="F475" s="31"/>
      <c r="G475" s="31"/>
      <c r="H475" s="86"/>
      <c r="I475" s="86"/>
      <c r="J475" s="86"/>
      <c r="AF475" s="33"/>
      <c r="AG475" s="33"/>
      <c r="AH475" s="33"/>
    </row>
    <row r="476" spans="1:34" x14ac:dyDescent="0.3">
      <c r="A476" s="32"/>
      <c r="B476" s="31"/>
      <c r="C476" s="31"/>
      <c r="D476" s="31"/>
      <c r="E476" s="31"/>
      <c r="F476" s="31"/>
      <c r="G476" s="31"/>
      <c r="H476" s="86"/>
      <c r="I476" s="86"/>
      <c r="J476" s="86"/>
      <c r="AF476" s="33"/>
      <c r="AG476" s="33"/>
      <c r="AH476" s="33"/>
    </row>
    <row r="477" spans="1:34" x14ac:dyDescent="0.3">
      <c r="A477" s="32"/>
      <c r="B477" s="31"/>
      <c r="C477" s="31"/>
      <c r="D477" s="31"/>
      <c r="E477" s="31"/>
      <c r="F477" s="31"/>
      <c r="G477" s="31"/>
      <c r="H477" s="86"/>
      <c r="I477" s="86"/>
      <c r="J477" s="86"/>
      <c r="AF477" s="33"/>
      <c r="AG477" s="33"/>
      <c r="AH477" s="33"/>
    </row>
    <row r="478" spans="1:34" x14ac:dyDescent="0.3">
      <c r="A478" s="32"/>
      <c r="B478" s="31"/>
      <c r="C478" s="31"/>
      <c r="D478" s="31"/>
      <c r="E478" s="31"/>
      <c r="F478" s="31"/>
      <c r="G478" s="31"/>
      <c r="H478" s="86"/>
      <c r="I478" s="86"/>
      <c r="J478" s="86"/>
      <c r="AF478" s="33"/>
      <c r="AG478" s="33"/>
      <c r="AH478" s="33"/>
    </row>
    <row r="479" spans="1:34" x14ac:dyDescent="0.3">
      <c r="A479" s="32"/>
      <c r="B479" s="31"/>
      <c r="C479" s="31"/>
      <c r="D479" s="31"/>
      <c r="E479" s="31"/>
      <c r="F479" s="31"/>
      <c r="G479" s="31"/>
      <c r="H479" s="86"/>
      <c r="I479" s="86"/>
      <c r="J479" s="86"/>
      <c r="AF479" s="33"/>
      <c r="AG479" s="33"/>
      <c r="AH479" s="33"/>
    </row>
    <row r="480" spans="1:34" x14ac:dyDescent="0.3">
      <c r="A480" s="32"/>
      <c r="B480" s="31"/>
      <c r="C480" s="31"/>
      <c r="D480" s="31"/>
      <c r="E480" s="31"/>
      <c r="F480" s="31"/>
      <c r="G480" s="31"/>
      <c r="H480" s="86"/>
      <c r="I480" s="86"/>
      <c r="J480" s="86"/>
      <c r="AF480" s="33"/>
      <c r="AG480" s="33"/>
      <c r="AH480" s="33"/>
    </row>
    <row r="481" spans="1:34" x14ac:dyDescent="0.3">
      <c r="A481" s="32"/>
      <c r="B481" s="31"/>
      <c r="C481" s="31"/>
      <c r="D481" s="31"/>
      <c r="E481" s="31"/>
      <c r="F481" s="31"/>
      <c r="G481" s="31"/>
      <c r="H481" s="86"/>
      <c r="I481" s="86"/>
      <c r="J481" s="86"/>
      <c r="AF481" s="33"/>
      <c r="AG481" s="33"/>
      <c r="AH481" s="33"/>
    </row>
    <row r="482" spans="1:34" x14ac:dyDescent="0.3">
      <c r="A482" s="32"/>
      <c r="B482" s="31"/>
      <c r="C482" s="31"/>
      <c r="D482" s="31"/>
      <c r="E482" s="31"/>
      <c r="F482" s="31"/>
      <c r="G482" s="31"/>
      <c r="H482" s="86"/>
      <c r="I482" s="86"/>
      <c r="J482" s="86"/>
      <c r="AF482" s="33"/>
      <c r="AG482" s="33"/>
      <c r="AH482" s="33"/>
    </row>
    <row r="483" spans="1:34" x14ac:dyDescent="0.3">
      <c r="A483" s="32"/>
      <c r="B483" s="31"/>
      <c r="C483" s="31"/>
      <c r="D483" s="31"/>
      <c r="E483" s="31"/>
      <c r="F483" s="31"/>
      <c r="G483" s="31"/>
      <c r="H483" s="86"/>
      <c r="I483" s="86"/>
      <c r="J483" s="86"/>
      <c r="AF483" s="33"/>
      <c r="AG483" s="33"/>
      <c r="AH483" s="33"/>
    </row>
    <row r="484" spans="1:34" x14ac:dyDescent="0.3">
      <c r="A484" s="32"/>
      <c r="B484" s="31"/>
      <c r="C484" s="31"/>
      <c r="D484" s="31"/>
      <c r="E484" s="31"/>
      <c r="F484" s="31"/>
      <c r="G484" s="31"/>
      <c r="H484" s="86"/>
      <c r="I484" s="86"/>
      <c r="J484" s="86"/>
      <c r="AF484" s="33"/>
      <c r="AG484" s="33"/>
      <c r="AH484" s="33"/>
    </row>
    <row r="485" spans="1:34" x14ac:dyDescent="0.3">
      <c r="A485" s="32"/>
      <c r="B485" s="31"/>
      <c r="C485" s="31"/>
      <c r="D485" s="31"/>
      <c r="E485" s="31"/>
      <c r="F485" s="31"/>
      <c r="G485" s="31"/>
      <c r="H485" s="86"/>
      <c r="I485" s="86"/>
      <c r="J485" s="86"/>
      <c r="AF485" s="33"/>
      <c r="AG485" s="33"/>
      <c r="AH485" s="33"/>
    </row>
    <row r="486" spans="1:34" x14ac:dyDescent="0.3">
      <c r="A486" s="32"/>
      <c r="B486" s="31"/>
      <c r="C486" s="31"/>
      <c r="D486" s="31"/>
      <c r="E486" s="31"/>
      <c r="F486" s="31"/>
      <c r="G486" s="31"/>
      <c r="H486" s="86"/>
      <c r="I486" s="86"/>
      <c r="J486" s="86"/>
      <c r="AF486" s="33"/>
      <c r="AG486" s="33"/>
      <c r="AH486" s="33"/>
    </row>
    <row r="487" spans="1:34" x14ac:dyDescent="0.3">
      <c r="A487" s="32"/>
      <c r="B487" s="31"/>
      <c r="C487" s="31"/>
      <c r="D487" s="31"/>
      <c r="E487" s="31"/>
      <c r="F487" s="31"/>
      <c r="G487" s="31"/>
      <c r="H487" s="86"/>
      <c r="I487" s="86"/>
      <c r="J487" s="86"/>
      <c r="AF487" s="33"/>
      <c r="AG487" s="33"/>
      <c r="AH487" s="33"/>
    </row>
    <row r="488" spans="1:34" x14ac:dyDescent="0.3">
      <c r="A488" s="32"/>
      <c r="B488" s="31"/>
      <c r="C488" s="31"/>
      <c r="D488" s="31"/>
      <c r="E488" s="31"/>
      <c r="F488" s="31"/>
      <c r="G488" s="31"/>
      <c r="H488" s="86"/>
      <c r="I488" s="86"/>
      <c r="J488" s="86"/>
      <c r="AF488" s="33"/>
      <c r="AG488" s="33"/>
      <c r="AH488" s="33"/>
    </row>
    <row r="489" spans="1:34" x14ac:dyDescent="0.3">
      <c r="A489" s="32"/>
      <c r="B489" s="31"/>
      <c r="C489" s="31"/>
      <c r="D489" s="31"/>
      <c r="E489" s="31"/>
      <c r="F489" s="31"/>
      <c r="G489" s="31"/>
      <c r="H489" s="86"/>
      <c r="I489" s="86"/>
      <c r="J489" s="86"/>
      <c r="AF489" s="33"/>
      <c r="AG489" s="33"/>
      <c r="AH489" s="33"/>
    </row>
    <row r="490" spans="1:34" x14ac:dyDescent="0.3">
      <c r="A490" s="32"/>
      <c r="B490" s="31"/>
      <c r="C490" s="31"/>
      <c r="D490" s="31"/>
      <c r="E490" s="31"/>
      <c r="F490" s="31"/>
      <c r="G490" s="31"/>
      <c r="H490" s="86"/>
      <c r="I490" s="86"/>
      <c r="J490" s="86"/>
      <c r="AF490" s="33"/>
      <c r="AG490" s="33"/>
      <c r="AH490" s="33"/>
    </row>
    <row r="491" spans="1:34" x14ac:dyDescent="0.3">
      <c r="A491" s="32"/>
      <c r="B491" s="31"/>
      <c r="C491" s="31"/>
      <c r="D491" s="31"/>
      <c r="E491" s="31"/>
      <c r="F491" s="31"/>
      <c r="G491" s="31"/>
      <c r="H491" s="86"/>
      <c r="I491" s="86"/>
      <c r="J491" s="86"/>
      <c r="AF491" s="33"/>
      <c r="AG491" s="33"/>
      <c r="AH491" s="33"/>
    </row>
    <row r="492" spans="1:34" x14ac:dyDescent="0.3">
      <c r="A492" s="32"/>
      <c r="B492" s="31"/>
      <c r="C492" s="31"/>
      <c r="D492" s="31"/>
      <c r="E492" s="31"/>
      <c r="F492" s="31"/>
      <c r="G492" s="31"/>
      <c r="H492" s="86"/>
      <c r="I492" s="86"/>
      <c r="J492" s="86"/>
      <c r="AF492" s="33"/>
      <c r="AG492" s="33"/>
      <c r="AH492" s="33"/>
    </row>
    <row r="493" spans="1:34" x14ac:dyDescent="0.3">
      <c r="A493" s="32"/>
      <c r="B493" s="31"/>
      <c r="C493" s="31"/>
      <c r="D493" s="31"/>
      <c r="E493" s="31"/>
      <c r="F493" s="31"/>
      <c r="G493" s="31"/>
      <c r="H493" s="86"/>
      <c r="I493" s="86"/>
      <c r="J493" s="86"/>
      <c r="AF493" s="33"/>
      <c r="AG493" s="33"/>
      <c r="AH493" s="33"/>
    </row>
    <row r="494" spans="1:34" x14ac:dyDescent="0.3">
      <c r="A494" s="32"/>
      <c r="B494" s="31"/>
      <c r="C494" s="31"/>
      <c r="D494" s="31"/>
      <c r="E494" s="31"/>
      <c r="F494" s="31"/>
      <c r="G494" s="31"/>
      <c r="H494" s="86"/>
      <c r="I494" s="86"/>
      <c r="J494" s="86"/>
      <c r="AF494" s="33"/>
      <c r="AG494" s="33"/>
      <c r="AH494" s="33"/>
    </row>
    <row r="495" spans="1:34" x14ac:dyDescent="0.3">
      <c r="A495" s="32"/>
      <c r="B495" s="31"/>
      <c r="C495" s="31"/>
      <c r="D495" s="31"/>
      <c r="E495" s="31"/>
      <c r="F495" s="31"/>
      <c r="G495" s="31"/>
      <c r="H495" s="86"/>
      <c r="I495" s="86"/>
      <c r="J495" s="86"/>
      <c r="AF495" s="33"/>
      <c r="AG495" s="33"/>
      <c r="AH495" s="33"/>
    </row>
    <row r="496" spans="1:34" x14ac:dyDescent="0.3">
      <c r="A496" s="32"/>
      <c r="B496" s="31"/>
      <c r="C496" s="31"/>
      <c r="D496" s="31"/>
      <c r="E496" s="31"/>
      <c r="F496" s="31"/>
      <c r="G496" s="31"/>
      <c r="H496" s="86"/>
      <c r="I496" s="86"/>
      <c r="J496" s="86"/>
      <c r="AF496" s="33"/>
      <c r="AG496" s="33"/>
      <c r="AH496" s="33"/>
    </row>
    <row r="497" spans="1:34" x14ac:dyDescent="0.3">
      <c r="A497" s="32"/>
      <c r="B497" s="31"/>
      <c r="C497" s="31"/>
      <c r="D497" s="31"/>
      <c r="E497" s="31"/>
      <c r="F497" s="31"/>
      <c r="G497" s="31"/>
      <c r="H497" s="86"/>
      <c r="I497" s="86"/>
      <c r="J497" s="86"/>
      <c r="AF497" s="33"/>
      <c r="AG497" s="33"/>
      <c r="AH497" s="33"/>
    </row>
    <row r="498" spans="1:34" x14ac:dyDescent="0.3">
      <c r="A498" s="32"/>
      <c r="B498" s="31"/>
      <c r="C498" s="31"/>
      <c r="D498" s="31"/>
      <c r="E498" s="31"/>
      <c r="F498" s="31"/>
      <c r="G498" s="31"/>
      <c r="H498" s="86"/>
      <c r="I498" s="86"/>
      <c r="J498" s="86"/>
      <c r="AF498" s="33"/>
      <c r="AG498" s="33"/>
      <c r="AH498" s="33"/>
    </row>
    <row r="499" spans="1:34" x14ac:dyDescent="0.3">
      <c r="A499" s="32"/>
      <c r="B499" s="31"/>
      <c r="C499" s="31"/>
      <c r="D499" s="31"/>
      <c r="E499" s="31"/>
      <c r="F499" s="31"/>
      <c r="G499" s="31"/>
      <c r="H499" s="86"/>
      <c r="I499" s="86"/>
      <c r="J499" s="86"/>
      <c r="AF499" s="33"/>
      <c r="AG499" s="33"/>
      <c r="AH499" s="33"/>
    </row>
    <row r="500" spans="1:34" x14ac:dyDescent="0.3">
      <c r="A500" s="32"/>
      <c r="B500" s="31"/>
      <c r="C500" s="31"/>
      <c r="D500" s="31"/>
      <c r="E500" s="31"/>
      <c r="F500" s="31"/>
      <c r="G500" s="31"/>
      <c r="H500" s="86"/>
      <c r="I500" s="86"/>
      <c r="J500" s="86"/>
      <c r="AF500" s="33"/>
      <c r="AG500" s="33"/>
      <c r="AH500" s="33"/>
    </row>
    <row r="501" spans="1:34" x14ac:dyDescent="0.3">
      <c r="A501" s="32"/>
      <c r="B501" s="31"/>
      <c r="C501" s="31"/>
      <c r="D501" s="31"/>
      <c r="E501" s="31"/>
      <c r="F501" s="31"/>
      <c r="G501" s="31"/>
      <c r="H501" s="86"/>
      <c r="I501" s="86"/>
      <c r="J501" s="86"/>
      <c r="AF501" s="33"/>
      <c r="AG501" s="33"/>
      <c r="AH501" s="33"/>
    </row>
    <row r="502" spans="1:34" x14ac:dyDescent="0.3">
      <c r="A502" s="32"/>
      <c r="B502" s="31"/>
      <c r="C502" s="31"/>
      <c r="D502" s="31"/>
      <c r="E502" s="31"/>
      <c r="F502" s="31"/>
      <c r="G502" s="31"/>
      <c r="H502" s="86"/>
      <c r="I502" s="86"/>
      <c r="J502" s="86"/>
      <c r="AF502" s="33"/>
      <c r="AG502" s="33"/>
      <c r="AH502" s="33"/>
    </row>
    <row r="503" spans="1:34" x14ac:dyDescent="0.3">
      <c r="A503" s="32"/>
      <c r="B503" s="31"/>
      <c r="C503" s="31"/>
      <c r="D503" s="31"/>
      <c r="E503" s="31"/>
      <c r="F503" s="31"/>
      <c r="G503" s="31"/>
      <c r="H503" s="86"/>
      <c r="I503" s="86"/>
      <c r="J503" s="86"/>
      <c r="AF503" s="33"/>
      <c r="AG503" s="33"/>
      <c r="AH503" s="33"/>
    </row>
    <row r="504" spans="1:34" x14ac:dyDescent="0.3">
      <c r="A504" s="32"/>
      <c r="B504" s="31"/>
      <c r="C504" s="31"/>
      <c r="D504" s="31"/>
      <c r="E504" s="31"/>
      <c r="F504" s="31"/>
      <c r="G504" s="31"/>
      <c r="H504" s="86"/>
      <c r="I504" s="86"/>
      <c r="J504" s="86"/>
      <c r="AF504" s="33"/>
      <c r="AG504" s="33"/>
      <c r="AH504" s="33"/>
    </row>
    <row r="505" spans="1:34" x14ac:dyDescent="0.3">
      <c r="A505" s="32"/>
      <c r="B505" s="31"/>
      <c r="C505" s="31"/>
      <c r="D505" s="31"/>
      <c r="E505" s="31"/>
      <c r="F505" s="31"/>
      <c r="G505" s="31"/>
      <c r="H505" s="86"/>
      <c r="I505" s="86"/>
      <c r="J505" s="86"/>
      <c r="AF505" s="33"/>
      <c r="AG505" s="33"/>
      <c r="AH505" s="33"/>
    </row>
    <row r="506" spans="1:34" x14ac:dyDescent="0.3">
      <c r="A506" s="32"/>
      <c r="B506" s="31"/>
      <c r="C506" s="31"/>
      <c r="D506" s="31"/>
      <c r="E506" s="31"/>
      <c r="F506" s="31"/>
      <c r="G506" s="31"/>
      <c r="H506" s="86"/>
      <c r="I506" s="86"/>
      <c r="J506" s="86"/>
      <c r="AF506" s="33"/>
      <c r="AG506" s="33"/>
      <c r="AH506" s="33"/>
    </row>
    <row r="507" spans="1:34" x14ac:dyDescent="0.3">
      <c r="A507" s="32"/>
      <c r="B507" s="31"/>
      <c r="C507" s="31"/>
      <c r="D507" s="31"/>
      <c r="E507" s="31"/>
      <c r="F507" s="31"/>
      <c r="G507" s="31"/>
      <c r="H507" s="86"/>
      <c r="I507" s="86"/>
      <c r="J507" s="86"/>
      <c r="AF507" s="33"/>
      <c r="AG507" s="33"/>
      <c r="AH507" s="33"/>
    </row>
    <row r="508" spans="1:34" x14ac:dyDescent="0.3">
      <c r="A508" s="32"/>
      <c r="B508" s="31"/>
      <c r="C508" s="31"/>
      <c r="D508" s="31"/>
      <c r="E508" s="31"/>
      <c r="F508" s="31"/>
      <c r="G508" s="31"/>
      <c r="H508" s="86"/>
      <c r="I508" s="86"/>
      <c r="J508" s="86"/>
      <c r="AF508" s="33"/>
      <c r="AG508" s="33"/>
      <c r="AH508" s="33"/>
    </row>
    <row r="509" spans="1:34" x14ac:dyDescent="0.3">
      <c r="A509" s="32"/>
      <c r="B509" s="31"/>
      <c r="C509" s="31"/>
      <c r="D509" s="31"/>
      <c r="E509" s="31"/>
      <c r="F509" s="31"/>
      <c r="G509" s="31"/>
      <c r="H509" s="86"/>
      <c r="I509" s="86"/>
      <c r="J509" s="86"/>
      <c r="AF509" s="33"/>
      <c r="AG509" s="33"/>
      <c r="AH509" s="33"/>
    </row>
    <row r="510" spans="1:34" x14ac:dyDescent="0.3">
      <c r="A510" s="32"/>
      <c r="B510" s="31"/>
      <c r="C510" s="31"/>
      <c r="D510" s="31"/>
      <c r="E510" s="31"/>
      <c r="F510" s="31"/>
      <c r="G510" s="31"/>
      <c r="H510" s="86"/>
      <c r="I510" s="86"/>
      <c r="J510" s="86"/>
      <c r="AF510" s="33"/>
      <c r="AG510" s="33"/>
      <c r="AH510" s="33"/>
    </row>
    <row r="511" spans="1:34" x14ac:dyDescent="0.3">
      <c r="A511" s="32"/>
      <c r="B511" s="31"/>
      <c r="C511" s="31"/>
      <c r="D511" s="31"/>
      <c r="E511" s="31"/>
      <c r="F511" s="31"/>
      <c r="G511" s="31"/>
      <c r="H511" s="86"/>
      <c r="I511" s="86"/>
      <c r="J511" s="86"/>
      <c r="AF511" s="33"/>
      <c r="AG511" s="33"/>
      <c r="AH511" s="33"/>
    </row>
    <row r="512" spans="1:34" x14ac:dyDescent="0.3">
      <c r="A512" s="32"/>
      <c r="B512" s="31"/>
      <c r="C512" s="31"/>
      <c r="D512" s="31"/>
      <c r="E512" s="31"/>
      <c r="F512" s="31"/>
      <c r="G512" s="31"/>
      <c r="H512" s="86"/>
      <c r="I512" s="86"/>
      <c r="J512" s="86"/>
      <c r="AF512" s="33"/>
      <c r="AG512" s="33"/>
      <c r="AH512" s="33"/>
    </row>
    <row r="513" spans="1:34" x14ac:dyDescent="0.3">
      <c r="A513" s="32"/>
      <c r="B513" s="31"/>
      <c r="C513" s="31"/>
      <c r="D513" s="31"/>
      <c r="E513" s="31"/>
      <c r="F513" s="31"/>
      <c r="G513" s="31"/>
      <c r="H513" s="86"/>
      <c r="I513" s="86"/>
      <c r="J513" s="86"/>
      <c r="AF513" s="33"/>
      <c r="AG513" s="33"/>
      <c r="AH513" s="33"/>
    </row>
    <row r="514" spans="1:34" x14ac:dyDescent="0.3">
      <c r="A514" s="32"/>
      <c r="B514" s="31"/>
      <c r="C514" s="31"/>
      <c r="D514" s="31"/>
      <c r="E514" s="31"/>
      <c r="F514" s="31"/>
      <c r="G514" s="31"/>
      <c r="H514" s="86"/>
      <c r="I514" s="86"/>
      <c r="J514" s="86"/>
      <c r="AF514" s="33"/>
      <c r="AG514" s="33"/>
      <c r="AH514" s="33"/>
    </row>
    <row r="515" spans="1:34" x14ac:dyDescent="0.3">
      <c r="A515" s="32"/>
      <c r="B515" s="31"/>
      <c r="C515" s="31"/>
      <c r="D515" s="31"/>
      <c r="E515" s="31"/>
      <c r="F515" s="31"/>
      <c r="G515" s="31"/>
      <c r="H515" s="86"/>
      <c r="I515" s="86"/>
      <c r="J515" s="86"/>
      <c r="AF515" s="33"/>
      <c r="AG515" s="33"/>
      <c r="AH515" s="33"/>
    </row>
    <row r="516" spans="1:34" x14ac:dyDescent="0.3">
      <c r="A516" s="32"/>
      <c r="B516" s="31"/>
      <c r="C516" s="31"/>
      <c r="D516" s="31"/>
      <c r="E516" s="31"/>
      <c r="F516" s="31"/>
      <c r="G516" s="31"/>
      <c r="H516" s="86"/>
      <c r="I516" s="86"/>
      <c r="J516" s="86"/>
      <c r="AF516" s="33"/>
      <c r="AG516" s="33"/>
      <c r="AH516" s="33"/>
    </row>
    <row r="517" spans="1:34" x14ac:dyDescent="0.3">
      <c r="A517" s="32"/>
      <c r="B517" s="31"/>
      <c r="C517" s="31"/>
      <c r="D517" s="31"/>
      <c r="E517" s="31"/>
      <c r="F517" s="31"/>
      <c r="G517" s="31"/>
      <c r="H517" s="86"/>
      <c r="I517" s="86"/>
      <c r="J517" s="86"/>
      <c r="AF517" s="33"/>
      <c r="AG517" s="33"/>
      <c r="AH517" s="33"/>
    </row>
    <row r="518" spans="1:34" x14ac:dyDescent="0.3">
      <c r="A518" s="32"/>
      <c r="B518" s="31"/>
      <c r="C518" s="31"/>
      <c r="D518" s="31"/>
      <c r="E518" s="31"/>
      <c r="F518" s="31"/>
      <c r="G518" s="31"/>
      <c r="H518" s="86"/>
      <c r="I518" s="86"/>
      <c r="J518" s="86"/>
      <c r="AF518" s="33"/>
      <c r="AG518" s="33"/>
      <c r="AH518" s="33"/>
    </row>
    <row r="519" spans="1:34" x14ac:dyDescent="0.3">
      <c r="A519" s="32"/>
      <c r="B519" s="31"/>
      <c r="C519" s="31"/>
      <c r="D519" s="31"/>
      <c r="E519" s="31"/>
      <c r="F519" s="31"/>
      <c r="G519" s="31"/>
      <c r="H519" s="86"/>
      <c r="I519" s="86"/>
      <c r="J519" s="86"/>
      <c r="AF519" s="33"/>
      <c r="AG519" s="33"/>
      <c r="AH519" s="33"/>
    </row>
    <row r="520" spans="1:34" x14ac:dyDescent="0.3">
      <c r="A520" s="32"/>
      <c r="B520" s="31"/>
      <c r="C520" s="31"/>
      <c r="D520" s="31"/>
      <c r="E520" s="31"/>
      <c r="F520" s="31"/>
      <c r="G520" s="31"/>
      <c r="H520" s="86"/>
      <c r="I520" s="86"/>
      <c r="J520" s="86"/>
      <c r="AF520" s="33"/>
      <c r="AG520" s="33"/>
      <c r="AH520" s="33"/>
    </row>
    <row r="521" spans="1:34" x14ac:dyDescent="0.3">
      <c r="A521" s="32"/>
      <c r="B521" s="31"/>
      <c r="C521" s="31"/>
      <c r="D521" s="31"/>
      <c r="E521" s="31"/>
      <c r="F521" s="31"/>
      <c r="G521" s="31"/>
      <c r="H521" s="86"/>
      <c r="I521" s="86"/>
      <c r="J521" s="86"/>
      <c r="AF521" s="33"/>
      <c r="AG521" s="33"/>
      <c r="AH521" s="33"/>
    </row>
    <row r="522" spans="1:34" x14ac:dyDescent="0.3">
      <c r="A522" s="32"/>
      <c r="B522" s="31"/>
      <c r="C522" s="31"/>
      <c r="D522" s="31"/>
      <c r="E522" s="31"/>
      <c r="F522" s="31"/>
      <c r="G522" s="31"/>
      <c r="H522" s="86"/>
      <c r="I522" s="86"/>
      <c r="J522" s="86"/>
      <c r="AF522" s="33"/>
      <c r="AG522" s="33"/>
      <c r="AH522" s="33"/>
    </row>
    <row r="523" spans="1:34" x14ac:dyDescent="0.3">
      <c r="A523" s="32"/>
      <c r="B523" s="31"/>
      <c r="C523" s="31"/>
      <c r="D523" s="31"/>
      <c r="E523" s="31"/>
      <c r="F523" s="31"/>
      <c r="G523" s="31"/>
      <c r="H523" s="86"/>
      <c r="I523" s="86"/>
      <c r="J523" s="86"/>
      <c r="AF523" s="33"/>
      <c r="AG523" s="33"/>
      <c r="AH523" s="33"/>
    </row>
    <row r="524" spans="1:34" x14ac:dyDescent="0.3">
      <c r="A524" s="32"/>
      <c r="B524" s="31"/>
      <c r="C524" s="31"/>
      <c r="D524" s="31"/>
      <c r="E524" s="31"/>
      <c r="F524" s="31"/>
      <c r="G524" s="31"/>
      <c r="H524" s="86"/>
      <c r="I524" s="86"/>
      <c r="J524" s="86"/>
      <c r="AF524" s="33"/>
      <c r="AG524" s="33"/>
      <c r="AH524" s="33"/>
    </row>
    <row r="525" spans="1:34" x14ac:dyDescent="0.3">
      <c r="A525" s="32"/>
      <c r="B525" s="31"/>
      <c r="C525" s="31"/>
      <c r="D525" s="31"/>
      <c r="E525" s="31"/>
      <c r="F525" s="31"/>
      <c r="G525" s="31"/>
      <c r="H525" s="86"/>
      <c r="I525" s="86"/>
      <c r="J525" s="86"/>
      <c r="AF525" s="33"/>
      <c r="AG525" s="33"/>
      <c r="AH525" s="33"/>
    </row>
    <row r="526" spans="1:34" x14ac:dyDescent="0.3">
      <c r="A526" s="32"/>
      <c r="B526" s="31"/>
      <c r="C526" s="31"/>
      <c r="D526" s="31"/>
      <c r="E526" s="31"/>
      <c r="F526" s="31"/>
      <c r="G526" s="31"/>
      <c r="H526" s="86"/>
      <c r="I526" s="86"/>
      <c r="J526" s="86"/>
      <c r="AF526" s="33"/>
      <c r="AG526" s="33"/>
      <c r="AH526" s="33"/>
    </row>
    <row r="527" spans="1:34" x14ac:dyDescent="0.3">
      <c r="A527" s="32"/>
      <c r="B527" s="31"/>
      <c r="C527" s="31"/>
      <c r="D527" s="31"/>
      <c r="E527" s="31"/>
      <c r="F527" s="31"/>
      <c r="G527" s="31"/>
      <c r="H527" s="86"/>
      <c r="I527" s="86"/>
      <c r="J527" s="86"/>
      <c r="AF527" s="33"/>
      <c r="AG527" s="33"/>
      <c r="AH527" s="33"/>
    </row>
    <row r="528" spans="1:34" x14ac:dyDescent="0.3">
      <c r="A528" s="32"/>
      <c r="B528" s="31"/>
      <c r="C528" s="31"/>
      <c r="D528" s="31"/>
      <c r="E528" s="31"/>
      <c r="F528" s="31"/>
      <c r="G528" s="31"/>
      <c r="H528" s="86"/>
      <c r="I528" s="86"/>
      <c r="J528" s="86"/>
      <c r="AF528" s="33"/>
      <c r="AG528" s="33"/>
      <c r="AH528" s="33"/>
    </row>
    <row r="529" spans="1:34" x14ac:dyDescent="0.3">
      <c r="A529" s="32"/>
      <c r="B529" s="31"/>
      <c r="C529" s="31"/>
      <c r="D529" s="31"/>
      <c r="E529" s="31"/>
      <c r="F529" s="31"/>
      <c r="G529" s="31"/>
      <c r="H529" s="86"/>
      <c r="I529" s="86"/>
      <c r="J529" s="86"/>
      <c r="AF529" s="33"/>
      <c r="AG529" s="33"/>
      <c r="AH529" s="33"/>
    </row>
    <row r="530" spans="1:34" x14ac:dyDescent="0.3">
      <c r="A530" s="32"/>
      <c r="B530" s="31"/>
      <c r="C530" s="31"/>
      <c r="D530" s="31"/>
      <c r="E530" s="31"/>
      <c r="F530" s="31"/>
      <c r="G530" s="31"/>
      <c r="H530" s="86"/>
      <c r="I530" s="86"/>
      <c r="J530" s="86"/>
      <c r="AF530" s="33"/>
      <c r="AG530" s="33"/>
      <c r="AH530" s="33"/>
    </row>
    <row r="531" spans="1:34" x14ac:dyDescent="0.3">
      <c r="A531" s="32"/>
      <c r="B531" s="31"/>
      <c r="C531" s="31"/>
      <c r="D531" s="31"/>
      <c r="E531" s="31"/>
      <c r="F531" s="31"/>
      <c r="G531" s="31"/>
      <c r="H531" s="86"/>
      <c r="I531" s="86"/>
      <c r="J531" s="86"/>
      <c r="AF531" s="33"/>
      <c r="AG531" s="33"/>
      <c r="AH531" s="33"/>
    </row>
    <row r="532" spans="1:34" x14ac:dyDescent="0.3">
      <c r="A532" s="32"/>
      <c r="B532" s="31"/>
      <c r="C532" s="31"/>
      <c r="D532" s="31"/>
      <c r="E532" s="31"/>
      <c r="F532" s="31"/>
      <c r="G532" s="31"/>
      <c r="H532" s="86"/>
      <c r="I532" s="86"/>
      <c r="J532" s="86"/>
      <c r="AF532" s="33"/>
      <c r="AG532" s="33"/>
      <c r="AH532" s="33"/>
    </row>
    <row r="533" spans="1:34" x14ac:dyDescent="0.3">
      <c r="A533" s="32"/>
      <c r="B533" s="31"/>
      <c r="C533" s="31"/>
      <c r="D533" s="31"/>
      <c r="E533" s="31"/>
      <c r="F533" s="31"/>
      <c r="G533" s="31"/>
      <c r="H533" s="86"/>
      <c r="I533" s="86"/>
      <c r="J533" s="86"/>
      <c r="AF533" s="33"/>
      <c r="AG533" s="33"/>
      <c r="AH533" s="33"/>
    </row>
    <row r="534" spans="1:34" x14ac:dyDescent="0.3">
      <c r="A534" s="32"/>
      <c r="B534" s="31"/>
      <c r="C534" s="31"/>
      <c r="D534" s="31"/>
      <c r="E534" s="31"/>
      <c r="F534" s="31"/>
      <c r="G534" s="31"/>
      <c r="H534" s="86"/>
      <c r="I534" s="86"/>
      <c r="J534" s="86"/>
      <c r="AF534" s="33"/>
      <c r="AG534" s="33"/>
      <c r="AH534" s="33"/>
    </row>
    <row r="535" spans="1:34" x14ac:dyDescent="0.3">
      <c r="A535" s="32"/>
      <c r="B535" s="31"/>
      <c r="C535" s="31"/>
      <c r="D535" s="31"/>
      <c r="E535" s="31"/>
      <c r="F535" s="31"/>
      <c r="G535" s="31"/>
      <c r="H535" s="86"/>
      <c r="I535" s="86"/>
      <c r="J535" s="86"/>
      <c r="AF535" s="33"/>
      <c r="AG535" s="33"/>
      <c r="AH535" s="33"/>
    </row>
    <row r="536" spans="1:34" x14ac:dyDescent="0.3">
      <c r="A536" s="32"/>
      <c r="B536" s="31"/>
      <c r="C536" s="31"/>
      <c r="D536" s="31"/>
      <c r="E536" s="31"/>
      <c r="F536" s="31"/>
      <c r="G536" s="31"/>
      <c r="H536" s="86"/>
      <c r="I536" s="86"/>
      <c r="J536" s="86"/>
      <c r="AF536" s="33"/>
      <c r="AG536" s="33"/>
      <c r="AH536" s="33"/>
    </row>
    <row r="537" spans="1:34" x14ac:dyDescent="0.3">
      <c r="A537" s="32"/>
      <c r="B537" s="31"/>
      <c r="C537" s="31"/>
      <c r="D537" s="31"/>
      <c r="E537" s="31"/>
      <c r="F537" s="31"/>
      <c r="G537" s="31"/>
      <c r="H537" s="86"/>
      <c r="I537" s="86"/>
      <c r="J537" s="86"/>
      <c r="AF537" s="33"/>
      <c r="AG537" s="33"/>
      <c r="AH537" s="33"/>
    </row>
    <row r="538" spans="1:34" x14ac:dyDescent="0.3">
      <c r="A538" s="32"/>
      <c r="B538" s="31"/>
      <c r="C538" s="31"/>
      <c r="D538" s="31"/>
      <c r="E538" s="31"/>
      <c r="F538" s="31"/>
      <c r="G538" s="31"/>
      <c r="H538" s="86"/>
      <c r="I538" s="86"/>
      <c r="J538" s="86"/>
      <c r="AF538" s="33"/>
      <c r="AG538" s="33"/>
      <c r="AH538" s="33"/>
    </row>
    <row r="539" spans="1:34" x14ac:dyDescent="0.3">
      <c r="A539" s="32"/>
      <c r="B539" s="31"/>
      <c r="C539" s="31"/>
      <c r="D539" s="31"/>
      <c r="E539" s="31"/>
      <c r="F539" s="31"/>
      <c r="G539" s="31"/>
      <c r="H539" s="86"/>
      <c r="I539" s="86"/>
      <c r="J539" s="86"/>
      <c r="AF539" s="33"/>
      <c r="AG539" s="33"/>
      <c r="AH539" s="33"/>
    </row>
    <row r="540" spans="1:34" x14ac:dyDescent="0.3">
      <c r="A540" s="32"/>
      <c r="B540" s="31"/>
      <c r="C540" s="31"/>
      <c r="D540" s="31"/>
      <c r="E540" s="31"/>
      <c r="F540" s="31"/>
      <c r="G540" s="31"/>
      <c r="H540" s="86"/>
      <c r="I540" s="86"/>
      <c r="J540" s="86"/>
      <c r="AF540" s="33"/>
      <c r="AG540" s="33"/>
      <c r="AH540" s="33"/>
    </row>
    <row r="541" spans="1:34" x14ac:dyDescent="0.3">
      <c r="A541" s="32"/>
      <c r="B541" s="31"/>
      <c r="C541" s="31"/>
      <c r="D541" s="31"/>
      <c r="E541" s="31"/>
      <c r="F541" s="31"/>
      <c r="G541" s="31"/>
      <c r="H541" s="86"/>
      <c r="I541" s="86"/>
      <c r="J541" s="86"/>
      <c r="AF541" s="33"/>
      <c r="AG541" s="33"/>
      <c r="AH541" s="33"/>
    </row>
    <row r="542" spans="1:34" x14ac:dyDescent="0.3">
      <c r="A542" s="32"/>
      <c r="B542" s="31"/>
      <c r="C542" s="31"/>
      <c r="D542" s="31"/>
      <c r="E542" s="31"/>
      <c r="F542" s="31"/>
      <c r="G542" s="31"/>
      <c r="H542" s="86"/>
      <c r="I542" s="86"/>
      <c r="J542" s="86"/>
      <c r="AF542" s="33"/>
      <c r="AG542" s="33"/>
      <c r="AH542" s="33"/>
    </row>
    <row r="543" spans="1:34" x14ac:dyDescent="0.3">
      <c r="A543" s="32"/>
      <c r="B543" s="31"/>
      <c r="C543" s="31"/>
      <c r="D543" s="31"/>
      <c r="E543" s="31"/>
      <c r="F543" s="31"/>
      <c r="G543" s="31"/>
      <c r="H543" s="86"/>
      <c r="I543" s="86"/>
      <c r="J543" s="86"/>
      <c r="AF543" s="33"/>
      <c r="AG543" s="33"/>
      <c r="AH543" s="33"/>
    </row>
    <row r="544" spans="1:34" x14ac:dyDescent="0.3">
      <c r="A544" s="32"/>
      <c r="B544" s="31"/>
      <c r="C544" s="31"/>
      <c r="D544" s="31"/>
      <c r="E544" s="31"/>
      <c r="F544" s="31"/>
      <c r="G544" s="31"/>
      <c r="H544" s="86"/>
      <c r="I544" s="86"/>
      <c r="J544" s="86"/>
      <c r="AF544" s="33"/>
      <c r="AG544" s="33"/>
      <c r="AH544" s="33"/>
    </row>
    <row r="545" spans="1:34" x14ac:dyDescent="0.3">
      <c r="A545" s="32"/>
      <c r="B545" s="31"/>
      <c r="C545" s="31"/>
      <c r="D545" s="31"/>
      <c r="E545" s="31"/>
      <c r="F545" s="31"/>
      <c r="G545" s="31"/>
      <c r="H545" s="86"/>
      <c r="I545" s="86"/>
      <c r="J545" s="86"/>
      <c r="AF545" s="33"/>
      <c r="AG545" s="33"/>
      <c r="AH545" s="33"/>
    </row>
    <row r="546" spans="1:34" x14ac:dyDescent="0.3">
      <c r="A546" s="32"/>
      <c r="B546" s="31"/>
      <c r="C546" s="31"/>
      <c r="D546" s="31"/>
      <c r="E546" s="31"/>
      <c r="F546" s="31"/>
      <c r="G546" s="31"/>
      <c r="H546" s="86"/>
      <c r="I546" s="86"/>
      <c r="J546" s="86"/>
      <c r="AF546" s="33"/>
      <c r="AG546" s="33"/>
      <c r="AH546" s="33"/>
    </row>
    <row r="547" spans="1:34" x14ac:dyDescent="0.3">
      <c r="A547" s="32"/>
      <c r="B547" s="31"/>
      <c r="C547" s="31"/>
      <c r="D547" s="31"/>
      <c r="E547" s="31"/>
      <c r="F547" s="31"/>
      <c r="G547" s="31"/>
      <c r="H547" s="86"/>
      <c r="I547" s="86"/>
      <c r="J547" s="86"/>
      <c r="AF547" s="33"/>
      <c r="AG547" s="33"/>
      <c r="AH547" s="33"/>
    </row>
    <row r="548" spans="1:34" x14ac:dyDescent="0.3">
      <c r="A548" s="32"/>
      <c r="B548" s="31"/>
      <c r="C548" s="31"/>
      <c r="D548" s="31"/>
      <c r="E548" s="31"/>
      <c r="F548" s="31"/>
      <c r="G548" s="31"/>
      <c r="H548" s="86"/>
      <c r="I548" s="86"/>
      <c r="J548" s="86"/>
      <c r="AF548" s="33"/>
      <c r="AG548" s="33"/>
      <c r="AH548" s="33"/>
    </row>
    <row r="549" spans="1:34" x14ac:dyDescent="0.3">
      <c r="A549" s="32"/>
      <c r="B549" s="31"/>
      <c r="C549" s="31"/>
      <c r="D549" s="31"/>
      <c r="E549" s="31"/>
      <c r="F549" s="31"/>
      <c r="G549" s="31"/>
      <c r="H549" s="86"/>
      <c r="I549" s="86"/>
      <c r="J549" s="86"/>
      <c r="AF549" s="33"/>
      <c r="AG549" s="33"/>
      <c r="AH549" s="33"/>
    </row>
    <row r="550" spans="1:34" x14ac:dyDescent="0.3">
      <c r="A550" s="32"/>
      <c r="B550" s="31"/>
      <c r="C550" s="31"/>
      <c r="D550" s="31"/>
      <c r="E550" s="31"/>
      <c r="F550" s="31"/>
      <c r="G550" s="31"/>
      <c r="H550" s="86"/>
      <c r="I550" s="86"/>
      <c r="J550" s="86"/>
      <c r="AF550" s="33"/>
      <c r="AG550" s="33"/>
      <c r="AH550" s="33"/>
    </row>
    <row r="551" spans="1:34" x14ac:dyDescent="0.3">
      <c r="A551" s="32"/>
      <c r="B551" s="31"/>
      <c r="C551" s="31"/>
      <c r="D551" s="31"/>
      <c r="E551" s="31"/>
      <c r="F551" s="31"/>
      <c r="G551" s="31"/>
      <c r="H551" s="86"/>
      <c r="I551" s="86"/>
      <c r="J551" s="86"/>
      <c r="AF551" s="33"/>
      <c r="AG551" s="33"/>
      <c r="AH551" s="33"/>
    </row>
    <row r="552" spans="1:34" x14ac:dyDescent="0.3">
      <c r="A552" s="32"/>
      <c r="B552" s="31"/>
      <c r="C552" s="31"/>
      <c r="D552" s="31"/>
      <c r="E552" s="31"/>
      <c r="F552" s="31"/>
      <c r="G552" s="31"/>
      <c r="H552" s="86"/>
      <c r="I552" s="86"/>
      <c r="J552" s="86"/>
      <c r="AF552" s="33"/>
      <c r="AG552" s="33"/>
      <c r="AH552" s="33"/>
    </row>
    <row r="553" spans="1:34" x14ac:dyDescent="0.3">
      <c r="A553" s="32"/>
      <c r="B553" s="31"/>
      <c r="C553" s="31"/>
      <c r="D553" s="31"/>
      <c r="E553" s="31"/>
      <c r="F553" s="31"/>
      <c r="G553" s="31"/>
      <c r="H553" s="86"/>
      <c r="I553" s="86"/>
      <c r="J553" s="86"/>
      <c r="AF553" s="33"/>
      <c r="AG553" s="33"/>
      <c r="AH553" s="33"/>
    </row>
    <row r="554" spans="1:34" x14ac:dyDescent="0.3">
      <c r="A554" s="32"/>
      <c r="B554" s="31"/>
      <c r="C554" s="31"/>
      <c r="D554" s="31"/>
      <c r="E554" s="31"/>
      <c r="F554" s="31"/>
      <c r="G554" s="31"/>
      <c r="H554" s="86"/>
      <c r="I554" s="86"/>
      <c r="J554" s="86"/>
      <c r="AF554" s="33"/>
      <c r="AG554" s="33"/>
      <c r="AH554" s="33"/>
    </row>
    <row r="555" spans="1:34" x14ac:dyDescent="0.3">
      <c r="A555" s="32"/>
      <c r="B555" s="31"/>
      <c r="C555" s="31"/>
      <c r="D555" s="31"/>
      <c r="E555" s="31"/>
      <c r="F555" s="31"/>
      <c r="G555" s="31"/>
      <c r="H555" s="86"/>
      <c r="I555" s="86"/>
      <c r="J555" s="86"/>
      <c r="AF555" s="33"/>
      <c r="AG555" s="33"/>
      <c r="AH555" s="33"/>
    </row>
    <row r="556" spans="1:34" x14ac:dyDescent="0.3">
      <c r="A556" s="32"/>
      <c r="B556" s="31"/>
      <c r="C556" s="31"/>
      <c r="D556" s="31"/>
      <c r="E556" s="31"/>
      <c r="F556" s="31"/>
      <c r="G556" s="31"/>
      <c r="H556" s="86"/>
      <c r="I556" s="86"/>
      <c r="J556" s="86"/>
      <c r="AF556" s="33"/>
      <c r="AG556" s="33"/>
      <c r="AH556" s="33"/>
    </row>
    <row r="557" spans="1:34" x14ac:dyDescent="0.3">
      <c r="A557" s="32"/>
      <c r="B557" s="31"/>
      <c r="C557" s="31"/>
      <c r="D557" s="31"/>
      <c r="E557" s="31"/>
      <c r="F557" s="31"/>
      <c r="G557" s="31"/>
      <c r="H557" s="86"/>
      <c r="I557" s="86"/>
      <c r="J557" s="86"/>
      <c r="AF557" s="33"/>
      <c r="AG557" s="33"/>
      <c r="AH557" s="33"/>
    </row>
    <row r="558" spans="1:34" x14ac:dyDescent="0.3">
      <c r="A558" s="32"/>
      <c r="B558" s="31"/>
      <c r="C558" s="31"/>
      <c r="D558" s="31"/>
      <c r="E558" s="31"/>
      <c r="F558" s="31"/>
      <c r="G558" s="31"/>
      <c r="H558" s="86"/>
      <c r="I558" s="86"/>
      <c r="J558" s="86"/>
      <c r="AF558" s="33"/>
      <c r="AG558" s="33"/>
      <c r="AH558" s="33"/>
    </row>
    <row r="559" spans="1:34" x14ac:dyDescent="0.3">
      <c r="A559" s="32"/>
      <c r="B559" s="31"/>
      <c r="C559" s="31"/>
      <c r="D559" s="31"/>
      <c r="E559" s="31"/>
      <c r="F559" s="31"/>
      <c r="G559" s="31"/>
      <c r="H559" s="86"/>
      <c r="I559" s="86"/>
      <c r="J559" s="86"/>
      <c r="AF559" s="33"/>
      <c r="AG559" s="33"/>
      <c r="AH559" s="33"/>
    </row>
    <row r="560" spans="1:34" x14ac:dyDescent="0.3">
      <c r="A560" s="32"/>
      <c r="B560" s="31"/>
      <c r="C560" s="31"/>
      <c r="D560" s="31"/>
      <c r="E560" s="31"/>
      <c r="F560" s="31"/>
      <c r="G560" s="31"/>
      <c r="H560" s="86"/>
      <c r="I560" s="86"/>
      <c r="J560" s="86"/>
      <c r="AF560" s="33"/>
      <c r="AG560" s="33"/>
      <c r="AH560" s="33"/>
    </row>
    <row r="561" spans="1:34" x14ac:dyDescent="0.3">
      <c r="A561" s="32"/>
      <c r="B561" s="31"/>
      <c r="C561" s="31"/>
      <c r="D561" s="31"/>
      <c r="E561" s="31"/>
      <c r="F561" s="31"/>
      <c r="G561" s="31"/>
      <c r="H561" s="86"/>
      <c r="I561" s="86"/>
      <c r="J561" s="86"/>
      <c r="AF561" s="33"/>
      <c r="AG561" s="33"/>
      <c r="AH561" s="33"/>
    </row>
    <row r="562" spans="1:34" x14ac:dyDescent="0.3">
      <c r="A562" s="32"/>
      <c r="B562" s="31"/>
      <c r="C562" s="31"/>
      <c r="D562" s="31"/>
      <c r="E562" s="31"/>
      <c r="F562" s="31"/>
      <c r="G562" s="31"/>
      <c r="H562" s="86"/>
      <c r="I562" s="86"/>
      <c r="J562" s="86"/>
      <c r="AF562" s="33"/>
      <c r="AG562" s="33"/>
      <c r="AH562" s="33"/>
    </row>
    <row r="563" spans="1:34" x14ac:dyDescent="0.3">
      <c r="A563" s="32"/>
      <c r="B563" s="31"/>
      <c r="C563" s="31"/>
      <c r="D563" s="31"/>
      <c r="E563" s="31"/>
      <c r="F563" s="31"/>
      <c r="G563" s="31"/>
      <c r="H563" s="86"/>
      <c r="I563" s="86"/>
      <c r="J563" s="86"/>
      <c r="AF563" s="33"/>
      <c r="AG563" s="33"/>
      <c r="AH563" s="33"/>
    </row>
    <row r="564" spans="1:34" x14ac:dyDescent="0.3">
      <c r="A564" s="32"/>
      <c r="B564" s="31"/>
      <c r="C564" s="31"/>
      <c r="D564" s="31"/>
      <c r="E564" s="31"/>
      <c r="F564" s="31"/>
      <c r="G564" s="31"/>
      <c r="H564" s="86"/>
      <c r="I564" s="86"/>
      <c r="J564" s="86"/>
      <c r="AF564" s="33"/>
      <c r="AG564" s="33"/>
      <c r="AH564" s="33"/>
    </row>
    <row r="565" spans="1:34" x14ac:dyDescent="0.3">
      <c r="A565" s="32"/>
      <c r="B565" s="31"/>
      <c r="C565" s="31"/>
      <c r="D565" s="31"/>
      <c r="E565" s="31"/>
      <c r="F565" s="31"/>
      <c r="G565" s="31"/>
      <c r="H565" s="86"/>
      <c r="I565" s="86"/>
      <c r="J565" s="86"/>
      <c r="AF565" s="33"/>
      <c r="AG565" s="33"/>
      <c r="AH565" s="33"/>
    </row>
    <row r="566" spans="1:34" x14ac:dyDescent="0.3">
      <c r="A566" s="32"/>
      <c r="B566" s="31"/>
      <c r="C566" s="31"/>
      <c r="D566" s="31"/>
      <c r="E566" s="31"/>
      <c r="F566" s="31"/>
      <c r="G566" s="31"/>
      <c r="H566" s="86"/>
      <c r="I566" s="86"/>
      <c r="J566" s="86"/>
      <c r="AF566" s="33"/>
      <c r="AG566" s="33"/>
      <c r="AH566" s="33"/>
    </row>
    <row r="567" spans="1:34" x14ac:dyDescent="0.3">
      <c r="A567" s="32"/>
      <c r="B567" s="31"/>
      <c r="C567" s="31"/>
      <c r="D567" s="31"/>
      <c r="E567" s="31"/>
      <c r="F567" s="31"/>
      <c r="G567" s="31"/>
      <c r="H567" s="86"/>
      <c r="I567" s="86"/>
      <c r="J567" s="86"/>
      <c r="AF567" s="33"/>
      <c r="AG567" s="33"/>
      <c r="AH567" s="33"/>
    </row>
    <row r="568" spans="1:34" x14ac:dyDescent="0.3">
      <c r="A568" s="32"/>
      <c r="B568" s="31"/>
      <c r="C568" s="31"/>
      <c r="D568" s="31"/>
      <c r="E568" s="31"/>
      <c r="F568" s="31"/>
      <c r="G568" s="31"/>
      <c r="H568" s="86"/>
      <c r="I568" s="86"/>
      <c r="J568" s="86"/>
      <c r="AF568" s="33"/>
      <c r="AG568" s="33"/>
      <c r="AH568" s="33"/>
    </row>
    <row r="569" spans="1:34" x14ac:dyDescent="0.3">
      <c r="A569" s="32"/>
      <c r="B569" s="31"/>
      <c r="C569" s="31"/>
      <c r="D569" s="31"/>
      <c r="E569" s="31"/>
      <c r="F569" s="31"/>
      <c r="G569" s="31"/>
      <c r="H569" s="86"/>
      <c r="I569" s="86"/>
      <c r="J569" s="86"/>
      <c r="AF569" s="33"/>
      <c r="AG569" s="33"/>
      <c r="AH569" s="33"/>
    </row>
    <row r="570" spans="1:34" x14ac:dyDescent="0.3">
      <c r="A570" s="32"/>
      <c r="B570" s="31"/>
      <c r="C570" s="31"/>
      <c r="D570" s="31"/>
      <c r="E570" s="31"/>
      <c r="F570" s="31"/>
      <c r="G570" s="31"/>
      <c r="H570" s="86"/>
      <c r="I570" s="86"/>
      <c r="J570" s="86"/>
      <c r="AF570" s="33"/>
      <c r="AG570" s="33"/>
      <c r="AH570" s="33"/>
    </row>
    <row r="571" spans="1:34" x14ac:dyDescent="0.3">
      <c r="A571" s="32"/>
      <c r="B571" s="31"/>
      <c r="C571" s="31"/>
      <c r="D571" s="31"/>
      <c r="E571" s="31"/>
      <c r="F571" s="31"/>
      <c r="G571" s="31"/>
      <c r="H571" s="86"/>
      <c r="I571" s="86"/>
      <c r="J571" s="86"/>
      <c r="AF571" s="33"/>
      <c r="AG571" s="33"/>
      <c r="AH571" s="33"/>
    </row>
    <row r="572" spans="1:34" x14ac:dyDescent="0.3">
      <c r="A572" s="32"/>
      <c r="B572" s="31"/>
      <c r="C572" s="31"/>
      <c r="D572" s="31"/>
      <c r="E572" s="31"/>
      <c r="F572" s="31"/>
      <c r="G572" s="31"/>
      <c r="H572" s="86"/>
      <c r="I572" s="86"/>
      <c r="J572" s="86"/>
      <c r="AF572" s="33"/>
      <c r="AG572" s="33"/>
      <c r="AH572" s="33"/>
    </row>
    <row r="573" spans="1:34" x14ac:dyDescent="0.3">
      <c r="A573" s="32"/>
      <c r="B573" s="31"/>
      <c r="C573" s="31"/>
      <c r="D573" s="31"/>
      <c r="E573" s="31"/>
      <c r="F573" s="31"/>
      <c r="G573" s="31"/>
      <c r="H573" s="86"/>
      <c r="I573" s="86"/>
      <c r="J573" s="86"/>
      <c r="AF573" s="33"/>
      <c r="AG573" s="33"/>
      <c r="AH573" s="33"/>
    </row>
    <row r="574" spans="1:34" x14ac:dyDescent="0.3">
      <c r="A574" s="32"/>
      <c r="B574" s="31"/>
      <c r="C574" s="31"/>
      <c r="D574" s="31"/>
      <c r="E574" s="31"/>
      <c r="F574" s="31"/>
      <c r="G574" s="31"/>
      <c r="H574" s="86"/>
      <c r="I574" s="86"/>
      <c r="J574" s="86"/>
      <c r="AF574" s="33"/>
      <c r="AG574" s="33"/>
      <c r="AH574" s="33"/>
    </row>
    <row r="575" spans="1:34" x14ac:dyDescent="0.3">
      <c r="A575" s="32"/>
      <c r="B575" s="31"/>
      <c r="C575" s="31"/>
      <c r="D575" s="31"/>
      <c r="E575" s="31"/>
      <c r="F575" s="31"/>
      <c r="G575" s="31"/>
      <c r="H575" s="86"/>
      <c r="I575" s="86"/>
      <c r="J575" s="86"/>
      <c r="AF575" s="33"/>
      <c r="AG575" s="33"/>
      <c r="AH575" s="33"/>
    </row>
    <row r="576" spans="1:34" x14ac:dyDescent="0.3">
      <c r="A576" s="32"/>
      <c r="B576" s="31"/>
      <c r="C576" s="31"/>
      <c r="D576" s="31"/>
      <c r="E576" s="31"/>
      <c r="F576" s="31"/>
      <c r="G576" s="31"/>
      <c r="H576" s="86"/>
      <c r="I576" s="86"/>
      <c r="J576" s="86"/>
      <c r="AF576" s="33"/>
      <c r="AG576" s="33"/>
      <c r="AH576" s="33"/>
    </row>
    <row r="577" spans="1:34" x14ac:dyDescent="0.3">
      <c r="A577" s="32"/>
      <c r="B577" s="31"/>
      <c r="C577" s="31"/>
      <c r="D577" s="31"/>
      <c r="E577" s="31"/>
      <c r="F577" s="31"/>
      <c r="G577" s="31"/>
      <c r="H577" s="86"/>
      <c r="I577" s="86"/>
      <c r="J577" s="86"/>
      <c r="AF577" s="33"/>
      <c r="AG577" s="33"/>
      <c r="AH577" s="33"/>
    </row>
    <row r="578" spans="1:34" x14ac:dyDescent="0.3">
      <c r="A578" s="32"/>
      <c r="B578" s="31"/>
      <c r="C578" s="31"/>
      <c r="D578" s="31"/>
      <c r="E578" s="31"/>
      <c r="F578" s="31"/>
      <c r="G578" s="31"/>
      <c r="H578" s="86"/>
      <c r="I578" s="86"/>
      <c r="J578" s="86"/>
      <c r="AF578" s="33"/>
      <c r="AG578" s="33"/>
      <c r="AH578" s="33"/>
    </row>
    <row r="579" spans="1:34" x14ac:dyDescent="0.3">
      <c r="A579" s="32"/>
      <c r="B579" s="31"/>
      <c r="C579" s="31"/>
      <c r="D579" s="31"/>
      <c r="E579" s="31"/>
      <c r="F579" s="31"/>
      <c r="G579" s="31"/>
      <c r="H579" s="86"/>
      <c r="I579" s="86"/>
      <c r="J579" s="86"/>
      <c r="AF579" s="33"/>
      <c r="AG579" s="33"/>
      <c r="AH579" s="33"/>
    </row>
    <row r="580" spans="1:34" x14ac:dyDescent="0.3">
      <c r="A580" s="32"/>
      <c r="B580" s="31"/>
      <c r="C580" s="31"/>
      <c r="D580" s="31"/>
      <c r="E580" s="31"/>
      <c r="F580" s="31"/>
      <c r="G580" s="31"/>
      <c r="H580" s="86"/>
      <c r="I580" s="86"/>
      <c r="J580" s="86"/>
      <c r="AF580" s="33"/>
      <c r="AG580" s="33"/>
      <c r="AH580" s="33"/>
    </row>
    <row r="581" spans="1:34" x14ac:dyDescent="0.3">
      <c r="A581" s="32"/>
      <c r="B581" s="31"/>
      <c r="C581" s="31"/>
      <c r="D581" s="31"/>
      <c r="E581" s="31"/>
      <c r="F581" s="31"/>
      <c r="G581" s="31"/>
      <c r="H581" s="86"/>
      <c r="I581" s="86"/>
      <c r="J581" s="86"/>
      <c r="AF581" s="33"/>
      <c r="AG581" s="33"/>
      <c r="AH581" s="33"/>
    </row>
    <row r="582" spans="1:34" x14ac:dyDescent="0.3">
      <c r="A582" s="32"/>
      <c r="B582" s="31"/>
      <c r="C582" s="31"/>
      <c r="D582" s="31"/>
      <c r="E582" s="31"/>
      <c r="F582" s="31"/>
      <c r="G582" s="31"/>
      <c r="H582" s="86"/>
      <c r="I582" s="86"/>
      <c r="J582" s="86"/>
      <c r="AF582" s="33"/>
      <c r="AG582" s="33"/>
      <c r="AH582" s="33"/>
    </row>
    <row r="583" spans="1:34" x14ac:dyDescent="0.3">
      <c r="A583" s="32"/>
      <c r="B583" s="31"/>
      <c r="C583" s="31"/>
      <c r="D583" s="31"/>
      <c r="E583" s="31"/>
      <c r="F583" s="31"/>
      <c r="G583" s="31"/>
      <c r="H583" s="86"/>
      <c r="I583" s="86"/>
      <c r="J583" s="86"/>
      <c r="AF583" s="33"/>
      <c r="AG583" s="33"/>
      <c r="AH583" s="33"/>
    </row>
    <row r="584" spans="1:34" x14ac:dyDescent="0.3">
      <c r="A584" s="32"/>
      <c r="B584" s="31"/>
      <c r="C584" s="31"/>
      <c r="D584" s="31"/>
      <c r="E584" s="31"/>
      <c r="F584" s="31"/>
      <c r="G584" s="31"/>
      <c r="H584" s="86"/>
      <c r="I584" s="86"/>
      <c r="J584" s="86"/>
      <c r="AF584" s="33"/>
      <c r="AG584" s="33"/>
      <c r="AH584" s="33"/>
    </row>
    <row r="585" spans="1:34" x14ac:dyDescent="0.3">
      <c r="A585" s="32"/>
      <c r="B585" s="31"/>
      <c r="C585" s="31"/>
      <c r="D585" s="31"/>
      <c r="E585" s="31"/>
      <c r="F585" s="31"/>
      <c r="G585" s="31"/>
      <c r="H585" s="86"/>
      <c r="I585" s="86"/>
      <c r="J585" s="86"/>
      <c r="AF585" s="33"/>
      <c r="AG585" s="33"/>
      <c r="AH585" s="33"/>
    </row>
    <row r="586" spans="1:34" x14ac:dyDescent="0.3">
      <c r="A586" s="32"/>
      <c r="B586" s="31"/>
      <c r="C586" s="31"/>
      <c r="D586" s="31"/>
      <c r="E586" s="31"/>
      <c r="F586" s="31"/>
      <c r="G586" s="31"/>
      <c r="H586" s="86"/>
      <c r="I586" s="86"/>
      <c r="J586" s="86"/>
      <c r="AF586" s="33"/>
      <c r="AG586" s="33"/>
      <c r="AH586" s="33"/>
    </row>
    <row r="587" spans="1:34" x14ac:dyDescent="0.3">
      <c r="A587" s="32"/>
      <c r="B587" s="31"/>
      <c r="C587" s="31"/>
      <c r="D587" s="31"/>
      <c r="E587" s="31"/>
      <c r="F587" s="31"/>
      <c r="G587" s="31"/>
      <c r="H587" s="86"/>
      <c r="I587" s="86"/>
      <c r="J587" s="86"/>
      <c r="AF587" s="33"/>
      <c r="AG587" s="33"/>
      <c r="AH587" s="33"/>
    </row>
    <row r="588" spans="1:34" x14ac:dyDescent="0.3">
      <c r="A588" s="32"/>
      <c r="B588" s="31"/>
      <c r="C588" s="31"/>
      <c r="D588" s="31"/>
      <c r="E588" s="31"/>
      <c r="F588" s="31"/>
      <c r="G588" s="31"/>
      <c r="H588" s="86"/>
      <c r="I588" s="86"/>
      <c r="J588" s="86"/>
      <c r="AF588" s="33"/>
      <c r="AG588" s="33"/>
      <c r="AH588" s="33"/>
    </row>
    <row r="589" spans="1:34" x14ac:dyDescent="0.3">
      <c r="A589" s="32"/>
      <c r="B589" s="31"/>
      <c r="C589" s="31"/>
      <c r="D589" s="31"/>
      <c r="E589" s="31"/>
      <c r="F589" s="31"/>
      <c r="G589" s="31"/>
      <c r="H589" s="86"/>
      <c r="I589" s="86"/>
      <c r="J589" s="86"/>
      <c r="AF589" s="33"/>
      <c r="AG589" s="33"/>
      <c r="AH589" s="33"/>
    </row>
    <row r="590" spans="1:34" x14ac:dyDescent="0.3">
      <c r="A590" s="32"/>
      <c r="B590" s="31"/>
      <c r="C590" s="31"/>
      <c r="D590" s="31"/>
      <c r="E590" s="31"/>
      <c r="F590" s="31"/>
      <c r="G590" s="31"/>
      <c r="H590" s="86"/>
      <c r="I590" s="86"/>
      <c r="J590" s="86"/>
      <c r="AF590" s="33"/>
      <c r="AG590" s="33"/>
      <c r="AH590" s="33"/>
    </row>
    <row r="591" spans="1:34" x14ac:dyDescent="0.3">
      <c r="A591" s="32"/>
      <c r="B591" s="31"/>
      <c r="C591" s="31"/>
      <c r="D591" s="31"/>
      <c r="E591" s="31"/>
      <c r="F591" s="31"/>
      <c r="G591" s="31"/>
      <c r="H591" s="86"/>
      <c r="I591" s="86"/>
      <c r="J591" s="86"/>
      <c r="AF591" s="33"/>
      <c r="AG591" s="33"/>
      <c r="AH591" s="33"/>
    </row>
    <row r="592" spans="1:34" x14ac:dyDescent="0.3">
      <c r="A592" s="32"/>
      <c r="B592" s="31"/>
      <c r="C592" s="31"/>
      <c r="D592" s="31"/>
      <c r="E592" s="31"/>
      <c r="F592" s="31"/>
      <c r="G592" s="31"/>
      <c r="H592" s="86"/>
      <c r="I592" s="86"/>
      <c r="J592" s="86"/>
      <c r="AF592" s="33"/>
      <c r="AG592" s="33"/>
      <c r="AH592" s="33"/>
    </row>
    <row r="593" spans="1:34" x14ac:dyDescent="0.3">
      <c r="A593" s="32"/>
      <c r="B593" s="31"/>
      <c r="C593" s="31"/>
      <c r="D593" s="31"/>
      <c r="E593" s="31"/>
      <c r="F593" s="31"/>
      <c r="G593" s="31"/>
      <c r="H593" s="86"/>
      <c r="I593" s="86"/>
      <c r="J593" s="86"/>
      <c r="AF593" s="33"/>
      <c r="AG593" s="33"/>
      <c r="AH593" s="33"/>
    </row>
    <row r="594" spans="1:34" x14ac:dyDescent="0.3">
      <c r="A594" s="32"/>
      <c r="B594" s="31"/>
      <c r="C594" s="31"/>
      <c r="D594" s="31"/>
      <c r="E594" s="31"/>
      <c r="F594" s="31"/>
      <c r="G594" s="31"/>
      <c r="H594" s="86"/>
      <c r="I594" s="86"/>
      <c r="J594" s="86"/>
      <c r="AF594" s="33"/>
      <c r="AG594" s="33"/>
      <c r="AH594" s="33"/>
    </row>
    <row r="595" spans="1:34" x14ac:dyDescent="0.3">
      <c r="A595" s="32"/>
      <c r="B595" s="31"/>
      <c r="C595" s="31"/>
      <c r="D595" s="31"/>
      <c r="E595" s="31"/>
      <c r="F595" s="31"/>
      <c r="G595" s="31"/>
      <c r="H595" s="86"/>
      <c r="I595" s="86"/>
      <c r="J595" s="86"/>
      <c r="AF595" s="33"/>
      <c r="AG595" s="33"/>
      <c r="AH595" s="33"/>
    </row>
    <row r="596" spans="1:34" x14ac:dyDescent="0.3">
      <c r="A596" s="32"/>
      <c r="B596" s="31"/>
      <c r="C596" s="31"/>
      <c r="D596" s="31"/>
      <c r="E596" s="31"/>
      <c r="F596" s="31"/>
      <c r="G596" s="31"/>
      <c r="H596" s="86"/>
      <c r="I596" s="86"/>
      <c r="J596" s="86"/>
      <c r="AF596" s="33"/>
      <c r="AG596" s="33"/>
      <c r="AH596" s="33"/>
    </row>
    <row r="597" spans="1:34" x14ac:dyDescent="0.3">
      <c r="A597" s="32"/>
      <c r="B597" s="31"/>
      <c r="C597" s="31"/>
      <c r="D597" s="31"/>
      <c r="E597" s="31"/>
      <c r="F597" s="31"/>
      <c r="G597" s="31"/>
      <c r="H597" s="86"/>
      <c r="I597" s="86"/>
      <c r="J597" s="86"/>
      <c r="AF597" s="33"/>
      <c r="AG597" s="33"/>
      <c r="AH597" s="33"/>
    </row>
    <row r="598" spans="1:34" x14ac:dyDescent="0.3">
      <c r="A598" s="32"/>
      <c r="B598" s="31"/>
      <c r="C598" s="31"/>
      <c r="D598" s="31"/>
      <c r="E598" s="31"/>
      <c r="F598" s="31"/>
      <c r="G598" s="31"/>
      <c r="H598" s="86"/>
      <c r="I598" s="86"/>
      <c r="J598" s="86"/>
      <c r="AF598" s="33"/>
      <c r="AG598" s="33"/>
      <c r="AH598" s="33"/>
    </row>
    <row r="599" spans="1:34" x14ac:dyDescent="0.3">
      <c r="A599" s="32"/>
      <c r="B599" s="31"/>
      <c r="C599" s="31"/>
      <c r="D599" s="31"/>
      <c r="E599" s="31"/>
      <c r="F599" s="31"/>
      <c r="G599" s="31"/>
      <c r="H599" s="86"/>
      <c r="I599" s="86"/>
      <c r="J599" s="86"/>
      <c r="AF599" s="33"/>
      <c r="AG599" s="33"/>
      <c r="AH599" s="33"/>
    </row>
    <row r="600" spans="1:34" x14ac:dyDescent="0.3">
      <c r="A600" s="32"/>
      <c r="B600" s="31"/>
      <c r="C600" s="31"/>
      <c r="D600" s="31"/>
      <c r="E600" s="31"/>
      <c r="F600" s="31"/>
      <c r="G600" s="31"/>
      <c r="H600" s="86"/>
      <c r="I600" s="86"/>
      <c r="J600" s="86"/>
      <c r="AF600" s="33"/>
      <c r="AG600" s="33"/>
      <c r="AH600" s="33"/>
    </row>
    <row r="601" spans="1:34" x14ac:dyDescent="0.3">
      <c r="A601" s="32"/>
      <c r="B601" s="31"/>
      <c r="C601" s="31"/>
      <c r="D601" s="31"/>
      <c r="E601" s="31"/>
      <c r="F601" s="31"/>
      <c r="G601" s="31"/>
      <c r="H601" s="86"/>
      <c r="I601" s="86"/>
      <c r="J601" s="86"/>
      <c r="AF601" s="33"/>
      <c r="AG601" s="33"/>
      <c r="AH601" s="33"/>
    </row>
    <row r="602" spans="1:34" x14ac:dyDescent="0.3">
      <c r="A602" s="32"/>
      <c r="B602" s="31"/>
      <c r="C602" s="31"/>
      <c r="D602" s="31"/>
      <c r="E602" s="31"/>
      <c r="F602" s="31"/>
      <c r="G602" s="31"/>
      <c r="H602" s="86"/>
      <c r="I602" s="86"/>
      <c r="J602" s="86"/>
      <c r="AF602" s="33"/>
      <c r="AG602" s="33"/>
      <c r="AH602" s="33"/>
    </row>
    <row r="603" spans="1:34" x14ac:dyDescent="0.3">
      <c r="A603" s="32"/>
      <c r="B603" s="31"/>
      <c r="C603" s="31"/>
      <c r="D603" s="31"/>
      <c r="E603" s="31"/>
      <c r="F603" s="31"/>
      <c r="G603" s="31"/>
      <c r="H603" s="86"/>
      <c r="I603" s="86"/>
      <c r="J603" s="86"/>
      <c r="AF603" s="33"/>
      <c r="AG603" s="33"/>
      <c r="AH603" s="33"/>
    </row>
    <row r="604" spans="1:34" x14ac:dyDescent="0.3">
      <c r="A604" s="32"/>
      <c r="B604" s="31"/>
      <c r="C604" s="31"/>
      <c r="D604" s="31"/>
      <c r="E604" s="31"/>
      <c r="F604" s="31"/>
      <c r="G604" s="31"/>
      <c r="H604" s="86"/>
      <c r="I604" s="86"/>
      <c r="J604" s="86"/>
      <c r="AF604" s="33"/>
      <c r="AG604" s="33"/>
      <c r="AH604" s="33"/>
    </row>
    <row r="605" spans="1:34" x14ac:dyDescent="0.3">
      <c r="A605" s="32"/>
      <c r="B605" s="31"/>
      <c r="C605" s="31"/>
      <c r="D605" s="31"/>
      <c r="E605" s="31"/>
      <c r="F605" s="31"/>
      <c r="G605" s="31"/>
      <c r="H605" s="86"/>
      <c r="I605" s="86"/>
      <c r="J605" s="86"/>
      <c r="AF605" s="33"/>
      <c r="AG605" s="33"/>
      <c r="AH605" s="33"/>
    </row>
    <row r="606" spans="1:34" x14ac:dyDescent="0.3">
      <c r="A606" s="32"/>
      <c r="B606" s="31"/>
      <c r="C606" s="31"/>
      <c r="D606" s="31"/>
      <c r="E606" s="31"/>
      <c r="F606" s="31"/>
      <c r="G606" s="31"/>
      <c r="H606" s="86"/>
      <c r="I606" s="86"/>
      <c r="J606" s="86"/>
      <c r="AF606" s="33"/>
      <c r="AG606" s="33"/>
      <c r="AH606" s="33"/>
    </row>
    <row r="607" spans="1:34" x14ac:dyDescent="0.3">
      <c r="A607" s="32"/>
      <c r="B607" s="31"/>
      <c r="C607" s="31"/>
      <c r="D607" s="31"/>
      <c r="E607" s="31"/>
      <c r="F607" s="31"/>
      <c r="G607" s="31"/>
      <c r="H607" s="86"/>
      <c r="I607" s="86"/>
      <c r="J607" s="86"/>
      <c r="AF607" s="33"/>
      <c r="AG607" s="33"/>
      <c r="AH607" s="33"/>
    </row>
    <row r="608" spans="1:34" x14ac:dyDescent="0.3">
      <c r="A608" s="32"/>
      <c r="B608" s="31"/>
      <c r="C608" s="31"/>
      <c r="D608" s="31"/>
      <c r="E608" s="31"/>
      <c r="F608" s="31"/>
      <c r="G608" s="31"/>
      <c r="H608" s="86"/>
      <c r="I608" s="86"/>
      <c r="J608" s="86"/>
      <c r="AF608" s="33"/>
      <c r="AG608" s="33"/>
      <c r="AH608" s="33"/>
    </row>
    <row r="609" spans="1:34" x14ac:dyDescent="0.3">
      <c r="A609" s="32"/>
      <c r="B609" s="31"/>
      <c r="C609" s="31"/>
      <c r="D609" s="31"/>
      <c r="E609" s="31"/>
      <c r="F609" s="31"/>
      <c r="G609" s="31"/>
      <c r="H609" s="86"/>
      <c r="I609" s="86"/>
      <c r="J609" s="86"/>
      <c r="AF609" s="33"/>
      <c r="AG609" s="33"/>
      <c r="AH609" s="33"/>
    </row>
    <row r="610" spans="1:34" x14ac:dyDescent="0.3">
      <c r="A610" s="32"/>
      <c r="B610" s="31"/>
      <c r="C610" s="31"/>
      <c r="D610" s="31"/>
      <c r="E610" s="31"/>
      <c r="F610" s="31"/>
      <c r="G610" s="31"/>
      <c r="H610" s="86"/>
      <c r="I610" s="86"/>
      <c r="J610" s="86"/>
      <c r="AF610" s="33"/>
      <c r="AG610" s="33"/>
      <c r="AH610" s="33"/>
    </row>
    <row r="611" spans="1:34" x14ac:dyDescent="0.3">
      <c r="A611" s="32"/>
      <c r="B611" s="31"/>
      <c r="C611" s="31"/>
      <c r="D611" s="31"/>
      <c r="E611" s="31"/>
      <c r="F611" s="31"/>
      <c r="G611" s="31"/>
      <c r="H611" s="86"/>
      <c r="I611" s="86"/>
      <c r="J611" s="86"/>
      <c r="AF611" s="33"/>
      <c r="AG611" s="33"/>
      <c r="AH611" s="33"/>
    </row>
    <row r="612" spans="1:34" x14ac:dyDescent="0.3">
      <c r="A612" s="32"/>
      <c r="B612" s="31"/>
      <c r="C612" s="31"/>
      <c r="D612" s="31"/>
      <c r="E612" s="31"/>
      <c r="F612" s="31"/>
      <c r="G612" s="31"/>
      <c r="H612" s="86"/>
      <c r="I612" s="86"/>
      <c r="J612" s="86"/>
      <c r="AF612" s="33"/>
      <c r="AG612" s="33"/>
      <c r="AH612" s="33"/>
    </row>
    <row r="613" spans="1:34" x14ac:dyDescent="0.3">
      <c r="A613" s="32"/>
      <c r="B613" s="31"/>
      <c r="C613" s="31"/>
      <c r="D613" s="31"/>
      <c r="E613" s="31"/>
      <c r="F613" s="31"/>
      <c r="G613" s="31"/>
      <c r="H613" s="86"/>
      <c r="I613" s="86"/>
      <c r="J613" s="86"/>
      <c r="AF613" s="33"/>
      <c r="AG613" s="33"/>
      <c r="AH613" s="33"/>
    </row>
    <row r="614" spans="1:34" x14ac:dyDescent="0.3">
      <c r="A614" s="32"/>
      <c r="B614" s="31"/>
      <c r="C614" s="31"/>
      <c r="D614" s="31"/>
      <c r="E614" s="31"/>
      <c r="F614" s="31"/>
      <c r="G614" s="31"/>
      <c r="H614" s="86"/>
      <c r="I614" s="86"/>
      <c r="J614" s="86"/>
      <c r="AF614" s="33"/>
      <c r="AG614" s="33"/>
      <c r="AH614" s="33"/>
    </row>
    <row r="615" spans="1:34" x14ac:dyDescent="0.3">
      <c r="A615" s="32"/>
      <c r="B615" s="31"/>
      <c r="C615" s="31"/>
      <c r="D615" s="31"/>
      <c r="E615" s="31"/>
      <c r="F615" s="31"/>
      <c r="G615" s="31"/>
      <c r="H615" s="86"/>
      <c r="I615" s="86"/>
      <c r="J615" s="86"/>
      <c r="AF615" s="33"/>
      <c r="AG615" s="33"/>
      <c r="AH615" s="33"/>
    </row>
    <row r="616" spans="1:34" x14ac:dyDescent="0.3">
      <c r="A616" s="32"/>
      <c r="B616" s="31"/>
      <c r="C616" s="31"/>
      <c r="D616" s="31"/>
      <c r="E616" s="31"/>
      <c r="F616" s="31"/>
      <c r="G616" s="31"/>
      <c r="H616" s="86"/>
      <c r="I616" s="86"/>
      <c r="J616" s="86"/>
      <c r="AF616" s="33"/>
      <c r="AG616" s="33"/>
      <c r="AH616" s="33"/>
    </row>
    <row r="617" spans="1:34" x14ac:dyDescent="0.3">
      <c r="A617" s="32"/>
      <c r="B617" s="31"/>
      <c r="C617" s="31"/>
      <c r="D617" s="31"/>
      <c r="E617" s="31"/>
      <c r="F617" s="31"/>
      <c r="G617" s="31"/>
      <c r="H617" s="86"/>
      <c r="I617" s="86"/>
      <c r="J617" s="86"/>
      <c r="AF617" s="33"/>
      <c r="AG617" s="33"/>
      <c r="AH617" s="33"/>
    </row>
    <row r="618" spans="1:34" x14ac:dyDescent="0.3">
      <c r="A618" s="32"/>
      <c r="B618" s="31"/>
      <c r="C618" s="31"/>
      <c r="D618" s="31"/>
      <c r="E618" s="31"/>
      <c r="F618" s="31"/>
      <c r="G618" s="31"/>
      <c r="H618" s="86"/>
      <c r="I618" s="86"/>
      <c r="J618" s="86"/>
      <c r="AF618" s="33"/>
      <c r="AG618" s="33"/>
      <c r="AH618" s="33"/>
    </row>
    <row r="619" spans="1:34" x14ac:dyDescent="0.3">
      <c r="A619" s="32"/>
      <c r="B619" s="31"/>
      <c r="C619" s="31"/>
      <c r="D619" s="31"/>
      <c r="E619" s="31"/>
      <c r="F619" s="31"/>
      <c r="G619" s="31"/>
      <c r="H619" s="86"/>
      <c r="I619" s="86"/>
      <c r="J619" s="86"/>
      <c r="AF619" s="33"/>
      <c r="AG619" s="33"/>
      <c r="AH619" s="33"/>
    </row>
    <row r="620" spans="1:34" x14ac:dyDescent="0.3">
      <c r="A620" s="32"/>
      <c r="B620" s="31"/>
      <c r="C620" s="31"/>
      <c r="D620" s="31"/>
      <c r="E620" s="31"/>
      <c r="F620" s="31"/>
      <c r="G620" s="31"/>
      <c r="H620" s="86"/>
      <c r="I620" s="86"/>
      <c r="J620" s="86"/>
      <c r="AF620" s="33"/>
      <c r="AG620" s="33"/>
      <c r="AH620" s="33"/>
    </row>
    <row r="621" spans="1:34" x14ac:dyDescent="0.3">
      <c r="A621" s="32"/>
      <c r="B621" s="31"/>
      <c r="C621" s="31"/>
      <c r="D621" s="31"/>
      <c r="E621" s="31"/>
      <c r="F621" s="31"/>
      <c r="G621" s="31"/>
      <c r="H621" s="86"/>
      <c r="I621" s="86"/>
      <c r="J621" s="86"/>
      <c r="AF621" s="33"/>
      <c r="AG621" s="33"/>
      <c r="AH621" s="33"/>
    </row>
    <row r="622" spans="1:34" x14ac:dyDescent="0.3">
      <c r="A622" s="32"/>
      <c r="B622" s="31"/>
      <c r="C622" s="31"/>
      <c r="D622" s="31"/>
      <c r="E622" s="31"/>
      <c r="F622" s="31"/>
      <c r="G622" s="31"/>
      <c r="H622" s="86"/>
      <c r="I622" s="86"/>
      <c r="J622" s="86"/>
      <c r="AF622" s="33"/>
      <c r="AG622" s="33"/>
      <c r="AH622" s="33"/>
    </row>
  </sheetData>
  <mergeCells count="11">
    <mergeCell ref="AF1:AH1"/>
    <mergeCell ref="B1:D1"/>
    <mergeCell ref="E1:G1"/>
    <mergeCell ref="H1:J1"/>
    <mergeCell ref="K1:M1"/>
    <mergeCell ref="N1:P1"/>
    <mergeCell ref="Q1:S1"/>
    <mergeCell ref="T1:V1"/>
    <mergeCell ref="W1:Y1"/>
    <mergeCell ref="Z1:AB1"/>
    <mergeCell ref="AC1:AE1"/>
  </mergeCells>
  <pageMargins left="0.511811024" right="0.511811024" top="0.78740157499999996" bottom="0.78740157499999996" header="0.31496062000000002" footer="0.31496062000000002"/>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622"/>
  <sheetViews>
    <sheetView workbookViewId="0">
      <pane xSplit="1" ySplit="1" topLeftCell="B2" activePane="bottomRight" state="frozen"/>
      <selection pane="topRight" activeCell="B5" sqref="B5"/>
      <selection pane="bottomLeft" activeCell="B5" sqref="B5"/>
      <selection pane="bottomRight"/>
    </sheetView>
  </sheetViews>
  <sheetFormatPr defaultRowHeight="14.4" x14ac:dyDescent="0.3"/>
  <cols>
    <col min="2" max="7" width="15.109375" bestFit="1" customWidth="1"/>
    <col min="8" max="10" width="15.109375" style="42" customWidth="1"/>
    <col min="11" max="11" width="16.109375" customWidth="1"/>
    <col min="12" max="12" width="15.5546875" customWidth="1"/>
    <col min="13" max="13" width="15.109375" customWidth="1"/>
    <col min="14" max="14" width="14" bestFit="1" customWidth="1"/>
    <col min="15" max="16" width="15.109375" bestFit="1" customWidth="1"/>
    <col min="17" max="19" width="15.109375" customWidth="1"/>
    <col min="20" max="31" width="15.44140625" customWidth="1"/>
    <col min="32" max="33" width="15.109375" bestFit="1" customWidth="1"/>
    <col min="34" max="34" width="16.5546875" bestFit="1" customWidth="1"/>
    <col min="35" max="35" width="14.109375" bestFit="1" customWidth="1"/>
    <col min="38" max="38" width="18" style="6" bestFit="1" customWidth="1"/>
    <col min="39" max="39" width="16.88671875" style="6" bestFit="1" customWidth="1"/>
    <col min="40" max="40" width="18" style="6" bestFit="1" customWidth="1"/>
    <col min="41" max="41" width="16.5546875" bestFit="1" customWidth="1"/>
    <col min="43" max="43" width="10.109375" bestFit="1" customWidth="1"/>
    <col min="44" max="44" width="9.5546875" bestFit="1" customWidth="1"/>
  </cols>
  <sheetData>
    <row r="1" spans="1:44" ht="126.75" customHeight="1" x14ac:dyDescent="0.3">
      <c r="A1" s="64" t="s">
        <v>28</v>
      </c>
      <c r="B1" s="220" t="s">
        <v>29</v>
      </c>
      <c r="C1" s="220"/>
      <c r="D1" s="220"/>
      <c r="E1" s="210" t="s">
        <v>30</v>
      </c>
      <c r="F1" s="210"/>
      <c r="G1" s="210"/>
      <c r="H1" s="211" t="s">
        <v>31</v>
      </c>
      <c r="I1" s="212"/>
      <c r="J1" s="213"/>
      <c r="K1" s="214" t="s">
        <v>32</v>
      </c>
      <c r="L1" s="214"/>
      <c r="M1" s="214"/>
      <c r="N1" s="215" t="s">
        <v>33</v>
      </c>
      <c r="O1" s="215"/>
      <c r="P1" s="215"/>
      <c r="Q1" s="216" t="s">
        <v>34</v>
      </c>
      <c r="R1" s="216"/>
      <c r="S1" s="216"/>
      <c r="T1" s="217" t="s">
        <v>35</v>
      </c>
      <c r="U1" s="218"/>
      <c r="V1" s="219"/>
      <c r="W1" s="217" t="s">
        <v>36</v>
      </c>
      <c r="X1" s="218"/>
      <c r="Y1" s="219"/>
      <c r="Z1" s="217" t="s">
        <v>617</v>
      </c>
      <c r="AA1" s="218"/>
      <c r="AB1" s="219"/>
      <c r="AC1" s="217" t="s">
        <v>601</v>
      </c>
      <c r="AD1" s="218"/>
      <c r="AE1" s="219"/>
      <c r="AF1" s="206" t="s">
        <v>37</v>
      </c>
      <c r="AG1" s="206"/>
      <c r="AH1" s="206"/>
    </row>
    <row r="2" spans="1:44" x14ac:dyDescent="0.3">
      <c r="A2" s="56"/>
      <c r="B2" s="22" t="s">
        <v>38</v>
      </c>
      <c r="C2" s="22" t="s">
        <v>39</v>
      </c>
      <c r="D2" s="22" t="s">
        <v>40</v>
      </c>
      <c r="E2" s="23" t="s">
        <v>38</v>
      </c>
      <c r="F2" s="23" t="s">
        <v>39</v>
      </c>
      <c r="G2" s="23" t="s">
        <v>40</v>
      </c>
      <c r="H2" s="84" t="s">
        <v>38</v>
      </c>
      <c r="I2" s="84" t="s">
        <v>39</v>
      </c>
      <c r="J2" s="84" t="s">
        <v>40</v>
      </c>
      <c r="K2" s="20" t="s">
        <v>38</v>
      </c>
      <c r="L2" s="20" t="s">
        <v>39</v>
      </c>
      <c r="M2" s="20" t="s">
        <v>37</v>
      </c>
      <c r="N2" s="24" t="s">
        <v>38</v>
      </c>
      <c r="O2" s="24" t="s">
        <v>39</v>
      </c>
      <c r="P2" s="24" t="s">
        <v>37</v>
      </c>
      <c r="Q2" s="62" t="s">
        <v>38</v>
      </c>
      <c r="R2" s="62" t="s">
        <v>39</v>
      </c>
      <c r="S2" s="62" t="s">
        <v>40</v>
      </c>
      <c r="T2" s="141" t="s">
        <v>38</v>
      </c>
      <c r="U2" s="141" t="s">
        <v>39</v>
      </c>
      <c r="V2" s="141" t="s">
        <v>40</v>
      </c>
      <c r="W2" s="141" t="s">
        <v>38</v>
      </c>
      <c r="X2" s="141" t="s">
        <v>39</v>
      </c>
      <c r="Y2" s="141" t="s">
        <v>40</v>
      </c>
      <c r="Z2" s="141" t="s">
        <v>38</v>
      </c>
      <c r="AA2" s="141" t="s">
        <v>39</v>
      </c>
      <c r="AB2" s="141" t="s">
        <v>40</v>
      </c>
      <c r="AC2" s="141" t="s">
        <v>38</v>
      </c>
      <c r="AD2" s="141" t="s">
        <v>39</v>
      </c>
      <c r="AE2" s="141" t="s">
        <v>40</v>
      </c>
      <c r="AF2" s="65" t="s">
        <v>38</v>
      </c>
      <c r="AG2" s="65" t="s">
        <v>39</v>
      </c>
      <c r="AH2" s="65" t="s">
        <v>37</v>
      </c>
      <c r="AK2" s="152" t="s">
        <v>41</v>
      </c>
      <c r="AL2" s="153" t="s">
        <v>39</v>
      </c>
      <c r="AM2" s="153" t="s">
        <v>38</v>
      </c>
      <c r="AN2" s="153" t="s">
        <v>42</v>
      </c>
      <c r="AQ2" s="34" t="s">
        <v>39</v>
      </c>
      <c r="AR2" s="34" t="s">
        <v>38</v>
      </c>
    </row>
    <row r="3" spans="1:44" x14ac:dyDescent="0.3">
      <c r="A3" s="66">
        <v>44562</v>
      </c>
      <c r="B3" s="25">
        <v>0</v>
      </c>
      <c r="C3" s="25">
        <v>0</v>
      </c>
      <c r="D3" s="25">
        <v>0</v>
      </c>
      <c r="E3" s="26">
        <f>'9496'!T3</f>
        <v>0</v>
      </c>
      <c r="F3" s="26">
        <f>'9496'!U3</f>
        <v>0</v>
      </c>
      <c r="G3" s="26">
        <f>'9496'!V3</f>
        <v>0</v>
      </c>
      <c r="H3" s="45"/>
      <c r="I3" s="45"/>
      <c r="J3" s="45"/>
      <c r="K3" s="27">
        <f>'Fluxo dív. garantidas - RRF'!J3</f>
        <v>15273481.9</v>
      </c>
      <c r="L3" s="27">
        <f>'Fluxo dív. garantidas - RRF'!I3</f>
        <v>39696646.009999998</v>
      </c>
      <c r="M3" s="27">
        <f>'Fluxo dív. garantidas - RRF'!K3</f>
        <v>54970127.910000004</v>
      </c>
      <c r="N3" s="67">
        <f>'Contratos fora RRF'!AS3</f>
        <v>1918668.93</v>
      </c>
      <c r="O3" s="67">
        <f>'Contratos fora RRF'!AR3</f>
        <v>328374.3</v>
      </c>
      <c r="P3" s="67">
        <f>'Contratos fora RRF'!AT3</f>
        <v>2247043.23</v>
      </c>
      <c r="Q3" s="63">
        <v>6211.0239988872108</v>
      </c>
      <c r="R3" s="63">
        <v>1875698.7922159201</v>
      </c>
      <c r="S3" s="63">
        <v>1881909.8162148099</v>
      </c>
      <c r="T3" s="140">
        <f>'OC A CONTRATAR'!C3</f>
        <v>0</v>
      </c>
      <c r="U3" s="140">
        <f>'OC A CONTRATAR'!B3</f>
        <v>0</v>
      </c>
      <c r="V3" s="140">
        <f>'OC A CONTRATAR'!D3</f>
        <v>0</v>
      </c>
      <c r="W3" s="140">
        <f>'OC A CONTRATAR'!H3</f>
        <v>0</v>
      </c>
      <c r="X3" s="140">
        <f>'OC A CONTRATAR'!G3</f>
        <v>0</v>
      </c>
      <c r="Y3" s="140">
        <f>'OC A CONTRATAR'!I3</f>
        <v>0</v>
      </c>
      <c r="Z3" s="140">
        <f>'OC A CONTRATAR'!M3</f>
        <v>0</v>
      </c>
      <c r="AA3" s="140">
        <f>'OC A CONTRATAR'!L3</f>
        <v>0</v>
      </c>
      <c r="AB3" s="140">
        <f>'OC A CONTRATAR'!N3</f>
        <v>0</v>
      </c>
      <c r="AC3" s="140">
        <f>'OC A CONTRATAR'!X3</f>
        <v>0</v>
      </c>
      <c r="AD3" s="140">
        <f>'OC A CONTRATAR'!W3</f>
        <v>0</v>
      </c>
      <c r="AE3" s="140">
        <f>'OC A CONTRATAR'!Y3</f>
        <v>0</v>
      </c>
      <c r="AF3" s="68">
        <f t="shared" ref="AF3:AF34" si="0">B3+E3+K3+N3+Q3+H3+T3+W3+Z3+AC3</f>
        <v>17198361.853998888</v>
      </c>
      <c r="AG3" s="68">
        <f t="shared" ref="AG3:AG34" si="1">C3+F3+L3+O3+R3+I3+U3+X3+AA3+AD3</f>
        <v>41900719.102215916</v>
      </c>
      <c r="AH3" s="68">
        <f t="shared" ref="AH3:AH34" si="2">D3+G3+M3+P3+S3+J3+V3+Y3+AB3+AE3</f>
        <v>59099080.956214808</v>
      </c>
      <c r="AI3" s="33"/>
      <c r="AJ3">
        <f t="shared" ref="AJ3:AJ34" si="3">YEAR(A3)</f>
        <v>2022</v>
      </c>
      <c r="AK3">
        <v>2022</v>
      </c>
      <c r="AL3" s="6">
        <v>330118393.93000001</v>
      </c>
      <c r="AM3" s="6">
        <v>481969346.69999999</v>
      </c>
      <c r="AN3" s="6">
        <v>812087740.63</v>
      </c>
      <c r="AP3">
        <f t="shared" ref="AP3:AP12" si="4">AK3</f>
        <v>2022</v>
      </c>
      <c r="AQ3" s="33">
        <f t="shared" ref="AQ3:AQ7" si="5">AL3/10^6</f>
        <v>330.11839393000002</v>
      </c>
      <c r="AR3" s="33">
        <f t="shared" ref="AR3:AR7" si="6">AM3/10^6</f>
        <v>481.96934669999996</v>
      </c>
    </row>
    <row r="4" spans="1:44" x14ac:dyDescent="0.3">
      <c r="A4" s="66">
        <v>44593</v>
      </c>
      <c r="B4" s="25">
        <f>'Art. 9º-A'!J5</f>
        <v>0</v>
      </c>
      <c r="C4" s="25">
        <f>'Art. 9º-A'!K5</f>
        <v>0</v>
      </c>
      <c r="D4" s="25">
        <f>'Art. 9º-A'!I5</f>
        <v>0</v>
      </c>
      <c r="E4" s="26">
        <f>'9496'!T4</f>
        <v>0</v>
      </c>
      <c r="F4" s="26">
        <f>'9496'!U4</f>
        <v>0</v>
      </c>
      <c r="G4" s="26">
        <f>'9496'!V4</f>
        <v>0</v>
      </c>
      <c r="H4" s="45"/>
      <c r="I4" s="45"/>
      <c r="J4" s="45"/>
      <c r="K4" s="27">
        <f>'Fluxo dív. garantidas - RRF'!J4</f>
        <v>7326672.1900000004</v>
      </c>
      <c r="L4" s="27">
        <f>'Fluxo dív. garantidas - RRF'!I4</f>
        <v>40547331.299999997</v>
      </c>
      <c r="M4" s="27">
        <f>'Fluxo dív. garantidas - RRF'!K4</f>
        <v>47874003.490000002</v>
      </c>
      <c r="N4" s="67">
        <f>'Contratos fora RRF'!AS4</f>
        <v>2130604.52</v>
      </c>
      <c r="O4" s="67">
        <f>'Contratos fora RRF'!AR4</f>
        <v>7648135</v>
      </c>
      <c r="P4" s="67">
        <f>'Contratos fora RRF'!AT4</f>
        <v>9778739.5200000014</v>
      </c>
      <c r="Q4" s="63">
        <v>4007.75</v>
      </c>
      <c r="R4" s="63">
        <v>1867653.8</v>
      </c>
      <c r="S4" s="63">
        <v>1871661.55</v>
      </c>
      <c r="T4" s="140">
        <f>'OC A CONTRATAR'!C4</f>
        <v>0</v>
      </c>
      <c r="U4" s="140">
        <f>'OC A CONTRATAR'!B4</f>
        <v>0</v>
      </c>
      <c r="V4" s="140">
        <f>'OC A CONTRATAR'!D4</f>
        <v>0</v>
      </c>
      <c r="W4" s="140">
        <f>'OC A CONTRATAR'!H4</f>
        <v>0</v>
      </c>
      <c r="X4" s="140">
        <f>'OC A CONTRATAR'!G4</f>
        <v>0</v>
      </c>
      <c r="Y4" s="140">
        <f>'OC A CONTRATAR'!I4</f>
        <v>0</v>
      </c>
      <c r="Z4" s="140">
        <f>'OC A CONTRATAR'!M4</f>
        <v>0</v>
      </c>
      <c r="AA4" s="140">
        <f>'OC A CONTRATAR'!L4</f>
        <v>0</v>
      </c>
      <c r="AB4" s="140">
        <f>'OC A CONTRATAR'!N4</f>
        <v>0</v>
      </c>
      <c r="AC4" s="140">
        <f>'OC A CONTRATAR'!X4</f>
        <v>0</v>
      </c>
      <c r="AD4" s="140">
        <f>'OC A CONTRATAR'!W4</f>
        <v>0</v>
      </c>
      <c r="AE4" s="140">
        <f>'OC A CONTRATAR'!Y4</f>
        <v>0</v>
      </c>
      <c r="AF4" s="68">
        <f t="shared" si="0"/>
        <v>9461284.4600000009</v>
      </c>
      <c r="AG4" s="68">
        <f t="shared" si="1"/>
        <v>50063120.099999994</v>
      </c>
      <c r="AH4" s="68">
        <f t="shared" si="2"/>
        <v>59524404.560000002</v>
      </c>
      <c r="AJ4">
        <f t="shared" si="3"/>
        <v>2022</v>
      </c>
      <c r="AK4">
        <f t="shared" ref="AK4:AK12" si="7">AK3+1</f>
        <v>2023</v>
      </c>
      <c r="AL4" s="6">
        <v>664083192.84000003</v>
      </c>
      <c r="AM4" s="6">
        <v>1471988509.0799999</v>
      </c>
      <c r="AN4" s="6">
        <v>2136071701.9200001</v>
      </c>
      <c r="AP4">
        <f t="shared" si="4"/>
        <v>2023</v>
      </c>
      <c r="AQ4" s="33">
        <f t="shared" si="5"/>
        <v>664.08319284000004</v>
      </c>
      <c r="AR4" s="33">
        <f t="shared" si="6"/>
        <v>1471.9885090799999</v>
      </c>
    </row>
    <row r="5" spans="1:44" x14ac:dyDescent="0.3">
      <c r="A5" s="66">
        <v>44621</v>
      </c>
      <c r="B5" s="25">
        <f>'Art. 9º-A'!J6</f>
        <v>0</v>
      </c>
      <c r="C5" s="25">
        <f>'Art. 9º-A'!K6</f>
        <v>0</v>
      </c>
      <c r="D5" s="25">
        <f>'Art. 9º-A'!I6</f>
        <v>0</v>
      </c>
      <c r="E5" s="26">
        <f>'9496'!T5</f>
        <v>0</v>
      </c>
      <c r="F5" s="26">
        <f>'9496'!U5</f>
        <v>0</v>
      </c>
      <c r="G5" s="26">
        <f>'9496'!V5</f>
        <v>0</v>
      </c>
      <c r="H5" s="45"/>
      <c r="I5" s="45"/>
      <c r="J5" s="45"/>
      <c r="K5" s="27">
        <f>'Fluxo dív. garantidas - RRF'!J5</f>
        <v>0</v>
      </c>
      <c r="L5" s="27">
        <f>'Fluxo dív. garantidas - RRF'!I5</f>
        <v>0</v>
      </c>
      <c r="M5" s="27">
        <f>'Fluxo dív. garantidas - RRF'!K5</f>
        <v>0</v>
      </c>
      <c r="N5" s="67">
        <f>'Contratos fora RRF'!AS5</f>
        <v>695429.28</v>
      </c>
      <c r="O5" s="67">
        <f>'Contratos fora RRF'!AR5</f>
        <v>1150511.21</v>
      </c>
      <c r="P5" s="67">
        <f>'Contratos fora RRF'!AT5</f>
        <v>1845940.4899999998</v>
      </c>
      <c r="Q5" s="63">
        <v>0</v>
      </c>
      <c r="R5" s="63">
        <v>2238801.34</v>
      </c>
      <c r="S5" s="63">
        <f>R5</f>
        <v>2238801.34</v>
      </c>
      <c r="T5" s="140">
        <f>'OC A CONTRATAR'!C5</f>
        <v>0</v>
      </c>
      <c r="U5" s="140">
        <f>'OC A CONTRATAR'!B5</f>
        <v>0</v>
      </c>
      <c r="V5" s="140">
        <f>'OC A CONTRATAR'!D5</f>
        <v>0</v>
      </c>
      <c r="W5" s="140">
        <f>'OC A CONTRATAR'!H5</f>
        <v>0</v>
      </c>
      <c r="X5" s="140">
        <f>'OC A CONTRATAR'!G5</f>
        <v>0</v>
      </c>
      <c r="Y5" s="140">
        <f>'OC A CONTRATAR'!I5</f>
        <v>0</v>
      </c>
      <c r="Z5" s="140">
        <f>'OC A CONTRATAR'!M5</f>
        <v>0</v>
      </c>
      <c r="AA5" s="140">
        <f>'OC A CONTRATAR'!L5</f>
        <v>0</v>
      </c>
      <c r="AB5" s="140">
        <f>'OC A CONTRATAR'!N5</f>
        <v>0</v>
      </c>
      <c r="AC5" s="140">
        <f>'OC A CONTRATAR'!X5</f>
        <v>0</v>
      </c>
      <c r="AD5" s="140">
        <f>'OC A CONTRATAR'!W5</f>
        <v>0</v>
      </c>
      <c r="AE5" s="140">
        <f>'OC A CONTRATAR'!Y5</f>
        <v>0</v>
      </c>
      <c r="AF5" s="68">
        <f t="shared" si="0"/>
        <v>695429.28</v>
      </c>
      <c r="AG5" s="68">
        <f t="shared" si="1"/>
        <v>3389312.55</v>
      </c>
      <c r="AH5" s="68">
        <f t="shared" si="2"/>
        <v>4084741.8299999996</v>
      </c>
      <c r="AJ5">
        <f t="shared" si="3"/>
        <v>2022</v>
      </c>
      <c r="AK5">
        <f t="shared" si="7"/>
        <v>2024</v>
      </c>
      <c r="AL5" s="6">
        <f t="shared" ref="AL3:AL66" si="8">SUMIF(AJ:AJ,AK5,AG:AG)</f>
        <v>281164867.43581504</v>
      </c>
      <c r="AM5" s="6">
        <f t="shared" ref="AM3:AM66" si="9">SUMIF(AJ:AJ,AK5,AF:AF)</f>
        <v>991550444.4983958</v>
      </c>
      <c r="AN5" s="6">
        <f t="shared" ref="AN3:AN66" si="10">SUMIF(AJ:AJ,AK5,AH:AH)</f>
        <v>1272715311.934211</v>
      </c>
      <c r="AP5">
        <f t="shared" si="4"/>
        <v>2024</v>
      </c>
      <c r="AQ5" s="33">
        <f t="shared" si="5"/>
        <v>281.16486743581504</v>
      </c>
      <c r="AR5" s="33">
        <f t="shared" si="6"/>
        <v>991.55044449839579</v>
      </c>
    </row>
    <row r="6" spans="1:44" x14ac:dyDescent="0.3">
      <c r="A6" s="66">
        <v>44652</v>
      </c>
      <c r="B6" s="25">
        <f>'Art. 9º-A'!J7</f>
        <v>0</v>
      </c>
      <c r="C6" s="25">
        <f>'Art. 9º-A'!K7</f>
        <v>0</v>
      </c>
      <c r="D6" s="25">
        <f>'Art. 9º-A'!I7</f>
        <v>0</v>
      </c>
      <c r="E6" s="26">
        <f>'9496'!T6</f>
        <v>0</v>
      </c>
      <c r="F6" s="26">
        <f>'9496'!U6</f>
        <v>0</v>
      </c>
      <c r="G6" s="26">
        <f>'9496'!V6</f>
        <v>0</v>
      </c>
      <c r="H6" s="45">
        <f>'Art. 23'!H7</f>
        <v>55156696.200000003</v>
      </c>
      <c r="I6" s="45">
        <f>'Art. 23'!I7</f>
        <v>23841255.039999992</v>
      </c>
      <c r="J6" s="45">
        <f>'Art. 23'!G7</f>
        <v>78997951.239999995</v>
      </c>
      <c r="K6" s="27">
        <f>'Fluxo dív. garantidas - RRF'!J6</f>
        <v>0</v>
      </c>
      <c r="L6" s="27">
        <f>'Fluxo dív. garantidas - RRF'!I6</f>
        <v>0</v>
      </c>
      <c r="M6" s="27">
        <f>'Fluxo dív. garantidas - RRF'!K6</f>
        <v>0</v>
      </c>
      <c r="N6" s="67">
        <f>'Contratos fora RRF'!AS6</f>
        <v>1639849.59</v>
      </c>
      <c r="O6" s="67">
        <f>'Contratos fora RRF'!AR6</f>
        <v>1151869.24</v>
      </c>
      <c r="P6" s="67">
        <f>'Contratos fora RRF'!AT6</f>
        <v>2791718.83</v>
      </c>
      <c r="Q6" s="63"/>
      <c r="R6" s="63"/>
      <c r="S6" s="63"/>
      <c r="T6" s="140">
        <f>'OC A CONTRATAR'!C6</f>
        <v>0</v>
      </c>
      <c r="U6" s="140">
        <f>'OC A CONTRATAR'!B6</f>
        <v>0</v>
      </c>
      <c r="V6" s="140">
        <f>'OC A CONTRATAR'!D6</f>
        <v>0</v>
      </c>
      <c r="W6" s="140">
        <f>'OC A CONTRATAR'!H6</f>
        <v>0</v>
      </c>
      <c r="X6" s="140">
        <f>'OC A CONTRATAR'!G6</f>
        <v>0</v>
      </c>
      <c r="Y6" s="140">
        <f>'OC A CONTRATAR'!I6</f>
        <v>0</v>
      </c>
      <c r="Z6" s="140">
        <f>'OC A CONTRATAR'!M6</f>
        <v>0</v>
      </c>
      <c r="AA6" s="140">
        <f>'OC A CONTRATAR'!L6</f>
        <v>0</v>
      </c>
      <c r="AB6" s="140">
        <f>'OC A CONTRATAR'!N6</f>
        <v>0</v>
      </c>
      <c r="AC6" s="140">
        <f>'OC A CONTRATAR'!X6</f>
        <v>0</v>
      </c>
      <c r="AD6" s="140">
        <f>'OC A CONTRATAR'!W6</f>
        <v>0</v>
      </c>
      <c r="AE6" s="140">
        <f>'OC A CONTRATAR'!Y6</f>
        <v>0</v>
      </c>
      <c r="AF6" s="68">
        <f t="shared" si="0"/>
        <v>56796545.790000007</v>
      </c>
      <c r="AG6" s="68">
        <f t="shared" si="1"/>
        <v>24993124.27999999</v>
      </c>
      <c r="AH6" s="68">
        <f t="shared" si="2"/>
        <v>81789670.069999993</v>
      </c>
      <c r="AJ6">
        <f t="shared" si="3"/>
        <v>2022</v>
      </c>
      <c r="AK6">
        <f t="shared" si="7"/>
        <v>2025</v>
      </c>
      <c r="AL6" s="6">
        <f t="shared" si="8"/>
        <v>49583458.504549347</v>
      </c>
      <c r="AM6" s="6">
        <f t="shared" si="9"/>
        <v>318627721.12471908</v>
      </c>
      <c r="AN6" s="6">
        <f t="shared" si="10"/>
        <v>368211179.62926841</v>
      </c>
      <c r="AP6">
        <f t="shared" si="4"/>
        <v>2025</v>
      </c>
      <c r="AQ6" s="33">
        <f t="shared" si="5"/>
        <v>49.583458504549348</v>
      </c>
      <c r="AR6" s="33">
        <f t="shared" si="6"/>
        <v>318.62772112471907</v>
      </c>
    </row>
    <row r="7" spans="1:44" x14ac:dyDescent="0.3">
      <c r="A7" s="66">
        <v>44682</v>
      </c>
      <c r="B7" s="25">
        <f>'Art. 9º-A'!J8</f>
        <v>0</v>
      </c>
      <c r="C7" s="25">
        <f>'Art. 9º-A'!K8</f>
        <v>0</v>
      </c>
      <c r="D7" s="25">
        <f>'Art. 9º-A'!I8</f>
        <v>0</v>
      </c>
      <c r="E7" s="26">
        <f>'9496'!T7</f>
        <v>0</v>
      </c>
      <c r="F7" s="26">
        <f>'9496'!U7</f>
        <v>0</v>
      </c>
      <c r="G7" s="26">
        <f>'9496'!V7</f>
        <v>0</v>
      </c>
      <c r="H7" s="45">
        <f>'Art. 23'!H8</f>
        <v>55403117.289999999</v>
      </c>
      <c r="I7" s="45">
        <f>'Art. 23'!I8</f>
        <v>24062264.830000006</v>
      </c>
      <c r="J7" s="45">
        <f>'Art. 23'!G8</f>
        <v>79465382.120000005</v>
      </c>
      <c r="K7" s="27">
        <f>'Fluxo dív. garantidas - RRF'!J7</f>
        <v>0</v>
      </c>
      <c r="L7" s="27">
        <f>'Fluxo dív. garantidas - RRF'!I7</f>
        <v>0</v>
      </c>
      <c r="M7" s="27">
        <f>'Fluxo dív. garantidas - RRF'!K7</f>
        <v>0</v>
      </c>
      <c r="N7" s="67">
        <f>'Contratos fora RRF'!AS7</f>
        <v>1949700.83</v>
      </c>
      <c r="O7" s="67">
        <f>'Contratos fora RRF'!AR7</f>
        <v>11617188.890000002</v>
      </c>
      <c r="P7" s="67">
        <f>'Contratos fora RRF'!AT7</f>
        <v>13566889.720000001</v>
      </c>
      <c r="Q7" s="63"/>
      <c r="R7" s="63"/>
      <c r="S7" s="63"/>
      <c r="T7" s="140">
        <f>'OC A CONTRATAR'!C7</f>
        <v>0</v>
      </c>
      <c r="U7" s="140">
        <f>'OC A CONTRATAR'!B7</f>
        <v>0</v>
      </c>
      <c r="V7" s="140">
        <f>'OC A CONTRATAR'!D7</f>
        <v>0</v>
      </c>
      <c r="W7" s="140">
        <f>'OC A CONTRATAR'!H7</f>
        <v>0</v>
      </c>
      <c r="X7" s="140">
        <f>'OC A CONTRATAR'!G7</f>
        <v>0</v>
      </c>
      <c r="Y7" s="140">
        <f>'OC A CONTRATAR'!I7</f>
        <v>0</v>
      </c>
      <c r="Z7" s="140">
        <f>'OC A CONTRATAR'!M7</f>
        <v>0</v>
      </c>
      <c r="AA7" s="140">
        <f>'OC A CONTRATAR'!L7</f>
        <v>0</v>
      </c>
      <c r="AB7" s="140">
        <f>'OC A CONTRATAR'!N7</f>
        <v>0</v>
      </c>
      <c r="AC7" s="140">
        <f>'OC A CONTRATAR'!X7</f>
        <v>0</v>
      </c>
      <c r="AD7" s="140">
        <f>'OC A CONTRATAR'!W7</f>
        <v>0</v>
      </c>
      <c r="AE7" s="140">
        <f>'OC A CONTRATAR'!Y7</f>
        <v>0</v>
      </c>
      <c r="AF7" s="68">
        <f t="shared" si="0"/>
        <v>57352818.119999997</v>
      </c>
      <c r="AG7" s="68">
        <f t="shared" si="1"/>
        <v>35679453.720000006</v>
      </c>
      <c r="AH7" s="68">
        <f t="shared" si="2"/>
        <v>93032271.840000004</v>
      </c>
      <c r="AJ7">
        <f t="shared" si="3"/>
        <v>2022</v>
      </c>
      <c r="AK7">
        <f t="shared" si="7"/>
        <v>2026</v>
      </c>
      <c r="AL7" s="6">
        <f t="shared" si="8"/>
        <v>125361066.71373366</v>
      </c>
      <c r="AM7" s="6">
        <f t="shared" si="9"/>
        <v>503996753.557441</v>
      </c>
      <c r="AN7" s="6">
        <f t="shared" si="10"/>
        <v>629357820.27117467</v>
      </c>
      <c r="AP7">
        <f t="shared" si="4"/>
        <v>2026</v>
      </c>
      <c r="AQ7" s="33">
        <f t="shared" si="5"/>
        <v>125.36106671373366</v>
      </c>
      <c r="AR7" s="33">
        <f t="shared" si="6"/>
        <v>503.99675355744097</v>
      </c>
    </row>
    <row r="8" spans="1:44" x14ac:dyDescent="0.3">
      <c r="A8" s="66">
        <v>44713</v>
      </c>
      <c r="B8" s="25">
        <f>'Art. 9º-A'!J9</f>
        <v>0</v>
      </c>
      <c r="C8" s="25">
        <f>'Art. 9º-A'!K9</f>
        <v>0</v>
      </c>
      <c r="D8" s="25">
        <f>'Art. 9º-A'!I9</f>
        <v>0</v>
      </c>
      <c r="E8" s="26">
        <f>'9496'!T8</f>
        <v>0</v>
      </c>
      <c r="F8" s="26">
        <f>'9496'!U8</f>
        <v>0</v>
      </c>
      <c r="G8" s="26">
        <f>'9496'!V8</f>
        <v>0</v>
      </c>
      <c r="H8" s="45">
        <f>'Art. 23'!H9</f>
        <v>55599137.030000001</v>
      </c>
      <c r="I8" s="45">
        <f>'Art. 23'!I9</f>
        <v>24263015.739999995</v>
      </c>
      <c r="J8" s="45">
        <f>'Art. 23'!G9</f>
        <v>79862152.769999996</v>
      </c>
      <c r="K8" s="27">
        <f>'Fluxo dív. garantidas - RRF'!J8</f>
        <v>0</v>
      </c>
      <c r="L8" s="27">
        <f>'Fluxo dív. garantidas - RRF'!I8</f>
        <v>0</v>
      </c>
      <c r="M8" s="27">
        <f>'Fluxo dív. garantidas - RRF'!K8</f>
        <v>0</v>
      </c>
      <c r="N8" s="67">
        <f>'Contratos fora RRF'!AS8</f>
        <v>728601.36</v>
      </c>
      <c r="O8" s="67">
        <f>'Contratos fora RRF'!AR8</f>
        <v>1155009.24</v>
      </c>
      <c r="P8" s="67">
        <f>'Contratos fora RRF'!AT8</f>
        <v>1883610.6</v>
      </c>
      <c r="Q8" s="63"/>
      <c r="R8" s="63"/>
      <c r="S8" s="63"/>
      <c r="T8" s="140">
        <f>'OC A CONTRATAR'!C8</f>
        <v>0</v>
      </c>
      <c r="U8" s="140">
        <f>'OC A CONTRATAR'!B8</f>
        <v>0</v>
      </c>
      <c r="V8" s="140">
        <f>'OC A CONTRATAR'!D8</f>
        <v>0</v>
      </c>
      <c r="W8" s="140">
        <f>'OC A CONTRATAR'!H8</f>
        <v>0</v>
      </c>
      <c r="X8" s="140">
        <f>'OC A CONTRATAR'!G8</f>
        <v>0</v>
      </c>
      <c r="Y8" s="140">
        <f>'OC A CONTRATAR'!I8</f>
        <v>0</v>
      </c>
      <c r="Z8" s="140">
        <f>'OC A CONTRATAR'!M8</f>
        <v>0</v>
      </c>
      <c r="AA8" s="140">
        <f>'OC A CONTRATAR'!L8</f>
        <v>0</v>
      </c>
      <c r="AB8" s="140">
        <f>'OC A CONTRATAR'!N8</f>
        <v>0</v>
      </c>
      <c r="AC8" s="140">
        <f>'OC A CONTRATAR'!X8</f>
        <v>0</v>
      </c>
      <c r="AD8" s="140">
        <f>'OC A CONTRATAR'!W8</f>
        <v>0</v>
      </c>
      <c r="AE8" s="140">
        <f>'OC A CONTRATAR'!Y8</f>
        <v>0</v>
      </c>
      <c r="AF8" s="68">
        <f t="shared" si="0"/>
        <v>56327738.390000001</v>
      </c>
      <c r="AG8" s="68">
        <f t="shared" si="1"/>
        <v>25418024.979999993</v>
      </c>
      <c r="AH8" s="68">
        <f t="shared" si="2"/>
        <v>81745763.36999999</v>
      </c>
      <c r="AJ8">
        <f t="shared" si="3"/>
        <v>2022</v>
      </c>
      <c r="AK8">
        <f t="shared" si="7"/>
        <v>2027</v>
      </c>
      <c r="AL8" s="6">
        <f t="shared" si="8"/>
        <v>1469532357.1927071</v>
      </c>
      <c r="AM8" s="6">
        <f t="shared" si="9"/>
        <v>3158681202.2106051</v>
      </c>
      <c r="AN8" s="6">
        <f t="shared" si="10"/>
        <v>4628213559.4033127</v>
      </c>
      <c r="AP8">
        <f t="shared" si="4"/>
        <v>2027</v>
      </c>
      <c r="AQ8" s="33">
        <f t="shared" ref="AQ8:AQ12" si="11">AL8/10^6</f>
        <v>1469.532357192707</v>
      </c>
      <c r="AR8" s="33">
        <f t="shared" ref="AR8:AR12" si="12">AM8/10^6</f>
        <v>3158.6812022106051</v>
      </c>
    </row>
    <row r="9" spans="1:44" x14ac:dyDescent="0.3">
      <c r="A9" s="66">
        <v>44743</v>
      </c>
      <c r="B9" s="25">
        <f>'Art. 9º-A'!J10</f>
        <v>62504089.129461139</v>
      </c>
      <c r="C9" s="25">
        <f>'Art. 9º-A'!K10</f>
        <v>27017135.409162164</v>
      </c>
      <c r="D9" s="25">
        <f>'Art. 9º-A'!I10</f>
        <v>89521224.538623303</v>
      </c>
      <c r="E9" s="26">
        <f>'9496'!T9</f>
        <v>0</v>
      </c>
      <c r="F9" s="26">
        <f>'9496'!U9</f>
        <v>0</v>
      </c>
      <c r="G9" s="26">
        <f>'9496'!V9</f>
        <v>0</v>
      </c>
      <c r="H9" s="45"/>
      <c r="I9" s="45"/>
      <c r="J9" s="45"/>
      <c r="K9" s="27">
        <f>'Fluxo dív. garantidas - RRF'!J9</f>
        <v>0</v>
      </c>
      <c r="L9" s="27">
        <f>'Fluxo dív. garantidas - RRF'!I9</f>
        <v>0</v>
      </c>
      <c r="M9" s="27">
        <f>'Fluxo dív. garantidas - RRF'!K9</f>
        <v>0</v>
      </c>
      <c r="N9" s="67">
        <f>'Contratos fora RRF'!AS9</f>
        <v>722423.25</v>
      </c>
      <c r="O9" s="67">
        <f>'Contratos fora RRF'!AR9</f>
        <v>1156762.44</v>
      </c>
      <c r="P9" s="67">
        <f>'Contratos fora RRF'!AT9</f>
        <v>1879185.69</v>
      </c>
      <c r="Q9" s="63"/>
      <c r="R9" s="63"/>
      <c r="S9" s="63"/>
      <c r="T9" s="140">
        <f>'OC A CONTRATAR'!C9</f>
        <v>0</v>
      </c>
      <c r="U9" s="140">
        <f>'OC A CONTRATAR'!B9</f>
        <v>0</v>
      </c>
      <c r="V9" s="140">
        <f>'OC A CONTRATAR'!D9</f>
        <v>0</v>
      </c>
      <c r="W9" s="140">
        <f>'OC A CONTRATAR'!H9</f>
        <v>0</v>
      </c>
      <c r="X9" s="140">
        <f>'OC A CONTRATAR'!G9</f>
        <v>0</v>
      </c>
      <c r="Y9" s="140">
        <f>'OC A CONTRATAR'!I9</f>
        <v>0</v>
      </c>
      <c r="Z9" s="140">
        <f>'OC A CONTRATAR'!M9</f>
        <v>0</v>
      </c>
      <c r="AA9" s="140">
        <f>'OC A CONTRATAR'!L9</f>
        <v>0</v>
      </c>
      <c r="AB9" s="140">
        <f>'OC A CONTRATAR'!N9</f>
        <v>0</v>
      </c>
      <c r="AC9" s="140">
        <f>'OC A CONTRATAR'!X9</f>
        <v>0</v>
      </c>
      <c r="AD9" s="140">
        <f>'OC A CONTRATAR'!W9</f>
        <v>0</v>
      </c>
      <c r="AE9" s="140">
        <f>'OC A CONTRATAR'!Y9</f>
        <v>0</v>
      </c>
      <c r="AF9" s="68">
        <f t="shared" si="0"/>
        <v>63226512.379461139</v>
      </c>
      <c r="AG9" s="68">
        <f t="shared" si="1"/>
        <v>28173897.849162165</v>
      </c>
      <c r="AH9" s="68">
        <f t="shared" si="2"/>
        <v>91400410.228623301</v>
      </c>
      <c r="AJ9">
        <f t="shared" si="3"/>
        <v>2022</v>
      </c>
      <c r="AK9">
        <f t="shared" si="7"/>
        <v>2028</v>
      </c>
      <c r="AL9" s="6">
        <f t="shared" si="8"/>
        <v>2722819599.0483503</v>
      </c>
      <c r="AM9" s="6">
        <f t="shared" si="9"/>
        <v>5275237305.8538971</v>
      </c>
      <c r="AN9" s="6">
        <f t="shared" si="10"/>
        <v>7998056904.9022484</v>
      </c>
      <c r="AP9">
        <f t="shared" si="4"/>
        <v>2028</v>
      </c>
      <c r="AQ9" s="33">
        <f t="shared" si="11"/>
        <v>2722.8195990483505</v>
      </c>
      <c r="AR9" s="33">
        <f t="shared" si="12"/>
        <v>5275.2373058538969</v>
      </c>
    </row>
    <row r="10" spans="1:44" x14ac:dyDescent="0.3">
      <c r="A10" s="66">
        <v>44774</v>
      </c>
      <c r="B10" s="25">
        <f>'Art. 9º-A'!J11</f>
        <v>64048289.20670145</v>
      </c>
      <c r="C10" s="25">
        <f>'Art. 9º-A'!K11</f>
        <v>27816970.809471361</v>
      </c>
      <c r="D10" s="25">
        <f>'Art. 9º-A'!I11</f>
        <v>91865260.016172811</v>
      </c>
      <c r="E10" s="26">
        <f>'9496'!T10</f>
        <v>0</v>
      </c>
      <c r="F10" s="26">
        <f>'9496'!U10</f>
        <v>0</v>
      </c>
      <c r="G10" s="26">
        <f>'9496'!V10</f>
        <v>0</v>
      </c>
      <c r="H10" s="45"/>
      <c r="I10" s="45"/>
      <c r="J10" s="45"/>
      <c r="K10" s="27">
        <f>'Fluxo dív. garantidas - RRF'!J10</f>
        <v>0</v>
      </c>
      <c r="L10" s="27">
        <f>'Fluxo dív. garantidas - RRF'!I10</f>
        <v>0</v>
      </c>
      <c r="M10" s="27">
        <f>'Fluxo dív. garantidas - RRF'!K10</f>
        <v>0</v>
      </c>
      <c r="N10" s="67">
        <f>'Contratos fora RRF'!AS10</f>
        <v>2994367.82</v>
      </c>
      <c r="O10" s="67">
        <f>'Contratos fora RRF'!AR10</f>
        <v>7549525.1100000003</v>
      </c>
      <c r="P10" s="67">
        <f>'Contratos fora RRF'!AT10</f>
        <v>10543892.930000002</v>
      </c>
      <c r="Q10" s="63"/>
      <c r="R10" s="63"/>
      <c r="S10" s="63"/>
      <c r="T10" s="140">
        <f>'OC A CONTRATAR'!C10</f>
        <v>0</v>
      </c>
      <c r="U10" s="140">
        <f>'OC A CONTRATAR'!B10</f>
        <v>0</v>
      </c>
      <c r="V10" s="140">
        <f>'OC A CONTRATAR'!D10</f>
        <v>0</v>
      </c>
      <c r="W10" s="140">
        <f>'OC A CONTRATAR'!H10</f>
        <v>0</v>
      </c>
      <c r="X10" s="140">
        <f>'OC A CONTRATAR'!G10</f>
        <v>0</v>
      </c>
      <c r="Y10" s="140">
        <f>'OC A CONTRATAR'!I10</f>
        <v>0</v>
      </c>
      <c r="Z10" s="140">
        <f>'OC A CONTRATAR'!M10</f>
        <v>0</v>
      </c>
      <c r="AA10" s="140">
        <f>'OC A CONTRATAR'!L10</f>
        <v>0</v>
      </c>
      <c r="AB10" s="140">
        <f>'OC A CONTRATAR'!N10</f>
        <v>0</v>
      </c>
      <c r="AC10" s="140">
        <f>'OC A CONTRATAR'!X10</f>
        <v>0</v>
      </c>
      <c r="AD10" s="140">
        <f>'OC A CONTRATAR'!W10</f>
        <v>0</v>
      </c>
      <c r="AE10" s="140">
        <f>'OC A CONTRATAR'!Y10</f>
        <v>0</v>
      </c>
      <c r="AF10" s="68">
        <f t="shared" si="0"/>
        <v>67042657.02670145</v>
      </c>
      <c r="AG10" s="68">
        <f t="shared" si="1"/>
        <v>35366495.919471361</v>
      </c>
      <c r="AH10" s="68">
        <f t="shared" si="2"/>
        <v>102409152.94617282</v>
      </c>
      <c r="AJ10">
        <f t="shared" si="3"/>
        <v>2022</v>
      </c>
      <c r="AK10">
        <f t="shared" si="7"/>
        <v>2029</v>
      </c>
      <c r="AL10" s="6">
        <f t="shared" si="8"/>
        <v>3584116559.9680462</v>
      </c>
      <c r="AM10" s="6">
        <f t="shared" si="9"/>
        <v>5353239018.1669016</v>
      </c>
      <c r="AN10" s="6">
        <f t="shared" si="10"/>
        <v>8937355578.1349487</v>
      </c>
      <c r="AP10">
        <f t="shared" si="4"/>
        <v>2029</v>
      </c>
      <c r="AQ10" s="33">
        <f t="shared" si="11"/>
        <v>3584.1165599680462</v>
      </c>
      <c r="AR10" s="33">
        <f t="shared" si="12"/>
        <v>5353.2390181669016</v>
      </c>
    </row>
    <row r="11" spans="1:44" x14ac:dyDescent="0.3">
      <c r="A11" s="66">
        <v>44805</v>
      </c>
      <c r="B11" s="25">
        <f>'Art. 9º-A'!J12</f>
        <v>65626873.17480474</v>
      </c>
      <c r="C11" s="25">
        <f>'Art. 9º-A'!K12</f>
        <v>28639039.052704342</v>
      </c>
      <c r="D11" s="25">
        <f>'Art. 9º-A'!I12</f>
        <v>94265912.227509081</v>
      </c>
      <c r="E11" s="26">
        <f>'9496'!T11</f>
        <v>0</v>
      </c>
      <c r="F11" s="26">
        <f>'9496'!U11</f>
        <v>0</v>
      </c>
      <c r="G11" s="26">
        <f>'9496'!V11</f>
        <v>0</v>
      </c>
      <c r="H11" s="45"/>
      <c r="I11" s="45"/>
      <c r="J11" s="45"/>
      <c r="K11" s="27">
        <f>'Fluxo dív. garantidas - RRF'!J11</f>
        <v>0</v>
      </c>
      <c r="L11" s="27">
        <f>'Fluxo dív. garantidas - RRF'!I11</f>
        <v>0</v>
      </c>
      <c r="M11" s="27">
        <f>'Fluxo dív. garantidas - RRF'!K11</f>
        <v>0</v>
      </c>
      <c r="N11" s="67">
        <f>'Contratos fora RRF'!AS11</f>
        <v>734890.16999999993</v>
      </c>
      <c r="O11" s="67">
        <f>'Contratos fora RRF'!AR11</f>
        <v>1160642.25</v>
      </c>
      <c r="P11" s="67">
        <f>'Contratos fora RRF'!AT11</f>
        <v>1895532.42</v>
      </c>
      <c r="Q11" s="63"/>
      <c r="R11" s="63"/>
      <c r="S11" s="63"/>
      <c r="T11" s="140">
        <f>'OC A CONTRATAR'!C11</f>
        <v>0</v>
      </c>
      <c r="U11" s="140">
        <f>'OC A CONTRATAR'!B11</f>
        <v>0</v>
      </c>
      <c r="V11" s="140">
        <f>'OC A CONTRATAR'!D11</f>
        <v>0</v>
      </c>
      <c r="W11" s="140">
        <f>'OC A CONTRATAR'!H11</f>
        <v>0</v>
      </c>
      <c r="X11" s="140">
        <f>'OC A CONTRATAR'!G11</f>
        <v>0</v>
      </c>
      <c r="Y11" s="140">
        <f>'OC A CONTRATAR'!I11</f>
        <v>0</v>
      </c>
      <c r="Z11" s="140">
        <f>'OC A CONTRATAR'!M11</f>
        <v>0</v>
      </c>
      <c r="AA11" s="140">
        <f>'OC A CONTRATAR'!L11</f>
        <v>0</v>
      </c>
      <c r="AB11" s="140">
        <f>'OC A CONTRATAR'!N11</f>
        <v>0</v>
      </c>
      <c r="AC11" s="140">
        <f>'OC A CONTRATAR'!X11</f>
        <v>0</v>
      </c>
      <c r="AD11" s="140">
        <f>'OC A CONTRATAR'!W11</f>
        <v>0</v>
      </c>
      <c r="AE11" s="140">
        <f>'OC A CONTRATAR'!Y11</f>
        <v>0</v>
      </c>
      <c r="AF11" s="68">
        <f t="shared" si="0"/>
        <v>66361763.344804741</v>
      </c>
      <c r="AG11" s="68">
        <f t="shared" si="1"/>
        <v>29799681.302704342</v>
      </c>
      <c r="AH11" s="68">
        <f t="shared" si="2"/>
        <v>96161444.647509083</v>
      </c>
      <c r="AJ11">
        <f t="shared" si="3"/>
        <v>2022</v>
      </c>
      <c r="AK11">
        <f t="shared" si="7"/>
        <v>2030</v>
      </c>
      <c r="AL11" s="6">
        <f t="shared" si="8"/>
        <v>4581032538.6688595</v>
      </c>
      <c r="AM11" s="6">
        <f t="shared" si="9"/>
        <v>5392380702.3243837</v>
      </c>
      <c r="AN11" s="6">
        <f t="shared" si="10"/>
        <v>9973413240.9932423</v>
      </c>
      <c r="AP11">
        <f t="shared" si="4"/>
        <v>2030</v>
      </c>
      <c r="AQ11" s="33">
        <f t="shared" si="11"/>
        <v>4581.0325386688592</v>
      </c>
      <c r="AR11" s="33">
        <f t="shared" si="12"/>
        <v>5392.3807023243835</v>
      </c>
    </row>
    <row r="12" spans="1:44" x14ac:dyDescent="0.3">
      <c r="A12" s="66">
        <v>44835</v>
      </c>
      <c r="B12" s="25">
        <f>'Art. 9º-A'!J13</f>
        <v>67823344.96069397</v>
      </c>
      <c r="C12" s="25">
        <f>'Art. 9º-A'!K13</f>
        <v>29739480.426515818</v>
      </c>
      <c r="D12" s="25">
        <f>'Art. 9º-A'!I13</f>
        <v>97562825.387209788</v>
      </c>
      <c r="E12" s="26">
        <f>'9496'!T12</f>
        <v>0</v>
      </c>
      <c r="F12" s="26">
        <f>'9496'!U12</f>
        <v>0</v>
      </c>
      <c r="G12" s="26">
        <f>'9496'!V12</f>
        <v>0</v>
      </c>
      <c r="H12" s="45"/>
      <c r="I12" s="45"/>
      <c r="J12" s="45"/>
      <c r="K12" s="27">
        <f>'Fluxo dív. garantidas - RRF'!J12</f>
        <v>0</v>
      </c>
      <c r="L12" s="27">
        <f>'Fluxo dív. garantidas - RRF'!I12</f>
        <v>0</v>
      </c>
      <c r="M12" s="27">
        <f>'Fluxo dív. garantidas - RRF'!K12</f>
        <v>0</v>
      </c>
      <c r="N12" s="67">
        <f>'Contratos fora RRF'!AS12</f>
        <v>1937766.44</v>
      </c>
      <c r="O12" s="67">
        <f>'Contratos fora RRF'!AR12</f>
        <v>1162686.8799999999</v>
      </c>
      <c r="P12" s="67">
        <f>'Contratos fora RRF'!AT12</f>
        <v>3100453.3200000003</v>
      </c>
      <c r="Q12" s="63"/>
      <c r="R12" s="63"/>
      <c r="S12" s="63"/>
      <c r="T12" s="140">
        <f>'OC A CONTRATAR'!C12</f>
        <v>0</v>
      </c>
      <c r="U12" s="140">
        <f>'OC A CONTRATAR'!B12</f>
        <v>0</v>
      </c>
      <c r="V12" s="140">
        <f>'OC A CONTRATAR'!D12</f>
        <v>0</v>
      </c>
      <c r="W12" s="140">
        <f>'OC A CONTRATAR'!H12</f>
        <v>0</v>
      </c>
      <c r="X12" s="140">
        <f>'OC A CONTRATAR'!G12</f>
        <v>0</v>
      </c>
      <c r="Y12" s="140">
        <f>'OC A CONTRATAR'!I12</f>
        <v>0</v>
      </c>
      <c r="Z12" s="140">
        <f>'OC A CONTRATAR'!M12</f>
        <v>0</v>
      </c>
      <c r="AA12" s="140">
        <f>'OC A CONTRATAR'!L12</f>
        <v>0</v>
      </c>
      <c r="AB12" s="140">
        <f>'OC A CONTRATAR'!N12</f>
        <v>0</v>
      </c>
      <c r="AC12" s="140">
        <f>'OC A CONTRATAR'!X12</f>
        <v>0</v>
      </c>
      <c r="AD12" s="140">
        <f>'OC A CONTRATAR'!W12</f>
        <v>0</v>
      </c>
      <c r="AE12" s="140">
        <f>'OC A CONTRATAR'!Y12</f>
        <v>0</v>
      </c>
      <c r="AF12" s="68">
        <f t="shared" si="0"/>
        <v>69761111.400693968</v>
      </c>
      <c r="AG12" s="68">
        <f t="shared" si="1"/>
        <v>30902167.306515817</v>
      </c>
      <c r="AH12" s="68">
        <f t="shared" si="2"/>
        <v>100663278.7072098</v>
      </c>
      <c r="AJ12">
        <f t="shared" si="3"/>
        <v>2022</v>
      </c>
      <c r="AK12">
        <f t="shared" si="7"/>
        <v>2031</v>
      </c>
      <c r="AL12" s="6">
        <f t="shared" si="8"/>
        <v>5427592948.3466892</v>
      </c>
      <c r="AM12" s="6">
        <f t="shared" si="9"/>
        <v>5331636903.2515917</v>
      </c>
      <c r="AN12" s="6">
        <f>SUMIF(AJ:AJ,AK12,AH:AH)</f>
        <v>10759229851.598282</v>
      </c>
      <c r="AP12">
        <f t="shared" si="4"/>
        <v>2031</v>
      </c>
      <c r="AQ12" s="33">
        <f t="shared" si="11"/>
        <v>5427.5929483466889</v>
      </c>
      <c r="AR12" s="33">
        <f t="shared" si="12"/>
        <v>5331.6369032515913</v>
      </c>
    </row>
    <row r="13" spans="1:44" x14ac:dyDescent="0.3">
      <c r="A13" s="66">
        <v>44866</v>
      </c>
      <c r="B13" s="25">
        <f>'Art. 9º-A'!J14</f>
        <v>69469967.961460099</v>
      </c>
      <c r="C13" s="25">
        <f>'Art. 9º-A'!K14</f>
        <v>30607774.070386514</v>
      </c>
      <c r="D13" s="25">
        <f>'Art. 9º-A'!I14</f>
        <v>100077742.03184661</v>
      </c>
      <c r="E13" s="26">
        <f>'9496'!T13</f>
        <v>0</v>
      </c>
      <c r="F13" s="26">
        <f>'9496'!U13</f>
        <v>0</v>
      </c>
      <c r="G13" s="26">
        <f>'9496'!V13</f>
        <v>0</v>
      </c>
      <c r="H13" s="45"/>
      <c r="I13" s="45"/>
      <c r="J13" s="45"/>
      <c r="K13" s="27">
        <f>'Fluxo dív. garantidas - RRF'!J13</f>
        <v>0</v>
      </c>
      <c r="L13" s="27">
        <f>'Fluxo dív. garantidas - RRF'!I13</f>
        <v>0</v>
      </c>
      <c r="M13" s="27">
        <f>'Fluxo dív. garantidas - RRF'!K13</f>
        <v>0</v>
      </c>
      <c r="N13" s="67">
        <f>'Contratos fora RRF'!AS13</f>
        <v>4190852.1800000006</v>
      </c>
      <c r="O13" s="67">
        <f>'Contratos fora RRF'!AR13</f>
        <v>11950128.23</v>
      </c>
      <c r="P13" s="67">
        <f>'Contratos fora RRF'!AT13</f>
        <v>16140980.409999998</v>
      </c>
      <c r="Q13" s="63"/>
      <c r="R13" s="63"/>
      <c r="S13" s="63"/>
      <c r="T13" s="140">
        <f>'OC A CONTRATAR'!C13</f>
        <v>0</v>
      </c>
      <c r="U13" s="140">
        <f>'OC A CONTRATAR'!B13</f>
        <v>0</v>
      </c>
      <c r="V13" s="140">
        <f>'OC A CONTRATAR'!D13</f>
        <v>0</v>
      </c>
      <c r="W13" s="140">
        <f>'OC A CONTRATAR'!H13</f>
        <v>0</v>
      </c>
      <c r="X13" s="140">
        <f>'OC A CONTRATAR'!G13</f>
        <v>0</v>
      </c>
      <c r="Y13" s="140">
        <f>'OC A CONTRATAR'!I13</f>
        <v>0</v>
      </c>
      <c r="Z13" s="140">
        <f>'OC A CONTRATAR'!M13</f>
        <v>0</v>
      </c>
      <c r="AA13" s="140">
        <f>'OC A CONTRATAR'!L13</f>
        <v>0</v>
      </c>
      <c r="AB13" s="140">
        <f>'OC A CONTRATAR'!N13</f>
        <v>0</v>
      </c>
      <c r="AC13" s="140">
        <f>'OC A CONTRATAR'!X13</f>
        <v>0</v>
      </c>
      <c r="AD13" s="140">
        <f>'OC A CONTRATAR'!W13</f>
        <v>0</v>
      </c>
      <c r="AE13" s="140">
        <f>'OC A CONTRATAR'!Y13</f>
        <v>0</v>
      </c>
      <c r="AF13" s="68">
        <f t="shared" si="0"/>
        <v>73660820.141460106</v>
      </c>
      <c r="AG13" s="68">
        <f t="shared" si="1"/>
        <v>42557902.300386518</v>
      </c>
      <c r="AH13" s="68">
        <f t="shared" si="2"/>
        <v>116218722.44184661</v>
      </c>
      <c r="AJ13">
        <f t="shared" si="3"/>
        <v>2022</v>
      </c>
    </row>
    <row r="14" spans="1:44" x14ac:dyDescent="0.3">
      <c r="A14" s="66">
        <v>44896</v>
      </c>
      <c r="B14" s="25">
        <f>'Art. 9º-A'!J15</f>
        <v>71259719.589290872</v>
      </c>
      <c r="C14" s="25">
        <f>'Art. 9º-A'!K15</f>
        <v>31547306.592848554</v>
      </c>
      <c r="D14" s="25">
        <f>'Art. 9º-A'!I15</f>
        <v>102807026.18213943</v>
      </c>
      <c r="E14" s="26">
        <f>'9496'!T14</f>
        <v>0</v>
      </c>
      <c r="F14" s="26">
        <f>'9496'!U14</f>
        <v>0</v>
      </c>
      <c r="G14" s="26">
        <f>'9496'!V14</f>
        <v>0</v>
      </c>
      <c r="H14" s="45"/>
      <c r="I14" s="45"/>
      <c r="J14" s="45"/>
      <c r="K14" s="27">
        <f>'Fluxo dív. garantidas - RRF'!J14</f>
        <v>0</v>
      </c>
      <c r="L14" s="27">
        <f>'Fluxo dív. garantidas - RRF'!I14</f>
        <v>0</v>
      </c>
      <c r="M14" s="27">
        <f>'Fluxo dív. garantidas - RRF'!K14</f>
        <v>0</v>
      </c>
      <c r="N14" s="67">
        <f>'Contratos fora RRF'!AS14</f>
        <v>671120.31</v>
      </c>
      <c r="O14" s="67">
        <f>'Contratos fora RRF'!AR14</f>
        <v>1166755.58</v>
      </c>
      <c r="P14" s="67">
        <f>'Contratos fora RRF'!AT14</f>
        <v>1837875.89</v>
      </c>
      <c r="Q14" s="63"/>
      <c r="R14" s="63"/>
      <c r="S14" s="63"/>
      <c r="T14" s="140">
        <f>'OC A CONTRATAR'!C14</f>
        <v>0</v>
      </c>
      <c r="U14" s="140">
        <f>'OC A CONTRATAR'!B14</f>
        <v>0</v>
      </c>
      <c r="V14" s="140">
        <f>'OC A CONTRATAR'!D14</f>
        <v>0</v>
      </c>
      <c r="W14" s="140">
        <f>'OC A CONTRATAR'!H14</f>
        <v>0</v>
      </c>
      <c r="X14" s="140">
        <f>'OC A CONTRATAR'!G14</f>
        <v>0</v>
      </c>
      <c r="Y14" s="140">
        <f>'OC A CONTRATAR'!I14</f>
        <v>0</v>
      </c>
      <c r="Z14" s="140">
        <f>'OC A CONTRATAR'!M14</f>
        <v>0</v>
      </c>
      <c r="AA14" s="140">
        <f>'OC A CONTRATAR'!L14</f>
        <v>0</v>
      </c>
      <c r="AB14" s="140">
        <f>'OC A CONTRATAR'!N14</f>
        <v>0</v>
      </c>
      <c r="AC14" s="140">
        <f>'OC A CONTRATAR'!X14</f>
        <v>0</v>
      </c>
      <c r="AD14" s="140">
        <f>'OC A CONTRATAR'!W14</f>
        <v>0</v>
      </c>
      <c r="AE14" s="140">
        <f>'OC A CONTRATAR'!Y14</f>
        <v>0</v>
      </c>
      <c r="AF14" s="68">
        <f t="shared" si="0"/>
        <v>71930839.899290875</v>
      </c>
      <c r="AG14" s="68">
        <f t="shared" si="1"/>
        <v>32714062.172848552</v>
      </c>
      <c r="AH14" s="68">
        <f t="shared" si="2"/>
        <v>104644902.07213943</v>
      </c>
      <c r="AJ14">
        <f t="shared" si="3"/>
        <v>2022</v>
      </c>
    </row>
    <row r="15" spans="1:44" x14ac:dyDescent="0.3">
      <c r="A15" s="66">
        <v>44927</v>
      </c>
      <c r="B15" s="25">
        <f>'Art. 9º-A'!J16</f>
        <v>72912568.274729282</v>
      </c>
      <c r="C15" s="25">
        <f>'Art. 9º-A'!K16</f>
        <v>32434497.540861845</v>
      </c>
      <c r="D15" s="25">
        <f>'Art. 9º-A'!I16</f>
        <v>105347065.81559113</v>
      </c>
      <c r="E15" s="26">
        <f>'9496'!T15</f>
        <v>35876873.647005305</v>
      </c>
      <c r="F15" s="26">
        <f>'9496'!U15</f>
        <v>0</v>
      </c>
      <c r="G15" s="26">
        <f>'9496'!V15</f>
        <v>35876873.647005305</v>
      </c>
      <c r="H15" s="45"/>
      <c r="I15" s="45"/>
      <c r="J15" s="45"/>
      <c r="K15" s="27">
        <f>'Fluxo dív. garantidas - RRF'!J15</f>
        <v>6768845.0099999998</v>
      </c>
      <c r="L15" s="27">
        <f>'Fluxo dív. garantidas - RRF'!I15</f>
        <v>0</v>
      </c>
      <c r="M15" s="27">
        <f>'Fluxo dív. garantidas - RRF'!K15</f>
        <v>6768845.0099999998</v>
      </c>
      <c r="N15" s="67">
        <f>'Contratos fora RRF'!AS15</f>
        <v>734312.39000000013</v>
      </c>
      <c r="O15" s="67">
        <f>'Contratos fora RRF'!AR15</f>
        <v>1125773.7600000002</v>
      </c>
      <c r="P15" s="67">
        <f>'Contratos fora RRF'!AT15</f>
        <v>1860086.15</v>
      </c>
      <c r="Q15" s="63"/>
      <c r="R15" s="63"/>
      <c r="S15" s="63"/>
      <c r="T15" s="140">
        <f>'OC A CONTRATAR'!C15</f>
        <v>0</v>
      </c>
      <c r="U15" s="140">
        <f>'OC A CONTRATAR'!B15</f>
        <v>0</v>
      </c>
      <c r="V15" s="140">
        <f>'OC A CONTRATAR'!D15</f>
        <v>0</v>
      </c>
      <c r="W15" s="140">
        <f>'OC A CONTRATAR'!H15</f>
        <v>0</v>
      </c>
      <c r="X15" s="140">
        <f>'OC A CONTRATAR'!G15</f>
        <v>0</v>
      </c>
      <c r="Y15" s="140">
        <f>'OC A CONTRATAR'!I15</f>
        <v>0</v>
      </c>
      <c r="Z15" s="140">
        <f>'OC A CONTRATAR'!M15</f>
        <v>0</v>
      </c>
      <c r="AA15" s="140">
        <f>'OC A CONTRATAR'!L15</f>
        <v>0</v>
      </c>
      <c r="AB15" s="140">
        <f>'OC A CONTRATAR'!N15</f>
        <v>0</v>
      </c>
      <c r="AC15" s="140">
        <f>'OC A CONTRATAR'!X15</f>
        <v>0</v>
      </c>
      <c r="AD15" s="140">
        <f>'OC A CONTRATAR'!W15</f>
        <v>0</v>
      </c>
      <c r="AE15" s="140">
        <f>'OC A CONTRATAR'!Y15</f>
        <v>0</v>
      </c>
      <c r="AF15" s="68">
        <f t="shared" si="0"/>
        <v>116292599.32173459</v>
      </c>
      <c r="AG15" s="68">
        <f t="shared" si="1"/>
        <v>33560271.300861843</v>
      </c>
      <c r="AH15" s="68">
        <f t="shared" si="2"/>
        <v>149852870.62259641</v>
      </c>
      <c r="AJ15">
        <f t="shared" si="3"/>
        <v>2023</v>
      </c>
      <c r="AN15" s="249" t="s">
        <v>619</v>
      </c>
    </row>
    <row r="16" spans="1:44" x14ac:dyDescent="0.3">
      <c r="A16" s="66">
        <v>44958</v>
      </c>
      <c r="B16" s="25">
        <f>'Art. 9º-A'!J17</f>
        <v>74515551.607018769</v>
      </c>
      <c r="C16" s="25">
        <f>'Art. 9º-A'!K17</f>
        <v>33307450.49593927</v>
      </c>
      <c r="D16" s="25">
        <f>'Art. 9º-A'!I17</f>
        <v>107823002.10295804</v>
      </c>
      <c r="E16" s="26">
        <f>'9496'!T16</f>
        <v>36205346.145218648</v>
      </c>
      <c r="F16" s="26">
        <f>'9496'!U16</f>
        <v>0</v>
      </c>
      <c r="G16" s="26">
        <f>'9496'!V16</f>
        <v>36205346.145218648</v>
      </c>
      <c r="H16" s="45"/>
      <c r="I16" s="45"/>
      <c r="J16" s="45"/>
      <c r="K16" s="27">
        <f>'Fluxo dív. garantidas - RRF'!J16</f>
        <v>6811461.5233333334</v>
      </c>
      <c r="L16" s="27">
        <f>'Fluxo dív. garantidas - RRF'!I16</f>
        <v>0</v>
      </c>
      <c r="M16" s="27">
        <f>'Fluxo dív. garantidas - RRF'!K16</f>
        <v>6811461.5233333334</v>
      </c>
      <c r="N16" s="67">
        <f>'Contratos fora RRF'!AS16</f>
        <v>6135486.6999999993</v>
      </c>
      <c r="O16" s="67">
        <f>'Contratos fora RRF'!AR16</f>
        <v>7607081.3900000006</v>
      </c>
      <c r="P16" s="67">
        <f>'Contratos fora RRF'!AT16</f>
        <v>13742568.090000002</v>
      </c>
      <c r="Q16" s="63"/>
      <c r="R16" s="63"/>
      <c r="S16" s="63"/>
      <c r="T16" s="140">
        <f>'OC A CONTRATAR'!C16</f>
        <v>0</v>
      </c>
      <c r="U16" s="140">
        <f>'OC A CONTRATAR'!B16</f>
        <v>0</v>
      </c>
      <c r="V16" s="140">
        <f>'OC A CONTRATAR'!D16</f>
        <v>0</v>
      </c>
      <c r="W16" s="140">
        <f>'OC A CONTRATAR'!H16</f>
        <v>0</v>
      </c>
      <c r="X16" s="140">
        <f>'OC A CONTRATAR'!G16</f>
        <v>0</v>
      </c>
      <c r="Y16" s="140">
        <f>'OC A CONTRATAR'!I16</f>
        <v>0</v>
      </c>
      <c r="Z16" s="140">
        <f>'OC A CONTRATAR'!M16</f>
        <v>0</v>
      </c>
      <c r="AA16" s="140">
        <f>'OC A CONTRATAR'!L16</f>
        <v>0</v>
      </c>
      <c r="AB16" s="140">
        <f>'OC A CONTRATAR'!N16</f>
        <v>0</v>
      </c>
      <c r="AC16" s="140">
        <f>'OC A CONTRATAR'!X16</f>
        <v>0</v>
      </c>
      <c r="AD16" s="140">
        <f>'OC A CONTRATAR'!W16</f>
        <v>0</v>
      </c>
      <c r="AE16" s="140">
        <f>'OC A CONTRATAR'!Y16</f>
        <v>0</v>
      </c>
      <c r="AF16" s="68">
        <f t="shared" si="0"/>
        <v>123667845.97557075</v>
      </c>
      <c r="AG16" s="68">
        <f t="shared" si="1"/>
        <v>40914531.88593927</v>
      </c>
      <c r="AH16" s="68">
        <f t="shared" si="2"/>
        <v>164582377.86151004</v>
      </c>
      <c r="AJ16">
        <f t="shared" si="3"/>
        <v>2023</v>
      </c>
    </row>
    <row r="17" spans="1:40" x14ac:dyDescent="0.3">
      <c r="A17" s="66">
        <v>44986</v>
      </c>
      <c r="B17" s="25">
        <f>'Art. 9º-A'!J18</f>
        <v>76137813.713836655</v>
      </c>
      <c r="C17" s="25">
        <f>'Art. 9º-A'!K18</f>
        <v>34196973.755941927</v>
      </c>
      <c r="D17" s="25">
        <f>'Art. 9º-A'!I18</f>
        <v>110334787.46977858</v>
      </c>
      <c r="E17" s="26">
        <f>'9496'!T17</f>
        <v>36478653.201819956</v>
      </c>
      <c r="F17" s="26">
        <f>'9496'!U17</f>
        <v>0</v>
      </c>
      <c r="G17" s="26">
        <f>'9496'!V17</f>
        <v>36478653.201819956</v>
      </c>
      <c r="H17" s="45"/>
      <c r="I17" s="45"/>
      <c r="J17" s="45"/>
      <c r="K17" s="27">
        <f>'Fluxo dív. garantidas - RRF'!J17</f>
        <v>24854169.167777777</v>
      </c>
      <c r="L17" s="27">
        <f>'Fluxo dív. garantidas - RRF'!I17</f>
        <v>0</v>
      </c>
      <c r="M17" s="27">
        <f>'Fluxo dív. garantidas - RRF'!K17</f>
        <v>24854169.167777777</v>
      </c>
      <c r="N17" s="67">
        <f>'Contratos fora RRF'!AS17</f>
        <v>631527.03</v>
      </c>
      <c r="O17" s="67">
        <f>'Contratos fora RRF'!AR17</f>
        <v>1129652.31</v>
      </c>
      <c r="P17" s="67">
        <f>'Contratos fora RRF'!AT17</f>
        <v>1761179.34</v>
      </c>
      <c r="Q17" s="63"/>
      <c r="R17" s="63"/>
      <c r="S17" s="63"/>
      <c r="T17" s="140">
        <f>'OC A CONTRATAR'!C17</f>
        <v>0</v>
      </c>
      <c r="U17" s="140">
        <f>'OC A CONTRATAR'!B17</f>
        <v>0</v>
      </c>
      <c r="V17" s="140">
        <f>'OC A CONTRATAR'!D17</f>
        <v>0</v>
      </c>
      <c r="W17" s="140">
        <f>'OC A CONTRATAR'!H17</f>
        <v>0</v>
      </c>
      <c r="X17" s="140">
        <f>'OC A CONTRATAR'!G17</f>
        <v>0</v>
      </c>
      <c r="Y17" s="140">
        <f>'OC A CONTRATAR'!I17</f>
        <v>0</v>
      </c>
      <c r="Z17" s="140">
        <f>'OC A CONTRATAR'!M17</f>
        <v>0</v>
      </c>
      <c r="AA17" s="140">
        <f>'OC A CONTRATAR'!L17</f>
        <v>0</v>
      </c>
      <c r="AB17" s="140">
        <f>'OC A CONTRATAR'!N17</f>
        <v>0</v>
      </c>
      <c r="AC17" s="140">
        <f>'OC A CONTRATAR'!X17</f>
        <v>0</v>
      </c>
      <c r="AD17" s="140">
        <f>'OC A CONTRATAR'!W17</f>
        <v>0</v>
      </c>
      <c r="AE17" s="140">
        <f>'OC A CONTRATAR'!Y17</f>
        <v>0</v>
      </c>
      <c r="AF17" s="68">
        <f t="shared" si="0"/>
        <v>138102163.1134344</v>
      </c>
      <c r="AG17" s="68">
        <f t="shared" si="1"/>
        <v>35326626.06594193</v>
      </c>
      <c r="AH17" s="68">
        <f t="shared" si="2"/>
        <v>173428789.17937633</v>
      </c>
      <c r="AJ17">
        <f t="shared" si="3"/>
        <v>2023</v>
      </c>
    </row>
    <row r="18" spans="1:40" x14ac:dyDescent="0.3">
      <c r="A18" s="66">
        <v>45017</v>
      </c>
      <c r="B18" s="25">
        <f>'Art. 9º-A'!J19</f>
        <v>78103006.291688874</v>
      </c>
      <c r="C18" s="25">
        <f>'Art. 9º-A'!K19</f>
        <v>35249337.342925906</v>
      </c>
      <c r="D18" s="25">
        <f>'Art. 9º-A'!I19</f>
        <v>113352343.63461478</v>
      </c>
      <c r="E18" s="26">
        <f>'9496'!T18</f>
        <v>36632039.562050417</v>
      </c>
      <c r="F18" s="26">
        <f>'9496'!U18</f>
        <v>0</v>
      </c>
      <c r="G18" s="26">
        <f>'9496'!V18</f>
        <v>36632039.562050417</v>
      </c>
      <c r="H18" s="45"/>
      <c r="I18" s="45"/>
      <c r="J18" s="45"/>
      <c r="K18" s="27">
        <f>'Fluxo dív. garantidas - RRF'!J18</f>
        <v>6726378.7422222216</v>
      </c>
      <c r="L18" s="27">
        <f>'Fluxo dív. garantidas - RRF'!I18</f>
        <v>0</v>
      </c>
      <c r="M18" s="27">
        <f>'Fluxo dív. garantidas - RRF'!K18</f>
        <v>6726378.7422222216</v>
      </c>
      <c r="N18" s="67">
        <f>'Contratos fora RRF'!AS18</f>
        <v>4584985.8500000006</v>
      </c>
      <c r="O18" s="67">
        <f>'Contratos fora RRF'!AR18</f>
        <v>1131804.48</v>
      </c>
      <c r="P18" s="67">
        <f>'Contratos fora RRF'!AT18</f>
        <v>5716790.330000001</v>
      </c>
      <c r="Q18" s="63"/>
      <c r="R18" s="63"/>
      <c r="S18" s="63"/>
      <c r="T18" s="140">
        <f>'OC A CONTRATAR'!C18</f>
        <v>0</v>
      </c>
      <c r="U18" s="140">
        <f>'OC A CONTRATAR'!B18</f>
        <v>0</v>
      </c>
      <c r="V18" s="140">
        <f>'OC A CONTRATAR'!D18</f>
        <v>0</v>
      </c>
      <c r="W18" s="140">
        <f>'OC A CONTRATAR'!H18</f>
        <v>0</v>
      </c>
      <c r="X18" s="140">
        <f>'OC A CONTRATAR'!G18</f>
        <v>0</v>
      </c>
      <c r="Y18" s="140">
        <f>'OC A CONTRATAR'!I18</f>
        <v>0</v>
      </c>
      <c r="Z18" s="140">
        <f>'OC A CONTRATAR'!M18</f>
        <v>0</v>
      </c>
      <c r="AA18" s="140">
        <f>'OC A CONTRATAR'!L18</f>
        <v>0</v>
      </c>
      <c r="AB18" s="140">
        <f>'OC A CONTRATAR'!N18</f>
        <v>0</v>
      </c>
      <c r="AC18" s="140">
        <f>'OC A CONTRATAR'!X18</f>
        <v>0</v>
      </c>
      <c r="AD18" s="140">
        <f>'OC A CONTRATAR'!W18</f>
        <v>0</v>
      </c>
      <c r="AE18" s="140">
        <f>'OC A CONTRATAR'!Y18</f>
        <v>0</v>
      </c>
      <c r="AF18" s="68">
        <f t="shared" si="0"/>
        <v>126046410.44596151</v>
      </c>
      <c r="AG18" s="68">
        <f t="shared" si="1"/>
        <v>36381141.822925903</v>
      </c>
      <c r="AH18" s="68">
        <f t="shared" si="2"/>
        <v>162427552.26888743</v>
      </c>
      <c r="AJ18">
        <f t="shared" si="3"/>
        <v>2023</v>
      </c>
    </row>
    <row r="19" spans="1:40" x14ac:dyDescent="0.3">
      <c r="A19" s="66">
        <v>45047</v>
      </c>
      <c r="B19" s="25">
        <f>'Art. 9º-A'!J20</f>
        <v>79796021.802812129</v>
      </c>
      <c r="C19" s="25">
        <f>'Art. 9º-A'!K20</f>
        <v>36187912.366242781</v>
      </c>
      <c r="D19" s="25">
        <f>'Art. 9º-A'!I20</f>
        <v>115983934.16905491</v>
      </c>
      <c r="E19" s="26">
        <f>'9496'!T19</f>
        <v>37016489.495600633</v>
      </c>
      <c r="F19" s="26">
        <f>'9496'!U19</f>
        <v>0</v>
      </c>
      <c r="G19" s="26">
        <f>'9496'!V19</f>
        <v>37016489.495600633</v>
      </c>
      <c r="H19" s="45"/>
      <c r="I19" s="45"/>
      <c r="J19" s="45"/>
      <c r="K19" s="27">
        <f>'Fluxo dív. garantidas - RRF'!J19</f>
        <v>24027679.403333332</v>
      </c>
      <c r="L19" s="27">
        <f>'Fluxo dív. garantidas - RRF'!I19</f>
        <v>0</v>
      </c>
      <c r="M19" s="27">
        <f>'Fluxo dív. garantidas - RRF'!K19</f>
        <v>24027679.403333332</v>
      </c>
      <c r="N19" s="67">
        <f>'Contratos fora RRF'!AS19</f>
        <v>5616347.8200000003</v>
      </c>
      <c r="O19" s="67">
        <f>'Contratos fora RRF'!AR19</f>
        <v>11234436.539999997</v>
      </c>
      <c r="P19" s="67">
        <f>'Contratos fora RRF'!AT19</f>
        <v>16850784.359999999</v>
      </c>
      <c r="Q19" s="63"/>
      <c r="R19" s="63"/>
      <c r="S19" s="63"/>
      <c r="T19" s="140">
        <f>'OC A CONTRATAR'!C19</f>
        <v>0</v>
      </c>
      <c r="U19" s="140">
        <f>'OC A CONTRATAR'!B19</f>
        <v>0</v>
      </c>
      <c r="V19" s="140">
        <f>'OC A CONTRATAR'!D19</f>
        <v>0</v>
      </c>
      <c r="W19" s="140">
        <f>'OC A CONTRATAR'!H19</f>
        <v>0</v>
      </c>
      <c r="X19" s="140">
        <f>'OC A CONTRATAR'!G19</f>
        <v>0</v>
      </c>
      <c r="Y19" s="140">
        <f>'OC A CONTRATAR'!I19</f>
        <v>0</v>
      </c>
      <c r="Z19" s="140">
        <f>'OC A CONTRATAR'!M19</f>
        <v>0</v>
      </c>
      <c r="AA19" s="140">
        <f>'OC A CONTRATAR'!L19</f>
        <v>0</v>
      </c>
      <c r="AB19" s="140">
        <f>'OC A CONTRATAR'!N19</f>
        <v>0</v>
      </c>
      <c r="AC19" s="140">
        <f>'OC A CONTRATAR'!X19</f>
        <v>0</v>
      </c>
      <c r="AD19" s="140">
        <f>'OC A CONTRATAR'!W19</f>
        <v>0</v>
      </c>
      <c r="AE19" s="140">
        <f>'OC A CONTRATAR'!Y19</f>
        <v>0</v>
      </c>
      <c r="AF19" s="68">
        <f t="shared" si="0"/>
        <v>146456538.5217461</v>
      </c>
      <c r="AG19" s="68">
        <f t="shared" si="1"/>
        <v>47422348.90624278</v>
      </c>
      <c r="AH19" s="68">
        <f t="shared" si="2"/>
        <v>193878887.42798889</v>
      </c>
      <c r="AJ19">
        <f t="shared" si="3"/>
        <v>2023</v>
      </c>
    </row>
    <row r="20" spans="1:40" x14ac:dyDescent="0.3">
      <c r="A20" s="66">
        <v>45078</v>
      </c>
      <c r="B20" s="25">
        <f>'Art. 9º-A'!J21</f>
        <v>81768170.310969189</v>
      </c>
      <c r="C20" s="25">
        <f>'Art. 9º-A'!K21</f>
        <v>37262228.364754975</v>
      </c>
      <c r="D20" s="25">
        <f>'Art. 9º-A'!I21</f>
        <v>119030398.67572416</v>
      </c>
      <c r="E20" s="26">
        <f>'9496'!T20</f>
        <v>37154480.866796121</v>
      </c>
      <c r="F20" s="26">
        <f>'9496'!U20</f>
        <v>0</v>
      </c>
      <c r="G20" s="26">
        <f>'9496'!V20</f>
        <v>37154480.866796121</v>
      </c>
      <c r="H20" s="45"/>
      <c r="I20" s="45"/>
      <c r="J20" s="45"/>
      <c r="K20" s="27">
        <f>'Fluxo dív. garantidas - RRF'!J20</f>
        <v>6688916.1033333335</v>
      </c>
      <c r="L20" s="27">
        <f>'Fluxo dív. garantidas - RRF'!I20</f>
        <v>0</v>
      </c>
      <c r="M20" s="27">
        <f>'Fluxo dív. garantidas - RRF'!K20</f>
        <v>6688916.1033333335</v>
      </c>
      <c r="N20" s="67">
        <f>'Contratos fora RRF'!AS20</f>
        <v>683173.7</v>
      </c>
      <c r="O20" s="67">
        <f>'Contratos fora RRF'!AR20</f>
        <v>1135638.3999999999</v>
      </c>
      <c r="P20" s="67">
        <f>'Contratos fora RRF'!AT20</f>
        <v>1818812.0999999999</v>
      </c>
      <c r="Q20" s="63"/>
      <c r="R20" s="63"/>
      <c r="S20" s="63"/>
      <c r="T20" s="140">
        <f>'OC A CONTRATAR'!C20</f>
        <v>0</v>
      </c>
      <c r="U20" s="140">
        <f>'OC A CONTRATAR'!B20</f>
        <v>0</v>
      </c>
      <c r="V20" s="140">
        <f>'OC A CONTRATAR'!D20</f>
        <v>0</v>
      </c>
      <c r="W20" s="140">
        <f>'OC A CONTRATAR'!H20</f>
        <v>0</v>
      </c>
      <c r="X20" s="140">
        <f>'OC A CONTRATAR'!G20</f>
        <v>0</v>
      </c>
      <c r="Y20" s="140">
        <f>'OC A CONTRATAR'!I20</f>
        <v>0</v>
      </c>
      <c r="Z20" s="140">
        <f>'OC A CONTRATAR'!M20</f>
        <v>0</v>
      </c>
      <c r="AA20" s="140">
        <f>'OC A CONTRATAR'!L20</f>
        <v>0</v>
      </c>
      <c r="AB20" s="140">
        <f>'OC A CONTRATAR'!N20</f>
        <v>0</v>
      </c>
      <c r="AC20" s="140">
        <f>'OC A CONTRATAR'!X20</f>
        <v>0</v>
      </c>
      <c r="AD20" s="140">
        <f>'OC A CONTRATAR'!W20</f>
        <v>0</v>
      </c>
      <c r="AE20" s="140">
        <f>'OC A CONTRATAR'!Y20</f>
        <v>0</v>
      </c>
      <c r="AF20" s="68">
        <f t="shared" si="0"/>
        <v>126294740.98109865</v>
      </c>
      <c r="AG20" s="68">
        <f t="shared" si="1"/>
        <v>38397866.764754973</v>
      </c>
      <c r="AH20" s="68">
        <f t="shared" si="2"/>
        <v>164692607.7458536</v>
      </c>
      <c r="AJ20">
        <f t="shared" si="3"/>
        <v>2023</v>
      </c>
    </row>
    <row r="21" spans="1:40" x14ac:dyDescent="0.3">
      <c r="A21" s="66">
        <v>45108</v>
      </c>
      <c r="B21" s="25">
        <f>'Art. 9º-A'!J22</f>
        <v>83456272.025470063</v>
      </c>
      <c r="C21" s="25">
        <f>'Art. 9º-A'!K22</f>
        <v>38216329.112308308</v>
      </c>
      <c r="D21" s="25">
        <f>'Art. 9º-A'!I22</f>
        <v>121672601.13777837</v>
      </c>
      <c r="E21" s="26">
        <f>'9496'!T21</f>
        <v>37507526.606506392</v>
      </c>
      <c r="F21" s="26">
        <f>'9496'!U21</f>
        <v>0</v>
      </c>
      <c r="G21" s="26">
        <f>'9496'!V21</f>
        <v>37507526.606506392</v>
      </c>
      <c r="H21" s="45"/>
      <c r="I21" s="45"/>
      <c r="J21" s="45"/>
      <c r="K21" s="27">
        <f>'Fluxo dív. garantidas - RRF'!J21</f>
        <v>6588165.2622222221</v>
      </c>
      <c r="L21" s="27">
        <f>'Fluxo dív. garantidas - RRF'!I21</f>
        <v>0</v>
      </c>
      <c r="M21" s="27">
        <f>'Fluxo dív. garantidas - RRF'!K21</f>
        <v>6588165.2622222221</v>
      </c>
      <c r="N21" s="67">
        <f>'Contratos fora RRF'!AS21</f>
        <v>699028.94</v>
      </c>
      <c r="O21" s="67">
        <f>'Contratos fora RRF'!AR21</f>
        <v>1137626.78</v>
      </c>
      <c r="P21" s="67">
        <f>'Contratos fora RRF'!AT21</f>
        <v>1836655.72</v>
      </c>
      <c r="Q21" s="63"/>
      <c r="R21" s="63"/>
      <c r="S21" s="63"/>
      <c r="T21" s="140">
        <f>'OC A CONTRATAR'!C21</f>
        <v>0</v>
      </c>
      <c r="U21" s="140">
        <f>'OC A CONTRATAR'!B21</f>
        <v>0</v>
      </c>
      <c r="V21" s="140">
        <f>'OC A CONTRATAR'!D21</f>
        <v>0</v>
      </c>
      <c r="W21" s="140">
        <f>'OC A CONTRATAR'!H21</f>
        <v>0</v>
      </c>
      <c r="X21" s="140">
        <f>'OC A CONTRATAR'!G21</f>
        <v>0</v>
      </c>
      <c r="Y21" s="140">
        <f>'OC A CONTRATAR'!I21</f>
        <v>0</v>
      </c>
      <c r="Z21" s="140">
        <f>'OC A CONTRATAR'!M21</f>
        <v>0</v>
      </c>
      <c r="AA21" s="140">
        <f>'OC A CONTRATAR'!L21</f>
        <v>0</v>
      </c>
      <c r="AB21" s="140">
        <f>'OC A CONTRATAR'!N21</f>
        <v>0</v>
      </c>
      <c r="AC21" s="140">
        <f>'OC A CONTRATAR'!X21</f>
        <v>0</v>
      </c>
      <c r="AD21" s="140">
        <f>'OC A CONTRATAR'!W21</f>
        <v>0</v>
      </c>
      <c r="AE21" s="140">
        <f>'OC A CONTRATAR'!Y21</f>
        <v>0</v>
      </c>
      <c r="AF21" s="68">
        <f t="shared" si="0"/>
        <v>128250992.83419867</v>
      </c>
      <c r="AG21" s="68">
        <f t="shared" si="1"/>
        <v>39353955.89230831</v>
      </c>
      <c r="AH21" s="68">
        <f t="shared" si="2"/>
        <v>167604948.72650698</v>
      </c>
      <c r="AJ21">
        <f t="shared" si="3"/>
        <v>2023</v>
      </c>
    </row>
    <row r="22" spans="1:40" x14ac:dyDescent="0.3">
      <c r="A22" s="66">
        <v>45139</v>
      </c>
      <c r="B22" s="25">
        <f>'Art. 9º-A'!J23</f>
        <v>85118841.530059978</v>
      </c>
      <c r="C22" s="25">
        <f>'Art. 9º-A'!K23</f>
        <v>39167364.226197377</v>
      </c>
      <c r="D22" s="25">
        <f>'Art. 9º-A'!I23</f>
        <v>124286205.75625736</v>
      </c>
      <c r="E22" s="26">
        <f>'9496'!T22</f>
        <v>37765663.446412332</v>
      </c>
      <c r="F22" s="26">
        <f>'9496'!U22</f>
        <v>0</v>
      </c>
      <c r="G22" s="26">
        <f>'9496'!V22</f>
        <v>37765663.446412332</v>
      </c>
      <c r="H22" s="45"/>
      <c r="I22" s="45"/>
      <c r="J22" s="45"/>
      <c r="K22" s="27">
        <f>'Fluxo dív. garantidas - RRF'!J22</f>
        <v>6829041.111111111</v>
      </c>
      <c r="L22" s="27">
        <f>'Fluxo dív. garantidas - RRF'!I22</f>
        <v>0</v>
      </c>
      <c r="M22" s="27">
        <f>'Fluxo dív. garantidas - RRF'!K22</f>
        <v>6829041.111111111</v>
      </c>
      <c r="N22" s="67">
        <f>'Contratos fora RRF'!AS22</f>
        <v>6892808.6599999992</v>
      </c>
      <c r="O22" s="67">
        <f>'Contratos fora RRF'!AR22</f>
        <v>7254116.3599999994</v>
      </c>
      <c r="P22" s="67">
        <f>'Contratos fora RRF'!AT22</f>
        <v>14146925.020000001</v>
      </c>
      <c r="Q22" s="63"/>
      <c r="R22" s="63"/>
      <c r="S22" s="63"/>
      <c r="T22" s="140">
        <f>'OC A CONTRATAR'!C22</f>
        <v>0</v>
      </c>
      <c r="U22" s="140">
        <f>'OC A CONTRATAR'!B22</f>
        <v>0</v>
      </c>
      <c r="V22" s="140">
        <f>'OC A CONTRATAR'!D22</f>
        <v>0</v>
      </c>
      <c r="W22" s="140">
        <f>'OC A CONTRATAR'!H22</f>
        <v>0</v>
      </c>
      <c r="X22" s="140">
        <f>'OC A CONTRATAR'!G22</f>
        <v>0</v>
      </c>
      <c r="Y22" s="140">
        <f>'OC A CONTRATAR'!I22</f>
        <v>0</v>
      </c>
      <c r="Z22" s="140">
        <f>'OC A CONTRATAR'!M22</f>
        <v>0</v>
      </c>
      <c r="AA22" s="140">
        <f>'OC A CONTRATAR'!L22</f>
        <v>0</v>
      </c>
      <c r="AB22" s="140">
        <f>'OC A CONTRATAR'!N22</f>
        <v>0</v>
      </c>
      <c r="AC22" s="140">
        <f>'OC A CONTRATAR'!X22</f>
        <v>0</v>
      </c>
      <c r="AD22" s="140">
        <f>'OC A CONTRATAR'!W22</f>
        <v>0</v>
      </c>
      <c r="AE22" s="140">
        <f>'OC A CONTRATAR'!Y22</f>
        <v>0</v>
      </c>
      <c r="AF22" s="68">
        <f t="shared" si="0"/>
        <v>136606354.74758342</v>
      </c>
      <c r="AG22" s="68">
        <f t="shared" si="1"/>
        <v>46421480.586197376</v>
      </c>
      <c r="AH22" s="68">
        <f t="shared" si="2"/>
        <v>183027835.3337808</v>
      </c>
      <c r="AJ22">
        <f t="shared" si="3"/>
        <v>2023</v>
      </c>
    </row>
    <row r="23" spans="1:40" x14ac:dyDescent="0.3">
      <c r="A23" s="66">
        <v>45170</v>
      </c>
      <c r="B23" s="25">
        <f>'Art. 9º-A'!J24</f>
        <v>86803767.498145625</v>
      </c>
      <c r="C23" s="25">
        <f>'Art. 9º-A'!K24</f>
        <v>40137387.734619811</v>
      </c>
      <c r="D23" s="25">
        <f>'Art. 9º-A'!I24</f>
        <v>126941155.23276544</v>
      </c>
      <c r="E23" s="26">
        <f>'9496'!T23</f>
        <v>38056306.80762244</v>
      </c>
      <c r="F23" s="26">
        <f>'9496'!U23</f>
        <v>0</v>
      </c>
      <c r="G23" s="26">
        <f>'9496'!V23</f>
        <v>38056306.80762244</v>
      </c>
      <c r="H23" s="45"/>
      <c r="I23" s="45"/>
      <c r="J23" s="45"/>
      <c r="K23" s="27">
        <f>'Fluxo dív. garantidas - RRF'!J23</f>
        <v>27662176.703333333</v>
      </c>
      <c r="L23" s="27">
        <f>'Fluxo dív. garantidas - RRF'!I23</f>
        <v>0</v>
      </c>
      <c r="M23" s="27">
        <f>'Fluxo dív. garantidas - RRF'!K23</f>
        <v>27662176.703333333</v>
      </c>
      <c r="N23" s="67">
        <f>'Contratos fora RRF'!AS23</f>
        <v>665594.22</v>
      </c>
      <c r="O23" s="67">
        <f>'Contratos fora RRF'!AR23</f>
        <v>1141193.72</v>
      </c>
      <c r="P23" s="67">
        <f>'Contratos fora RRF'!AT23</f>
        <v>1806787.94</v>
      </c>
      <c r="Q23" s="63"/>
      <c r="R23" s="63"/>
      <c r="S23" s="63"/>
      <c r="T23" s="140">
        <f>'OC A CONTRATAR'!C23</f>
        <v>0</v>
      </c>
      <c r="U23" s="140">
        <f>'OC A CONTRATAR'!B23</f>
        <v>0</v>
      </c>
      <c r="V23" s="140">
        <f>'OC A CONTRATAR'!D23</f>
        <v>0</v>
      </c>
      <c r="W23" s="140">
        <f>'OC A CONTRATAR'!H23</f>
        <v>0</v>
      </c>
      <c r="X23" s="140">
        <f>'OC A CONTRATAR'!G23</f>
        <v>0</v>
      </c>
      <c r="Y23" s="140">
        <f>'OC A CONTRATAR'!I23</f>
        <v>0</v>
      </c>
      <c r="Z23" s="140">
        <f>'OC A CONTRATAR'!M23</f>
        <v>0</v>
      </c>
      <c r="AA23" s="140">
        <f>'OC A CONTRATAR'!L23</f>
        <v>0</v>
      </c>
      <c r="AB23" s="140">
        <f>'OC A CONTRATAR'!N23</f>
        <v>0</v>
      </c>
      <c r="AC23" s="140">
        <f>'OC A CONTRATAR'!X23</f>
        <v>0</v>
      </c>
      <c r="AD23" s="140">
        <f>'OC A CONTRATAR'!W23</f>
        <v>0</v>
      </c>
      <c r="AE23" s="140">
        <f>'OC A CONTRATAR'!Y23</f>
        <v>0</v>
      </c>
      <c r="AF23" s="68">
        <f t="shared" si="0"/>
        <v>153187845.22910139</v>
      </c>
      <c r="AG23" s="68">
        <f t="shared" si="1"/>
        <v>41278581.45461981</v>
      </c>
      <c r="AH23" s="68">
        <f t="shared" si="2"/>
        <v>194466426.68372118</v>
      </c>
      <c r="AJ23">
        <f t="shared" si="3"/>
        <v>2023</v>
      </c>
    </row>
    <row r="24" spans="1:40" x14ac:dyDescent="0.3">
      <c r="A24" s="66">
        <v>45200</v>
      </c>
      <c r="B24" s="25">
        <f>'Art. 9º-A'!J25</f>
        <v>89117424.948374704</v>
      </c>
      <c r="C24" s="25">
        <f>'Art. 9º-A'!K25</f>
        <v>41408385.367612988</v>
      </c>
      <c r="D24" s="25">
        <f>'Art. 9º-A'!I25</f>
        <v>130525810.31598769</v>
      </c>
      <c r="E24" s="26">
        <f>'9496'!T24</f>
        <v>38371792.701967366</v>
      </c>
      <c r="F24" s="26">
        <f>'9496'!U24</f>
        <v>0</v>
      </c>
      <c r="G24" s="26">
        <f>'9496'!V24</f>
        <v>38371792.701967366</v>
      </c>
      <c r="H24" s="45"/>
      <c r="I24" s="45"/>
      <c r="J24" s="45"/>
      <c r="K24" s="27">
        <f>'Fluxo dív. garantidas - RRF'!J24</f>
        <v>6303754.154444444</v>
      </c>
      <c r="L24" s="27">
        <f>'Fluxo dív. garantidas - RRF'!I24</f>
        <v>0</v>
      </c>
      <c r="M24" s="27">
        <f>'Fluxo dív. garantidas - RRF'!K24</f>
        <v>6303754.154444444</v>
      </c>
      <c r="N24" s="67">
        <f>'Contratos fora RRF'!AS24</f>
        <v>6152715.6599999992</v>
      </c>
      <c r="O24" s="67">
        <f>'Contratos fora RRF'!AR24</f>
        <v>1142733.21</v>
      </c>
      <c r="P24" s="67">
        <f>'Contratos fora RRF'!AT24</f>
        <v>7295448.8700000001</v>
      </c>
      <c r="Q24" s="63"/>
      <c r="R24" s="63"/>
      <c r="S24" s="63"/>
      <c r="T24" s="140">
        <f>'OC A CONTRATAR'!C24</f>
        <v>0</v>
      </c>
      <c r="U24" s="140">
        <f>'OC A CONTRATAR'!B24</f>
        <v>0</v>
      </c>
      <c r="V24" s="140">
        <f>'OC A CONTRATAR'!D24</f>
        <v>0</v>
      </c>
      <c r="W24" s="140">
        <f>'OC A CONTRATAR'!H24</f>
        <v>0</v>
      </c>
      <c r="X24" s="140">
        <f>'OC A CONTRATAR'!G24</f>
        <v>0</v>
      </c>
      <c r="Y24" s="140">
        <f>'OC A CONTRATAR'!I24</f>
        <v>0</v>
      </c>
      <c r="Z24" s="140">
        <f>'OC A CONTRATAR'!M24</f>
        <v>0</v>
      </c>
      <c r="AA24" s="140">
        <f>'OC A CONTRATAR'!L24</f>
        <v>0</v>
      </c>
      <c r="AB24" s="140">
        <f>'OC A CONTRATAR'!N24</f>
        <v>0</v>
      </c>
      <c r="AC24" s="140">
        <f>'OC A CONTRATAR'!X24</f>
        <v>0</v>
      </c>
      <c r="AD24" s="140">
        <f>'OC A CONTRATAR'!W24</f>
        <v>0</v>
      </c>
      <c r="AE24" s="140">
        <f>'OC A CONTRATAR'!Y24</f>
        <v>0</v>
      </c>
      <c r="AF24" s="68">
        <f t="shared" si="0"/>
        <v>139945687.46478653</v>
      </c>
      <c r="AG24" s="68">
        <f t="shared" si="1"/>
        <v>42551118.577612989</v>
      </c>
      <c r="AH24" s="68">
        <f t="shared" si="2"/>
        <v>182496806.04239953</v>
      </c>
      <c r="AJ24">
        <f t="shared" si="3"/>
        <v>2023</v>
      </c>
    </row>
    <row r="25" spans="1:40" x14ac:dyDescent="0.3">
      <c r="A25" s="66">
        <v>45231</v>
      </c>
      <c r="B25" s="25">
        <f>'Art. 9º-A'!J26</f>
        <v>90738538.927309588</v>
      </c>
      <c r="C25" s="25">
        <f>'Art. 9º-A'!K26</f>
        <v>42367794.899107739</v>
      </c>
      <c r="D25" s="25">
        <f>'Art. 9º-A'!I26</f>
        <v>133106333.82641733</v>
      </c>
      <c r="E25" s="26">
        <f>'9496'!T25</f>
        <v>38569239.669757374</v>
      </c>
      <c r="F25" s="26">
        <f>'9496'!U25</f>
        <v>0</v>
      </c>
      <c r="G25" s="26">
        <f>'9496'!V25</f>
        <v>38569239.669757374</v>
      </c>
      <c r="H25" s="45"/>
      <c r="I25" s="45"/>
      <c r="J25" s="45"/>
      <c r="K25" s="27">
        <f>'Fluxo dív. garantidas - RRF'!J25</f>
        <v>24612815.929999996</v>
      </c>
      <c r="L25" s="27">
        <f>'Fluxo dív. garantidas - RRF'!I25</f>
        <v>0</v>
      </c>
      <c r="M25" s="27">
        <f>'Fluxo dív. garantidas - RRF'!K25</f>
        <v>24612815.929999996</v>
      </c>
      <c r="N25" s="67">
        <f>'Contratos fora RRF'!AS25</f>
        <v>5969896.7599999998</v>
      </c>
      <c r="O25" s="67">
        <f>'Contratos fora RRF'!AR25</f>
        <v>11148018.41</v>
      </c>
      <c r="P25" s="67">
        <f>'Contratos fora RRF'!AT25</f>
        <v>17117915.170000002</v>
      </c>
      <c r="Q25" s="63"/>
      <c r="R25" s="63"/>
      <c r="S25" s="63"/>
      <c r="T25" s="140">
        <f>'OC A CONTRATAR'!C25</f>
        <v>0</v>
      </c>
      <c r="U25" s="140">
        <f>'OC A CONTRATAR'!B25</f>
        <v>0</v>
      </c>
      <c r="V25" s="140">
        <f>'OC A CONTRATAR'!D25</f>
        <v>0</v>
      </c>
      <c r="W25" s="140">
        <f>'OC A CONTRATAR'!H25</f>
        <v>0</v>
      </c>
      <c r="X25" s="140">
        <f>'OC A CONTRATAR'!G25</f>
        <v>0</v>
      </c>
      <c r="Y25" s="140">
        <f>'OC A CONTRATAR'!I25</f>
        <v>0</v>
      </c>
      <c r="Z25" s="140">
        <f>'OC A CONTRATAR'!M25</f>
        <v>0</v>
      </c>
      <c r="AA25" s="140">
        <f>'OC A CONTRATAR'!L25</f>
        <v>0</v>
      </c>
      <c r="AB25" s="140">
        <f>'OC A CONTRATAR'!N25</f>
        <v>0</v>
      </c>
      <c r="AC25" s="140">
        <f>'OC A CONTRATAR'!X25</f>
        <v>0</v>
      </c>
      <c r="AD25" s="140">
        <f>'OC A CONTRATAR'!W25</f>
        <v>0</v>
      </c>
      <c r="AE25" s="140">
        <f>'OC A CONTRATAR'!Y25</f>
        <v>0</v>
      </c>
      <c r="AF25" s="68">
        <f t="shared" si="0"/>
        <v>159890491.28706697</v>
      </c>
      <c r="AG25" s="68">
        <f t="shared" si="1"/>
        <v>53515813.309107736</v>
      </c>
      <c r="AH25" s="68">
        <f t="shared" si="2"/>
        <v>213406304.59617472</v>
      </c>
      <c r="AJ25">
        <f t="shared" si="3"/>
        <v>2023</v>
      </c>
    </row>
    <row r="26" spans="1:40" x14ac:dyDescent="0.3">
      <c r="A26" s="66">
        <v>45261</v>
      </c>
      <c r="B26" s="25">
        <f>'Art. 9º-A'!J27</f>
        <v>92882262.328100294</v>
      </c>
      <c r="C26" s="25">
        <f>'Art. 9º-A'!K27</f>
        <v>43581138.342472374</v>
      </c>
      <c r="D26" s="25">
        <f>'Art. 9º-A'!I27</f>
        <v>136463400.67057267</v>
      </c>
      <c r="E26" s="26">
        <f>'9496'!T26</f>
        <v>38821724.060957134</v>
      </c>
      <c r="F26" s="26">
        <f>'9496'!U26</f>
        <v>0</v>
      </c>
      <c r="G26" s="26">
        <f>'9496'!V26</f>
        <v>38821724.060957134</v>
      </c>
      <c r="H26" s="45"/>
      <c r="I26" s="45"/>
      <c r="J26" s="45"/>
      <c r="K26" s="27">
        <f>'Fluxo dív. garantidas - RRF'!J26</f>
        <v>6601399.3966666665</v>
      </c>
      <c r="L26" s="27">
        <f>'Fluxo dív. garantidas - RRF'!I26</f>
        <v>0</v>
      </c>
      <c r="M26" s="27">
        <f>'Fluxo dív. garantidas - RRF'!K26</f>
        <v>6601399.3966666665</v>
      </c>
      <c r="N26" s="67">
        <f>'Contratos fora RRF'!AS26</f>
        <v>605527.32999999996</v>
      </c>
      <c r="O26" s="67">
        <f>'Contratos fora RRF'!AR26</f>
        <v>1145440.2999999998</v>
      </c>
      <c r="P26" s="67">
        <f>'Contratos fora RRF'!AT26</f>
        <v>1750967.63</v>
      </c>
      <c r="Q26" s="63"/>
      <c r="R26" s="63"/>
      <c r="S26" s="63"/>
      <c r="T26" s="140">
        <f>'OC A CONTRATAR'!C26</f>
        <v>0</v>
      </c>
      <c r="U26" s="140">
        <f>'OC A CONTRATAR'!B26</f>
        <v>0</v>
      </c>
      <c r="V26" s="140">
        <f>'OC A CONTRATAR'!D26</f>
        <v>0</v>
      </c>
      <c r="W26" s="140">
        <f>'OC A CONTRATAR'!H26</f>
        <v>0</v>
      </c>
      <c r="X26" s="140">
        <f>'OC A CONTRATAR'!G26</f>
        <v>0</v>
      </c>
      <c r="Y26" s="140">
        <f>'OC A CONTRATAR'!I26</f>
        <v>0</v>
      </c>
      <c r="Z26" s="140">
        <f>'OC A CONTRATAR'!M26</f>
        <v>0</v>
      </c>
      <c r="AA26" s="140">
        <f>'OC A CONTRATAR'!L26</f>
        <v>0</v>
      </c>
      <c r="AB26" s="140">
        <f>'OC A CONTRATAR'!N26</f>
        <v>0</v>
      </c>
      <c r="AC26" s="140">
        <f>'OC A CONTRATAR'!X26</f>
        <v>0</v>
      </c>
      <c r="AD26" s="140">
        <f>'OC A CONTRATAR'!W26</f>
        <v>0</v>
      </c>
      <c r="AE26" s="140">
        <f>'OC A CONTRATAR'!Y26</f>
        <v>0</v>
      </c>
      <c r="AF26" s="68">
        <f t="shared" si="0"/>
        <v>138910913.11572412</v>
      </c>
      <c r="AG26" s="68">
        <f t="shared" si="1"/>
        <v>44726578.642472371</v>
      </c>
      <c r="AH26" s="68">
        <f t="shared" si="2"/>
        <v>183637491.75819647</v>
      </c>
      <c r="AJ26">
        <f t="shared" si="3"/>
        <v>2023</v>
      </c>
    </row>
    <row r="27" spans="1:40" x14ac:dyDescent="0.3">
      <c r="A27" s="66">
        <v>45292</v>
      </c>
      <c r="B27" s="25">
        <f>'Art. 9º-A'!J28</f>
        <v>94487408.04151392</v>
      </c>
      <c r="C27" s="25">
        <f>'Art. 9º-A'!K28</f>
        <v>44551747.340956897</v>
      </c>
      <c r="D27" s="25">
        <f>'Art. 9º-A'!I28</f>
        <v>139039155.38247082</v>
      </c>
      <c r="E27" s="26">
        <f>'9496'!T27</f>
        <v>78035318.181452349</v>
      </c>
      <c r="F27" s="26">
        <f>'9496'!U27</f>
        <v>0</v>
      </c>
      <c r="G27" s="26">
        <f>'9496'!V27</f>
        <v>78035318.181452349</v>
      </c>
      <c r="H27" s="45"/>
      <c r="I27" s="45"/>
      <c r="J27" s="45"/>
      <c r="K27" s="27">
        <f>'Fluxo dív. garantidas - RRF'!J27</f>
        <v>13430634.908888889</v>
      </c>
      <c r="L27" s="27">
        <f>'Fluxo dív. garantidas - RRF'!I27</f>
        <v>0</v>
      </c>
      <c r="M27" s="27">
        <f>'Fluxo dív. garantidas - RRF'!K27</f>
        <v>13430634.908888889</v>
      </c>
      <c r="N27" s="67">
        <f>'Contratos fora RRF'!AS27</f>
        <v>639803.94681995607</v>
      </c>
      <c r="O27" s="67">
        <f>'Contratos fora RRF'!AR27</f>
        <v>1146684.8654747535</v>
      </c>
      <c r="P27" s="67">
        <f>'Contratos fora RRF'!AT27</f>
        <v>1786488.8122947095</v>
      </c>
      <c r="Q27" s="63"/>
      <c r="R27" s="63"/>
      <c r="S27" s="63"/>
      <c r="T27" s="140">
        <f>'OC A CONTRATAR'!C27</f>
        <v>0</v>
      </c>
      <c r="U27" s="140">
        <f>'OC A CONTRATAR'!B27</f>
        <v>0</v>
      </c>
      <c r="V27" s="140">
        <f>'OC A CONTRATAR'!D27</f>
        <v>0</v>
      </c>
      <c r="W27" s="140">
        <f>'OC A CONTRATAR'!H27</f>
        <v>0</v>
      </c>
      <c r="X27" s="140">
        <f>'OC A CONTRATAR'!G27</f>
        <v>0</v>
      </c>
      <c r="Y27" s="140">
        <f>'OC A CONTRATAR'!I27</f>
        <v>0</v>
      </c>
      <c r="Z27" s="140">
        <f>'OC A CONTRATAR'!M27</f>
        <v>0</v>
      </c>
      <c r="AA27" s="140">
        <f>'OC A CONTRATAR'!L27</f>
        <v>0</v>
      </c>
      <c r="AB27" s="140">
        <f>'OC A CONTRATAR'!N27</f>
        <v>0</v>
      </c>
      <c r="AC27" s="140">
        <f>'OC A CONTRATAR'!X27</f>
        <v>0</v>
      </c>
      <c r="AD27" s="140">
        <f>'OC A CONTRATAR'!W27</f>
        <v>0</v>
      </c>
      <c r="AE27" s="140">
        <f>'OC A CONTRATAR'!Y27</f>
        <v>0</v>
      </c>
      <c r="AF27" s="68">
        <f t="shared" si="0"/>
        <v>186593165.07867509</v>
      </c>
      <c r="AG27" s="68">
        <f t="shared" si="1"/>
        <v>45698432.20643165</v>
      </c>
      <c r="AH27" s="68">
        <f t="shared" si="2"/>
        <v>232291597.28510678</v>
      </c>
      <c r="AJ27">
        <f t="shared" si="3"/>
        <v>2024</v>
      </c>
    </row>
    <row r="28" spans="1:40" x14ac:dyDescent="0.3">
      <c r="A28" s="66">
        <v>45323</v>
      </c>
      <c r="B28" s="25">
        <f>'Art. 9º-A'!J29</f>
        <v>95934165.69206585</v>
      </c>
      <c r="C28" s="25">
        <f>'Art. 9º-A'!K29</f>
        <v>45456130.958396748</v>
      </c>
      <c r="D28" s="25">
        <f>'Art. 9º-A'!I29</f>
        <v>141390296.6504626</v>
      </c>
      <c r="E28" s="26">
        <f>'9496'!T28</f>
        <v>78453042.180565372</v>
      </c>
      <c r="F28" s="26">
        <f>'9496'!U28</f>
        <v>0</v>
      </c>
      <c r="G28" s="26">
        <f>'9496'!V28</f>
        <v>78453042.180565372</v>
      </c>
      <c r="H28" s="45"/>
      <c r="I28" s="45"/>
      <c r="J28" s="45"/>
      <c r="K28" s="27">
        <f>'Fluxo dív. garantidas - RRF'!J28</f>
        <v>13371373.446666667</v>
      </c>
      <c r="L28" s="27">
        <f>'Fluxo dív. garantidas - RRF'!I28</f>
        <v>0</v>
      </c>
      <c r="M28" s="27">
        <f>'Fluxo dív. garantidas - RRF'!K28</f>
        <v>13371373.446666667</v>
      </c>
      <c r="N28" s="67">
        <f>'Contratos fora RRF'!AS28</f>
        <v>6617587.8204498859</v>
      </c>
      <c r="O28" s="67">
        <f>'Contratos fora RRF'!AR28</f>
        <v>7376771.6857488574</v>
      </c>
      <c r="P28" s="67">
        <f>'Contratos fora RRF'!AT28</f>
        <v>13994359.506198741</v>
      </c>
      <c r="Q28" s="63"/>
      <c r="R28" s="63"/>
      <c r="S28" s="63"/>
      <c r="T28" s="140">
        <f>'OC A CONTRATAR'!C28</f>
        <v>0</v>
      </c>
      <c r="U28" s="140">
        <f>'OC A CONTRATAR'!B28</f>
        <v>0</v>
      </c>
      <c r="V28" s="140">
        <f>'OC A CONTRATAR'!D28</f>
        <v>0</v>
      </c>
      <c r="W28" s="140">
        <f>'OC A CONTRATAR'!H28</f>
        <v>0</v>
      </c>
      <c r="X28" s="140">
        <f>'OC A CONTRATAR'!G28</f>
        <v>0</v>
      </c>
      <c r="Y28" s="140">
        <f>'OC A CONTRATAR'!I28</f>
        <v>0</v>
      </c>
      <c r="Z28" s="140">
        <f>'OC A CONTRATAR'!M28</f>
        <v>0</v>
      </c>
      <c r="AA28" s="140">
        <f>'OC A CONTRATAR'!L28</f>
        <v>0</v>
      </c>
      <c r="AB28" s="140">
        <f>'OC A CONTRATAR'!N28</f>
        <v>0</v>
      </c>
      <c r="AC28" s="140">
        <f>'OC A CONTRATAR'!X28</f>
        <v>0</v>
      </c>
      <c r="AD28" s="140">
        <f>'OC A CONTRATAR'!W28</f>
        <v>0</v>
      </c>
      <c r="AE28" s="140">
        <f>'OC A CONTRATAR'!Y28</f>
        <v>0</v>
      </c>
      <c r="AF28" s="68">
        <f t="shared" si="0"/>
        <v>194376169.13974777</v>
      </c>
      <c r="AG28" s="68">
        <f t="shared" si="1"/>
        <v>52832902.644145608</v>
      </c>
      <c r="AH28" s="68">
        <f t="shared" si="2"/>
        <v>247209071.78389338</v>
      </c>
      <c r="AJ28">
        <f t="shared" si="3"/>
        <v>2024</v>
      </c>
    </row>
    <row r="29" spans="1:40" x14ac:dyDescent="0.3">
      <c r="A29" s="66">
        <v>45352</v>
      </c>
      <c r="B29" s="25">
        <f>'Art. 9º-A'!J30</f>
        <v>97459117.60446097</v>
      </c>
      <c r="C29" s="25">
        <f>'Art. 9º-A'!K30</f>
        <v>46405916.741000012</v>
      </c>
      <c r="D29" s="25">
        <f>'Art. 9º-A'!I30</f>
        <v>143865034.34546098</v>
      </c>
      <c r="E29" s="26">
        <f>'9496'!T29</f>
        <v>79004173.121758565</v>
      </c>
      <c r="F29" s="26">
        <f>'9496'!U29</f>
        <v>0</v>
      </c>
      <c r="G29" s="26">
        <f>'9496'!V29</f>
        <v>79004173.121758565</v>
      </c>
      <c r="H29" s="45"/>
      <c r="I29" s="45"/>
      <c r="J29" s="45"/>
      <c r="K29" s="27">
        <f>'Fluxo dív. garantidas - RRF'!J29</f>
        <v>49538080.922222227</v>
      </c>
      <c r="L29" s="27">
        <f>'Fluxo dív. garantidas - RRF'!I29</f>
        <v>0</v>
      </c>
      <c r="M29" s="27">
        <f>'Fluxo dív. garantidas - RRF'!K29</f>
        <v>49538080.922222227</v>
      </c>
      <c r="N29" s="67">
        <f>'Contratos fora RRF'!AS29</f>
        <v>587987.65816059755</v>
      </c>
      <c r="O29" s="67">
        <f>'Contratos fora RRF'!AR29</f>
        <v>1148914.0918571269</v>
      </c>
      <c r="P29" s="67">
        <f>'Contratos fora RRF'!AT29</f>
        <v>1736901.7500177242</v>
      </c>
      <c r="Q29" s="63"/>
      <c r="R29" s="63"/>
      <c r="S29" s="63"/>
      <c r="T29" s="140">
        <f>'OC A CONTRATAR'!C29</f>
        <v>0</v>
      </c>
      <c r="U29" s="140">
        <f>'OC A CONTRATAR'!B29</f>
        <v>0</v>
      </c>
      <c r="V29" s="140">
        <f>'OC A CONTRATAR'!D29</f>
        <v>0</v>
      </c>
      <c r="W29" s="140">
        <f>'OC A CONTRATAR'!H29</f>
        <v>0</v>
      </c>
      <c r="X29" s="140">
        <f>'OC A CONTRATAR'!G29</f>
        <v>0</v>
      </c>
      <c r="Y29" s="140">
        <f>'OC A CONTRATAR'!I29</f>
        <v>0</v>
      </c>
      <c r="Z29" s="140">
        <f>'OC A CONTRATAR'!M29</f>
        <v>0</v>
      </c>
      <c r="AA29" s="140">
        <f>'OC A CONTRATAR'!L29</f>
        <v>0</v>
      </c>
      <c r="AB29" s="140">
        <f>'OC A CONTRATAR'!N29</f>
        <v>0</v>
      </c>
      <c r="AC29" s="140">
        <f>'OC A CONTRATAR'!X29</f>
        <v>0</v>
      </c>
      <c r="AD29" s="140">
        <f>'OC A CONTRATAR'!W29</f>
        <v>0</v>
      </c>
      <c r="AE29" s="140">
        <f>'OC A CONTRATAR'!Y29</f>
        <v>0</v>
      </c>
      <c r="AF29" s="68">
        <f t="shared" si="0"/>
        <v>226589359.30660236</v>
      </c>
      <c r="AG29" s="68">
        <f t="shared" si="1"/>
        <v>47554830.832857139</v>
      </c>
      <c r="AH29" s="68">
        <f t="shared" si="2"/>
        <v>274144190.13945943</v>
      </c>
      <c r="AJ29">
        <f t="shared" si="3"/>
        <v>2024</v>
      </c>
      <c r="AL29" s="6">
        <f t="shared" si="8"/>
        <v>0</v>
      </c>
      <c r="AM29" s="6">
        <f t="shared" si="9"/>
        <v>0</v>
      </c>
      <c r="AN29" s="6">
        <f t="shared" si="10"/>
        <v>0</v>
      </c>
    </row>
    <row r="30" spans="1:40" x14ac:dyDescent="0.3">
      <c r="A30" s="66">
        <v>45383</v>
      </c>
      <c r="B30" s="25">
        <f>'Art. 9º-A'!J31</f>
        <v>99257322.42614159</v>
      </c>
      <c r="C30" s="25">
        <f>'Art. 9º-A'!K31</f>
        <v>47495070.260641575</v>
      </c>
      <c r="D30" s="25">
        <f>'Art. 9º-A'!I31</f>
        <v>146752392.68678316</v>
      </c>
      <c r="E30" s="26">
        <f>'9496'!T30</f>
        <v>79269061.275502384</v>
      </c>
      <c r="F30" s="26">
        <f>'9496'!U30</f>
        <v>0</v>
      </c>
      <c r="G30" s="26">
        <f>'9496'!V30</f>
        <v>79269061.275502384</v>
      </c>
      <c r="H30" s="45"/>
      <c r="I30" s="45"/>
      <c r="J30" s="45"/>
      <c r="K30" s="27">
        <f>'Fluxo dív. garantidas - RRF'!J30</f>
        <v>13641249.955555554</v>
      </c>
      <c r="L30" s="27">
        <f>'Fluxo dív. garantidas - RRF'!I30</f>
        <v>0</v>
      </c>
      <c r="M30" s="27">
        <f>'Fluxo dív. garantidas - RRF'!K30</f>
        <v>13641249.955555554</v>
      </c>
      <c r="N30" s="67">
        <f>'Contratos fora RRF'!AS30</f>
        <v>6528008.5615044506</v>
      </c>
      <c r="O30" s="67">
        <f>'Contratos fora RRF'!AR30</f>
        <v>1150001.9048559573</v>
      </c>
      <c r="P30" s="67">
        <f>'Contratos fora RRF'!AT30</f>
        <v>7678010.4663604088</v>
      </c>
      <c r="Q30" s="63"/>
      <c r="R30" s="63"/>
      <c r="S30" s="63"/>
      <c r="T30" s="140">
        <f>'OC A CONTRATAR'!C30</f>
        <v>0</v>
      </c>
      <c r="U30" s="140">
        <f>'OC A CONTRATAR'!B30</f>
        <v>0</v>
      </c>
      <c r="V30" s="140">
        <f>'OC A CONTRATAR'!D30</f>
        <v>0</v>
      </c>
      <c r="W30" s="140">
        <f>'OC A CONTRATAR'!H30</f>
        <v>0</v>
      </c>
      <c r="X30" s="140">
        <f>'OC A CONTRATAR'!G30</f>
        <v>0</v>
      </c>
      <c r="Y30" s="140">
        <f>'OC A CONTRATAR'!I30</f>
        <v>0</v>
      </c>
      <c r="Z30" s="140">
        <f>'OC A CONTRATAR'!M30</f>
        <v>0</v>
      </c>
      <c r="AA30" s="140">
        <f>'OC A CONTRATAR'!L30</f>
        <v>0</v>
      </c>
      <c r="AB30" s="140">
        <f>'OC A CONTRATAR'!N30</f>
        <v>0</v>
      </c>
      <c r="AC30" s="140">
        <f>'OC A CONTRATAR'!X30</f>
        <v>0</v>
      </c>
      <c r="AD30" s="140">
        <f>'OC A CONTRATAR'!W30</f>
        <v>0</v>
      </c>
      <c r="AE30" s="140">
        <f>'OC A CONTRATAR'!Y30</f>
        <v>0</v>
      </c>
      <c r="AF30" s="68">
        <f t="shared" si="0"/>
        <v>198695642.21870399</v>
      </c>
      <c r="AG30" s="68">
        <f t="shared" si="1"/>
        <v>48645072.165497534</v>
      </c>
      <c r="AH30" s="68">
        <f t="shared" si="2"/>
        <v>247340714.38420153</v>
      </c>
      <c r="AJ30">
        <f t="shared" si="3"/>
        <v>2024</v>
      </c>
      <c r="AL30" s="6">
        <f t="shared" si="8"/>
        <v>0</v>
      </c>
      <c r="AM30" s="6">
        <f t="shared" si="9"/>
        <v>0</v>
      </c>
      <c r="AN30" s="6">
        <f t="shared" si="10"/>
        <v>0</v>
      </c>
    </row>
    <row r="31" spans="1:40" x14ac:dyDescent="0.3">
      <c r="A31" s="66">
        <v>45413</v>
      </c>
      <c r="B31" s="25">
        <f>'Art. 9º-A'!J32</f>
        <v>100675340.14560363</v>
      </c>
      <c r="C31" s="25">
        <f>'Art. 9º-A'!K32</f>
        <v>48411393.597201198</v>
      </c>
      <c r="D31" s="25">
        <f>'Art. 9º-A'!I32</f>
        <v>149086733.74280483</v>
      </c>
      <c r="E31" s="26">
        <v>0</v>
      </c>
      <c r="F31" s="26">
        <v>0</v>
      </c>
      <c r="G31" s="26">
        <v>0</v>
      </c>
      <c r="H31" s="45"/>
      <c r="I31" s="45"/>
      <c r="J31" s="45"/>
      <c r="K31" s="27">
        <f>'Fluxo dív. garantidas - RRF'!J31</f>
        <v>45795862.479999997</v>
      </c>
      <c r="L31" s="27">
        <f>'Fluxo dív. garantidas - RRF'!I31</f>
        <v>0</v>
      </c>
      <c r="M31" s="27">
        <f>'Fluxo dív. garantidas - RRF'!K31</f>
        <v>45795862.479999997</v>
      </c>
      <c r="N31" s="67">
        <f>'Contratos fora RRF'!AS31</f>
        <v>5882040.6793624125</v>
      </c>
      <c r="O31" s="67">
        <f>'Contratos fora RRF'!AR31</f>
        <v>11804808.275003159</v>
      </c>
      <c r="P31" s="67">
        <f>'Contratos fora RRF'!AT31</f>
        <v>17686848.95436557</v>
      </c>
      <c r="Q31" s="63"/>
      <c r="R31" s="63"/>
      <c r="S31" s="63"/>
      <c r="T31" s="140">
        <f>'OC A CONTRATAR'!C31</f>
        <v>0</v>
      </c>
      <c r="U31" s="140">
        <f>'OC A CONTRATAR'!B31</f>
        <v>0</v>
      </c>
      <c r="V31" s="140">
        <f>'OC A CONTRATAR'!D31</f>
        <v>0</v>
      </c>
      <c r="W31" s="140">
        <f>'OC A CONTRATAR'!H31</f>
        <v>0</v>
      </c>
      <c r="X31" s="140">
        <f>'OC A CONTRATAR'!G31</f>
        <v>0</v>
      </c>
      <c r="Y31" s="140">
        <f>'OC A CONTRATAR'!I31</f>
        <v>0</v>
      </c>
      <c r="Z31" s="140">
        <f>'OC A CONTRATAR'!M31</f>
        <v>0</v>
      </c>
      <c r="AA31" s="140">
        <f>'OC A CONTRATAR'!L31</f>
        <v>0</v>
      </c>
      <c r="AB31" s="140">
        <f>'OC A CONTRATAR'!N31</f>
        <v>0</v>
      </c>
      <c r="AC31" s="140">
        <f>'OC A CONTRATAR'!X31</f>
        <v>0</v>
      </c>
      <c r="AD31" s="140">
        <f>'OC A CONTRATAR'!W31</f>
        <v>0</v>
      </c>
      <c r="AE31" s="140">
        <f>'OC A CONTRATAR'!Y31</f>
        <v>0</v>
      </c>
      <c r="AF31" s="68">
        <f t="shared" si="0"/>
        <v>152353243.30496603</v>
      </c>
      <c r="AG31" s="68">
        <f t="shared" si="1"/>
        <v>60216201.872204356</v>
      </c>
      <c r="AH31" s="68">
        <f t="shared" si="2"/>
        <v>212569445.1771704</v>
      </c>
      <c r="AJ31">
        <f t="shared" si="3"/>
        <v>2024</v>
      </c>
      <c r="AL31" s="6">
        <f t="shared" si="8"/>
        <v>0</v>
      </c>
      <c r="AM31" s="6">
        <f t="shared" si="9"/>
        <v>0</v>
      </c>
      <c r="AN31" s="6">
        <f t="shared" si="10"/>
        <v>0</v>
      </c>
    </row>
    <row r="32" spans="1:40" x14ac:dyDescent="0.3">
      <c r="A32" s="66">
        <v>45444</v>
      </c>
      <c r="B32" s="25">
        <v>0</v>
      </c>
      <c r="C32" s="25">
        <v>0</v>
      </c>
      <c r="D32" s="25">
        <v>0</v>
      </c>
      <c r="E32" s="26">
        <v>0</v>
      </c>
      <c r="F32" s="26">
        <v>0</v>
      </c>
      <c r="G32" s="26">
        <v>0</v>
      </c>
      <c r="H32" s="45"/>
      <c r="I32" s="45"/>
      <c r="J32" s="45"/>
      <c r="K32" s="27">
        <v>0</v>
      </c>
      <c r="L32" s="27">
        <v>0</v>
      </c>
      <c r="M32" s="27">
        <v>0</v>
      </c>
      <c r="N32" s="67">
        <f>'Contratos fora RRF'!AS32</f>
        <v>648468.8870246975</v>
      </c>
      <c r="O32" s="67">
        <f>'Contratos fora RRF'!AR32</f>
        <v>1151722.9353805659</v>
      </c>
      <c r="P32" s="67">
        <f>'Contratos fora RRF'!AT32</f>
        <v>1800191.8224052638</v>
      </c>
      <c r="Q32" s="63"/>
      <c r="R32" s="63"/>
      <c r="S32" s="63"/>
      <c r="T32" s="140">
        <f>'OC A CONTRATAR'!C32</f>
        <v>0</v>
      </c>
      <c r="U32" s="140">
        <f>'OC A CONTRATAR'!B32</f>
        <v>0</v>
      </c>
      <c r="V32" s="140">
        <f>'OC A CONTRATAR'!D32</f>
        <v>0</v>
      </c>
      <c r="W32" s="140">
        <f>'OC A CONTRATAR'!H32</f>
        <v>0</v>
      </c>
      <c r="X32" s="140">
        <f>'OC A CONTRATAR'!G32</f>
        <v>0</v>
      </c>
      <c r="Y32" s="140">
        <f>'OC A CONTRATAR'!I32</f>
        <v>0</v>
      </c>
      <c r="Z32" s="140">
        <f>'OC A CONTRATAR'!M32</f>
        <v>0</v>
      </c>
      <c r="AA32" s="140">
        <f>'OC A CONTRATAR'!L32</f>
        <v>0</v>
      </c>
      <c r="AB32" s="140">
        <f>'OC A CONTRATAR'!N32</f>
        <v>0</v>
      </c>
      <c r="AC32" s="140">
        <f>'OC A CONTRATAR'!X32</f>
        <v>0</v>
      </c>
      <c r="AD32" s="140">
        <f>'OC A CONTRATAR'!W32</f>
        <v>0</v>
      </c>
      <c r="AE32" s="140">
        <f>'OC A CONTRATAR'!Y32</f>
        <v>0</v>
      </c>
      <c r="AF32" s="68">
        <f t="shared" si="0"/>
        <v>648468.8870246975</v>
      </c>
      <c r="AG32" s="68">
        <f t="shared" si="1"/>
        <v>1151722.9353805659</v>
      </c>
      <c r="AH32" s="68">
        <f t="shared" si="2"/>
        <v>1800191.8224052638</v>
      </c>
      <c r="AJ32">
        <f t="shared" si="3"/>
        <v>2024</v>
      </c>
      <c r="AL32" s="6">
        <f t="shared" si="8"/>
        <v>0</v>
      </c>
      <c r="AM32" s="6">
        <f t="shared" si="9"/>
        <v>0</v>
      </c>
      <c r="AN32" s="6">
        <f t="shared" si="10"/>
        <v>0</v>
      </c>
    </row>
    <row r="33" spans="1:40" x14ac:dyDescent="0.3">
      <c r="A33" s="66">
        <v>45474</v>
      </c>
      <c r="B33" s="25">
        <v>0</v>
      </c>
      <c r="C33" s="25">
        <v>0</v>
      </c>
      <c r="D33" s="25">
        <v>0</v>
      </c>
      <c r="E33" s="26">
        <v>0</v>
      </c>
      <c r="F33" s="26">
        <v>0</v>
      </c>
      <c r="G33" s="26">
        <v>0</v>
      </c>
      <c r="H33" s="45"/>
      <c r="I33" s="45"/>
      <c r="J33" s="45"/>
      <c r="K33" s="27">
        <v>0</v>
      </c>
      <c r="L33" s="27">
        <v>0</v>
      </c>
      <c r="M33" s="27">
        <v>0</v>
      </c>
      <c r="N33" s="67">
        <f>'Contratos fora RRF'!AS33</f>
        <v>10017346.584035695</v>
      </c>
      <c r="O33" s="67">
        <f>'Contratos fora RRF'!AR33</f>
        <v>1152609.0030158027</v>
      </c>
      <c r="P33" s="67">
        <f>'Contratos fora RRF'!AT33</f>
        <v>11169955.587051498</v>
      </c>
      <c r="Q33" s="63"/>
      <c r="R33" s="63"/>
      <c r="S33" s="63"/>
      <c r="T33" s="140">
        <f>'OC A CONTRATAR'!C33</f>
        <v>0</v>
      </c>
      <c r="U33" s="140">
        <f>'OC A CONTRATAR'!B33</f>
        <v>0</v>
      </c>
      <c r="V33" s="140">
        <f>'OC A CONTRATAR'!D33</f>
        <v>0</v>
      </c>
      <c r="W33" s="140">
        <f>'OC A CONTRATAR'!H33</f>
        <v>0</v>
      </c>
      <c r="X33" s="140">
        <f>'OC A CONTRATAR'!G33</f>
        <v>0</v>
      </c>
      <c r="Y33" s="140">
        <f>'OC A CONTRATAR'!I33</f>
        <v>0</v>
      </c>
      <c r="Z33" s="140">
        <f>'OC A CONTRATAR'!M33</f>
        <v>0</v>
      </c>
      <c r="AA33" s="140">
        <f>'OC A CONTRATAR'!L33</f>
        <v>0</v>
      </c>
      <c r="AB33" s="140">
        <f>'OC A CONTRATAR'!N33</f>
        <v>0</v>
      </c>
      <c r="AC33" s="140">
        <f>'OC A CONTRATAR'!X33</f>
        <v>0</v>
      </c>
      <c r="AD33" s="140">
        <f>'OC A CONTRATAR'!W33</f>
        <v>0</v>
      </c>
      <c r="AE33" s="140">
        <f>'OC A CONTRATAR'!Y33</f>
        <v>0</v>
      </c>
      <c r="AF33" s="68">
        <f t="shared" si="0"/>
        <v>10017346.584035695</v>
      </c>
      <c r="AG33" s="68">
        <f t="shared" si="1"/>
        <v>1152609.0030158027</v>
      </c>
      <c r="AH33" s="68">
        <f t="shared" si="2"/>
        <v>11169955.587051498</v>
      </c>
      <c r="AJ33">
        <f t="shared" si="3"/>
        <v>2024</v>
      </c>
      <c r="AL33" s="6">
        <f t="shared" si="8"/>
        <v>0</v>
      </c>
      <c r="AM33" s="6">
        <f t="shared" si="9"/>
        <v>0</v>
      </c>
      <c r="AN33" s="6">
        <f t="shared" si="10"/>
        <v>0</v>
      </c>
    </row>
    <row r="34" spans="1:40" x14ac:dyDescent="0.3">
      <c r="A34" s="66">
        <v>45505</v>
      </c>
      <c r="B34" s="25">
        <v>0</v>
      </c>
      <c r="C34" s="25">
        <v>0</v>
      </c>
      <c r="D34" s="25">
        <v>0</v>
      </c>
      <c r="E34" s="26">
        <v>0</v>
      </c>
      <c r="F34" s="26">
        <v>0</v>
      </c>
      <c r="G34" s="26">
        <v>0</v>
      </c>
      <c r="H34" s="45"/>
      <c r="I34" s="45"/>
      <c r="J34" s="45"/>
      <c r="K34" s="27">
        <v>0</v>
      </c>
      <c r="L34" s="27">
        <v>0</v>
      </c>
      <c r="M34" s="27">
        <v>0</v>
      </c>
      <c r="N34" s="67">
        <f>'Contratos fora RRF'!AS34</f>
        <v>7976718.8478588918</v>
      </c>
      <c r="O34" s="67">
        <f>'Contratos fora RRF'!AR34</f>
        <v>8224156.7003120678</v>
      </c>
      <c r="P34" s="67">
        <f>'Contratos fora RRF'!AT34</f>
        <v>16200875.548170961</v>
      </c>
      <c r="Q34" s="71"/>
      <c r="R34" s="71"/>
      <c r="S34" s="71"/>
      <c r="T34" s="140">
        <f>'OC A CONTRATAR'!C34</f>
        <v>0</v>
      </c>
      <c r="U34" s="140">
        <f>'OC A CONTRATAR'!B34</f>
        <v>0</v>
      </c>
      <c r="V34" s="140">
        <f>'OC A CONTRATAR'!D34</f>
        <v>0</v>
      </c>
      <c r="W34" s="140">
        <f>'OC A CONTRATAR'!H34</f>
        <v>0</v>
      </c>
      <c r="X34" s="140">
        <f>'OC A CONTRATAR'!G34</f>
        <v>0</v>
      </c>
      <c r="Y34" s="140">
        <f>'OC A CONTRATAR'!I34</f>
        <v>0</v>
      </c>
      <c r="Z34" s="140">
        <f>'OC A CONTRATAR'!M34</f>
        <v>0</v>
      </c>
      <c r="AA34" s="140">
        <f>'OC A CONTRATAR'!L34</f>
        <v>0</v>
      </c>
      <c r="AB34" s="140">
        <f>'OC A CONTRATAR'!N34</f>
        <v>0</v>
      </c>
      <c r="AC34" s="140">
        <f>'OC A CONTRATAR'!X34</f>
        <v>0</v>
      </c>
      <c r="AD34" s="140">
        <f>'OC A CONTRATAR'!W34</f>
        <v>0</v>
      </c>
      <c r="AE34" s="140">
        <f>'OC A CONTRATAR'!Y34</f>
        <v>0</v>
      </c>
      <c r="AF34" s="68">
        <f t="shared" si="0"/>
        <v>7976718.8478588918</v>
      </c>
      <c r="AG34" s="68">
        <f t="shared" si="1"/>
        <v>8224156.7003120678</v>
      </c>
      <c r="AH34" s="68">
        <f t="shared" si="2"/>
        <v>16200875.548170961</v>
      </c>
      <c r="AJ34">
        <f t="shared" si="3"/>
        <v>2024</v>
      </c>
      <c r="AL34" s="6">
        <f t="shared" si="8"/>
        <v>0</v>
      </c>
      <c r="AM34" s="6">
        <f t="shared" si="9"/>
        <v>0</v>
      </c>
      <c r="AN34" s="6">
        <f t="shared" si="10"/>
        <v>0</v>
      </c>
    </row>
    <row r="35" spans="1:40" x14ac:dyDescent="0.3">
      <c r="A35" s="66">
        <v>45536</v>
      </c>
      <c r="B35" s="25">
        <v>0</v>
      </c>
      <c r="C35" s="25">
        <v>0</v>
      </c>
      <c r="D35" s="25">
        <v>0</v>
      </c>
      <c r="E35" s="26">
        <v>0</v>
      </c>
      <c r="F35" s="26">
        <v>0</v>
      </c>
      <c r="G35" s="26">
        <v>0</v>
      </c>
      <c r="H35" s="45"/>
      <c r="I35" s="45"/>
      <c r="J35" s="45"/>
      <c r="K35" s="27">
        <v>0</v>
      </c>
      <c r="L35" s="27">
        <v>0</v>
      </c>
      <c r="M35" s="27">
        <v>0</v>
      </c>
      <c r="N35" s="67">
        <f>'Contratos fora RRF'!AS35</f>
        <v>609408.81654656841</v>
      </c>
      <c r="O35" s="67">
        <f>'Contratos fora RRF'!AR35</f>
        <v>1155123.0751329251</v>
      </c>
      <c r="P35" s="28">
        <f>'Contratos fora RRF'!AT35</f>
        <v>1764531.8916794932</v>
      </c>
      <c r="Q35" s="30"/>
      <c r="R35" s="30"/>
      <c r="S35" s="30"/>
      <c r="T35" s="140">
        <f>'OC A CONTRATAR'!C35</f>
        <v>0</v>
      </c>
      <c r="U35" s="140">
        <f>'OC A CONTRATAR'!B35</f>
        <v>0</v>
      </c>
      <c r="V35" s="140">
        <f>'OC A CONTRATAR'!D35</f>
        <v>0</v>
      </c>
      <c r="W35" s="140">
        <f>'OC A CONTRATAR'!H35</f>
        <v>0</v>
      </c>
      <c r="X35" s="140">
        <f>'OC A CONTRATAR'!G35</f>
        <v>0</v>
      </c>
      <c r="Y35" s="140">
        <f>'OC A CONTRATAR'!I35</f>
        <v>0</v>
      </c>
      <c r="Z35" s="140">
        <f>'OC A CONTRATAR'!M35</f>
        <v>0</v>
      </c>
      <c r="AA35" s="140">
        <f>'OC A CONTRATAR'!L35</f>
        <v>0</v>
      </c>
      <c r="AB35" s="140">
        <f>'OC A CONTRATAR'!N35</f>
        <v>0</v>
      </c>
      <c r="AC35" s="140">
        <f>'OC A CONTRATAR'!X35</f>
        <v>0</v>
      </c>
      <c r="AD35" s="140">
        <f>'OC A CONTRATAR'!W35</f>
        <v>0</v>
      </c>
      <c r="AE35" s="140">
        <f>'OC A CONTRATAR'!Y35</f>
        <v>0</v>
      </c>
      <c r="AF35" s="68">
        <f t="shared" ref="AF35:AF66" si="13">B35+E35+K35+N35+Q35+H35+T35+W35+Z35+AC35</f>
        <v>609408.81654656841</v>
      </c>
      <c r="AG35" s="68">
        <f t="shared" ref="AG35:AG66" si="14">C35+F35+L35+O35+R35+I35+U35+X35+AA35+AD35</f>
        <v>1155123.0751329251</v>
      </c>
      <c r="AH35" s="68">
        <f t="shared" ref="AH35:AH66" si="15">D35+G35+M35+P35+S35+J35+V35+Y35+AB35+AE35</f>
        <v>1764531.8916794932</v>
      </c>
      <c r="AJ35">
        <f t="shared" ref="AJ35:AJ66" si="16">YEAR(A35)</f>
        <v>2024</v>
      </c>
      <c r="AL35" s="6">
        <f t="shared" si="8"/>
        <v>0</v>
      </c>
      <c r="AM35" s="6">
        <f t="shared" si="9"/>
        <v>0</v>
      </c>
      <c r="AN35" s="6">
        <f t="shared" si="10"/>
        <v>0</v>
      </c>
    </row>
    <row r="36" spans="1:40" x14ac:dyDescent="0.3">
      <c r="A36" s="66">
        <v>45566</v>
      </c>
      <c r="B36" s="25">
        <v>0</v>
      </c>
      <c r="C36" s="25">
        <v>0</v>
      </c>
      <c r="D36" s="25">
        <v>0</v>
      </c>
      <c r="E36" s="26">
        <v>0</v>
      </c>
      <c r="F36" s="26">
        <v>0</v>
      </c>
      <c r="G36" s="26">
        <v>0</v>
      </c>
      <c r="H36" s="45"/>
      <c r="I36" s="45"/>
      <c r="J36" s="45"/>
      <c r="K36" s="27">
        <v>0</v>
      </c>
      <c r="L36" s="27">
        <v>0</v>
      </c>
      <c r="M36" s="27">
        <v>0</v>
      </c>
      <c r="N36" s="67">
        <f>'Contratos fora RRF'!AS36</f>
        <v>7599105.6086131101</v>
      </c>
      <c r="O36" s="67">
        <f>'Contratos fora RRF'!AR36</f>
        <v>1161614.580008232</v>
      </c>
      <c r="P36" s="28">
        <f>'Contratos fora RRF'!AT36</f>
        <v>8760720.1886213422</v>
      </c>
      <c r="Q36" s="30"/>
      <c r="R36" s="30"/>
      <c r="S36" s="30"/>
      <c r="T36" s="140">
        <f>'OC A CONTRATAR'!C36</f>
        <v>0</v>
      </c>
      <c r="U36" s="140">
        <f>'OC A CONTRATAR'!B36</f>
        <v>0</v>
      </c>
      <c r="V36" s="140">
        <f>'OC A CONTRATAR'!D36</f>
        <v>0</v>
      </c>
      <c r="W36" s="140">
        <f>'OC A CONTRATAR'!H36</f>
        <v>0</v>
      </c>
      <c r="X36" s="140">
        <f>'OC A CONTRATAR'!G36</f>
        <v>0</v>
      </c>
      <c r="Y36" s="140">
        <f>'OC A CONTRATAR'!I36</f>
        <v>0</v>
      </c>
      <c r="Z36" s="140">
        <f>'OC A CONTRATAR'!M36</f>
        <v>0</v>
      </c>
      <c r="AA36" s="140">
        <f>'OC A CONTRATAR'!L36</f>
        <v>0</v>
      </c>
      <c r="AB36" s="140">
        <f>'OC A CONTRATAR'!N36</f>
        <v>0</v>
      </c>
      <c r="AC36" s="140">
        <f>'OC A CONTRATAR'!X36</f>
        <v>0</v>
      </c>
      <c r="AD36" s="140">
        <f>'OC A CONTRATAR'!W36</f>
        <v>0</v>
      </c>
      <c r="AE36" s="140">
        <f>'OC A CONTRATAR'!Y36</f>
        <v>0</v>
      </c>
      <c r="AF36" s="68">
        <f t="shared" si="13"/>
        <v>7599105.6086131101</v>
      </c>
      <c r="AG36" s="68">
        <f t="shared" si="14"/>
        <v>1161614.580008232</v>
      </c>
      <c r="AH36" s="68">
        <f t="shared" si="15"/>
        <v>8760720.1886213422</v>
      </c>
      <c r="AJ36">
        <f t="shared" si="16"/>
        <v>2024</v>
      </c>
      <c r="AL36" s="6">
        <f t="shared" si="8"/>
        <v>0</v>
      </c>
      <c r="AM36" s="6">
        <f t="shared" si="9"/>
        <v>0</v>
      </c>
      <c r="AN36" s="6">
        <f t="shared" si="10"/>
        <v>0</v>
      </c>
    </row>
    <row r="37" spans="1:40" x14ac:dyDescent="0.3">
      <c r="A37" s="66">
        <v>45597</v>
      </c>
      <c r="B37" s="25">
        <v>0</v>
      </c>
      <c r="C37" s="25">
        <v>0</v>
      </c>
      <c r="D37" s="25">
        <v>0</v>
      </c>
      <c r="E37" s="26">
        <v>0</v>
      </c>
      <c r="F37" s="26">
        <v>0</v>
      </c>
      <c r="G37" s="26">
        <v>0</v>
      </c>
      <c r="H37" s="45"/>
      <c r="I37" s="45"/>
      <c r="J37" s="45"/>
      <c r="K37" s="27">
        <v>0</v>
      </c>
      <c r="L37" s="27">
        <v>0</v>
      </c>
      <c r="M37" s="27">
        <v>0</v>
      </c>
      <c r="N37" s="67">
        <f>'Contratos fora RRF'!AS37</f>
        <v>5567989.4187664306</v>
      </c>
      <c r="O37" s="67">
        <f>'Contratos fora RRF'!AR37</f>
        <v>12197658.305777365</v>
      </c>
      <c r="P37" s="28">
        <f>'Contratos fora RRF'!AT37</f>
        <v>17765647.724543795</v>
      </c>
      <c r="Q37" s="30"/>
      <c r="R37" s="30"/>
      <c r="S37" s="30"/>
      <c r="T37" s="140">
        <f>'OC A CONTRATAR'!C37</f>
        <v>0</v>
      </c>
      <c r="U37" s="140">
        <f>'OC A CONTRATAR'!B37</f>
        <v>0</v>
      </c>
      <c r="V37" s="140">
        <f>'OC A CONTRATAR'!D37</f>
        <v>0</v>
      </c>
      <c r="W37" s="140">
        <f>'OC A CONTRATAR'!H37</f>
        <v>0</v>
      </c>
      <c r="X37" s="140">
        <f>'OC A CONTRATAR'!G37</f>
        <v>0</v>
      </c>
      <c r="Y37" s="140">
        <f>'OC A CONTRATAR'!I37</f>
        <v>0</v>
      </c>
      <c r="Z37" s="140">
        <f>'OC A CONTRATAR'!M37</f>
        <v>0</v>
      </c>
      <c r="AA37" s="140">
        <f>'OC A CONTRATAR'!L37</f>
        <v>0</v>
      </c>
      <c r="AB37" s="140">
        <f>'OC A CONTRATAR'!N37</f>
        <v>0</v>
      </c>
      <c r="AC37" s="140">
        <f>'OC A CONTRATAR'!X37</f>
        <v>0</v>
      </c>
      <c r="AD37" s="140">
        <f>'OC A CONTRATAR'!W37</f>
        <v>0</v>
      </c>
      <c r="AE37" s="140">
        <f>'OC A CONTRATAR'!Y37</f>
        <v>0</v>
      </c>
      <c r="AF37" s="68">
        <f t="shared" si="13"/>
        <v>5567989.4187664306</v>
      </c>
      <c r="AG37" s="68">
        <f t="shared" si="14"/>
        <v>12197658.305777365</v>
      </c>
      <c r="AH37" s="68">
        <f t="shared" si="15"/>
        <v>17765647.724543795</v>
      </c>
      <c r="AJ37">
        <f t="shared" si="16"/>
        <v>2024</v>
      </c>
      <c r="AL37" s="6">
        <f t="shared" si="8"/>
        <v>0</v>
      </c>
      <c r="AM37" s="6">
        <f t="shared" si="9"/>
        <v>0</v>
      </c>
      <c r="AN37" s="6">
        <f t="shared" si="10"/>
        <v>0</v>
      </c>
    </row>
    <row r="38" spans="1:40" x14ac:dyDescent="0.3">
      <c r="A38" s="66">
        <v>45627</v>
      </c>
      <c r="B38" s="25">
        <v>0</v>
      </c>
      <c r="C38" s="25">
        <v>0</v>
      </c>
      <c r="D38" s="25">
        <v>0</v>
      </c>
      <c r="E38" s="26">
        <v>0</v>
      </c>
      <c r="F38" s="26">
        <v>0</v>
      </c>
      <c r="G38" s="26">
        <v>0</v>
      </c>
      <c r="H38" s="45"/>
      <c r="I38" s="45"/>
      <c r="J38" s="45"/>
      <c r="K38" s="27">
        <v>0</v>
      </c>
      <c r="L38" s="27">
        <v>0</v>
      </c>
      <c r="M38" s="27">
        <v>0</v>
      </c>
      <c r="N38" s="67">
        <f>'Contratos fora RRF'!AS38</f>
        <v>523827.28685522306</v>
      </c>
      <c r="O38" s="67">
        <f>'Contratos fora RRF'!AR38</f>
        <v>1174543.1150517738</v>
      </c>
      <c r="P38" s="28">
        <f>'Contratos fora RRF'!AT38</f>
        <v>1698370.4019069972</v>
      </c>
      <c r="Q38" s="30"/>
      <c r="R38" s="30"/>
      <c r="S38" s="30"/>
      <c r="T38" s="140">
        <f>'OC A CONTRATAR'!C38</f>
        <v>0</v>
      </c>
      <c r="U38" s="140">
        <f>'OC A CONTRATAR'!B38</f>
        <v>0</v>
      </c>
      <c r="V38" s="140">
        <f>'OC A CONTRATAR'!D38</f>
        <v>0</v>
      </c>
      <c r="W38" s="140">
        <f>'OC A CONTRATAR'!H38</f>
        <v>0</v>
      </c>
      <c r="X38" s="140">
        <f>'OC A CONTRATAR'!G38</f>
        <v>0</v>
      </c>
      <c r="Y38" s="140">
        <f>'OC A CONTRATAR'!I38</f>
        <v>0</v>
      </c>
      <c r="Z38" s="140">
        <f>'OC A CONTRATAR'!M38</f>
        <v>0</v>
      </c>
      <c r="AA38" s="140">
        <f>'OC A CONTRATAR'!L38</f>
        <v>0</v>
      </c>
      <c r="AB38" s="140">
        <f>'OC A CONTRATAR'!N38</f>
        <v>0</v>
      </c>
      <c r="AC38" s="140">
        <f>'OC A CONTRATAR'!X38</f>
        <v>0</v>
      </c>
      <c r="AD38" s="140">
        <f>'OC A CONTRATAR'!W38</f>
        <v>0</v>
      </c>
      <c r="AE38" s="140">
        <f>'OC A CONTRATAR'!Y38</f>
        <v>0</v>
      </c>
      <c r="AF38" s="68">
        <f t="shared" si="13"/>
        <v>523827.28685522306</v>
      </c>
      <c r="AG38" s="68">
        <f t="shared" si="14"/>
        <v>1174543.1150517738</v>
      </c>
      <c r="AH38" s="68">
        <f t="shared" si="15"/>
        <v>1698370.4019069972</v>
      </c>
      <c r="AJ38">
        <f t="shared" si="16"/>
        <v>2024</v>
      </c>
      <c r="AL38" s="6">
        <f t="shared" si="8"/>
        <v>0</v>
      </c>
      <c r="AM38" s="6">
        <f t="shared" si="9"/>
        <v>0</v>
      </c>
      <c r="AN38" s="6">
        <f t="shared" si="10"/>
        <v>0</v>
      </c>
    </row>
    <row r="39" spans="1:40" x14ac:dyDescent="0.3">
      <c r="A39" s="66">
        <v>45658</v>
      </c>
      <c r="B39" s="25">
        <v>0</v>
      </c>
      <c r="C39" s="25">
        <v>0</v>
      </c>
      <c r="D39" s="25">
        <v>0</v>
      </c>
      <c r="E39" s="26">
        <v>0</v>
      </c>
      <c r="F39" s="26">
        <v>0</v>
      </c>
      <c r="G39" s="26">
        <v>0</v>
      </c>
      <c r="H39" s="45"/>
      <c r="I39" s="45"/>
      <c r="J39" s="45"/>
      <c r="K39" s="27">
        <v>0</v>
      </c>
      <c r="L39" s="27">
        <v>0</v>
      </c>
      <c r="M39" s="27">
        <v>0</v>
      </c>
      <c r="N39" s="67">
        <f>'Contratos fora RRF'!AS39</f>
        <v>26999144.625787187</v>
      </c>
      <c r="O39" s="67">
        <f>'Contratos fora RRF'!AR39</f>
        <v>1181316.0713779312</v>
      </c>
      <c r="P39" s="28">
        <f>'Contratos fora RRF'!AT39</f>
        <v>28180460.697165117</v>
      </c>
      <c r="Q39" s="30"/>
      <c r="R39" s="30"/>
      <c r="S39" s="30"/>
      <c r="T39" s="140">
        <f>'OC A CONTRATAR'!C39</f>
        <v>0</v>
      </c>
      <c r="U39" s="140">
        <f>'OC A CONTRATAR'!B39</f>
        <v>0</v>
      </c>
      <c r="V39" s="140">
        <f>'OC A CONTRATAR'!D39</f>
        <v>0</v>
      </c>
      <c r="W39" s="140">
        <f>'OC A CONTRATAR'!H39</f>
        <v>0</v>
      </c>
      <c r="X39" s="140">
        <f>'OC A CONTRATAR'!G39</f>
        <v>0</v>
      </c>
      <c r="Y39" s="140">
        <f>'OC A CONTRATAR'!I39</f>
        <v>0</v>
      </c>
      <c r="Z39" s="140">
        <f>'OC A CONTRATAR'!M39</f>
        <v>0</v>
      </c>
      <c r="AA39" s="140">
        <f>'OC A CONTRATAR'!L39</f>
        <v>0</v>
      </c>
      <c r="AB39" s="140">
        <f>'OC A CONTRATAR'!N39</f>
        <v>0</v>
      </c>
      <c r="AC39" s="140">
        <f>'OC A CONTRATAR'!X39</f>
        <v>0</v>
      </c>
      <c r="AD39" s="140">
        <f>'OC A CONTRATAR'!W39</f>
        <v>0</v>
      </c>
      <c r="AE39" s="140">
        <f>'OC A CONTRATAR'!Y39</f>
        <v>0</v>
      </c>
      <c r="AF39" s="68">
        <f t="shared" si="13"/>
        <v>26999144.625787187</v>
      </c>
      <c r="AG39" s="68">
        <f t="shared" si="14"/>
        <v>1181316.0713779312</v>
      </c>
      <c r="AH39" s="68">
        <f t="shared" si="15"/>
        <v>28180460.697165117</v>
      </c>
      <c r="AJ39">
        <f t="shared" si="16"/>
        <v>2025</v>
      </c>
      <c r="AL39" s="6">
        <f t="shared" si="8"/>
        <v>0</v>
      </c>
      <c r="AM39" s="6">
        <f t="shared" si="9"/>
        <v>0</v>
      </c>
      <c r="AN39" s="6">
        <f t="shared" si="10"/>
        <v>0</v>
      </c>
    </row>
    <row r="40" spans="1:40" x14ac:dyDescent="0.3">
      <c r="A40" s="66">
        <v>45689</v>
      </c>
      <c r="B40" s="25">
        <v>0</v>
      </c>
      <c r="C40" s="25">
        <v>0</v>
      </c>
      <c r="D40" s="25">
        <v>0</v>
      </c>
      <c r="E40" s="26">
        <v>0</v>
      </c>
      <c r="F40" s="26">
        <v>0</v>
      </c>
      <c r="G40" s="26">
        <v>0</v>
      </c>
      <c r="H40" s="45"/>
      <c r="I40" s="45"/>
      <c r="J40" s="45"/>
      <c r="K40" s="27">
        <v>0</v>
      </c>
      <c r="L40" s="27">
        <v>0</v>
      </c>
      <c r="M40" s="27">
        <v>0</v>
      </c>
      <c r="N40" s="67">
        <f>'Contratos fora RRF'!AS40</f>
        <v>6170684.1907608118</v>
      </c>
      <c r="O40" s="67">
        <f>'Contratos fora RRF'!AR40</f>
        <v>7865138.8585852822</v>
      </c>
      <c r="P40" s="28">
        <f>'Contratos fora RRF'!AT40</f>
        <v>14035823.049346093</v>
      </c>
      <c r="Q40" s="30"/>
      <c r="R40" s="30"/>
      <c r="S40" s="30"/>
      <c r="T40" s="140">
        <f>'OC A CONTRATAR'!C40</f>
        <v>0</v>
      </c>
      <c r="U40" s="140">
        <f>'OC A CONTRATAR'!B40</f>
        <v>0</v>
      </c>
      <c r="V40" s="140">
        <f>'OC A CONTRATAR'!D40</f>
        <v>0</v>
      </c>
      <c r="W40" s="140">
        <f>'OC A CONTRATAR'!H40</f>
        <v>0</v>
      </c>
      <c r="X40" s="140">
        <f>'OC A CONTRATAR'!G40</f>
        <v>0</v>
      </c>
      <c r="Y40" s="140">
        <f>'OC A CONTRATAR'!I40</f>
        <v>0</v>
      </c>
      <c r="Z40" s="140">
        <f>'OC A CONTRATAR'!M40</f>
        <v>0</v>
      </c>
      <c r="AA40" s="140">
        <f>'OC A CONTRATAR'!L40</f>
        <v>0</v>
      </c>
      <c r="AB40" s="140">
        <f>'OC A CONTRATAR'!N40</f>
        <v>0</v>
      </c>
      <c r="AC40" s="140">
        <f>'OC A CONTRATAR'!X40</f>
        <v>0</v>
      </c>
      <c r="AD40" s="140">
        <f>'OC A CONTRATAR'!W40</f>
        <v>0</v>
      </c>
      <c r="AE40" s="140">
        <f>'OC A CONTRATAR'!Y40</f>
        <v>0</v>
      </c>
      <c r="AF40" s="68">
        <f t="shared" si="13"/>
        <v>6170684.1907608118</v>
      </c>
      <c r="AG40" s="68">
        <f t="shared" si="14"/>
        <v>7865138.8585852822</v>
      </c>
      <c r="AH40" s="68">
        <f t="shared" si="15"/>
        <v>14035823.049346093</v>
      </c>
      <c r="AJ40">
        <f t="shared" si="16"/>
        <v>2025</v>
      </c>
      <c r="AL40" s="6">
        <f t="shared" si="8"/>
        <v>0</v>
      </c>
      <c r="AM40" s="6">
        <f t="shared" si="9"/>
        <v>0</v>
      </c>
      <c r="AN40" s="6">
        <f t="shared" si="10"/>
        <v>0</v>
      </c>
    </row>
    <row r="41" spans="1:40" x14ac:dyDescent="0.3">
      <c r="A41" s="66">
        <v>45717</v>
      </c>
      <c r="B41" s="25">
        <v>0</v>
      </c>
      <c r="C41" s="25">
        <v>0</v>
      </c>
      <c r="D41" s="25">
        <v>0</v>
      </c>
      <c r="E41" s="26">
        <v>0</v>
      </c>
      <c r="F41" s="26">
        <v>0</v>
      </c>
      <c r="G41" s="26">
        <v>0</v>
      </c>
      <c r="H41" s="45"/>
      <c r="I41" s="45"/>
      <c r="J41" s="45"/>
      <c r="K41" s="27">
        <v>0</v>
      </c>
      <c r="L41" s="27">
        <v>0</v>
      </c>
      <c r="M41" s="27">
        <v>0</v>
      </c>
      <c r="N41" s="67">
        <f>'Contratos fora RRF'!AS41</f>
        <v>513334.93371880677</v>
      </c>
      <c r="O41" s="67">
        <f>'Contratos fora RRF'!AR41</f>
        <v>1194801.3609077071</v>
      </c>
      <c r="P41" s="28">
        <f>'Contratos fora RRF'!AT41</f>
        <v>1708136.294626514</v>
      </c>
      <c r="Q41" s="30"/>
      <c r="R41" s="30"/>
      <c r="S41" s="30"/>
      <c r="T41" s="140">
        <f>'OC A CONTRATAR'!C41</f>
        <v>0</v>
      </c>
      <c r="U41" s="140">
        <f>'OC A CONTRATAR'!B41</f>
        <v>0</v>
      </c>
      <c r="V41" s="140">
        <f>'OC A CONTRATAR'!D41</f>
        <v>0</v>
      </c>
      <c r="W41" s="140">
        <f>'OC A CONTRATAR'!H41</f>
        <v>0</v>
      </c>
      <c r="X41" s="140">
        <f>'OC A CONTRATAR'!G41</f>
        <v>0</v>
      </c>
      <c r="Y41" s="140">
        <f>'OC A CONTRATAR'!I41</f>
        <v>0</v>
      </c>
      <c r="Z41" s="140">
        <f>'OC A CONTRATAR'!M41</f>
        <v>0</v>
      </c>
      <c r="AA41" s="140">
        <f>'OC A CONTRATAR'!L41</f>
        <v>0</v>
      </c>
      <c r="AB41" s="140">
        <f>'OC A CONTRATAR'!N41</f>
        <v>0</v>
      </c>
      <c r="AC41" s="140">
        <f>'OC A CONTRATAR'!X41</f>
        <v>0</v>
      </c>
      <c r="AD41" s="140">
        <f>'OC A CONTRATAR'!W41</f>
        <v>0</v>
      </c>
      <c r="AE41" s="140">
        <f>'OC A CONTRATAR'!Y41</f>
        <v>0</v>
      </c>
      <c r="AF41" s="68">
        <f t="shared" si="13"/>
        <v>513334.93371880677</v>
      </c>
      <c r="AG41" s="68">
        <f t="shared" si="14"/>
        <v>1194801.3609077071</v>
      </c>
      <c r="AH41" s="68">
        <f t="shared" si="15"/>
        <v>1708136.294626514</v>
      </c>
      <c r="AJ41">
        <f t="shared" si="16"/>
        <v>2025</v>
      </c>
      <c r="AL41" s="6">
        <f t="shared" si="8"/>
        <v>0</v>
      </c>
      <c r="AM41" s="6">
        <f t="shared" si="9"/>
        <v>0</v>
      </c>
      <c r="AN41" s="6">
        <f t="shared" si="10"/>
        <v>0</v>
      </c>
    </row>
    <row r="42" spans="1:40" x14ac:dyDescent="0.3">
      <c r="A42" s="66">
        <v>45748</v>
      </c>
      <c r="B42" s="25">
        <v>0</v>
      </c>
      <c r="C42" s="25">
        <v>0</v>
      </c>
      <c r="D42" s="25">
        <v>0</v>
      </c>
      <c r="E42" s="26">
        <v>0</v>
      </c>
      <c r="F42" s="26">
        <v>0</v>
      </c>
      <c r="G42" s="26">
        <v>0</v>
      </c>
      <c r="H42" s="45"/>
      <c r="I42" s="45"/>
      <c r="J42" s="45"/>
      <c r="K42" s="27">
        <v>0</v>
      </c>
      <c r="L42" s="27">
        <v>0</v>
      </c>
      <c r="M42" s="27">
        <v>0</v>
      </c>
      <c r="N42" s="67">
        <f>'Contratos fora RRF'!AS42</f>
        <v>8239920.4454747839</v>
      </c>
      <c r="O42" s="67">
        <f>'Contratos fora RRF'!AR42</f>
        <v>1201865.5396968122</v>
      </c>
      <c r="P42" s="28">
        <f>'Contratos fora RRF'!AT42</f>
        <v>9441785.9851715956</v>
      </c>
      <c r="Q42" s="30"/>
      <c r="R42" s="30"/>
      <c r="S42" s="30"/>
      <c r="T42" s="140">
        <f>'OC A CONTRATAR'!C42</f>
        <v>0</v>
      </c>
      <c r="U42" s="140">
        <f>'OC A CONTRATAR'!B42</f>
        <v>0</v>
      </c>
      <c r="V42" s="140">
        <f>'OC A CONTRATAR'!D42</f>
        <v>0</v>
      </c>
      <c r="W42" s="140">
        <f>'OC A CONTRATAR'!H42</f>
        <v>0</v>
      </c>
      <c r="X42" s="140">
        <f>'OC A CONTRATAR'!G42</f>
        <v>0</v>
      </c>
      <c r="Y42" s="140">
        <f>'OC A CONTRATAR'!I42</f>
        <v>0</v>
      </c>
      <c r="Z42" s="140">
        <f>'OC A CONTRATAR'!M42</f>
        <v>0</v>
      </c>
      <c r="AA42" s="140">
        <f>'OC A CONTRATAR'!L42</f>
        <v>0</v>
      </c>
      <c r="AB42" s="140">
        <f>'OC A CONTRATAR'!N42</f>
        <v>0</v>
      </c>
      <c r="AC42" s="140">
        <f>'OC A CONTRATAR'!X42</f>
        <v>0</v>
      </c>
      <c r="AD42" s="140">
        <f>'OC A CONTRATAR'!W42</f>
        <v>0</v>
      </c>
      <c r="AE42" s="140">
        <f>'OC A CONTRATAR'!Y42</f>
        <v>0</v>
      </c>
      <c r="AF42" s="68">
        <f t="shared" si="13"/>
        <v>8239920.4454747839</v>
      </c>
      <c r="AG42" s="68">
        <f t="shared" si="14"/>
        <v>1201865.5396968122</v>
      </c>
      <c r="AH42" s="68">
        <f t="shared" si="15"/>
        <v>9441785.9851715956</v>
      </c>
      <c r="AJ42">
        <f t="shared" si="16"/>
        <v>2025</v>
      </c>
      <c r="AL42" s="6">
        <f t="shared" si="8"/>
        <v>0</v>
      </c>
      <c r="AM42" s="6">
        <f t="shared" si="9"/>
        <v>0</v>
      </c>
      <c r="AN42" s="6">
        <f t="shared" si="10"/>
        <v>0</v>
      </c>
    </row>
    <row r="43" spans="1:40" x14ac:dyDescent="0.3">
      <c r="A43" s="66">
        <v>45778</v>
      </c>
      <c r="B43" s="25">
        <v>0</v>
      </c>
      <c r="C43" s="25">
        <v>0</v>
      </c>
      <c r="D43" s="25">
        <v>0</v>
      </c>
      <c r="E43" s="26">
        <v>0</v>
      </c>
      <c r="F43" s="26">
        <v>0</v>
      </c>
      <c r="G43" s="26">
        <v>0</v>
      </c>
      <c r="H43" s="45"/>
      <c r="I43" s="45"/>
      <c r="J43" s="45"/>
      <c r="K43" s="27">
        <v>0</v>
      </c>
      <c r="L43" s="27">
        <v>0</v>
      </c>
      <c r="M43" s="27">
        <v>0</v>
      </c>
      <c r="N43" s="67">
        <f>'Contratos fora RRF'!AS43</f>
        <v>3941184.3669322119</v>
      </c>
      <c r="O43" s="67">
        <f>'Contratos fora RRF'!AR43</f>
        <v>12040721.191035451</v>
      </c>
      <c r="P43" s="28">
        <f>'Contratos fora RRF'!AT43</f>
        <v>15981905.557967663</v>
      </c>
      <c r="Q43" s="30"/>
      <c r="R43" s="30"/>
      <c r="S43" s="30"/>
      <c r="T43" s="140">
        <f>'OC A CONTRATAR'!C43</f>
        <v>0</v>
      </c>
      <c r="U43" s="140">
        <f>'OC A CONTRATAR'!B43</f>
        <v>0</v>
      </c>
      <c r="V43" s="140">
        <f>'OC A CONTRATAR'!D43</f>
        <v>0</v>
      </c>
      <c r="W43" s="140">
        <f>'OC A CONTRATAR'!H43</f>
        <v>0</v>
      </c>
      <c r="X43" s="140">
        <f>'OC A CONTRATAR'!G43</f>
        <v>0</v>
      </c>
      <c r="Y43" s="140">
        <f>'OC A CONTRATAR'!I43</f>
        <v>0</v>
      </c>
      <c r="Z43" s="140">
        <f>'OC A CONTRATAR'!M43</f>
        <v>0</v>
      </c>
      <c r="AA43" s="140">
        <f>'OC A CONTRATAR'!L43</f>
        <v>0</v>
      </c>
      <c r="AB43" s="140">
        <f>'OC A CONTRATAR'!N43</f>
        <v>0</v>
      </c>
      <c r="AC43" s="140">
        <f>'OC A CONTRATAR'!X43</f>
        <v>0</v>
      </c>
      <c r="AD43" s="140">
        <f>'OC A CONTRATAR'!W43</f>
        <v>0</v>
      </c>
      <c r="AE43" s="140">
        <f>'OC A CONTRATAR'!Y43</f>
        <v>0</v>
      </c>
      <c r="AF43" s="68">
        <f t="shared" si="13"/>
        <v>3941184.3669322119</v>
      </c>
      <c r="AG43" s="68">
        <f t="shared" si="14"/>
        <v>12040721.191035451</v>
      </c>
      <c r="AH43" s="68">
        <f t="shared" si="15"/>
        <v>15981905.557967663</v>
      </c>
      <c r="AJ43">
        <f t="shared" si="16"/>
        <v>2025</v>
      </c>
      <c r="AL43" s="6">
        <f t="shared" si="8"/>
        <v>0</v>
      </c>
      <c r="AM43" s="6">
        <f t="shared" si="9"/>
        <v>0</v>
      </c>
      <c r="AN43" s="6">
        <f t="shared" si="10"/>
        <v>0</v>
      </c>
    </row>
    <row r="44" spans="1:40" x14ac:dyDescent="0.3">
      <c r="A44" s="66">
        <v>45809</v>
      </c>
      <c r="B44" s="25">
        <v>0</v>
      </c>
      <c r="C44" s="25">
        <v>0</v>
      </c>
      <c r="D44" s="25">
        <v>0</v>
      </c>
      <c r="E44" s="26">
        <v>0</v>
      </c>
      <c r="F44" s="26">
        <v>0</v>
      </c>
      <c r="G44" s="26">
        <v>0</v>
      </c>
      <c r="H44" s="45"/>
      <c r="I44" s="45"/>
      <c r="J44" s="45"/>
      <c r="K44" s="27">
        <v>0</v>
      </c>
      <c r="L44" s="27">
        <v>0</v>
      </c>
      <c r="M44" s="27">
        <v>0</v>
      </c>
      <c r="N44" s="67">
        <f>'Contratos fora RRF'!AS44</f>
        <v>576186.28653568553</v>
      </c>
      <c r="O44" s="67">
        <f>'Contratos fora RRF'!AR44</f>
        <v>1216199.620913743</v>
      </c>
      <c r="P44" s="28">
        <f>'Contratos fora RRF'!AT44</f>
        <v>1792385.9074494285</v>
      </c>
      <c r="Q44" s="30"/>
      <c r="R44" s="30"/>
      <c r="S44" s="30"/>
      <c r="T44" s="140">
        <f>'OC A CONTRATAR'!C44</f>
        <v>0</v>
      </c>
      <c r="U44" s="140">
        <f>'OC A CONTRATAR'!B44</f>
        <v>0</v>
      </c>
      <c r="V44" s="140">
        <f>'OC A CONTRATAR'!D44</f>
        <v>0</v>
      </c>
      <c r="W44" s="140">
        <f>'OC A CONTRATAR'!H44</f>
        <v>0</v>
      </c>
      <c r="X44" s="140">
        <f>'OC A CONTRATAR'!G44</f>
        <v>0</v>
      </c>
      <c r="Y44" s="140">
        <f>'OC A CONTRATAR'!I44</f>
        <v>0</v>
      </c>
      <c r="Z44" s="140">
        <f>'OC A CONTRATAR'!M44</f>
        <v>6147913.7299909899</v>
      </c>
      <c r="AA44" s="140">
        <f>'OC A CONTRATAR'!L44</f>
        <v>0</v>
      </c>
      <c r="AB44" s="140">
        <f>'OC A CONTRATAR'!N44</f>
        <v>6147913.7299909899</v>
      </c>
      <c r="AC44" s="140">
        <f>'OC A CONTRATAR'!X44</f>
        <v>0</v>
      </c>
      <c r="AD44" s="140">
        <f>'OC A CONTRATAR'!W44</f>
        <v>0</v>
      </c>
      <c r="AE44" s="140">
        <f>'OC A CONTRATAR'!Y44</f>
        <v>0</v>
      </c>
      <c r="AF44" s="68">
        <f t="shared" si="13"/>
        <v>6724100.0165266758</v>
      </c>
      <c r="AG44" s="68">
        <f t="shared" si="14"/>
        <v>1216199.620913743</v>
      </c>
      <c r="AH44" s="68">
        <f t="shared" si="15"/>
        <v>7940299.6374404188</v>
      </c>
      <c r="AJ44">
        <f t="shared" si="16"/>
        <v>2025</v>
      </c>
      <c r="AL44" s="6">
        <f t="shared" si="8"/>
        <v>0</v>
      </c>
      <c r="AM44" s="6">
        <f t="shared" si="9"/>
        <v>0</v>
      </c>
      <c r="AN44" s="6">
        <f t="shared" si="10"/>
        <v>0</v>
      </c>
    </row>
    <row r="45" spans="1:40" x14ac:dyDescent="0.3">
      <c r="A45" s="66">
        <v>45839</v>
      </c>
      <c r="B45" s="25">
        <v>0</v>
      </c>
      <c r="C45" s="25">
        <v>0</v>
      </c>
      <c r="D45" s="25">
        <v>0</v>
      </c>
      <c r="E45" s="26">
        <v>0</v>
      </c>
      <c r="F45" s="26">
        <v>0</v>
      </c>
      <c r="G45" s="26">
        <v>0</v>
      </c>
      <c r="H45" s="45"/>
      <c r="I45" s="45"/>
      <c r="J45" s="45"/>
      <c r="K45" s="27">
        <v>0</v>
      </c>
      <c r="L45" s="27">
        <v>0</v>
      </c>
      <c r="M45" s="27">
        <v>0</v>
      </c>
      <c r="N45" s="67">
        <f>'Contratos fora RRF'!AS45</f>
        <v>39938857.608380146</v>
      </c>
      <c r="O45" s="67">
        <f>'Contratos fora RRF'!AR45</f>
        <v>1223726.871373754</v>
      </c>
      <c r="P45" s="28">
        <f>'Contratos fora RRF'!AT45</f>
        <v>41162584.479753897</v>
      </c>
      <c r="Q45" s="30"/>
      <c r="R45" s="30"/>
      <c r="S45" s="30"/>
      <c r="T45" s="140">
        <f>'OC A CONTRATAR'!C45</f>
        <v>0</v>
      </c>
      <c r="U45" s="140">
        <f>'OC A CONTRATAR'!B45</f>
        <v>0</v>
      </c>
      <c r="V45" s="140">
        <f>'OC A CONTRATAR'!D45</f>
        <v>0</v>
      </c>
      <c r="W45" s="140">
        <f>'OC A CONTRATAR'!H45</f>
        <v>0</v>
      </c>
      <c r="X45" s="140">
        <f>'OC A CONTRATAR'!G45</f>
        <v>0</v>
      </c>
      <c r="Y45" s="140">
        <f>'OC A CONTRATAR'!I45</f>
        <v>0</v>
      </c>
      <c r="Z45" s="140">
        <f>'OC A CONTRATAR'!M45</f>
        <v>0</v>
      </c>
      <c r="AA45" s="140">
        <f>'OC A CONTRATAR'!L45</f>
        <v>0</v>
      </c>
      <c r="AB45" s="140">
        <f>'OC A CONTRATAR'!N45</f>
        <v>0</v>
      </c>
      <c r="AC45" s="140">
        <f>'OC A CONTRATAR'!X45</f>
        <v>0</v>
      </c>
      <c r="AD45" s="140">
        <f>'OC A CONTRATAR'!W45</f>
        <v>0</v>
      </c>
      <c r="AE45" s="140">
        <f>'OC A CONTRATAR'!Y45</f>
        <v>0</v>
      </c>
      <c r="AF45" s="68">
        <f t="shared" si="13"/>
        <v>39938857.608380146</v>
      </c>
      <c r="AG45" s="68">
        <f t="shared" si="14"/>
        <v>1223726.871373754</v>
      </c>
      <c r="AH45" s="68">
        <f t="shared" si="15"/>
        <v>41162584.479753897</v>
      </c>
      <c r="AJ45">
        <f t="shared" si="16"/>
        <v>2025</v>
      </c>
      <c r="AL45" s="6">
        <f t="shared" si="8"/>
        <v>0</v>
      </c>
      <c r="AM45" s="6">
        <f t="shared" si="9"/>
        <v>0</v>
      </c>
      <c r="AN45" s="6">
        <f t="shared" si="10"/>
        <v>0</v>
      </c>
    </row>
    <row r="46" spans="1:40" x14ac:dyDescent="0.3">
      <c r="A46" s="66">
        <v>45870</v>
      </c>
      <c r="B46" s="25">
        <v>0</v>
      </c>
      <c r="C46" s="25">
        <v>0</v>
      </c>
      <c r="D46" s="25">
        <v>0</v>
      </c>
      <c r="E46" s="26">
        <v>0</v>
      </c>
      <c r="F46" s="26">
        <v>0</v>
      </c>
      <c r="G46" s="26">
        <v>0</v>
      </c>
      <c r="H46" s="45"/>
      <c r="I46" s="45"/>
      <c r="J46" s="45"/>
      <c r="K46" s="27">
        <v>0</v>
      </c>
      <c r="L46" s="27">
        <v>0</v>
      </c>
      <c r="M46" s="27">
        <v>0</v>
      </c>
      <c r="N46" s="67">
        <f>'Contratos fora RRF'!AS46</f>
        <v>4897806.0375444507</v>
      </c>
      <c r="O46" s="67">
        <f>'Contratos fora RRF'!AR46</f>
        <v>7877042.9149779473</v>
      </c>
      <c r="P46" s="28">
        <f>'Contratos fora RRF'!AT46</f>
        <v>12774848.952522399</v>
      </c>
      <c r="Q46" s="30"/>
      <c r="R46" s="30"/>
      <c r="S46" s="30"/>
      <c r="T46" s="140">
        <f>'OC A CONTRATAR'!C46</f>
        <v>0</v>
      </c>
      <c r="U46" s="140">
        <f>'OC A CONTRATAR'!B46</f>
        <v>0</v>
      </c>
      <c r="V46" s="140">
        <f>'OC A CONTRATAR'!D46</f>
        <v>0</v>
      </c>
      <c r="W46" s="140">
        <f>'OC A CONTRATAR'!H46</f>
        <v>0</v>
      </c>
      <c r="X46" s="140">
        <f>'OC A CONTRATAR'!G46</f>
        <v>0</v>
      </c>
      <c r="Y46" s="140">
        <f>'OC A CONTRATAR'!I46</f>
        <v>0</v>
      </c>
      <c r="Z46" s="140">
        <f>'OC A CONTRATAR'!M46</f>
        <v>0</v>
      </c>
      <c r="AA46" s="140">
        <f>'OC A CONTRATAR'!L46</f>
        <v>0</v>
      </c>
      <c r="AB46" s="140">
        <f>'OC A CONTRATAR'!N46</f>
        <v>0</v>
      </c>
      <c r="AC46" s="140">
        <f>'OC A CONTRATAR'!X46</f>
        <v>0</v>
      </c>
      <c r="AD46" s="140">
        <f>'OC A CONTRATAR'!W46</f>
        <v>0</v>
      </c>
      <c r="AE46" s="140">
        <f>'OC A CONTRATAR'!Y46</f>
        <v>0</v>
      </c>
      <c r="AF46" s="68">
        <f t="shared" si="13"/>
        <v>4897806.0375444507</v>
      </c>
      <c r="AG46" s="68">
        <f t="shared" si="14"/>
        <v>7877042.9149779473</v>
      </c>
      <c r="AH46" s="68">
        <f t="shared" si="15"/>
        <v>12774848.952522399</v>
      </c>
      <c r="AJ46">
        <f t="shared" si="16"/>
        <v>2025</v>
      </c>
      <c r="AL46" s="6">
        <f t="shared" si="8"/>
        <v>0</v>
      </c>
      <c r="AM46" s="6">
        <f t="shared" si="9"/>
        <v>0</v>
      </c>
      <c r="AN46" s="6">
        <f t="shared" si="10"/>
        <v>0</v>
      </c>
    </row>
    <row r="47" spans="1:40" x14ac:dyDescent="0.3">
      <c r="A47" s="66">
        <v>45901</v>
      </c>
      <c r="B47" s="25">
        <v>0</v>
      </c>
      <c r="C47" s="25">
        <v>0</v>
      </c>
      <c r="D47" s="25">
        <v>0</v>
      </c>
      <c r="E47" s="26">
        <v>0</v>
      </c>
      <c r="F47" s="26">
        <v>0</v>
      </c>
      <c r="G47" s="26">
        <v>0</v>
      </c>
      <c r="H47" s="45"/>
      <c r="I47" s="45"/>
      <c r="J47" s="45"/>
      <c r="K47" s="27">
        <v>0</v>
      </c>
      <c r="L47" s="27">
        <v>0</v>
      </c>
      <c r="M47" s="27">
        <v>0</v>
      </c>
      <c r="N47" s="67">
        <f>'Contratos fora RRF'!AS47</f>
        <v>546799.93756264728</v>
      </c>
      <c r="O47" s="67">
        <f>'Contratos fora RRF'!AR47</f>
        <v>1238796.241010464</v>
      </c>
      <c r="P47" s="28">
        <f>'Contratos fora RRF'!AT47</f>
        <v>1785596.1785731113</v>
      </c>
      <c r="Q47" s="30"/>
      <c r="R47" s="30"/>
      <c r="S47" s="30"/>
      <c r="T47" s="140">
        <f>'OC A CONTRATAR'!C47</f>
        <v>0</v>
      </c>
      <c r="U47" s="140">
        <f>'OC A CONTRATAR'!B47</f>
        <v>0</v>
      </c>
      <c r="V47" s="140">
        <f>'OC A CONTRATAR'!D47</f>
        <v>0</v>
      </c>
      <c r="W47" s="140">
        <f>'OC A CONTRATAR'!H47</f>
        <v>0</v>
      </c>
      <c r="X47" s="140">
        <f>'OC A CONTRATAR'!G47</f>
        <v>0</v>
      </c>
      <c r="Y47" s="140">
        <f>'OC A CONTRATAR'!I47</f>
        <v>0</v>
      </c>
      <c r="Z47" s="140">
        <f>'OC A CONTRATAR'!M47</f>
        <v>0</v>
      </c>
      <c r="AA47" s="140">
        <f>'OC A CONTRATAR'!L47</f>
        <v>0</v>
      </c>
      <c r="AB47" s="140">
        <f>'OC A CONTRATAR'!N47</f>
        <v>0</v>
      </c>
      <c r="AC47" s="140">
        <f>'OC A CONTRATAR'!X47</f>
        <v>0</v>
      </c>
      <c r="AD47" s="140">
        <f>'OC A CONTRATAR'!W47</f>
        <v>0</v>
      </c>
      <c r="AE47" s="140">
        <f>'OC A CONTRATAR'!Y47</f>
        <v>0</v>
      </c>
      <c r="AF47" s="68">
        <f t="shared" si="13"/>
        <v>546799.93756264728</v>
      </c>
      <c r="AG47" s="68">
        <f t="shared" si="14"/>
        <v>1238796.241010464</v>
      </c>
      <c r="AH47" s="68">
        <f t="shared" si="15"/>
        <v>1785596.1785731113</v>
      </c>
      <c r="AJ47">
        <f t="shared" si="16"/>
        <v>2025</v>
      </c>
      <c r="AL47" s="6">
        <f t="shared" si="8"/>
        <v>0</v>
      </c>
      <c r="AM47" s="6">
        <f t="shared" si="9"/>
        <v>0</v>
      </c>
      <c r="AN47" s="6">
        <f t="shared" si="10"/>
        <v>0</v>
      </c>
    </row>
    <row r="48" spans="1:40" x14ac:dyDescent="0.3">
      <c r="A48" s="66">
        <v>45931</v>
      </c>
      <c r="B48" s="25">
        <v>0</v>
      </c>
      <c r="C48" s="25">
        <v>0</v>
      </c>
      <c r="D48" s="25">
        <v>0</v>
      </c>
      <c r="E48" s="26">
        <v>0</v>
      </c>
      <c r="F48" s="26">
        <v>0</v>
      </c>
      <c r="G48" s="26">
        <v>0</v>
      </c>
      <c r="H48" s="45"/>
      <c r="I48" s="45"/>
      <c r="J48" s="45"/>
      <c r="K48" s="27">
        <v>0</v>
      </c>
      <c r="L48" s="27">
        <v>0</v>
      </c>
      <c r="M48" s="27">
        <v>0</v>
      </c>
      <c r="N48" s="67">
        <f>'Contratos fora RRF'!AS48</f>
        <v>7862558.5146838045</v>
      </c>
      <c r="O48" s="67">
        <f>'Contratos fora RRF'!AR48</f>
        <v>1246584.907423256</v>
      </c>
      <c r="P48" s="28">
        <f>'Contratos fora RRF'!AT48</f>
        <v>9109143.4221070595</v>
      </c>
      <c r="Q48" s="30"/>
      <c r="R48" s="30"/>
      <c r="S48" s="30"/>
      <c r="T48" s="140">
        <f>'OC A CONTRATAR'!C48</f>
        <v>0</v>
      </c>
      <c r="U48" s="140">
        <f>'OC A CONTRATAR'!B48</f>
        <v>0</v>
      </c>
      <c r="V48" s="140">
        <f>'OC A CONTRATAR'!D48</f>
        <v>0</v>
      </c>
      <c r="W48" s="140">
        <f>'OC A CONTRATAR'!H48</f>
        <v>0</v>
      </c>
      <c r="X48" s="140">
        <f>'OC A CONTRATAR'!G48</f>
        <v>0</v>
      </c>
      <c r="Y48" s="140">
        <f>'OC A CONTRATAR'!I48</f>
        <v>0</v>
      </c>
      <c r="Z48" s="140">
        <f>'OC A CONTRATAR'!M48</f>
        <v>0</v>
      </c>
      <c r="AA48" s="140">
        <f>'OC A CONTRATAR'!L48</f>
        <v>0</v>
      </c>
      <c r="AB48" s="140">
        <f>'OC A CONTRATAR'!N48</f>
        <v>0</v>
      </c>
      <c r="AC48" s="140">
        <f>'OC A CONTRATAR'!X48</f>
        <v>0</v>
      </c>
      <c r="AD48" s="140">
        <f>'OC A CONTRATAR'!W48</f>
        <v>0</v>
      </c>
      <c r="AE48" s="140">
        <f>'OC A CONTRATAR'!Y48</f>
        <v>0</v>
      </c>
      <c r="AF48" s="68">
        <f t="shared" si="13"/>
        <v>7862558.5146838045</v>
      </c>
      <c r="AG48" s="68">
        <f t="shared" si="14"/>
        <v>1246584.907423256</v>
      </c>
      <c r="AH48" s="68">
        <f t="shared" si="15"/>
        <v>9109143.4221070595</v>
      </c>
      <c r="AJ48">
        <f t="shared" si="16"/>
        <v>2025</v>
      </c>
      <c r="AL48" s="6">
        <f t="shared" si="8"/>
        <v>0</v>
      </c>
      <c r="AM48" s="6">
        <f t="shared" si="9"/>
        <v>0</v>
      </c>
      <c r="AN48" s="6">
        <f t="shared" si="10"/>
        <v>0</v>
      </c>
    </row>
    <row r="49" spans="1:40" x14ac:dyDescent="0.3">
      <c r="A49" s="66">
        <v>45962</v>
      </c>
      <c r="B49" s="25">
        <v>0</v>
      </c>
      <c r="C49" s="25">
        <v>0</v>
      </c>
      <c r="D49" s="25">
        <v>0</v>
      </c>
      <c r="E49" s="26">
        <v>0</v>
      </c>
      <c r="F49" s="26">
        <v>0</v>
      </c>
      <c r="G49" s="26">
        <v>0</v>
      </c>
      <c r="H49" s="45"/>
      <c r="I49" s="45"/>
      <c r="J49" s="45"/>
      <c r="K49" s="27">
        <v>0</v>
      </c>
      <c r="L49" s="27">
        <v>0</v>
      </c>
      <c r="M49" s="27">
        <v>0</v>
      </c>
      <c r="N49" s="67">
        <f>'Contratos fora RRF'!AS49</f>
        <v>3382083.9184210817</v>
      </c>
      <c r="O49" s="67">
        <f>'Contratos fora RRF'!AR49</f>
        <v>12035149.329884542</v>
      </c>
      <c r="P49" s="28">
        <f>'Contratos fora RRF'!AT49</f>
        <v>15417233.248305624</v>
      </c>
      <c r="Q49" s="30"/>
      <c r="R49" s="30"/>
      <c r="S49" s="30"/>
      <c r="T49" s="140">
        <f>'OC A CONTRATAR'!C49</f>
        <v>0</v>
      </c>
      <c r="U49" s="140">
        <f>'OC A CONTRATAR'!B49</f>
        <v>0</v>
      </c>
      <c r="V49" s="140">
        <f>'OC A CONTRATAR'!D49</f>
        <v>0</v>
      </c>
      <c r="W49" s="140">
        <f>'OC A CONTRATAR'!H49</f>
        <v>0</v>
      </c>
      <c r="X49" s="140">
        <f>'OC A CONTRATAR'!G49</f>
        <v>0</v>
      </c>
      <c r="Y49" s="140">
        <f>'OC A CONTRATAR'!I49</f>
        <v>0</v>
      </c>
      <c r="Z49" s="140">
        <f>'OC A CONTRATAR'!M49</f>
        <v>0</v>
      </c>
      <c r="AA49" s="140">
        <f>'OC A CONTRATAR'!L49</f>
        <v>0</v>
      </c>
      <c r="AB49" s="140">
        <f>'OC A CONTRATAR'!N49</f>
        <v>0</v>
      </c>
      <c r="AC49" s="140">
        <f>'OC A CONTRATAR'!X49</f>
        <v>0</v>
      </c>
      <c r="AD49" s="140">
        <f>'OC A CONTRATAR'!W49</f>
        <v>0</v>
      </c>
      <c r="AE49" s="140">
        <f>'OC A CONTRATAR'!Y49</f>
        <v>0</v>
      </c>
      <c r="AF49" s="68">
        <f t="shared" si="13"/>
        <v>3382083.9184210817</v>
      </c>
      <c r="AG49" s="68">
        <f t="shared" si="14"/>
        <v>12035149.329884542</v>
      </c>
      <c r="AH49" s="68">
        <f t="shared" si="15"/>
        <v>15417233.248305624</v>
      </c>
      <c r="AJ49">
        <f t="shared" si="16"/>
        <v>2025</v>
      </c>
      <c r="AL49" s="6">
        <f t="shared" si="8"/>
        <v>0</v>
      </c>
      <c r="AM49" s="6">
        <f t="shared" si="9"/>
        <v>0</v>
      </c>
      <c r="AN49" s="6">
        <f t="shared" si="10"/>
        <v>0</v>
      </c>
    </row>
    <row r="50" spans="1:40" x14ac:dyDescent="0.3">
      <c r="A50" s="66">
        <v>45992</v>
      </c>
      <c r="B50" s="25">
        <v>0</v>
      </c>
      <c r="C50" s="25">
        <v>0</v>
      </c>
      <c r="D50" s="25">
        <v>0</v>
      </c>
      <c r="E50" s="26">
        <v>0</v>
      </c>
      <c r="F50" s="26">
        <v>0</v>
      </c>
      <c r="G50" s="26">
        <v>0</v>
      </c>
      <c r="H50" s="45"/>
      <c r="I50" s="45"/>
      <c r="J50" s="45"/>
      <c r="K50" s="27">
        <v>0</v>
      </c>
      <c r="L50" s="27">
        <v>0</v>
      </c>
      <c r="M50" s="27">
        <v>0</v>
      </c>
      <c r="N50" s="67">
        <f>'Contratos fora RRF'!AS50</f>
        <v>483620.39780044451</v>
      </c>
      <c r="O50" s="67">
        <f>'Contratos fora RRF'!AR50</f>
        <v>1262115.5973624489</v>
      </c>
      <c r="P50" s="28">
        <f>'Contratos fora RRF'!AT50</f>
        <v>1745735.9951628936</v>
      </c>
      <c r="Q50" s="30"/>
      <c r="R50" s="30"/>
      <c r="S50" s="30"/>
      <c r="T50" s="140">
        <f>'OC A CONTRATAR'!C50</f>
        <v>0</v>
      </c>
      <c r="U50" s="140">
        <f>'OC A CONTRATAR'!B50</f>
        <v>0</v>
      </c>
      <c r="V50" s="140">
        <f>'OC A CONTRATAR'!D50</f>
        <v>0</v>
      </c>
      <c r="W50" s="140">
        <f>'OC A CONTRATAR'!H50</f>
        <v>0</v>
      </c>
      <c r="X50" s="140">
        <f>'OC A CONTRATAR'!G50</f>
        <v>0</v>
      </c>
      <c r="Y50" s="140">
        <f>'OC A CONTRATAR'!I50</f>
        <v>0</v>
      </c>
      <c r="Z50" s="140">
        <f>'OC A CONTRATAR'!M50</f>
        <v>42298331.675066039</v>
      </c>
      <c r="AA50" s="140">
        <f>'OC A CONTRATAR'!L50</f>
        <v>0</v>
      </c>
      <c r="AB50" s="140">
        <f>'OC A CONTRATAR'!N50</f>
        <v>42298331.675066039</v>
      </c>
      <c r="AC50" s="140">
        <f>'OC A CONTRATAR'!X50</f>
        <v>166629294.45605999</v>
      </c>
      <c r="AD50" s="140">
        <f>'OC A CONTRATAR'!W50</f>
        <v>0</v>
      </c>
      <c r="AE50" s="140">
        <f>'OC A CONTRATAR'!Y50</f>
        <v>166629294.45605999</v>
      </c>
      <c r="AF50" s="68">
        <f t="shared" si="13"/>
        <v>209411246.52892649</v>
      </c>
      <c r="AG50" s="68">
        <f t="shared" si="14"/>
        <v>1262115.5973624489</v>
      </c>
      <c r="AH50" s="68">
        <f t="shared" si="15"/>
        <v>210673362.12628892</v>
      </c>
      <c r="AJ50">
        <f t="shared" si="16"/>
        <v>2025</v>
      </c>
      <c r="AL50" s="6">
        <f t="shared" si="8"/>
        <v>0</v>
      </c>
      <c r="AM50" s="6">
        <f t="shared" si="9"/>
        <v>0</v>
      </c>
      <c r="AN50" s="6">
        <f t="shared" si="10"/>
        <v>0</v>
      </c>
    </row>
    <row r="51" spans="1:40" x14ac:dyDescent="0.3">
      <c r="A51" s="66">
        <v>46023</v>
      </c>
      <c r="B51" s="25">
        <v>0</v>
      </c>
      <c r="C51" s="25">
        <v>0</v>
      </c>
      <c r="D51" s="25">
        <v>0</v>
      </c>
      <c r="E51" s="26">
        <v>0</v>
      </c>
      <c r="F51" s="26">
        <v>0</v>
      </c>
      <c r="G51" s="26">
        <v>0</v>
      </c>
      <c r="H51" s="45"/>
      <c r="I51" s="45"/>
      <c r="J51" s="45"/>
      <c r="K51" s="27">
        <v>0</v>
      </c>
      <c r="L51" s="27">
        <v>0</v>
      </c>
      <c r="M51" s="27">
        <v>0</v>
      </c>
      <c r="N51" s="67">
        <f>'Contratos fora RRF'!AS51</f>
        <v>56313745.398007348</v>
      </c>
      <c r="O51" s="67">
        <f>'Contratos fora RRF'!AR51</f>
        <v>1270025.2399563771</v>
      </c>
      <c r="P51" s="28">
        <f>'Contratos fora RRF'!AT51</f>
        <v>57583770.63796372</v>
      </c>
      <c r="Q51" s="30"/>
      <c r="R51" s="30"/>
      <c r="S51" s="30"/>
      <c r="T51" s="140">
        <f>'OC A CONTRATAR'!C51</f>
        <v>0</v>
      </c>
      <c r="U51" s="140">
        <f>'OC A CONTRATAR'!B51</f>
        <v>0</v>
      </c>
      <c r="V51" s="140">
        <f>'OC A CONTRATAR'!D51</f>
        <v>0</v>
      </c>
      <c r="W51" s="140">
        <f>'OC A CONTRATAR'!H51</f>
        <v>0</v>
      </c>
      <c r="X51" s="140">
        <f>'OC A CONTRATAR'!G51</f>
        <v>0</v>
      </c>
      <c r="Y51" s="140">
        <f>'OC A CONTRATAR'!I51</f>
        <v>0</v>
      </c>
      <c r="Z51" s="140">
        <f>'OC A CONTRATAR'!M51</f>
        <v>0</v>
      </c>
      <c r="AA51" s="140">
        <f>'OC A CONTRATAR'!L51</f>
        <v>0</v>
      </c>
      <c r="AB51" s="140">
        <f>'OC A CONTRATAR'!N51</f>
        <v>0</v>
      </c>
      <c r="AC51" s="140">
        <f>'OC A CONTRATAR'!X51</f>
        <v>0</v>
      </c>
      <c r="AD51" s="140">
        <f>'OC A CONTRATAR'!W51</f>
        <v>0</v>
      </c>
      <c r="AE51" s="140">
        <f>'OC A CONTRATAR'!Y51</f>
        <v>0</v>
      </c>
      <c r="AF51" s="68">
        <f t="shared" si="13"/>
        <v>56313745.398007348</v>
      </c>
      <c r="AG51" s="68">
        <f t="shared" si="14"/>
        <v>1270025.2399563771</v>
      </c>
      <c r="AH51" s="68">
        <f t="shared" si="15"/>
        <v>57583770.63796372</v>
      </c>
      <c r="AJ51">
        <f t="shared" si="16"/>
        <v>2026</v>
      </c>
      <c r="AL51" s="6">
        <f t="shared" si="8"/>
        <v>0</v>
      </c>
      <c r="AM51" s="6">
        <f t="shared" si="9"/>
        <v>0</v>
      </c>
      <c r="AN51" s="6">
        <f t="shared" si="10"/>
        <v>0</v>
      </c>
    </row>
    <row r="52" spans="1:40" x14ac:dyDescent="0.3">
      <c r="A52" s="66">
        <v>46054</v>
      </c>
      <c r="B52" s="25">
        <v>0</v>
      </c>
      <c r="C52" s="25">
        <v>0</v>
      </c>
      <c r="D52" s="25">
        <v>0</v>
      </c>
      <c r="E52" s="26">
        <v>0</v>
      </c>
      <c r="F52" s="26">
        <v>0</v>
      </c>
      <c r="G52" s="26">
        <v>0</v>
      </c>
      <c r="H52" s="45"/>
      <c r="I52" s="45"/>
      <c r="J52" s="45"/>
      <c r="K52" s="27">
        <v>0</v>
      </c>
      <c r="L52" s="27">
        <v>0</v>
      </c>
      <c r="M52" s="27">
        <v>0</v>
      </c>
      <c r="N52" s="67">
        <f>'Contratos fora RRF'!AS52</f>
        <v>4430930.3057914851</v>
      </c>
      <c r="O52" s="67">
        <f>'Contratos fora RRF'!AR52</f>
        <v>7902823.669565862</v>
      </c>
      <c r="P52" s="28">
        <f>'Contratos fora RRF'!AT52</f>
        <v>12333753.975357346</v>
      </c>
      <c r="Q52" s="30"/>
      <c r="R52" s="30"/>
      <c r="S52" s="30"/>
      <c r="T52" s="140">
        <f>'OC A CONTRATAR'!C52</f>
        <v>0</v>
      </c>
      <c r="U52" s="140">
        <f>'OC A CONTRATAR'!B52</f>
        <v>0</v>
      </c>
      <c r="V52" s="140">
        <f>'OC A CONTRATAR'!D52</f>
        <v>0</v>
      </c>
      <c r="W52" s="140">
        <f>'OC A CONTRATAR'!H52</f>
        <v>0</v>
      </c>
      <c r="X52" s="140">
        <f>'OC A CONTRATAR'!G52</f>
        <v>0</v>
      </c>
      <c r="Y52" s="140">
        <f>'OC A CONTRATAR'!I52</f>
        <v>0</v>
      </c>
      <c r="Z52" s="140">
        <f>'OC A CONTRATAR'!M52</f>
        <v>0</v>
      </c>
      <c r="AA52" s="140">
        <f>'OC A CONTRATAR'!L52</f>
        <v>0</v>
      </c>
      <c r="AB52" s="140">
        <f>'OC A CONTRATAR'!N52</f>
        <v>0</v>
      </c>
      <c r="AC52" s="140">
        <f>'OC A CONTRATAR'!X52</f>
        <v>0</v>
      </c>
      <c r="AD52" s="140">
        <f>'OC A CONTRATAR'!W52</f>
        <v>0</v>
      </c>
      <c r="AE52" s="140">
        <f>'OC A CONTRATAR'!Y52</f>
        <v>0</v>
      </c>
      <c r="AF52" s="68">
        <f t="shared" si="13"/>
        <v>4430930.3057914851</v>
      </c>
      <c r="AG52" s="68">
        <f t="shared" si="14"/>
        <v>7902823.669565862</v>
      </c>
      <c r="AH52" s="68">
        <f t="shared" si="15"/>
        <v>12333753.975357346</v>
      </c>
      <c r="AJ52">
        <f t="shared" si="16"/>
        <v>2026</v>
      </c>
      <c r="AL52" s="6">
        <f t="shared" si="8"/>
        <v>0</v>
      </c>
      <c r="AM52" s="6">
        <f t="shared" si="9"/>
        <v>0</v>
      </c>
      <c r="AN52" s="6">
        <f t="shared" si="10"/>
        <v>0</v>
      </c>
    </row>
    <row r="53" spans="1:40" x14ac:dyDescent="0.3">
      <c r="A53" s="66">
        <v>46082</v>
      </c>
      <c r="B53" s="25">
        <v>0</v>
      </c>
      <c r="C53" s="25">
        <v>0</v>
      </c>
      <c r="D53" s="25">
        <v>0</v>
      </c>
      <c r="E53" s="26">
        <v>0</v>
      </c>
      <c r="F53" s="26">
        <v>0</v>
      </c>
      <c r="G53" s="26">
        <v>0</v>
      </c>
      <c r="H53" s="45"/>
      <c r="I53" s="45"/>
      <c r="J53" s="45"/>
      <c r="K53" s="27">
        <v>0</v>
      </c>
      <c r="L53" s="27">
        <v>0</v>
      </c>
      <c r="M53" s="27">
        <v>0</v>
      </c>
      <c r="N53" s="67">
        <f>'Contratos fora RRF'!AS53</f>
        <v>438568.78997385676</v>
      </c>
      <c r="O53" s="67">
        <f>'Contratos fora RRF'!AR53</f>
        <v>1285894.389137191</v>
      </c>
      <c r="P53" s="28">
        <f>'Contratos fora RRF'!AT53</f>
        <v>1724463.1791110476</v>
      </c>
      <c r="Q53" s="30"/>
      <c r="R53" s="30"/>
      <c r="S53" s="30"/>
      <c r="T53" s="140">
        <f>'OC A CONTRATAR'!C53</f>
        <v>0</v>
      </c>
      <c r="U53" s="140">
        <f>'OC A CONTRATAR'!B53</f>
        <v>0</v>
      </c>
      <c r="V53" s="140">
        <f>'OC A CONTRATAR'!D53</f>
        <v>0</v>
      </c>
      <c r="W53" s="140">
        <f>'OC A CONTRATAR'!H53</f>
        <v>0</v>
      </c>
      <c r="X53" s="140">
        <f>'OC A CONTRATAR'!G53</f>
        <v>0</v>
      </c>
      <c r="Y53" s="140">
        <f>'OC A CONTRATAR'!I53</f>
        <v>0</v>
      </c>
      <c r="Z53" s="140">
        <f>'OC A CONTRATAR'!M53</f>
        <v>0</v>
      </c>
      <c r="AA53" s="140">
        <f>'OC A CONTRATAR'!L53</f>
        <v>0</v>
      </c>
      <c r="AB53" s="140">
        <f>'OC A CONTRATAR'!N53</f>
        <v>0</v>
      </c>
      <c r="AC53" s="140">
        <f>'OC A CONTRATAR'!X53</f>
        <v>0</v>
      </c>
      <c r="AD53" s="140">
        <f>'OC A CONTRATAR'!W53</f>
        <v>0</v>
      </c>
      <c r="AE53" s="140">
        <f>'OC A CONTRATAR'!Y53</f>
        <v>0</v>
      </c>
      <c r="AF53" s="68">
        <f t="shared" si="13"/>
        <v>438568.78997385676</v>
      </c>
      <c r="AG53" s="68">
        <f t="shared" si="14"/>
        <v>1285894.389137191</v>
      </c>
      <c r="AH53" s="68">
        <f t="shared" si="15"/>
        <v>1724463.1791110476</v>
      </c>
      <c r="AJ53">
        <f t="shared" si="16"/>
        <v>2026</v>
      </c>
      <c r="AL53" s="6">
        <f t="shared" si="8"/>
        <v>0</v>
      </c>
      <c r="AM53" s="6">
        <f t="shared" si="9"/>
        <v>0</v>
      </c>
      <c r="AN53" s="6">
        <f t="shared" si="10"/>
        <v>0</v>
      </c>
    </row>
    <row r="54" spans="1:40" x14ac:dyDescent="0.3">
      <c r="A54" s="66">
        <v>46113</v>
      </c>
      <c r="B54" s="25">
        <v>0</v>
      </c>
      <c r="C54" s="25">
        <v>0</v>
      </c>
      <c r="D54" s="25">
        <v>0</v>
      </c>
      <c r="E54" s="26">
        <v>0</v>
      </c>
      <c r="F54" s="26">
        <v>0</v>
      </c>
      <c r="G54" s="26">
        <v>0</v>
      </c>
      <c r="H54" s="45"/>
      <c r="I54" s="45"/>
      <c r="J54" s="45"/>
      <c r="K54" s="27">
        <v>0</v>
      </c>
      <c r="L54" s="27">
        <v>0</v>
      </c>
      <c r="M54" s="27">
        <v>0</v>
      </c>
      <c r="N54" s="67">
        <f>'Contratos fora RRF'!AS54</f>
        <v>6889917.633296431</v>
      </c>
      <c r="O54" s="67">
        <f>'Contratos fora RRF'!AR54</f>
        <v>9243936.4838056918</v>
      </c>
      <c r="P54" s="28">
        <f>'Contratos fora RRF'!AT54</f>
        <v>16133854.117102122</v>
      </c>
      <c r="Q54" s="30"/>
      <c r="R54" s="30"/>
      <c r="S54" s="30"/>
      <c r="T54" s="140">
        <f>'OC A CONTRATAR'!C54</f>
        <v>0</v>
      </c>
      <c r="U54" s="140">
        <f>'OC A CONTRATAR'!B54</f>
        <v>0</v>
      </c>
      <c r="V54" s="140">
        <f>'OC A CONTRATAR'!D54</f>
        <v>0</v>
      </c>
      <c r="W54" s="140">
        <f>'OC A CONTRATAR'!H54</f>
        <v>0</v>
      </c>
      <c r="X54" s="140">
        <f>'OC A CONTRATAR'!G54</f>
        <v>0</v>
      </c>
      <c r="Y54" s="140">
        <f>'OC A CONTRATAR'!I54</f>
        <v>0</v>
      </c>
      <c r="Z54" s="140">
        <f>'OC A CONTRATAR'!M54</f>
        <v>0</v>
      </c>
      <c r="AA54" s="140">
        <f>'OC A CONTRATAR'!L54</f>
        <v>0</v>
      </c>
      <c r="AB54" s="140">
        <f>'OC A CONTRATAR'!N54</f>
        <v>0</v>
      </c>
      <c r="AC54" s="140">
        <f>'OC A CONTRATAR'!X54</f>
        <v>0</v>
      </c>
      <c r="AD54" s="140">
        <f>'OC A CONTRATAR'!W54</f>
        <v>0</v>
      </c>
      <c r="AE54" s="140">
        <f>'OC A CONTRATAR'!Y54</f>
        <v>0</v>
      </c>
      <c r="AF54" s="68">
        <f t="shared" si="13"/>
        <v>6889917.633296431</v>
      </c>
      <c r="AG54" s="68">
        <f t="shared" si="14"/>
        <v>9243936.4838056918</v>
      </c>
      <c r="AH54" s="68">
        <f t="shared" si="15"/>
        <v>16133854.117102122</v>
      </c>
      <c r="AJ54">
        <f t="shared" si="16"/>
        <v>2026</v>
      </c>
      <c r="AL54" s="6">
        <f t="shared" si="8"/>
        <v>0</v>
      </c>
      <c r="AM54" s="6">
        <f t="shared" si="9"/>
        <v>0</v>
      </c>
      <c r="AN54" s="6">
        <f t="shared" si="10"/>
        <v>0</v>
      </c>
    </row>
    <row r="55" spans="1:40" x14ac:dyDescent="0.3">
      <c r="A55" s="66">
        <v>46143</v>
      </c>
      <c r="B55" s="25">
        <v>0</v>
      </c>
      <c r="C55" s="25">
        <v>0</v>
      </c>
      <c r="D55" s="25">
        <v>0</v>
      </c>
      <c r="E55" s="26">
        <v>0</v>
      </c>
      <c r="F55" s="26">
        <v>0</v>
      </c>
      <c r="G55" s="26">
        <v>0</v>
      </c>
      <c r="H55" s="45"/>
      <c r="I55" s="45"/>
      <c r="J55" s="45"/>
      <c r="K55" s="27">
        <v>0</v>
      </c>
      <c r="L55" s="27">
        <v>0</v>
      </c>
      <c r="M55" s="27">
        <v>0</v>
      </c>
      <c r="N55" s="67">
        <f>'Contratos fora RRF'!AS55</f>
        <v>2842202.5044802106</v>
      </c>
      <c r="O55" s="67">
        <f>'Contratos fora RRF'!AR55</f>
        <v>12074439.845001668</v>
      </c>
      <c r="P55" s="28">
        <f>'Contratos fora RRF'!AT55</f>
        <v>14916642.349481877</v>
      </c>
      <c r="Q55" s="30"/>
      <c r="R55" s="30"/>
      <c r="S55" s="30"/>
      <c r="T55" s="140">
        <f>'OC A CONTRATAR'!C55</f>
        <v>0</v>
      </c>
      <c r="U55" s="140">
        <f>'OC A CONTRATAR'!B55</f>
        <v>0</v>
      </c>
      <c r="V55" s="140">
        <f>'OC A CONTRATAR'!D55</f>
        <v>0</v>
      </c>
      <c r="W55" s="140">
        <f>'OC A CONTRATAR'!H55</f>
        <v>0</v>
      </c>
      <c r="X55" s="140">
        <f>'OC A CONTRATAR'!G55</f>
        <v>0</v>
      </c>
      <c r="Y55" s="140">
        <f>'OC A CONTRATAR'!I55</f>
        <v>0</v>
      </c>
      <c r="Z55" s="140">
        <f>'OC A CONTRATAR'!M55</f>
        <v>0</v>
      </c>
      <c r="AA55" s="140">
        <f>'OC A CONTRATAR'!L55</f>
        <v>0</v>
      </c>
      <c r="AB55" s="140">
        <f>'OC A CONTRATAR'!N55</f>
        <v>0</v>
      </c>
      <c r="AC55" s="140">
        <f>'OC A CONTRATAR'!X55</f>
        <v>0</v>
      </c>
      <c r="AD55" s="140">
        <f>'OC A CONTRATAR'!W55</f>
        <v>0</v>
      </c>
      <c r="AE55" s="140">
        <f>'OC A CONTRATAR'!Y55</f>
        <v>0</v>
      </c>
      <c r="AF55" s="68">
        <f t="shared" si="13"/>
        <v>2842202.5044802106</v>
      </c>
      <c r="AG55" s="68">
        <f t="shared" si="14"/>
        <v>12074439.845001668</v>
      </c>
      <c r="AH55" s="68">
        <f t="shared" si="15"/>
        <v>14916642.349481877</v>
      </c>
      <c r="AJ55">
        <f t="shared" si="16"/>
        <v>2026</v>
      </c>
      <c r="AL55" s="6">
        <f t="shared" si="8"/>
        <v>0</v>
      </c>
      <c r="AM55" s="6">
        <f t="shared" si="9"/>
        <v>0</v>
      </c>
      <c r="AN55" s="6">
        <f t="shared" si="10"/>
        <v>0</v>
      </c>
    </row>
    <row r="56" spans="1:40" x14ac:dyDescent="0.3">
      <c r="A56" s="66">
        <v>46174</v>
      </c>
      <c r="B56" s="25">
        <v>0</v>
      </c>
      <c r="C56" s="25">
        <v>0</v>
      </c>
      <c r="D56" s="25">
        <v>0</v>
      </c>
      <c r="E56" s="26">
        <v>0</v>
      </c>
      <c r="F56" s="26">
        <v>0</v>
      </c>
      <c r="G56" s="26">
        <v>0</v>
      </c>
      <c r="H56" s="45"/>
      <c r="I56" s="45"/>
      <c r="J56" s="45"/>
      <c r="K56" s="27">
        <v>0</v>
      </c>
      <c r="L56" s="27">
        <v>0</v>
      </c>
      <c r="M56" s="27">
        <v>0</v>
      </c>
      <c r="N56" s="67">
        <f>'Contratos fora RRF'!AS56</f>
        <v>509885.54270458349</v>
      </c>
      <c r="O56" s="67">
        <f>'Contratos fora RRF'!AR56</f>
        <v>1310235.2129732212</v>
      </c>
      <c r="P56" s="28">
        <f>'Contratos fora RRF'!AT56</f>
        <v>1820120.7556778044</v>
      </c>
      <c r="Q56" s="30"/>
      <c r="R56" s="30"/>
      <c r="S56" s="30"/>
      <c r="T56" s="140">
        <f>'OC A CONTRATAR'!C56</f>
        <v>0</v>
      </c>
      <c r="U56" s="140">
        <f>'OC A CONTRATAR'!B56</f>
        <v>0</v>
      </c>
      <c r="V56" s="140">
        <f>'OC A CONTRATAR'!D56</f>
        <v>0</v>
      </c>
      <c r="W56" s="140">
        <f>'OC A CONTRATAR'!H56</f>
        <v>779022.99456910032</v>
      </c>
      <c r="X56" s="140">
        <f>'OC A CONTRATAR'!G56</f>
        <v>0</v>
      </c>
      <c r="Y56" s="140">
        <f>'OC A CONTRATAR'!I56</f>
        <v>779022.99456910032</v>
      </c>
      <c r="Z56" s="140">
        <f>'OC A CONTRATAR'!M56</f>
        <v>39623438.674895778</v>
      </c>
      <c r="AA56" s="140">
        <f>'OC A CONTRATAR'!L56</f>
        <v>0</v>
      </c>
      <c r="AB56" s="140">
        <f>'OC A CONTRATAR'!N56</f>
        <v>39623438.674895778</v>
      </c>
      <c r="AC56" s="140">
        <f>'OC A CONTRATAR'!X56</f>
        <v>138054140.559239</v>
      </c>
      <c r="AD56" s="140">
        <f>'OC A CONTRATAR'!W56</f>
        <v>0</v>
      </c>
      <c r="AE56" s="140">
        <f>'OC A CONTRATAR'!Y56</f>
        <v>138054140.559239</v>
      </c>
      <c r="AF56" s="68">
        <f t="shared" si="13"/>
        <v>178966487.77140847</v>
      </c>
      <c r="AG56" s="68">
        <f t="shared" si="14"/>
        <v>1310235.2129732212</v>
      </c>
      <c r="AH56" s="68">
        <f t="shared" si="15"/>
        <v>180276722.98438168</v>
      </c>
      <c r="AJ56">
        <f t="shared" si="16"/>
        <v>2026</v>
      </c>
      <c r="AL56" s="6">
        <f t="shared" si="8"/>
        <v>0</v>
      </c>
      <c r="AM56" s="6">
        <f t="shared" si="9"/>
        <v>0</v>
      </c>
      <c r="AN56" s="6">
        <f t="shared" si="10"/>
        <v>0</v>
      </c>
    </row>
    <row r="57" spans="1:40" x14ac:dyDescent="0.3">
      <c r="A57" s="66">
        <v>46204</v>
      </c>
      <c r="B57" s="25">
        <v>0</v>
      </c>
      <c r="C57" s="25">
        <v>0</v>
      </c>
      <c r="D57" s="25">
        <v>0</v>
      </c>
      <c r="E57" s="26">
        <v>0</v>
      </c>
      <c r="F57" s="26">
        <v>0</v>
      </c>
      <c r="G57" s="26">
        <v>0</v>
      </c>
      <c r="H57" s="45"/>
      <c r="I57" s="45"/>
      <c r="J57" s="45"/>
      <c r="K57" s="27">
        <v>0</v>
      </c>
      <c r="L57" s="27">
        <v>0</v>
      </c>
      <c r="M57" s="27">
        <v>0</v>
      </c>
      <c r="N57" s="67">
        <f>'Contratos fora RRF'!AS57</f>
        <v>52073166.856173068</v>
      </c>
      <c r="O57" s="67">
        <f>'Contratos fora RRF'!AR57</f>
        <v>60207503.506526574</v>
      </c>
      <c r="P57" s="28">
        <f>'Contratos fora RRF'!AT57</f>
        <v>112280670.36269966</v>
      </c>
      <c r="Q57" s="30"/>
      <c r="R57" s="30"/>
      <c r="S57" s="30"/>
      <c r="T57" s="140">
        <f>'OC A CONTRATAR'!C57</f>
        <v>0</v>
      </c>
      <c r="U57" s="140">
        <f>'OC A CONTRATAR'!B57</f>
        <v>0</v>
      </c>
      <c r="V57" s="140">
        <f>'OC A CONTRATAR'!D57</f>
        <v>0</v>
      </c>
      <c r="W57" s="140">
        <f>'OC A CONTRATAR'!H57</f>
        <v>0</v>
      </c>
      <c r="X57" s="140">
        <f>'OC A CONTRATAR'!G57</f>
        <v>0</v>
      </c>
      <c r="Y57" s="140">
        <f>'OC A CONTRATAR'!I57</f>
        <v>0</v>
      </c>
      <c r="Z57" s="140">
        <f>'OC A CONTRATAR'!M57</f>
        <v>0</v>
      </c>
      <c r="AA57" s="140">
        <f>'OC A CONTRATAR'!L57</f>
        <v>0</v>
      </c>
      <c r="AB57" s="140">
        <f>'OC A CONTRATAR'!N57</f>
        <v>0</v>
      </c>
      <c r="AC57" s="140">
        <f>'OC A CONTRATAR'!X57</f>
        <v>0</v>
      </c>
      <c r="AD57" s="140">
        <f>'OC A CONTRATAR'!W57</f>
        <v>0</v>
      </c>
      <c r="AE57" s="140">
        <f>'OC A CONTRATAR'!Y57</f>
        <v>0</v>
      </c>
      <c r="AF57" s="68">
        <f t="shared" si="13"/>
        <v>52073166.856173068</v>
      </c>
      <c r="AG57" s="68">
        <f t="shared" si="14"/>
        <v>60207503.506526574</v>
      </c>
      <c r="AH57" s="68">
        <f t="shared" si="15"/>
        <v>112280670.36269966</v>
      </c>
      <c r="AJ57">
        <f t="shared" si="16"/>
        <v>2026</v>
      </c>
      <c r="AL57" s="6">
        <f t="shared" si="8"/>
        <v>0</v>
      </c>
      <c r="AM57" s="6">
        <f t="shared" si="9"/>
        <v>0</v>
      </c>
      <c r="AN57" s="6">
        <f t="shared" si="10"/>
        <v>0</v>
      </c>
    </row>
    <row r="58" spans="1:40" x14ac:dyDescent="0.3">
      <c r="A58" s="66">
        <v>46235</v>
      </c>
      <c r="B58" s="25">
        <v>0</v>
      </c>
      <c r="C58" s="25">
        <v>0</v>
      </c>
      <c r="D58" s="25">
        <v>0</v>
      </c>
      <c r="E58" s="26">
        <v>0</v>
      </c>
      <c r="F58" s="26">
        <v>0</v>
      </c>
      <c r="G58" s="26">
        <v>0</v>
      </c>
      <c r="H58" s="45"/>
      <c r="I58" s="45"/>
      <c r="J58" s="45"/>
      <c r="K58" s="27">
        <v>0</v>
      </c>
      <c r="L58" s="27">
        <v>0</v>
      </c>
      <c r="M58" s="27">
        <v>0</v>
      </c>
      <c r="N58" s="67">
        <f>'Contratos fora RRF'!AS58</f>
        <v>3991232.0429849359</v>
      </c>
      <c r="O58" s="67">
        <f>'Contratos fora RRF'!AR58</f>
        <v>7951932.608671804</v>
      </c>
      <c r="P58" s="28">
        <f>'Contratos fora RRF'!AT58</f>
        <v>11943164.651656741</v>
      </c>
      <c r="Q58" s="30"/>
      <c r="R58" s="30"/>
      <c r="S58" s="30"/>
      <c r="T58" s="140">
        <f>'OC A CONTRATAR'!C58</f>
        <v>0</v>
      </c>
      <c r="U58" s="140">
        <f>'OC A CONTRATAR'!B58</f>
        <v>0</v>
      </c>
      <c r="V58" s="140">
        <f>'OC A CONTRATAR'!D58</f>
        <v>0</v>
      </c>
      <c r="W58" s="140">
        <f>'OC A CONTRATAR'!H58</f>
        <v>0</v>
      </c>
      <c r="X58" s="140">
        <f>'OC A CONTRATAR'!G58</f>
        <v>0</v>
      </c>
      <c r="Y58" s="140">
        <f>'OC A CONTRATAR'!I58</f>
        <v>0</v>
      </c>
      <c r="Z58" s="140">
        <f>'OC A CONTRATAR'!M58</f>
        <v>0</v>
      </c>
      <c r="AA58" s="140">
        <f>'OC A CONTRATAR'!L58</f>
        <v>0</v>
      </c>
      <c r="AB58" s="140">
        <f>'OC A CONTRATAR'!N58</f>
        <v>0</v>
      </c>
      <c r="AC58" s="140">
        <f>'OC A CONTRATAR'!X58</f>
        <v>0</v>
      </c>
      <c r="AD58" s="140">
        <f>'OC A CONTRATAR'!W58</f>
        <v>0</v>
      </c>
      <c r="AE58" s="140">
        <f>'OC A CONTRATAR'!Y58</f>
        <v>0</v>
      </c>
      <c r="AF58" s="68">
        <f t="shared" si="13"/>
        <v>3991232.0429849359</v>
      </c>
      <c r="AG58" s="68">
        <f t="shared" si="14"/>
        <v>7951932.608671804</v>
      </c>
      <c r="AH58" s="68">
        <f t="shared" si="15"/>
        <v>11943164.651656741</v>
      </c>
      <c r="AJ58">
        <f t="shared" si="16"/>
        <v>2026</v>
      </c>
      <c r="AL58" s="6">
        <f t="shared" si="8"/>
        <v>0</v>
      </c>
      <c r="AM58" s="6">
        <f t="shared" si="9"/>
        <v>0</v>
      </c>
      <c r="AN58" s="6">
        <f t="shared" si="10"/>
        <v>0</v>
      </c>
    </row>
    <row r="59" spans="1:40" x14ac:dyDescent="0.3">
      <c r="A59" s="66">
        <v>46266</v>
      </c>
      <c r="B59" s="25">
        <v>0</v>
      </c>
      <c r="C59" s="25">
        <v>0</v>
      </c>
      <c r="D59" s="25">
        <v>0</v>
      </c>
      <c r="E59" s="26">
        <v>0</v>
      </c>
      <c r="F59" s="26">
        <v>0</v>
      </c>
      <c r="G59" s="26">
        <v>0</v>
      </c>
      <c r="H59" s="45"/>
      <c r="I59" s="45"/>
      <c r="J59" s="45"/>
      <c r="K59" s="27">
        <v>0</v>
      </c>
      <c r="L59" s="27">
        <v>0</v>
      </c>
      <c r="M59" s="27">
        <v>0</v>
      </c>
      <c r="N59" s="67">
        <f>'Contratos fora RRF'!AS59</f>
        <v>464878.50369779312</v>
      </c>
      <c r="O59" s="67">
        <f>'Contratos fora RRF'!AR59</f>
        <v>1335304.815098949</v>
      </c>
      <c r="P59" s="28">
        <f>'Contratos fora RRF'!AT59</f>
        <v>1800183.3187967422</v>
      </c>
      <c r="Q59" s="30"/>
      <c r="R59" s="30"/>
      <c r="S59" s="30"/>
      <c r="T59" s="140">
        <f>'OC A CONTRATAR'!C59</f>
        <v>0</v>
      </c>
      <c r="U59" s="140">
        <f>'OC A CONTRATAR'!B59</f>
        <v>0</v>
      </c>
      <c r="V59" s="140">
        <f>'OC A CONTRATAR'!D59</f>
        <v>0</v>
      </c>
      <c r="W59" s="140">
        <f>'OC A CONTRATAR'!H59</f>
        <v>0</v>
      </c>
      <c r="X59" s="140">
        <f>'OC A CONTRATAR'!G59</f>
        <v>0</v>
      </c>
      <c r="Y59" s="140">
        <f>'OC A CONTRATAR'!I59</f>
        <v>0</v>
      </c>
      <c r="Z59" s="140">
        <f>'OC A CONTRATAR'!M59</f>
        <v>0</v>
      </c>
      <c r="AA59" s="140">
        <f>'OC A CONTRATAR'!L59</f>
        <v>0</v>
      </c>
      <c r="AB59" s="140">
        <f>'OC A CONTRATAR'!N59</f>
        <v>0</v>
      </c>
      <c r="AC59" s="140">
        <f>'OC A CONTRATAR'!X59</f>
        <v>0</v>
      </c>
      <c r="AD59" s="140">
        <f>'OC A CONTRATAR'!W59</f>
        <v>0</v>
      </c>
      <c r="AE59" s="140">
        <f>'OC A CONTRATAR'!Y59</f>
        <v>0</v>
      </c>
      <c r="AF59" s="68">
        <f t="shared" si="13"/>
        <v>464878.50369779312</v>
      </c>
      <c r="AG59" s="68">
        <f t="shared" si="14"/>
        <v>1335304.815098949</v>
      </c>
      <c r="AH59" s="68">
        <f t="shared" si="15"/>
        <v>1800183.3187967422</v>
      </c>
      <c r="AJ59">
        <f t="shared" si="16"/>
        <v>2026</v>
      </c>
      <c r="AL59" s="6">
        <f t="shared" si="8"/>
        <v>0</v>
      </c>
      <c r="AM59" s="6">
        <f t="shared" si="9"/>
        <v>0</v>
      </c>
      <c r="AN59" s="6">
        <f t="shared" si="10"/>
        <v>0</v>
      </c>
    </row>
    <row r="60" spans="1:40" x14ac:dyDescent="0.3">
      <c r="A60" s="66">
        <v>46296</v>
      </c>
      <c r="B60" s="25">
        <v>0</v>
      </c>
      <c r="C60" s="25">
        <v>0</v>
      </c>
      <c r="D60" s="25">
        <v>0</v>
      </c>
      <c r="E60" s="26">
        <v>0</v>
      </c>
      <c r="F60" s="26">
        <v>0</v>
      </c>
      <c r="G60" s="26">
        <v>0</v>
      </c>
      <c r="H60" s="45"/>
      <c r="I60" s="45"/>
      <c r="J60" s="45"/>
      <c r="K60" s="27">
        <v>0</v>
      </c>
      <c r="L60" s="27">
        <v>0</v>
      </c>
      <c r="M60" s="27">
        <v>0</v>
      </c>
      <c r="N60" s="67">
        <f>'Contratos fora RRF'!AS60</f>
        <v>6464021.0667013032</v>
      </c>
      <c r="O60" s="67">
        <f>'Contratos fora RRF'!AR60</f>
        <v>9293720.5291605685</v>
      </c>
      <c r="P60" s="28">
        <f>'Contratos fora RRF'!AT60</f>
        <v>15757741.595861873</v>
      </c>
      <c r="Q60" s="30"/>
      <c r="R60" s="30"/>
      <c r="S60" s="30"/>
      <c r="T60" s="140">
        <f>'OC A CONTRATAR'!C60</f>
        <v>0</v>
      </c>
      <c r="U60" s="140">
        <f>'OC A CONTRATAR'!B60</f>
        <v>0</v>
      </c>
      <c r="V60" s="140">
        <f>'OC A CONTRATAR'!D60</f>
        <v>0</v>
      </c>
      <c r="W60" s="140">
        <f>'OC A CONTRATAR'!H60</f>
        <v>0</v>
      </c>
      <c r="X60" s="140">
        <f>'OC A CONTRATAR'!G60</f>
        <v>0</v>
      </c>
      <c r="Y60" s="140">
        <f>'OC A CONTRATAR'!I60</f>
        <v>0</v>
      </c>
      <c r="Z60" s="140">
        <f>'OC A CONTRATAR'!M60</f>
        <v>0</v>
      </c>
      <c r="AA60" s="140">
        <f>'OC A CONTRATAR'!L60</f>
        <v>0</v>
      </c>
      <c r="AB60" s="140">
        <f>'OC A CONTRATAR'!N60</f>
        <v>0</v>
      </c>
      <c r="AC60" s="140">
        <f>'OC A CONTRATAR'!X60</f>
        <v>0</v>
      </c>
      <c r="AD60" s="140">
        <f>'OC A CONTRATAR'!W60</f>
        <v>0</v>
      </c>
      <c r="AE60" s="140">
        <f>'OC A CONTRATAR'!Y60</f>
        <v>0</v>
      </c>
      <c r="AF60" s="68">
        <f t="shared" si="13"/>
        <v>6464021.0667013032</v>
      </c>
      <c r="AG60" s="68">
        <f t="shared" si="14"/>
        <v>9293720.5291605685</v>
      </c>
      <c r="AH60" s="68">
        <f t="shared" si="15"/>
        <v>15757741.595861873</v>
      </c>
      <c r="AJ60">
        <f t="shared" si="16"/>
        <v>2026</v>
      </c>
      <c r="AL60" s="6">
        <f t="shared" si="8"/>
        <v>0</v>
      </c>
      <c r="AM60" s="6">
        <f t="shared" si="9"/>
        <v>0</v>
      </c>
      <c r="AN60" s="6">
        <f t="shared" si="10"/>
        <v>0</v>
      </c>
    </row>
    <row r="61" spans="1:40" x14ac:dyDescent="0.3">
      <c r="A61" s="66">
        <v>46327</v>
      </c>
      <c r="B61" s="25">
        <v>0</v>
      </c>
      <c r="C61" s="25">
        <v>0</v>
      </c>
      <c r="D61" s="25">
        <v>0</v>
      </c>
      <c r="E61" s="26">
        <v>0</v>
      </c>
      <c r="F61" s="26">
        <v>0</v>
      </c>
      <c r="G61" s="26">
        <v>0</v>
      </c>
      <c r="H61" s="45"/>
      <c r="I61" s="45"/>
      <c r="J61" s="45"/>
      <c r="K61" s="27">
        <v>0</v>
      </c>
      <c r="L61" s="27">
        <v>0</v>
      </c>
      <c r="M61" s="27">
        <v>0</v>
      </c>
      <c r="N61" s="67">
        <f>'Contratos fora RRF'!AS61</f>
        <v>2584051.7951915017</v>
      </c>
      <c r="O61" s="67">
        <f>'Contratos fora RRF'!AR61</f>
        <v>12124538.125274735</v>
      </c>
      <c r="P61" s="28">
        <f>'Contratos fora RRF'!AT61</f>
        <v>14708589.920466237</v>
      </c>
      <c r="Q61" s="30"/>
      <c r="R61" s="30"/>
      <c r="S61" s="30"/>
      <c r="T61" s="140">
        <f>'OC A CONTRATAR'!C61</f>
        <v>0</v>
      </c>
      <c r="U61" s="140">
        <f>'OC A CONTRATAR'!B61</f>
        <v>0</v>
      </c>
      <c r="V61" s="140">
        <f>'OC A CONTRATAR'!D61</f>
        <v>0</v>
      </c>
      <c r="W61" s="140">
        <f>'OC A CONTRATAR'!H61</f>
        <v>0</v>
      </c>
      <c r="X61" s="140">
        <f>'OC A CONTRATAR'!G61</f>
        <v>0</v>
      </c>
      <c r="Y61" s="140">
        <f>'OC A CONTRATAR'!I61</f>
        <v>0</v>
      </c>
      <c r="Z61" s="140">
        <f>'OC A CONTRATAR'!M61</f>
        <v>0</v>
      </c>
      <c r="AA61" s="140">
        <f>'OC A CONTRATAR'!L61</f>
        <v>0</v>
      </c>
      <c r="AB61" s="140">
        <f>'OC A CONTRATAR'!N61</f>
        <v>0</v>
      </c>
      <c r="AC61" s="140">
        <f>'OC A CONTRATAR'!X61</f>
        <v>0</v>
      </c>
      <c r="AD61" s="140">
        <f>'OC A CONTRATAR'!W61</f>
        <v>0</v>
      </c>
      <c r="AE61" s="140">
        <f>'OC A CONTRATAR'!Y61</f>
        <v>0</v>
      </c>
      <c r="AF61" s="68">
        <f t="shared" si="13"/>
        <v>2584051.7951915017</v>
      </c>
      <c r="AG61" s="68">
        <f t="shared" si="14"/>
        <v>12124538.125274735</v>
      </c>
      <c r="AH61" s="68">
        <f t="shared" si="15"/>
        <v>14708589.920466237</v>
      </c>
      <c r="AJ61">
        <f t="shared" si="16"/>
        <v>2026</v>
      </c>
      <c r="AL61" s="6">
        <f t="shared" si="8"/>
        <v>0</v>
      </c>
      <c r="AM61" s="6">
        <f t="shared" si="9"/>
        <v>0</v>
      </c>
      <c r="AN61" s="6">
        <f t="shared" si="10"/>
        <v>0</v>
      </c>
    </row>
    <row r="62" spans="1:40" x14ac:dyDescent="0.3">
      <c r="A62" s="66">
        <v>46357</v>
      </c>
      <c r="B62" s="25">
        <v>0</v>
      </c>
      <c r="C62" s="25">
        <v>0</v>
      </c>
      <c r="D62" s="25">
        <v>0</v>
      </c>
      <c r="E62" s="26">
        <v>0</v>
      </c>
      <c r="F62" s="26">
        <v>0</v>
      </c>
      <c r="G62" s="26">
        <v>0</v>
      </c>
      <c r="H62" s="45"/>
      <c r="I62" s="45"/>
      <c r="J62" s="45"/>
      <c r="K62" s="27">
        <v>0</v>
      </c>
      <c r="L62" s="27">
        <v>0</v>
      </c>
      <c r="M62" s="27">
        <v>0</v>
      </c>
      <c r="N62" s="67">
        <f>'Contratos fora RRF'!AS62</f>
        <v>452113.21162319131</v>
      </c>
      <c r="O62" s="67">
        <f>'Contratos fora RRF'!AR62</f>
        <v>1360712.2885609982</v>
      </c>
      <c r="P62" s="28">
        <f>'Contratos fora RRF'!AT62</f>
        <v>1812825.5001841895</v>
      </c>
      <c r="Q62" s="30"/>
      <c r="R62" s="30"/>
      <c r="S62" s="30"/>
      <c r="T62" s="140">
        <f>'OC A CONTRATAR'!C62</f>
        <v>5701472.9312663171</v>
      </c>
      <c r="U62" s="140">
        <f>'OC A CONTRATAR'!B62</f>
        <v>0</v>
      </c>
      <c r="V62" s="140">
        <f>'OC A CONTRATAR'!D62</f>
        <v>5701472.9312663171</v>
      </c>
      <c r="W62" s="140">
        <f>'OC A CONTRATAR'!H62</f>
        <v>735772.26342161722</v>
      </c>
      <c r="X62" s="140">
        <f>'OC A CONTRATAR'!G62</f>
        <v>0</v>
      </c>
      <c r="Y62" s="140">
        <f>'OC A CONTRATAR'!I62</f>
        <v>735772.26342161722</v>
      </c>
      <c r="Z62" s="140">
        <f>'OC A CONTRATAR'!M62</f>
        <v>38603292.086766489</v>
      </c>
      <c r="AA62" s="140">
        <f>'OC A CONTRATAR'!L62</f>
        <v>0</v>
      </c>
      <c r="AB62" s="140">
        <f>'OC A CONTRATAR'!N62</f>
        <v>38603292.086766489</v>
      </c>
      <c r="AC62" s="140">
        <f>'OC A CONTRATAR'!X62</f>
        <v>143044900.39665699</v>
      </c>
      <c r="AD62" s="140">
        <f>'OC A CONTRATAR'!W62</f>
        <v>0</v>
      </c>
      <c r="AE62" s="140">
        <f>'OC A CONTRATAR'!Y62</f>
        <v>143044900.39665699</v>
      </c>
      <c r="AF62" s="68">
        <f t="shared" si="13"/>
        <v>188537550.8897346</v>
      </c>
      <c r="AG62" s="68">
        <f t="shared" si="14"/>
        <v>1360712.2885609982</v>
      </c>
      <c r="AH62" s="68">
        <f t="shared" si="15"/>
        <v>189898263.17829561</v>
      </c>
      <c r="AJ62">
        <f t="shared" si="16"/>
        <v>2026</v>
      </c>
      <c r="AL62" s="6">
        <f t="shared" si="8"/>
        <v>0</v>
      </c>
      <c r="AM62" s="6">
        <f t="shared" si="9"/>
        <v>0</v>
      </c>
      <c r="AN62" s="6">
        <f t="shared" si="10"/>
        <v>0</v>
      </c>
    </row>
    <row r="63" spans="1:40" x14ac:dyDescent="0.3">
      <c r="A63" s="66">
        <v>46388</v>
      </c>
      <c r="B63" s="25">
        <v>0</v>
      </c>
      <c r="C63" s="25">
        <v>0</v>
      </c>
      <c r="D63" s="25">
        <v>0</v>
      </c>
      <c r="E63" s="26">
        <v>0</v>
      </c>
      <c r="F63" s="26">
        <v>0</v>
      </c>
      <c r="G63" s="26">
        <v>0</v>
      </c>
      <c r="H63" s="45"/>
      <c r="I63" s="45"/>
      <c r="J63" s="45"/>
      <c r="K63" s="27">
        <v>0</v>
      </c>
      <c r="L63" s="27">
        <v>0</v>
      </c>
      <c r="M63" s="27">
        <v>0</v>
      </c>
      <c r="N63" s="67">
        <f>'Contratos fora RRF'!AS63</f>
        <v>50085476.487298451</v>
      </c>
      <c r="O63" s="67">
        <f>'Contratos fora RRF'!AR63</f>
        <v>60258100.753747694</v>
      </c>
      <c r="P63" s="28">
        <f>'Contratos fora RRF'!AT63</f>
        <v>110343577.24104616</v>
      </c>
      <c r="Q63" s="30"/>
      <c r="R63" s="30"/>
      <c r="S63" s="30"/>
      <c r="T63" s="140">
        <f>'OC A CONTRATAR'!C63</f>
        <v>0</v>
      </c>
      <c r="U63" s="140">
        <f>'OC A CONTRATAR'!B63</f>
        <v>0</v>
      </c>
      <c r="V63" s="140">
        <f>'OC A CONTRATAR'!D63</f>
        <v>0</v>
      </c>
      <c r="W63" s="140">
        <f>'OC A CONTRATAR'!H63</f>
        <v>0</v>
      </c>
      <c r="X63" s="140">
        <f>'OC A CONTRATAR'!G63</f>
        <v>0</v>
      </c>
      <c r="Y63" s="140">
        <f>'OC A CONTRATAR'!I63</f>
        <v>0</v>
      </c>
      <c r="Z63" s="140">
        <f>'OC A CONTRATAR'!M63</f>
        <v>0</v>
      </c>
      <c r="AA63" s="140">
        <f>'OC A CONTRATAR'!L63</f>
        <v>0</v>
      </c>
      <c r="AB63" s="140">
        <f>'OC A CONTRATAR'!N63</f>
        <v>0</v>
      </c>
      <c r="AC63" s="140">
        <f>'OC A CONTRATAR'!X63</f>
        <v>0</v>
      </c>
      <c r="AD63" s="140">
        <f>'OC A CONTRATAR'!W63</f>
        <v>0</v>
      </c>
      <c r="AE63" s="140">
        <f>'OC A CONTRATAR'!Y63</f>
        <v>0</v>
      </c>
      <c r="AF63" s="68">
        <f t="shared" si="13"/>
        <v>50085476.487298451</v>
      </c>
      <c r="AG63" s="68">
        <f t="shared" si="14"/>
        <v>60258100.753747694</v>
      </c>
      <c r="AH63" s="68">
        <f t="shared" si="15"/>
        <v>110343577.24104616</v>
      </c>
      <c r="AJ63">
        <f t="shared" si="16"/>
        <v>2027</v>
      </c>
      <c r="AL63" s="6">
        <f t="shared" si="8"/>
        <v>0</v>
      </c>
      <c r="AM63" s="6">
        <f t="shared" si="9"/>
        <v>0</v>
      </c>
      <c r="AN63" s="6">
        <f t="shared" si="10"/>
        <v>0</v>
      </c>
    </row>
    <row r="64" spans="1:40" x14ac:dyDescent="0.3">
      <c r="A64" s="66">
        <v>46419</v>
      </c>
      <c r="B64" s="25">
        <v>0</v>
      </c>
      <c r="C64" s="25">
        <v>0</v>
      </c>
      <c r="D64" s="25">
        <v>0</v>
      </c>
      <c r="E64" s="26">
        <v>0</v>
      </c>
      <c r="F64" s="26">
        <v>0</v>
      </c>
      <c r="G64" s="26">
        <v>0</v>
      </c>
      <c r="H64" s="45"/>
      <c r="I64" s="45"/>
      <c r="J64" s="45"/>
      <c r="K64" s="27">
        <v>0</v>
      </c>
      <c r="L64" s="27">
        <v>0</v>
      </c>
      <c r="M64" s="27">
        <v>0</v>
      </c>
      <c r="N64" s="67">
        <f>'Contratos fora RRF'!AS64</f>
        <v>3757447.0743222749</v>
      </c>
      <c r="O64" s="67">
        <f>'Contratos fora RRF'!AR64</f>
        <v>8002642.8433073591</v>
      </c>
      <c r="P64" s="28">
        <f>'Contratos fora RRF'!AT64</f>
        <v>11760089.917629633</v>
      </c>
      <c r="Q64" s="30"/>
      <c r="R64" s="30"/>
      <c r="S64" s="30"/>
      <c r="T64" s="140">
        <f>'OC A CONTRATAR'!C64</f>
        <v>0</v>
      </c>
      <c r="U64" s="140">
        <f>'OC A CONTRATAR'!B64</f>
        <v>0</v>
      </c>
      <c r="V64" s="140">
        <f>'OC A CONTRATAR'!D64</f>
        <v>0</v>
      </c>
      <c r="W64" s="140">
        <f>'OC A CONTRATAR'!H64</f>
        <v>0</v>
      </c>
      <c r="X64" s="140">
        <f>'OC A CONTRATAR'!G64</f>
        <v>0</v>
      </c>
      <c r="Y64" s="140">
        <f>'OC A CONTRATAR'!I64</f>
        <v>0</v>
      </c>
      <c r="Z64" s="140">
        <f>'OC A CONTRATAR'!M64</f>
        <v>0</v>
      </c>
      <c r="AA64" s="140">
        <f>'OC A CONTRATAR'!L64</f>
        <v>0</v>
      </c>
      <c r="AB64" s="140">
        <f>'OC A CONTRATAR'!N64</f>
        <v>0</v>
      </c>
      <c r="AC64" s="140">
        <f>'OC A CONTRATAR'!X64</f>
        <v>0</v>
      </c>
      <c r="AD64" s="140">
        <f>'OC A CONTRATAR'!W64</f>
        <v>0</v>
      </c>
      <c r="AE64" s="140">
        <f>'OC A CONTRATAR'!Y64</f>
        <v>0</v>
      </c>
      <c r="AF64" s="68">
        <f t="shared" si="13"/>
        <v>3757447.0743222749</v>
      </c>
      <c r="AG64" s="68">
        <f t="shared" si="14"/>
        <v>8002642.8433073591</v>
      </c>
      <c r="AH64" s="68">
        <f t="shared" si="15"/>
        <v>11760089.917629633</v>
      </c>
      <c r="AJ64">
        <f t="shared" si="16"/>
        <v>2027</v>
      </c>
      <c r="AL64" s="6">
        <f t="shared" si="8"/>
        <v>0</v>
      </c>
      <c r="AM64" s="6">
        <f t="shared" si="9"/>
        <v>0</v>
      </c>
      <c r="AN64" s="6">
        <f t="shared" si="10"/>
        <v>0</v>
      </c>
    </row>
    <row r="65" spans="1:40" x14ac:dyDescent="0.3">
      <c r="A65" s="66">
        <v>46447</v>
      </c>
      <c r="B65" s="25">
        <v>0</v>
      </c>
      <c r="C65" s="25">
        <v>0</v>
      </c>
      <c r="D65" s="25">
        <v>0</v>
      </c>
      <c r="E65" s="26">
        <v>0</v>
      </c>
      <c r="F65" s="26">
        <v>0</v>
      </c>
      <c r="G65" s="26">
        <v>0</v>
      </c>
      <c r="H65" s="45"/>
      <c r="I65" s="45"/>
      <c r="J65" s="45"/>
      <c r="K65" s="27">
        <v>0</v>
      </c>
      <c r="L65" s="27">
        <v>0</v>
      </c>
      <c r="M65" s="27">
        <v>0</v>
      </c>
      <c r="N65" s="67">
        <f>'Contratos fora RRF'!AS65</f>
        <v>423087.02270686527</v>
      </c>
      <c r="O65" s="67">
        <f>'Contratos fora RRF'!AR65</f>
        <v>1386374.7885737261</v>
      </c>
      <c r="P65" s="28">
        <f>'Contratos fora RRF'!AT65</f>
        <v>1809461.8112805912</v>
      </c>
      <c r="Q65" s="30"/>
      <c r="R65" s="30"/>
      <c r="S65" s="30"/>
      <c r="T65" s="140">
        <f>'OC A CONTRATAR'!C65</f>
        <v>0</v>
      </c>
      <c r="U65" s="140">
        <f>'OC A CONTRATAR'!B65</f>
        <v>0</v>
      </c>
      <c r="V65" s="140">
        <f>'OC A CONTRATAR'!D65</f>
        <v>0</v>
      </c>
      <c r="W65" s="140">
        <f>'OC A CONTRATAR'!H65</f>
        <v>0</v>
      </c>
      <c r="X65" s="140">
        <f>'OC A CONTRATAR'!G65</f>
        <v>0</v>
      </c>
      <c r="Y65" s="140">
        <f>'OC A CONTRATAR'!I65</f>
        <v>0</v>
      </c>
      <c r="Z65" s="140">
        <f>'OC A CONTRATAR'!M65</f>
        <v>0</v>
      </c>
      <c r="AA65" s="140">
        <f>'OC A CONTRATAR'!L65</f>
        <v>0</v>
      </c>
      <c r="AB65" s="140">
        <f>'OC A CONTRATAR'!N65</f>
        <v>0</v>
      </c>
      <c r="AC65" s="140">
        <f>'OC A CONTRATAR'!X65</f>
        <v>0</v>
      </c>
      <c r="AD65" s="140">
        <f>'OC A CONTRATAR'!W65</f>
        <v>0</v>
      </c>
      <c r="AE65" s="140">
        <f>'OC A CONTRATAR'!Y65</f>
        <v>0</v>
      </c>
      <c r="AF65" s="68">
        <f t="shared" si="13"/>
        <v>423087.02270686527</v>
      </c>
      <c r="AG65" s="68">
        <f t="shared" si="14"/>
        <v>1386374.7885737261</v>
      </c>
      <c r="AH65" s="68">
        <f t="shared" si="15"/>
        <v>1809461.8112805912</v>
      </c>
      <c r="AJ65">
        <f t="shared" si="16"/>
        <v>2027</v>
      </c>
      <c r="AL65" s="6">
        <f t="shared" si="8"/>
        <v>0</v>
      </c>
      <c r="AM65" s="6">
        <f t="shared" si="9"/>
        <v>0</v>
      </c>
      <c r="AN65" s="6">
        <f t="shared" si="10"/>
        <v>0</v>
      </c>
    </row>
    <row r="66" spans="1:40" x14ac:dyDescent="0.3">
      <c r="A66" s="66">
        <v>46478</v>
      </c>
      <c r="B66" s="25">
        <v>0</v>
      </c>
      <c r="C66" s="25">
        <v>0</v>
      </c>
      <c r="D66" s="25">
        <v>0</v>
      </c>
      <c r="E66" s="26">
        <v>0</v>
      </c>
      <c r="F66" s="26">
        <v>0</v>
      </c>
      <c r="G66" s="26">
        <v>0</v>
      </c>
      <c r="H66" s="45"/>
      <c r="I66" s="45"/>
      <c r="J66" s="45"/>
      <c r="K66" s="27">
        <v>0</v>
      </c>
      <c r="L66" s="27">
        <v>0</v>
      </c>
      <c r="M66" s="27">
        <v>0</v>
      </c>
      <c r="N66" s="67">
        <f>'Contratos fora RRF'!AS66</f>
        <v>6124811.7713409364</v>
      </c>
      <c r="O66" s="67">
        <f>'Contratos fora RRF'!AR66</f>
        <v>9345101.5939294919</v>
      </c>
      <c r="P66" s="28">
        <f>'Contratos fora RRF'!AT66</f>
        <v>15469913.365270428</v>
      </c>
      <c r="Q66" s="30"/>
      <c r="R66" s="30"/>
      <c r="S66" s="30"/>
      <c r="T66" s="140">
        <f>'OC A CONTRATAR'!C66</f>
        <v>0</v>
      </c>
      <c r="U66" s="140">
        <f>'OC A CONTRATAR'!B66</f>
        <v>0</v>
      </c>
      <c r="V66" s="140">
        <f>'OC A CONTRATAR'!D66</f>
        <v>0</v>
      </c>
      <c r="W66" s="140">
        <f>'OC A CONTRATAR'!H66</f>
        <v>0</v>
      </c>
      <c r="X66" s="140">
        <f>'OC A CONTRATAR'!G66</f>
        <v>0</v>
      </c>
      <c r="Y66" s="140">
        <f>'OC A CONTRATAR'!I66</f>
        <v>0</v>
      </c>
      <c r="Z66" s="140">
        <f>'OC A CONTRATAR'!M66</f>
        <v>0</v>
      </c>
      <c r="AA66" s="140">
        <f>'OC A CONTRATAR'!L66</f>
        <v>0</v>
      </c>
      <c r="AB66" s="140">
        <f>'OC A CONTRATAR'!N66</f>
        <v>0</v>
      </c>
      <c r="AC66" s="140">
        <f>'OC A CONTRATAR'!X66</f>
        <v>0</v>
      </c>
      <c r="AD66" s="140">
        <f>'OC A CONTRATAR'!W66</f>
        <v>0</v>
      </c>
      <c r="AE66" s="140">
        <f>'OC A CONTRATAR'!Y66</f>
        <v>0</v>
      </c>
      <c r="AF66" s="68">
        <f t="shared" si="13"/>
        <v>6124811.7713409364</v>
      </c>
      <c r="AG66" s="68">
        <f t="shared" si="14"/>
        <v>9345101.5939294919</v>
      </c>
      <c r="AH66" s="68">
        <f t="shared" si="15"/>
        <v>15469913.365270428</v>
      </c>
      <c r="AJ66">
        <f t="shared" si="16"/>
        <v>2027</v>
      </c>
      <c r="AL66" s="6">
        <f t="shared" si="8"/>
        <v>0</v>
      </c>
      <c r="AM66" s="6">
        <f t="shared" si="9"/>
        <v>0</v>
      </c>
      <c r="AN66" s="6">
        <f t="shared" si="10"/>
        <v>0</v>
      </c>
    </row>
    <row r="67" spans="1:40" x14ac:dyDescent="0.3">
      <c r="A67" s="66">
        <v>46508</v>
      </c>
      <c r="B67" s="25">
        <v>0</v>
      </c>
      <c r="C67" s="25">
        <v>0</v>
      </c>
      <c r="D67" s="25">
        <v>0</v>
      </c>
      <c r="E67" s="26">
        <f>'9496'!T67</f>
        <v>0</v>
      </c>
      <c r="F67" s="26">
        <f>'9496'!U67</f>
        <v>140493560.46286261</v>
      </c>
      <c r="G67" s="26">
        <f>'9496'!V67</f>
        <v>140493560.46286261</v>
      </c>
      <c r="H67" s="45"/>
      <c r="I67" s="45"/>
      <c r="J67" s="45"/>
      <c r="K67" s="27">
        <v>0</v>
      </c>
      <c r="L67" s="27">
        <v>0</v>
      </c>
      <c r="M67" s="27">
        <v>0</v>
      </c>
      <c r="N67" s="67">
        <f>'Contratos fora RRF'!AS67</f>
        <v>2274028.8940294967</v>
      </c>
      <c r="O67" s="67">
        <f>'Contratos fora RRF'!AR67</f>
        <v>12176231.3135579</v>
      </c>
      <c r="P67" s="28">
        <f>'Contratos fora RRF'!AT67</f>
        <v>14450260.207587395</v>
      </c>
      <c r="Q67" s="30"/>
      <c r="R67" s="30"/>
      <c r="S67" s="30"/>
      <c r="T67" s="140">
        <f>'OC A CONTRATAR'!C67</f>
        <v>0</v>
      </c>
      <c r="U67" s="140">
        <f>'OC A CONTRATAR'!B67</f>
        <v>0</v>
      </c>
      <c r="V67" s="140">
        <f>'OC A CONTRATAR'!D67</f>
        <v>0</v>
      </c>
      <c r="W67" s="140">
        <f>'OC A CONTRATAR'!H67</f>
        <v>0</v>
      </c>
      <c r="X67" s="140">
        <f>'OC A CONTRATAR'!G67</f>
        <v>0</v>
      </c>
      <c r="Y67" s="140">
        <f>'OC A CONTRATAR'!I67</f>
        <v>0</v>
      </c>
      <c r="Z67" s="140">
        <f>'OC A CONTRATAR'!M67</f>
        <v>0</v>
      </c>
      <c r="AA67" s="140">
        <f>'OC A CONTRATAR'!L67</f>
        <v>0</v>
      </c>
      <c r="AB67" s="140">
        <f>'OC A CONTRATAR'!N67</f>
        <v>0</v>
      </c>
      <c r="AC67" s="140">
        <f>'OC A CONTRATAR'!X67</f>
        <v>0</v>
      </c>
      <c r="AD67" s="140">
        <f>'OC A CONTRATAR'!W67</f>
        <v>0</v>
      </c>
      <c r="AE67" s="140">
        <f>'OC A CONTRATAR'!Y67</f>
        <v>0</v>
      </c>
      <c r="AF67" s="68">
        <f t="shared" ref="AF67:AF98" si="17">B67+E67+K67+N67+Q67+H67+T67+W67+Z67+AC67</f>
        <v>2274028.8940294967</v>
      </c>
      <c r="AG67" s="68">
        <f t="shared" ref="AG67:AG98" si="18">C67+F67+L67+O67+R67+I67+U67+X67+AA67+AD67</f>
        <v>152669791.7764205</v>
      </c>
      <c r="AH67" s="68">
        <f t="shared" ref="AH67:AH98" si="19">D67+G67+M67+P67+S67+J67+V67+Y67+AB67+AE67</f>
        <v>154943820.67045</v>
      </c>
      <c r="AJ67">
        <f t="shared" ref="AJ67:AJ98" si="20">YEAR(A67)</f>
        <v>2027</v>
      </c>
      <c r="AL67" s="6">
        <f t="shared" ref="AL67:AL130" si="21">SUMIF(AJ:AJ,AK67,AG:AG)</f>
        <v>0</v>
      </c>
      <c r="AM67" s="6">
        <f t="shared" ref="AM67:AM130" si="22">SUMIF(AJ:AJ,AK67,AF:AF)</f>
        <v>0</v>
      </c>
      <c r="AN67" s="6">
        <f t="shared" ref="AN67:AN130" si="23">SUMIF(AJ:AJ,AK67,AH:AH)</f>
        <v>0</v>
      </c>
    </row>
    <row r="68" spans="1:40" x14ac:dyDescent="0.3">
      <c r="A68" s="66">
        <v>46539</v>
      </c>
      <c r="B68" s="25">
        <f>'Art. 9º-A'!J69</f>
        <v>127620291.04774618</v>
      </c>
      <c r="C68" s="25">
        <f>'Art. 9º-A'!K69</f>
        <v>74076777.981536806</v>
      </c>
      <c r="D68" s="25">
        <f>'Art. 9º-A'!I69</f>
        <v>201697069.02928299</v>
      </c>
      <c r="E68" s="26">
        <f>'9496'!T68</f>
        <v>209370773.24951199</v>
      </c>
      <c r="F68" s="26">
        <f>'9496'!U68</f>
        <v>0</v>
      </c>
      <c r="G68" s="26">
        <f>'9496'!V68</f>
        <v>209370773.24951199</v>
      </c>
      <c r="H68" s="45"/>
      <c r="I68" s="45"/>
      <c r="J68" s="45"/>
      <c r="K68" s="27">
        <f>'Fluxo dív. garantidas - RRF'!J68</f>
        <v>8286145.3199999994</v>
      </c>
      <c r="L68" s="27">
        <f>'Fluxo dív. garantidas - RRF'!I68</f>
        <v>24386948.396666668</v>
      </c>
      <c r="M68" s="27">
        <f>'Fluxo dív. garantidas - RRF'!K68</f>
        <v>32673093.716666669</v>
      </c>
      <c r="N68" s="67">
        <f>'Contratos fora RRF'!AS68</f>
        <v>423595.47949514521</v>
      </c>
      <c r="O68" s="67">
        <f>'Contratos fora RRF'!AR68</f>
        <v>1412727.3757520569</v>
      </c>
      <c r="P68" s="28">
        <f>'Contratos fora RRF'!AT68</f>
        <v>1836322.8552472023</v>
      </c>
      <c r="Q68" s="30"/>
      <c r="R68" s="30"/>
      <c r="S68" s="30"/>
      <c r="T68" s="140">
        <f>'OC A CONTRATAR'!C68</f>
        <v>5054225.4134717006</v>
      </c>
      <c r="U68" s="140">
        <f>'OC A CONTRATAR'!B68</f>
        <v>0</v>
      </c>
      <c r="V68" s="140">
        <f>'OC A CONTRATAR'!D68</f>
        <v>5054225.4134717006</v>
      </c>
      <c r="W68" s="140">
        <f>'OC A CONTRATAR'!H68</f>
        <v>1564109.985957551</v>
      </c>
      <c r="X68" s="140">
        <f>'OC A CONTRATAR'!G68</f>
        <v>0</v>
      </c>
      <c r="Y68" s="140">
        <f>'OC A CONTRATAR'!I68</f>
        <v>1564109.985957551</v>
      </c>
      <c r="Z68" s="140">
        <f>'OC A CONTRATAR'!M68</f>
        <v>37720659.367530473</v>
      </c>
      <c r="AA68" s="140">
        <f>'OC A CONTRATAR'!L68</f>
        <v>0</v>
      </c>
      <c r="AB68" s="140">
        <f>'OC A CONTRATAR'!N68</f>
        <v>37720659.367530473</v>
      </c>
      <c r="AC68" s="140">
        <f>'OC A CONTRATAR'!X68</f>
        <v>119034694.74641401</v>
      </c>
      <c r="AD68" s="140">
        <f>'OC A CONTRATAR'!W68</f>
        <v>0</v>
      </c>
      <c r="AE68" s="140">
        <f>'OC A CONTRATAR'!Y68</f>
        <v>119034694.74641401</v>
      </c>
      <c r="AF68" s="68">
        <f t="shared" si="17"/>
        <v>509074494.61012703</v>
      </c>
      <c r="AG68" s="68">
        <f t="shared" si="18"/>
        <v>99876453.753955543</v>
      </c>
      <c r="AH68" s="68">
        <f t="shared" si="19"/>
        <v>608950948.36408257</v>
      </c>
      <c r="AJ68">
        <f t="shared" si="20"/>
        <v>2027</v>
      </c>
      <c r="AL68" s="6">
        <f t="shared" si="21"/>
        <v>0</v>
      </c>
      <c r="AM68" s="6">
        <f t="shared" si="22"/>
        <v>0</v>
      </c>
      <c r="AN68" s="6">
        <f t="shared" si="23"/>
        <v>0</v>
      </c>
    </row>
    <row r="69" spans="1:40" x14ac:dyDescent="0.3">
      <c r="A69" s="66">
        <v>46569</v>
      </c>
      <c r="B69" s="25">
        <f>'Art. 9º-A'!J70</f>
        <v>148161892.1473164</v>
      </c>
      <c r="C69" s="25">
        <f>'Art. 9º-A'!K70</f>
        <v>86454022.863422245</v>
      </c>
      <c r="D69" s="25">
        <f>'Art. 9º-A'!I70</f>
        <v>234615915.01073864</v>
      </c>
      <c r="E69" s="26">
        <f>'9496'!T69</f>
        <v>221315813.1592533</v>
      </c>
      <c r="F69" s="26">
        <f>'9496'!U69</f>
        <v>0</v>
      </c>
      <c r="G69" s="26">
        <f>'9496'!V69</f>
        <v>221315813.1592533</v>
      </c>
      <c r="H69" s="45"/>
      <c r="I69" s="45"/>
      <c r="J69" s="45"/>
      <c r="K69" s="27">
        <f>'Fluxo dív. garantidas - RRF'!J69</f>
        <v>8029324.8399999999</v>
      </c>
      <c r="L69" s="27">
        <f>'Fluxo dív. garantidas - RRF'!I69</f>
        <v>24501090.832222223</v>
      </c>
      <c r="M69" s="27">
        <f>'Fluxo dív. garantidas - RRF'!K69</f>
        <v>32530415.672222223</v>
      </c>
      <c r="N69" s="67">
        <f>'Contratos fora RRF'!AS69</f>
        <v>47230365.409421317</v>
      </c>
      <c r="O69" s="67">
        <f>'Contratos fora RRF'!AR69</f>
        <v>60310588.126409963</v>
      </c>
      <c r="P69" s="28">
        <f>'Contratos fora RRF'!AT69</f>
        <v>107540953.53583129</v>
      </c>
      <c r="Q69" s="30"/>
      <c r="R69" s="30"/>
      <c r="S69" s="30"/>
      <c r="T69" s="140">
        <f>'OC A CONTRATAR'!C69</f>
        <v>0</v>
      </c>
      <c r="U69" s="140">
        <f>'OC A CONTRATAR'!B69</f>
        <v>0</v>
      </c>
      <c r="V69" s="140">
        <f>'OC A CONTRATAR'!D69</f>
        <v>0</v>
      </c>
      <c r="W69" s="140">
        <f>'OC A CONTRATAR'!H69</f>
        <v>0</v>
      </c>
      <c r="X69" s="140">
        <f>'OC A CONTRATAR'!G69</f>
        <v>0</v>
      </c>
      <c r="Y69" s="140">
        <f>'OC A CONTRATAR'!I69</f>
        <v>0</v>
      </c>
      <c r="Z69" s="140">
        <f>'OC A CONTRATAR'!M69</f>
        <v>0</v>
      </c>
      <c r="AA69" s="140">
        <f>'OC A CONTRATAR'!L69</f>
        <v>0</v>
      </c>
      <c r="AB69" s="140">
        <f>'OC A CONTRATAR'!N69</f>
        <v>0</v>
      </c>
      <c r="AC69" s="140">
        <f>'OC A CONTRATAR'!X69</f>
        <v>0</v>
      </c>
      <c r="AD69" s="140">
        <f>'OC A CONTRATAR'!W69</f>
        <v>0</v>
      </c>
      <c r="AE69" s="140">
        <f>'OC A CONTRATAR'!Y69</f>
        <v>0</v>
      </c>
      <c r="AF69" s="68">
        <f t="shared" si="17"/>
        <v>424737395.55599099</v>
      </c>
      <c r="AG69" s="68">
        <f t="shared" si="18"/>
        <v>171265701.82205445</v>
      </c>
      <c r="AH69" s="68">
        <f t="shared" si="19"/>
        <v>596003097.37804544</v>
      </c>
      <c r="AJ69">
        <f t="shared" si="20"/>
        <v>2027</v>
      </c>
      <c r="AL69" s="6">
        <f t="shared" si="21"/>
        <v>0</v>
      </c>
      <c r="AM69" s="6">
        <f t="shared" si="22"/>
        <v>0</v>
      </c>
      <c r="AN69" s="6">
        <f t="shared" si="23"/>
        <v>0</v>
      </c>
    </row>
    <row r="70" spans="1:40" x14ac:dyDescent="0.3">
      <c r="A70" s="66">
        <v>46600</v>
      </c>
      <c r="B70" s="25">
        <f>'Art. 9º-A'!J71</f>
        <v>149177020.29614869</v>
      </c>
      <c r="C70" s="25">
        <f>'Art. 9º-A'!K71</f>
        <v>87506718.991650134</v>
      </c>
      <c r="D70" s="25">
        <f>'Art. 9º-A'!I71</f>
        <v>236683739.28779882</v>
      </c>
      <c r="E70" s="26">
        <f>'9496'!T70</f>
        <v>222395607.839697</v>
      </c>
      <c r="F70" s="26">
        <f>'9496'!U70</f>
        <v>0</v>
      </c>
      <c r="G70" s="26">
        <f>'9496'!V70</f>
        <v>222395607.839697</v>
      </c>
      <c r="H70" s="45"/>
      <c r="I70" s="45"/>
      <c r="J70" s="45"/>
      <c r="K70" s="27">
        <f>'Fluxo dív. garantidas - RRF'!J70</f>
        <v>8208842.5099999998</v>
      </c>
      <c r="L70" s="27">
        <f>'Fluxo dív. garantidas - RRF'!I70</f>
        <v>24421305.201111108</v>
      </c>
      <c r="M70" s="27">
        <f>'Fluxo dív. garantidas - RRF'!K70</f>
        <v>32630147.71111111</v>
      </c>
      <c r="N70" s="67">
        <f>'Contratos fora RRF'!AS70</f>
        <v>3509645.2798822694</v>
      </c>
      <c r="O70" s="67">
        <f>'Contratos fora RRF'!AR70</f>
        <v>8055731.6210225029</v>
      </c>
      <c r="P70" s="28">
        <f>'Contratos fora RRF'!AT70</f>
        <v>11565376.900904773</v>
      </c>
      <c r="Q70" s="30"/>
      <c r="R70" s="30"/>
      <c r="S70" s="30"/>
      <c r="T70" s="140">
        <f>'OC A CONTRATAR'!C70</f>
        <v>0</v>
      </c>
      <c r="U70" s="140">
        <f>'OC A CONTRATAR'!B70</f>
        <v>0</v>
      </c>
      <c r="V70" s="140">
        <f>'OC A CONTRATAR'!D70</f>
        <v>0</v>
      </c>
      <c r="W70" s="140">
        <f>'OC A CONTRATAR'!H70</f>
        <v>0</v>
      </c>
      <c r="X70" s="140">
        <f>'OC A CONTRATAR'!G70</f>
        <v>0</v>
      </c>
      <c r="Y70" s="140">
        <f>'OC A CONTRATAR'!I70</f>
        <v>0</v>
      </c>
      <c r="Z70" s="140">
        <f>'OC A CONTRATAR'!M70</f>
        <v>0</v>
      </c>
      <c r="AA70" s="140">
        <f>'OC A CONTRATAR'!L70</f>
        <v>0</v>
      </c>
      <c r="AB70" s="140">
        <f>'OC A CONTRATAR'!N70</f>
        <v>0</v>
      </c>
      <c r="AC70" s="140">
        <f>'OC A CONTRATAR'!X70</f>
        <v>0</v>
      </c>
      <c r="AD70" s="140">
        <f>'OC A CONTRATAR'!W70</f>
        <v>0</v>
      </c>
      <c r="AE70" s="140">
        <f>'OC A CONTRATAR'!Y70</f>
        <v>0</v>
      </c>
      <c r="AF70" s="68">
        <f t="shared" si="17"/>
        <v>383291115.9257279</v>
      </c>
      <c r="AG70" s="68">
        <f t="shared" si="18"/>
        <v>119983755.81378375</v>
      </c>
      <c r="AH70" s="68">
        <f t="shared" si="19"/>
        <v>503274871.73951173</v>
      </c>
      <c r="AJ70">
        <f t="shared" si="20"/>
        <v>2027</v>
      </c>
      <c r="AL70" s="6">
        <f t="shared" si="21"/>
        <v>0</v>
      </c>
      <c r="AM70" s="6">
        <f t="shared" si="22"/>
        <v>0</v>
      </c>
      <c r="AN70" s="6">
        <f t="shared" si="23"/>
        <v>0</v>
      </c>
    </row>
    <row r="71" spans="1:40" x14ac:dyDescent="0.3">
      <c r="A71" s="66">
        <v>46631</v>
      </c>
      <c r="B71" s="25">
        <f>'Art. 9º-A'!J72</f>
        <v>150196069.46144634</v>
      </c>
      <c r="C71" s="25">
        <f>'Art. 9º-A'!K72</f>
        <v>88571356.799437046</v>
      </c>
      <c r="D71" s="25">
        <f>'Art. 9º-A'!I72</f>
        <v>238767426.26088339</v>
      </c>
      <c r="E71" s="26">
        <f>'9496'!T71</f>
        <v>223389837.20789286</v>
      </c>
      <c r="F71" s="26">
        <f>'9496'!U71</f>
        <v>0</v>
      </c>
      <c r="G71" s="26">
        <f>'9496'!V71</f>
        <v>223389837.20789286</v>
      </c>
      <c r="H71" s="45"/>
      <c r="I71" s="45"/>
      <c r="J71" s="45"/>
      <c r="K71" s="27">
        <f>'Fluxo dív. garantidas - RRF'!J71</f>
        <v>44098058.5</v>
      </c>
      <c r="L71" s="27">
        <f>'Fluxo dív. garantidas - RRF'!I71</f>
        <v>94470541.716666669</v>
      </c>
      <c r="M71" s="27">
        <f>'Fluxo dív. garantidas - RRF'!K71</f>
        <v>138568600.21666667</v>
      </c>
      <c r="N71" s="67">
        <f>'Contratos fora RRF'!AS71</f>
        <v>422774.95325195882</v>
      </c>
      <c r="O71" s="67">
        <f>'Contratos fora RRF'!AR71</f>
        <v>1439758.226632243</v>
      </c>
      <c r="P71" s="28">
        <f>'Contratos fora RRF'!AT71</f>
        <v>1862533.1798842018</v>
      </c>
      <c r="Q71" s="30"/>
      <c r="R71" s="30"/>
      <c r="S71" s="30"/>
      <c r="T71" s="140">
        <f>'OC A CONTRATAR'!C71</f>
        <v>0</v>
      </c>
      <c r="U71" s="140">
        <f>'OC A CONTRATAR'!B71</f>
        <v>0</v>
      </c>
      <c r="V71" s="140">
        <f>'OC A CONTRATAR'!D71</f>
        <v>0</v>
      </c>
      <c r="W71" s="140">
        <f>'OC A CONTRATAR'!H71</f>
        <v>0</v>
      </c>
      <c r="X71" s="140">
        <f>'OC A CONTRATAR'!G71</f>
        <v>0</v>
      </c>
      <c r="Y71" s="140">
        <f>'OC A CONTRATAR'!I71</f>
        <v>0</v>
      </c>
      <c r="Z71" s="140">
        <f>'OC A CONTRATAR'!M71</f>
        <v>0</v>
      </c>
      <c r="AA71" s="140">
        <f>'OC A CONTRATAR'!L71</f>
        <v>0</v>
      </c>
      <c r="AB71" s="140">
        <f>'OC A CONTRATAR'!N71</f>
        <v>0</v>
      </c>
      <c r="AC71" s="140">
        <f>'OC A CONTRATAR'!X71</f>
        <v>0</v>
      </c>
      <c r="AD71" s="140">
        <f>'OC A CONTRATAR'!W71</f>
        <v>0</v>
      </c>
      <c r="AE71" s="140">
        <f>'OC A CONTRATAR'!Y71</f>
        <v>0</v>
      </c>
      <c r="AF71" s="68">
        <f t="shared" si="17"/>
        <v>418106740.12259114</v>
      </c>
      <c r="AG71" s="68">
        <f t="shared" si="18"/>
        <v>184481656.74273595</v>
      </c>
      <c r="AH71" s="68">
        <f t="shared" si="19"/>
        <v>602588396.86532712</v>
      </c>
      <c r="AJ71">
        <f t="shared" si="20"/>
        <v>2027</v>
      </c>
      <c r="AL71" s="6">
        <f t="shared" si="21"/>
        <v>0</v>
      </c>
      <c r="AM71" s="6">
        <f t="shared" si="22"/>
        <v>0</v>
      </c>
      <c r="AN71" s="6">
        <f t="shared" si="23"/>
        <v>0</v>
      </c>
    </row>
    <row r="72" spans="1:40" x14ac:dyDescent="0.3">
      <c r="A72" s="66">
        <v>46661</v>
      </c>
      <c r="B72" s="25">
        <f>'Art. 9º-A'!J73</f>
        <v>151500884.22117755</v>
      </c>
      <c r="C72" s="25">
        <f>'Art. 9º-A'!K73</f>
        <v>89815163.290488929</v>
      </c>
      <c r="D72" s="25">
        <f>'Art. 9º-A'!I73</f>
        <v>241316047.51166648</v>
      </c>
      <c r="E72" s="26">
        <f>'9496'!T72</f>
        <v>224282840.67868075</v>
      </c>
      <c r="F72" s="26">
        <f>'9496'!U72</f>
        <v>0</v>
      </c>
      <c r="G72" s="26">
        <f>'9496'!V72</f>
        <v>224282840.67868075</v>
      </c>
      <c r="H72" s="45"/>
      <c r="I72" s="45"/>
      <c r="J72" s="45"/>
      <c r="K72" s="27">
        <f>'Fluxo dív. garantidas - RRF'!J72</f>
        <v>7397540.6699999999</v>
      </c>
      <c r="L72" s="27">
        <f>'Fluxo dív. garantidas - RRF'!I72</f>
        <v>40998549.641111113</v>
      </c>
      <c r="M72" s="27">
        <f>'Fluxo dív. garantidas - RRF'!K72</f>
        <v>48396090.311111115</v>
      </c>
      <c r="N72" s="67">
        <f>'Contratos fora RRF'!AS72</f>
        <v>5876185.6049782829</v>
      </c>
      <c r="O72" s="67">
        <f>'Contratos fora RRF'!AR72</f>
        <v>9398785.2813664936</v>
      </c>
      <c r="P72" s="28">
        <f>'Contratos fora RRF'!AT72</f>
        <v>15274970.886344777</v>
      </c>
      <c r="Q72" s="30"/>
      <c r="R72" s="30"/>
      <c r="S72" s="30"/>
      <c r="T72" s="140">
        <f>'OC A CONTRATAR'!C72</f>
        <v>0</v>
      </c>
      <c r="U72" s="140">
        <f>'OC A CONTRATAR'!B72</f>
        <v>0</v>
      </c>
      <c r="V72" s="140">
        <f>'OC A CONTRATAR'!D72</f>
        <v>0</v>
      </c>
      <c r="W72" s="140">
        <f>'OC A CONTRATAR'!H72</f>
        <v>0</v>
      </c>
      <c r="X72" s="140">
        <f>'OC A CONTRATAR'!G72</f>
        <v>0</v>
      </c>
      <c r="Y72" s="140">
        <f>'OC A CONTRATAR'!I72</f>
        <v>0</v>
      </c>
      <c r="Z72" s="140">
        <f>'OC A CONTRATAR'!M72</f>
        <v>0</v>
      </c>
      <c r="AA72" s="140">
        <f>'OC A CONTRATAR'!L72</f>
        <v>0</v>
      </c>
      <c r="AB72" s="140">
        <f>'OC A CONTRATAR'!N72</f>
        <v>0</v>
      </c>
      <c r="AC72" s="140">
        <f>'OC A CONTRATAR'!X72</f>
        <v>0</v>
      </c>
      <c r="AD72" s="140">
        <f>'OC A CONTRATAR'!W72</f>
        <v>0</v>
      </c>
      <c r="AE72" s="140">
        <f>'OC A CONTRATAR'!Y72</f>
        <v>0</v>
      </c>
      <c r="AF72" s="68">
        <f t="shared" si="17"/>
        <v>389057451.17483658</v>
      </c>
      <c r="AG72" s="68">
        <f t="shared" si="18"/>
        <v>140212498.21296653</v>
      </c>
      <c r="AH72" s="68">
        <f t="shared" si="19"/>
        <v>529269949.38780308</v>
      </c>
      <c r="AJ72">
        <f t="shared" si="20"/>
        <v>2027</v>
      </c>
      <c r="AL72" s="6">
        <f t="shared" si="21"/>
        <v>0</v>
      </c>
      <c r="AM72" s="6">
        <f t="shared" si="22"/>
        <v>0</v>
      </c>
      <c r="AN72" s="6">
        <f t="shared" si="23"/>
        <v>0</v>
      </c>
    </row>
    <row r="73" spans="1:40" x14ac:dyDescent="0.3">
      <c r="A73" s="66">
        <v>46692</v>
      </c>
      <c r="B73" s="25">
        <f>'Art. 9º-A'!J74</f>
        <v>152516945.0372048</v>
      </c>
      <c r="C73" s="25">
        <f>'Art. 9º-A'!K74</f>
        <v>90898538.74641338</v>
      </c>
      <c r="D73" s="25">
        <f>'Art. 9º-A'!I74</f>
        <v>243415483.78361818</v>
      </c>
      <c r="E73" s="26">
        <f>'9496'!T73</f>
        <v>225133320.52692375</v>
      </c>
      <c r="F73" s="26">
        <f>'9496'!U73</f>
        <v>0</v>
      </c>
      <c r="G73" s="26">
        <f>'9496'!V73</f>
        <v>225133320.52692375</v>
      </c>
      <c r="H73" s="45"/>
      <c r="I73" s="45"/>
      <c r="J73" s="45"/>
      <c r="K73" s="27">
        <f>'Fluxo dív. garantidas - RRF'!J73</f>
        <v>36743299.18</v>
      </c>
      <c r="L73" s="27">
        <f>'Fluxo dív. garantidas - RRF'!I73</f>
        <v>83891305.292222232</v>
      </c>
      <c r="M73" s="27">
        <f>'Fluxo dív. garantidas - RRF'!K73</f>
        <v>120634604.47222224</v>
      </c>
      <c r="N73" s="67">
        <f>'Contratos fora RRF'!AS73</f>
        <v>2043912.346791059</v>
      </c>
      <c r="O73" s="67">
        <f>'Contratos fora RRF'!AR73</f>
        <v>12230279.522715542</v>
      </c>
      <c r="P73" s="28">
        <f>'Contratos fora RRF'!AT73</f>
        <v>14274191.869506601</v>
      </c>
      <c r="Q73" s="30"/>
      <c r="R73" s="30"/>
      <c r="S73" s="30"/>
      <c r="T73" s="140">
        <f>'OC A CONTRATAR'!C73</f>
        <v>0</v>
      </c>
      <c r="U73" s="140">
        <f>'OC A CONTRATAR'!B73</f>
        <v>0</v>
      </c>
      <c r="V73" s="140">
        <f>'OC A CONTRATAR'!D73</f>
        <v>0</v>
      </c>
      <c r="W73" s="140">
        <f>'OC A CONTRATAR'!H73</f>
        <v>0</v>
      </c>
      <c r="X73" s="140">
        <f>'OC A CONTRATAR'!G73</f>
        <v>0</v>
      </c>
      <c r="Y73" s="140">
        <f>'OC A CONTRATAR'!I73</f>
        <v>0</v>
      </c>
      <c r="Z73" s="140">
        <f>'OC A CONTRATAR'!M73</f>
        <v>0</v>
      </c>
      <c r="AA73" s="140">
        <f>'OC A CONTRATAR'!L73</f>
        <v>0</v>
      </c>
      <c r="AB73" s="140">
        <f>'OC A CONTRATAR'!N73</f>
        <v>0</v>
      </c>
      <c r="AC73" s="140">
        <f>'OC A CONTRATAR'!X73</f>
        <v>0</v>
      </c>
      <c r="AD73" s="140">
        <f>'OC A CONTRATAR'!W73</f>
        <v>0</v>
      </c>
      <c r="AE73" s="140">
        <f>'OC A CONTRATAR'!Y73</f>
        <v>0</v>
      </c>
      <c r="AF73" s="68">
        <f t="shared" si="17"/>
        <v>416437477.09091961</v>
      </c>
      <c r="AG73" s="68">
        <f t="shared" si="18"/>
        <v>187020123.56135115</v>
      </c>
      <c r="AH73" s="68">
        <f t="shared" si="19"/>
        <v>603457600.65227079</v>
      </c>
      <c r="AJ73">
        <f t="shared" si="20"/>
        <v>2027</v>
      </c>
      <c r="AL73" s="6">
        <f t="shared" si="21"/>
        <v>0</v>
      </c>
      <c r="AM73" s="6">
        <f t="shared" si="22"/>
        <v>0</v>
      </c>
      <c r="AN73" s="6">
        <f t="shared" si="23"/>
        <v>0</v>
      </c>
    </row>
    <row r="74" spans="1:40" x14ac:dyDescent="0.3">
      <c r="A74" s="66">
        <v>46722</v>
      </c>
      <c r="B74" s="25">
        <f>'Art. 9º-A'!J75</f>
        <v>153675733.58799973</v>
      </c>
      <c r="C74" s="25">
        <f>'Art. 9º-A'!K75</f>
        <v>92077386.015836537</v>
      </c>
      <c r="D74" s="25">
        <f>'Art. 9º-A'!I75</f>
        <v>245753119.60383627</v>
      </c>
      <c r="E74" s="26">
        <f>'9496'!T74</f>
        <v>225808224.40923902</v>
      </c>
      <c r="F74" s="26">
        <f>'9496'!U74</f>
        <v>0</v>
      </c>
      <c r="G74" s="26">
        <f>'9496'!V74</f>
        <v>225808224.40923902</v>
      </c>
      <c r="H74" s="45"/>
      <c r="I74" s="45"/>
      <c r="J74" s="45"/>
      <c r="K74" s="27">
        <f>'Fluxo dív. garantidas - RRF'!J74</f>
        <v>6762152.8199999994</v>
      </c>
      <c r="L74" s="27">
        <f>'Fluxo dív. garantidas - RRF'!I74</f>
        <v>41280944.241111107</v>
      </c>
      <c r="M74" s="27">
        <f>'Fluxo dív. garantidas - RRF'!K74</f>
        <v>48043097.061111107</v>
      </c>
      <c r="N74" s="67">
        <f>'Contratos fora RRF'!AS74</f>
        <v>393126.40605357895</v>
      </c>
      <c r="O74" s="67">
        <f>'Contratos fora RRF'!AR74</f>
        <v>1467218.1712177268</v>
      </c>
      <c r="P74" s="28">
        <f>'Contratos fora RRF'!AT74</f>
        <v>1860344.5772713057</v>
      </c>
      <c r="Q74" s="30"/>
      <c r="R74" s="30"/>
      <c r="S74" s="30"/>
      <c r="T74" s="140">
        <f>'OC A CONTRATAR'!C74</f>
        <v>8452029.9184539877</v>
      </c>
      <c r="U74" s="140">
        <f>'OC A CONTRATAR'!B74</f>
        <v>0</v>
      </c>
      <c r="V74" s="140">
        <f>'OC A CONTRATAR'!D74</f>
        <v>8452029.9184539877</v>
      </c>
      <c r="W74" s="140">
        <f>'OC A CONTRATAR'!H74</f>
        <v>1555302.4122362484</v>
      </c>
      <c r="X74" s="140">
        <f>'OC A CONTRATAR'!G74</f>
        <v>0</v>
      </c>
      <c r="Y74" s="140">
        <f>'OC A CONTRATAR'!I74</f>
        <v>1555302.4122362484</v>
      </c>
      <c r="Z74" s="140">
        <f>'OC A CONTRATAR'!M74</f>
        <v>37510685.19007431</v>
      </c>
      <c r="AA74" s="140">
        <f>'OC A CONTRATAR'!L74</f>
        <v>27204607.101715628</v>
      </c>
      <c r="AB74" s="140">
        <f>'OC A CONTRATAR'!N74</f>
        <v>64715292.291789941</v>
      </c>
      <c r="AC74" s="140">
        <f>'OC A CONTRATAR'!X74</f>
        <v>121154421.73665702</v>
      </c>
      <c r="AD74" s="140">
        <f>'OC A CONTRATAR'!W74</f>
        <v>173000000</v>
      </c>
      <c r="AE74" s="140">
        <f>'OC A CONTRATAR'!Y74</f>
        <v>294154421.73665702</v>
      </c>
      <c r="AF74" s="68">
        <f t="shared" si="17"/>
        <v>555311676.48071396</v>
      </c>
      <c r="AG74" s="68">
        <f t="shared" si="18"/>
        <v>335030155.529881</v>
      </c>
      <c r="AH74" s="68">
        <f t="shared" si="19"/>
        <v>890341832.01059484</v>
      </c>
      <c r="AJ74">
        <f t="shared" si="20"/>
        <v>2027</v>
      </c>
      <c r="AL74" s="6">
        <f t="shared" si="21"/>
        <v>0</v>
      </c>
      <c r="AM74" s="6">
        <f t="shared" si="22"/>
        <v>0</v>
      </c>
      <c r="AN74" s="6">
        <f t="shared" si="23"/>
        <v>0</v>
      </c>
    </row>
    <row r="75" spans="1:40" x14ac:dyDescent="0.3">
      <c r="A75" s="66">
        <v>46753</v>
      </c>
      <c r="B75" s="25">
        <f>'Art. 9º-A'!J76</f>
        <v>154643038.40103462</v>
      </c>
      <c r="C75" s="25">
        <f>'Art. 9º-A'!K76</f>
        <v>93151864.407480359</v>
      </c>
      <c r="D75" s="25">
        <f>'Art. 9º-A'!I76</f>
        <v>247794902.80851498</v>
      </c>
      <c r="E75" s="26">
        <f>'9496'!T75</f>
        <v>227361962.71839142</v>
      </c>
      <c r="F75" s="26">
        <f>'9496'!U75</f>
        <v>44568494.759332299</v>
      </c>
      <c r="G75" s="26">
        <f>'9496'!V75</f>
        <v>271930457.47772372</v>
      </c>
      <c r="H75" s="45"/>
      <c r="I75" s="45"/>
      <c r="J75" s="45"/>
      <c r="K75" s="27">
        <f>'Fluxo dív. garantidas - RRF'!J75</f>
        <v>7003117.6500000004</v>
      </c>
      <c r="L75" s="27">
        <f>'Fluxo dív. garantidas - RRF'!I75</f>
        <v>50809242.043333329</v>
      </c>
      <c r="M75" s="27">
        <f>'Fluxo dív. garantidas - RRF'!K75</f>
        <v>57812359.693333328</v>
      </c>
      <c r="N75" s="67">
        <f>'Contratos fora RRF'!AS75</f>
        <v>46370027.068775751</v>
      </c>
      <c r="O75" s="67">
        <f>'Contratos fora RRF'!AR75</f>
        <v>60365395.365510128</v>
      </c>
      <c r="P75" s="28">
        <f>'Contratos fora RRF'!AT75</f>
        <v>106735422.43428588</v>
      </c>
      <c r="Q75" s="30"/>
      <c r="R75" s="30"/>
      <c r="S75" s="30"/>
      <c r="T75" s="140">
        <f>'OC A CONTRATAR'!C75</f>
        <v>0</v>
      </c>
      <c r="U75" s="140">
        <f>'OC A CONTRATAR'!B75</f>
        <v>0</v>
      </c>
      <c r="V75" s="140">
        <f>'OC A CONTRATAR'!D75</f>
        <v>0</v>
      </c>
      <c r="W75" s="140">
        <f>'OC A CONTRATAR'!H75</f>
        <v>0</v>
      </c>
      <c r="X75" s="140">
        <f>'OC A CONTRATAR'!G75</f>
        <v>0</v>
      </c>
      <c r="Y75" s="140">
        <f>'OC A CONTRATAR'!I75</f>
        <v>0</v>
      </c>
      <c r="Z75" s="140">
        <f>'OC A CONTRATAR'!M75</f>
        <v>0</v>
      </c>
      <c r="AA75" s="140">
        <f>'OC A CONTRATAR'!L75</f>
        <v>0</v>
      </c>
      <c r="AB75" s="140">
        <f>'OC A CONTRATAR'!N75</f>
        <v>0</v>
      </c>
      <c r="AC75" s="140">
        <f>'OC A CONTRATAR'!X75</f>
        <v>0</v>
      </c>
      <c r="AD75" s="140">
        <f>'OC A CONTRATAR'!W75</f>
        <v>0</v>
      </c>
      <c r="AE75" s="140">
        <f>'OC A CONTRATAR'!Y75</f>
        <v>0</v>
      </c>
      <c r="AF75" s="68">
        <f t="shared" si="17"/>
        <v>435378145.83820176</v>
      </c>
      <c r="AG75" s="68">
        <f t="shared" si="18"/>
        <v>248894996.57565612</v>
      </c>
      <c r="AH75" s="68">
        <f t="shared" si="19"/>
        <v>684273142.41385794</v>
      </c>
      <c r="AJ75">
        <f t="shared" si="20"/>
        <v>2028</v>
      </c>
      <c r="AL75" s="6">
        <f t="shared" si="21"/>
        <v>0</v>
      </c>
      <c r="AM75" s="6">
        <f t="shared" si="22"/>
        <v>0</v>
      </c>
      <c r="AN75" s="6">
        <f t="shared" si="23"/>
        <v>0</v>
      </c>
    </row>
    <row r="76" spans="1:40" x14ac:dyDescent="0.3">
      <c r="A76" s="66">
        <v>46784</v>
      </c>
      <c r="B76" s="25">
        <f>'Art. 9º-A'!J77</f>
        <v>155589023.15962195</v>
      </c>
      <c r="C76" s="25">
        <f>'Art. 9º-A'!K77</f>
        <v>94223290.06905961</v>
      </c>
      <c r="D76" s="25">
        <f>'Art. 9º-A'!I77</f>
        <v>249812313.22868156</v>
      </c>
      <c r="E76" s="26">
        <f>'9496'!T76</f>
        <v>228007372.32909852</v>
      </c>
      <c r="F76" s="26">
        <f>'9496'!U76</f>
        <v>45421945.882973135</v>
      </c>
      <c r="G76" s="26">
        <f>'9496'!V76</f>
        <v>273429318.21207166</v>
      </c>
      <c r="H76" s="45"/>
      <c r="I76" s="45"/>
      <c r="J76" s="45"/>
      <c r="K76" s="27">
        <f>'Fluxo dív. garantidas - RRF'!J76</f>
        <v>6342818.4199999999</v>
      </c>
      <c r="L76" s="27">
        <f>'Fluxo dív. garantidas - RRF'!I76</f>
        <v>51029341.786666654</v>
      </c>
      <c r="M76" s="27">
        <f>'Fluxo dív. garantidas - RRF'!K76</f>
        <v>57372160.206666656</v>
      </c>
      <c r="N76" s="67">
        <f>'Contratos fora RRF'!AS76</f>
        <v>3331317.8576306431</v>
      </c>
      <c r="O76" s="67">
        <f>'Contratos fora RRF'!AR76</f>
        <v>8110716.4563496979</v>
      </c>
      <c r="P76" s="28">
        <f>'Contratos fora RRF'!AT76</f>
        <v>11442034.313980339</v>
      </c>
      <c r="Q76" s="30"/>
      <c r="R76" s="30"/>
      <c r="S76" s="30"/>
      <c r="T76" s="140">
        <f>'OC A CONTRATAR'!C76</f>
        <v>0</v>
      </c>
      <c r="U76" s="140">
        <f>'OC A CONTRATAR'!B76</f>
        <v>0</v>
      </c>
      <c r="V76" s="140">
        <f>'OC A CONTRATAR'!D76</f>
        <v>0</v>
      </c>
      <c r="W76" s="140">
        <f>'OC A CONTRATAR'!H76</f>
        <v>0</v>
      </c>
      <c r="X76" s="140">
        <f>'OC A CONTRATAR'!G76</f>
        <v>0</v>
      </c>
      <c r="Y76" s="140">
        <f>'OC A CONTRATAR'!I76</f>
        <v>0</v>
      </c>
      <c r="Z76" s="140">
        <f>'OC A CONTRATAR'!M76</f>
        <v>0</v>
      </c>
      <c r="AA76" s="140">
        <f>'OC A CONTRATAR'!L76</f>
        <v>0</v>
      </c>
      <c r="AB76" s="140">
        <f>'OC A CONTRATAR'!N76</f>
        <v>0</v>
      </c>
      <c r="AC76" s="140">
        <f>'OC A CONTRATAR'!X76</f>
        <v>0</v>
      </c>
      <c r="AD76" s="140">
        <f>'OC A CONTRATAR'!W76</f>
        <v>0</v>
      </c>
      <c r="AE76" s="140">
        <f>'OC A CONTRATAR'!Y76</f>
        <v>0</v>
      </c>
      <c r="AF76" s="68">
        <f t="shared" si="17"/>
        <v>393270531.76635116</v>
      </c>
      <c r="AG76" s="68">
        <f t="shared" si="18"/>
        <v>198785294.19504911</v>
      </c>
      <c r="AH76" s="68">
        <f t="shared" si="19"/>
        <v>592055825.96140027</v>
      </c>
      <c r="AJ76">
        <f t="shared" si="20"/>
        <v>2028</v>
      </c>
      <c r="AL76" s="6">
        <f t="shared" si="21"/>
        <v>0</v>
      </c>
      <c r="AM76" s="6">
        <f t="shared" si="22"/>
        <v>0</v>
      </c>
      <c r="AN76" s="6">
        <f t="shared" si="23"/>
        <v>0</v>
      </c>
    </row>
    <row r="77" spans="1:40" x14ac:dyDescent="0.3">
      <c r="A77" s="66">
        <v>46813</v>
      </c>
      <c r="B77" s="25">
        <f>'Art. 9º-A'!J78</f>
        <v>156439379.98337239</v>
      </c>
      <c r="C77" s="25">
        <f>'Art. 9º-A'!K78</f>
        <v>95246320.251817405</v>
      </c>
      <c r="D77" s="25">
        <f>'Art. 9º-A'!I78</f>
        <v>251685700.2351898</v>
      </c>
      <c r="E77" s="26">
        <f>'9496'!T77</f>
        <v>228174167.44015968</v>
      </c>
      <c r="F77" s="26">
        <f>'9496'!U77</f>
        <v>46182455.286701202</v>
      </c>
      <c r="G77" s="26">
        <f>'9496'!V77</f>
        <v>274356622.72686088</v>
      </c>
      <c r="H77" s="45"/>
      <c r="I77" s="45"/>
      <c r="J77" s="45"/>
      <c r="K77" s="27">
        <f>'Fluxo dív. garantidas - RRF'!J77</f>
        <v>39111264.119999997</v>
      </c>
      <c r="L77" s="27">
        <f>'Fluxo dív. garantidas - RRF'!I77</f>
        <v>77613016.453333348</v>
      </c>
      <c r="M77" s="27">
        <f>'Fluxo dív. garantidas - RRF'!K77</f>
        <v>116724280.57333334</v>
      </c>
      <c r="N77" s="67">
        <f>'Contratos fora RRF'!AS77</f>
        <v>376085.7011009804</v>
      </c>
      <c r="O77" s="67">
        <f>'Contratos fora RRF'!AR77</f>
        <v>1495268.655255822</v>
      </c>
      <c r="P77" s="28">
        <f>'Contratos fora RRF'!AT77</f>
        <v>1871354.3563568024</v>
      </c>
      <c r="Q77" s="30"/>
      <c r="R77" s="30"/>
      <c r="S77" s="30"/>
      <c r="T77" s="140">
        <f>'OC A CONTRATAR'!C77</f>
        <v>0</v>
      </c>
      <c r="U77" s="140">
        <f>'OC A CONTRATAR'!B77</f>
        <v>0</v>
      </c>
      <c r="V77" s="140">
        <f>'OC A CONTRATAR'!D77</f>
        <v>0</v>
      </c>
      <c r="W77" s="140">
        <f>'OC A CONTRATAR'!H77</f>
        <v>0</v>
      </c>
      <c r="X77" s="140">
        <f>'OC A CONTRATAR'!G77</f>
        <v>0</v>
      </c>
      <c r="Y77" s="140">
        <f>'OC A CONTRATAR'!I77</f>
        <v>0</v>
      </c>
      <c r="Z77" s="140">
        <f>'OC A CONTRATAR'!M77</f>
        <v>0</v>
      </c>
      <c r="AA77" s="140">
        <f>'OC A CONTRATAR'!L77</f>
        <v>0</v>
      </c>
      <c r="AB77" s="140">
        <f>'OC A CONTRATAR'!N77</f>
        <v>0</v>
      </c>
      <c r="AC77" s="140">
        <f>'OC A CONTRATAR'!X77</f>
        <v>0</v>
      </c>
      <c r="AD77" s="140">
        <f>'OC A CONTRATAR'!W77</f>
        <v>0</v>
      </c>
      <c r="AE77" s="140">
        <f>'OC A CONTRATAR'!Y77</f>
        <v>0</v>
      </c>
      <c r="AF77" s="68">
        <f t="shared" si="17"/>
        <v>424100897.24463308</v>
      </c>
      <c r="AG77" s="68">
        <f t="shared" si="18"/>
        <v>220537060.64710778</v>
      </c>
      <c r="AH77" s="68">
        <f t="shared" si="19"/>
        <v>644637957.89174092</v>
      </c>
      <c r="AJ77">
        <f t="shared" si="20"/>
        <v>2028</v>
      </c>
      <c r="AL77" s="6">
        <f t="shared" si="21"/>
        <v>0</v>
      </c>
      <c r="AM77" s="6">
        <f t="shared" si="22"/>
        <v>0</v>
      </c>
      <c r="AN77" s="6">
        <f t="shared" si="23"/>
        <v>0</v>
      </c>
    </row>
    <row r="78" spans="1:40" x14ac:dyDescent="0.3">
      <c r="A78" s="66">
        <v>46844</v>
      </c>
      <c r="B78" s="25">
        <f>'Art. 9º-A'!J79</f>
        <v>157281752.29358199</v>
      </c>
      <c r="C78" s="25">
        <f>'Art. 9º-A'!K79</f>
        <v>96273770.189081103</v>
      </c>
      <c r="D78" s="25">
        <f>'Art. 9º-A'!I79</f>
        <v>253555522.48266309</v>
      </c>
      <c r="E78" s="26">
        <f>'9496'!T78</f>
        <v>228221516.13458323</v>
      </c>
      <c r="F78" s="26">
        <f>'9496'!U78</f>
        <v>46905995.577777267</v>
      </c>
      <c r="G78" s="26">
        <f>'9496'!V78</f>
        <v>275127511.7123605</v>
      </c>
      <c r="H78" s="45"/>
      <c r="I78" s="45"/>
      <c r="J78" s="45"/>
      <c r="K78" s="27">
        <f>'Fluxo dív. garantidas - RRF'!J78</f>
        <v>6248865.253333332</v>
      </c>
      <c r="L78" s="27">
        <f>'Fluxo dív. garantidas - RRF'!I78</f>
        <v>0</v>
      </c>
      <c r="M78" s="27">
        <f>'Fluxo dív. garantidas - RRF'!K78</f>
        <v>6248865.253333332</v>
      </c>
      <c r="N78" s="67">
        <f>'Contratos fora RRF'!AS78</f>
        <v>5691125.9880305594</v>
      </c>
      <c r="O78" s="67">
        <f>'Contratos fora RRF'!AR78</f>
        <v>9454540.3437462132</v>
      </c>
      <c r="P78" s="28">
        <f>'Contratos fora RRF'!AT78</f>
        <v>15145666.331776772</v>
      </c>
      <c r="Q78" s="30"/>
      <c r="R78" s="30"/>
      <c r="S78" s="30"/>
      <c r="T78" s="140">
        <f>'OC A CONTRATAR'!C78</f>
        <v>0</v>
      </c>
      <c r="U78" s="140">
        <f>'OC A CONTRATAR'!B78</f>
        <v>0</v>
      </c>
      <c r="V78" s="140">
        <f>'OC A CONTRATAR'!D78</f>
        <v>0</v>
      </c>
      <c r="W78" s="140">
        <f>'OC A CONTRATAR'!H78</f>
        <v>0</v>
      </c>
      <c r="X78" s="140">
        <f>'OC A CONTRATAR'!G78</f>
        <v>0</v>
      </c>
      <c r="Y78" s="140">
        <f>'OC A CONTRATAR'!I78</f>
        <v>0</v>
      </c>
      <c r="Z78" s="140">
        <f>'OC A CONTRATAR'!M78</f>
        <v>0</v>
      </c>
      <c r="AA78" s="140">
        <f>'OC A CONTRATAR'!L78</f>
        <v>0</v>
      </c>
      <c r="AB78" s="140">
        <f>'OC A CONTRATAR'!N78</f>
        <v>0</v>
      </c>
      <c r="AC78" s="140">
        <f>'OC A CONTRATAR'!X78</f>
        <v>0</v>
      </c>
      <c r="AD78" s="140">
        <f>'OC A CONTRATAR'!W78</f>
        <v>0</v>
      </c>
      <c r="AE78" s="140">
        <f>'OC A CONTRATAR'!Y78</f>
        <v>0</v>
      </c>
      <c r="AF78" s="68">
        <f t="shared" si="17"/>
        <v>397443259.66952908</v>
      </c>
      <c r="AG78" s="68">
        <f t="shared" si="18"/>
        <v>152634306.11060458</v>
      </c>
      <c r="AH78" s="68">
        <f t="shared" si="19"/>
        <v>550077565.78013372</v>
      </c>
      <c r="AJ78">
        <f t="shared" si="20"/>
        <v>2028</v>
      </c>
      <c r="AL78" s="6">
        <f t="shared" si="21"/>
        <v>0</v>
      </c>
      <c r="AM78" s="6">
        <f t="shared" si="22"/>
        <v>0</v>
      </c>
      <c r="AN78" s="6">
        <f t="shared" si="23"/>
        <v>0</v>
      </c>
    </row>
    <row r="79" spans="1:40" x14ac:dyDescent="0.3">
      <c r="A79" s="66">
        <v>46874</v>
      </c>
      <c r="B79" s="25">
        <f>'Art. 9º-A'!J80</f>
        <v>158158691.21773472</v>
      </c>
      <c r="C79" s="25">
        <f>'Art. 9º-A'!K80</f>
        <v>97331848.058294147</v>
      </c>
      <c r="D79" s="25">
        <f>'Art. 9º-A'!I80</f>
        <v>255490539.27602887</v>
      </c>
      <c r="E79" s="26">
        <f>'9496'!T79</f>
        <v>228893494.16642952</v>
      </c>
      <c r="F79" s="26">
        <f>'9496'!U79</f>
        <v>47812926.284902811</v>
      </c>
      <c r="G79" s="26">
        <f>'9496'!V79</f>
        <v>276706420.45133233</v>
      </c>
      <c r="H79" s="45"/>
      <c r="I79" s="45"/>
      <c r="J79" s="45"/>
      <c r="K79" s="27">
        <f>'Fluxo dív. garantidas - RRF'!J79</f>
        <v>32747998.609999999</v>
      </c>
      <c r="L79" s="27">
        <f>'Fluxo dív. garantidas - RRF'!I79</f>
        <v>58169816.276666656</v>
      </c>
      <c r="M79" s="27">
        <f>'Fluxo dív. garantidas - RRF'!K79</f>
        <v>90917814.886666656</v>
      </c>
      <c r="N79" s="67">
        <f>'Contratos fora RRF'!AS79</f>
        <v>1731550.1662727471</v>
      </c>
      <c r="O79" s="67">
        <f>'Contratos fora RRF'!AR79</f>
        <v>12286568.735031074</v>
      </c>
      <c r="P79" s="28">
        <f>'Contratos fora RRF'!AT79</f>
        <v>14018118.90130382</v>
      </c>
      <c r="Q79" s="30"/>
      <c r="R79" s="30"/>
      <c r="S79" s="30"/>
      <c r="T79" s="140">
        <f>'OC A CONTRATAR'!C79</f>
        <v>0</v>
      </c>
      <c r="U79" s="140">
        <f>'OC A CONTRATAR'!B79</f>
        <v>0</v>
      </c>
      <c r="V79" s="140">
        <f>'OC A CONTRATAR'!D79</f>
        <v>0</v>
      </c>
      <c r="W79" s="140">
        <f>'OC A CONTRATAR'!H79</f>
        <v>0</v>
      </c>
      <c r="X79" s="140">
        <f>'OC A CONTRATAR'!G79</f>
        <v>0</v>
      </c>
      <c r="Y79" s="140">
        <f>'OC A CONTRATAR'!I79</f>
        <v>0</v>
      </c>
      <c r="Z79" s="140">
        <f>'OC A CONTRATAR'!M79</f>
        <v>0</v>
      </c>
      <c r="AA79" s="140">
        <f>'OC A CONTRATAR'!L79</f>
        <v>0</v>
      </c>
      <c r="AB79" s="140">
        <f>'OC A CONTRATAR'!N79</f>
        <v>0</v>
      </c>
      <c r="AC79" s="140">
        <f>'OC A CONTRATAR'!X79</f>
        <v>0</v>
      </c>
      <c r="AD79" s="140">
        <f>'OC A CONTRATAR'!W79</f>
        <v>0</v>
      </c>
      <c r="AE79" s="140">
        <f>'OC A CONTRATAR'!Y79</f>
        <v>0</v>
      </c>
      <c r="AF79" s="68">
        <f t="shared" si="17"/>
        <v>421531734.16043699</v>
      </c>
      <c r="AG79" s="68">
        <f t="shared" si="18"/>
        <v>215601159.3548947</v>
      </c>
      <c r="AH79" s="68">
        <f t="shared" si="19"/>
        <v>637132893.51533163</v>
      </c>
      <c r="AJ79">
        <f t="shared" si="20"/>
        <v>2028</v>
      </c>
      <c r="AL79" s="6">
        <f t="shared" si="21"/>
        <v>0</v>
      </c>
      <c r="AM79" s="6">
        <f t="shared" si="22"/>
        <v>0</v>
      </c>
      <c r="AN79" s="6">
        <f t="shared" si="23"/>
        <v>0</v>
      </c>
    </row>
    <row r="80" spans="1:40" x14ac:dyDescent="0.3">
      <c r="A80" s="66">
        <v>46905</v>
      </c>
      <c r="B80" s="25">
        <f>'Art. 9º-A'!J81</f>
        <v>158905810.5067943</v>
      </c>
      <c r="C80" s="25">
        <f>'Art. 9º-A'!K81</f>
        <v>98319289.729472488</v>
      </c>
      <c r="D80" s="25">
        <f>'Art. 9º-A'!I81</f>
        <v>257225100.23626679</v>
      </c>
      <c r="E80" s="26">
        <f>'9496'!T80</f>
        <v>228629808.40147057</v>
      </c>
      <c r="F80" s="26">
        <f>'9496'!U80</f>
        <v>48485669.177707344</v>
      </c>
      <c r="G80" s="26">
        <f>'9496'!V80</f>
        <v>277115477.57917792</v>
      </c>
      <c r="H80" s="45"/>
      <c r="I80" s="45"/>
      <c r="J80" s="45"/>
      <c r="K80" s="27">
        <f>'Fluxo dív. garantidas - RRF'!J80</f>
        <v>6159306.8600000003</v>
      </c>
      <c r="L80" s="27">
        <f>'Fluxo dív. garantidas - RRF'!I80</f>
        <v>0</v>
      </c>
      <c r="M80" s="27">
        <f>'Fluxo dív. garantidas - RRF'!K80</f>
        <v>6159306.8600000003</v>
      </c>
      <c r="N80" s="67">
        <f>'Contratos fora RRF'!AS80</f>
        <v>396779.76316298521</v>
      </c>
      <c r="O80" s="67">
        <f>'Contratos fora RRF'!AR80</f>
        <v>1523770.961749332</v>
      </c>
      <c r="P80" s="28">
        <f>'Contratos fora RRF'!AT80</f>
        <v>1920550.7249123172</v>
      </c>
      <c r="Q80" s="30"/>
      <c r="R80" s="30"/>
      <c r="S80" s="30"/>
      <c r="T80" s="140">
        <f>'OC A CONTRATAR'!C80</f>
        <v>8401599.1609766949</v>
      </c>
      <c r="U80" s="140">
        <f>'OC A CONTRATAR'!B80</f>
        <v>0</v>
      </c>
      <c r="V80" s="140">
        <f>'OC A CONTRATAR'!D80</f>
        <v>8401599.1609766949</v>
      </c>
      <c r="W80" s="140">
        <f>'OC A CONTRATAR'!H80</f>
        <v>2790420.5086436956</v>
      </c>
      <c r="X80" s="140">
        <f>'OC A CONTRATAR'!G80</f>
        <v>0</v>
      </c>
      <c r="Y80" s="140">
        <f>'OC A CONTRATAR'!I80</f>
        <v>2790420.5086436956</v>
      </c>
      <c r="Z80" s="140">
        <f>'OC A CONTRATAR'!M80</f>
        <v>36727959.212593414</v>
      </c>
      <c r="AA80" s="140">
        <f>'OC A CONTRATAR'!L80</f>
        <v>27204607.101715628</v>
      </c>
      <c r="AB80" s="140">
        <f>'OC A CONTRATAR'!N80</f>
        <v>63932566.314309038</v>
      </c>
      <c r="AC80" s="140">
        <f>'OC A CONTRATAR'!X80</f>
        <v>110914448.47502202</v>
      </c>
      <c r="AD80" s="140">
        <f>'OC A CONTRATAR'!W80</f>
        <v>173000000</v>
      </c>
      <c r="AE80" s="140">
        <f>'OC A CONTRATAR'!Y80</f>
        <v>283914448.47502202</v>
      </c>
      <c r="AF80" s="68">
        <f t="shared" si="17"/>
        <v>552926132.88866377</v>
      </c>
      <c r="AG80" s="68">
        <f t="shared" si="18"/>
        <v>348533336.97064483</v>
      </c>
      <c r="AH80" s="68">
        <f t="shared" si="19"/>
        <v>901459469.85930848</v>
      </c>
      <c r="AJ80">
        <f t="shared" si="20"/>
        <v>2028</v>
      </c>
      <c r="AL80" s="6">
        <f t="shared" si="21"/>
        <v>0</v>
      </c>
      <c r="AM80" s="6">
        <f t="shared" si="22"/>
        <v>0</v>
      </c>
      <c r="AN80" s="6">
        <f t="shared" si="23"/>
        <v>0</v>
      </c>
    </row>
    <row r="81" spans="1:40" x14ac:dyDescent="0.3">
      <c r="A81" s="66">
        <v>46935</v>
      </c>
      <c r="B81" s="25">
        <f>'Art. 9º-A'!J82</f>
        <v>159731414.26184464</v>
      </c>
      <c r="C81" s="25">
        <f>'Art. 9º-A'!K82</f>
        <v>99364478.205141008</v>
      </c>
      <c r="D81" s="25">
        <f>'Art. 9º-A'!I82</f>
        <v>259095892.46698564</v>
      </c>
      <c r="E81" s="26">
        <f>'9496'!T81</f>
        <v>229218167.73739168</v>
      </c>
      <c r="F81" s="26">
        <f>'9496'!U81</f>
        <v>49393956.474776596</v>
      </c>
      <c r="G81" s="26">
        <f>'9496'!V81</f>
        <v>278612124.21216828</v>
      </c>
      <c r="H81" s="45"/>
      <c r="I81" s="45"/>
      <c r="J81" s="45"/>
      <c r="K81" s="27">
        <f>'Fluxo dív. garantidas - RRF'!J81</f>
        <v>6013008.0933333337</v>
      </c>
      <c r="L81" s="27">
        <f>'Fluxo dív. garantidas - RRF'!I81</f>
        <v>0</v>
      </c>
      <c r="M81" s="27">
        <f>'Fluxo dív. garantidas - RRF'!K81</f>
        <v>6013008.0933333337</v>
      </c>
      <c r="N81" s="67">
        <f>'Contratos fora RRF'!AS81</f>
        <v>44476706.198652208</v>
      </c>
      <c r="O81" s="67">
        <f>'Contratos fora RRF'!AR81</f>
        <v>60422346.39701286</v>
      </c>
      <c r="P81" s="28">
        <f>'Contratos fora RRF'!AT81</f>
        <v>104899052.59566507</v>
      </c>
      <c r="Q81" s="30"/>
      <c r="R81" s="30"/>
      <c r="S81" s="30"/>
      <c r="T81" s="140">
        <f>'OC A CONTRATAR'!C81</f>
        <v>0</v>
      </c>
      <c r="U81" s="140">
        <f>'OC A CONTRATAR'!B81</f>
        <v>0</v>
      </c>
      <c r="V81" s="140">
        <f>'OC A CONTRATAR'!D81</f>
        <v>0</v>
      </c>
      <c r="W81" s="140">
        <f>'OC A CONTRATAR'!H81</f>
        <v>0</v>
      </c>
      <c r="X81" s="140">
        <f>'OC A CONTRATAR'!G81</f>
        <v>0</v>
      </c>
      <c r="Y81" s="140">
        <f>'OC A CONTRATAR'!I81</f>
        <v>0</v>
      </c>
      <c r="Z81" s="140">
        <f>'OC A CONTRATAR'!M81</f>
        <v>0</v>
      </c>
      <c r="AA81" s="140">
        <f>'OC A CONTRATAR'!L81</f>
        <v>0</v>
      </c>
      <c r="AB81" s="140">
        <f>'OC A CONTRATAR'!N81</f>
        <v>0</v>
      </c>
      <c r="AC81" s="140">
        <f>'OC A CONTRATAR'!X81</f>
        <v>0</v>
      </c>
      <c r="AD81" s="140">
        <f>'OC A CONTRATAR'!W81</f>
        <v>0</v>
      </c>
      <c r="AE81" s="140">
        <f>'OC A CONTRATAR'!Y81</f>
        <v>0</v>
      </c>
      <c r="AF81" s="68">
        <f t="shared" si="17"/>
        <v>439439296.29122192</v>
      </c>
      <c r="AG81" s="68">
        <f t="shared" si="18"/>
        <v>209180781.07693046</v>
      </c>
      <c r="AH81" s="68">
        <f t="shared" si="19"/>
        <v>648620077.36815238</v>
      </c>
      <c r="AJ81">
        <f t="shared" si="20"/>
        <v>2028</v>
      </c>
      <c r="AL81" s="6">
        <f t="shared" si="21"/>
        <v>0</v>
      </c>
      <c r="AM81" s="6">
        <f t="shared" si="22"/>
        <v>0</v>
      </c>
      <c r="AN81" s="6">
        <f t="shared" si="23"/>
        <v>0</v>
      </c>
    </row>
    <row r="82" spans="1:40" x14ac:dyDescent="0.3">
      <c r="A82" s="66">
        <v>46966</v>
      </c>
      <c r="B82" s="25">
        <f>'Art. 9º-A'!J83</f>
        <v>160503944.90036711</v>
      </c>
      <c r="C82" s="25">
        <f>'Art. 9º-A'!K83</f>
        <v>100386022.753728</v>
      </c>
      <c r="D82" s="25">
        <f>'Art. 9º-A'!I83</f>
        <v>260889967.65409511</v>
      </c>
      <c r="E82" s="26">
        <f>'9496'!T82</f>
        <v>229417017.24010199</v>
      </c>
      <c r="F82" s="26">
        <f>'9496'!U82</f>
        <v>50204117.714262784</v>
      </c>
      <c r="G82" s="26">
        <f>'9496'!V82</f>
        <v>279621134.95436478</v>
      </c>
      <c r="H82" s="45"/>
      <c r="I82" s="45"/>
      <c r="J82" s="45"/>
      <c r="K82" s="27">
        <f>'Fluxo dív. garantidas - RRF'!J82</f>
        <v>5947812.3866666667</v>
      </c>
      <c r="L82" s="27">
        <f>'Fluxo dív. garantidas - RRF'!I82</f>
        <v>0</v>
      </c>
      <c r="M82" s="27">
        <f>'Fluxo dív. garantidas - RRF'!K82</f>
        <v>5947812.3866666667</v>
      </c>
      <c r="N82" s="67">
        <f>'Contratos fora RRF'!AS82</f>
        <v>3128546.4242416974</v>
      </c>
      <c r="O82" s="67">
        <f>'Contratos fora RRF'!AR82</f>
        <v>8168357.3015055573</v>
      </c>
      <c r="P82" s="28">
        <f>'Contratos fora RRF'!AT82</f>
        <v>11296903.725747256</v>
      </c>
      <c r="Q82" s="30"/>
      <c r="R82" s="30"/>
      <c r="S82" s="30"/>
      <c r="T82" s="140">
        <f>'OC A CONTRATAR'!C82</f>
        <v>0</v>
      </c>
      <c r="U82" s="140">
        <f>'OC A CONTRATAR'!B82</f>
        <v>0</v>
      </c>
      <c r="V82" s="140">
        <f>'OC A CONTRATAR'!D82</f>
        <v>0</v>
      </c>
      <c r="W82" s="140">
        <f>'OC A CONTRATAR'!H82</f>
        <v>0</v>
      </c>
      <c r="X82" s="140">
        <f>'OC A CONTRATAR'!G82</f>
        <v>0</v>
      </c>
      <c r="Y82" s="140">
        <f>'OC A CONTRATAR'!I82</f>
        <v>0</v>
      </c>
      <c r="Z82" s="140">
        <f>'OC A CONTRATAR'!M82</f>
        <v>0</v>
      </c>
      <c r="AA82" s="140">
        <f>'OC A CONTRATAR'!L82</f>
        <v>0</v>
      </c>
      <c r="AB82" s="140">
        <f>'OC A CONTRATAR'!N82</f>
        <v>0</v>
      </c>
      <c r="AC82" s="140">
        <f>'OC A CONTRATAR'!X82</f>
        <v>0</v>
      </c>
      <c r="AD82" s="140">
        <f>'OC A CONTRATAR'!W82</f>
        <v>0</v>
      </c>
      <c r="AE82" s="140">
        <f>'OC A CONTRATAR'!Y82</f>
        <v>0</v>
      </c>
      <c r="AF82" s="68">
        <f t="shared" si="17"/>
        <v>398997320.95137745</v>
      </c>
      <c r="AG82" s="68">
        <f t="shared" si="18"/>
        <v>158758497.76949635</v>
      </c>
      <c r="AH82" s="68">
        <f t="shared" si="19"/>
        <v>557755818.72087383</v>
      </c>
      <c r="AJ82">
        <f t="shared" si="20"/>
        <v>2028</v>
      </c>
      <c r="AL82" s="6">
        <f t="shared" si="21"/>
        <v>0</v>
      </c>
      <c r="AM82" s="6">
        <f t="shared" si="22"/>
        <v>0</v>
      </c>
      <c r="AN82" s="6">
        <f t="shared" si="23"/>
        <v>0</v>
      </c>
    </row>
    <row r="83" spans="1:40" x14ac:dyDescent="0.3">
      <c r="A83" s="66">
        <v>46997</v>
      </c>
      <c r="B83" s="25">
        <f>'Art. 9º-A'!J84</f>
        <v>161277679.94238865</v>
      </c>
      <c r="C83" s="25">
        <f>'Art. 9º-A'!K84</f>
        <v>101417619.23299778</v>
      </c>
      <c r="D83" s="25">
        <f>'Art. 9º-A'!I84</f>
        <v>262695299.17538643</v>
      </c>
      <c r="E83" s="26">
        <f>'9496'!T83</f>
        <v>229758563.30831653</v>
      </c>
      <c r="F83" s="26">
        <f>'9496'!U83</f>
        <v>51029857.407681704</v>
      </c>
      <c r="G83" s="26">
        <f>'9496'!V83</f>
        <v>280788420.71599823</v>
      </c>
      <c r="H83" s="45"/>
      <c r="I83" s="45"/>
      <c r="J83" s="45"/>
      <c r="K83" s="27">
        <f>'Fluxo dív. garantidas - RRF'!J83</f>
        <v>37156924.899999999</v>
      </c>
      <c r="L83" s="27">
        <f>'Fluxo dív. garantidas - RRF'!I83</f>
        <v>60597796.19333332</v>
      </c>
      <c r="M83" s="27">
        <f>'Fluxo dív. garantidas - RRF'!K83</f>
        <v>97754721.093333319</v>
      </c>
      <c r="N83" s="67">
        <f>'Contratos fora RRF'!AS83</f>
        <v>365137.99839475274</v>
      </c>
      <c r="O83" s="67">
        <f>'Contratos fora RRF'!AR83</f>
        <v>1553099.5535849519</v>
      </c>
      <c r="P83" s="28">
        <f>'Contratos fora RRF'!AT83</f>
        <v>1918237.5519797048</v>
      </c>
      <c r="Q83" s="30"/>
      <c r="R83" s="30"/>
      <c r="S83" s="30"/>
      <c r="T83" s="140">
        <f>'OC A CONTRATAR'!C83</f>
        <v>0</v>
      </c>
      <c r="U83" s="140">
        <f>'OC A CONTRATAR'!B83</f>
        <v>0</v>
      </c>
      <c r="V83" s="140">
        <f>'OC A CONTRATAR'!D83</f>
        <v>0</v>
      </c>
      <c r="W83" s="140">
        <f>'OC A CONTRATAR'!H83</f>
        <v>0</v>
      </c>
      <c r="X83" s="140">
        <f>'OC A CONTRATAR'!G83</f>
        <v>0</v>
      </c>
      <c r="Y83" s="140">
        <f>'OC A CONTRATAR'!I83</f>
        <v>0</v>
      </c>
      <c r="Z83" s="140">
        <f>'OC A CONTRATAR'!M83</f>
        <v>0</v>
      </c>
      <c r="AA83" s="140">
        <f>'OC A CONTRATAR'!L83</f>
        <v>0</v>
      </c>
      <c r="AB83" s="140">
        <f>'OC A CONTRATAR'!N83</f>
        <v>0</v>
      </c>
      <c r="AC83" s="140">
        <f>'OC A CONTRATAR'!X83</f>
        <v>0</v>
      </c>
      <c r="AD83" s="140">
        <f>'OC A CONTRATAR'!W83</f>
        <v>0</v>
      </c>
      <c r="AE83" s="140">
        <f>'OC A CONTRATAR'!Y83</f>
        <v>0</v>
      </c>
      <c r="AF83" s="68">
        <f t="shared" si="17"/>
        <v>428558306.14909989</v>
      </c>
      <c r="AG83" s="68">
        <f t="shared" si="18"/>
        <v>214598372.38759777</v>
      </c>
      <c r="AH83" s="68">
        <f t="shared" si="19"/>
        <v>643156678.53669763</v>
      </c>
      <c r="AJ83">
        <f t="shared" si="20"/>
        <v>2028</v>
      </c>
      <c r="AL83" s="6">
        <f t="shared" si="21"/>
        <v>0</v>
      </c>
      <c r="AM83" s="6">
        <f t="shared" si="22"/>
        <v>0</v>
      </c>
      <c r="AN83" s="6">
        <f t="shared" si="23"/>
        <v>0</v>
      </c>
    </row>
    <row r="84" spans="1:40" x14ac:dyDescent="0.3">
      <c r="A84" s="66">
        <v>47027</v>
      </c>
      <c r="B84" s="25">
        <f>'Art. 9º-A'!J85</f>
        <v>162317893.29729673</v>
      </c>
      <c r="C84" s="25">
        <f>'Art. 9º-A'!K85</f>
        <v>102627104.21320611</v>
      </c>
      <c r="D84" s="25">
        <f>'Art. 9º-A'!I85</f>
        <v>264944997.51050285</v>
      </c>
      <c r="E84" s="26">
        <f>'9496'!T84</f>
        <v>230261347.84109172</v>
      </c>
      <c r="F84" s="26">
        <f>'9496'!U84</f>
        <v>51949758.613472492</v>
      </c>
      <c r="G84" s="26">
        <f>'9496'!V84</f>
        <v>282211106.45456421</v>
      </c>
      <c r="H84" s="45"/>
      <c r="I84" s="45"/>
      <c r="J84" s="45"/>
      <c r="K84" s="27">
        <f>'Fluxo dív. garantidas - RRF'!J84</f>
        <v>5975220.1733333338</v>
      </c>
      <c r="L84" s="27">
        <f>'Fluxo dív. garantidas - RRF'!I84</f>
        <v>0</v>
      </c>
      <c r="M84" s="27">
        <f>'Fluxo dív. garantidas - RRF'!K84</f>
        <v>5975220.1733333338</v>
      </c>
      <c r="N84" s="67">
        <f>'Contratos fora RRF'!AS84</f>
        <v>5456792.8081569159</v>
      </c>
      <c r="O84" s="67">
        <f>'Contratos fora RRF'!AR84</f>
        <v>9512984.444800064</v>
      </c>
      <c r="P84" s="28">
        <f>'Contratos fora RRF'!AT84</f>
        <v>14969777.252956981</v>
      </c>
      <c r="Q84" s="30"/>
      <c r="R84" s="30"/>
      <c r="S84" s="30"/>
      <c r="T84" s="140">
        <f>'OC A CONTRATAR'!C84</f>
        <v>0</v>
      </c>
      <c r="U84" s="140">
        <f>'OC A CONTRATAR'!B84</f>
        <v>0</v>
      </c>
      <c r="V84" s="140">
        <f>'OC A CONTRATAR'!D84</f>
        <v>0</v>
      </c>
      <c r="W84" s="140">
        <f>'OC A CONTRATAR'!H84</f>
        <v>0</v>
      </c>
      <c r="X84" s="140">
        <f>'OC A CONTRATAR'!G84</f>
        <v>0</v>
      </c>
      <c r="Y84" s="140">
        <f>'OC A CONTRATAR'!I84</f>
        <v>0</v>
      </c>
      <c r="Z84" s="140">
        <f>'OC A CONTRATAR'!M84</f>
        <v>0</v>
      </c>
      <c r="AA84" s="140">
        <f>'OC A CONTRATAR'!L84</f>
        <v>0</v>
      </c>
      <c r="AB84" s="140">
        <f>'OC A CONTRATAR'!N84</f>
        <v>0</v>
      </c>
      <c r="AC84" s="140">
        <f>'OC A CONTRATAR'!X84</f>
        <v>0</v>
      </c>
      <c r="AD84" s="140">
        <f>'OC A CONTRATAR'!W84</f>
        <v>0</v>
      </c>
      <c r="AE84" s="140">
        <f>'OC A CONTRATAR'!Y84</f>
        <v>0</v>
      </c>
      <c r="AF84" s="68">
        <f t="shared" si="17"/>
        <v>404011254.11987871</v>
      </c>
      <c r="AG84" s="68">
        <f t="shared" si="18"/>
        <v>164089847.27147865</v>
      </c>
      <c r="AH84" s="68">
        <f t="shared" si="19"/>
        <v>568101101.3913573</v>
      </c>
      <c r="AJ84">
        <f t="shared" si="20"/>
        <v>2028</v>
      </c>
      <c r="AL84" s="6">
        <f t="shared" si="21"/>
        <v>0</v>
      </c>
      <c r="AM84" s="6">
        <f t="shared" si="22"/>
        <v>0</v>
      </c>
      <c r="AN84" s="6">
        <f t="shared" si="23"/>
        <v>0</v>
      </c>
    </row>
    <row r="85" spans="1:40" x14ac:dyDescent="0.3">
      <c r="A85" s="66">
        <v>47058</v>
      </c>
      <c r="B85" s="25">
        <f>'Art. 9º-A'!J86</f>
        <v>163039436.46138412</v>
      </c>
      <c r="C85" s="25">
        <f>'Art. 9º-A'!K86</f>
        <v>103645354.11027274</v>
      </c>
      <c r="D85" s="25">
        <f>'Art. 9º-A'!I86</f>
        <v>266684790.57165685</v>
      </c>
      <c r="E85" s="26">
        <f>'9496'!T85</f>
        <v>230290488.2684333</v>
      </c>
      <c r="F85" s="26">
        <f>'9496'!U85</f>
        <v>52722573.781415552</v>
      </c>
      <c r="G85" s="26">
        <f>'9496'!V85</f>
        <v>283013062.04984885</v>
      </c>
      <c r="H85" s="45"/>
      <c r="I85" s="45"/>
      <c r="J85" s="45"/>
      <c r="K85" s="27">
        <f>'Fluxo dív. garantidas - RRF'!J85</f>
        <v>31341887.120000001</v>
      </c>
      <c r="L85" s="27">
        <f>'Fluxo dív. garantidas - RRF'!I85</f>
        <v>58638520.106666654</v>
      </c>
      <c r="M85" s="27">
        <f>'Fluxo dív. garantidas - RRF'!K85</f>
        <v>89980407.226666659</v>
      </c>
      <c r="N85" s="67">
        <f>'Contratos fora RRF'!AS85</f>
        <v>1541712.5697042425</v>
      </c>
      <c r="O85" s="67">
        <f>'Contratos fora RRF'!AR85</f>
        <v>12345266.444507886</v>
      </c>
      <c r="P85" s="28">
        <f>'Contratos fora RRF'!AT85</f>
        <v>13886979.014212128</v>
      </c>
      <c r="Q85" s="30"/>
      <c r="R85" s="30"/>
      <c r="S85" s="30"/>
      <c r="T85" s="140">
        <f>'OC A CONTRATAR'!C85</f>
        <v>0</v>
      </c>
      <c r="U85" s="140">
        <f>'OC A CONTRATAR'!B85</f>
        <v>0</v>
      </c>
      <c r="V85" s="140">
        <f>'OC A CONTRATAR'!D85</f>
        <v>0</v>
      </c>
      <c r="W85" s="140">
        <f>'OC A CONTRATAR'!H85</f>
        <v>0</v>
      </c>
      <c r="X85" s="140">
        <f>'OC A CONTRATAR'!G85</f>
        <v>0</v>
      </c>
      <c r="Y85" s="140">
        <f>'OC A CONTRATAR'!I85</f>
        <v>0</v>
      </c>
      <c r="Z85" s="140">
        <f>'OC A CONTRATAR'!M85</f>
        <v>0</v>
      </c>
      <c r="AA85" s="140">
        <f>'OC A CONTRATAR'!L85</f>
        <v>0</v>
      </c>
      <c r="AB85" s="140">
        <f>'OC A CONTRATAR'!N85</f>
        <v>0</v>
      </c>
      <c r="AC85" s="140">
        <f>'OC A CONTRATAR'!X85</f>
        <v>0</v>
      </c>
      <c r="AD85" s="140">
        <f>'OC A CONTRATAR'!W85</f>
        <v>0</v>
      </c>
      <c r="AE85" s="140">
        <f>'OC A CONTRATAR'!Y85</f>
        <v>0</v>
      </c>
      <c r="AF85" s="68">
        <f t="shared" si="17"/>
        <v>426213524.41952163</v>
      </c>
      <c r="AG85" s="68">
        <f t="shared" si="18"/>
        <v>227351714.44286284</v>
      </c>
      <c r="AH85" s="68">
        <f t="shared" si="19"/>
        <v>653565238.86238456</v>
      </c>
      <c r="AJ85">
        <f t="shared" si="20"/>
        <v>2028</v>
      </c>
      <c r="AL85" s="6">
        <f t="shared" si="21"/>
        <v>0</v>
      </c>
      <c r="AM85" s="6">
        <f t="shared" si="22"/>
        <v>0</v>
      </c>
      <c r="AN85" s="6">
        <f t="shared" si="23"/>
        <v>0</v>
      </c>
    </row>
    <row r="86" spans="1:40" x14ac:dyDescent="0.3">
      <c r="A86" s="66">
        <v>47088</v>
      </c>
      <c r="B86" s="25">
        <f>'Art. 9º-A'!J87</f>
        <v>163957875.03098255</v>
      </c>
      <c r="C86" s="25">
        <f>'Art. 9º-A'!K87</f>
        <v>104798713.90031314</v>
      </c>
      <c r="D86" s="25">
        <f>'Art. 9º-A'!I87</f>
        <v>268756588.93129569</v>
      </c>
      <c r="E86" s="26">
        <f>'9496'!T86</f>
        <v>230553954.40165025</v>
      </c>
      <c r="F86" s="26">
        <f>'9496'!U86</f>
        <v>53606724.673734367</v>
      </c>
      <c r="G86" s="26">
        <f>'9496'!V86</f>
        <v>284160679.07538462</v>
      </c>
      <c r="H86" s="45"/>
      <c r="I86" s="45"/>
      <c r="J86" s="45"/>
      <c r="K86" s="27">
        <f>'Fluxo dív. garantidas - RRF'!J86</f>
        <v>5799062.0899999999</v>
      </c>
      <c r="L86" s="27">
        <f>'Fluxo dív. garantidas - RRF'!I86</f>
        <v>30417.129999999888</v>
      </c>
      <c r="M86" s="27">
        <f>'Fluxo dív. garantidas - RRF'!K86</f>
        <v>5829479.2199999997</v>
      </c>
      <c r="N86" s="67">
        <f>'Contratos fora RRF'!AS86</f>
        <v>322960.70867911424</v>
      </c>
      <c r="O86" s="67">
        <f>'Contratos fora RRF'!AR86</f>
        <v>1582794.44026371</v>
      </c>
      <c r="P86" s="28">
        <f>'Contratos fora RRF'!AT86</f>
        <v>1905755.148942824</v>
      </c>
      <c r="Q86" s="30"/>
      <c r="R86" s="30"/>
      <c r="S86" s="30"/>
      <c r="T86" s="140">
        <f>'OC A CONTRATAR'!C86</f>
        <v>11748392.358977471</v>
      </c>
      <c r="U86" s="140">
        <f>'OC A CONTRATAR'!B86</f>
        <v>0</v>
      </c>
      <c r="V86" s="140">
        <f>'OC A CONTRATAR'!D86</f>
        <v>11748392.358977471</v>
      </c>
      <c r="W86" s="140">
        <f>'OC A CONTRATAR'!H86</f>
        <v>2657826.7255849363</v>
      </c>
      <c r="X86" s="140">
        <f>'OC A CONTRATAR'!G86</f>
        <v>3630975.0000000005</v>
      </c>
      <c r="Y86" s="140">
        <f>'OC A CONTRATAR'!I86</f>
        <v>6288801.7255849373</v>
      </c>
      <c r="Z86" s="140">
        <f>'OC A CONTRATAR'!M86</f>
        <v>36010192.898530036</v>
      </c>
      <c r="AA86" s="140">
        <f>'OC A CONTRATAR'!L86</f>
        <v>27204607.101715628</v>
      </c>
      <c r="AB86" s="140">
        <f>'OC A CONTRATAR'!N86</f>
        <v>63214800.000245668</v>
      </c>
      <c r="AC86" s="140">
        <f>'OC A CONTRATAR'!X86</f>
        <v>102316638.14057797</v>
      </c>
      <c r="AD86" s="140">
        <f>'OC A CONTRATAR'!W86</f>
        <v>173000000</v>
      </c>
      <c r="AE86" s="140">
        <f>'OC A CONTRATAR'!Y86</f>
        <v>275316638.14057797</v>
      </c>
      <c r="AF86" s="68">
        <f t="shared" si="17"/>
        <v>553366902.35498238</v>
      </c>
      <c r="AG86" s="68">
        <f t="shared" si="18"/>
        <v>363854232.24602687</v>
      </c>
      <c r="AH86" s="68">
        <f t="shared" si="19"/>
        <v>917221134.60100913</v>
      </c>
      <c r="AJ86">
        <f t="shared" si="20"/>
        <v>2028</v>
      </c>
      <c r="AL86" s="6">
        <f t="shared" si="21"/>
        <v>0</v>
      </c>
      <c r="AM86" s="6">
        <f t="shared" si="22"/>
        <v>0</v>
      </c>
      <c r="AN86" s="6">
        <f t="shared" si="23"/>
        <v>0</v>
      </c>
    </row>
    <row r="87" spans="1:40" x14ac:dyDescent="0.3">
      <c r="A87" s="66">
        <v>47119</v>
      </c>
      <c r="B87" s="25">
        <f>'Art. 9º-A'!J88</f>
        <v>164681065.20840204</v>
      </c>
      <c r="C87" s="25">
        <f>'Art. 9º-A'!K88</f>
        <v>105837330.27404028</v>
      </c>
      <c r="D87" s="25">
        <f>'Art. 9º-A'!I88</f>
        <v>270518395.48244232</v>
      </c>
      <c r="E87" s="26">
        <f>'9496'!T87</f>
        <v>230654706.09459352</v>
      </c>
      <c r="F87" s="26">
        <f>'9496'!U87</f>
        <v>101951981.0815987</v>
      </c>
      <c r="G87" s="26">
        <f>'9496'!V87</f>
        <v>332606687.17619222</v>
      </c>
      <c r="H87" s="45"/>
      <c r="I87" s="45"/>
      <c r="J87" s="45"/>
      <c r="K87" s="27">
        <f>'Fluxo dív. garantidas - RRF'!J87</f>
        <v>6067392.0899999999</v>
      </c>
      <c r="L87" s="27">
        <f>'Fluxo dív. garantidas - RRF'!I87</f>
        <v>942368.11888888944</v>
      </c>
      <c r="M87" s="27">
        <f>'Fluxo dív. garantidas - RRF'!K87</f>
        <v>7009760.2088888893</v>
      </c>
      <c r="N87" s="67">
        <f>'Contratos fora RRF'!AS87</f>
        <v>43651577.674150646</v>
      </c>
      <c r="O87" s="67">
        <f>'Contratos fora RRF'!AR87</f>
        <v>60481827.849464506</v>
      </c>
      <c r="P87" s="28">
        <f>'Contratos fora RRF'!AT87</f>
        <v>104133405.52361514</v>
      </c>
      <c r="Q87" s="30"/>
      <c r="R87" s="30"/>
      <c r="S87" s="30"/>
      <c r="T87" s="140">
        <f>'OC A CONTRATAR'!C87</f>
        <v>0</v>
      </c>
      <c r="U87" s="140">
        <f>'OC A CONTRATAR'!B87</f>
        <v>0</v>
      </c>
      <c r="V87" s="140">
        <f>'OC A CONTRATAR'!D87</f>
        <v>0</v>
      </c>
      <c r="W87" s="140">
        <f>'OC A CONTRATAR'!H87</f>
        <v>0</v>
      </c>
      <c r="X87" s="140">
        <f>'OC A CONTRATAR'!G87</f>
        <v>0</v>
      </c>
      <c r="Y87" s="140">
        <f>'OC A CONTRATAR'!I87</f>
        <v>0</v>
      </c>
      <c r="Z87" s="140">
        <f>'OC A CONTRATAR'!M87</f>
        <v>0</v>
      </c>
      <c r="AA87" s="140">
        <f>'OC A CONTRATAR'!L87</f>
        <v>0</v>
      </c>
      <c r="AB87" s="140">
        <f>'OC A CONTRATAR'!N87</f>
        <v>0</v>
      </c>
      <c r="AC87" s="140">
        <f>'OC A CONTRATAR'!X87</f>
        <v>0</v>
      </c>
      <c r="AD87" s="140">
        <f>'OC A CONTRATAR'!W87</f>
        <v>0</v>
      </c>
      <c r="AE87" s="140">
        <f>'OC A CONTRATAR'!Y87</f>
        <v>0</v>
      </c>
      <c r="AF87" s="68">
        <f t="shared" si="17"/>
        <v>445054741.06714618</v>
      </c>
      <c r="AG87" s="68">
        <f t="shared" si="18"/>
        <v>269213507.32399237</v>
      </c>
      <c r="AH87" s="68">
        <f t="shared" si="19"/>
        <v>714268248.39113855</v>
      </c>
      <c r="AJ87">
        <f t="shared" si="20"/>
        <v>2029</v>
      </c>
      <c r="AL87" s="6">
        <f t="shared" si="21"/>
        <v>0</v>
      </c>
      <c r="AM87" s="6">
        <f t="shared" si="22"/>
        <v>0</v>
      </c>
      <c r="AN87" s="6">
        <f t="shared" si="23"/>
        <v>0</v>
      </c>
    </row>
    <row r="88" spans="1:40" x14ac:dyDescent="0.3">
      <c r="A88" s="66">
        <v>47150</v>
      </c>
      <c r="B88" s="25">
        <f>'Art. 9º-A'!J89</f>
        <v>165243441.61026365</v>
      </c>
      <c r="C88" s="25">
        <f>'Art. 9º-A'!K89</f>
        <v>106781509.24612761</v>
      </c>
      <c r="D88" s="25">
        <f>'Art. 9º-A'!I89</f>
        <v>272024950.85639125</v>
      </c>
      <c r="E88" s="26">
        <f>'9496'!T88</f>
        <v>230891124.18201882</v>
      </c>
      <c r="F88" s="26">
        <f>'9496'!U88</f>
        <v>102979496.51968467</v>
      </c>
      <c r="G88" s="26">
        <f>'9496'!V88</f>
        <v>333870620.70170349</v>
      </c>
      <c r="H88" s="45"/>
      <c r="I88" s="45"/>
      <c r="J88" s="45"/>
      <c r="K88" s="27">
        <f>'Fluxo dív. garantidas - RRF'!J88</f>
        <v>6048721.5199999996</v>
      </c>
      <c r="L88" s="27">
        <f>'Fluxo dív. garantidas - RRF'!I88</f>
        <v>946517.13444444444</v>
      </c>
      <c r="M88" s="27">
        <f>'Fluxo dív. garantidas - RRF'!K88</f>
        <v>6995238.654444444</v>
      </c>
      <c r="N88" s="67">
        <f>'Contratos fora RRF'!AS88</f>
        <v>3009580.1358485194</v>
      </c>
      <c r="O88" s="67">
        <f>'Contratos fora RRF'!AR88</f>
        <v>8227836.4594891211</v>
      </c>
      <c r="P88" s="28">
        <f>'Contratos fora RRF'!AT88</f>
        <v>11237416.59533764</v>
      </c>
      <c r="Q88" s="30"/>
      <c r="R88" s="30"/>
      <c r="S88" s="30"/>
      <c r="T88" s="140">
        <f>'OC A CONTRATAR'!C88</f>
        <v>0</v>
      </c>
      <c r="U88" s="140">
        <f>'OC A CONTRATAR'!B88</f>
        <v>0</v>
      </c>
      <c r="V88" s="140">
        <f>'OC A CONTRATAR'!D88</f>
        <v>0</v>
      </c>
      <c r="W88" s="140">
        <f>'OC A CONTRATAR'!H88</f>
        <v>0</v>
      </c>
      <c r="X88" s="140">
        <f>'OC A CONTRATAR'!G88</f>
        <v>0</v>
      </c>
      <c r="Y88" s="140">
        <f>'OC A CONTRATAR'!I88</f>
        <v>0</v>
      </c>
      <c r="Z88" s="140">
        <f>'OC A CONTRATAR'!M88</f>
        <v>0</v>
      </c>
      <c r="AA88" s="140">
        <f>'OC A CONTRATAR'!L88</f>
        <v>0</v>
      </c>
      <c r="AB88" s="140">
        <f>'OC A CONTRATAR'!N88</f>
        <v>0</v>
      </c>
      <c r="AC88" s="140">
        <f>'OC A CONTRATAR'!X88</f>
        <v>0</v>
      </c>
      <c r="AD88" s="140">
        <f>'OC A CONTRATAR'!W88</f>
        <v>0</v>
      </c>
      <c r="AE88" s="140">
        <f>'OC A CONTRATAR'!Y88</f>
        <v>0</v>
      </c>
      <c r="AF88" s="68">
        <f t="shared" si="17"/>
        <v>405192867.44813097</v>
      </c>
      <c r="AG88" s="68">
        <f t="shared" si="18"/>
        <v>218935359.35974583</v>
      </c>
      <c r="AH88" s="68">
        <f t="shared" si="19"/>
        <v>624128226.80787683</v>
      </c>
      <c r="AJ88">
        <f t="shared" si="20"/>
        <v>2029</v>
      </c>
      <c r="AL88" s="6">
        <f t="shared" si="21"/>
        <v>0</v>
      </c>
      <c r="AM88" s="6">
        <f t="shared" si="22"/>
        <v>0</v>
      </c>
      <c r="AN88" s="6">
        <f t="shared" si="23"/>
        <v>0</v>
      </c>
    </row>
    <row r="89" spans="1:40" x14ac:dyDescent="0.3">
      <c r="A89" s="66">
        <v>47178</v>
      </c>
      <c r="B89" s="25">
        <f>'Art. 9º-A'!J90</f>
        <v>165915303.83389369</v>
      </c>
      <c r="C89" s="25">
        <f>'Art. 9º-A'!K90</f>
        <v>107805272.21469143</v>
      </c>
      <c r="D89" s="25">
        <f>'Art. 9º-A'!I90</f>
        <v>273720576.04858512</v>
      </c>
      <c r="E89" s="26">
        <f>'9496'!T89</f>
        <v>231289406.7714268</v>
      </c>
      <c r="F89" s="26">
        <f>'9496'!U89</f>
        <v>104145483.96283662</v>
      </c>
      <c r="G89" s="26">
        <f>'9496'!V89</f>
        <v>335434890.73426342</v>
      </c>
      <c r="H89" s="45"/>
      <c r="I89" s="45"/>
      <c r="J89" s="45"/>
      <c r="K89" s="27">
        <f>'Fluxo dív. garantidas - RRF'!J89</f>
        <v>33917149.119999997</v>
      </c>
      <c r="L89" s="27">
        <f>'Fluxo dív. garantidas - RRF'!I89</f>
        <v>81732422.112222224</v>
      </c>
      <c r="M89" s="27">
        <f>'Fluxo dív. garantidas - RRF'!K89</f>
        <v>115649571.23222223</v>
      </c>
      <c r="N89" s="67">
        <f>'Contratos fora RRF'!AS89</f>
        <v>292937.15060342912</v>
      </c>
      <c r="O89" s="67">
        <f>'Contratos fora RRF'!AR89</f>
        <v>1613034.2193931751</v>
      </c>
      <c r="P89" s="28">
        <f>'Contratos fora RRF'!AT89</f>
        <v>1905971.369996604</v>
      </c>
      <c r="Q89" s="30"/>
      <c r="R89" s="30"/>
      <c r="S89" s="30"/>
      <c r="T89" s="140">
        <f>'OC A CONTRATAR'!C89</f>
        <v>0</v>
      </c>
      <c r="U89" s="140">
        <f>'OC A CONTRATAR'!B89</f>
        <v>0</v>
      </c>
      <c r="V89" s="140">
        <f>'OC A CONTRATAR'!D89</f>
        <v>0</v>
      </c>
      <c r="W89" s="140">
        <f>'OC A CONTRATAR'!H89</f>
        <v>0</v>
      </c>
      <c r="X89" s="140">
        <f>'OC A CONTRATAR'!G89</f>
        <v>0</v>
      </c>
      <c r="Y89" s="140">
        <f>'OC A CONTRATAR'!I89</f>
        <v>0</v>
      </c>
      <c r="Z89" s="140">
        <f>'OC A CONTRATAR'!M89</f>
        <v>0</v>
      </c>
      <c r="AA89" s="140">
        <f>'OC A CONTRATAR'!L89</f>
        <v>0</v>
      </c>
      <c r="AB89" s="140">
        <f>'OC A CONTRATAR'!N89</f>
        <v>0</v>
      </c>
      <c r="AC89" s="140">
        <f>'OC A CONTRATAR'!X89</f>
        <v>0</v>
      </c>
      <c r="AD89" s="140">
        <f>'OC A CONTRATAR'!W89</f>
        <v>0</v>
      </c>
      <c r="AE89" s="140">
        <f>'OC A CONTRATAR'!Y89</f>
        <v>0</v>
      </c>
      <c r="AF89" s="68">
        <f t="shared" si="17"/>
        <v>431414796.87592387</v>
      </c>
      <c r="AG89" s="68">
        <f t="shared" si="18"/>
        <v>295296212.50914347</v>
      </c>
      <c r="AH89" s="68">
        <f t="shared" si="19"/>
        <v>726711009.38506734</v>
      </c>
      <c r="AJ89">
        <f t="shared" si="20"/>
        <v>2029</v>
      </c>
      <c r="AL89" s="6">
        <f t="shared" si="21"/>
        <v>0</v>
      </c>
      <c r="AM89" s="6">
        <f t="shared" si="22"/>
        <v>0</v>
      </c>
      <c r="AN89" s="6">
        <f t="shared" si="23"/>
        <v>0</v>
      </c>
    </row>
    <row r="90" spans="1:40" x14ac:dyDescent="0.3">
      <c r="A90" s="66">
        <v>47209</v>
      </c>
      <c r="B90" s="25">
        <f>'Art. 9º-A'!J91</f>
        <v>166462651.78250018</v>
      </c>
      <c r="C90" s="25">
        <f>'Art. 9º-A'!K91</f>
        <v>108757007.3783305</v>
      </c>
      <c r="D90" s="25">
        <f>'Art. 9º-A'!I91</f>
        <v>275219659.16083068</v>
      </c>
      <c r="E90" s="26">
        <f>'9496'!T90</f>
        <v>231054794.69869831</v>
      </c>
      <c r="F90" s="26">
        <f>'9496'!U90</f>
        <v>104978094.10360309</v>
      </c>
      <c r="G90" s="26">
        <f>'9496'!V90</f>
        <v>336032888.80230141</v>
      </c>
      <c r="H90" s="45"/>
      <c r="I90" s="45"/>
      <c r="J90" s="45"/>
      <c r="K90" s="27">
        <f>'Fluxo dív. garantidas - RRF'!J90</f>
        <v>6099984.1299999999</v>
      </c>
      <c r="L90" s="27">
        <f>'Fluxo dív. garantidas - RRF'!I90</f>
        <v>935125.44333333429</v>
      </c>
      <c r="M90" s="27">
        <f>'Fluxo dív. garantidas - RRF'!K90</f>
        <v>7035109.5733333342</v>
      </c>
      <c r="N90" s="67">
        <f>'Contratos fora RRF'!AS90</f>
        <v>5234683.9586622911</v>
      </c>
      <c r="O90" s="67">
        <f>'Contratos fora RRF'!AR90</f>
        <v>9573297.2031546663</v>
      </c>
      <c r="P90" s="28">
        <f>'Contratos fora RRF'!AT90</f>
        <v>14807981.161816956</v>
      </c>
      <c r="Q90" s="30"/>
      <c r="R90" s="30"/>
      <c r="S90" s="30"/>
      <c r="T90" s="140">
        <f>'OC A CONTRATAR'!C90</f>
        <v>0</v>
      </c>
      <c r="U90" s="140">
        <f>'OC A CONTRATAR'!B90</f>
        <v>0</v>
      </c>
      <c r="V90" s="140">
        <f>'OC A CONTRATAR'!D90</f>
        <v>0</v>
      </c>
      <c r="W90" s="140">
        <f>'OC A CONTRATAR'!H90</f>
        <v>0</v>
      </c>
      <c r="X90" s="140">
        <f>'OC A CONTRATAR'!G90</f>
        <v>0</v>
      </c>
      <c r="Y90" s="140">
        <f>'OC A CONTRATAR'!I90</f>
        <v>0</v>
      </c>
      <c r="Z90" s="140">
        <f>'OC A CONTRATAR'!M90</f>
        <v>0</v>
      </c>
      <c r="AA90" s="140">
        <f>'OC A CONTRATAR'!L90</f>
        <v>0</v>
      </c>
      <c r="AB90" s="140">
        <f>'OC A CONTRATAR'!N90</f>
        <v>0</v>
      </c>
      <c r="AC90" s="140">
        <f>'OC A CONTRATAR'!X90</f>
        <v>0</v>
      </c>
      <c r="AD90" s="140">
        <f>'OC A CONTRATAR'!W90</f>
        <v>0</v>
      </c>
      <c r="AE90" s="140">
        <f>'OC A CONTRATAR'!Y90</f>
        <v>0</v>
      </c>
      <c r="AF90" s="68">
        <f t="shared" si="17"/>
        <v>408852114.56986076</v>
      </c>
      <c r="AG90" s="68">
        <f t="shared" si="18"/>
        <v>224243524.12842157</v>
      </c>
      <c r="AH90" s="68">
        <f t="shared" si="19"/>
        <v>633095638.69828248</v>
      </c>
      <c r="AJ90">
        <f t="shared" si="20"/>
        <v>2029</v>
      </c>
      <c r="AL90" s="6">
        <f t="shared" si="21"/>
        <v>0</v>
      </c>
      <c r="AM90" s="6">
        <f t="shared" si="22"/>
        <v>0</v>
      </c>
      <c r="AN90" s="6">
        <f t="shared" si="23"/>
        <v>0</v>
      </c>
    </row>
    <row r="91" spans="1:40" x14ac:dyDescent="0.3">
      <c r="A91" s="66">
        <v>47239</v>
      </c>
      <c r="B91" s="25">
        <f>'Art. 9º-A'!J92</f>
        <v>167077717.37840742</v>
      </c>
      <c r="C91" s="25">
        <f>'Art. 9º-A'!K92</f>
        <v>109761758.10180706</v>
      </c>
      <c r="D91" s="25">
        <f>'Art. 9º-A'!I92</f>
        <v>276839475.48021448</v>
      </c>
      <c r="E91" s="26">
        <f>'9496'!T91</f>
        <v>231445390.07239309</v>
      </c>
      <c r="F91" s="26">
        <f>'9496'!U91</f>
        <v>106165059.59864864</v>
      </c>
      <c r="G91" s="26">
        <f>'9496'!V91</f>
        <v>337610449.67104173</v>
      </c>
      <c r="H91" s="45"/>
      <c r="I91" s="45"/>
      <c r="J91" s="45"/>
      <c r="K91" s="27">
        <f>'Fluxo dív. garantidas - RRF'!J91</f>
        <v>28631107.939999998</v>
      </c>
      <c r="L91" s="27">
        <f>'Fluxo dív. garantidas - RRF'!I91</f>
        <v>74237650.025555566</v>
      </c>
      <c r="M91" s="27">
        <f>'Fluxo dív. garantidas - RRF'!K91</f>
        <v>102868757.96555556</v>
      </c>
      <c r="N91" s="67">
        <f>'Contratos fora RRF'!AS91</f>
        <v>1261867.1176494795</v>
      </c>
      <c r="O91" s="67">
        <f>'Contratos fora RRF'!AR91</f>
        <v>12406037.365329141</v>
      </c>
      <c r="P91" s="28">
        <f>'Contratos fora RRF'!AT91</f>
        <v>13667904.482978621</v>
      </c>
      <c r="Q91" s="30"/>
      <c r="R91" s="30"/>
      <c r="S91" s="30"/>
      <c r="T91" s="140">
        <f>'OC A CONTRATAR'!C91</f>
        <v>0</v>
      </c>
      <c r="U91" s="140">
        <f>'OC A CONTRATAR'!B91</f>
        <v>0</v>
      </c>
      <c r="V91" s="140">
        <f>'OC A CONTRATAR'!D91</f>
        <v>0</v>
      </c>
      <c r="W91" s="140">
        <f>'OC A CONTRATAR'!H91</f>
        <v>0</v>
      </c>
      <c r="X91" s="140">
        <f>'OC A CONTRATAR'!G91</f>
        <v>0</v>
      </c>
      <c r="Y91" s="140">
        <f>'OC A CONTRATAR'!I91</f>
        <v>0</v>
      </c>
      <c r="Z91" s="140">
        <f>'OC A CONTRATAR'!M91</f>
        <v>0</v>
      </c>
      <c r="AA91" s="140">
        <f>'OC A CONTRATAR'!L91</f>
        <v>0</v>
      </c>
      <c r="AB91" s="140">
        <f>'OC A CONTRATAR'!N91</f>
        <v>0</v>
      </c>
      <c r="AC91" s="140">
        <f>'OC A CONTRATAR'!X91</f>
        <v>0</v>
      </c>
      <c r="AD91" s="140">
        <f>'OC A CONTRATAR'!W91</f>
        <v>0</v>
      </c>
      <c r="AE91" s="140">
        <f>'OC A CONTRATAR'!Y91</f>
        <v>0</v>
      </c>
      <c r="AF91" s="68">
        <f t="shared" si="17"/>
        <v>428416082.50845003</v>
      </c>
      <c r="AG91" s="68">
        <f t="shared" si="18"/>
        <v>302570505.09134042</v>
      </c>
      <c r="AH91" s="68">
        <f t="shared" si="19"/>
        <v>730986587.59979033</v>
      </c>
      <c r="AJ91">
        <f t="shared" si="20"/>
        <v>2029</v>
      </c>
      <c r="AL91" s="6">
        <f t="shared" si="21"/>
        <v>0</v>
      </c>
      <c r="AM91" s="6">
        <f t="shared" si="22"/>
        <v>0</v>
      </c>
      <c r="AN91" s="6">
        <f t="shared" si="23"/>
        <v>0</v>
      </c>
    </row>
    <row r="92" spans="1:40" x14ac:dyDescent="0.3">
      <c r="A92" s="66">
        <v>47270</v>
      </c>
      <c r="B92" s="25">
        <f>'Art. 9º-A'!J93</f>
        <v>167784676.05055481</v>
      </c>
      <c r="C92" s="25">
        <f>'Art. 9º-A'!K93</f>
        <v>110836328.67083126</v>
      </c>
      <c r="D92" s="25">
        <f>'Art. 9º-A'!I93</f>
        <v>278621004.72138608</v>
      </c>
      <c r="E92" s="26">
        <f>'9496'!T92</f>
        <v>231747608.3075738</v>
      </c>
      <c r="F92" s="26">
        <f>'9496'!U92</f>
        <v>107262106.75224167</v>
      </c>
      <c r="G92" s="26">
        <f>'9496'!V92</f>
        <v>339009715.05981547</v>
      </c>
      <c r="H92" s="45"/>
      <c r="I92" s="45"/>
      <c r="J92" s="45"/>
      <c r="K92" s="27">
        <f>'Fluxo dív. garantidas - RRF'!J92</f>
        <v>5974874.5899999999</v>
      </c>
      <c r="L92" s="27">
        <f>'Fluxo dív. garantidas - RRF'!I92</f>
        <v>962927.56333333533</v>
      </c>
      <c r="M92" s="27">
        <f>'Fluxo dív. garantidas - RRF'!K92</f>
        <v>6937802.1533333352</v>
      </c>
      <c r="N92" s="67">
        <f>'Contratos fora RRF'!AS92</f>
        <v>302715.57320357527</v>
      </c>
      <c r="O92" s="67">
        <f>'Contratos fora RRF'!AR92</f>
        <v>1644028.3222419759</v>
      </c>
      <c r="P92" s="28">
        <f>'Contratos fora RRF'!AT92</f>
        <v>1946743.8954455513</v>
      </c>
      <c r="Q92" s="30"/>
      <c r="R92" s="30"/>
      <c r="S92" s="30"/>
      <c r="T92" s="140">
        <f>'OC A CONTRATAR'!C92</f>
        <v>11643862.305426374</v>
      </c>
      <c r="U92" s="140">
        <f>'OC A CONTRATAR'!B92</f>
        <v>16049999.999999998</v>
      </c>
      <c r="V92" s="140">
        <f>'OC A CONTRATAR'!D92</f>
        <v>27693862.305426374</v>
      </c>
      <c r="W92" s="140">
        <f>'OC A CONTRATAR'!H92</f>
        <v>4036516.7096430003</v>
      </c>
      <c r="X92" s="140">
        <f>'OC A CONTRATAR'!G92</f>
        <v>5493013.4615384396</v>
      </c>
      <c r="Y92" s="140">
        <f>'OC A CONTRATAR'!I92</f>
        <v>9529530.1711814404</v>
      </c>
      <c r="Z92" s="140">
        <f>'OC A CONTRATAR'!M92</f>
        <v>35131529.61552088</v>
      </c>
      <c r="AA92" s="140">
        <f>'OC A CONTRATAR'!L92</f>
        <v>27204607.101715628</v>
      </c>
      <c r="AB92" s="140">
        <f>'OC A CONTRATAR'!N92</f>
        <v>62336136.717236504</v>
      </c>
      <c r="AC92" s="140">
        <f>'OC A CONTRATAR'!X92</f>
        <v>91504312.570010006</v>
      </c>
      <c r="AD92" s="140">
        <f>'OC A CONTRATAR'!W92</f>
        <v>173000000</v>
      </c>
      <c r="AE92" s="140">
        <f>'OC A CONTRATAR'!Y92</f>
        <v>264504312.57001001</v>
      </c>
      <c r="AF92" s="68">
        <f t="shared" si="17"/>
        <v>548126095.72193241</v>
      </c>
      <c r="AG92" s="68">
        <f t="shared" si="18"/>
        <v>442453011.87190229</v>
      </c>
      <c r="AH92" s="68">
        <f t="shared" si="19"/>
        <v>990579107.59383488</v>
      </c>
      <c r="AJ92">
        <f t="shared" si="20"/>
        <v>2029</v>
      </c>
      <c r="AL92" s="6">
        <f t="shared" si="21"/>
        <v>0</v>
      </c>
      <c r="AM92" s="6">
        <f t="shared" si="22"/>
        <v>0</v>
      </c>
      <c r="AN92" s="6">
        <f t="shared" si="23"/>
        <v>0</v>
      </c>
    </row>
    <row r="93" spans="1:40" x14ac:dyDescent="0.3">
      <c r="A93" s="66">
        <v>47300</v>
      </c>
      <c r="B93" s="25">
        <f>'Art. 9º-A'!J94</f>
        <v>168400706.19362986</v>
      </c>
      <c r="C93" s="25">
        <f>'Art. 9º-A'!K94</f>
        <v>111860392.53427619</v>
      </c>
      <c r="D93" s="25">
        <f>'Art. 9º-A'!I94</f>
        <v>280261098.72790605</v>
      </c>
      <c r="E93" s="26">
        <f>'9496'!T93</f>
        <v>231898839.47257772</v>
      </c>
      <c r="F93" s="26">
        <f>'9496'!U93</f>
        <v>108362308.24691871</v>
      </c>
      <c r="G93" s="26">
        <f>'9496'!V93</f>
        <v>340261147.71949643</v>
      </c>
      <c r="H93" s="45"/>
      <c r="I93" s="45"/>
      <c r="J93" s="45"/>
      <c r="K93" s="27">
        <f>'Fluxo dív. garantidas - RRF'!J93</f>
        <v>5850571.6300000008</v>
      </c>
      <c r="L93" s="27">
        <f>'Fluxo dív. garantidas - RRF'!I93</f>
        <v>990550.44333333336</v>
      </c>
      <c r="M93" s="27">
        <f>'Fluxo dív. garantidas - RRF'!K93</f>
        <v>6841122.0733333342</v>
      </c>
      <c r="N93" s="67">
        <f>'Contratos fora RRF'!AS93</f>
        <v>41699152.842123583</v>
      </c>
      <c r="O93" s="67">
        <f>'Contratos fora RRF'!AR93</f>
        <v>60543474.5162315</v>
      </c>
      <c r="P93" s="28">
        <f>'Contratos fora RRF'!AT93</f>
        <v>102242627.35835508</v>
      </c>
      <c r="Q93" s="30"/>
      <c r="R93" s="30"/>
      <c r="S93" s="30"/>
      <c r="T93" s="140">
        <f>'OC A CONTRATAR'!C93</f>
        <v>0</v>
      </c>
      <c r="U93" s="140">
        <f>'OC A CONTRATAR'!B93</f>
        <v>0</v>
      </c>
      <c r="V93" s="140">
        <f>'OC A CONTRATAR'!D93</f>
        <v>0</v>
      </c>
      <c r="W93" s="140">
        <f>'OC A CONTRATAR'!H93</f>
        <v>0</v>
      </c>
      <c r="X93" s="140">
        <f>'OC A CONTRATAR'!G93</f>
        <v>0</v>
      </c>
      <c r="Y93" s="140">
        <f>'OC A CONTRATAR'!I93</f>
        <v>0</v>
      </c>
      <c r="Z93" s="140">
        <f>'OC A CONTRATAR'!M93</f>
        <v>0</v>
      </c>
      <c r="AA93" s="140">
        <f>'OC A CONTRATAR'!L93</f>
        <v>0</v>
      </c>
      <c r="AB93" s="140">
        <f>'OC A CONTRATAR'!N93</f>
        <v>0</v>
      </c>
      <c r="AC93" s="140">
        <f>'OC A CONTRATAR'!X93</f>
        <v>0</v>
      </c>
      <c r="AD93" s="140">
        <f>'OC A CONTRATAR'!W93</f>
        <v>0</v>
      </c>
      <c r="AE93" s="140">
        <f>'OC A CONTRATAR'!Y93</f>
        <v>0</v>
      </c>
      <c r="AF93" s="68">
        <f t="shared" si="17"/>
        <v>447849270.13833112</v>
      </c>
      <c r="AG93" s="68">
        <f t="shared" si="18"/>
        <v>281756725.74075973</v>
      </c>
      <c r="AH93" s="68">
        <f t="shared" si="19"/>
        <v>729605995.87909091</v>
      </c>
      <c r="AJ93">
        <f t="shared" si="20"/>
        <v>2029</v>
      </c>
      <c r="AL93" s="6">
        <f t="shared" si="21"/>
        <v>0</v>
      </c>
      <c r="AM93" s="6">
        <f t="shared" si="22"/>
        <v>0</v>
      </c>
      <c r="AN93" s="6">
        <f t="shared" si="23"/>
        <v>0</v>
      </c>
    </row>
    <row r="94" spans="1:40" x14ac:dyDescent="0.3">
      <c r="A94" s="66">
        <v>47331</v>
      </c>
      <c r="B94" s="25">
        <f>'Art. 9º-A'!J95</f>
        <v>169016896.24183261</v>
      </c>
      <c r="C94" s="25">
        <f>'Art. 9º-A'!K95</f>
        <v>112893896.31811565</v>
      </c>
      <c r="D94" s="25">
        <f>'Art. 9º-A'!I95</f>
        <v>281910792.55994827</v>
      </c>
      <c r="E94" s="26">
        <f>'9496'!T94</f>
        <v>232119468.32363752</v>
      </c>
      <c r="F94" s="26">
        <f>'9496'!U94</f>
        <v>109474822.572624</v>
      </c>
      <c r="G94" s="26">
        <f>'9496'!V94</f>
        <v>341594290.89626151</v>
      </c>
      <c r="H94" s="45"/>
      <c r="I94" s="45"/>
      <c r="J94" s="45"/>
      <c r="K94" s="27">
        <f>'Fluxo dív. garantidas - RRF'!J94</f>
        <v>5851773.5200000005</v>
      </c>
      <c r="L94" s="27">
        <f>'Fluxo dív. garantidas - RRF'!I94</f>
        <v>990283.35666666739</v>
      </c>
      <c r="M94" s="27">
        <f>'Fluxo dív. garantidas - RRF'!K94</f>
        <v>6842056.8766666679</v>
      </c>
      <c r="N94" s="67">
        <f>'Contratos fora RRF'!AS94</f>
        <v>2785495.4598329086</v>
      </c>
      <c r="O94" s="67">
        <f>'Contratos fora RRF'!AR94</f>
        <v>8290297.2851175368</v>
      </c>
      <c r="P94" s="28">
        <f>'Contratos fora RRF'!AT94</f>
        <v>11075792.744950445</v>
      </c>
      <c r="Q94" s="30"/>
      <c r="R94" s="30"/>
      <c r="S94" s="30"/>
      <c r="T94" s="140">
        <f>'OC A CONTRATAR'!C94</f>
        <v>0</v>
      </c>
      <c r="U94" s="140">
        <f>'OC A CONTRATAR'!B94</f>
        <v>0</v>
      </c>
      <c r="V94" s="140">
        <f>'OC A CONTRATAR'!D94</f>
        <v>0</v>
      </c>
      <c r="W94" s="140">
        <f>'OC A CONTRATAR'!H94</f>
        <v>0</v>
      </c>
      <c r="X94" s="140">
        <f>'OC A CONTRATAR'!G94</f>
        <v>0</v>
      </c>
      <c r="Y94" s="140">
        <f>'OC A CONTRATAR'!I94</f>
        <v>0</v>
      </c>
      <c r="Z94" s="140">
        <f>'OC A CONTRATAR'!M94</f>
        <v>0</v>
      </c>
      <c r="AA94" s="140">
        <f>'OC A CONTRATAR'!L94</f>
        <v>0</v>
      </c>
      <c r="AB94" s="140">
        <f>'OC A CONTRATAR'!N94</f>
        <v>0</v>
      </c>
      <c r="AC94" s="140">
        <f>'OC A CONTRATAR'!X94</f>
        <v>0</v>
      </c>
      <c r="AD94" s="140">
        <f>'OC A CONTRATAR'!W94</f>
        <v>0</v>
      </c>
      <c r="AE94" s="140">
        <f>'OC A CONTRATAR'!Y94</f>
        <v>0</v>
      </c>
      <c r="AF94" s="68">
        <f t="shared" si="17"/>
        <v>409773633.54530299</v>
      </c>
      <c r="AG94" s="68">
        <f t="shared" si="18"/>
        <v>231649299.53252384</v>
      </c>
      <c r="AH94" s="68">
        <f t="shared" si="19"/>
        <v>641422933.07782686</v>
      </c>
      <c r="AJ94">
        <f t="shared" si="20"/>
        <v>2029</v>
      </c>
      <c r="AL94" s="6">
        <f t="shared" si="21"/>
        <v>0</v>
      </c>
      <c r="AM94" s="6">
        <f t="shared" si="22"/>
        <v>0</v>
      </c>
      <c r="AN94" s="6">
        <f t="shared" si="23"/>
        <v>0</v>
      </c>
    </row>
    <row r="95" spans="1:40" x14ac:dyDescent="0.3">
      <c r="A95" s="66">
        <v>47362</v>
      </c>
      <c r="B95" s="25">
        <f>'Art. 9º-A'!J96</f>
        <v>169691670.03380343</v>
      </c>
      <c r="C95" s="25">
        <f>'Art. 9º-A'!K96</f>
        <v>113976188.95343199</v>
      </c>
      <c r="D95" s="25">
        <f>'Art. 9º-A'!I96</f>
        <v>283667858.98723543</v>
      </c>
      <c r="E95" s="26">
        <f>'9496'!T95</f>
        <v>232567613.56278354</v>
      </c>
      <c r="F95" s="26">
        <f>'9496'!U95</f>
        <v>110674988.93832064</v>
      </c>
      <c r="G95" s="26">
        <f>'9496'!V95</f>
        <v>343242602.50110418</v>
      </c>
      <c r="H95" s="45"/>
      <c r="I95" s="45"/>
      <c r="J95" s="45"/>
      <c r="K95" s="27">
        <f>'Fluxo dív. garantidas - RRF'!J95</f>
        <v>32909192.509999998</v>
      </c>
      <c r="L95" s="27">
        <f>'Fluxo dív. garantidas - RRF'!I95</f>
        <v>81956412.469999999</v>
      </c>
      <c r="M95" s="27">
        <f>'Fluxo dív. garantidas - RRF'!K95</f>
        <v>114865604.97999999</v>
      </c>
      <c r="N95" s="67">
        <f>'Contratos fora RRF'!AS95</f>
        <v>298001.40035686851</v>
      </c>
      <c r="O95" s="67">
        <f>'Contratos fora RRF'!AR95</f>
        <v>1675744.704982006</v>
      </c>
      <c r="P95" s="28">
        <f>'Contratos fora RRF'!AT95</f>
        <v>1973746.1053388743</v>
      </c>
      <c r="Q95" s="30"/>
      <c r="R95" s="30"/>
      <c r="S95" s="30"/>
      <c r="T95" s="140">
        <f>'OC A CONTRATAR'!C95</f>
        <v>0</v>
      </c>
      <c r="U95" s="140">
        <f>'OC A CONTRATAR'!B95</f>
        <v>0</v>
      </c>
      <c r="V95" s="140">
        <f>'OC A CONTRATAR'!D95</f>
        <v>0</v>
      </c>
      <c r="W95" s="140">
        <f>'OC A CONTRATAR'!H95</f>
        <v>0</v>
      </c>
      <c r="X95" s="140">
        <f>'OC A CONTRATAR'!G95</f>
        <v>0</v>
      </c>
      <c r="Y95" s="140">
        <f>'OC A CONTRATAR'!I95</f>
        <v>0</v>
      </c>
      <c r="Z95" s="140">
        <f>'OC A CONTRATAR'!M95</f>
        <v>0</v>
      </c>
      <c r="AA95" s="140">
        <f>'OC A CONTRATAR'!L95</f>
        <v>0</v>
      </c>
      <c r="AB95" s="140">
        <f>'OC A CONTRATAR'!N95</f>
        <v>0</v>
      </c>
      <c r="AC95" s="140">
        <f>'OC A CONTRATAR'!X95</f>
        <v>0</v>
      </c>
      <c r="AD95" s="140">
        <f>'OC A CONTRATAR'!W95</f>
        <v>0</v>
      </c>
      <c r="AE95" s="140">
        <f>'OC A CONTRATAR'!Y95</f>
        <v>0</v>
      </c>
      <c r="AF95" s="68">
        <f t="shared" si="17"/>
        <v>435466477.50694382</v>
      </c>
      <c r="AG95" s="68">
        <f t="shared" si="18"/>
        <v>308283335.06673461</v>
      </c>
      <c r="AH95" s="68">
        <f t="shared" si="19"/>
        <v>743749812.57367861</v>
      </c>
      <c r="AJ95">
        <f t="shared" si="20"/>
        <v>2029</v>
      </c>
      <c r="AL95" s="6">
        <f t="shared" si="21"/>
        <v>0</v>
      </c>
      <c r="AM95" s="6">
        <f t="shared" si="22"/>
        <v>0</v>
      </c>
      <c r="AN95" s="6">
        <f t="shared" si="23"/>
        <v>0</v>
      </c>
    </row>
    <row r="96" spans="1:40" x14ac:dyDescent="0.3">
      <c r="A96" s="66">
        <v>47392</v>
      </c>
      <c r="B96" s="25">
        <f>'Art. 9º-A'!J97</f>
        <v>170528825.81307307</v>
      </c>
      <c r="C96" s="25">
        <f>'Art. 9º-A'!K97</f>
        <v>115178144.22471109</v>
      </c>
      <c r="D96" s="25">
        <f>'Art. 9º-A'!I97</f>
        <v>285706970.03778416</v>
      </c>
      <c r="E96" s="26">
        <f>'9496'!T96</f>
        <v>232939326.71813062</v>
      </c>
      <c r="F96" s="26">
        <f>'9496'!U96</f>
        <v>111915874.80943844</v>
      </c>
      <c r="G96" s="26">
        <f>'9496'!V96</f>
        <v>344855201.52756906</v>
      </c>
      <c r="H96" s="45"/>
      <c r="I96" s="45"/>
      <c r="J96" s="45"/>
      <c r="K96" s="27">
        <f>'Fluxo dív. garantidas - RRF'!J96</f>
        <v>5541490.6099999994</v>
      </c>
      <c r="L96" s="27">
        <f>'Fluxo dív. garantidas - RRF'!I96</f>
        <v>1059235.1144444458</v>
      </c>
      <c r="M96" s="27">
        <f>'Fluxo dív. garantidas - RRF'!K96</f>
        <v>6600725.7244444452</v>
      </c>
      <c r="N96" s="67">
        <f>'Contratos fora RRF'!AS96</f>
        <v>5021328.736399225</v>
      </c>
      <c r="O96" s="67">
        <f>'Contratos fora RRF'!AR96</f>
        <v>9636519.2433525827</v>
      </c>
      <c r="P96" s="28">
        <f>'Contratos fora RRF'!AT96</f>
        <v>14657847.979751807</v>
      </c>
      <c r="Q96" s="30"/>
      <c r="R96" s="30"/>
      <c r="S96" s="30"/>
      <c r="T96" s="140">
        <f>'OC A CONTRATAR'!C96</f>
        <v>0</v>
      </c>
      <c r="U96" s="140">
        <f>'OC A CONTRATAR'!B96</f>
        <v>0</v>
      </c>
      <c r="V96" s="140">
        <f>'OC A CONTRATAR'!D96</f>
        <v>0</v>
      </c>
      <c r="W96" s="140">
        <f>'OC A CONTRATAR'!H96</f>
        <v>0</v>
      </c>
      <c r="X96" s="140">
        <f>'OC A CONTRATAR'!G96</f>
        <v>0</v>
      </c>
      <c r="Y96" s="140">
        <f>'OC A CONTRATAR'!I96</f>
        <v>0</v>
      </c>
      <c r="Z96" s="140">
        <f>'OC A CONTRATAR'!M96</f>
        <v>0</v>
      </c>
      <c r="AA96" s="140">
        <f>'OC A CONTRATAR'!L96</f>
        <v>0</v>
      </c>
      <c r="AB96" s="140">
        <f>'OC A CONTRATAR'!N96</f>
        <v>0</v>
      </c>
      <c r="AC96" s="140">
        <f>'OC A CONTRATAR'!X96</f>
        <v>0</v>
      </c>
      <c r="AD96" s="140">
        <f>'OC A CONTRATAR'!W96</f>
        <v>0</v>
      </c>
      <c r="AE96" s="140">
        <f>'OC A CONTRATAR'!Y96</f>
        <v>0</v>
      </c>
      <c r="AF96" s="68">
        <f t="shared" si="17"/>
        <v>414030971.87760293</v>
      </c>
      <c r="AG96" s="68">
        <f t="shared" si="18"/>
        <v>237789773.39194655</v>
      </c>
      <c r="AH96" s="68">
        <f t="shared" si="19"/>
        <v>651820745.26954937</v>
      </c>
      <c r="AJ96">
        <f t="shared" si="20"/>
        <v>2029</v>
      </c>
      <c r="AL96" s="6">
        <f t="shared" si="21"/>
        <v>0</v>
      </c>
      <c r="AM96" s="6">
        <f t="shared" si="22"/>
        <v>0</v>
      </c>
      <c r="AN96" s="6">
        <f t="shared" si="23"/>
        <v>0</v>
      </c>
    </row>
    <row r="97" spans="1:40" x14ac:dyDescent="0.3">
      <c r="A97" s="66">
        <v>47423</v>
      </c>
      <c r="B97" s="25">
        <f>'Art. 9º-A'!J98</f>
        <v>171028644.82872316</v>
      </c>
      <c r="C97" s="25">
        <f>'Art. 9º-A'!K98</f>
        <v>116162309.98034826</v>
      </c>
      <c r="D97" s="25">
        <f>'Art. 9º-A'!I98</f>
        <v>287190954.80907142</v>
      </c>
      <c r="E97" s="26">
        <f>'9496'!T97</f>
        <v>232756019.85711837</v>
      </c>
      <c r="F97" s="26">
        <f>'9496'!U97</f>
        <v>112836034.64728898</v>
      </c>
      <c r="G97" s="26">
        <f>'9496'!V97</f>
        <v>345592054.50440735</v>
      </c>
      <c r="H97" s="45"/>
      <c r="I97" s="45"/>
      <c r="J97" s="45"/>
      <c r="K97" s="27">
        <f>'Fluxo dív. garantidas - RRF'!J97</f>
        <v>27363170.98</v>
      </c>
      <c r="L97" s="27">
        <f>'Fluxo dív. garantidas - RRF'!I97</f>
        <v>74519413.794444442</v>
      </c>
      <c r="M97" s="27">
        <f>'Fluxo dív. garantidas - RRF'!K97</f>
        <v>101882584.77444445</v>
      </c>
      <c r="N97" s="67">
        <f>'Contratos fora RRF'!AS97</f>
        <v>1061392.7027111966</v>
      </c>
      <c r="O97" s="67">
        <f>'Contratos fora RRF'!AR97</f>
        <v>12469603.693851814</v>
      </c>
      <c r="P97" s="28">
        <f>'Contratos fora RRF'!AT97</f>
        <v>13530996.396563008</v>
      </c>
      <c r="Q97" s="30"/>
      <c r="R97" s="30"/>
      <c r="S97" s="30"/>
      <c r="T97" s="140">
        <f>'OC A CONTRATAR'!C97</f>
        <v>0</v>
      </c>
      <c r="U97" s="140">
        <f>'OC A CONTRATAR'!B97</f>
        <v>0</v>
      </c>
      <c r="V97" s="140">
        <f>'OC A CONTRATAR'!D97</f>
        <v>0</v>
      </c>
      <c r="W97" s="140">
        <f>'OC A CONTRATAR'!H97</f>
        <v>0</v>
      </c>
      <c r="X97" s="140">
        <f>'OC A CONTRATAR'!G97</f>
        <v>0</v>
      </c>
      <c r="Y97" s="140">
        <f>'OC A CONTRATAR'!I97</f>
        <v>0</v>
      </c>
      <c r="Z97" s="140">
        <f>'OC A CONTRATAR'!M97</f>
        <v>0</v>
      </c>
      <c r="AA97" s="140">
        <f>'OC A CONTRATAR'!L97</f>
        <v>0</v>
      </c>
      <c r="AB97" s="140">
        <f>'OC A CONTRATAR'!N97</f>
        <v>0</v>
      </c>
      <c r="AC97" s="140">
        <f>'OC A CONTRATAR'!X97</f>
        <v>0</v>
      </c>
      <c r="AD97" s="140">
        <f>'OC A CONTRATAR'!W97</f>
        <v>0</v>
      </c>
      <c r="AE97" s="140">
        <f>'OC A CONTRATAR'!Y97</f>
        <v>0</v>
      </c>
      <c r="AF97" s="68">
        <f t="shared" si="17"/>
        <v>432209228.3685528</v>
      </c>
      <c r="AG97" s="68">
        <f t="shared" si="18"/>
        <v>315987362.11593354</v>
      </c>
      <c r="AH97" s="68">
        <f t="shared" si="19"/>
        <v>748196590.48448622</v>
      </c>
      <c r="AJ97">
        <f t="shared" si="20"/>
        <v>2029</v>
      </c>
      <c r="AL97" s="6">
        <f t="shared" si="21"/>
        <v>0</v>
      </c>
      <c r="AM97" s="6">
        <f t="shared" si="22"/>
        <v>0</v>
      </c>
      <c r="AN97" s="6">
        <f t="shared" si="23"/>
        <v>0</v>
      </c>
    </row>
    <row r="98" spans="1:40" x14ac:dyDescent="0.3">
      <c r="A98" s="66">
        <v>47453</v>
      </c>
      <c r="B98" s="25">
        <f>'Art. 9º-A'!J99</f>
        <v>171795301.74175611</v>
      </c>
      <c r="C98" s="25">
        <f>'Art. 9º-A'!K99</f>
        <v>117337616.7866458</v>
      </c>
      <c r="D98" s="25">
        <f>'Art. 9º-A'!I99</f>
        <v>289132918.52840191</v>
      </c>
      <c r="E98" s="26">
        <f>'9496'!T98</f>
        <v>233196014.04053164</v>
      </c>
      <c r="F98" s="26">
        <f>'9496'!U98</f>
        <v>114134628.61793083</v>
      </c>
      <c r="G98" s="26">
        <f>'9496'!V98</f>
        <v>347330642.65846246</v>
      </c>
      <c r="H98" s="45"/>
      <c r="I98" s="45"/>
      <c r="J98" s="45"/>
      <c r="K98" s="27">
        <f>'Fluxo dív. garantidas - RRF'!J98</f>
        <v>5762426.0899999999</v>
      </c>
      <c r="L98" s="27">
        <f>'Fluxo dív. garantidas - RRF'!I98</f>
        <v>1010138.3411111115</v>
      </c>
      <c r="M98" s="27">
        <f>'Fluxo dív. garantidas - RRF'!K98</f>
        <v>6772564.4311111113</v>
      </c>
      <c r="N98" s="67">
        <f>'Contratos fora RRF'!AS98</f>
        <v>256493.90822098134</v>
      </c>
      <c r="O98" s="67">
        <f>'Contratos fora RRF'!AR98</f>
        <v>1707939.5266597532</v>
      </c>
      <c r="P98" s="28">
        <f>'Contratos fora RRF'!AT98</f>
        <v>1964433.4348807344</v>
      </c>
      <c r="Q98" s="30"/>
      <c r="R98" s="30"/>
      <c r="S98" s="30"/>
      <c r="T98" s="140">
        <f>'OC A CONTRATAR'!C98</f>
        <v>11386694.011806009</v>
      </c>
      <c r="U98" s="140">
        <f>'OC A CONTRATAR'!B98</f>
        <v>16049999.999999998</v>
      </c>
      <c r="V98" s="140">
        <f>'OC A CONTRATAR'!D98</f>
        <v>27436694.011806007</v>
      </c>
      <c r="W98" s="140">
        <f>'OC A CONTRATAR'!H98</f>
        <v>3827424.1579010002</v>
      </c>
      <c r="X98" s="140">
        <f>'OC A CONTRATAR'!G98</f>
        <v>5493013.4615384396</v>
      </c>
      <c r="Y98" s="140">
        <f>'OC A CONTRATAR'!I98</f>
        <v>9320437.6194394398</v>
      </c>
      <c r="Z98" s="140">
        <f>'OC A CONTRATAR'!M98</f>
        <v>34671281.515970558</v>
      </c>
      <c r="AA98" s="140">
        <f>'OC A CONTRATAR'!L98</f>
        <v>27204607.101715628</v>
      </c>
      <c r="AB98" s="140">
        <f>'OC A CONTRATAR'!N98</f>
        <v>61875888.617686182</v>
      </c>
      <c r="AC98" s="140">
        <f>'OC A CONTRATAR'!X98</f>
        <v>85957103.072537988</v>
      </c>
      <c r="AD98" s="140">
        <f>'OC A CONTRATAR'!W98</f>
        <v>173000000</v>
      </c>
      <c r="AE98" s="140">
        <f>'OC A CONTRATAR'!Y98</f>
        <v>258957103.07253799</v>
      </c>
      <c r="AF98" s="68">
        <f t="shared" si="17"/>
        <v>546852738.5387243</v>
      </c>
      <c r="AG98" s="68">
        <f t="shared" si="18"/>
        <v>455937943.83560157</v>
      </c>
      <c r="AH98" s="68">
        <f t="shared" si="19"/>
        <v>1002790682.3743259</v>
      </c>
      <c r="AJ98">
        <f t="shared" si="20"/>
        <v>2029</v>
      </c>
      <c r="AL98" s="6">
        <f t="shared" si="21"/>
        <v>0</v>
      </c>
      <c r="AM98" s="6">
        <f t="shared" si="22"/>
        <v>0</v>
      </c>
      <c r="AN98" s="6">
        <f t="shared" si="23"/>
        <v>0</v>
      </c>
    </row>
    <row r="99" spans="1:40" x14ac:dyDescent="0.3">
      <c r="A99" s="66">
        <v>47484</v>
      </c>
      <c r="B99" s="25">
        <f>'Art. 9º-A'!J100</f>
        <v>172353820.36780816</v>
      </c>
      <c r="C99" s="25">
        <f>'Art. 9º-A'!K100</f>
        <v>118381003.96920085</v>
      </c>
      <c r="D99" s="25">
        <f>'Art. 9º-A'!I100</f>
        <v>290734824.33700901</v>
      </c>
      <c r="E99" s="26">
        <f>'9496'!T99</f>
        <v>233164810.02024084</v>
      </c>
      <c r="F99" s="26">
        <f>'9496'!U99</f>
        <v>164945603.09882736</v>
      </c>
      <c r="G99" s="26">
        <f>'9496'!V99</f>
        <v>398110413.11906821</v>
      </c>
      <c r="H99" s="45"/>
      <c r="I99" s="45"/>
      <c r="J99" s="45"/>
      <c r="K99" s="27">
        <f>'Fluxo dív. garantidas - RRF'!J99</f>
        <v>5683526.3399999999</v>
      </c>
      <c r="L99" s="27">
        <f>'Fluxo dív. garantidas - RRF'!I99</f>
        <v>1986414.1844444443</v>
      </c>
      <c r="M99" s="27">
        <f>'Fluxo dív. garantidas - RRF'!K99</f>
        <v>7669940.5244444441</v>
      </c>
      <c r="N99" s="67">
        <f>'Contratos fora RRF'!AS99</f>
        <v>41153836.115988858</v>
      </c>
      <c r="O99" s="67">
        <f>'Contratos fora RRF'!AR99</f>
        <v>60607797.983501412</v>
      </c>
      <c r="P99" s="28">
        <f>'Contratos fora RRF'!AT99</f>
        <v>101761634.09949028</v>
      </c>
      <c r="Q99" s="30"/>
      <c r="R99" s="30"/>
      <c r="S99" s="30"/>
      <c r="T99" s="140">
        <f>'OC A CONTRATAR'!C99</f>
        <v>0</v>
      </c>
      <c r="U99" s="140">
        <f>'OC A CONTRATAR'!B99</f>
        <v>0</v>
      </c>
      <c r="V99" s="140">
        <f>'OC A CONTRATAR'!D99</f>
        <v>0</v>
      </c>
      <c r="W99" s="140">
        <f>'OC A CONTRATAR'!H99</f>
        <v>0</v>
      </c>
      <c r="X99" s="140">
        <f>'OC A CONTRATAR'!G99</f>
        <v>0</v>
      </c>
      <c r="Y99" s="140">
        <f>'OC A CONTRATAR'!I99</f>
        <v>0</v>
      </c>
      <c r="Z99" s="140">
        <f>'OC A CONTRATAR'!M99</f>
        <v>0</v>
      </c>
      <c r="AA99" s="140">
        <f>'OC A CONTRATAR'!L99</f>
        <v>0</v>
      </c>
      <c r="AB99" s="140">
        <f>'OC A CONTRATAR'!N99</f>
        <v>0</v>
      </c>
      <c r="AC99" s="140">
        <f>'OC A CONTRATAR'!X99</f>
        <v>0</v>
      </c>
      <c r="AD99" s="140">
        <f>'OC A CONTRATAR'!W99</f>
        <v>0</v>
      </c>
      <c r="AE99" s="140">
        <f>'OC A CONTRATAR'!Y99</f>
        <v>0</v>
      </c>
      <c r="AF99" s="68">
        <f t="shared" ref="AF99:AF122" si="24">B99+E99+K99+N99+Q99+H99+T99+W99+Z99+AC99</f>
        <v>452355992.84403783</v>
      </c>
      <c r="AG99" s="68">
        <f t="shared" ref="AG99:AG122" si="25">C99+F99+L99+O99+R99+I99+U99+X99+AA99+AD99</f>
        <v>345920819.23597407</v>
      </c>
      <c r="AH99" s="68">
        <f t="shared" ref="AH99:AH122" si="26">D99+G99+M99+P99+S99+J99+V99+Y99+AB99+AE99</f>
        <v>798276812.08001196</v>
      </c>
      <c r="AJ99">
        <f t="shared" ref="AJ99:AJ122" si="27">YEAR(A99)</f>
        <v>2030</v>
      </c>
      <c r="AL99" s="6">
        <f t="shared" si="21"/>
        <v>0</v>
      </c>
      <c r="AM99" s="6">
        <f t="shared" si="22"/>
        <v>0</v>
      </c>
      <c r="AN99" s="6">
        <f t="shared" si="23"/>
        <v>0</v>
      </c>
    </row>
    <row r="100" spans="1:40" x14ac:dyDescent="0.3">
      <c r="A100" s="66">
        <v>47515</v>
      </c>
      <c r="B100" s="25">
        <f>'Art. 9º-A'!J101</f>
        <v>172742604.28090522</v>
      </c>
      <c r="C100" s="25">
        <f>'Art. 9º-A'!K101</f>
        <v>119316708.27645478</v>
      </c>
      <c r="D100" s="25">
        <f>'Art. 9º-A'!I101</f>
        <v>292059312.55735999</v>
      </c>
      <c r="E100" s="26">
        <f>'9496'!T100</f>
        <v>233346465.52666309</v>
      </c>
      <c r="F100" s="26">
        <f>'9496'!U100</f>
        <v>166265330.3832204</v>
      </c>
      <c r="G100" s="26">
        <f>'9496'!V100</f>
        <v>399611795.9098835</v>
      </c>
      <c r="H100" s="45"/>
      <c r="I100" s="45"/>
      <c r="J100" s="45"/>
      <c r="K100" s="27">
        <f>'Fluxo dív. garantidas - RRF'!J100</f>
        <v>5833130.5700000003</v>
      </c>
      <c r="L100" s="27">
        <f>'Fluxo dív. garantidas - RRF'!I100</f>
        <v>1969791.4922222216</v>
      </c>
      <c r="M100" s="27">
        <f>'Fluxo dív. garantidas - RRF'!K100</f>
        <v>7802922.0622222219</v>
      </c>
      <c r="N100" s="67">
        <f>'Contratos fora RRF'!AS100</f>
        <v>2663244.1376133817</v>
      </c>
      <c r="O100" s="67">
        <f>'Contratos fora RRF'!AR100</f>
        <v>8354776.7557709944</v>
      </c>
      <c r="P100" s="28">
        <f>'Contratos fora RRF'!AT100</f>
        <v>11018020.893384377</v>
      </c>
      <c r="Q100" s="30"/>
      <c r="R100" s="30"/>
      <c r="S100" s="30"/>
      <c r="T100" s="140">
        <f>'OC A CONTRATAR'!C100</f>
        <v>0</v>
      </c>
      <c r="U100" s="140">
        <f>'OC A CONTRATAR'!B100</f>
        <v>0</v>
      </c>
      <c r="V100" s="140">
        <f>'OC A CONTRATAR'!D100</f>
        <v>0</v>
      </c>
      <c r="W100" s="140">
        <f>'OC A CONTRATAR'!H100</f>
        <v>0</v>
      </c>
      <c r="X100" s="140">
        <f>'OC A CONTRATAR'!G100</f>
        <v>0</v>
      </c>
      <c r="Y100" s="140">
        <f>'OC A CONTRATAR'!I100</f>
        <v>0</v>
      </c>
      <c r="Z100" s="140">
        <f>'OC A CONTRATAR'!M100</f>
        <v>0</v>
      </c>
      <c r="AA100" s="140">
        <f>'OC A CONTRATAR'!L100</f>
        <v>0</v>
      </c>
      <c r="AB100" s="140">
        <f>'OC A CONTRATAR'!N100</f>
        <v>0</v>
      </c>
      <c r="AC100" s="140">
        <f>'OC A CONTRATAR'!X100</f>
        <v>0</v>
      </c>
      <c r="AD100" s="140">
        <f>'OC A CONTRATAR'!W100</f>
        <v>0</v>
      </c>
      <c r="AE100" s="140">
        <f>'OC A CONTRATAR'!Y100</f>
        <v>0</v>
      </c>
      <c r="AF100" s="68">
        <f t="shared" si="24"/>
        <v>414585444.51518166</v>
      </c>
      <c r="AG100" s="68">
        <f t="shared" si="25"/>
        <v>295906606.90766841</v>
      </c>
      <c r="AH100" s="68">
        <f t="shared" si="26"/>
        <v>710492051.42285001</v>
      </c>
      <c r="AJ100">
        <f t="shared" si="27"/>
        <v>2030</v>
      </c>
      <c r="AL100" s="6">
        <f t="shared" si="21"/>
        <v>0</v>
      </c>
      <c r="AM100" s="6">
        <f t="shared" si="22"/>
        <v>0</v>
      </c>
      <c r="AN100" s="6">
        <f t="shared" si="23"/>
        <v>0</v>
      </c>
    </row>
    <row r="101" spans="1:40" x14ac:dyDescent="0.3">
      <c r="A101" s="66">
        <v>47543</v>
      </c>
      <c r="B101" s="25">
        <f>'Art. 9º-A'!J102</f>
        <v>173234050.15408656</v>
      </c>
      <c r="C101" s="25">
        <f>'Art. 9º-A'!K102</f>
        <v>120332065.85636637</v>
      </c>
      <c r="D101" s="25">
        <f>'Art. 9º-A'!I102</f>
        <v>293566116.01045293</v>
      </c>
      <c r="E101" s="26">
        <f>'9496'!T101</f>
        <v>233660515.99908063</v>
      </c>
      <c r="F101" s="26">
        <f>'9496'!U101</f>
        <v>167764727.84915194</v>
      </c>
      <c r="G101" s="26">
        <f>'9496'!V101</f>
        <v>401425243.84823257</v>
      </c>
      <c r="H101" s="45"/>
      <c r="I101" s="45"/>
      <c r="J101" s="45"/>
      <c r="K101" s="27">
        <f>'Fluxo dív. garantidas - RRF'!J101</f>
        <v>29585187.249999996</v>
      </c>
      <c r="L101" s="27">
        <f>'Fluxo dív. garantidas - RRF'!I101</f>
        <v>98735118.527777776</v>
      </c>
      <c r="M101" s="27">
        <f>'Fluxo dív. garantidas - RRF'!K101</f>
        <v>128320305.77777778</v>
      </c>
      <c r="N101" s="67">
        <f>'Contratos fora RRF'!AS101</f>
        <v>209408.04091596976</v>
      </c>
      <c r="O101" s="67">
        <f>'Contratos fora RRF'!AR101</f>
        <v>1740625.8889445183</v>
      </c>
      <c r="P101" s="28">
        <f>'Contratos fora RRF'!AT101</f>
        <v>1950033.9298604878</v>
      </c>
      <c r="Q101" s="30"/>
      <c r="R101" s="30"/>
      <c r="S101" s="30"/>
      <c r="T101" s="140">
        <f>'OC A CONTRATAR'!C101</f>
        <v>0</v>
      </c>
      <c r="U101" s="140">
        <f>'OC A CONTRATAR'!B101</f>
        <v>0</v>
      </c>
      <c r="V101" s="140">
        <f>'OC A CONTRATAR'!D101</f>
        <v>0</v>
      </c>
      <c r="W101" s="140">
        <f>'OC A CONTRATAR'!H101</f>
        <v>0</v>
      </c>
      <c r="X101" s="140">
        <f>'OC A CONTRATAR'!G101</f>
        <v>0</v>
      </c>
      <c r="Y101" s="140">
        <f>'OC A CONTRATAR'!I101</f>
        <v>0</v>
      </c>
      <c r="Z101" s="140">
        <f>'OC A CONTRATAR'!M101</f>
        <v>0</v>
      </c>
      <c r="AA101" s="140">
        <f>'OC A CONTRATAR'!L101</f>
        <v>0</v>
      </c>
      <c r="AB101" s="140">
        <f>'OC A CONTRATAR'!N101</f>
        <v>0</v>
      </c>
      <c r="AC101" s="140">
        <f>'OC A CONTRATAR'!X101</f>
        <v>0</v>
      </c>
      <c r="AD101" s="140">
        <f>'OC A CONTRATAR'!W101</f>
        <v>0</v>
      </c>
      <c r="AE101" s="140">
        <f>'OC A CONTRATAR'!Y101</f>
        <v>0</v>
      </c>
      <c r="AF101" s="68">
        <f t="shared" si="24"/>
        <v>436689161.44408315</v>
      </c>
      <c r="AG101" s="68">
        <f t="shared" si="25"/>
        <v>388572538.1222406</v>
      </c>
      <c r="AH101" s="68">
        <f t="shared" si="26"/>
        <v>825261699.56632376</v>
      </c>
      <c r="AJ101">
        <f t="shared" si="27"/>
        <v>2030</v>
      </c>
      <c r="AL101" s="6">
        <f t="shared" si="21"/>
        <v>0</v>
      </c>
      <c r="AM101" s="6">
        <f t="shared" si="22"/>
        <v>0</v>
      </c>
      <c r="AN101" s="6">
        <f t="shared" si="23"/>
        <v>0</v>
      </c>
    </row>
    <row r="102" spans="1:40" x14ac:dyDescent="0.3">
      <c r="A102" s="66">
        <v>47574</v>
      </c>
      <c r="B102" s="25">
        <f>'Art. 9º-A'!J103</f>
        <v>173656931.07361737</v>
      </c>
      <c r="C102" s="25">
        <f>'Art. 9º-A'!K103</f>
        <v>121308772.85792926</v>
      </c>
      <c r="D102" s="25">
        <f>'Art. 9º-A'!I103</f>
        <v>294965703.93154663</v>
      </c>
      <c r="E102" s="26">
        <f>'9496'!T102</f>
        <v>233670413.0815374</v>
      </c>
      <c r="F102" s="26">
        <f>'9496'!U102</f>
        <v>168984632.01668051</v>
      </c>
      <c r="G102" s="26">
        <f>'9496'!V102</f>
        <v>402655045.0982179</v>
      </c>
      <c r="H102" s="45"/>
      <c r="I102" s="45"/>
      <c r="J102" s="45"/>
      <c r="K102" s="27">
        <f>'Fluxo dív. garantidas - RRF'!J102</f>
        <v>5798318.9500000002</v>
      </c>
      <c r="L102" s="27">
        <f>'Fluxo dív. garantidas - RRF'!I102</f>
        <v>1973659.4499999983</v>
      </c>
      <c r="M102" s="27">
        <f>'Fluxo dív. garantidas - RRF'!K102</f>
        <v>7771978.3999999985</v>
      </c>
      <c r="N102" s="67">
        <f>'Contratos fora RRF'!AS102</f>
        <v>4823245.692556994</v>
      </c>
      <c r="O102" s="67">
        <f>'Contratos fora RRF'!AR102</f>
        <v>9701716.1687695254</v>
      </c>
      <c r="P102" s="28">
        <f>'Contratos fora RRF'!AT102</f>
        <v>14524961.861326519</v>
      </c>
      <c r="Q102" s="30"/>
      <c r="R102" s="30"/>
      <c r="S102" s="30"/>
      <c r="T102" s="140">
        <f>'OC A CONTRATAR'!C102</f>
        <v>0</v>
      </c>
      <c r="U102" s="140">
        <f>'OC A CONTRATAR'!B102</f>
        <v>0</v>
      </c>
      <c r="V102" s="140">
        <f>'OC A CONTRATAR'!D102</f>
        <v>0</v>
      </c>
      <c r="W102" s="140">
        <f>'OC A CONTRATAR'!H102</f>
        <v>0</v>
      </c>
      <c r="X102" s="140">
        <f>'OC A CONTRATAR'!G102</f>
        <v>0</v>
      </c>
      <c r="Y102" s="140">
        <f>'OC A CONTRATAR'!I102</f>
        <v>0</v>
      </c>
      <c r="Z102" s="140">
        <f>'OC A CONTRATAR'!M102</f>
        <v>0</v>
      </c>
      <c r="AA102" s="140">
        <f>'OC A CONTRATAR'!L102</f>
        <v>0</v>
      </c>
      <c r="AB102" s="140">
        <f>'OC A CONTRATAR'!N102</f>
        <v>0</v>
      </c>
      <c r="AC102" s="140">
        <f>'OC A CONTRATAR'!X102</f>
        <v>0</v>
      </c>
      <c r="AD102" s="140">
        <f>'OC A CONTRATAR'!W102</f>
        <v>0</v>
      </c>
      <c r="AE102" s="140">
        <f>'OC A CONTRATAR'!Y102</f>
        <v>0</v>
      </c>
      <c r="AF102" s="68">
        <f t="shared" si="24"/>
        <v>417948908.79771173</v>
      </c>
      <c r="AG102" s="68">
        <f t="shared" si="25"/>
        <v>301968780.49337929</v>
      </c>
      <c r="AH102" s="68">
        <f t="shared" si="26"/>
        <v>719917689.29109108</v>
      </c>
      <c r="AJ102">
        <f t="shared" si="27"/>
        <v>2030</v>
      </c>
      <c r="AL102" s="6">
        <f t="shared" si="21"/>
        <v>0</v>
      </c>
      <c r="AM102" s="6">
        <f t="shared" si="22"/>
        <v>0</v>
      </c>
      <c r="AN102" s="6">
        <f t="shared" si="23"/>
        <v>0</v>
      </c>
    </row>
    <row r="103" spans="1:40" x14ac:dyDescent="0.3">
      <c r="A103" s="66">
        <v>47604</v>
      </c>
      <c r="B103" s="25">
        <f>'Art. 9º-A'!J104</f>
        <v>173969188.29265091</v>
      </c>
      <c r="C103" s="25">
        <f>'Art. 9º-A'!K104</f>
        <v>122216574.1014255</v>
      </c>
      <c r="D103" s="25">
        <f>'Art. 9º-A'!I104</f>
        <v>296185762.39407641</v>
      </c>
      <c r="E103" s="26">
        <f>'9496'!T103</f>
        <v>233526092.60890871</v>
      </c>
      <c r="F103" s="26">
        <f>'9496'!U103</f>
        <v>170182748.2944032</v>
      </c>
      <c r="G103" s="26">
        <f>'9496'!V103</f>
        <v>403708840.90331191</v>
      </c>
      <c r="H103" s="45"/>
      <c r="I103" s="45"/>
      <c r="J103" s="45"/>
      <c r="K103" s="27">
        <f>'Fluxo dív. garantidas - RRF'!J103</f>
        <v>24806980.73</v>
      </c>
      <c r="L103" s="27">
        <f>'Fluxo dív. garantidas - RRF'!I103</f>
        <v>89358089.901111096</v>
      </c>
      <c r="M103" s="27">
        <f>'Fluxo dív. garantidas - RRF'!K103</f>
        <v>114165070.6311111</v>
      </c>
      <c r="N103" s="67">
        <f>'Contratos fora RRF'!AS103</f>
        <v>789280.87189323467</v>
      </c>
      <c r="O103" s="67">
        <f>'Contratos fora RRF'!AR103</f>
        <v>12535378.127044104</v>
      </c>
      <c r="P103" s="28">
        <f>'Contratos fora RRF'!AT103</f>
        <v>13324658.998937339</v>
      </c>
      <c r="Q103" s="30"/>
      <c r="R103" s="30"/>
      <c r="S103" s="30"/>
      <c r="T103" s="140">
        <f>'OC A CONTRATAR'!C103</f>
        <v>0</v>
      </c>
      <c r="U103" s="140">
        <f>'OC A CONTRATAR'!B103</f>
        <v>0</v>
      </c>
      <c r="V103" s="140">
        <f>'OC A CONTRATAR'!D103</f>
        <v>0</v>
      </c>
      <c r="W103" s="140">
        <f>'OC A CONTRATAR'!H103</f>
        <v>0</v>
      </c>
      <c r="X103" s="140">
        <f>'OC A CONTRATAR'!G103</f>
        <v>0</v>
      </c>
      <c r="Y103" s="140">
        <f>'OC A CONTRATAR'!I103</f>
        <v>0</v>
      </c>
      <c r="Z103" s="140">
        <f>'OC A CONTRATAR'!M103</f>
        <v>0</v>
      </c>
      <c r="AA103" s="140">
        <f>'OC A CONTRATAR'!L103</f>
        <v>0</v>
      </c>
      <c r="AB103" s="140">
        <f>'OC A CONTRATAR'!N103</f>
        <v>0</v>
      </c>
      <c r="AC103" s="140">
        <f>'OC A CONTRATAR'!X103</f>
        <v>0</v>
      </c>
      <c r="AD103" s="140">
        <f>'OC A CONTRATAR'!W103</f>
        <v>0</v>
      </c>
      <c r="AE103" s="140">
        <f>'OC A CONTRATAR'!Y103</f>
        <v>0</v>
      </c>
      <c r="AF103" s="68">
        <f t="shared" si="24"/>
        <v>433091542.50345284</v>
      </c>
      <c r="AG103" s="68">
        <f t="shared" si="25"/>
        <v>394292790.42398393</v>
      </c>
      <c r="AH103" s="68">
        <f t="shared" si="26"/>
        <v>827384332.92743683</v>
      </c>
      <c r="AJ103">
        <f t="shared" si="27"/>
        <v>2030</v>
      </c>
      <c r="AL103" s="6">
        <f t="shared" si="21"/>
        <v>0</v>
      </c>
      <c r="AM103" s="6">
        <f t="shared" si="22"/>
        <v>0</v>
      </c>
      <c r="AN103" s="6">
        <f t="shared" si="23"/>
        <v>0</v>
      </c>
    </row>
    <row r="104" spans="1:40" x14ac:dyDescent="0.3">
      <c r="A104" s="66">
        <v>47635</v>
      </c>
      <c r="B104" s="25">
        <f>'Art. 9º-A'!J105</f>
        <v>174442746.96454</v>
      </c>
      <c r="C104" s="25">
        <f>'Art. 9º-A'!K105</f>
        <v>123246364.86450636</v>
      </c>
      <c r="D104" s="25">
        <f>'Art. 9º-A'!I105</f>
        <v>297689111.82904637</v>
      </c>
      <c r="E104" s="26">
        <f>'9496'!T104</f>
        <v>233906732.12677234</v>
      </c>
      <c r="F104" s="26">
        <f>'9496'!U104</f>
        <v>171697688.36466944</v>
      </c>
      <c r="G104" s="26">
        <f>'9496'!V104</f>
        <v>405604420.49144179</v>
      </c>
      <c r="H104" s="45"/>
      <c r="I104" s="45"/>
      <c r="J104" s="45"/>
      <c r="K104" s="27">
        <f>'Fluxo dív. garantidas - RRF'!J104</f>
        <v>5925740.3399999999</v>
      </c>
      <c r="L104" s="27">
        <f>'Fluxo dív. garantidas - RRF'!I104</f>
        <v>1959501.5177777773</v>
      </c>
      <c r="M104" s="27">
        <f>'Fluxo dív. garantidas - RRF'!K104</f>
        <v>7885241.8577777771</v>
      </c>
      <c r="N104" s="67">
        <f>'Contratos fora RRF'!AS104</f>
        <v>220173.29828393541</v>
      </c>
      <c r="O104" s="67">
        <f>'Contratos fora RRF'!AR104</f>
        <v>1774024.135980509</v>
      </c>
      <c r="P104" s="28">
        <f>'Contratos fora RRF'!AT104</f>
        <v>1994197.4342644447</v>
      </c>
      <c r="Q104" s="30"/>
      <c r="R104" s="30"/>
      <c r="S104" s="30"/>
      <c r="T104" s="140">
        <f>'OC A CONTRATAR'!C104</f>
        <v>11024313.738726133</v>
      </c>
      <c r="U104" s="140">
        <f>'OC A CONTRATAR'!B104</f>
        <v>16049999.999999998</v>
      </c>
      <c r="V104" s="140">
        <f>'OC A CONTRATAR'!D104</f>
        <v>27074313.738726132</v>
      </c>
      <c r="W104" s="140">
        <f>'OC A CONTRATAR'!H104</f>
        <v>4111261.0100757163</v>
      </c>
      <c r="X104" s="140">
        <f>'OC A CONTRATAR'!G104</f>
        <v>6147243.1912681926</v>
      </c>
      <c r="Y104" s="140">
        <f>'OC A CONTRATAR'!I104</f>
        <v>10258504.201343909</v>
      </c>
      <c r="Z104" s="140">
        <f>'OC A CONTRATAR'!M104</f>
        <v>33881367.967148967</v>
      </c>
      <c r="AA104" s="140">
        <f>'OC A CONTRATAR'!L104</f>
        <v>27204607.101715628</v>
      </c>
      <c r="AB104" s="140">
        <f>'OC A CONTRATAR'!N104</f>
        <v>61085975.068864599</v>
      </c>
      <c r="AC104" s="140">
        <f>'OC A CONTRATAR'!X104</f>
        <v>75490364.728709012</v>
      </c>
      <c r="AD104" s="140">
        <f>'OC A CONTRATAR'!W104</f>
        <v>173000000</v>
      </c>
      <c r="AE104" s="140">
        <f>'OC A CONTRATAR'!Y104</f>
        <v>248490364.72870901</v>
      </c>
      <c r="AF104" s="68">
        <f t="shared" si="24"/>
        <v>539002700.17425609</v>
      </c>
      <c r="AG104" s="68">
        <f t="shared" si="25"/>
        <v>521079429.17591792</v>
      </c>
      <c r="AH104" s="68">
        <f t="shared" si="26"/>
        <v>1060082129.3501741</v>
      </c>
      <c r="AJ104">
        <f t="shared" si="27"/>
        <v>2030</v>
      </c>
      <c r="AL104" s="6">
        <f t="shared" si="21"/>
        <v>0</v>
      </c>
      <c r="AM104" s="6">
        <f t="shared" si="22"/>
        <v>0</v>
      </c>
      <c r="AN104" s="6">
        <f t="shared" si="23"/>
        <v>0</v>
      </c>
    </row>
    <row r="105" spans="1:40" x14ac:dyDescent="0.3">
      <c r="A105" s="66">
        <v>47665</v>
      </c>
      <c r="B105" s="25">
        <f>'Art. 9º-A'!J106</f>
        <v>174930664.58259031</v>
      </c>
      <c r="C105" s="25">
        <f>'Art. 9º-A'!K106</f>
        <v>124295778.76875171</v>
      </c>
      <c r="D105" s="25">
        <f>'Art. 9º-A'!I106</f>
        <v>299226443.35134202</v>
      </c>
      <c r="E105" s="26">
        <f>'9496'!T105</f>
        <v>234137772.63637719</v>
      </c>
      <c r="F105" s="26">
        <f>'9496'!U105</f>
        <v>173198590.78445074</v>
      </c>
      <c r="G105" s="26">
        <f>'9496'!V105</f>
        <v>407336363.42082793</v>
      </c>
      <c r="H105" s="45"/>
      <c r="I105" s="45"/>
      <c r="J105" s="45"/>
      <c r="K105" s="27">
        <f>'Fluxo dív. garantidas - RRF'!J105</f>
        <v>5399986.0099999998</v>
      </c>
      <c r="L105" s="27">
        <f>'Fluxo dív. garantidas - RRF'!I105</f>
        <v>2017918.6655555554</v>
      </c>
      <c r="M105" s="27">
        <f>'Fluxo dív. garantidas - RRF'!K105</f>
        <v>7417904.6755555551</v>
      </c>
      <c r="N105" s="67">
        <f>'Contratos fora RRF'!AS105</f>
        <v>39341627.251233988</v>
      </c>
      <c r="O105" s="67">
        <f>'Contratos fora RRF'!AR105</f>
        <v>60674398.769794755</v>
      </c>
      <c r="P105" s="28">
        <f>'Contratos fora RRF'!AT105</f>
        <v>100016026.02102874</v>
      </c>
      <c r="Q105" s="30"/>
      <c r="R105" s="30"/>
      <c r="S105" s="30"/>
      <c r="T105" s="140">
        <f>'OC A CONTRATAR'!C105</f>
        <v>0</v>
      </c>
      <c r="U105" s="140">
        <f>'OC A CONTRATAR'!B105</f>
        <v>0</v>
      </c>
      <c r="V105" s="140">
        <f>'OC A CONTRATAR'!D105</f>
        <v>0</v>
      </c>
      <c r="W105" s="140">
        <f>'OC A CONTRATAR'!H105</f>
        <v>0</v>
      </c>
      <c r="X105" s="140">
        <f>'OC A CONTRATAR'!G105</f>
        <v>0</v>
      </c>
      <c r="Y105" s="140">
        <f>'OC A CONTRATAR'!I105</f>
        <v>0</v>
      </c>
      <c r="Z105" s="140">
        <f>'OC A CONTRATAR'!M105</f>
        <v>0</v>
      </c>
      <c r="AA105" s="140">
        <f>'OC A CONTRATAR'!L105</f>
        <v>0</v>
      </c>
      <c r="AB105" s="140">
        <f>'OC A CONTRATAR'!N105</f>
        <v>0</v>
      </c>
      <c r="AC105" s="140">
        <f>'OC A CONTRATAR'!X105</f>
        <v>0</v>
      </c>
      <c r="AD105" s="140">
        <f>'OC A CONTRATAR'!W105</f>
        <v>0</v>
      </c>
      <c r="AE105" s="140">
        <f>'OC A CONTRATAR'!Y105</f>
        <v>0</v>
      </c>
      <c r="AF105" s="68">
        <f t="shared" si="24"/>
        <v>453810050.48020148</v>
      </c>
      <c r="AG105" s="68">
        <f t="shared" si="25"/>
        <v>360186686.98855275</v>
      </c>
      <c r="AH105" s="68">
        <f t="shared" si="26"/>
        <v>813996737.46875429</v>
      </c>
      <c r="AJ105">
        <f t="shared" si="27"/>
        <v>2030</v>
      </c>
      <c r="AL105" s="6">
        <f t="shared" si="21"/>
        <v>0</v>
      </c>
      <c r="AM105" s="6">
        <f t="shared" si="22"/>
        <v>0</v>
      </c>
      <c r="AN105" s="6">
        <f t="shared" si="23"/>
        <v>0</v>
      </c>
    </row>
    <row r="106" spans="1:40" x14ac:dyDescent="0.3">
      <c r="A106" s="66">
        <v>47696</v>
      </c>
      <c r="B106" s="25">
        <f>'Art. 9º-A'!J107</f>
        <v>175238782.45065209</v>
      </c>
      <c r="C106" s="25">
        <f>'Art. 9º-A'!K107</f>
        <v>125226354.57574496</v>
      </c>
      <c r="D106" s="25">
        <f>'Art. 9º-A'!I107</f>
        <v>300465137.02639705</v>
      </c>
      <c r="E106" s="26">
        <f>'9496'!T106</f>
        <v>233902097.37747905</v>
      </c>
      <c r="F106" s="26">
        <f>'9496'!U106</f>
        <v>174326771.06996897</v>
      </c>
      <c r="G106" s="26">
        <f>'9496'!V106</f>
        <v>408228868.44744802</v>
      </c>
      <c r="H106" s="45"/>
      <c r="I106" s="45"/>
      <c r="J106" s="45"/>
      <c r="K106" s="27">
        <f>'Fluxo dív. garantidas - RRF'!J106</f>
        <v>5728927.8699999992</v>
      </c>
      <c r="L106" s="27">
        <f>'Fluxo dív. garantidas - RRF'!I106</f>
        <v>1981369.5699999994</v>
      </c>
      <c r="M106" s="27">
        <f>'Fluxo dív. garantidas - RRF'!K106</f>
        <v>7710297.4399999985</v>
      </c>
      <c r="N106" s="67">
        <f>'Contratos fora RRF'!AS106</f>
        <v>2451615.6076229741</v>
      </c>
      <c r="O106" s="67">
        <f>'Contratos fora RRF'!AR106</f>
        <v>8421981.3097558469</v>
      </c>
      <c r="P106" s="28">
        <f>'Contratos fora RRF'!AT106</f>
        <v>10873596.91737882</v>
      </c>
      <c r="Q106" s="30"/>
      <c r="R106" s="30"/>
      <c r="S106" s="30"/>
      <c r="T106" s="140">
        <f>'OC A CONTRATAR'!C106</f>
        <v>0</v>
      </c>
      <c r="U106" s="140">
        <f>'OC A CONTRATAR'!B106</f>
        <v>0</v>
      </c>
      <c r="V106" s="140">
        <f>'OC A CONTRATAR'!D106</f>
        <v>0</v>
      </c>
      <c r="W106" s="140">
        <f>'OC A CONTRATAR'!H106</f>
        <v>0</v>
      </c>
      <c r="X106" s="140">
        <f>'OC A CONTRATAR'!G106</f>
        <v>0</v>
      </c>
      <c r="Y106" s="140">
        <f>'OC A CONTRATAR'!I106</f>
        <v>0</v>
      </c>
      <c r="Z106" s="140">
        <f>'OC A CONTRATAR'!M106</f>
        <v>0</v>
      </c>
      <c r="AA106" s="140">
        <f>'OC A CONTRATAR'!L106</f>
        <v>0</v>
      </c>
      <c r="AB106" s="140">
        <f>'OC A CONTRATAR'!N106</f>
        <v>0</v>
      </c>
      <c r="AC106" s="140">
        <f>'OC A CONTRATAR'!X106</f>
        <v>0</v>
      </c>
      <c r="AD106" s="140">
        <f>'OC A CONTRATAR'!W106</f>
        <v>0</v>
      </c>
      <c r="AE106" s="140">
        <f>'OC A CONTRATAR'!Y106</f>
        <v>0</v>
      </c>
      <c r="AF106" s="68">
        <f t="shared" si="24"/>
        <v>417321423.30575413</v>
      </c>
      <c r="AG106" s="68">
        <f t="shared" si="25"/>
        <v>309956476.52546978</v>
      </c>
      <c r="AH106" s="68">
        <f t="shared" si="26"/>
        <v>727277899.83122385</v>
      </c>
      <c r="AJ106">
        <f t="shared" si="27"/>
        <v>2030</v>
      </c>
      <c r="AL106" s="6">
        <f t="shared" si="21"/>
        <v>0</v>
      </c>
      <c r="AM106" s="6">
        <f t="shared" si="22"/>
        <v>0</v>
      </c>
      <c r="AN106" s="6">
        <f t="shared" si="23"/>
        <v>0</v>
      </c>
    </row>
    <row r="107" spans="1:40" x14ac:dyDescent="0.3">
      <c r="A107" s="66">
        <v>47727</v>
      </c>
      <c r="B107" s="25">
        <f>'Art. 9º-A'!J108</f>
        <v>175784248.50909293</v>
      </c>
      <c r="C107" s="25">
        <f>'Art. 9º-A'!K108</f>
        <v>126335800.96344966</v>
      </c>
      <c r="D107" s="25">
        <f>'Art. 9º-A'!I108</f>
        <v>302120049.47254258</v>
      </c>
      <c r="E107" s="26">
        <f>'9496'!T107</f>
        <v>234583263.84460971</v>
      </c>
      <c r="F107" s="26">
        <f>'9496'!U107</f>
        <v>176112210.40177003</v>
      </c>
      <c r="G107" s="26">
        <f>'9496'!V107</f>
        <v>410695474.24637973</v>
      </c>
      <c r="H107" s="45"/>
      <c r="I107" s="45"/>
      <c r="J107" s="45"/>
      <c r="K107" s="27">
        <f>'Fluxo dív. garantidas - RRF'!J107</f>
        <v>28477017.100000005</v>
      </c>
      <c r="L107" s="27">
        <f>'Fluxo dív. garantidas - RRF'!I107</f>
        <v>98858248.544444427</v>
      </c>
      <c r="M107" s="27">
        <f>'Fluxo dív. garantidas - RRF'!K107</f>
        <v>127335265.64444444</v>
      </c>
      <c r="N107" s="67">
        <f>'Contratos fora RRF'!AS107</f>
        <v>186198.83956341466</v>
      </c>
      <c r="O107" s="67">
        <f>'Contratos fora RRF'!AR107</f>
        <v>1808435.6076023211</v>
      </c>
      <c r="P107" s="28">
        <f>'Contratos fora RRF'!AT107</f>
        <v>1994634.4471657355</v>
      </c>
      <c r="Q107" s="30"/>
      <c r="R107" s="30"/>
      <c r="S107" s="30"/>
      <c r="T107" s="140">
        <f>'OC A CONTRATAR'!C107</f>
        <v>0</v>
      </c>
      <c r="U107" s="140">
        <f>'OC A CONTRATAR'!B107</f>
        <v>0</v>
      </c>
      <c r="V107" s="140">
        <f>'OC A CONTRATAR'!D107</f>
        <v>0</v>
      </c>
      <c r="W107" s="140">
        <f>'OC A CONTRATAR'!H107</f>
        <v>0</v>
      </c>
      <c r="X107" s="140">
        <f>'OC A CONTRATAR'!G107</f>
        <v>0</v>
      </c>
      <c r="Y107" s="140">
        <f>'OC A CONTRATAR'!I107</f>
        <v>0</v>
      </c>
      <c r="Z107" s="140">
        <f>'OC A CONTRATAR'!M107</f>
        <v>0</v>
      </c>
      <c r="AA107" s="140">
        <f>'OC A CONTRATAR'!L107</f>
        <v>0</v>
      </c>
      <c r="AB107" s="140">
        <f>'OC A CONTRATAR'!N107</f>
        <v>0</v>
      </c>
      <c r="AC107" s="140">
        <f>'OC A CONTRATAR'!X107</f>
        <v>0</v>
      </c>
      <c r="AD107" s="140">
        <f>'OC A CONTRATAR'!W107</f>
        <v>0</v>
      </c>
      <c r="AE107" s="140">
        <f>'OC A CONTRATAR'!Y107</f>
        <v>0</v>
      </c>
      <c r="AF107" s="68">
        <f t="shared" si="24"/>
        <v>439030728.29326612</v>
      </c>
      <c r="AG107" s="68">
        <f t="shared" si="25"/>
        <v>403114695.51726645</v>
      </c>
      <c r="AH107" s="68">
        <f t="shared" si="26"/>
        <v>842145423.81053257</v>
      </c>
      <c r="AJ107">
        <f t="shared" si="27"/>
        <v>2030</v>
      </c>
      <c r="AL107" s="6">
        <f t="shared" si="21"/>
        <v>0</v>
      </c>
      <c r="AM107" s="6">
        <f t="shared" si="22"/>
        <v>0</v>
      </c>
      <c r="AN107" s="6">
        <f t="shared" si="23"/>
        <v>0</v>
      </c>
    </row>
    <row r="108" spans="1:40" x14ac:dyDescent="0.3">
      <c r="A108" s="66">
        <v>47757</v>
      </c>
      <c r="B108" s="25">
        <f>'Art. 9º-A'!J109</f>
        <v>176196909.66404429</v>
      </c>
      <c r="C108" s="25">
        <f>'Art. 9º-A'!K109</f>
        <v>127359597.99973086</v>
      </c>
      <c r="D108" s="25">
        <f>'Art. 9º-A'!I109</f>
        <v>303556507.66377515</v>
      </c>
      <c r="E108" s="26">
        <f>'9496'!T108</f>
        <v>234329625.56492251</v>
      </c>
      <c r="F108" s="26">
        <f>'9496'!U108</f>
        <v>177293698.26991683</v>
      </c>
      <c r="G108" s="26">
        <f>'9496'!V108</f>
        <v>411623323.83483934</v>
      </c>
      <c r="H108" s="45"/>
      <c r="I108" s="45"/>
      <c r="J108" s="45"/>
      <c r="K108" s="27">
        <f>'Fluxo dív. garantidas - RRF'!J108</f>
        <v>5433056.96</v>
      </c>
      <c r="L108" s="27">
        <f>'Fluxo dív. garantidas - RRF'!I108</f>
        <v>2014244.1155555556</v>
      </c>
      <c r="M108" s="27">
        <f>'Fluxo dív. garantidas - RRF'!K108</f>
        <v>7447301.0755555555</v>
      </c>
      <c r="N108" s="67">
        <f>'Contratos fora RRF'!AS108</f>
        <v>4637742.3582119355</v>
      </c>
      <c r="O108" s="67">
        <f>'Contratos fora RRF'!AR108</f>
        <v>9770148.7142907865</v>
      </c>
      <c r="P108" s="28">
        <f>'Contratos fora RRF'!AT108</f>
        <v>14407891.072502725</v>
      </c>
      <c r="Q108" s="30"/>
      <c r="R108" s="30"/>
      <c r="S108" s="30"/>
      <c r="T108" s="140">
        <f>'OC A CONTRATAR'!C108</f>
        <v>0</v>
      </c>
      <c r="U108" s="140">
        <f>'OC A CONTRATAR'!B108</f>
        <v>0</v>
      </c>
      <c r="V108" s="140">
        <f>'OC A CONTRATAR'!D108</f>
        <v>0</v>
      </c>
      <c r="W108" s="140">
        <f>'OC A CONTRATAR'!H108</f>
        <v>0</v>
      </c>
      <c r="X108" s="140">
        <f>'OC A CONTRATAR'!G108</f>
        <v>0</v>
      </c>
      <c r="Y108" s="140">
        <f>'OC A CONTRATAR'!I108</f>
        <v>0</v>
      </c>
      <c r="Z108" s="140">
        <f>'OC A CONTRATAR'!M108</f>
        <v>0</v>
      </c>
      <c r="AA108" s="140">
        <f>'OC A CONTRATAR'!L108</f>
        <v>0</v>
      </c>
      <c r="AB108" s="140">
        <f>'OC A CONTRATAR'!N108</f>
        <v>0</v>
      </c>
      <c r="AC108" s="140">
        <f>'OC A CONTRATAR'!X108</f>
        <v>0</v>
      </c>
      <c r="AD108" s="140">
        <f>'OC A CONTRATAR'!W108</f>
        <v>0</v>
      </c>
      <c r="AE108" s="140">
        <f>'OC A CONTRATAR'!Y108</f>
        <v>0</v>
      </c>
      <c r="AF108" s="68">
        <f t="shared" si="24"/>
        <v>420597334.54717875</v>
      </c>
      <c r="AG108" s="68">
        <f t="shared" si="25"/>
        <v>316437689.0994941</v>
      </c>
      <c r="AH108" s="68">
        <f t="shared" si="26"/>
        <v>737035023.64667284</v>
      </c>
      <c r="AJ108">
        <f t="shared" si="27"/>
        <v>2030</v>
      </c>
      <c r="AL108" s="6">
        <f t="shared" si="21"/>
        <v>0</v>
      </c>
      <c r="AM108" s="6">
        <f t="shared" si="22"/>
        <v>0</v>
      </c>
      <c r="AN108" s="6">
        <f t="shared" si="23"/>
        <v>0</v>
      </c>
    </row>
    <row r="109" spans="1:40" x14ac:dyDescent="0.3">
      <c r="A109" s="66">
        <v>47788</v>
      </c>
      <c r="B109" s="25">
        <f>'Art. 9º-A'!J110</f>
        <v>176380509.20192525</v>
      </c>
      <c r="C109" s="25">
        <f>'Art. 9º-A'!K110</f>
        <v>128226233.35234663</v>
      </c>
      <c r="D109" s="25">
        <f>'Art. 9º-A'!I110</f>
        <v>304606742.55427188</v>
      </c>
      <c r="E109" s="26">
        <f>'9496'!T109</f>
        <v>233988744.20417818</v>
      </c>
      <c r="F109" s="26">
        <f>'9496'!U109</f>
        <v>178335551.38988623</v>
      </c>
      <c r="G109" s="26">
        <f>'9496'!V109</f>
        <v>412324295.59406441</v>
      </c>
      <c r="H109" s="45"/>
      <c r="I109" s="45"/>
      <c r="J109" s="45"/>
      <c r="K109" s="27">
        <f>'Fluxo dív. garantidas - RRF'!J109</f>
        <v>23595800.160000004</v>
      </c>
      <c r="L109" s="27">
        <f>'Fluxo dív. garantidas - RRF'!I109</f>
        <v>89492665.519999981</v>
      </c>
      <c r="M109" s="27">
        <f>'Fluxo dív. garantidas - RRF'!K109</f>
        <v>113088465.67999999</v>
      </c>
      <c r="N109" s="67">
        <f>'Contratos fora RRF'!AS109</f>
        <v>571467.14282182883</v>
      </c>
      <c r="O109" s="67">
        <f>'Contratos fora RRF'!AR109</f>
        <v>12604064.302402293</v>
      </c>
      <c r="P109" s="28">
        <f>'Contratos fora RRF'!AT109</f>
        <v>13175531.445224123</v>
      </c>
      <c r="Q109" s="30"/>
      <c r="R109" s="30"/>
      <c r="S109" s="30"/>
      <c r="T109" s="140">
        <f>'OC A CONTRATAR'!C109</f>
        <v>0</v>
      </c>
      <c r="U109" s="140">
        <f>'OC A CONTRATAR'!B109</f>
        <v>0</v>
      </c>
      <c r="V109" s="140">
        <f>'OC A CONTRATAR'!D109</f>
        <v>0</v>
      </c>
      <c r="W109" s="140">
        <f>'OC A CONTRATAR'!H109</f>
        <v>0</v>
      </c>
      <c r="X109" s="140">
        <f>'OC A CONTRATAR'!G109</f>
        <v>0</v>
      </c>
      <c r="Y109" s="140">
        <f>'OC A CONTRATAR'!I109</f>
        <v>0</v>
      </c>
      <c r="Z109" s="140">
        <f>'OC A CONTRATAR'!M109</f>
        <v>0</v>
      </c>
      <c r="AA109" s="140">
        <f>'OC A CONTRATAR'!L109</f>
        <v>0</v>
      </c>
      <c r="AB109" s="140">
        <f>'OC A CONTRATAR'!N109</f>
        <v>0</v>
      </c>
      <c r="AC109" s="140">
        <f>'OC A CONTRATAR'!X109</f>
        <v>0</v>
      </c>
      <c r="AD109" s="140">
        <f>'OC A CONTRATAR'!W109</f>
        <v>0</v>
      </c>
      <c r="AE109" s="140">
        <f>'OC A CONTRATAR'!Y109</f>
        <v>0</v>
      </c>
      <c r="AF109" s="68">
        <f t="shared" si="24"/>
        <v>434536520.70892531</v>
      </c>
      <c r="AG109" s="68">
        <f t="shared" si="25"/>
        <v>408658514.56463516</v>
      </c>
      <c r="AH109" s="68">
        <f t="shared" si="26"/>
        <v>843195035.2735604</v>
      </c>
      <c r="AJ109">
        <f t="shared" si="27"/>
        <v>2030</v>
      </c>
      <c r="AL109" s="6">
        <f t="shared" si="21"/>
        <v>0</v>
      </c>
      <c r="AM109" s="6">
        <f t="shared" si="22"/>
        <v>0</v>
      </c>
      <c r="AN109" s="6">
        <f t="shared" si="23"/>
        <v>0</v>
      </c>
    </row>
    <row r="110" spans="1:40" x14ac:dyDescent="0.3">
      <c r="A110" s="66">
        <v>47818</v>
      </c>
      <c r="B110" s="25">
        <f>'Art. 9º-A'!J111</f>
        <v>176605943.88926911</v>
      </c>
      <c r="C110" s="25">
        <f>'Art. 9º-A'!K111</f>
        <v>129131010.00934398</v>
      </c>
      <c r="D110" s="25">
        <f>'Art. 9º-A'!I111</f>
        <v>305736953.8986131</v>
      </c>
      <c r="E110" s="26">
        <f>'9496'!T110</f>
        <v>233731414.12360051</v>
      </c>
      <c r="F110" s="26">
        <f>'9496'!U110</f>
        <v>179535042.13020089</v>
      </c>
      <c r="G110" s="26">
        <f>'9496'!V110</f>
        <v>413266456.25380141</v>
      </c>
      <c r="H110" s="45"/>
      <c r="I110" s="45"/>
      <c r="J110" s="45"/>
      <c r="K110" s="27">
        <f>'Fluxo dív. garantidas - RRF'!J110</f>
        <v>5324766.16</v>
      </c>
      <c r="L110" s="27">
        <f>'Fluxo dív. garantidas - RRF'!I110</f>
        <v>2026276.4266666658</v>
      </c>
      <c r="M110" s="27">
        <f>'Fluxo dív. garantidas - RRF'!K110</f>
        <v>7351042.586666666</v>
      </c>
      <c r="N110" s="67">
        <f>'Contratos fora RRF'!AS110</f>
        <v>138169.13171060008</v>
      </c>
      <c r="O110" s="67">
        <f>'Contratos fora RRF'!AR110</f>
        <v>1843332.755082458</v>
      </c>
      <c r="P110" s="28">
        <f>'Contratos fora RRF'!AT110</f>
        <v>1981501.8867930581</v>
      </c>
      <c r="Q110" s="30"/>
      <c r="R110" s="30"/>
      <c r="S110" s="30"/>
      <c r="T110" s="140">
        <f>'OC A CONTRATAR'!C110</f>
        <v>10789382.30296001</v>
      </c>
      <c r="U110" s="140">
        <f>'OC A CONTRATAR'!B110</f>
        <v>16049999.999999998</v>
      </c>
      <c r="V110" s="140">
        <f>'OC A CONTRATAR'!D110</f>
        <v>26839382.302960012</v>
      </c>
      <c r="W110" s="140">
        <f>'OC A CONTRATAR'!H110</f>
        <v>4020709.6882966678</v>
      </c>
      <c r="X110" s="140">
        <f>'OC A CONTRATAR'!G110</f>
        <v>6147243.1912681926</v>
      </c>
      <c r="Y110" s="140">
        <f>'OC A CONTRATAR'!I110</f>
        <v>10167952.879564861</v>
      </c>
      <c r="Z110" s="140">
        <f>'OC A CONTRATAR'!M110</f>
        <v>33480024.79757227</v>
      </c>
      <c r="AA110" s="140">
        <f>'OC A CONTRATAR'!L110</f>
        <v>27204607.101715628</v>
      </c>
      <c r="AB110" s="140">
        <f>'OC A CONTRATAR'!N110</f>
        <v>60684631.899287894</v>
      </c>
      <c r="AC110" s="140">
        <f>'OC A CONTRATAR'!X110</f>
        <v>69320484.616925001</v>
      </c>
      <c r="AD110" s="140">
        <f>'OC A CONTRATAR'!W110</f>
        <v>173000000</v>
      </c>
      <c r="AE110" s="140">
        <f>'OC A CONTRATAR'!Y110</f>
        <v>242320484.616925</v>
      </c>
      <c r="AF110" s="68">
        <f t="shared" si="24"/>
        <v>533410894.71033418</v>
      </c>
      <c r="AG110" s="68">
        <f t="shared" si="25"/>
        <v>534937511.61427778</v>
      </c>
      <c r="AH110" s="68">
        <f t="shared" si="26"/>
        <v>1068348406.3246121</v>
      </c>
      <c r="AJ110">
        <f t="shared" si="27"/>
        <v>2030</v>
      </c>
      <c r="AL110" s="6">
        <f t="shared" si="21"/>
        <v>0</v>
      </c>
      <c r="AM110" s="6">
        <f t="shared" si="22"/>
        <v>0</v>
      </c>
      <c r="AN110" s="6">
        <f t="shared" si="23"/>
        <v>0</v>
      </c>
    </row>
    <row r="111" spans="1:40" x14ac:dyDescent="0.3">
      <c r="A111" s="66">
        <v>47849</v>
      </c>
      <c r="B111" s="25">
        <f>'Art. 9º-A'!J112</f>
        <v>176785277.62447491</v>
      </c>
      <c r="C111" s="25">
        <f>'Art. 9º-A'!K112</f>
        <v>130009878.73610994</v>
      </c>
      <c r="D111" s="25">
        <f>'Art. 9º-A'!I112</f>
        <v>306795156.36058486</v>
      </c>
      <c r="E111" s="26">
        <f>'9496'!T111</f>
        <v>233535250.88429278</v>
      </c>
      <c r="F111" s="26">
        <f>'9496'!U111</f>
        <v>232536016.86749583</v>
      </c>
      <c r="G111" s="26">
        <f>'9496'!V111</f>
        <v>466071267.75178862</v>
      </c>
      <c r="H111" s="45"/>
      <c r="I111" s="45"/>
      <c r="J111" s="45"/>
      <c r="K111" s="27">
        <f>'Fluxo dív. garantidas - RRF'!J111</f>
        <v>5569512.0096012857</v>
      </c>
      <c r="L111" s="27">
        <f>'Fluxo dív. garantidas - RRF'!I111</f>
        <v>2945156.7328496184</v>
      </c>
      <c r="M111" s="27">
        <f>'Fluxo dív. garantidas - RRF'!K111</f>
        <v>8514668.7424509041</v>
      </c>
      <c r="N111" s="67">
        <f>'Contratos fora RRF'!AS111</f>
        <v>38871287.878630824</v>
      </c>
      <c r="O111" s="67">
        <f>'Contratos fora RRF'!AR111</f>
        <v>60744066.815939143</v>
      </c>
      <c r="P111" s="28">
        <f>'Contratos fora RRF'!AT111</f>
        <v>99615354.694569945</v>
      </c>
      <c r="Q111" s="30"/>
      <c r="R111" s="30"/>
      <c r="S111" s="30"/>
      <c r="T111" s="140">
        <f>'OC A CONTRATAR'!C111</f>
        <v>0</v>
      </c>
      <c r="U111" s="140">
        <f>'OC A CONTRATAR'!B111</f>
        <v>0</v>
      </c>
      <c r="V111" s="140">
        <f>'OC A CONTRATAR'!D111</f>
        <v>0</v>
      </c>
      <c r="W111" s="140">
        <f>'OC A CONTRATAR'!H111</f>
        <v>0</v>
      </c>
      <c r="X111" s="140">
        <f>'OC A CONTRATAR'!G111</f>
        <v>0</v>
      </c>
      <c r="Y111" s="140">
        <f>'OC A CONTRATAR'!I111</f>
        <v>0</v>
      </c>
      <c r="Z111" s="140">
        <f>'OC A CONTRATAR'!M111</f>
        <v>0</v>
      </c>
      <c r="AA111" s="140">
        <f>'OC A CONTRATAR'!L111</f>
        <v>0</v>
      </c>
      <c r="AB111" s="140">
        <f>'OC A CONTRATAR'!N111</f>
        <v>0</v>
      </c>
      <c r="AC111" s="140">
        <f>'OC A CONTRATAR'!X111</f>
        <v>0</v>
      </c>
      <c r="AD111" s="140">
        <f>'OC A CONTRATAR'!W111</f>
        <v>0</v>
      </c>
      <c r="AE111" s="140">
        <f>'OC A CONTRATAR'!Y111</f>
        <v>0</v>
      </c>
      <c r="AF111" s="68">
        <f t="shared" si="24"/>
        <v>454761328.39699984</v>
      </c>
      <c r="AG111" s="68">
        <f t="shared" si="25"/>
        <v>426235119.15239447</v>
      </c>
      <c r="AH111" s="68">
        <f t="shared" si="26"/>
        <v>880996447.54939437</v>
      </c>
      <c r="AJ111">
        <f t="shared" si="27"/>
        <v>2031</v>
      </c>
      <c r="AL111" s="6">
        <f t="shared" si="21"/>
        <v>0</v>
      </c>
      <c r="AM111" s="6">
        <f t="shared" si="22"/>
        <v>0</v>
      </c>
      <c r="AN111" s="6">
        <f t="shared" si="23"/>
        <v>0</v>
      </c>
    </row>
    <row r="112" spans="1:40" x14ac:dyDescent="0.3">
      <c r="A112" s="66">
        <v>47880</v>
      </c>
      <c r="B112" s="25">
        <f>'Art. 9º-A'!J113</f>
        <v>176786795.17543992</v>
      </c>
      <c r="C112" s="25">
        <f>'Art. 9º-A'!K113</f>
        <v>130764918.04073009</v>
      </c>
      <c r="D112" s="25">
        <f>'Art. 9º-A'!I113</f>
        <v>307551713.21617001</v>
      </c>
      <c r="E112" s="26">
        <f>'9496'!T112</f>
        <v>233395456.91067934</v>
      </c>
      <c r="F112" s="26">
        <f>'9496'!U112</f>
        <v>233903074.19528008</v>
      </c>
      <c r="G112" s="26">
        <f>'9496'!V112</f>
        <v>467298531.10595942</v>
      </c>
      <c r="H112" s="45"/>
      <c r="I112" s="45"/>
      <c r="J112" s="45"/>
      <c r="K112" s="27">
        <f>'Fluxo dív. garantidas - RRF'!J112</f>
        <v>5783747.4830103274</v>
      </c>
      <c r="L112" s="27">
        <f>'Fluxo dív. garantidas - RRF'!I112</f>
        <v>2945156.7328496184</v>
      </c>
      <c r="M112" s="27">
        <f>'Fluxo dív. garantidas - RRF'!K112</f>
        <v>8728904.2158599459</v>
      </c>
      <c r="N112" s="67">
        <f>'Contratos fora RRF'!AS112</f>
        <v>2321856.8864824567</v>
      </c>
      <c r="O112" s="67">
        <f>'Contratos fora RRF'!AR112</f>
        <v>8491709.7285470963</v>
      </c>
      <c r="P112" s="28">
        <f>'Contratos fora RRF'!AT112</f>
        <v>10813566.615029555</v>
      </c>
      <c r="Q112" s="30"/>
      <c r="R112" s="30"/>
      <c r="S112" s="30"/>
      <c r="T112" s="140">
        <f>'OC A CONTRATAR'!C112</f>
        <v>0</v>
      </c>
      <c r="U112" s="140">
        <f>'OC A CONTRATAR'!B112</f>
        <v>0</v>
      </c>
      <c r="V112" s="140">
        <f>'OC A CONTRATAR'!D112</f>
        <v>0</v>
      </c>
      <c r="W112" s="140">
        <f>'OC A CONTRATAR'!H112</f>
        <v>0</v>
      </c>
      <c r="X112" s="140">
        <f>'OC A CONTRATAR'!G112</f>
        <v>0</v>
      </c>
      <c r="Y112" s="140">
        <f>'OC A CONTRATAR'!I112</f>
        <v>0</v>
      </c>
      <c r="Z112" s="140">
        <f>'OC A CONTRATAR'!M112</f>
        <v>0</v>
      </c>
      <c r="AA112" s="140">
        <f>'OC A CONTRATAR'!L112</f>
        <v>0</v>
      </c>
      <c r="AB112" s="140">
        <f>'OC A CONTRATAR'!N112</f>
        <v>0</v>
      </c>
      <c r="AC112" s="140">
        <f>'OC A CONTRATAR'!X112</f>
        <v>0</v>
      </c>
      <c r="AD112" s="140">
        <f>'OC A CONTRATAR'!W112</f>
        <v>0</v>
      </c>
      <c r="AE112" s="140">
        <f>'OC A CONTRATAR'!Y112</f>
        <v>0</v>
      </c>
      <c r="AF112" s="68">
        <f t="shared" si="24"/>
        <v>418287856.45561212</v>
      </c>
      <c r="AG112" s="68">
        <f t="shared" si="25"/>
        <v>376104858.69740689</v>
      </c>
      <c r="AH112" s="68">
        <f t="shared" si="26"/>
        <v>794392715.15301895</v>
      </c>
      <c r="AJ112">
        <f t="shared" si="27"/>
        <v>2031</v>
      </c>
      <c r="AL112" s="6">
        <f t="shared" si="21"/>
        <v>0</v>
      </c>
      <c r="AM112" s="6">
        <f t="shared" si="22"/>
        <v>0</v>
      </c>
      <c r="AN112" s="6">
        <f t="shared" si="23"/>
        <v>0</v>
      </c>
    </row>
    <row r="113" spans="1:40" x14ac:dyDescent="0.3">
      <c r="A113" s="66">
        <v>47908</v>
      </c>
      <c r="B113" s="25">
        <f>'Art. 9º-A'!J114</f>
        <v>176785793.46458051</v>
      </c>
      <c r="C113" s="25">
        <f>'Art. 9º-A'!K114</f>
        <v>131524342.27638057</v>
      </c>
      <c r="D113" s="25">
        <f>'Art. 9º-A'!I114</f>
        <v>308310135.74096107</v>
      </c>
      <c r="E113" s="26">
        <f>'9496'!T113</f>
        <v>233127975.08980316</v>
      </c>
      <c r="F113" s="26">
        <f>'9496'!U113</f>
        <v>235244790.40662366</v>
      </c>
      <c r="G113" s="26">
        <f>'9496'!V113</f>
        <v>468372765.49642682</v>
      </c>
      <c r="H113" s="45"/>
      <c r="I113" s="45"/>
      <c r="J113" s="45"/>
      <c r="K113" s="27">
        <f>'Fluxo dív. garantidas - RRF'!J113</f>
        <v>22144736.413451433</v>
      </c>
      <c r="L113" s="27">
        <f>'Fluxo dív. garantidas - RRF'!I113</f>
        <v>84675156.732849628</v>
      </c>
      <c r="M113" s="27">
        <f>'Fluxo dív. garantidas - RRF'!K113</f>
        <v>106819893.14630106</v>
      </c>
      <c r="N113" s="67">
        <f>'Contratos fora RRF'!AS113</f>
        <v>112311.94496910307</v>
      </c>
      <c r="O113" s="67">
        <f>'Contratos fora RRF'!AR113</f>
        <v>1878610.9223839461</v>
      </c>
      <c r="P113" s="28">
        <f>'Contratos fora RRF'!AT113</f>
        <v>1990922.8673530491</v>
      </c>
      <c r="Q113" s="30"/>
      <c r="R113" s="30"/>
      <c r="S113" s="30"/>
      <c r="T113" s="140">
        <f>'OC A CONTRATAR'!C113</f>
        <v>0</v>
      </c>
      <c r="U113" s="140">
        <f>'OC A CONTRATAR'!B113</f>
        <v>0</v>
      </c>
      <c r="V113" s="140">
        <f>'OC A CONTRATAR'!D113</f>
        <v>0</v>
      </c>
      <c r="W113" s="140">
        <f>'OC A CONTRATAR'!H113</f>
        <v>0</v>
      </c>
      <c r="X113" s="140">
        <f>'OC A CONTRATAR'!G113</f>
        <v>0</v>
      </c>
      <c r="Y113" s="140">
        <f>'OC A CONTRATAR'!I113</f>
        <v>0</v>
      </c>
      <c r="Z113" s="140">
        <f>'OC A CONTRATAR'!M113</f>
        <v>0</v>
      </c>
      <c r="AA113" s="140">
        <f>'OC A CONTRATAR'!L113</f>
        <v>0</v>
      </c>
      <c r="AB113" s="140">
        <f>'OC A CONTRATAR'!N113</f>
        <v>0</v>
      </c>
      <c r="AC113" s="140">
        <f>'OC A CONTRATAR'!X113</f>
        <v>0</v>
      </c>
      <c r="AD113" s="140">
        <f>'OC A CONTRATAR'!W113</f>
        <v>0</v>
      </c>
      <c r="AE113" s="140">
        <f>'OC A CONTRATAR'!Y113</f>
        <v>0</v>
      </c>
      <c r="AF113" s="68">
        <f t="shared" si="24"/>
        <v>432170816.91280419</v>
      </c>
      <c r="AG113" s="68">
        <f t="shared" si="25"/>
        <v>453322900.33823782</v>
      </c>
      <c r="AH113" s="68">
        <f t="shared" si="26"/>
        <v>885493717.25104201</v>
      </c>
      <c r="AJ113">
        <f t="shared" si="27"/>
        <v>2031</v>
      </c>
      <c r="AL113" s="6">
        <f t="shared" si="21"/>
        <v>0</v>
      </c>
      <c r="AM113" s="6">
        <f t="shared" si="22"/>
        <v>0</v>
      </c>
      <c r="AN113" s="6">
        <f t="shared" si="23"/>
        <v>0</v>
      </c>
    </row>
    <row r="114" spans="1:40" x14ac:dyDescent="0.3">
      <c r="A114" s="66">
        <v>47939</v>
      </c>
      <c r="B114" s="25">
        <f>'Art. 9º-A'!J115</f>
        <v>176782251.62691602</v>
      </c>
      <c r="C114" s="25">
        <f>'Art. 9º-A'!K115</f>
        <v>132288176.90878233</v>
      </c>
      <c r="D114" s="25">
        <f>'Art. 9º-A'!I115</f>
        <v>309070428.53569835</v>
      </c>
      <c r="E114" s="26">
        <f>'9496'!T114</f>
        <v>232983403.92462727</v>
      </c>
      <c r="F114" s="26">
        <f>'9496'!U114</f>
        <v>236629159.995639</v>
      </c>
      <c r="G114" s="26">
        <f>'9496'!V114</f>
        <v>469612563.92026627</v>
      </c>
      <c r="H114" s="45"/>
      <c r="I114" s="45"/>
      <c r="J114" s="45"/>
      <c r="K114" s="27">
        <f>'Fluxo dív. garantidas - RRF'!J114</f>
        <v>5446310.6022739038</v>
      </c>
      <c r="L114" s="27">
        <f>'Fluxo dív. garantidas - RRF'!I114</f>
        <v>2945156.7328496203</v>
      </c>
      <c r="M114" s="27">
        <f>'Fluxo dív. garantidas - RRF'!K114</f>
        <v>8391467.3351235241</v>
      </c>
      <c r="N114" s="67">
        <f>'Contratos fora RRF'!AS114</f>
        <v>4419769.0317191845</v>
      </c>
      <c r="O114" s="67">
        <f>'Contratos fora RRF'!AR114</f>
        <v>9840488.3584210239</v>
      </c>
      <c r="P114" s="28">
        <f>'Contratos fora RRF'!AT114</f>
        <v>14260257.390140207</v>
      </c>
      <c r="Q114" s="30"/>
      <c r="R114" s="30"/>
      <c r="S114" s="30"/>
      <c r="T114" s="140">
        <f>'OC A CONTRATAR'!C114</f>
        <v>0</v>
      </c>
      <c r="U114" s="140">
        <f>'OC A CONTRATAR'!B114</f>
        <v>0</v>
      </c>
      <c r="V114" s="140">
        <f>'OC A CONTRATAR'!D114</f>
        <v>0</v>
      </c>
      <c r="W114" s="140">
        <f>'OC A CONTRATAR'!H114</f>
        <v>0</v>
      </c>
      <c r="X114" s="140">
        <f>'OC A CONTRATAR'!G114</f>
        <v>0</v>
      </c>
      <c r="Y114" s="140">
        <f>'OC A CONTRATAR'!I114</f>
        <v>0</v>
      </c>
      <c r="Z114" s="140">
        <f>'OC A CONTRATAR'!M114</f>
        <v>0</v>
      </c>
      <c r="AA114" s="140">
        <f>'OC A CONTRATAR'!L114</f>
        <v>0</v>
      </c>
      <c r="AB114" s="140">
        <f>'OC A CONTRATAR'!N114</f>
        <v>0</v>
      </c>
      <c r="AC114" s="140">
        <f>'OC A CONTRATAR'!X114</f>
        <v>0</v>
      </c>
      <c r="AD114" s="140">
        <f>'OC A CONTRATAR'!W114</f>
        <v>0</v>
      </c>
      <c r="AE114" s="140">
        <f>'OC A CONTRATAR'!Y114</f>
        <v>0</v>
      </c>
      <c r="AF114" s="68">
        <f t="shared" si="24"/>
        <v>419631735.18553638</v>
      </c>
      <c r="AG114" s="68">
        <f t="shared" si="25"/>
        <v>381702981.99569196</v>
      </c>
      <c r="AH114" s="68">
        <f t="shared" si="26"/>
        <v>801334717.18122828</v>
      </c>
      <c r="AJ114">
        <f t="shared" si="27"/>
        <v>2031</v>
      </c>
      <c r="AL114" s="6">
        <f t="shared" si="21"/>
        <v>0</v>
      </c>
      <c r="AM114" s="6">
        <f t="shared" si="22"/>
        <v>0</v>
      </c>
      <c r="AN114" s="6">
        <f t="shared" si="23"/>
        <v>0</v>
      </c>
    </row>
    <row r="115" spans="1:40" x14ac:dyDescent="0.3">
      <c r="A115" s="66">
        <v>47969</v>
      </c>
      <c r="B115" s="25">
        <f>'Art. 9º-A'!J116</f>
        <v>176776148.66091788</v>
      </c>
      <c r="C115" s="25">
        <f>'Art. 9º-A'!K116</f>
        <v>133056447.55154943</v>
      </c>
      <c r="D115" s="25">
        <f>'Art. 9º-A'!I116</f>
        <v>309832596.21246731</v>
      </c>
      <c r="E115" s="26">
        <f>'9496'!T115</f>
        <v>232700510.2237286</v>
      </c>
      <c r="F115" s="26">
        <f>'9496'!U115</f>
        <v>237985117.99997973</v>
      </c>
      <c r="G115" s="26">
        <f>'9496'!V115</f>
        <v>470685628.22370833</v>
      </c>
      <c r="H115" s="45"/>
      <c r="I115" s="45"/>
      <c r="J115" s="45"/>
      <c r="K115" s="27">
        <f>'Fluxo dív. garantidas - RRF'!J115</f>
        <v>20999381.705867574</v>
      </c>
      <c r="L115" s="27">
        <f>'Fluxo dív. garantidas - RRF'!I115</f>
        <v>78473942.522849634</v>
      </c>
      <c r="M115" s="27">
        <f>'Fluxo dív. garantidas - RRF'!K115</f>
        <v>99473324.228717208</v>
      </c>
      <c r="N115" s="67">
        <f>'Contratos fora RRF'!AS115</f>
        <v>295210.03975823516</v>
      </c>
      <c r="O115" s="67">
        <f>'Contratos fora RRF'!AR115</f>
        <v>12674952.647413835</v>
      </c>
      <c r="P115" s="28">
        <f>'Contratos fora RRF'!AT115</f>
        <v>12970162.687172068</v>
      </c>
      <c r="Q115" s="30"/>
      <c r="R115" s="30"/>
      <c r="S115" s="30"/>
      <c r="T115" s="140">
        <f>'OC A CONTRATAR'!C115</f>
        <v>0</v>
      </c>
      <c r="U115" s="140">
        <f>'OC A CONTRATAR'!B115</f>
        <v>0</v>
      </c>
      <c r="V115" s="140">
        <f>'OC A CONTRATAR'!D115</f>
        <v>0</v>
      </c>
      <c r="W115" s="140">
        <f>'OC A CONTRATAR'!H115</f>
        <v>0</v>
      </c>
      <c r="X115" s="140">
        <f>'OC A CONTRATAR'!G115</f>
        <v>0</v>
      </c>
      <c r="Y115" s="140">
        <f>'OC A CONTRATAR'!I115</f>
        <v>0</v>
      </c>
      <c r="Z115" s="140">
        <f>'OC A CONTRATAR'!M115</f>
        <v>0</v>
      </c>
      <c r="AA115" s="140">
        <f>'OC A CONTRATAR'!L115</f>
        <v>0</v>
      </c>
      <c r="AB115" s="140">
        <f>'OC A CONTRATAR'!N115</f>
        <v>0</v>
      </c>
      <c r="AC115" s="140">
        <f>'OC A CONTRATAR'!X115</f>
        <v>0</v>
      </c>
      <c r="AD115" s="140">
        <f>'OC A CONTRATAR'!W115</f>
        <v>0</v>
      </c>
      <c r="AE115" s="140">
        <f>'OC A CONTRATAR'!Y115</f>
        <v>0</v>
      </c>
      <c r="AF115" s="68">
        <f t="shared" si="24"/>
        <v>430771250.63027227</v>
      </c>
      <c r="AG115" s="68">
        <f t="shared" si="25"/>
        <v>462190460.72179264</v>
      </c>
      <c r="AH115" s="68">
        <f t="shared" si="26"/>
        <v>892961711.35206485</v>
      </c>
      <c r="AJ115">
        <f t="shared" si="27"/>
        <v>2031</v>
      </c>
      <c r="AL115" s="6">
        <f t="shared" si="21"/>
        <v>0</v>
      </c>
      <c r="AM115" s="6">
        <f t="shared" si="22"/>
        <v>0</v>
      </c>
      <c r="AN115" s="6">
        <f t="shared" si="23"/>
        <v>0</v>
      </c>
    </row>
    <row r="116" spans="1:40" x14ac:dyDescent="0.3">
      <c r="A116" s="66">
        <v>48000</v>
      </c>
      <c r="B116" s="25">
        <f>'Art. 9º-A'!J117</f>
        <v>176767463.42767832</v>
      </c>
      <c r="C116" s="25">
        <f>'Art. 9º-A'!K117</f>
        <v>133829179.96704891</v>
      </c>
      <c r="D116" s="25">
        <f>'Art. 9º-A'!I117</f>
        <v>310596643.39472723</v>
      </c>
      <c r="E116" s="26">
        <f>'9496'!T116</f>
        <v>232545934.99177557</v>
      </c>
      <c r="F116" s="26">
        <f>'9496'!U116</f>
        <v>239385613.88100624</v>
      </c>
      <c r="G116" s="26">
        <f>'9496'!V116</f>
        <v>471931548.87278181</v>
      </c>
      <c r="H116" s="45"/>
      <c r="I116" s="45"/>
      <c r="J116" s="45"/>
      <c r="K116" s="27">
        <f>'Fluxo dív. garantidas - RRF'!J116</f>
        <v>5639386.2793364255</v>
      </c>
      <c r="L116" s="27">
        <f>'Fluxo dív. garantidas - RRF'!I116</f>
        <v>2945156.7328496212</v>
      </c>
      <c r="M116" s="27">
        <f>'Fluxo dív. garantidas - RRF'!K116</f>
        <v>8584543.0121860467</v>
      </c>
      <c r="N116" s="67">
        <f>'Contratos fora RRF'!AS116</f>
        <v>97942.746484214251</v>
      </c>
      <c r="O116" s="67">
        <f>'Contratos fora RRF'!AR116</f>
        <v>1914576.1632479711</v>
      </c>
      <c r="P116" s="28">
        <f>'Contratos fora RRF'!AT116</f>
        <v>2012518.9097321853</v>
      </c>
      <c r="Q116" s="30"/>
      <c r="R116" s="30"/>
      <c r="S116" s="30"/>
      <c r="T116" s="140">
        <f>'OC A CONTRATAR'!C116</f>
        <v>10451539.099265262</v>
      </c>
      <c r="U116" s="140">
        <f>'OC A CONTRATAR'!B116</f>
        <v>16049999.999999998</v>
      </c>
      <c r="V116" s="140">
        <f>'OC A CONTRATAR'!D116</f>
        <v>26501539.099265262</v>
      </c>
      <c r="W116" s="140">
        <f>'OC A CONTRATAR'!H116</f>
        <v>3891805.7110040025</v>
      </c>
      <c r="X116" s="140">
        <f>'OC A CONTRATAR'!G116</f>
        <v>6147243.1912681926</v>
      </c>
      <c r="Y116" s="140">
        <f>'OC A CONTRATAR'!I116</f>
        <v>10039048.902272195</v>
      </c>
      <c r="Z116" s="140">
        <f>'OC A CONTRATAR'!M116</f>
        <v>32752847.290996119</v>
      </c>
      <c r="AA116" s="140">
        <f>'OC A CONTRATAR'!L116</f>
        <v>27204607.101715628</v>
      </c>
      <c r="AB116" s="140">
        <f>'OC A CONTRATAR'!N116</f>
        <v>59957454.392711744</v>
      </c>
      <c r="AC116" s="140">
        <f>'OC A CONTRATAR'!X116</f>
        <v>57745491.095167994</v>
      </c>
      <c r="AD116" s="140">
        <f>'OC A CONTRATAR'!W116</f>
        <v>173000000</v>
      </c>
      <c r="AE116" s="140">
        <f>'OC A CONTRATAR'!Y116</f>
        <v>230745491.09516799</v>
      </c>
      <c r="AF116" s="68">
        <f t="shared" si="24"/>
        <v>519892410.64170796</v>
      </c>
      <c r="AG116" s="68">
        <f t="shared" si="25"/>
        <v>600476377.03713655</v>
      </c>
      <c r="AH116" s="68">
        <f t="shared" si="26"/>
        <v>1120368787.6788445</v>
      </c>
      <c r="AJ116">
        <f t="shared" si="27"/>
        <v>2031</v>
      </c>
      <c r="AL116" s="6">
        <f t="shared" si="21"/>
        <v>0</v>
      </c>
      <c r="AM116" s="6">
        <f t="shared" si="22"/>
        <v>0</v>
      </c>
      <c r="AN116" s="6">
        <f t="shared" si="23"/>
        <v>0</v>
      </c>
    </row>
    <row r="117" spans="1:40" x14ac:dyDescent="0.3">
      <c r="A117" s="66">
        <v>48030</v>
      </c>
      <c r="B117" s="25">
        <f>'Art. 9º-A'!J118</f>
        <v>176756174.65007481</v>
      </c>
      <c r="C117" s="25">
        <f>'Art. 9º-A'!K118</f>
        <v>134606400.06726375</v>
      </c>
      <c r="D117" s="25">
        <f>'Art. 9º-A'!I118</f>
        <v>311362574.71733856</v>
      </c>
      <c r="E117" s="26">
        <f>'9496'!T117</f>
        <v>232252544.83932513</v>
      </c>
      <c r="F117" s="26">
        <f>'9496'!U117</f>
        <v>240757367.21551472</v>
      </c>
      <c r="G117" s="26">
        <f>'9496'!V117</f>
        <v>473009912.05483985</v>
      </c>
      <c r="H117" s="45"/>
      <c r="I117" s="45"/>
      <c r="J117" s="45"/>
      <c r="K117" s="27">
        <f>'Fluxo dív. garantidas - RRF'!J117</f>
        <v>5295182.9153515063</v>
      </c>
      <c r="L117" s="27">
        <f>'Fluxo dív. garantidas - RRF'!I117</f>
        <v>2945156.7328496203</v>
      </c>
      <c r="M117" s="27">
        <f>'Fluxo dív. garantidas - RRF'!K117</f>
        <v>8240339.6482011266</v>
      </c>
      <c r="N117" s="67">
        <f>'Contratos fora RRF'!AS117</f>
        <v>37163972.02871719</v>
      </c>
      <c r="O117" s="67">
        <f>'Contratos fora RRF'!AR117</f>
        <v>60815877.80836349</v>
      </c>
      <c r="P117" s="28">
        <f>'Contratos fora RRF'!AT117</f>
        <v>97979849.837080687</v>
      </c>
      <c r="Q117" s="30"/>
      <c r="R117" s="30"/>
      <c r="S117" s="30"/>
      <c r="T117" s="140">
        <f>'OC A CONTRATAR'!C117</f>
        <v>0</v>
      </c>
      <c r="U117" s="140">
        <f>'OC A CONTRATAR'!B117</f>
        <v>0</v>
      </c>
      <c r="V117" s="140">
        <f>'OC A CONTRATAR'!D117</f>
        <v>0</v>
      </c>
      <c r="W117" s="140">
        <f>'OC A CONTRATAR'!H117</f>
        <v>0</v>
      </c>
      <c r="X117" s="140">
        <f>'OC A CONTRATAR'!G117</f>
        <v>0</v>
      </c>
      <c r="Y117" s="140">
        <f>'OC A CONTRATAR'!I117</f>
        <v>0</v>
      </c>
      <c r="Z117" s="140">
        <f>'OC A CONTRATAR'!M117</f>
        <v>0</v>
      </c>
      <c r="AA117" s="140">
        <f>'OC A CONTRATAR'!L117</f>
        <v>0</v>
      </c>
      <c r="AB117" s="140">
        <f>'OC A CONTRATAR'!N117</f>
        <v>0</v>
      </c>
      <c r="AC117" s="140">
        <f>'OC A CONTRATAR'!X117</f>
        <v>0</v>
      </c>
      <c r="AD117" s="140">
        <f>'OC A CONTRATAR'!W117</f>
        <v>0</v>
      </c>
      <c r="AE117" s="140">
        <f>'OC A CONTRATAR'!Y117</f>
        <v>0</v>
      </c>
      <c r="AF117" s="68">
        <f t="shared" si="24"/>
        <v>451467874.43346858</v>
      </c>
      <c r="AG117" s="68">
        <f t="shared" si="25"/>
        <v>439124801.8239916</v>
      </c>
      <c r="AH117" s="68">
        <f t="shared" si="26"/>
        <v>890592676.25746024</v>
      </c>
      <c r="AJ117">
        <f t="shared" si="27"/>
        <v>2031</v>
      </c>
      <c r="AL117" s="6">
        <f t="shared" si="21"/>
        <v>0</v>
      </c>
      <c r="AM117" s="6">
        <f t="shared" si="22"/>
        <v>0</v>
      </c>
      <c r="AN117" s="6">
        <f t="shared" si="23"/>
        <v>0</v>
      </c>
    </row>
    <row r="118" spans="1:40" x14ac:dyDescent="0.3">
      <c r="A118" s="66">
        <v>48061</v>
      </c>
      <c r="B118" s="25">
        <f>'Art. 9º-A'!J119</f>
        <v>176742260.91192913</v>
      </c>
      <c r="C118" s="25">
        <f>'Art. 9º-A'!K119</f>
        <v>135388133.91466248</v>
      </c>
      <c r="D118" s="25">
        <f>'Art. 9º-A'!I119</f>
        <v>312130394.82659161</v>
      </c>
      <c r="E118" s="26">
        <f>'9496'!T118</f>
        <v>232020776.03195533</v>
      </c>
      <c r="F118" s="26">
        <f>'9496'!U118</f>
        <v>242155578.46601167</v>
      </c>
      <c r="G118" s="26">
        <f>'9496'!V118</f>
        <v>474176354.497967</v>
      </c>
      <c r="H118" s="45"/>
      <c r="I118" s="45"/>
      <c r="J118" s="45"/>
      <c r="K118" s="27">
        <f>'Fluxo dív. garantidas - RRF'!J118</f>
        <v>5532395.2357777273</v>
      </c>
      <c r="L118" s="27">
        <f>'Fluxo dív. garantidas - RRF'!I118</f>
        <v>2945156.7328496212</v>
      </c>
      <c r="M118" s="27">
        <f>'Fluxo dív. garantidas - RRF'!K118</f>
        <v>8477551.9686273485</v>
      </c>
      <c r="N118" s="67">
        <f>'Contratos fora RRF'!AS118</f>
        <v>2101444.2402116144</v>
      </c>
      <c r="O118" s="67">
        <f>'Contratos fora RRF'!AR118</f>
        <v>8564278.4806685969</v>
      </c>
      <c r="P118" s="28">
        <f>'Contratos fora RRF'!AT118</f>
        <v>10665722.720880212</v>
      </c>
      <c r="Q118" s="30"/>
      <c r="R118" s="30"/>
      <c r="S118" s="30"/>
      <c r="T118" s="140">
        <f>'OC A CONTRATAR'!C118</f>
        <v>0</v>
      </c>
      <c r="U118" s="140">
        <f>'OC A CONTRATAR'!B118</f>
        <v>0</v>
      </c>
      <c r="V118" s="140">
        <f>'OC A CONTRATAR'!D118</f>
        <v>0</v>
      </c>
      <c r="W118" s="140">
        <f>'OC A CONTRATAR'!H118</f>
        <v>0</v>
      </c>
      <c r="X118" s="140">
        <f>'OC A CONTRATAR'!G118</f>
        <v>0</v>
      </c>
      <c r="Y118" s="140">
        <f>'OC A CONTRATAR'!I118</f>
        <v>0</v>
      </c>
      <c r="Z118" s="140">
        <f>'OC A CONTRATAR'!M118</f>
        <v>0</v>
      </c>
      <c r="AA118" s="140">
        <f>'OC A CONTRATAR'!L118</f>
        <v>0</v>
      </c>
      <c r="AB118" s="140">
        <f>'OC A CONTRATAR'!N118</f>
        <v>0</v>
      </c>
      <c r="AC118" s="140">
        <f>'OC A CONTRATAR'!X118</f>
        <v>0</v>
      </c>
      <c r="AD118" s="140">
        <f>'OC A CONTRATAR'!W118</f>
        <v>0</v>
      </c>
      <c r="AE118" s="140">
        <f>'OC A CONTRATAR'!Y118</f>
        <v>0</v>
      </c>
      <c r="AF118" s="68">
        <f t="shared" si="24"/>
        <v>416396876.41987383</v>
      </c>
      <c r="AG118" s="68">
        <f t="shared" si="25"/>
        <v>389053147.59419233</v>
      </c>
      <c r="AH118" s="68">
        <f t="shared" si="26"/>
        <v>805450024.01406622</v>
      </c>
      <c r="AJ118">
        <f t="shared" si="27"/>
        <v>2031</v>
      </c>
      <c r="AL118" s="6">
        <f t="shared" si="21"/>
        <v>0</v>
      </c>
      <c r="AM118" s="6">
        <f t="shared" si="22"/>
        <v>0</v>
      </c>
      <c r="AN118" s="6">
        <f t="shared" si="23"/>
        <v>0</v>
      </c>
    </row>
    <row r="119" spans="1:40" x14ac:dyDescent="0.3">
      <c r="A119" s="66">
        <v>48092</v>
      </c>
      <c r="B119" s="25">
        <f>'Art. 9º-A'!J120</f>
        <v>176725700.65716162</v>
      </c>
      <c r="C119" s="25">
        <f>'Art. 9º-A'!K120</f>
        <v>136174407.72307232</v>
      </c>
      <c r="D119" s="25">
        <f>'Art. 9º-A'!I120</f>
        <v>312900108.38023394</v>
      </c>
      <c r="E119" s="26">
        <f>'9496'!T119</f>
        <v>231850898.52525985</v>
      </c>
      <c r="F119" s="26">
        <f>'9496'!U119</f>
        <v>243580616.69134003</v>
      </c>
      <c r="G119" s="26">
        <f>'9496'!V119</f>
        <v>475431515.21659988</v>
      </c>
      <c r="H119" s="45"/>
      <c r="I119" s="45"/>
      <c r="J119" s="45"/>
      <c r="K119" s="27">
        <f>'Fluxo dív. garantidas - RRF'!J119</f>
        <v>21410065.196108978</v>
      </c>
      <c r="L119" s="27">
        <f>'Fluxo dív. garantidas - RRF'!I119</f>
        <v>84675156.732849613</v>
      </c>
      <c r="M119" s="27">
        <f>'Fluxo dív. garantidas - RRF'!K119</f>
        <v>106085221.92895859</v>
      </c>
      <c r="N119" s="67">
        <f>'Contratos fora RRF'!AS119</f>
        <v>64225.630833992996</v>
      </c>
      <c r="O119" s="67">
        <f>'Contratos fora RRF'!AR119</f>
        <v>1369486.768335558</v>
      </c>
      <c r="P119" s="28">
        <f>'Contratos fora RRF'!AT119</f>
        <v>1433712.399169551</v>
      </c>
      <c r="Q119" s="30"/>
      <c r="R119" s="30"/>
      <c r="S119" s="30"/>
      <c r="T119" s="140">
        <f>'OC A CONTRATAR'!C119</f>
        <v>0</v>
      </c>
      <c r="U119" s="140">
        <f>'OC A CONTRATAR'!B119</f>
        <v>0</v>
      </c>
      <c r="V119" s="140">
        <f>'OC A CONTRATAR'!D119</f>
        <v>0</v>
      </c>
      <c r="W119" s="140">
        <f>'OC A CONTRATAR'!H119</f>
        <v>0</v>
      </c>
      <c r="X119" s="140">
        <f>'OC A CONTRATAR'!G119</f>
        <v>0</v>
      </c>
      <c r="Y119" s="140">
        <f>'OC A CONTRATAR'!I119</f>
        <v>0</v>
      </c>
      <c r="Z119" s="140">
        <f>'OC A CONTRATAR'!M119</f>
        <v>0</v>
      </c>
      <c r="AA119" s="140">
        <f>'OC A CONTRATAR'!L119</f>
        <v>0</v>
      </c>
      <c r="AB119" s="140">
        <f>'OC A CONTRATAR'!N119</f>
        <v>0</v>
      </c>
      <c r="AC119" s="140">
        <f>'OC A CONTRATAR'!X119</f>
        <v>0</v>
      </c>
      <c r="AD119" s="140">
        <f>'OC A CONTRATAR'!W119</f>
        <v>0</v>
      </c>
      <c r="AE119" s="140">
        <f>'OC A CONTRATAR'!Y119</f>
        <v>0</v>
      </c>
      <c r="AF119" s="68">
        <f t="shared" si="24"/>
        <v>430050890.00936443</v>
      </c>
      <c r="AG119" s="68">
        <f t="shared" si="25"/>
        <v>465799667.91559756</v>
      </c>
      <c r="AH119" s="68">
        <f t="shared" si="26"/>
        <v>895850557.92496192</v>
      </c>
      <c r="AJ119">
        <f t="shared" si="27"/>
        <v>2031</v>
      </c>
      <c r="AL119" s="6">
        <f t="shared" si="21"/>
        <v>0</v>
      </c>
      <c r="AM119" s="6">
        <f t="shared" si="22"/>
        <v>0</v>
      </c>
      <c r="AN119" s="6">
        <f t="shared" si="23"/>
        <v>0</v>
      </c>
    </row>
    <row r="120" spans="1:40" x14ac:dyDescent="0.3">
      <c r="A120" s="66">
        <v>48122</v>
      </c>
      <c r="B120" s="25">
        <f>'Art. 9º-A'!J121</f>
        <v>176706472.18894044</v>
      </c>
      <c r="C120" s="25">
        <f>'Art. 9º-A'!K121</f>
        <v>136965247.85855916</v>
      </c>
      <c r="D120" s="25">
        <f>'Art. 9º-A'!I121</f>
        <v>313671720.0474996</v>
      </c>
      <c r="E120" s="26">
        <f>'9496'!T120</f>
        <v>231541467.13408726</v>
      </c>
      <c r="F120" s="26">
        <f>'9496'!U120</f>
        <v>244976408.68464708</v>
      </c>
      <c r="G120" s="26">
        <f>'9496'!V120</f>
        <v>476517875.81873435</v>
      </c>
      <c r="H120" s="45"/>
      <c r="I120" s="45"/>
      <c r="J120" s="45"/>
      <c r="K120" s="27">
        <f>'Fluxo dív. garantidas - RRF'!J120</f>
        <v>5323826.4516815282</v>
      </c>
      <c r="L120" s="27">
        <f>'Fluxo dív. garantidas - RRF'!I120</f>
        <v>2945156.7328496203</v>
      </c>
      <c r="M120" s="27">
        <f>'Fluxo dív. garantidas - RRF'!K120</f>
        <v>8268983.1845311485</v>
      </c>
      <c r="N120" s="67">
        <f>'Contratos fora RRF'!AS120</f>
        <v>4251546.9635213539</v>
      </c>
      <c r="O120" s="67">
        <f>'Contratos fora RRF'!AR120</f>
        <v>9327611.1744912583</v>
      </c>
      <c r="P120" s="28">
        <f>'Contratos fora RRF'!AT120</f>
        <v>13579158.138012614</v>
      </c>
      <c r="Q120" s="30"/>
      <c r="R120" s="30"/>
      <c r="S120" s="30"/>
      <c r="T120" s="140">
        <f>'OC A CONTRATAR'!C120</f>
        <v>0</v>
      </c>
      <c r="U120" s="140">
        <f>'OC A CONTRATAR'!B120</f>
        <v>0</v>
      </c>
      <c r="V120" s="140">
        <f>'OC A CONTRATAR'!D120</f>
        <v>0</v>
      </c>
      <c r="W120" s="140">
        <f>'OC A CONTRATAR'!H120</f>
        <v>0</v>
      </c>
      <c r="X120" s="140">
        <f>'OC A CONTRATAR'!G120</f>
        <v>0</v>
      </c>
      <c r="Y120" s="140">
        <f>'OC A CONTRATAR'!I120</f>
        <v>0</v>
      </c>
      <c r="Z120" s="140">
        <f>'OC A CONTRATAR'!M120</f>
        <v>0</v>
      </c>
      <c r="AA120" s="140">
        <f>'OC A CONTRATAR'!L120</f>
        <v>0</v>
      </c>
      <c r="AB120" s="140">
        <f>'OC A CONTRATAR'!N120</f>
        <v>0</v>
      </c>
      <c r="AC120" s="140">
        <f>'OC A CONTRATAR'!X120</f>
        <v>0</v>
      </c>
      <c r="AD120" s="140">
        <f>'OC A CONTRATAR'!W120</f>
        <v>0</v>
      </c>
      <c r="AE120" s="140">
        <f>'OC A CONTRATAR'!Y120</f>
        <v>0</v>
      </c>
      <c r="AF120" s="68">
        <f t="shared" si="24"/>
        <v>417823312.73823065</v>
      </c>
      <c r="AG120" s="68">
        <f t="shared" si="25"/>
        <v>394214424.4505471</v>
      </c>
      <c r="AH120" s="68">
        <f t="shared" si="26"/>
        <v>812037737.18877769</v>
      </c>
      <c r="AJ120">
        <f t="shared" si="27"/>
        <v>2031</v>
      </c>
      <c r="AL120" s="6">
        <f t="shared" si="21"/>
        <v>0</v>
      </c>
      <c r="AM120" s="6">
        <f t="shared" si="22"/>
        <v>0</v>
      </c>
      <c r="AN120" s="6">
        <f t="shared" si="23"/>
        <v>0</v>
      </c>
    </row>
    <row r="121" spans="1:40" x14ac:dyDescent="0.3">
      <c r="A121" s="66">
        <v>48153</v>
      </c>
      <c r="B121" s="25">
        <f>'Art. 9º-A'!J122</f>
        <v>176684553.66882578</v>
      </c>
      <c r="C121" s="25">
        <f>'Art. 9º-A'!K122</f>
        <v>137760680.8403109</v>
      </c>
      <c r="D121" s="25">
        <f>'Art. 9º-A'!I122</f>
        <v>314445234.50913668</v>
      </c>
      <c r="E121" s="26">
        <f>'9496'!T121</f>
        <v>231361187.67866582</v>
      </c>
      <c r="F121" s="26">
        <f>'9496'!U121</f>
        <v>246418046.94419378</v>
      </c>
      <c r="G121" s="26">
        <f>'9496'!V121</f>
        <v>477779234.6228596</v>
      </c>
      <c r="H121" s="45"/>
      <c r="I121" s="45"/>
      <c r="J121" s="45"/>
      <c r="K121" s="27">
        <f>'Fluxo dív. garantidas - RRF'!J121</f>
        <v>20128133.576149158</v>
      </c>
      <c r="L121" s="27">
        <f>'Fluxo dív. garantidas - RRF'!I121</f>
        <v>40671853.536849618</v>
      </c>
      <c r="M121" s="27">
        <f>'Fluxo dív. garantidas - RRF'!K121</f>
        <v>60799987.112998776</v>
      </c>
      <c r="N121" s="67">
        <f>'Contratos fora RRF'!AS121</f>
        <v>50905.479618865727</v>
      </c>
      <c r="O121" s="67">
        <f>'Contratos fora RRF'!AR121</f>
        <v>1385783.778246897</v>
      </c>
      <c r="P121" s="28">
        <f>'Contratos fora RRF'!AT121</f>
        <v>1436689.2578657628</v>
      </c>
      <c r="Q121" s="30"/>
      <c r="R121" s="30"/>
      <c r="S121" s="30"/>
      <c r="T121" s="140">
        <f>'OC A CONTRATAR'!C121</f>
        <v>0</v>
      </c>
      <c r="U121" s="140">
        <f>'OC A CONTRATAR'!B121</f>
        <v>0</v>
      </c>
      <c r="V121" s="140">
        <f>'OC A CONTRATAR'!D121</f>
        <v>0</v>
      </c>
      <c r="W121" s="140">
        <f>'OC A CONTRATAR'!H121</f>
        <v>0</v>
      </c>
      <c r="X121" s="140">
        <f>'OC A CONTRATAR'!G121</f>
        <v>0</v>
      </c>
      <c r="Y121" s="140">
        <f>'OC A CONTRATAR'!I121</f>
        <v>0</v>
      </c>
      <c r="Z121" s="140">
        <f>'OC A CONTRATAR'!M121</f>
        <v>0</v>
      </c>
      <c r="AA121" s="140">
        <f>'OC A CONTRATAR'!L121</f>
        <v>0</v>
      </c>
      <c r="AB121" s="140">
        <f>'OC A CONTRATAR'!N121</f>
        <v>0</v>
      </c>
      <c r="AC121" s="140">
        <f>'OC A CONTRATAR'!X121</f>
        <v>0</v>
      </c>
      <c r="AD121" s="140">
        <f>'OC A CONTRATAR'!W121</f>
        <v>0</v>
      </c>
      <c r="AE121" s="140">
        <f>'OC A CONTRATAR'!Y121</f>
        <v>0</v>
      </c>
      <c r="AF121" s="68">
        <f t="shared" si="24"/>
        <v>428224780.40325963</v>
      </c>
      <c r="AG121" s="68">
        <f t="shared" si="25"/>
        <v>426236365.09960115</v>
      </c>
      <c r="AH121" s="68">
        <f t="shared" si="26"/>
        <v>854461145.50286078</v>
      </c>
      <c r="AJ121">
        <f t="shared" si="27"/>
        <v>2031</v>
      </c>
      <c r="AL121" s="6">
        <f t="shared" si="21"/>
        <v>0</v>
      </c>
      <c r="AM121" s="6">
        <f t="shared" si="22"/>
        <v>0</v>
      </c>
      <c r="AN121" s="6">
        <f t="shared" si="23"/>
        <v>0</v>
      </c>
    </row>
    <row r="122" spans="1:40" x14ac:dyDescent="0.3">
      <c r="A122" s="136">
        <v>48183</v>
      </c>
      <c r="B122" s="137">
        <f>'Art. 9º-A'!J123</f>
        <v>176659923.11590886</v>
      </c>
      <c r="C122" s="137">
        <f>'Art. 9º-A'!K123</f>
        <v>138560733.34152734</v>
      </c>
      <c r="D122" s="137">
        <f>'Art. 9º-A'!I123</f>
        <v>315220656.4574362</v>
      </c>
      <c r="E122" s="26">
        <f>'9496'!T122</f>
        <v>231040861.47460476</v>
      </c>
      <c r="F122" s="26">
        <f>'9496'!U122</f>
        <v>247830098.28720716</v>
      </c>
      <c r="G122" s="26">
        <f>'9496'!V122</f>
        <v>478870959.76181191</v>
      </c>
      <c r="H122" s="85"/>
      <c r="I122" s="85"/>
      <c r="J122" s="85"/>
      <c r="K122" s="70">
        <f>'Fluxo dív. garantidas - RRF'!J122</f>
        <v>5151346.5595252123</v>
      </c>
      <c r="L122" s="70">
        <f>'Fluxo dív. garantidas - RRF'!I122</f>
        <v>2945156.7328496203</v>
      </c>
      <c r="M122" s="70">
        <f>'Fluxo dív. garantidas - RRF'!K122</f>
        <v>8096503.2923748326</v>
      </c>
      <c r="N122" s="72">
        <f>'Contratos fora RRF'!AS122</f>
        <v>35625.788172104847</v>
      </c>
      <c r="O122" s="72">
        <f>'Contratos fora RRF'!AR122</f>
        <v>1394004.86553213</v>
      </c>
      <c r="P122" s="73">
        <f>'Contratos fora RRF'!AT122</f>
        <v>1429630.6537042349</v>
      </c>
      <c r="Q122" s="30"/>
      <c r="R122" s="30"/>
      <c r="S122" s="30"/>
      <c r="T122" s="140">
        <f>'OC A CONTRATAR'!C122</f>
        <v>10235045.769693179</v>
      </c>
      <c r="U122" s="140">
        <f>'OC A CONTRATAR'!B122</f>
        <v>16049999.999999998</v>
      </c>
      <c r="V122" s="140">
        <f>'OC A CONTRATAR'!D122</f>
        <v>26285045.769693177</v>
      </c>
      <c r="W122" s="140">
        <f>'OC A CONTRATAR'!H122</f>
        <v>3808079.6159896809</v>
      </c>
      <c r="X122" s="140">
        <f>'OC A CONTRATAR'!G122</f>
        <v>6147243.1912681926</v>
      </c>
      <c r="Y122" s="140">
        <f>'OC A CONTRATAR'!I122</f>
        <v>9955322.8072578721</v>
      </c>
      <c r="Z122" s="140">
        <f>'OC A CONTRATAR'!M122</f>
        <v>32403845.218962304</v>
      </c>
      <c r="AA122" s="140">
        <f>'OC A CONTRATAR'!L122</f>
        <v>27204607.101715628</v>
      </c>
      <c r="AB122" s="140">
        <f>'OC A CONTRATAR'!N122</f>
        <v>59608452.320677936</v>
      </c>
      <c r="AC122" s="140">
        <f>'OC A CONTRATAR'!X122</f>
        <v>52823043.481606007</v>
      </c>
      <c r="AD122" s="140">
        <f>'OC A CONTRATAR'!W122</f>
        <v>173000000</v>
      </c>
      <c r="AE122" s="140">
        <f>'OC A CONTRATAR'!Y122</f>
        <v>225823043.48160601</v>
      </c>
      <c r="AF122" s="68">
        <f t="shared" si="24"/>
        <v>512157771.0244621</v>
      </c>
      <c r="AG122" s="68">
        <f t="shared" si="25"/>
        <v>613131843.52010012</v>
      </c>
      <c r="AH122" s="68">
        <f t="shared" si="26"/>
        <v>1125289614.5445621</v>
      </c>
      <c r="AJ122">
        <f t="shared" si="27"/>
        <v>2031</v>
      </c>
      <c r="AL122" s="6">
        <f t="shared" si="21"/>
        <v>0</v>
      </c>
      <c r="AM122" s="6">
        <f t="shared" si="22"/>
        <v>0</v>
      </c>
      <c r="AN122" s="6">
        <f t="shared" si="23"/>
        <v>0</v>
      </c>
    </row>
    <row r="123" spans="1:40" x14ac:dyDescent="0.3">
      <c r="A123" s="32"/>
      <c r="B123" s="31"/>
      <c r="C123" s="31"/>
      <c r="D123" s="31"/>
      <c r="E123" s="31"/>
      <c r="F123" s="31"/>
      <c r="G123" s="31"/>
      <c r="H123" s="31"/>
      <c r="I123" s="31"/>
      <c r="J123" s="31"/>
      <c r="K123" s="30"/>
      <c r="L123" s="30"/>
      <c r="M123" s="30"/>
      <c r="N123" s="30"/>
      <c r="O123" s="30"/>
      <c r="P123" s="30"/>
      <c r="Q123" s="30"/>
      <c r="R123" s="30"/>
      <c r="S123" s="30"/>
      <c r="T123" s="30"/>
      <c r="U123" s="30"/>
      <c r="V123" s="30"/>
      <c r="W123" s="30"/>
      <c r="X123" s="30"/>
      <c r="Y123" s="30"/>
      <c r="Z123" s="30"/>
      <c r="AA123" s="30"/>
      <c r="AB123" s="30"/>
      <c r="AC123" s="30"/>
      <c r="AD123" s="30"/>
      <c r="AE123" s="30"/>
      <c r="AF123" s="33"/>
      <c r="AG123" s="33"/>
      <c r="AH123" s="33"/>
      <c r="AL123" s="6">
        <f t="shared" si="21"/>
        <v>0</v>
      </c>
      <c r="AM123" s="6">
        <f t="shared" si="22"/>
        <v>0</v>
      </c>
      <c r="AN123" s="6">
        <f t="shared" si="23"/>
        <v>0</v>
      </c>
    </row>
    <row r="124" spans="1:40" x14ac:dyDescent="0.3">
      <c r="A124" s="32"/>
      <c r="B124" s="31"/>
      <c r="C124" s="31"/>
      <c r="D124" s="31"/>
      <c r="E124" s="31"/>
      <c r="F124" s="31"/>
      <c r="G124" s="31"/>
      <c r="H124" s="31"/>
      <c r="I124" s="31"/>
      <c r="J124" s="31"/>
      <c r="K124" s="30"/>
      <c r="L124" s="30"/>
      <c r="M124" s="30"/>
      <c r="N124" s="30"/>
      <c r="O124" s="30"/>
      <c r="P124" s="30"/>
      <c r="Q124" s="30"/>
      <c r="R124" s="30"/>
      <c r="S124" s="30"/>
      <c r="T124" s="30"/>
      <c r="U124" s="30"/>
      <c r="V124" s="30"/>
      <c r="W124" s="30"/>
      <c r="X124" s="30"/>
      <c r="Y124" s="30"/>
      <c r="Z124" s="30"/>
      <c r="AA124" s="30"/>
      <c r="AB124" s="30"/>
      <c r="AC124" s="30"/>
      <c r="AD124" s="30"/>
      <c r="AE124" s="30"/>
      <c r="AF124" s="33"/>
      <c r="AG124" s="33"/>
      <c r="AH124" s="33"/>
      <c r="AL124" s="6">
        <f t="shared" si="21"/>
        <v>0</v>
      </c>
      <c r="AM124" s="6">
        <f t="shared" si="22"/>
        <v>0</v>
      </c>
      <c r="AN124" s="6">
        <f t="shared" si="23"/>
        <v>0</v>
      </c>
    </row>
    <row r="125" spans="1:40" x14ac:dyDescent="0.3">
      <c r="A125" s="32"/>
      <c r="B125" s="31"/>
      <c r="C125" s="31"/>
      <c r="D125" s="31"/>
      <c r="E125" s="31"/>
      <c r="F125" s="31"/>
      <c r="G125" s="31"/>
      <c r="H125" s="31"/>
      <c r="I125" s="31"/>
      <c r="J125" s="31"/>
      <c r="K125" s="30"/>
      <c r="L125" s="30"/>
      <c r="M125" s="30"/>
      <c r="N125" s="30"/>
      <c r="O125" s="30"/>
      <c r="P125" s="30"/>
      <c r="Q125" s="30"/>
      <c r="R125" s="30"/>
      <c r="S125" s="30"/>
      <c r="T125" s="30"/>
      <c r="U125" s="30"/>
      <c r="V125" s="30"/>
      <c r="W125" s="30"/>
      <c r="X125" s="30"/>
      <c r="Y125" s="30"/>
      <c r="Z125" s="30"/>
      <c r="AA125" s="30"/>
      <c r="AB125" s="30"/>
      <c r="AC125" s="30"/>
      <c r="AD125" s="30"/>
      <c r="AE125" s="30"/>
      <c r="AF125" s="33"/>
      <c r="AG125" s="33"/>
      <c r="AH125" s="33"/>
      <c r="AL125" s="6">
        <f t="shared" si="21"/>
        <v>0</v>
      </c>
      <c r="AM125" s="6">
        <f t="shared" si="22"/>
        <v>0</v>
      </c>
      <c r="AN125" s="6">
        <f t="shared" si="23"/>
        <v>0</v>
      </c>
    </row>
    <row r="126" spans="1:40" x14ac:dyDescent="0.3">
      <c r="A126" s="32"/>
      <c r="B126" s="31"/>
      <c r="C126" s="31"/>
      <c r="D126" s="31"/>
      <c r="E126" s="31"/>
      <c r="F126" s="31"/>
      <c r="G126" s="31"/>
      <c r="H126" s="31"/>
      <c r="I126" s="31"/>
      <c r="J126" s="31"/>
      <c r="K126" s="30"/>
      <c r="L126" s="30"/>
      <c r="M126" s="30"/>
      <c r="N126" s="30"/>
      <c r="O126" s="30"/>
      <c r="P126" s="30"/>
      <c r="Q126" s="30"/>
      <c r="R126" s="30"/>
      <c r="S126" s="30"/>
      <c r="T126" s="30"/>
      <c r="U126" s="30"/>
      <c r="V126" s="30"/>
      <c r="W126" s="30"/>
      <c r="X126" s="30"/>
      <c r="Y126" s="30"/>
      <c r="Z126" s="30"/>
      <c r="AA126" s="30"/>
      <c r="AB126" s="30"/>
      <c r="AC126" s="30"/>
      <c r="AD126" s="30"/>
      <c r="AE126" s="30"/>
      <c r="AF126" s="33"/>
      <c r="AG126" s="33"/>
      <c r="AH126" s="33"/>
      <c r="AL126" s="6">
        <f t="shared" si="21"/>
        <v>0</v>
      </c>
      <c r="AM126" s="6">
        <f t="shared" si="22"/>
        <v>0</v>
      </c>
      <c r="AN126" s="6">
        <f t="shared" si="23"/>
        <v>0</v>
      </c>
    </row>
    <row r="127" spans="1:40" x14ac:dyDescent="0.3">
      <c r="A127" s="32"/>
      <c r="B127" s="31"/>
      <c r="C127" s="31"/>
      <c r="D127" s="31"/>
      <c r="E127" s="31"/>
      <c r="F127" s="31"/>
      <c r="G127" s="31"/>
      <c r="H127" s="31"/>
      <c r="I127" s="31"/>
      <c r="J127" s="31"/>
      <c r="K127" s="30"/>
      <c r="L127" s="30"/>
      <c r="M127" s="30"/>
      <c r="N127" s="30"/>
      <c r="O127" s="30"/>
      <c r="P127" s="30"/>
      <c r="Q127" s="30"/>
      <c r="R127" s="30"/>
      <c r="S127" s="30"/>
      <c r="T127" s="30"/>
      <c r="U127" s="30"/>
      <c r="V127" s="30"/>
      <c r="W127" s="30"/>
      <c r="X127" s="30"/>
      <c r="Y127" s="30"/>
      <c r="Z127" s="30"/>
      <c r="AA127" s="30"/>
      <c r="AB127" s="30"/>
      <c r="AC127" s="30"/>
      <c r="AD127" s="30"/>
      <c r="AE127" s="30"/>
      <c r="AF127" s="33"/>
      <c r="AG127" s="33"/>
      <c r="AH127" s="33"/>
      <c r="AL127" s="6">
        <f t="shared" si="21"/>
        <v>0</v>
      </c>
      <c r="AM127" s="6">
        <f t="shared" si="22"/>
        <v>0</v>
      </c>
      <c r="AN127" s="6">
        <f t="shared" si="23"/>
        <v>0</v>
      </c>
    </row>
    <row r="128" spans="1:40" x14ac:dyDescent="0.3">
      <c r="A128" s="32"/>
      <c r="B128" s="31"/>
      <c r="C128" s="31"/>
      <c r="D128" s="31"/>
      <c r="E128" s="31"/>
      <c r="F128" s="31"/>
      <c r="G128" s="31"/>
      <c r="H128" s="31"/>
      <c r="I128" s="31"/>
      <c r="J128" s="31"/>
      <c r="K128" s="30"/>
      <c r="L128" s="30"/>
      <c r="M128" s="30"/>
      <c r="N128" s="30"/>
      <c r="O128" s="30"/>
      <c r="P128" s="30"/>
      <c r="Q128" s="30"/>
      <c r="R128" s="30"/>
      <c r="S128" s="30"/>
      <c r="T128" s="30"/>
      <c r="U128" s="30"/>
      <c r="V128" s="30"/>
      <c r="W128" s="30"/>
      <c r="X128" s="30"/>
      <c r="Y128" s="30"/>
      <c r="Z128" s="30"/>
      <c r="AA128" s="30"/>
      <c r="AB128" s="30"/>
      <c r="AC128" s="30"/>
      <c r="AD128" s="30"/>
      <c r="AE128" s="30"/>
      <c r="AF128" s="33"/>
      <c r="AG128" s="33"/>
      <c r="AH128" s="33"/>
      <c r="AL128" s="6">
        <f t="shared" si="21"/>
        <v>0</v>
      </c>
      <c r="AM128" s="6">
        <f t="shared" si="22"/>
        <v>0</v>
      </c>
      <c r="AN128" s="6">
        <f t="shared" si="23"/>
        <v>0</v>
      </c>
    </row>
    <row r="129" spans="1:40" x14ac:dyDescent="0.3">
      <c r="A129" s="32"/>
      <c r="B129" s="31"/>
      <c r="C129" s="31"/>
      <c r="D129" s="31"/>
      <c r="E129" s="31"/>
      <c r="F129" s="31"/>
      <c r="G129" s="31"/>
      <c r="H129" s="31"/>
      <c r="I129" s="31"/>
      <c r="J129" s="31"/>
      <c r="K129" s="30"/>
      <c r="L129" s="30"/>
      <c r="M129" s="30"/>
      <c r="N129" s="30"/>
      <c r="O129" s="30"/>
      <c r="P129" s="30"/>
      <c r="Q129" s="30"/>
      <c r="R129" s="30"/>
      <c r="S129" s="30"/>
      <c r="T129" s="30"/>
      <c r="U129" s="30"/>
      <c r="V129" s="30"/>
      <c r="W129" s="30"/>
      <c r="X129" s="30"/>
      <c r="Y129" s="30"/>
      <c r="Z129" s="30"/>
      <c r="AA129" s="30"/>
      <c r="AB129" s="30"/>
      <c r="AC129" s="30"/>
      <c r="AD129" s="30"/>
      <c r="AE129" s="30"/>
      <c r="AF129" s="33"/>
      <c r="AG129" s="33"/>
      <c r="AH129" s="33"/>
      <c r="AL129" s="6">
        <f t="shared" si="21"/>
        <v>0</v>
      </c>
      <c r="AM129" s="6">
        <f t="shared" si="22"/>
        <v>0</v>
      </c>
      <c r="AN129" s="6">
        <f t="shared" si="23"/>
        <v>0</v>
      </c>
    </row>
    <row r="130" spans="1:40" x14ac:dyDescent="0.3">
      <c r="A130" s="32"/>
      <c r="B130" s="31"/>
      <c r="C130" s="31"/>
      <c r="D130" s="31"/>
      <c r="E130" s="31"/>
      <c r="F130" s="31"/>
      <c r="G130" s="31"/>
      <c r="H130" s="31"/>
      <c r="I130" s="31"/>
      <c r="J130" s="31"/>
      <c r="K130" s="30"/>
      <c r="L130" s="30"/>
      <c r="M130" s="30"/>
      <c r="N130" s="30"/>
      <c r="O130" s="30"/>
      <c r="P130" s="30"/>
      <c r="Q130" s="30"/>
      <c r="R130" s="30"/>
      <c r="S130" s="30"/>
      <c r="T130" s="30"/>
      <c r="U130" s="30"/>
      <c r="V130" s="30"/>
      <c r="W130" s="30"/>
      <c r="X130" s="30"/>
      <c r="Y130" s="30"/>
      <c r="Z130" s="30"/>
      <c r="AA130" s="30"/>
      <c r="AB130" s="30"/>
      <c r="AC130" s="30"/>
      <c r="AD130" s="30"/>
      <c r="AE130" s="30"/>
      <c r="AF130" s="33"/>
      <c r="AG130" s="33"/>
      <c r="AH130" s="33"/>
      <c r="AL130" s="6">
        <f t="shared" si="21"/>
        <v>0</v>
      </c>
      <c r="AM130" s="6">
        <f t="shared" si="22"/>
        <v>0</v>
      </c>
      <c r="AN130" s="6">
        <f t="shared" si="23"/>
        <v>0</v>
      </c>
    </row>
    <row r="131" spans="1:40" x14ac:dyDescent="0.3">
      <c r="A131" s="32"/>
      <c r="B131" s="31"/>
      <c r="C131" s="31"/>
      <c r="D131" s="31"/>
      <c r="E131" s="31"/>
      <c r="F131" s="31"/>
      <c r="G131" s="31"/>
      <c r="H131" s="31"/>
      <c r="I131" s="31"/>
      <c r="J131" s="31"/>
      <c r="K131" s="30"/>
      <c r="L131" s="30"/>
      <c r="M131" s="30"/>
      <c r="N131" s="30"/>
      <c r="O131" s="30"/>
      <c r="P131" s="30"/>
      <c r="Q131" s="30"/>
      <c r="R131" s="30"/>
      <c r="S131" s="30"/>
      <c r="T131" s="30"/>
      <c r="U131" s="30"/>
      <c r="V131" s="30"/>
      <c r="W131" s="30"/>
      <c r="X131" s="30"/>
      <c r="Y131" s="30"/>
      <c r="Z131" s="30"/>
      <c r="AA131" s="30"/>
      <c r="AB131" s="30"/>
      <c r="AC131" s="30"/>
      <c r="AD131" s="30"/>
      <c r="AE131" s="30"/>
      <c r="AF131" s="33"/>
      <c r="AG131" s="33"/>
      <c r="AH131" s="33"/>
      <c r="AL131" s="6">
        <f t="shared" ref="AL131:AL194" si="28">SUMIF(AJ:AJ,AK131,AG:AG)</f>
        <v>0</v>
      </c>
      <c r="AM131" s="6">
        <f t="shared" ref="AM131:AM194" si="29">SUMIF(AJ:AJ,AK131,AF:AF)</f>
        <v>0</v>
      </c>
      <c r="AN131" s="6">
        <f t="shared" ref="AN131:AN194" si="30">SUMIF(AJ:AJ,AK131,AH:AH)</f>
        <v>0</v>
      </c>
    </row>
    <row r="132" spans="1:40" x14ac:dyDescent="0.3">
      <c r="A132" s="32"/>
      <c r="B132" s="31"/>
      <c r="C132" s="31"/>
      <c r="D132" s="31"/>
      <c r="E132" s="31"/>
      <c r="F132" s="31"/>
      <c r="G132" s="31"/>
      <c r="H132" s="31"/>
      <c r="I132" s="31"/>
      <c r="J132" s="31"/>
      <c r="K132" s="30"/>
      <c r="L132" s="30"/>
      <c r="M132" s="30"/>
      <c r="N132" s="30"/>
      <c r="O132" s="30"/>
      <c r="P132" s="30"/>
      <c r="Q132" s="30"/>
      <c r="R132" s="30"/>
      <c r="S132" s="30"/>
      <c r="T132" s="30"/>
      <c r="U132" s="30"/>
      <c r="V132" s="30"/>
      <c r="W132" s="30"/>
      <c r="X132" s="30"/>
      <c r="Y132" s="30"/>
      <c r="Z132" s="30"/>
      <c r="AA132" s="30"/>
      <c r="AB132" s="30"/>
      <c r="AC132" s="30"/>
      <c r="AD132" s="30"/>
      <c r="AE132" s="30"/>
      <c r="AF132" s="33"/>
      <c r="AG132" s="33"/>
      <c r="AH132" s="33"/>
      <c r="AL132" s="6">
        <f t="shared" si="28"/>
        <v>0</v>
      </c>
      <c r="AM132" s="6">
        <f t="shared" si="29"/>
        <v>0</v>
      </c>
      <c r="AN132" s="6">
        <f t="shared" si="30"/>
        <v>0</v>
      </c>
    </row>
    <row r="133" spans="1:40" x14ac:dyDescent="0.3">
      <c r="A133" s="32"/>
      <c r="B133" s="31"/>
      <c r="C133" s="31"/>
      <c r="D133" s="31"/>
      <c r="E133" s="31"/>
      <c r="F133" s="31"/>
      <c r="G133" s="31"/>
      <c r="H133" s="31"/>
      <c r="I133" s="31"/>
      <c r="J133" s="31"/>
      <c r="K133" s="30"/>
      <c r="L133" s="30"/>
      <c r="M133" s="30"/>
      <c r="N133" s="30"/>
      <c r="O133" s="30"/>
      <c r="P133" s="30"/>
      <c r="Q133" s="30"/>
      <c r="R133" s="30"/>
      <c r="S133" s="30"/>
      <c r="T133" s="30"/>
      <c r="U133" s="30"/>
      <c r="V133" s="30"/>
      <c r="W133" s="30"/>
      <c r="X133" s="30"/>
      <c r="Y133" s="30"/>
      <c r="Z133" s="30"/>
      <c r="AA133" s="30"/>
      <c r="AB133" s="30"/>
      <c r="AC133" s="30"/>
      <c r="AD133" s="30"/>
      <c r="AE133" s="30"/>
      <c r="AF133" s="33"/>
      <c r="AG133" s="33"/>
      <c r="AH133" s="33"/>
      <c r="AL133" s="6">
        <f t="shared" si="28"/>
        <v>0</v>
      </c>
      <c r="AM133" s="6">
        <f t="shared" si="29"/>
        <v>0</v>
      </c>
      <c r="AN133" s="6">
        <f t="shared" si="30"/>
        <v>0</v>
      </c>
    </row>
    <row r="134" spans="1:40" x14ac:dyDescent="0.3">
      <c r="A134" s="32"/>
      <c r="B134" s="31"/>
      <c r="C134" s="31"/>
      <c r="D134" s="31"/>
      <c r="E134" s="31"/>
      <c r="F134" s="31"/>
      <c r="G134" s="31"/>
      <c r="H134" s="31"/>
      <c r="I134" s="31"/>
      <c r="J134" s="31"/>
      <c r="K134" s="30"/>
      <c r="L134" s="30"/>
      <c r="M134" s="30"/>
      <c r="N134" s="30"/>
      <c r="O134" s="30"/>
      <c r="P134" s="30"/>
      <c r="Q134" s="30"/>
      <c r="R134" s="30"/>
      <c r="S134" s="30"/>
      <c r="T134" s="30"/>
      <c r="U134" s="30"/>
      <c r="V134" s="30"/>
      <c r="W134" s="30"/>
      <c r="X134" s="30"/>
      <c r="Y134" s="30"/>
      <c r="Z134" s="30"/>
      <c r="AA134" s="30"/>
      <c r="AB134" s="30"/>
      <c r="AC134" s="30"/>
      <c r="AD134" s="30"/>
      <c r="AE134" s="30"/>
      <c r="AF134" s="33"/>
      <c r="AG134" s="33"/>
      <c r="AH134" s="33"/>
      <c r="AL134" s="6">
        <f t="shared" si="28"/>
        <v>0</v>
      </c>
      <c r="AM134" s="6">
        <f t="shared" si="29"/>
        <v>0</v>
      </c>
      <c r="AN134" s="6">
        <f t="shared" si="30"/>
        <v>0</v>
      </c>
    </row>
    <row r="135" spans="1:40" x14ac:dyDescent="0.3">
      <c r="A135" s="32"/>
      <c r="B135" s="31"/>
      <c r="C135" s="31"/>
      <c r="D135" s="31"/>
      <c r="E135" s="31"/>
      <c r="F135" s="31"/>
      <c r="G135" s="31"/>
      <c r="H135" s="31"/>
      <c r="I135" s="31"/>
      <c r="J135" s="31"/>
      <c r="K135" s="30"/>
      <c r="L135" s="30"/>
      <c r="M135" s="30"/>
      <c r="N135" s="30"/>
      <c r="O135" s="30"/>
      <c r="P135" s="30"/>
      <c r="Q135" s="30"/>
      <c r="R135" s="30"/>
      <c r="S135" s="30"/>
      <c r="T135" s="30"/>
      <c r="U135" s="30"/>
      <c r="V135" s="30"/>
      <c r="W135" s="30"/>
      <c r="X135" s="30"/>
      <c r="Y135" s="30"/>
      <c r="Z135" s="30"/>
      <c r="AA135" s="30"/>
      <c r="AB135" s="30"/>
      <c r="AC135" s="30"/>
      <c r="AD135" s="30"/>
      <c r="AE135" s="30"/>
      <c r="AF135" s="33"/>
      <c r="AG135" s="33"/>
      <c r="AH135" s="33"/>
      <c r="AL135" s="6">
        <f t="shared" si="28"/>
        <v>0</v>
      </c>
      <c r="AM135" s="6">
        <f t="shared" si="29"/>
        <v>0</v>
      </c>
      <c r="AN135" s="6">
        <f t="shared" si="30"/>
        <v>0</v>
      </c>
    </row>
    <row r="136" spans="1:40" x14ac:dyDescent="0.3">
      <c r="A136" s="32"/>
      <c r="B136" s="31"/>
      <c r="C136" s="31"/>
      <c r="D136" s="31"/>
      <c r="E136" s="31"/>
      <c r="F136" s="31"/>
      <c r="G136" s="31"/>
      <c r="H136" s="31"/>
      <c r="I136" s="31"/>
      <c r="J136" s="31"/>
      <c r="K136" s="30"/>
      <c r="L136" s="30"/>
      <c r="M136" s="30"/>
      <c r="N136" s="30"/>
      <c r="O136" s="30"/>
      <c r="P136" s="30"/>
      <c r="Q136" s="30"/>
      <c r="R136" s="30"/>
      <c r="S136" s="30"/>
      <c r="T136" s="30"/>
      <c r="U136" s="30"/>
      <c r="V136" s="30"/>
      <c r="W136" s="30"/>
      <c r="X136" s="30"/>
      <c r="Y136" s="30"/>
      <c r="Z136" s="30"/>
      <c r="AA136" s="30"/>
      <c r="AB136" s="30"/>
      <c r="AC136" s="30"/>
      <c r="AD136" s="30"/>
      <c r="AE136" s="30"/>
      <c r="AF136" s="33"/>
      <c r="AG136" s="33"/>
      <c r="AH136" s="33"/>
      <c r="AL136" s="6">
        <f t="shared" si="28"/>
        <v>0</v>
      </c>
      <c r="AM136" s="6">
        <f t="shared" si="29"/>
        <v>0</v>
      </c>
      <c r="AN136" s="6">
        <f t="shared" si="30"/>
        <v>0</v>
      </c>
    </row>
    <row r="137" spans="1:40" x14ac:dyDescent="0.3">
      <c r="A137" s="32"/>
      <c r="B137" s="31"/>
      <c r="C137" s="31"/>
      <c r="D137" s="31"/>
      <c r="E137" s="31"/>
      <c r="F137" s="31"/>
      <c r="G137" s="31"/>
      <c r="H137" s="31"/>
      <c r="I137" s="31"/>
      <c r="J137" s="31"/>
      <c r="K137" s="30"/>
      <c r="L137" s="30"/>
      <c r="M137" s="30"/>
      <c r="N137" s="30"/>
      <c r="O137" s="30"/>
      <c r="P137" s="30"/>
      <c r="Q137" s="30"/>
      <c r="R137" s="30"/>
      <c r="S137" s="30"/>
      <c r="T137" s="30"/>
      <c r="U137" s="30"/>
      <c r="V137" s="30"/>
      <c r="W137" s="30"/>
      <c r="X137" s="30"/>
      <c r="Y137" s="30"/>
      <c r="Z137" s="30"/>
      <c r="AA137" s="30"/>
      <c r="AB137" s="30"/>
      <c r="AC137" s="30"/>
      <c r="AD137" s="30"/>
      <c r="AE137" s="30"/>
      <c r="AF137" s="33"/>
      <c r="AG137" s="33"/>
      <c r="AH137" s="33"/>
      <c r="AL137" s="6">
        <f t="shared" si="28"/>
        <v>0</v>
      </c>
      <c r="AM137" s="6">
        <f t="shared" si="29"/>
        <v>0</v>
      </c>
      <c r="AN137" s="6">
        <f t="shared" si="30"/>
        <v>0</v>
      </c>
    </row>
    <row r="138" spans="1:40" x14ac:dyDescent="0.3">
      <c r="A138" s="32"/>
      <c r="B138" s="31"/>
      <c r="C138" s="31"/>
      <c r="D138" s="31"/>
      <c r="E138" s="31"/>
      <c r="F138" s="31"/>
      <c r="G138" s="31"/>
      <c r="H138" s="31"/>
      <c r="I138" s="31"/>
      <c r="J138" s="31"/>
      <c r="K138" s="30"/>
      <c r="L138" s="30"/>
      <c r="M138" s="30"/>
      <c r="N138" s="30"/>
      <c r="O138" s="30"/>
      <c r="P138" s="30"/>
      <c r="Q138" s="30"/>
      <c r="R138" s="30"/>
      <c r="S138" s="30"/>
      <c r="T138" s="30"/>
      <c r="U138" s="30"/>
      <c r="V138" s="30"/>
      <c r="W138" s="30"/>
      <c r="X138" s="30"/>
      <c r="Y138" s="30"/>
      <c r="Z138" s="30"/>
      <c r="AA138" s="30"/>
      <c r="AB138" s="30"/>
      <c r="AC138" s="30"/>
      <c r="AD138" s="30"/>
      <c r="AE138" s="30"/>
      <c r="AF138" s="33"/>
      <c r="AG138" s="33"/>
      <c r="AH138" s="33"/>
      <c r="AL138" s="6">
        <f t="shared" si="28"/>
        <v>0</v>
      </c>
      <c r="AM138" s="6">
        <f t="shared" si="29"/>
        <v>0</v>
      </c>
      <c r="AN138" s="6">
        <f t="shared" si="30"/>
        <v>0</v>
      </c>
    </row>
    <row r="139" spans="1:40" x14ac:dyDescent="0.3">
      <c r="A139" s="32"/>
      <c r="B139" s="31"/>
      <c r="C139" s="31"/>
      <c r="D139" s="31"/>
      <c r="E139" s="31"/>
      <c r="F139" s="31"/>
      <c r="G139" s="31"/>
      <c r="H139" s="31"/>
      <c r="I139" s="31"/>
      <c r="J139" s="31"/>
      <c r="K139" s="30"/>
      <c r="L139" s="30"/>
      <c r="M139" s="30"/>
      <c r="N139" s="30"/>
      <c r="O139" s="30"/>
      <c r="P139" s="30"/>
      <c r="Q139" s="30"/>
      <c r="R139" s="30"/>
      <c r="S139" s="30"/>
      <c r="T139" s="30"/>
      <c r="U139" s="30"/>
      <c r="V139" s="30"/>
      <c r="W139" s="30"/>
      <c r="X139" s="30"/>
      <c r="Y139" s="30"/>
      <c r="Z139" s="30"/>
      <c r="AA139" s="30"/>
      <c r="AB139" s="30"/>
      <c r="AC139" s="30"/>
      <c r="AD139" s="30"/>
      <c r="AE139" s="30"/>
      <c r="AF139" s="33"/>
      <c r="AG139" s="33"/>
      <c r="AH139" s="33"/>
      <c r="AL139" s="6">
        <f t="shared" si="28"/>
        <v>0</v>
      </c>
      <c r="AM139" s="6">
        <f t="shared" si="29"/>
        <v>0</v>
      </c>
      <c r="AN139" s="6">
        <f t="shared" si="30"/>
        <v>0</v>
      </c>
    </row>
    <row r="140" spans="1:40" x14ac:dyDescent="0.3">
      <c r="A140" s="32"/>
      <c r="B140" s="31"/>
      <c r="C140" s="31"/>
      <c r="D140" s="31"/>
      <c r="E140" s="31"/>
      <c r="F140" s="31"/>
      <c r="G140" s="31"/>
      <c r="H140" s="31"/>
      <c r="I140" s="31"/>
      <c r="J140" s="31"/>
      <c r="K140" s="30"/>
      <c r="L140" s="30"/>
      <c r="M140" s="30"/>
      <c r="N140" s="30"/>
      <c r="O140" s="30"/>
      <c r="P140" s="30"/>
      <c r="Q140" s="30"/>
      <c r="R140" s="30"/>
      <c r="S140" s="30"/>
      <c r="T140" s="30"/>
      <c r="U140" s="30"/>
      <c r="V140" s="30"/>
      <c r="W140" s="30"/>
      <c r="X140" s="30"/>
      <c r="Y140" s="30"/>
      <c r="Z140" s="30"/>
      <c r="AA140" s="30"/>
      <c r="AB140" s="30"/>
      <c r="AC140" s="30"/>
      <c r="AD140" s="30"/>
      <c r="AE140" s="30"/>
      <c r="AF140" s="33"/>
      <c r="AG140" s="33"/>
      <c r="AH140" s="33"/>
      <c r="AL140" s="6">
        <f t="shared" si="28"/>
        <v>0</v>
      </c>
      <c r="AM140" s="6">
        <f t="shared" si="29"/>
        <v>0</v>
      </c>
      <c r="AN140" s="6">
        <f t="shared" si="30"/>
        <v>0</v>
      </c>
    </row>
    <row r="141" spans="1:40" x14ac:dyDescent="0.3">
      <c r="A141" s="32"/>
      <c r="B141" s="31"/>
      <c r="C141" s="31"/>
      <c r="D141" s="31"/>
      <c r="E141" s="31"/>
      <c r="F141" s="31"/>
      <c r="G141" s="31"/>
      <c r="H141" s="31"/>
      <c r="I141" s="31"/>
      <c r="J141" s="31"/>
      <c r="K141" s="30"/>
      <c r="L141" s="30"/>
      <c r="M141" s="30"/>
      <c r="N141" s="30"/>
      <c r="O141" s="30"/>
      <c r="P141" s="30"/>
      <c r="Q141" s="30"/>
      <c r="R141" s="30"/>
      <c r="S141" s="30"/>
      <c r="T141" s="30"/>
      <c r="U141" s="30"/>
      <c r="V141" s="30"/>
      <c r="W141" s="30"/>
      <c r="X141" s="30"/>
      <c r="Y141" s="30"/>
      <c r="Z141" s="30"/>
      <c r="AA141" s="30"/>
      <c r="AB141" s="30"/>
      <c r="AC141" s="30"/>
      <c r="AD141" s="30"/>
      <c r="AE141" s="30"/>
      <c r="AF141" s="33"/>
      <c r="AG141" s="33"/>
      <c r="AH141" s="33"/>
      <c r="AL141" s="6">
        <f t="shared" si="28"/>
        <v>0</v>
      </c>
      <c r="AM141" s="6">
        <f t="shared" si="29"/>
        <v>0</v>
      </c>
      <c r="AN141" s="6">
        <f t="shared" si="30"/>
        <v>0</v>
      </c>
    </row>
    <row r="142" spans="1:40" x14ac:dyDescent="0.3">
      <c r="A142" s="32"/>
      <c r="B142" s="31"/>
      <c r="C142" s="31"/>
      <c r="D142" s="31"/>
      <c r="E142" s="31"/>
      <c r="F142" s="31"/>
      <c r="G142" s="31"/>
      <c r="H142" s="31"/>
      <c r="I142" s="31"/>
      <c r="J142" s="31"/>
      <c r="K142" s="30"/>
      <c r="L142" s="30"/>
      <c r="M142" s="30"/>
      <c r="N142" s="30"/>
      <c r="O142" s="30"/>
      <c r="P142" s="30"/>
      <c r="Q142" s="30"/>
      <c r="R142" s="30"/>
      <c r="S142" s="30"/>
      <c r="T142" s="30"/>
      <c r="U142" s="30"/>
      <c r="V142" s="30"/>
      <c r="W142" s="30"/>
      <c r="X142" s="30"/>
      <c r="Y142" s="30"/>
      <c r="Z142" s="30"/>
      <c r="AA142" s="30"/>
      <c r="AB142" s="30"/>
      <c r="AC142" s="30"/>
      <c r="AD142" s="30"/>
      <c r="AE142" s="30"/>
      <c r="AF142" s="33"/>
      <c r="AG142" s="33"/>
      <c r="AH142" s="33"/>
      <c r="AL142" s="6">
        <f t="shared" si="28"/>
        <v>0</v>
      </c>
      <c r="AM142" s="6">
        <f t="shared" si="29"/>
        <v>0</v>
      </c>
      <c r="AN142" s="6">
        <f t="shared" si="30"/>
        <v>0</v>
      </c>
    </row>
    <row r="143" spans="1:40" x14ac:dyDescent="0.3">
      <c r="A143" s="32"/>
      <c r="B143" s="31"/>
      <c r="C143" s="31"/>
      <c r="D143" s="31"/>
      <c r="E143" s="31"/>
      <c r="F143" s="31"/>
      <c r="G143" s="31"/>
      <c r="H143" s="31"/>
      <c r="I143" s="31"/>
      <c r="J143" s="31"/>
      <c r="K143" s="30"/>
      <c r="L143" s="30"/>
      <c r="M143" s="30"/>
      <c r="N143" s="30"/>
      <c r="O143" s="30"/>
      <c r="P143" s="30"/>
      <c r="Q143" s="30"/>
      <c r="R143" s="30"/>
      <c r="S143" s="30"/>
      <c r="T143" s="30"/>
      <c r="U143" s="30"/>
      <c r="V143" s="30"/>
      <c r="W143" s="30"/>
      <c r="X143" s="30"/>
      <c r="Y143" s="30"/>
      <c r="Z143" s="30"/>
      <c r="AA143" s="30"/>
      <c r="AB143" s="30"/>
      <c r="AC143" s="30"/>
      <c r="AD143" s="30"/>
      <c r="AE143" s="30"/>
      <c r="AF143" s="33"/>
      <c r="AG143" s="33"/>
      <c r="AH143" s="33"/>
      <c r="AL143" s="6">
        <f t="shared" si="28"/>
        <v>0</v>
      </c>
      <c r="AM143" s="6">
        <f t="shared" si="29"/>
        <v>0</v>
      </c>
      <c r="AN143" s="6">
        <f t="shared" si="30"/>
        <v>0</v>
      </c>
    </row>
    <row r="144" spans="1:40" x14ac:dyDescent="0.3">
      <c r="A144" s="32"/>
      <c r="B144" s="31"/>
      <c r="C144" s="31"/>
      <c r="D144" s="31"/>
      <c r="E144" s="31"/>
      <c r="F144" s="31"/>
      <c r="G144" s="31"/>
      <c r="H144" s="31"/>
      <c r="I144" s="31"/>
      <c r="J144" s="31"/>
      <c r="K144" s="30"/>
      <c r="L144" s="30"/>
      <c r="M144" s="30"/>
      <c r="N144" s="30"/>
      <c r="O144" s="30"/>
      <c r="P144" s="30"/>
      <c r="Q144" s="30"/>
      <c r="R144" s="30"/>
      <c r="S144" s="30"/>
      <c r="T144" s="30"/>
      <c r="U144" s="30"/>
      <c r="V144" s="30"/>
      <c r="W144" s="30"/>
      <c r="X144" s="30"/>
      <c r="Y144" s="30"/>
      <c r="Z144" s="30"/>
      <c r="AA144" s="30"/>
      <c r="AB144" s="30"/>
      <c r="AC144" s="30"/>
      <c r="AD144" s="30"/>
      <c r="AE144" s="30"/>
      <c r="AF144" s="33"/>
      <c r="AG144" s="33"/>
      <c r="AH144" s="33"/>
      <c r="AL144" s="6">
        <f t="shared" si="28"/>
        <v>0</v>
      </c>
      <c r="AM144" s="6">
        <f t="shared" si="29"/>
        <v>0</v>
      </c>
      <c r="AN144" s="6">
        <f t="shared" si="30"/>
        <v>0</v>
      </c>
    </row>
    <row r="145" spans="1:40" x14ac:dyDescent="0.3">
      <c r="A145" s="32"/>
      <c r="B145" s="31"/>
      <c r="C145" s="31"/>
      <c r="D145" s="31"/>
      <c r="E145" s="31"/>
      <c r="F145" s="31"/>
      <c r="G145" s="31"/>
      <c r="H145" s="31"/>
      <c r="I145" s="31"/>
      <c r="J145" s="31"/>
      <c r="K145" s="30"/>
      <c r="L145" s="30"/>
      <c r="M145" s="30"/>
      <c r="N145" s="30"/>
      <c r="O145" s="30"/>
      <c r="P145" s="30"/>
      <c r="Q145" s="30"/>
      <c r="R145" s="30"/>
      <c r="S145" s="30"/>
      <c r="T145" s="30"/>
      <c r="U145" s="30"/>
      <c r="V145" s="30"/>
      <c r="W145" s="30"/>
      <c r="X145" s="30"/>
      <c r="Y145" s="30"/>
      <c r="Z145" s="30"/>
      <c r="AA145" s="30"/>
      <c r="AB145" s="30"/>
      <c r="AC145" s="30"/>
      <c r="AD145" s="30"/>
      <c r="AE145" s="30"/>
      <c r="AF145" s="33"/>
      <c r="AG145" s="33"/>
      <c r="AH145" s="33"/>
      <c r="AL145" s="6">
        <f t="shared" si="28"/>
        <v>0</v>
      </c>
      <c r="AM145" s="6">
        <f t="shared" si="29"/>
        <v>0</v>
      </c>
      <c r="AN145" s="6">
        <f t="shared" si="30"/>
        <v>0</v>
      </c>
    </row>
    <row r="146" spans="1:40" x14ac:dyDescent="0.3">
      <c r="A146" s="32"/>
      <c r="B146" s="31"/>
      <c r="C146" s="31"/>
      <c r="D146" s="31"/>
      <c r="E146" s="31"/>
      <c r="F146" s="31"/>
      <c r="G146" s="31"/>
      <c r="H146" s="31"/>
      <c r="I146" s="31"/>
      <c r="J146" s="31"/>
      <c r="K146" s="30"/>
      <c r="L146" s="30"/>
      <c r="M146" s="30"/>
      <c r="N146" s="30"/>
      <c r="O146" s="30"/>
      <c r="P146" s="30"/>
      <c r="Q146" s="30"/>
      <c r="R146" s="30"/>
      <c r="S146" s="30"/>
      <c r="T146" s="30"/>
      <c r="U146" s="30"/>
      <c r="V146" s="30"/>
      <c r="W146" s="30"/>
      <c r="X146" s="30"/>
      <c r="Y146" s="30"/>
      <c r="Z146" s="30"/>
      <c r="AA146" s="30"/>
      <c r="AB146" s="30"/>
      <c r="AC146" s="30"/>
      <c r="AD146" s="30"/>
      <c r="AE146" s="30"/>
      <c r="AF146" s="33"/>
      <c r="AG146" s="33"/>
      <c r="AH146" s="33"/>
      <c r="AL146" s="6">
        <f t="shared" si="28"/>
        <v>0</v>
      </c>
      <c r="AM146" s="6">
        <f t="shared" si="29"/>
        <v>0</v>
      </c>
      <c r="AN146" s="6">
        <f t="shared" si="30"/>
        <v>0</v>
      </c>
    </row>
    <row r="147" spans="1:40" x14ac:dyDescent="0.3">
      <c r="A147" s="32"/>
      <c r="B147" s="31"/>
      <c r="C147" s="31"/>
      <c r="D147" s="31"/>
      <c r="E147" s="31"/>
      <c r="F147" s="31"/>
      <c r="G147" s="31"/>
      <c r="H147" s="31"/>
      <c r="I147" s="31"/>
      <c r="J147" s="31"/>
      <c r="K147" s="30"/>
      <c r="L147" s="30"/>
      <c r="M147" s="30"/>
      <c r="N147" s="30"/>
      <c r="O147" s="30"/>
      <c r="P147" s="30"/>
      <c r="Q147" s="30"/>
      <c r="R147" s="30"/>
      <c r="S147" s="30"/>
      <c r="T147" s="30"/>
      <c r="U147" s="30"/>
      <c r="V147" s="30"/>
      <c r="W147" s="30"/>
      <c r="X147" s="30"/>
      <c r="Y147" s="30"/>
      <c r="Z147" s="30"/>
      <c r="AA147" s="30"/>
      <c r="AB147" s="30"/>
      <c r="AC147" s="30"/>
      <c r="AD147" s="30"/>
      <c r="AE147" s="30"/>
      <c r="AF147" s="33"/>
      <c r="AG147" s="33"/>
      <c r="AH147" s="33"/>
      <c r="AL147" s="6">
        <f t="shared" si="28"/>
        <v>0</v>
      </c>
      <c r="AM147" s="6">
        <f t="shared" si="29"/>
        <v>0</v>
      </c>
      <c r="AN147" s="6">
        <f t="shared" si="30"/>
        <v>0</v>
      </c>
    </row>
    <row r="148" spans="1:40" x14ac:dyDescent="0.3">
      <c r="A148" s="32"/>
      <c r="B148" s="31"/>
      <c r="C148" s="31"/>
      <c r="D148" s="31"/>
      <c r="E148" s="31"/>
      <c r="F148" s="31"/>
      <c r="G148" s="31"/>
      <c r="H148" s="31"/>
      <c r="I148" s="31"/>
      <c r="J148" s="31"/>
      <c r="K148" s="30"/>
      <c r="L148" s="30"/>
      <c r="M148" s="30"/>
      <c r="N148" s="30"/>
      <c r="O148" s="30"/>
      <c r="P148" s="30"/>
      <c r="Q148" s="30"/>
      <c r="R148" s="30"/>
      <c r="S148" s="30"/>
      <c r="T148" s="30"/>
      <c r="U148" s="30"/>
      <c r="V148" s="30"/>
      <c r="W148" s="30"/>
      <c r="X148" s="30"/>
      <c r="Y148" s="30"/>
      <c r="Z148" s="30"/>
      <c r="AA148" s="30"/>
      <c r="AB148" s="30"/>
      <c r="AC148" s="30"/>
      <c r="AD148" s="30"/>
      <c r="AE148" s="30"/>
      <c r="AF148" s="33"/>
      <c r="AG148" s="33"/>
      <c r="AH148" s="33"/>
      <c r="AL148" s="6">
        <f t="shared" si="28"/>
        <v>0</v>
      </c>
      <c r="AM148" s="6">
        <f t="shared" si="29"/>
        <v>0</v>
      </c>
      <c r="AN148" s="6">
        <f t="shared" si="30"/>
        <v>0</v>
      </c>
    </row>
    <row r="149" spans="1:40" x14ac:dyDescent="0.3">
      <c r="A149" s="32"/>
      <c r="B149" s="31"/>
      <c r="C149" s="31"/>
      <c r="D149" s="31"/>
      <c r="E149" s="31"/>
      <c r="F149" s="31"/>
      <c r="G149" s="31"/>
      <c r="H149" s="31"/>
      <c r="I149" s="31"/>
      <c r="J149" s="31"/>
      <c r="K149" s="30"/>
      <c r="L149" s="30"/>
      <c r="M149" s="30"/>
      <c r="N149" s="30"/>
      <c r="O149" s="30"/>
      <c r="P149" s="30"/>
      <c r="Q149" s="30"/>
      <c r="R149" s="30"/>
      <c r="S149" s="30"/>
      <c r="T149" s="30"/>
      <c r="U149" s="30"/>
      <c r="V149" s="30"/>
      <c r="W149" s="30"/>
      <c r="X149" s="30"/>
      <c r="Y149" s="30"/>
      <c r="Z149" s="30"/>
      <c r="AA149" s="30"/>
      <c r="AB149" s="30"/>
      <c r="AC149" s="30"/>
      <c r="AD149" s="30"/>
      <c r="AE149" s="30"/>
      <c r="AF149" s="33"/>
      <c r="AG149" s="33"/>
      <c r="AH149" s="33"/>
      <c r="AL149" s="6">
        <f t="shared" si="28"/>
        <v>0</v>
      </c>
      <c r="AM149" s="6">
        <f t="shared" si="29"/>
        <v>0</v>
      </c>
      <c r="AN149" s="6">
        <f t="shared" si="30"/>
        <v>0</v>
      </c>
    </row>
    <row r="150" spans="1:40" x14ac:dyDescent="0.3">
      <c r="A150" s="32"/>
      <c r="B150" s="31"/>
      <c r="C150" s="31"/>
      <c r="D150" s="31"/>
      <c r="E150" s="31"/>
      <c r="F150" s="31"/>
      <c r="G150" s="31"/>
      <c r="H150" s="31"/>
      <c r="I150" s="31"/>
      <c r="J150" s="31"/>
      <c r="K150" s="30"/>
      <c r="L150" s="30"/>
      <c r="M150" s="30"/>
      <c r="N150" s="30"/>
      <c r="O150" s="30"/>
      <c r="P150" s="30"/>
      <c r="Q150" s="30"/>
      <c r="R150" s="30"/>
      <c r="S150" s="30"/>
      <c r="T150" s="30"/>
      <c r="U150" s="30"/>
      <c r="V150" s="30"/>
      <c r="W150" s="30"/>
      <c r="X150" s="30"/>
      <c r="Y150" s="30"/>
      <c r="Z150" s="30"/>
      <c r="AA150" s="30"/>
      <c r="AB150" s="30"/>
      <c r="AC150" s="30"/>
      <c r="AD150" s="30"/>
      <c r="AE150" s="30"/>
      <c r="AF150" s="33"/>
      <c r="AG150" s="33"/>
      <c r="AH150" s="33"/>
      <c r="AL150" s="6">
        <f t="shared" si="28"/>
        <v>0</v>
      </c>
      <c r="AM150" s="6">
        <f t="shared" si="29"/>
        <v>0</v>
      </c>
      <c r="AN150" s="6">
        <f t="shared" si="30"/>
        <v>0</v>
      </c>
    </row>
    <row r="151" spans="1:40" x14ac:dyDescent="0.3">
      <c r="A151" s="32"/>
      <c r="B151" s="31"/>
      <c r="C151" s="31"/>
      <c r="D151" s="31"/>
      <c r="E151" s="31"/>
      <c r="F151" s="31"/>
      <c r="G151" s="31"/>
      <c r="H151" s="31"/>
      <c r="I151" s="31"/>
      <c r="J151" s="31"/>
      <c r="K151" s="30"/>
      <c r="L151" s="30"/>
      <c r="M151" s="30"/>
      <c r="N151" s="30"/>
      <c r="O151" s="30"/>
      <c r="P151" s="30"/>
      <c r="Q151" s="30"/>
      <c r="R151" s="30"/>
      <c r="S151" s="30"/>
      <c r="T151" s="30"/>
      <c r="U151" s="30"/>
      <c r="V151" s="30"/>
      <c r="W151" s="30"/>
      <c r="X151" s="30"/>
      <c r="Y151" s="30"/>
      <c r="Z151" s="30"/>
      <c r="AA151" s="30"/>
      <c r="AB151" s="30"/>
      <c r="AC151" s="30"/>
      <c r="AD151" s="30"/>
      <c r="AE151" s="30"/>
      <c r="AF151" s="33"/>
      <c r="AG151" s="33"/>
      <c r="AH151" s="33"/>
      <c r="AL151" s="6">
        <f t="shared" si="28"/>
        <v>0</v>
      </c>
      <c r="AM151" s="6">
        <f t="shared" si="29"/>
        <v>0</v>
      </c>
      <c r="AN151" s="6">
        <f t="shared" si="30"/>
        <v>0</v>
      </c>
    </row>
    <row r="152" spans="1:40" x14ac:dyDescent="0.3">
      <c r="A152" s="32"/>
      <c r="B152" s="31"/>
      <c r="C152" s="31"/>
      <c r="D152" s="31"/>
      <c r="E152" s="31"/>
      <c r="F152" s="31"/>
      <c r="G152" s="31"/>
      <c r="H152" s="31"/>
      <c r="I152" s="31"/>
      <c r="J152" s="31"/>
      <c r="K152" s="30"/>
      <c r="L152" s="30"/>
      <c r="M152" s="30"/>
      <c r="N152" s="30"/>
      <c r="O152" s="30"/>
      <c r="P152" s="30"/>
      <c r="Q152" s="30"/>
      <c r="R152" s="30"/>
      <c r="S152" s="30"/>
      <c r="T152" s="30"/>
      <c r="U152" s="30"/>
      <c r="V152" s="30"/>
      <c r="W152" s="30"/>
      <c r="X152" s="30"/>
      <c r="Y152" s="30"/>
      <c r="Z152" s="30"/>
      <c r="AA152" s="30"/>
      <c r="AB152" s="30"/>
      <c r="AC152" s="30"/>
      <c r="AD152" s="30"/>
      <c r="AE152" s="30"/>
      <c r="AF152" s="33"/>
      <c r="AG152" s="33"/>
      <c r="AH152" s="33"/>
      <c r="AL152" s="6">
        <f t="shared" si="28"/>
        <v>0</v>
      </c>
      <c r="AM152" s="6">
        <f t="shared" si="29"/>
        <v>0</v>
      </c>
      <c r="AN152" s="6">
        <f t="shared" si="30"/>
        <v>0</v>
      </c>
    </row>
    <row r="153" spans="1:40" x14ac:dyDescent="0.3">
      <c r="A153" s="32"/>
      <c r="B153" s="31"/>
      <c r="C153" s="31"/>
      <c r="D153" s="31"/>
      <c r="E153" s="31"/>
      <c r="F153" s="31"/>
      <c r="G153" s="31"/>
      <c r="H153" s="31"/>
      <c r="I153" s="31"/>
      <c r="J153" s="31"/>
      <c r="K153" s="30"/>
      <c r="L153" s="30"/>
      <c r="M153" s="30"/>
      <c r="N153" s="30"/>
      <c r="O153" s="30"/>
      <c r="P153" s="30"/>
      <c r="Q153" s="30"/>
      <c r="R153" s="30"/>
      <c r="S153" s="30"/>
      <c r="T153" s="30"/>
      <c r="U153" s="30"/>
      <c r="V153" s="30"/>
      <c r="W153" s="30"/>
      <c r="X153" s="30"/>
      <c r="Y153" s="30"/>
      <c r="Z153" s="30"/>
      <c r="AA153" s="30"/>
      <c r="AB153" s="30"/>
      <c r="AC153" s="30"/>
      <c r="AD153" s="30"/>
      <c r="AE153" s="30"/>
      <c r="AF153" s="33"/>
      <c r="AG153" s="33"/>
      <c r="AH153" s="33"/>
      <c r="AL153" s="6">
        <f t="shared" si="28"/>
        <v>0</v>
      </c>
      <c r="AM153" s="6">
        <f t="shared" si="29"/>
        <v>0</v>
      </c>
      <c r="AN153" s="6">
        <f t="shared" si="30"/>
        <v>0</v>
      </c>
    </row>
    <row r="154" spans="1:40" x14ac:dyDescent="0.3">
      <c r="A154" s="32"/>
      <c r="B154" s="31"/>
      <c r="C154" s="31"/>
      <c r="D154" s="31"/>
      <c r="E154" s="31"/>
      <c r="F154" s="31"/>
      <c r="G154" s="31"/>
      <c r="H154" s="31"/>
      <c r="I154" s="31"/>
      <c r="J154" s="31"/>
      <c r="K154" s="30"/>
      <c r="L154" s="30"/>
      <c r="M154" s="30"/>
      <c r="N154" s="30"/>
      <c r="O154" s="30"/>
      <c r="P154" s="30"/>
      <c r="Q154" s="30"/>
      <c r="R154" s="30"/>
      <c r="S154" s="30"/>
      <c r="T154" s="30"/>
      <c r="U154" s="30"/>
      <c r="V154" s="30"/>
      <c r="W154" s="30"/>
      <c r="X154" s="30"/>
      <c r="Y154" s="30"/>
      <c r="Z154" s="30"/>
      <c r="AA154" s="30"/>
      <c r="AB154" s="30"/>
      <c r="AC154" s="30"/>
      <c r="AD154" s="30"/>
      <c r="AE154" s="30"/>
      <c r="AF154" s="33"/>
      <c r="AG154" s="33"/>
      <c r="AH154" s="33"/>
      <c r="AL154" s="6">
        <f t="shared" si="28"/>
        <v>0</v>
      </c>
      <c r="AM154" s="6">
        <f t="shared" si="29"/>
        <v>0</v>
      </c>
      <c r="AN154" s="6">
        <f t="shared" si="30"/>
        <v>0</v>
      </c>
    </row>
    <row r="155" spans="1:40" x14ac:dyDescent="0.3">
      <c r="A155" s="32"/>
      <c r="B155" s="31"/>
      <c r="C155" s="31"/>
      <c r="D155" s="31"/>
      <c r="E155" s="31"/>
      <c r="F155" s="31"/>
      <c r="G155" s="31"/>
      <c r="H155" s="31"/>
      <c r="I155" s="31"/>
      <c r="J155" s="31"/>
      <c r="K155" s="30"/>
      <c r="L155" s="30"/>
      <c r="M155" s="30"/>
      <c r="N155" s="30"/>
      <c r="O155" s="30"/>
      <c r="P155" s="30"/>
      <c r="Q155" s="30"/>
      <c r="R155" s="30"/>
      <c r="S155" s="30"/>
      <c r="T155" s="30"/>
      <c r="U155" s="30"/>
      <c r="V155" s="30"/>
      <c r="W155" s="30"/>
      <c r="X155" s="30"/>
      <c r="Y155" s="30"/>
      <c r="Z155" s="30"/>
      <c r="AA155" s="30"/>
      <c r="AB155" s="30"/>
      <c r="AC155" s="30"/>
      <c r="AD155" s="30"/>
      <c r="AE155" s="30"/>
      <c r="AF155" s="33"/>
      <c r="AG155" s="33"/>
      <c r="AH155" s="33"/>
      <c r="AL155" s="6">
        <f t="shared" si="28"/>
        <v>0</v>
      </c>
      <c r="AM155" s="6">
        <f t="shared" si="29"/>
        <v>0</v>
      </c>
      <c r="AN155" s="6">
        <f t="shared" si="30"/>
        <v>0</v>
      </c>
    </row>
    <row r="156" spans="1:40" x14ac:dyDescent="0.3">
      <c r="A156" s="32"/>
      <c r="B156" s="31"/>
      <c r="C156" s="31"/>
      <c r="D156" s="31"/>
      <c r="E156" s="31"/>
      <c r="F156" s="31"/>
      <c r="G156" s="31"/>
      <c r="H156" s="31"/>
      <c r="I156" s="31"/>
      <c r="J156" s="31"/>
      <c r="K156" s="30"/>
      <c r="L156" s="30"/>
      <c r="M156" s="30"/>
      <c r="N156" s="30"/>
      <c r="O156" s="30"/>
      <c r="P156" s="30"/>
      <c r="Q156" s="30"/>
      <c r="R156" s="30"/>
      <c r="S156" s="30"/>
      <c r="T156" s="30"/>
      <c r="U156" s="30"/>
      <c r="V156" s="30"/>
      <c r="W156" s="30"/>
      <c r="X156" s="30"/>
      <c r="Y156" s="30"/>
      <c r="Z156" s="30"/>
      <c r="AA156" s="30"/>
      <c r="AB156" s="30"/>
      <c r="AC156" s="30"/>
      <c r="AD156" s="30"/>
      <c r="AE156" s="30"/>
      <c r="AF156" s="33"/>
      <c r="AG156" s="33"/>
      <c r="AH156" s="33"/>
      <c r="AL156" s="6">
        <f t="shared" si="28"/>
        <v>0</v>
      </c>
      <c r="AM156" s="6">
        <f t="shared" si="29"/>
        <v>0</v>
      </c>
      <c r="AN156" s="6">
        <f t="shared" si="30"/>
        <v>0</v>
      </c>
    </row>
    <row r="157" spans="1:40" x14ac:dyDescent="0.3">
      <c r="A157" s="32"/>
      <c r="B157" s="31"/>
      <c r="C157" s="31"/>
      <c r="D157" s="31"/>
      <c r="E157" s="31"/>
      <c r="F157" s="31"/>
      <c r="G157" s="31"/>
      <c r="H157" s="31"/>
      <c r="I157" s="31"/>
      <c r="J157" s="31"/>
      <c r="K157" s="30"/>
      <c r="L157" s="30"/>
      <c r="M157" s="30"/>
      <c r="N157" s="30"/>
      <c r="O157" s="30"/>
      <c r="P157" s="30"/>
      <c r="Q157" s="30"/>
      <c r="R157" s="30"/>
      <c r="S157" s="30"/>
      <c r="T157" s="30"/>
      <c r="U157" s="30"/>
      <c r="V157" s="30"/>
      <c r="W157" s="30"/>
      <c r="X157" s="30"/>
      <c r="Y157" s="30"/>
      <c r="Z157" s="30"/>
      <c r="AA157" s="30"/>
      <c r="AB157" s="30"/>
      <c r="AC157" s="30"/>
      <c r="AD157" s="30"/>
      <c r="AE157" s="30"/>
      <c r="AF157" s="33"/>
      <c r="AG157" s="33"/>
      <c r="AH157" s="33"/>
      <c r="AL157" s="6">
        <f t="shared" si="28"/>
        <v>0</v>
      </c>
      <c r="AM157" s="6">
        <f t="shared" si="29"/>
        <v>0</v>
      </c>
      <c r="AN157" s="6">
        <f t="shared" si="30"/>
        <v>0</v>
      </c>
    </row>
    <row r="158" spans="1:40" x14ac:dyDescent="0.3">
      <c r="A158" s="32"/>
      <c r="B158" s="31"/>
      <c r="C158" s="31"/>
      <c r="D158" s="31"/>
      <c r="E158" s="31"/>
      <c r="F158" s="31"/>
      <c r="G158" s="31"/>
      <c r="H158" s="31"/>
      <c r="I158" s="31"/>
      <c r="J158" s="31"/>
      <c r="K158" s="30"/>
      <c r="L158" s="30"/>
      <c r="M158" s="30"/>
      <c r="N158" s="30"/>
      <c r="O158" s="30"/>
      <c r="P158" s="30"/>
      <c r="Q158" s="30"/>
      <c r="R158" s="30"/>
      <c r="S158" s="30"/>
      <c r="T158" s="30"/>
      <c r="U158" s="30"/>
      <c r="V158" s="30"/>
      <c r="W158" s="30"/>
      <c r="X158" s="30"/>
      <c r="Y158" s="30"/>
      <c r="Z158" s="30"/>
      <c r="AA158" s="30"/>
      <c r="AB158" s="30"/>
      <c r="AC158" s="30"/>
      <c r="AD158" s="30"/>
      <c r="AE158" s="30"/>
      <c r="AF158" s="33"/>
      <c r="AG158" s="33"/>
      <c r="AH158" s="33"/>
      <c r="AL158" s="6">
        <f t="shared" si="28"/>
        <v>0</v>
      </c>
      <c r="AM158" s="6">
        <f t="shared" si="29"/>
        <v>0</v>
      </c>
      <c r="AN158" s="6">
        <f t="shared" si="30"/>
        <v>0</v>
      </c>
    </row>
    <row r="159" spans="1:40" x14ac:dyDescent="0.3">
      <c r="A159" s="32"/>
      <c r="B159" s="31"/>
      <c r="C159" s="31"/>
      <c r="D159" s="31"/>
      <c r="E159" s="31"/>
      <c r="F159" s="31"/>
      <c r="G159" s="31"/>
      <c r="H159" s="31"/>
      <c r="I159" s="31"/>
      <c r="J159" s="31"/>
      <c r="K159" s="30"/>
      <c r="L159" s="30"/>
      <c r="M159" s="30"/>
      <c r="N159" s="30"/>
      <c r="O159" s="30"/>
      <c r="P159" s="30"/>
      <c r="Q159" s="30"/>
      <c r="R159" s="30"/>
      <c r="S159" s="30"/>
      <c r="T159" s="30"/>
      <c r="U159" s="30"/>
      <c r="V159" s="30"/>
      <c r="W159" s="30"/>
      <c r="X159" s="30"/>
      <c r="Y159" s="30"/>
      <c r="Z159" s="30"/>
      <c r="AA159" s="30"/>
      <c r="AB159" s="30"/>
      <c r="AC159" s="30"/>
      <c r="AD159" s="30"/>
      <c r="AE159" s="30"/>
      <c r="AF159" s="33"/>
      <c r="AG159" s="33"/>
      <c r="AH159" s="33"/>
      <c r="AL159" s="6">
        <f t="shared" si="28"/>
        <v>0</v>
      </c>
      <c r="AM159" s="6">
        <f t="shared" si="29"/>
        <v>0</v>
      </c>
      <c r="AN159" s="6">
        <f t="shared" si="30"/>
        <v>0</v>
      </c>
    </row>
    <row r="160" spans="1:40" x14ac:dyDescent="0.3">
      <c r="A160" s="32"/>
      <c r="B160" s="31"/>
      <c r="C160" s="31"/>
      <c r="D160" s="31"/>
      <c r="E160" s="31"/>
      <c r="F160" s="31"/>
      <c r="G160" s="31"/>
      <c r="H160" s="31"/>
      <c r="I160" s="31"/>
      <c r="J160" s="31"/>
      <c r="K160" s="30"/>
      <c r="L160" s="30"/>
      <c r="M160" s="30"/>
      <c r="N160" s="30"/>
      <c r="O160" s="30"/>
      <c r="P160" s="30"/>
      <c r="Q160" s="30"/>
      <c r="R160" s="30"/>
      <c r="S160" s="30"/>
      <c r="T160" s="30"/>
      <c r="U160" s="30"/>
      <c r="V160" s="30"/>
      <c r="W160" s="30"/>
      <c r="X160" s="30"/>
      <c r="Y160" s="30"/>
      <c r="Z160" s="30"/>
      <c r="AA160" s="30"/>
      <c r="AB160" s="30"/>
      <c r="AC160" s="30"/>
      <c r="AD160" s="30"/>
      <c r="AE160" s="30"/>
      <c r="AF160" s="33"/>
      <c r="AG160" s="33"/>
      <c r="AH160" s="33"/>
      <c r="AL160" s="6">
        <f t="shared" si="28"/>
        <v>0</v>
      </c>
      <c r="AM160" s="6">
        <f t="shared" si="29"/>
        <v>0</v>
      </c>
      <c r="AN160" s="6">
        <f t="shared" si="30"/>
        <v>0</v>
      </c>
    </row>
    <row r="161" spans="1:40" x14ac:dyDescent="0.3">
      <c r="A161" s="32"/>
      <c r="B161" s="31"/>
      <c r="C161" s="31"/>
      <c r="D161" s="31"/>
      <c r="E161" s="31"/>
      <c r="F161" s="31"/>
      <c r="G161" s="31"/>
      <c r="H161" s="31"/>
      <c r="I161" s="31"/>
      <c r="J161" s="31"/>
      <c r="K161" s="30"/>
      <c r="L161" s="30"/>
      <c r="M161" s="30"/>
      <c r="N161" s="30"/>
      <c r="O161" s="30"/>
      <c r="P161" s="30"/>
      <c r="Q161" s="30"/>
      <c r="R161" s="30"/>
      <c r="S161" s="30"/>
      <c r="T161" s="30"/>
      <c r="U161" s="30"/>
      <c r="V161" s="30"/>
      <c r="W161" s="30"/>
      <c r="X161" s="30"/>
      <c r="Y161" s="30"/>
      <c r="Z161" s="30"/>
      <c r="AA161" s="30"/>
      <c r="AB161" s="30"/>
      <c r="AC161" s="30"/>
      <c r="AD161" s="30"/>
      <c r="AE161" s="30"/>
      <c r="AF161" s="33"/>
      <c r="AG161" s="33"/>
      <c r="AH161" s="33"/>
      <c r="AL161" s="6">
        <f t="shared" si="28"/>
        <v>0</v>
      </c>
      <c r="AM161" s="6">
        <f t="shared" si="29"/>
        <v>0</v>
      </c>
      <c r="AN161" s="6">
        <f t="shared" si="30"/>
        <v>0</v>
      </c>
    </row>
    <row r="162" spans="1:40" x14ac:dyDescent="0.3">
      <c r="A162" s="32"/>
      <c r="B162" s="31"/>
      <c r="C162" s="31"/>
      <c r="D162" s="31"/>
      <c r="E162" s="31"/>
      <c r="F162" s="31"/>
      <c r="G162" s="31"/>
      <c r="H162" s="31"/>
      <c r="I162" s="31"/>
      <c r="J162" s="31"/>
      <c r="K162" s="30"/>
      <c r="L162" s="30"/>
      <c r="M162" s="30"/>
      <c r="N162" s="30"/>
      <c r="O162" s="30"/>
      <c r="P162" s="30"/>
      <c r="Q162" s="30"/>
      <c r="R162" s="30"/>
      <c r="S162" s="30"/>
      <c r="T162" s="30"/>
      <c r="U162" s="30"/>
      <c r="V162" s="30"/>
      <c r="W162" s="30"/>
      <c r="X162" s="30"/>
      <c r="Y162" s="30"/>
      <c r="Z162" s="30"/>
      <c r="AA162" s="30"/>
      <c r="AB162" s="30"/>
      <c r="AC162" s="30"/>
      <c r="AD162" s="30"/>
      <c r="AE162" s="30"/>
      <c r="AF162" s="33"/>
      <c r="AG162" s="33"/>
      <c r="AH162" s="33"/>
      <c r="AL162" s="6">
        <f t="shared" si="28"/>
        <v>0</v>
      </c>
      <c r="AM162" s="6">
        <f t="shared" si="29"/>
        <v>0</v>
      </c>
      <c r="AN162" s="6">
        <f t="shared" si="30"/>
        <v>0</v>
      </c>
    </row>
    <row r="163" spans="1:40" x14ac:dyDescent="0.3">
      <c r="A163" s="32"/>
      <c r="B163" s="31"/>
      <c r="C163" s="31"/>
      <c r="D163" s="31"/>
      <c r="E163" s="31"/>
      <c r="F163" s="31"/>
      <c r="G163" s="31"/>
      <c r="H163" s="31"/>
      <c r="I163" s="31"/>
      <c r="J163" s="31"/>
      <c r="K163" s="30"/>
      <c r="L163" s="30"/>
      <c r="M163" s="30"/>
      <c r="N163" s="30"/>
      <c r="O163" s="30"/>
      <c r="P163" s="30"/>
      <c r="Q163" s="30"/>
      <c r="R163" s="30"/>
      <c r="S163" s="30"/>
      <c r="T163" s="30"/>
      <c r="U163" s="30"/>
      <c r="V163" s="30"/>
      <c r="W163" s="30"/>
      <c r="X163" s="30"/>
      <c r="Y163" s="30"/>
      <c r="Z163" s="30"/>
      <c r="AA163" s="30"/>
      <c r="AB163" s="30"/>
      <c r="AC163" s="30"/>
      <c r="AD163" s="30"/>
      <c r="AE163" s="30"/>
      <c r="AF163" s="33"/>
      <c r="AG163" s="33"/>
      <c r="AH163" s="33"/>
      <c r="AL163" s="6">
        <f t="shared" si="28"/>
        <v>0</v>
      </c>
      <c r="AM163" s="6">
        <f t="shared" si="29"/>
        <v>0</v>
      </c>
      <c r="AN163" s="6">
        <f t="shared" si="30"/>
        <v>0</v>
      </c>
    </row>
    <row r="164" spans="1:40" x14ac:dyDescent="0.3">
      <c r="A164" s="32"/>
      <c r="B164" s="31"/>
      <c r="C164" s="31"/>
      <c r="D164" s="31"/>
      <c r="E164" s="31"/>
      <c r="F164" s="31"/>
      <c r="G164" s="31"/>
      <c r="H164" s="31"/>
      <c r="I164" s="31"/>
      <c r="J164" s="31"/>
      <c r="K164" s="30"/>
      <c r="L164" s="30"/>
      <c r="M164" s="30"/>
      <c r="N164" s="30"/>
      <c r="O164" s="30"/>
      <c r="P164" s="30"/>
      <c r="Q164" s="30"/>
      <c r="R164" s="30"/>
      <c r="S164" s="30"/>
      <c r="T164" s="30"/>
      <c r="U164" s="30"/>
      <c r="V164" s="30"/>
      <c r="W164" s="30"/>
      <c r="X164" s="30"/>
      <c r="Y164" s="30"/>
      <c r="Z164" s="30"/>
      <c r="AA164" s="30"/>
      <c r="AB164" s="30"/>
      <c r="AC164" s="30"/>
      <c r="AD164" s="30"/>
      <c r="AE164" s="30"/>
      <c r="AF164" s="33"/>
      <c r="AG164" s="33"/>
      <c r="AH164" s="33"/>
      <c r="AL164" s="6">
        <f t="shared" si="28"/>
        <v>0</v>
      </c>
      <c r="AM164" s="6">
        <f t="shared" si="29"/>
        <v>0</v>
      </c>
      <c r="AN164" s="6">
        <f t="shared" si="30"/>
        <v>0</v>
      </c>
    </row>
    <row r="165" spans="1:40" x14ac:dyDescent="0.3">
      <c r="A165" s="32"/>
      <c r="B165" s="31"/>
      <c r="C165" s="31"/>
      <c r="D165" s="31"/>
      <c r="E165" s="31"/>
      <c r="F165" s="31"/>
      <c r="G165" s="31"/>
      <c r="H165" s="31"/>
      <c r="I165" s="31"/>
      <c r="J165" s="31"/>
      <c r="K165" s="30"/>
      <c r="L165" s="30"/>
      <c r="M165" s="30"/>
      <c r="N165" s="30"/>
      <c r="O165" s="30"/>
      <c r="P165" s="30"/>
      <c r="Q165" s="30"/>
      <c r="R165" s="30"/>
      <c r="S165" s="30"/>
      <c r="T165" s="30"/>
      <c r="U165" s="30"/>
      <c r="V165" s="30"/>
      <c r="W165" s="30"/>
      <c r="X165" s="30"/>
      <c r="Y165" s="30"/>
      <c r="Z165" s="30"/>
      <c r="AA165" s="30"/>
      <c r="AB165" s="30"/>
      <c r="AC165" s="30"/>
      <c r="AD165" s="30"/>
      <c r="AE165" s="30"/>
      <c r="AF165" s="33"/>
      <c r="AG165" s="33"/>
      <c r="AH165" s="33"/>
      <c r="AL165" s="6">
        <f t="shared" si="28"/>
        <v>0</v>
      </c>
      <c r="AM165" s="6">
        <f t="shared" si="29"/>
        <v>0</v>
      </c>
      <c r="AN165" s="6">
        <f t="shared" si="30"/>
        <v>0</v>
      </c>
    </row>
    <row r="166" spans="1:40" x14ac:dyDescent="0.3">
      <c r="A166" s="32"/>
      <c r="B166" s="31"/>
      <c r="C166" s="31"/>
      <c r="D166" s="31"/>
      <c r="E166" s="31"/>
      <c r="F166" s="31"/>
      <c r="G166" s="31"/>
      <c r="H166" s="31"/>
      <c r="I166" s="31"/>
      <c r="J166" s="31"/>
      <c r="K166" s="30"/>
      <c r="L166" s="30"/>
      <c r="M166" s="30"/>
      <c r="N166" s="30"/>
      <c r="O166" s="30"/>
      <c r="P166" s="30"/>
      <c r="Q166" s="30"/>
      <c r="R166" s="30"/>
      <c r="S166" s="30"/>
      <c r="T166" s="30"/>
      <c r="U166" s="30"/>
      <c r="V166" s="30"/>
      <c r="W166" s="30"/>
      <c r="X166" s="30"/>
      <c r="Y166" s="30"/>
      <c r="Z166" s="30"/>
      <c r="AA166" s="30"/>
      <c r="AB166" s="30"/>
      <c r="AC166" s="30"/>
      <c r="AD166" s="30"/>
      <c r="AE166" s="30"/>
      <c r="AF166" s="33"/>
      <c r="AG166" s="33"/>
      <c r="AH166" s="33"/>
      <c r="AL166" s="6">
        <f t="shared" si="28"/>
        <v>0</v>
      </c>
      <c r="AM166" s="6">
        <f t="shared" si="29"/>
        <v>0</v>
      </c>
      <c r="AN166" s="6">
        <f t="shared" si="30"/>
        <v>0</v>
      </c>
    </row>
    <row r="167" spans="1:40" x14ac:dyDescent="0.3">
      <c r="A167" s="32"/>
      <c r="B167" s="31"/>
      <c r="C167" s="31"/>
      <c r="D167" s="31"/>
      <c r="E167" s="31"/>
      <c r="F167" s="31"/>
      <c r="G167" s="31"/>
      <c r="H167" s="31"/>
      <c r="I167" s="31"/>
      <c r="J167" s="31"/>
      <c r="K167" s="30"/>
      <c r="L167" s="30"/>
      <c r="M167" s="30"/>
      <c r="N167" s="30"/>
      <c r="O167" s="30"/>
      <c r="P167" s="30"/>
      <c r="Q167" s="30"/>
      <c r="R167" s="30"/>
      <c r="S167" s="30"/>
      <c r="T167" s="30"/>
      <c r="U167" s="30"/>
      <c r="V167" s="30"/>
      <c r="W167" s="30"/>
      <c r="X167" s="30"/>
      <c r="Y167" s="30"/>
      <c r="Z167" s="30"/>
      <c r="AA167" s="30"/>
      <c r="AB167" s="30"/>
      <c r="AC167" s="30"/>
      <c r="AD167" s="30"/>
      <c r="AE167" s="30"/>
      <c r="AF167" s="33"/>
      <c r="AG167" s="33"/>
      <c r="AH167" s="33"/>
      <c r="AL167" s="6">
        <f t="shared" si="28"/>
        <v>0</v>
      </c>
      <c r="AM167" s="6">
        <f t="shared" si="29"/>
        <v>0</v>
      </c>
      <c r="AN167" s="6">
        <f t="shared" si="30"/>
        <v>0</v>
      </c>
    </row>
    <row r="168" spans="1:40" x14ac:dyDescent="0.3">
      <c r="A168" s="32"/>
      <c r="B168" s="31"/>
      <c r="C168" s="31"/>
      <c r="D168" s="31"/>
      <c r="E168" s="31"/>
      <c r="F168" s="31"/>
      <c r="G168" s="31"/>
      <c r="H168" s="31"/>
      <c r="I168" s="31"/>
      <c r="J168" s="31"/>
      <c r="K168" s="30"/>
      <c r="L168" s="30"/>
      <c r="M168" s="30"/>
      <c r="N168" s="30"/>
      <c r="O168" s="30"/>
      <c r="P168" s="30"/>
      <c r="Q168" s="30"/>
      <c r="R168" s="30"/>
      <c r="S168" s="30"/>
      <c r="T168" s="30"/>
      <c r="U168" s="30"/>
      <c r="V168" s="30"/>
      <c r="W168" s="30"/>
      <c r="X168" s="30"/>
      <c r="Y168" s="30"/>
      <c r="Z168" s="30"/>
      <c r="AA168" s="30"/>
      <c r="AB168" s="30"/>
      <c r="AC168" s="30"/>
      <c r="AD168" s="30"/>
      <c r="AE168" s="30"/>
      <c r="AF168" s="33"/>
      <c r="AG168" s="33"/>
      <c r="AH168" s="33"/>
      <c r="AL168" s="6">
        <f t="shared" si="28"/>
        <v>0</v>
      </c>
      <c r="AM168" s="6">
        <f t="shared" si="29"/>
        <v>0</v>
      </c>
      <c r="AN168" s="6">
        <f t="shared" si="30"/>
        <v>0</v>
      </c>
    </row>
    <row r="169" spans="1:40" x14ac:dyDescent="0.3">
      <c r="A169" s="32"/>
      <c r="B169" s="31"/>
      <c r="C169" s="31"/>
      <c r="D169" s="31"/>
      <c r="E169" s="31"/>
      <c r="F169" s="31"/>
      <c r="G169" s="31"/>
      <c r="H169" s="31"/>
      <c r="I169" s="31"/>
      <c r="J169" s="31"/>
      <c r="K169" s="30"/>
      <c r="L169" s="30"/>
      <c r="M169" s="30"/>
      <c r="N169" s="30"/>
      <c r="O169" s="30"/>
      <c r="P169" s="30"/>
      <c r="Q169" s="30"/>
      <c r="R169" s="30"/>
      <c r="S169" s="30"/>
      <c r="T169" s="30"/>
      <c r="U169" s="30"/>
      <c r="V169" s="30"/>
      <c r="W169" s="30"/>
      <c r="X169" s="30"/>
      <c r="Y169" s="30"/>
      <c r="Z169" s="30"/>
      <c r="AA169" s="30"/>
      <c r="AB169" s="30"/>
      <c r="AC169" s="30"/>
      <c r="AD169" s="30"/>
      <c r="AE169" s="30"/>
      <c r="AF169" s="33"/>
      <c r="AG169" s="33"/>
      <c r="AH169" s="33"/>
      <c r="AL169" s="6">
        <f t="shared" si="28"/>
        <v>0</v>
      </c>
      <c r="AM169" s="6">
        <f t="shared" si="29"/>
        <v>0</v>
      </c>
      <c r="AN169" s="6">
        <f t="shared" si="30"/>
        <v>0</v>
      </c>
    </row>
    <row r="170" spans="1:40" x14ac:dyDescent="0.3">
      <c r="A170" s="32"/>
      <c r="B170" s="31"/>
      <c r="C170" s="31"/>
      <c r="D170" s="31"/>
      <c r="E170" s="31"/>
      <c r="F170" s="31"/>
      <c r="G170" s="31"/>
      <c r="H170" s="31"/>
      <c r="I170" s="31"/>
      <c r="J170" s="31"/>
      <c r="K170" s="30"/>
      <c r="L170" s="30"/>
      <c r="M170" s="30"/>
      <c r="N170" s="30"/>
      <c r="O170" s="30"/>
      <c r="P170" s="30"/>
      <c r="Q170" s="30"/>
      <c r="R170" s="30"/>
      <c r="S170" s="30"/>
      <c r="T170" s="30"/>
      <c r="U170" s="30"/>
      <c r="V170" s="30"/>
      <c r="W170" s="30"/>
      <c r="X170" s="30"/>
      <c r="Y170" s="30"/>
      <c r="Z170" s="30"/>
      <c r="AA170" s="30"/>
      <c r="AB170" s="30"/>
      <c r="AC170" s="30"/>
      <c r="AD170" s="30"/>
      <c r="AE170" s="30"/>
      <c r="AF170" s="33"/>
      <c r="AG170" s="33"/>
      <c r="AH170" s="33"/>
      <c r="AL170" s="6">
        <f t="shared" si="28"/>
        <v>0</v>
      </c>
      <c r="AM170" s="6">
        <f t="shared" si="29"/>
        <v>0</v>
      </c>
      <c r="AN170" s="6">
        <f t="shared" si="30"/>
        <v>0</v>
      </c>
    </row>
    <row r="171" spans="1:40" x14ac:dyDescent="0.3">
      <c r="A171" s="32"/>
      <c r="B171" s="31"/>
      <c r="C171" s="31"/>
      <c r="D171" s="31"/>
      <c r="E171" s="31"/>
      <c r="F171" s="31"/>
      <c r="G171" s="31"/>
      <c r="H171" s="31"/>
      <c r="I171" s="31"/>
      <c r="J171" s="31"/>
      <c r="K171" s="30"/>
      <c r="L171" s="30"/>
      <c r="M171" s="30"/>
      <c r="N171" s="30"/>
      <c r="O171" s="30"/>
      <c r="P171" s="30"/>
      <c r="Q171" s="30"/>
      <c r="R171" s="30"/>
      <c r="S171" s="30"/>
      <c r="T171" s="30"/>
      <c r="U171" s="30"/>
      <c r="V171" s="30"/>
      <c r="W171" s="30"/>
      <c r="X171" s="30"/>
      <c r="Y171" s="30"/>
      <c r="Z171" s="30"/>
      <c r="AA171" s="30"/>
      <c r="AB171" s="30"/>
      <c r="AC171" s="30"/>
      <c r="AD171" s="30"/>
      <c r="AE171" s="30"/>
      <c r="AF171" s="33"/>
      <c r="AG171" s="33"/>
      <c r="AH171" s="33"/>
      <c r="AL171" s="6">
        <f t="shared" si="28"/>
        <v>0</v>
      </c>
      <c r="AM171" s="6">
        <f t="shared" si="29"/>
        <v>0</v>
      </c>
      <c r="AN171" s="6">
        <f t="shared" si="30"/>
        <v>0</v>
      </c>
    </row>
    <row r="172" spans="1:40" x14ac:dyDescent="0.3">
      <c r="A172" s="32"/>
      <c r="B172" s="31"/>
      <c r="C172" s="31"/>
      <c r="D172" s="31"/>
      <c r="E172" s="31"/>
      <c r="F172" s="31"/>
      <c r="G172" s="31"/>
      <c r="H172" s="31"/>
      <c r="I172" s="31"/>
      <c r="J172" s="31"/>
      <c r="K172" s="30"/>
      <c r="L172" s="30"/>
      <c r="M172" s="30"/>
      <c r="N172" s="30"/>
      <c r="O172" s="30"/>
      <c r="P172" s="30"/>
      <c r="Q172" s="30"/>
      <c r="R172" s="30"/>
      <c r="S172" s="30"/>
      <c r="T172" s="30"/>
      <c r="U172" s="30"/>
      <c r="V172" s="30"/>
      <c r="W172" s="30"/>
      <c r="X172" s="30"/>
      <c r="Y172" s="30"/>
      <c r="Z172" s="30"/>
      <c r="AA172" s="30"/>
      <c r="AB172" s="30"/>
      <c r="AC172" s="30"/>
      <c r="AD172" s="30"/>
      <c r="AE172" s="30"/>
      <c r="AF172" s="33"/>
      <c r="AG172" s="33"/>
      <c r="AH172" s="33"/>
      <c r="AL172" s="6">
        <f t="shared" si="28"/>
        <v>0</v>
      </c>
      <c r="AM172" s="6">
        <f t="shared" si="29"/>
        <v>0</v>
      </c>
      <c r="AN172" s="6">
        <f t="shared" si="30"/>
        <v>0</v>
      </c>
    </row>
    <row r="173" spans="1:40" x14ac:dyDescent="0.3">
      <c r="A173" s="32"/>
      <c r="B173" s="31"/>
      <c r="C173" s="31"/>
      <c r="D173" s="31"/>
      <c r="E173" s="31"/>
      <c r="F173" s="31"/>
      <c r="G173" s="31"/>
      <c r="H173" s="31"/>
      <c r="I173" s="31"/>
      <c r="J173" s="31"/>
      <c r="K173" s="30"/>
      <c r="L173" s="30"/>
      <c r="M173" s="30"/>
      <c r="N173" s="30"/>
      <c r="O173" s="30"/>
      <c r="P173" s="30"/>
      <c r="Q173" s="30"/>
      <c r="R173" s="30"/>
      <c r="S173" s="30"/>
      <c r="T173" s="30"/>
      <c r="U173" s="30"/>
      <c r="V173" s="30"/>
      <c r="W173" s="30"/>
      <c r="X173" s="30"/>
      <c r="Y173" s="30"/>
      <c r="Z173" s="30"/>
      <c r="AA173" s="30"/>
      <c r="AB173" s="30"/>
      <c r="AC173" s="30"/>
      <c r="AD173" s="30"/>
      <c r="AE173" s="30"/>
      <c r="AF173" s="33"/>
      <c r="AG173" s="33"/>
      <c r="AH173" s="33"/>
      <c r="AL173" s="6">
        <f t="shared" si="28"/>
        <v>0</v>
      </c>
      <c r="AM173" s="6">
        <f t="shared" si="29"/>
        <v>0</v>
      </c>
      <c r="AN173" s="6">
        <f t="shared" si="30"/>
        <v>0</v>
      </c>
    </row>
    <row r="174" spans="1:40" x14ac:dyDescent="0.3">
      <c r="A174" s="32"/>
      <c r="B174" s="31"/>
      <c r="C174" s="31"/>
      <c r="D174" s="31"/>
      <c r="E174" s="31"/>
      <c r="F174" s="31"/>
      <c r="G174" s="31"/>
      <c r="H174" s="31"/>
      <c r="I174" s="31"/>
      <c r="J174" s="31"/>
      <c r="K174" s="30"/>
      <c r="L174" s="30"/>
      <c r="M174" s="30"/>
      <c r="N174" s="30"/>
      <c r="O174" s="30"/>
      <c r="P174" s="30"/>
      <c r="Q174" s="30"/>
      <c r="R174" s="30"/>
      <c r="S174" s="30"/>
      <c r="T174" s="30"/>
      <c r="U174" s="30"/>
      <c r="V174" s="30"/>
      <c r="W174" s="30"/>
      <c r="X174" s="30"/>
      <c r="Y174" s="30"/>
      <c r="Z174" s="30"/>
      <c r="AA174" s="30"/>
      <c r="AB174" s="30"/>
      <c r="AC174" s="30"/>
      <c r="AD174" s="30"/>
      <c r="AE174" s="30"/>
      <c r="AF174" s="33"/>
      <c r="AG174" s="33"/>
      <c r="AH174" s="33"/>
      <c r="AL174" s="6">
        <f t="shared" si="28"/>
        <v>0</v>
      </c>
      <c r="AM174" s="6">
        <f t="shared" si="29"/>
        <v>0</v>
      </c>
      <c r="AN174" s="6">
        <f t="shared" si="30"/>
        <v>0</v>
      </c>
    </row>
    <row r="175" spans="1:40" x14ac:dyDescent="0.3">
      <c r="A175" s="32"/>
      <c r="B175" s="31"/>
      <c r="C175" s="31"/>
      <c r="D175" s="31"/>
      <c r="E175" s="31"/>
      <c r="F175" s="31"/>
      <c r="G175" s="31"/>
      <c r="H175" s="31"/>
      <c r="I175" s="31"/>
      <c r="J175" s="31"/>
      <c r="K175" s="30"/>
      <c r="L175" s="30"/>
      <c r="M175" s="30"/>
      <c r="N175" s="30"/>
      <c r="O175" s="30"/>
      <c r="P175" s="30"/>
      <c r="Q175" s="30"/>
      <c r="R175" s="30"/>
      <c r="S175" s="30"/>
      <c r="T175" s="30"/>
      <c r="U175" s="30"/>
      <c r="V175" s="30"/>
      <c r="W175" s="30"/>
      <c r="X175" s="30"/>
      <c r="Y175" s="30"/>
      <c r="Z175" s="30"/>
      <c r="AA175" s="30"/>
      <c r="AB175" s="30"/>
      <c r="AC175" s="30"/>
      <c r="AD175" s="30"/>
      <c r="AE175" s="30"/>
      <c r="AF175" s="33"/>
      <c r="AG175" s="33"/>
      <c r="AH175" s="33"/>
      <c r="AL175" s="6">
        <f t="shared" si="28"/>
        <v>0</v>
      </c>
      <c r="AM175" s="6">
        <f t="shared" si="29"/>
        <v>0</v>
      </c>
      <c r="AN175" s="6">
        <f t="shared" si="30"/>
        <v>0</v>
      </c>
    </row>
    <row r="176" spans="1:40" x14ac:dyDescent="0.3">
      <c r="A176" s="32"/>
      <c r="B176" s="31"/>
      <c r="C176" s="31"/>
      <c r="D176" s="31"/>
      <c r="E176" s="31"/>
      <c r="F176" s="31"/>
      <c r="G176" s="31"/>
      <c r="H176" s="31"/>
      <c r="I176" s="31"/>
      <c r="J176" s="31"/>
      <c r="K176" s="30"/>
      <c r="L176" s="30"/>
      <c r="M176" s="30"/>
      <c r="N176" s="30"/>
      <c r="O176" s="30"/>
      <c r="P176" s="30"/>
      <c r="Q176" s="30"/>
      <c r="R176" s="30"/>
      <c r="S176" s="30"/>
      <c r="T176" s="30"/>
      <c r="U176" s="30"/>
      <c r="V176" s="30"/>
      <c r="W176" s="30"/>
      <c r="X176" s="30"/>
      <c r="Y176" s="30"/>
      <c r="Z176" s="30"/>
      <c r="AA176" s="30"/>
      <c r="AB176" s="30"/>
      <c r="AC176" s="30"/>
      <c r="AD176" s="30"/>
      <c r="AE176" s="30"/>
      <c r="AF176" s="33"/>
      <c r="AG176" s="33"/>
      <c r="AH176" s="33"/>
      <c r="AL176" s="6">
        <f t="shared" si="28"/>
        <v>0</v>
      </c>
      <c r="AM176" s="6">
        <f t="shared" si="29"/>
        <v>0</v>
      </c>
      <c r="AN176" s="6">
        <f t="shared" si="30"/>
        <v>0</v>
      </c>
    </row>
    <row r="177" spans="1:40" x14ac:dyDescent="0.3">
      <c r="A177" s="32"/>
      <c r="B177" s="31"/>
      <c r="C177" s="31"/>
      <c r="D177" s="31"/>
      <c r="E177" s="31"/>
      <c r="F177" s="31"/>
      <c r="G177" s="31"/>
      <c r="H177" s="31"/>
      <c r="I177" s="31"/>
      <c r="J177" s="31"/>
      <c r="K177" s="30"/>
      <c r="L177" s="30"/>
      <c r="M177" s="30"/>
      <c r="N177" s="30"/>
      <c r="O177" s="30"/>
      <c r="P177" s="30"/>
      <c r="Q177" s="30"/>
      <c r="R177" s="30"/>
      <c r="S177" s="30"/>
      <c r="T177" s="30"/>
      <c r="U177" s="30"/>
      <c r="V177" s="30"/>
      <c r="W177" s="30"/>
      <c r="X177" s="30"/>
      <c r="Y177" s="30"/>
      <c r="Z177" s="30"/>
      <c r="AA177" s="30"/>
      <c r="AB177" s="30"/>
      <c r="AC177" s="30"/>
      <c r="AD177" s="30"/>
      <c r="AE177" s="30"/>
      <c r="AF177" s="33"/>
      <c r="AG177" s="33"/>
      <c r="AH177" s="33"/>
      <c r="AL177" s="6">
        <f t="shared" si="28"/>
        <v>0</v>
      </c>
      <c r="AM177" s="6">
        <f t="shared" si="29"/>
        <v>0</v>
      </c>
      <c r="AN177" s="6">
        <f t="shared" si="30"/>
        <v>0</v>
      </c>
    </row>
    <row r="178" spans="1:40" x14ac:dyDescent="0.3">
      <c r="A178" s="32"/>
      <c r="B178" s="31"/>
      <c r="C178" s="31"/>
      <c r="D178" s="31"/>
      <c r="E178" s="31"/>
      <c r="F178" s="31"/>
      <c r="G178" s="31"/>
      <c r="H178" s="31"/>
      <c r="I178" s="31"/>
      <c r="J178" s="31"/>
      <c r="K178" s="30"/>
      <c r="L178" s="30"/>
      <c r="M178" s="30"/>
      <c r="N178" s="30"/>
      <c r="O178" s="30"/>
      <c r="P178" s="30"/>
      <c r="Q178" s="30"/>
      <c r="R178" s="30"/>
      <c r="S178" s="30"/>
      <c r="T178" s="30"/>
      <c r="U178" s="30"/>
      <c r="V178" s="30"/>
      <c r="W178" s="30"/>
      <c r="X178" s="30"/>
      <c r="Y178" s="30"/>
      <c r="Z178" s="30"/>
      <c r="AA178" s="30"/>
      <c r="AB178" s="30"/>
      <c r="AC178" s="30"/>
      <c r="AD178" s="30"/>
      <c r="AE178" s="30"/>
      <c r="AF178" s="33"/>
      <c r="AG178" s="33"/>
      <c r="AH178" s="33"/>
      <c r="AL178" s="6">
        <f t="shared" si="28"/>
        <v>0</v>
      </c>
      <c r="AM178" s="6">
        <f t="shared" si="29"/>
        <v>0</v>
      </c>
      <c r="AN178" s="6">
        <f t="shared" si="30"/>
        <v>0</v>
      </c>
    </row>
    <row r="179" spans="1:40" x14ac:dyDescent="0.3">
      <c r="A179" s="32"/>
      <c r="B179" s="31"/>
      <c r="C179" s="31"/>
      <c r="D179" s="31"/>
      <c r="E179" s="31"/>
      <c r="F179" s="31"/>
      <c r="G179" s="31"/>
      <c r="H179" s="31"/>
      <c r="I179" s="31"/>
      <c r="J179" s="31"/>
      <c r="K179" s="30"/>
      <c r="L179" s="30"/>
      <c r="M179" s="30"/>
      <c r="N179" s="30"/>
      <c r="O179" s="30"/>
      <c r="P179" s="30"/>
      <c r="Q179" s="30"/>
      <c r="R179" s="30"/>
      <c r="S179" s="30"/>
      <c r="T179" s="30"/>
      <c r="U179" s="30"/>
      <c r="V179" s="30"/>
      <c r="W179" s="30"/>
      <c r="X179" s="30"/>
      <c r="Y179" s="30"/>
      <c r="Z179" s="30"/>
      <c r="AA179" s="30"/>
      <c r="AB179" s="30"/>
      <c r="AC179" s="30"/>
      <c r="AD179" s="30"/>
      <c r="AE179" s="30"/>
      <c r="AF179" s="33"/>
      <c r="AG179" s="33"/>
      <c r="AH179" s="33"/>
      <c r="AL179" s="6">
        <f t="shared" si="28"/>
        <v>0</v>
      </c>
      <c r="AM179" s="6">
        <f t="shared" si="29"/>
        <v>0</v>
      </c>
      <c r="AN179" s="6">
        <f t="shared" si="30"/>
        <v>0</v>
      </c>
    </row>
    <row r="180" spans="1:40" x14ac:dyDescent="0.3">
      <c r="A180" s="32"/>
      <c r="B180" s="31"/>
      <c r="C180" s="31"/>
      <c r="D180" s="31"/>
      <c r="E180" s="31"/>
      <c r="F180" s="31"/>
      <c r="G180" s="31"/>
      <c r="H180" s="31"/>
      <c r="I180" s="31"/>
      <c r="J180" s="31"/>
      <c r="K180" s="30"/>
      <c r="L180" s="30"/>
      <c r="M180" s="30"/>
      <c r="N180" s="30"/>
      <c r="O180" s="30"/>
      <c r="P180" s="30"/>
      <c r="Q180" s="30"/>
      <c r="R180" s="30"/>
      <c r="S180" s="30"/>
      <c r="T180" s="30"/>
      <c r="U180" s="30"/>
      <c r="V180" s="30"/>
      <c r="W180" s="30"/>
      <c r="X180" s="30"/>
      <c r="Y180" s="30"/>
      <c r="Z180" s="30"/>
      <c r="AA180" s="30"/>
      <c r="AB180" s="30"/>
      <c r="AC180" s="30"/>
      <c r="AD180" s="30"/>
      <c r="AE180" s="30"/>
      <c r="AF180" s="33"/>
      <c r="AG180" s="33"/>
      <c r="AH180" s="33"/>
      <c r="AL180" s="6">
        <f t="shared" si="28"/>
        <v>0</v>
      </c>
      <c r="AM180" s="6">
        <f t="shared" si="29"/>
        <v>0</v>
      </c>
      <c r="AN180" s="6">
        <f t="shared" si="30"/>
        <v>0</v>
      </c>
    </row>
    <row r="181" spans="1:40" x14ac:dyDescent="0.3">
      <c r="A181" s="32"/>
      <c r="B181" s="31"/>
      <c r="C181" s="31"/>
      <c r="D181" s="31"/>
      <c r="E181" s="31"/>
      <c r="F181" s="31"/>
      <c r="G181" s="31"/>
      <c r="H181" s="31"/>
      <c r="I181" s="31"/>
      <c r="J181" s="31"/>
      <c r="K181" s="30"/>
      <c r="L181" s="30"/>
      <c r="M181" s="30"/>
      <c r="N181" s="30"/>
      <c r="O181" s="30"/>
      <c r="P181" s="30"/>
      <c r="Q181" s="30"/>
      <c r="R181" s="30"/>
      <c r="S181" s="30"/>
      <c r="T181" s="30"/>
      <c r="U181" s="30"/>
      <c r="V181" s="30"/>
      <c r="W181" s="30"/>
      <c r="X181" s="30"/>
      <c r="Y181" s="30"/>
      <c r="Z181" s="30"/>
      <c r="AA181" s="30"/>
      <c r="AB181" s="30"/>
      <c r="AC181" s="30"/>
      <c r="AD181" s="30"/>
      <c r="AE181" s="30"/>
      <c r="AF181" s="33"/>
      <c r="AG181" s="33"/>
      <c r="AH181" s="33"/>
      <c r="AL181" s="6">
        <f t="shared" si="28"/>
        <v>0</v>
      </c>
      <c r="AM181" s="6">
        <f t="shared" si="29"/>
        <v>0</v>
      </c>
      <c r="AN181" s="6">
        <f t="shared" si="30"/>
        <v>0</v>
      </c>
    </row>
    <row r="182" spans="1:40" x14ac:dyDescent="0.3">
      <c r="A182" s="32"/>
      <c r="B182" s="31"/>
      <c r="C182" s="31"/>
      <c r="D182" s="31"/>
      <c r="E182" s="31"/>
      <c r="F182" s="31"/>
      <c r="G182" s="31"/>
      <c r="H182" s="31"/>
      <c r="I182" s="31"/>
      <c r="J182" s="31"/>
      <c r="K182" s="30"/>
      <c r="L182" s="30"/>
      <c r="M182" s="30"/>
      <c r="N182" s="30"/>
      <c r="O182" s="30"/>
      <c r="P182" s="30"/>
      <c r="Q182" s="30"/>
      <c r="R182" s="30"/>
      <c r="S182" s="30"/>
      <c r="T182" s="30"/>
      <c r="U182" s="30"/>
      <c r="V182" s="30"/>
      <c r="W182" s="30"/>
      <c r="X182" s="30"/>
      <c r="Y182" s="30"/>
      <c r="Z182" s="30"/>
      <c r="AA182" s="30"/>
      <c r="AB182" s="30"/>
      <c r="AC182" s="30"/>
      <c r="AD182" s="30"/>
      <c r="AE182" s="30"/>
      <c r="AF182" s="33"/>
      <c r="AG182" s="33"/>
      <c r="AH182" s="33"/>
      <c r="AL182" s="6">
        <f t="shared" si="28"/>
        <v>0</v>
      </c>
      <c r="AM182" s="6">
        <f t="shared" si="29"/>
        <v>0</v>
      </c>
      <c r="AN182" s="6">
        <f t="shared" si="30"/>
        <v>0</v>
      </c>
    </row>
    <row r="183" spans="1:40" x14ac:dyDescent="0.3">
      <c r="A183" s="32"/>
      <c r="B183" s="31"/>
      <c r="C183" s="31"/>
      <c r="D183" s="31"/>
      <c r="E183" s="31"/>
      <c r="F183" s="31"/>
      <c r="G183" s="31"/>
      <c r="H183" s="31"/>
      <c r="I183" s="31"/>
      <c r="J183" s="31"/>
      <c r="K183" s="30"/>
      <c r="L183" s="30"/>
      <c r="M183" s="30"/>
      <c r="N183" s="30"/>
      <c r="O183" s="30"/>
      <c r="P183" s="30"/>
      <c r="Q183" s="30"/>
      <c r="R183" s="30"/>
      <c r="S183" s="30"/>
      <c r="T183" s="30"/>
      <c r="U183" s="30"/>
      <c r="V183" s="30"/>
      <c r="W183" s="30"/>
      <c r="X183" s="30"/>
      <c r="Y183" s="30"/>
      <c r="Z183" s="30"/>
      <c r="AA183" s="30"/>
      <c r="AB183" s="30"/>
      <c r="AC183" s="30"/>
      <c r="AD183" s="30"/>
      <c r="AE183" s="30"/>
      <c r="AF183" s="33"/>
      <c r="AG183" s="33"/>
      <c r="AH183" s="33"/>
      <c r="AL183" s="6">
        <f t="shared" si="28"/>
        <v>0</v>
      </c>
      <c r="AM183" s="6">
        <f t="shared" si="29"/>
        <v>0</v>
      </c>
      <c r="AN183" s="6">
        <f t="shared" si="30"/>
        <v>0</v>
      </c>
    </row>
    <row r="184" spans="1:40" x14ac:dyDescent="0.3">
      <c r="A184" s="32"/>
      <c r="B184" s="31"/>
      <c r="C184" s="31"/>
      <c r="D184" s="31"/>
      <c r="E184" s="31"/>
      <c r="F184" s="31"/>
      <c r="G184" s="31"/>
      <c r="H184" s="31"/>
      <c r="I184" s="31"/>
      <c r="J184" s="31"/>
      <c r="K184" s="30"/>
      <c r="L184" s="30"/>
      <c r="M184" s="30"/>
      <c r="N184" s="30"/>
      <c r="O184" s="30"/>
      <c r="P184" s="30"/>
      <c r="Q184" s="30"/>
      <c r="R184" s="30"/>
      <c r="S184" s="30"/>
      <c r="T184" s="30"/>
      <c r="U184" s="30"/>
      <c r="V184" s="30"/>
      <c r="W184" s="30"/>
      <c r="X184" s="30"/>
      <c r="Y184" s="30"/>
      <c r="Z184" s="30"/>
      <c r="AA184" s="30"/>
      <c r="AB184" s="30"/>
      <c r="AC184" s="30"/>
      <c r="AD184" s="30"/>
      <c r="AE184" s="30"/>
      <c r="AF184" s="33"/>
      <c r="AG184" s="33"/>
      <c r="AH184" s="33"/>
      <c r="AL184" s="6">
        <f t="shared" si="28"/>
        <v>0</v>
      </c>
      <c r="AM184" s="6">
        <f t="shared" si="29"/>
        <v>0</v>
      </c>
      <c r="AN184" s="6">
        <f t="shared" si="30"/>
        <v>0</v>
      </c>
    </row>
    <row r="185" spans="1:40" x14ac:dyDescent="0.3">
      <c r="A185" s="32"/>
      <c r="B185" s="31"/>
      <c r="C185" s="31"/>
      <c r="D185" s="31"/>
      <c r="E185" s="31"/>
      <c r="F185" s="31"/>
      <c r="G185" s="31"/>
      <c r="H185" s="31"/>
      <c r="I185" s="31"/>
      <c r="J185" s="31"/>
      <c r="K185" s="30"/>
      <c r="L185" s="30"/>
      <c r="M185" s="30"/>
      <c r="N185" s="30"/>
      <c r="O185" s="30"/>
      <c r="P185" s="30"/>
      <c r="Q185" s="30"/>
      <c r="R185" s="30"/>
      <c r="S185" s="30"/>
      <c r="T185" s="30"/>
      <c r="U185" s="30"/>
      <c r="V185" s="30"/>
      <c r="W185" s="30"/>
      <c r="X185" s="30"/>
      <c r="Y185" s="30"/>
      <c r="Z185" s="30"/>
      <c r="AA185" s="30"/>
      <c r="AB185" s="30"/>
      <c r="AC185" s="30"/>
      <c r="AD185" s="30"/>
      <c r="AE185" s="30"/>
      <c r="AF185" s="33"/>
      <c r="AG185" s="33"/>
      <c r="AH185" s="33"/>
      <c r="AL185" s="6">
        <f t="shared" si="28"/>
        <v>0</v>
      </c>
      <c r="AM185" s="6">
        <f t="shared" si="29"/>
        <v>0</v>
      </c>
      <c r="AN185" s="6">
        <f t="shared" si="30"/>
        <v>0</v>
      </c>
    </row>
    <row r="186" spans="1:40" x14ac:dyDescent="0.3">
      <c r="A186" s="32"/>
      <c r="B186" s="31"/>
      <c r="C186" s="31"/>
      <c r="D186" s="31"/>
      <c r="E186" s="31"/>
      <c r="F186" s="31"/>
      <c r="G186" s="31"/>
      <c r="H186" s="31"/>
      <c r="I186" s="31"/>
      <c r="J186" s="31"/>
      <c r="K186" s="30"/>
      <c r="L186" s="30"/>
      <c r="M186" s="30"/>
      <c r="N186" s="30"/>
      <c r="O186" s="30"/>
      <c r="P186" s="30"/>
      <c r="Q186" s="30"/>
      <c r="R186" s="30"/>
      <c r="S186" s="30"/>
      <c r="T186" s="30"/>
      <c r="U186" s="30"/>
      <c r="V186" s="30"/>
      <c r="W186" s="30"/>
      <c r="X186" s="30"/>
      <c r="Y186" s="30"/>
      <c r="Z186" s="30"/>
      <c r="AA186" s="30"/>
      <c r="AB186" s="30"/>
      <c r="AC186" s="30"/>
      <c r="AD186" s="30"/>
      <c r="AE186" s="30"/>
      <c r="AF186" s="33"/>
      <c r="AG186" s="33"/>
      <c r="AH186" s="33"/>
      <c r="AL186" s="6">
        <f t="shared" si="28"/>
        <v>0</v>
      </c>
      <c r="AM186" s="6">
        <f t="shared" si="29"/>
        <v>0</v>
      </c>
      <c r="AN186" s="6">
        <f t="shared" si="30"/>
        <v>0</v>
      </c>
    </row>
    <row r="187" spans="1:40" x14ac:dyDescent="0.3">
      <c r="A187" s="32"/>
      <c r="B187" s="31"/>
      <c r="C187" s="31"/>
      <c r="D187" s="31"/>
      <c r="E187" s="31"/>
      <c r="F187" s="31"/>
      <c r="G187" s="31"/>
      <c r="H187" s="31"/>
      <c r="I187" s="31"/>
      <c r="J187" s="31"/>
      <c r="K187" s="30"/>
      <c r="L187" s="30"/>
      <c r="M187" s="30"/>
      <c r="N187" s="30"/>
      <c r="O187" s="30"/>
      <c r="P187" s="30"/>
      <c r="Q187" s="30"/>
      <c r="R187" s="30"/>
      <c r="S187" s="30"/>
      <c r="T187" s="30"/>
      <c r="U187" s="30"/>
      <c r="V187" s="30"/>
      <c r="W187" s="30"/>
      <c r="X187" s="30"/>
      <c r="Y187" s="30"/>
      <c r="Z187" s="30"/>
      <c r="AA187" s="30"/>
      <c r="AB187" s="30"/>
      <c r="AC187" s="30"/>
      <c r="AD187" s="30"/>
      <c r="AE187" s="30"/>
      <c r="AF187" s="33"/>
      <c r="AG187" s="33"/>
      <c r="AH187" s="33"/>
      <c r="AL187" s="6">
        <f t="shared" si="28"/>
        <v>0</v>
      </c>
      <c r="AM187" s="6">
        <f t="shared" si="29"/>
        <v>0</v>
      </c>
      <c r="AN187" s="6">
        <f t="shared" si="30"/>
        <v>0</v>
      </c>
    </row>
    <row r="188" spans="1:40" x14ac:dyDescent="0.3">
      <c r="A188" s="32"/>
      <c r="B188" s="31"/>
      <c r="C188" s="31"/>
      <c r="D188" s="31"/>
      <c r="E188" s="31"/>
      <c r="F188" s="31"/>
      <c r="G188" s="31"/>
      <c r="H188" s="31"/>
      <c r="I188" s="31"/>
      <c r="J188" s="31"/>
      <c r="K188" s="30"/>
      <c r="L188" s="30"/>
      <c r="M188" s="30"/>
      <c r="N188" s="30"/>
      <c r="O188" s="30"/>
      <c r="P188" s="30"/>
      <c r="Q188" s="30"/>
      <c r="R188" s="30"/>
      <c r="S188" s="30"/>
      <c r="T188" s="30"/>
      <c r="U188" s="30"/>
      <c r="V188" s="30"/>
      <c r="W188" s="30"/>
      <c r="X188" s="30"/>
      <c r="Y188" s="30"/>
      <c r="Z188" s="30"/>
      <c r="AA188" s="30"/>
      <c r="AB188" s="30"/>
      <c r="AC188" s="30"/>
      <c r="AD188" s="30"/>
      <c r="AE188" s="30"/>
      <c r="AF188" s="33"/>
      <c r="AG188" s="33"/>
      <c r="AH188" s="33"/>
      <c r="AL188" s="6">
        <f t="shared" si="28"/>
        <v>0</v>
      </c>
      <c r="AM188" s="6">
        <f t="shared" si="29"/>
        <v>0</v>
      </c>
      <c r="AN188" s="6">
        <f t="shared" si="30"/>
        <v>0</v>
      </c>
    </row>
    <row r="189" spans="1:40" x14ac:dyDescent="0.3">
      <c r="A189" s="32"/>
      <c r="B189" s="31"/>
      <c r="C189" s="31"/>
      <c r="D189" s="31"/>
      <c r="E189" s="31"/>
      <c r="F189" s="31"/>
      <c r="G189" s="31"/>
      <c r="H189" s="31"/>
      <c r="I189" s="31"/>
      <c r="J189" s="31"/>
      <c r="K189" s="30"/>
      <c r="L189" s="30"/>
      <c r="M189" s="30"/>
      <c r="N189" s="30"/>
      <c r="O189" s="30"/>
      <c r="P189" s="30"/>
      <c r="Q189" s="30"/>
      <c r="R189" s="30"/>
      <c r="S189" s="30"/>
      <c r="T189" s="30"/>
      <c r="U189" s="30"/>
      <c r="V189" s="30"/>
      <c r="W189" s="30"/>
      <c r="X189" s="30"/>
      <c r="Y189" s="30"/>
      <c r="Z189" s="30"/>
      <c r="AA189" s="30"/>
      <c r="AB189" s="30"/>
      <c r="AC189" s="30"/>
      <c r="AD189" s="30"/>
      <c r="AE189" s="30"/>
      <c r="AF189" s="33"/>
      <c r="AG189" s="33"/>
      <c r="AH189" s="33"/>
      <c r="AL189" s="6">
        <f t="shared" si="28"/>
        <v>0</v>
      </c>
      <c r="AM189" s="6">
        <f t="shared" si="29"/>
        <v>0</v>
      </c>
      <c r="AN189" s="6">
        <f t="shared" si="30"/>
        <v>0</v>
      </c>
    </row>
    <row r="190" spans="1:40" x14ac:dyDescent="0.3">
      <c r="A190" s="32"/>
      <c r="B190" s="31"/>
      <c r="C190" s="31"/>
      <c r="D190" s="31"/>
      <c r="E190" s="31"/>
      <c r="F190" s="31"/>
      <c r="G190" s="31"/>
      <c r="H190" s="31"/>
      <c r="I190" s="31"/>
      <c r="J190" s="31"/>
      <c r="K190" s="30"/>
      <c r="L190" s="30"/>
      <c r="M190" s="30"/>
      <c r="N190" s="30"/>
      <c r="O190" s="30"/>
      <c r="P190" s="30"/>
      <c r="Q190" s="30"/>
      <c r="R190" s="30"/>
      <c r="S190" s="30"/>
      <c r="T190" s="30"/>
      <c r="U190" s="30"/>
      <c r="V190" s="30"/>
      <c r="W190" s="30"/>
      <c r="X190" s="30"/>
      <c r="Y190" s="30"/>
      <c r="Z190" s="30"/>
      <c r="AA190" s="30"/>
      <c r="AB190" s="30"/>
      <c r="AC190" s="30"/>
      <c r="AD190" s="30"/>
      <c r="AE190" s="30"/>
      <c r="AF190" s="33"/>
      <c r="AG190" s="33"/>
      <c r="AH190" s="33"/>
      <c r="AL190" s="6">
        <f t="shared" si="28"/>
        <v>0</v>
      </c>
      <c r="AM190" s="6">
        <f t="shared" si="29"/>
        <v>0</v>
      </c>
      <c r="AN190" s="6">
        <f t="shared" si="30"/>
        <v>0</v>
      </c>
    </row>
    <row r="191" spans="1:40" x14ac:dyDescent="0.3">
      <c r="A191" s="32"/>
      <c r="B191" s="31"/>
      <c r="C191" s="31"/>
      <c r="D191" s="31"/>
      <c r="E191" s="31"/>
      <c r="F191" s="31"/>
      <c r="G191" s="31"/>
      <c r="H191" s="31"/>
      <c r="I191" s="31"/>
      <c r="J191" s="31"/>
      <c r="K191" s="30"/>
      <c r="L191" s="30"/>
      <c r="M191" s="30"/>
      <c r="N191" s="30"/>
      <c r="O191" s="30"/>
      <c r="P191" s="30"/>
      <c r="Q191" s="30"/>
      <c r="R191" s="30"/>
      <c r="S191" s="30"/>
      <c r="T191" s="30"/>
      <c r="U191" s="30"/>
      <c r="V191" s="30"/>
      <c r="W191" s="30"/>
      <c r="X191" s="30"/>
      <c r="Y191" s="30"/>
      <c r="Z191" s="30"/>
      <c r="AA191" s="30"/>
      <c r="AB191" s="30"/>
      <c r="AC191" s="30"/>
      <c r="AD191" s="30"/>
      <c r="AE191" s="30"/>
      <c r="AF191" s="33"/>
      <c r="AG191" s="33"/>
      <c r="AH191" s="33"/>
      <c r="AL191" s="6">
        <f t="shared" si="28"/>
        <v>0</v>
      </c>
      <c r="AM191" s="6">
        <f t="shared" si="29"/>
        <v>0</v>
      </c>
      <c r="AN191" s="6">
        <f t="shared" si="30"/>
        <v>0</v>
      </c>
    </row>
    <row r="192" spans="1:40" x14ac:dyDescent="0.3">
      <c r="A192" s="32"/>
      <c r="B192" s="31"/>
      <c r="C192" s="31"/>
      <c r="D192" s="31"/>
      <c r="E192" s="31"/>
      <c r="F192" s="31"/>
      <c r="G192" s="31"/>
      <c r="H192" s="31"/>
      <c r="I192" s="31"/>
      <c r="J192" s="31"/>
      <c r="K192" s="30"/>
      <c r="L192" s="30"/>
      <c r="M192" s="30"/>
      <c r="N192" s="30"/>
      <c r="O192" s="30"/>
      <c r="P192" s="30"/>
      <c r="Q192" s="30"/>
      <c r="R192" s="30"/>
      <c r="S192" s="30"/>
      <c r="T192" s="30"/>
      <c r="U192" s="30"/>
      <c r="V192" s="30"/>
      <c r="W192" s="30"/>
      <c r="X192" s="30"/>
      <c r="Y192" s="30"/>
      <c r="Z192" s="30"/>
      <c r="AA192" s="30"/>
      <c r="AB192" s="30"/>
      <c r="AC192" s="30"/>
      <c r="AD192" s="30"/>
      <c r="AE192" s="30"/>
      <c r="AF192" s="33"/>
      <c r="AG192" s="33"/>
      <c r="AH192" s="33"/>
      <c r="AL192" s="6">
        <f t="shared" si="28"/>
        <v>0</v>
      </c>
      <c r="AM192" s="6">
        <f t="shared" si="29"/>
        <v>0</v>
      </c>
      <c r="AN192" s="6">
        <f t="shared" si="30"/>
        <v>0</v>
      </c>
    </row>
    <row r="193" spans="1:40" x14ac:dyDescent="0.3">
      <c r="A193" s="32"/>
      <c r="B193" s="31"/>
      <c r="C193" s="31"/>
      <c r="D193" s="31"/>
      <c r="E193" s="31"/>
      <c r="F193" s="31"/>
      <c r="G193" s="31"/>
      <c r="H193" s="31"/>
      <c r="I193" s="31"/>
      <c r="J193" s="31"/>
      <c r="K193" s="30"/>
      <c r="L193" s="30"/>
      <c r="M193" s="30"/>
      <c r="N193" s="30"/>
      <c r="O193" s="30"/>
      <c r="P193" s="30"/>
      <c r="Q193" s="30"/>
      <c r="R193" s="30"/>
      <c r="S193" s="30"/>
      <c r="T193" s="30"/>
      <c r="U193" s="30"/>
      <c r="V193" s="30"/>
      <c r="W193" s="30"/>
      <c r="X193" s="30"/>
      <c r="Y193" s="30"/>
      <c r="Z193" s="30"/>
      <c r="AA193" s="30"/>
      <c r="AB193" s="30"/>
      <c r="AC193" s="30"/>
      <c r="AD193" s="30"/>
      <c r="AE193" s="30"/>
      <c r="AF193" s="33"/>
      <c r="AG193" s="33"/>
      <c r="AH193" s="33"/>
      <c r="AL193" s="6">
        <f t="shared" si="28"/>
        <v>0</v>
      </c>
      <c r="AM193" s="6">
        <f t="shared" si="29"/>
        <v>0</v>
      </c>
      <c r="AN193" s="6">
        <f t="shared" si="30"/>
        <v>0</v>
      </c>
    </row>
    <row r="194" spans="1:40" x14ac:dyDescent="0.3">
      <c r="A194" s="32"/>
      <c r="B194" s="31"/>
      <c r="C194" s="31"/>
      <c r="D194" s="31"/>
      <c r="E194" s="31"/>
      <c r="F194" s="31"/>
      <c r="G194" s="31"/>
      <c r="H194" s="31"/>
      <c r="I194" s="31"/>
      <c r="J194" s="31"/>
      <c r="K194" s="30"/>
      <c r="L194" s="30"/>
      <c r="M194" s="30"/>
      <c r="N194" s="30"/>
      <c r="O194" s="30"/>
      <c r="P194" s="30"/>
      <c r="Q194" s="30"/>
      <c r="R194" s="30"/>
      <c r="S194" s="30"/>
      <c r="T194" s="30"/>
      <c r="U194" s="30"/>
      <c r="V194" s="30"/>
      <c r="W194" s="30"/>
      <c r="X194" s="30"/>
      <c r="Y194" s="30"/>
      <c r="Z194" s="30"/>
      <c r="AA194" s="30"/>
      <c r="AB194" s="30"/>
      <c r="AC194" s="30"/>
      <c r="AD194" s="30"/>
      <c r="AE194" s="30"/>
      <c r="AF194" s="33"/>
      <c r="AG194" s="33"/>
      <c r="AH194" s="33"/>
      <c r="AL194" s="6">
        <f t="shared" si="28"/>
        <v>0</v>
      </c>
      <c r="AM194" s="6">
        <f t="shared" si="29"/>
        <v>0</v>
      </c>
      <c r="AN194" s="6">
        <f t="shared" si="30"/>
        <v>0</v>
      </c>
    </row>
    <row r="195" spans="1:40" x14ac:dyDescent="0.3">
      <c r="A195" s="32"/>
      <c r="B195" s="31"/>
      <c r="C195" s="31"/>
      <c r="D195" s="31"/>
      <c r="E195" s="31"/>
      <c r="F195" s="31"/>
      <c r="G195" s="31"/>
      <c r="H195" s="31"/>
      <c r="I195" s="31"/>
      <c r="J195" s="31"/>
      <c r="K195" s="30"/>
      <c r="L195" s="30"/>
      <c r="M195" s="30"/>
      <c r="N195" s="30"/>
      <c r="O195" s="30"/>
      <c r="P195" s="30"/>
      <c r="Q195" s="30"/>
      <c r="R195" s="30"/>
      <c r="S195" s="30"/>
      <c r="T195" s="30"/>
      <c r="U195" s="30"/>
      <c r="V195" s="30"/>
      <c r="W195" s="30"/>
      <c r="X195" s="30"/>
      <c r="Y195" s="30"/>
      <c r="Z195" s="30"/>
      <c r="AA195" s="30"/>
      <c r="AB195" s="30"/>
      <c r="AC195" s="30"/>
      <c r="AD195" s="30"/>
      <c r="AE195" s="30"/>
      <c r="AF195" s="33"/>
      <c r="AG195" s="33"/>
      <c r="AH195" s="33"/>
      <c r="AL195" s="6">
        <f t="shared" ref="AL195:AL258" si="31">SUMIF(AJ:AJ,AK195,AG:AG)</f>
        <v>0</v>
      </c>
      <c r="AM195" s="6">
        <f t="shared" ref="AM195:AM258" si="32">SUMIF(AJ:AJ,AK195,AF:AF)</f>
        <v>0</v>
      </c>
      <c r="AN195" s="6">
        <f t="shared" ref="AN195:AN258" si="33">SUMIF(AJ:AJ,AK195,AH:AH)</f>
        <v>0</v>
      </c>
    </row>
    <row r="196" spans="1:40" x14ac:dyDescent="0.3">
      <c r="A196" s="32"/>
      <c r="B196" s="31"/>
      <c r="C196" s="31"/>
      <c r="D196" s="31"/>
      <c r="E196" s="31"/>
      <c r="F196" s="31"/>
      <c r="G196" s="31"/>
      <c r="H196" s="31"/>
      <c r="I196" s="31"/>
      <c r="J196" s="31"/>
      <c r="K196" s="30"/>
      <c r="L196" s="30"/>
      <c r="M196" s="30"/>
      <c r="N196" s="30"/>
      <c r="O196" s="30"/>
      <c r="P196" s="30"/>
      <c r="Q196" s="30"/>
      <c r="R196" s="30"/>
      <c r="S196" s="30"/>
      <c r="T196" s="30"/>
      <c r="U196" s="30"/>
      <c r="V196" s="30"/>
      <c r="W196" s="30"/>
      <c r="X196" s="30"/>
      <c r="Y196" s="30"/>
      <c r="Z196" s="30"/>
      <c r="AA196" s="30"/>
      <c r="AB196" s="30"/>
      <c r="AC196" s="30"/>
      <c r="AD196" s="30"/>
      <c r="AE196" s="30"/>
      <c r="AF196" s="33"/>
      <c r="AG196" s="33"/>
      <c r="AH196" s="33"/>
      <c r="AL196" s="6">
        <f t="shared" si="31"/>
        <v>0</v>
      </c>
      <c r="AM196" s="6">
        <f t="shared" si="32"/>
        <v>0</v>
      </c>
      <c r="AN196" s="6">
        <f t="shared" si="33"/>
        <v>0</v>
      </c>
    </row>
    <row r="197" spans="1:40" x14ac:dyDescent="0.3">
      <c r="A197" s="32"/>
      <c r="B197" s="31"/>
      <c r="C197" s="31"/>
      <c r="D197" s="31"/>
      <c r="E197" s="31"/>
      <c r="F197" s="31"/>
      <c r="G197" s="31"/>
      <c r="H197" s="31"/>
      <c r="I197" s="31"/>
      <c r="J197" s="31"/>
      <c r="K197" s="30"/>
      <c r="L197" s="30"/>
      <c r="M197" s="30"/>
      <c r="N197" s="30"/>
      <c r="O197" s="30"/>
      <c r="P197" s="30"/>
      <c r="Q197" s="30"/>
      <c r="R197" s="30"/>
      <c r="S197" s="30"/>
      <c r="T197" s="30"/>
      <c r="U197" s="30"/>
      <c r="V197" s="30"/>
      <c r="W197" s="30"/>
      <c r="X197" s="30"/>
      <c r="Y197" s="30"/>
      <c r="Z197" s="30"/>
      <c r="AA197" s="30"/>
      <c r="AB197" s="30"/>
      <c r="AC197" s="30"/>
      <c r="AD197" s="30"/>
      <c r="AE197" s="30"/>
      <c r="AF197" s="33"/>
      <c r="AG197" s="33"/>
      <c r="AH197" s="33"/>
      <c r="AL197" s="6">
        <f t="shared" si="31"/>
        <v>0</v>
      </c>
      <c r="AM197" s="6">
        <f t="shared" si="32"/>
        <v>0</v>
      </c>
      <c r="AN197" s="6">
        <f t="shared" si="33"/>
        <v>0</v>
      </c>
    </row>
    <row r="198" spans="1:40" x14ac:dyDescent="0.3">
      <c r="A198" s="32"/>
      <c r="B198" s="31"/>
      <c r="C198" s="31"/>
      <c r="D198" s="31"/>
      <c r="E198" s="31"/>
      <c r="F198" s="31"/>
      <c r="G198" s="31"/>
      <c r="H198" s="31"/>
      <c r="I198" s="31"/>
      <c r="J198" s="31"/>
      <c r="K198" s="30"/>
      <c r="L198" s="30"/>
      <c r="M198" s="30"/>
      <c r="N198" s="30"/>
      <c r="O198" s="30"/>
      <c r="P198" s="30"/>
      <c r="Q198" s="30"/>
      <c r="R198" s="30"/>
      <c r="S198" s="30"/>
      <c r="T198" s="30"/>
      <c r="U198" s="30"/>
      <c r="V198" s="30"/>
      <c r="W198" s="30"/>
      <c r="X198" s="30"/>
      <c r="Y198" s="30"/>
      <c r="Z198" s="30"/>
      <c r="AA198" s="30"/>
      <c r="AB198" s="30"/>
      <c r="AC198" s="30"/>
      <c r="AD198" s="30"/>
      <c r="AE198" s="30"/>
      <c r="AF198" s="33"/>
      <c r="AG198" s="33"/>
      <c r="AH198" s="33"/>
      <c r="AL198" s="6">
        <f t="shared" si="31"/>
        <v>0</v>
      </c>
      <c r="AM198" s="6">
        <f t="shared" si="32"/>
        <v>0</v>
      </c>
      <c r="AN198" s="6">
        <f t="shared" si="33"/>
        <v>0</v>
      </c>
    </row>
    <row r="199" spans="1:40" x14ac:dyDescent="0.3">
      <c r="A199" s="32"/>
      <c r="B199" s="31"/>
      <c r="C199" s="31"/>
      <c r="D199" s="31"/>
      <c r="E199" s="31"/>
      <c r="F199" s="31"/>
      <c r="G199" s="31"/>
      <c r="H199" s="31"/>
      <c r="I199" s="31"/>
      <c r="J199" s="31"/>
      <c r="K199" s="30"/>
      <c r="L199" s="30"/>
      <c r="M199" s="30"/>
      <c r="N199" s="30"/>
      <c r="O199" s="30"/>
      <c r="P199" s="30"/>
      <c r="Q199" s="30"/>
      <c r="R199" s="30"/>
      <c r="S199" s="30"/>
      <c r="T199" s="30"/>
      <c r="U199" s="30"/>
      <c r="V199" s="30"/>
      <c r="W199" s="30"/>
      <c r="X199" s="30"/>
      <c r="Y199" s="30"/>
      <c r="Z199" s="30"/>
      <c r="AA199" s="30"/>
      <c r="AB199" s="30"/>
      <c r="AC199" s="30"/>
      <c r="AD199" s="30"/>
      <c r="AE199" s="30"/>
      <c r="AF199" s="33"/>
      <c r="AG199" s="33"/>
      <c r="AH199" s="33"/>
      <c r="AL199" s="6">
        <f t="shared" si="31"/>
        <v>0</v>
      </c>
      <c r="AM199" s="6">
        <f t="shared" si="32"/>
        <v>0</v>
      </c>
      <c r="AN199" s="6">
        <f t="shared" si="33"/>
        <v>0</v>
      </c>
    </row>
    <row r="200" spans="1:40" x14ac:dyDescent="0.3">
      <c r="A200" s="32"/>
      <c r="B200" s="31"/>
      <c r="C200" s="31"/>
      <c r="D200" s="31"/>
      <c r="E200" s="31"/>
      <c r="F200" s="31"/>
      <c r="G200" s="31"/>
      <c r="H200" s="31"/>
      <c r="I200" s="31"/>
      <c r="J200" s="31"/>
      <c r="K200" s="30"/>
      <c r="L200" s="30"/>
      <c r="M200" s="30"/>
      <c r="N200" s="30"/>
      <c r="O200" s="30"/>
      <c r="P200" s="30"/>
      <c r="Q200" s="30"/>
      <c r="R200" s="30"/>
      <c r="S200" s="30"/>
      <c r="T200" s="30"/>
      <c r="U200" s="30"/>
      <c r="V200" s="30"/>
      <c r="W200" s="30"/>
      <c r="X200" s="30"/>
      <c r="Y200" s="30"/>
      <c r="Z200" s="30"/>
      <c r="AA200" s="30"/>
      <c r="AB200" s="30"/>
      <c r="AC200" s="30"/>
      <c r="AD200" s="30"/>
      <c r="AE200" s="30"/>
      <c r="AF200" s="33"/>
      <c r="AG200" s="33"/>
      <c r="AH200" s="33"/>
      <c r="AL200" s="6">
        <f t="shared" si="31"/>
        <v>0</v>
      </c>
      <c r="AM200" s="6">
        <f t="shared" si="32"/>
        <v>0</v>
      </c>
      <c r="AN200" s="6">
        <f t="shared" si="33"/>
        <v>0</v>
      </c>
    </row>
    <row r="201" spans="1:40" x14ac:dyDescent="0.3">
      <c r="A201" s="32"/>
      <c r="B201" s="31"/>
      <c r="C201" s="31"/>
      <c r="D201" s="31"/>
      <c r="E201" s="31"/>
      <c r="F201" s="31"/>
      <c r="G201" s="31"/>
      <c r="H201" s="31"/>
      <c r="I201" s="31"/>
      <c r="J201" s="31"/>
      <c r="K201" s="30"/>
      <c r="L201" s="30"/>
      <c r="M201" s="30"/>
      <c r="N201" s="30"/>
      <c r="O201" s="30"/>
      <c r="P201" s="30"/>
      <c r="Q201" s="30"/>
      <c r="R201" s="30"/>
      <c r="S201" s="30"/>
      <c r="T201" s="30"/>
      <c r="U201" s="30"/>
      <c r="V201" s="30"/>
      <c r="W201" s="30"/>
      <c r="X201" s="30"/>
      <c r="Y201" s="30"/>
      <c r="Z201" s="30"/>
      <c r="AA201" s="30"/>
      <c r="AB201" s="30"/>
      <c r="AC201" s="30"/>
      <c r="AD201" s="30"/>
      <c r="AE201" s="30"/>
      <c r="AF201" s="33"/>
      <c r="AG201" s="33"/>
      <c r="AH201" s="33"/>
      <c r="AL201" s="6">
        <f t="shared" si="31"/>
        <v>0</v>
      </c>
      <c r="AM201" s="6">
        <f t="shared" si="32"/>
        <v>0</v>
      </c>
      <c r="AN201" s="6">
        <f t="shared" si="33"/>
        <v>0</v>
      </c>
    </row>
    <row r="202" spans="1:40" x14ac:dyDescent="0.3">
      <c r="A202" s="32"/>
      <c r="B202" s="31"/>
      <c r="C202" s="31"/>
      <c r="D202" s="31"/>
      <c r="E202" s="31"/>
      <c r="F202" s="31"/>
      <c r="G202" s="31"/>
      <c r="H202" s="31"/>
      <c r="I202" s="31"/>
      <c r="J202" s="31"/>
      <c r="K202" s="30"/>
      <c r="L202" s="30"/>
      <c r="M202" s="30"/>
      <c r="N202" s="30"/>
      <c r="O202" s="30"/>
      <c r="P202" s="30"/>
      <c r="Q202" s="30"/>
      <c r="R202" s="30"/>
      <c r="S202" s="30"/>
      <c r="T202" s="30"/>
      <c r="U202" s="30"/>
      <c r="V202" s="30"/>
      <c r="W202" s="30"/>
      <c r="X202" s="30"/>
      <c r="Y202" s="30"/>
      <c r="Z202" s="30"/>
      <c r="AA202" s="30"/>
      <c r="AB202" s="30"/>
      <c r="AC202" s="30"/>
      <c r="AD202" s="30"/>
      <c r="AE202" s="30"/>
      <c r="AF202" s="33"/>
      <c r="AG202" s="33"/>
      <c r="AH202" s="33"/>
      <c r="AL202" s="6">
        <f t="shared" si="31"/>
        <v>0</v>
      </c>
      <c r="AM202" s="6">
        <f t="shared" si="32"/>
        <v>0</v>
      </c>
      <c r="AN202" s="6">
        <f t="shared" si="33"/>
        <v>0</v>
      </c>
    </row>
    <row r="203" spans="1:40" x14ac:dyDescent="0.3">
      <c r="A203" s="32"/>
      <c r="B203" s="31"/>
      <c r="C203" s="31"/>
      <c r="D203" s="31"/>
      <c r="E203" s="31"/>
      <c r="F203" s="31"/>
      <c r="G203" s="31"/>
      <c r="H203" s="31"/>
      <c r="I203" s="31"/>
      <c r="J203" s="31"/>
      <c r="K203" s="30"/>
      <c r="L203" s="30"/>
      <c r="M203" s="30"/>
      <c r="N203" s="30"/>
      <c r="O203" s="30"/>
      <c r="P203" s="30"/>
      <c r="Q203" s="30"/>
      <c r="R203" s="30"/>
      <c r="S203" s="30"/>
      <c r="T203" s="30"/>
      <c r="U203" s="30"/>
      <c r="V203" s="30"/>
      <c r="W203" s="30"/>
      <c r="X203" s="30"/>
      <c r="Y203" s="30"/>
      <c r="Z203" s="30"/>
      <c r="AA203" s="30"/>
      <c r="AB203" s="30"/>
      <c r="AC203" s="30"/>
      <c r="AD203" s="30"/>
      <c r="AE203" s="30"/>
      <c r="AF203" s="33"/>
      <c r="AG203" s="33"/>
      <c r="AH203" s="33"/>
      <c r="AL203" s="6">
        <f t="shared" si="31"/>
        <v>0</v>
      </c>
      <c r="AM203" s="6">
        <f t="shared" si="32"/>
        <v>0</v>
      </c>
      <c r="AN203" s="6">
        <f t="shared" si="33"/>
        <v>0</v>
      </c>
    </row>
    <row r="204" spans="1:40" x14ac:dyDescent="0.3">
      <c r="A204" s="32"/>
      <c r="B204" s="31"/>
      <c r="C204" s="31"/>
      <c r="D204" s="31"/>
      <c r="E204" s="31"/>
      <c r="F204" s="31"/>
      <c r="G204" s="31"/>
      <c r="H204" s="31"/>
      <c r="I204" s="31"/>
      <c r="J204" s="31"/>
      <c r="K204" s="30"/>
      <c r="L204" s="30"/>
      <c r="M204" s="30"/>
      <c r="N204" s="30"/>
      <c r="O204" s="30"/>
      <c r="P204" s="30"/>
      <c r="Q204" s="30"/>
      <c r="R204" s="30"/>
      <c r="S204" s="30"/>
      <c r="T204" s="30"/>
      <c r="U204" s="30"/>
      <c r="V204" s="30"/>
      <c r="W204" s="30"/>
      <c r="X204" s="30"/>
      <c r="Y204" s="30"/>
      <c r="Z204" s="30"/>
      <c r="AA204" s="30"/>
      <c r="AB204" s="30"/>
      <c r="AC204" s="30"/>
      <c r="AD204" s="30"/>
      <c r="AE204" s="30"/>
      <c r="AF204" s="33"/>
      <c r="AG204" s="33"/>
      <c r="AH204" s="33"/>
      <c r="AL204" s="6">
        <f t="shared" si="31"/>
        <v>0</v>
      </c>
      <c r="AM204" s="6">
        <f t="shared" si="32"/>
        <v>0</v>
      </c>
      <c r="AN204" s="6">
        <f t="shared" si="33"/>
        <v>0</v>
      </c>
    </row>
    <row r="205" spans="1:40" x14ac:dyDescent="0.3">
      <c r="A205" s="32"/>
      <c r="B205" s="31"/>
      <c r="C205" s="31"/>
      <c r="D205" s="31"/>
      <c r="E205" s="31"/>
      <c r="F205" s="31"/>
      <c r="G205" s="31"/>
      <c r="H205" s="31"/>
      <c r="I205" s="31"/>
      <c r="J205" s="31"/>
      <c r="K205" s="30"/>
      <c r="L205" s="30"/>
      <c r="M205" s="30"/>
      <c r="N205" s="30"/>
      <c r="O205" s="30"/>
      <c r="P205" s="30"/>
      <c r="Q205" s="30"/>
      <c r="R205" s="30"/>
      <c r="S205" s="30"/>
      <c r="T205" s="30"/>
      <c r="U205" s="30"/>
      <c r="V205" s="30"/>
      <c r="W205" s="30"/>
      <c r="X205" s="30"/>
      <c r="Y205" s="30"/>
      <c r="Z205" s="30"/>
      <c r="AA205" s="30"/>
      <c r="AB205" s="30"/>
      <c r="AC205" s="30"/>
      <c r="AD205" s="30"/>
      <c r="AE205" s="30"/>
      <c r="AF205" s="33"/>
      <c r="AG205" s="33"/>
      <c r="AH205" s="33"/>
      <c r="AL205" s="6">
        <f t="shared" si="31"/>
        <v>0</v>
      </c>
      <c r="AM205" s="6">
        <f t="shared" si="32"/>
        <v>0</v>
      </c>
      <c r="AN205" s="6">
        <f t="shared" si="33"/>
        <v>0</v>
      </c>
    </row>
    <row r="206" spans="1:40" x14ac:dyDescent="0.3">
      <c r="A206" s="32"/>
      <c r="B206" s="31"/>
      <c r="C206" s="31"/>
      <c r="D206" s="31"/>
      <c r="E206" s="31"/>
      <c r="F206" s="31"/>
      <c r="G206" s="31"/>
      <c r="H206" s="31"/>
      <c r="I206" s="31"/>
      <c r="J206" s="31"/>
      <c r="K206" s="30"/>
      <c r="L206" s="30"/>
      <c r="M206" s="30"/>
      <c r="N206" s="30"/>
      <c r="O206" s="30"/>
      <c r="P206" s="30"/>
      <c r="Q206" s="30"/>
      <c r="R206" s="30"/>
      <c r="S206" s="30"/>
      <c r="T206" s="30"/>
      <c r="U206" s="30"/>
      <c r="V206" s="30"/>
      <c r="W206" s="30"/>
      <c r="X206" s="30"/>
      <c r="Y206" s="30"/>
      <c r="Z206" s="30"/>
      <c r="AA206" s="30"/>
      <c r="AB206" s="30"/>
      <c r="AC206" s="30"/>
      <c r="AD206" s="30"/>
      <c r="AE206" s="30"/>
      <c r="AF206" s="33"/>
      <c r="AG206" s="33"/>
      <c r="AH206" s="33"/>
      <c r="AL206" s="6">
        <f t="shared" si="31"/>
        <v>0</v>
      </c>
      <c r="AM206" s="6">
        <f t="shared" si="32"/>
        <v>0</v>
      </c>
      <c r="AN206" s="6">
        <f t="shared" si="33"/>
        <v>0</v>
      </c>
    </row>
    <row r="207" spans="1:40" x14ac:dyDescent="0.3">
      <c r="A207" s="32"/>
      <c r="B207" s="31"/>
      <c r="C207" s="31"/>
      <c r="D207" s="31"/>
      <c r="E207" s="31"/>
      <c r="F207" s="31"/>
      <c r="G207" s="31"/>
      <c r="H207" s="31"/>
      <c r="I207" s="31"/>
      <c r="J207" s="31"/>
      <c r="K207" s="30"/>
      <c r="L207" s="30"/>
      <c r="M207" s="30"/>
      <c r="N207" s="30"/>
      <c r="O207" s="30"/>
      <c r="P207" s="30"/>
      <c r="Q207" s="30"/>
      <c r="R207" s="30"/>
      <c r="S207" s="30"/>
      <c r="T207" s="30"/>
      <c r="U207" s="30"/>
      <c r="V207" s="30"/>
      <c r="W207" s="30"/>
      <c r="X207" s="30"/>
      <c r="Y207" s="30"/>
      <c r="Z207" s="30"/>
      <c r="AA207" s="30"/>
      <c r="AB207" s="30"/>
      <c r="AC207" s="30"/>
      <c r="AD207" s="30"/>
      <c r="AE207" s="30"/>
      <c r="AF207" s="33"/>
      <c r="AG207" s="33"/>
      <c r="AH207" s="33"/>
      <c r="AL207" s="6">
        <f t="shared" si="31"/>
        <v>0</v>
      </c>
      <c r="AM207" s="6">
        <f t="shared" si="32"/>
        <v>0</v>
      </c>
      <c r="AN207" s="6">
        <f t="shared" si="33"/>
        <v>0</v>
      </c>
    </row>
    <row r="208" spans="1:40" x14ac:dyDescent="0.3">
      <c r="A208" s="32"/>
      <c r="B208" s="31"/>
      <c r="C208" s="31"/>
      <c r="D208" s="31"/>
      <c r="E208" s="31"/>
      <c r="F208" s="31"/>
      <c r="G208" s="31"/>
      <c r="H208" s="31"/>
      <c r="I208" s="31"/>
      <c r="J208" s="31"/>
      <c r="K208" s="30"/>
      <c r="L208" s="30"/>
      <c r="M208" s="30"/>
      <c r="N208" s="30"/>
      <c r="O208" s="30"/>
      <c r="P208" s="30"/>
      <c r="Q208" s="30"/>
      <c r="R208" s="30"/>
      <c r="S208" s="30"/>
      <c r="T208" s="30"/>
      <c r="U208" s="30"/>
      <c r="V208" s="30"/>
      <c r="W208" s="30"/>
      <c r="X208" s="30"/>
      <c r="Y208" s="30"/>
      <c r="Z208" s="30"/>
      <c r="AA208" s="30"/>
      <c r="AB208" s="30"/>
      <c r="AC208" s="30"/>
      <c r="AD208" s="30"/>
      <c r="AE208" s="30"/>
      <c r="AF208" s="33"/>
      <c r="AG208" s="33"/>
      <c r="AH208" s="33"/>
      <c r="AL208" s="6">
        <f t="shared" si="31"/>
        <v>0</v>
      </c>
      <c r="AM208" s="6">
        <f t="shared" si="32"/>
        <v>0</v>
      </c>
      <c r="AN208" s="6">
        <f t="shared" si="33"/>
        <v>0</v>
      </c>
    </row>
    <row r="209" spans="1:40" x14ac:dyDescent="0.3">
      <c r="A209" s="32"/>
      <c r="B209" s="31"/>
      <c r="C209" s="31"/>
      <c r="D209" s="31"/>
      <c r="E209" s="31"/>
      <c r="F209" s="31"/>
      <c r="G209" s="31"/>
      <c r="H209" s="31"/>
      <c r="I209" s="31"/>
      <c r="J209" s="31"/>
      <c r="K209" s="30"/>
      <c r="L209" s="30"/>
      <c r="M209" s="30"/>
      <c r="N209" s="30"/>
      <c r="O209" s="30"/>
      <c r="P209" s="30"/>
      <c r="Q209" s="30"/>
      <c r="R209" s="30"/>
      <c r="S209" s="30"/>
      <c r="T209" s="30"/>
      <c r="U209" s="30"/>
      <c r="V209" s="30"/>
      <c r="W209" s="30"/>
      <c r="X209" s="30"/>
      <c r="Y209" s="30"/>
      <c r="Z209" s="30"/>
      <c r="AA209" s="30"/>
      <c r="AB209" s="30"/>
      <c r="AC209" s="30"/>
      <c r="AD209" s="30"/>
      <c r="AE209" s="30"/>
      <c r="AF209" s="33"/>
      <c r="AG209" s="33"/>
      <c r="AH209" s="33"/>
      <c r="AL209" s="6">
        <f t="shared" si="31"/>
        <v>0</v>
      </c>
      <c r="AM209" s="6">
        <f t="shared" si="32"/>
        <v>0</v>
      </c>
      <c r="AN209" s="6">
        <f t="shared" si="33"/>
        <v>0</v>
      </c>
    </row>
    <row r="210" spans="1:40" x14ac:dyDescent="0.3">
      <c r="A210" s="32"/>
      <c r="B210" s="31"/>
      <c r="C210" s="31"/>
      <c r="D210" s="31"/>
      <c r="E210" s="31"/>
      <c r="F210" s="31"/>
      <c r="G210" s="31"/>
      <c r="H210" s="31"/>
      <c r="I210" s="31"/>
      <c r="J210" s="31"/>
      <c r="K210" s="30"/>
      <c r="L210" s="30"/>
      <c r="M210" s="30"/>
      <c r="N210" s="30"/>
      <c r="O210" s="30"/>
      <c r="P210" s="30"/>
      <c r="Q210" s="30"/>
      <c r="R210" s="30"/>
      <c r="S210" s="30"/>
      <c r="T210" s="30"/>
      <c r="U210" s="30"/>
      <c r="V210" s="30"/>
      <c r="W210" s="30"/>
      <c r="X210" s="30"/>
      <c r="Y210" s="30"/>
      <c r="Z210" s="30"/>
      <c r="AA210" s="30"/>
      <c r="AB210" s="30"/>
      <c r="AC210" s="30"/>
      <c r="AD210" s="30"/>
      <c r="AE210" s="30"/>
      <c r="AF210" s="33"/>
      <c r="AG210" s="33"/>
      <c r="AH210" s="33"/>
      <c r="AL210" s="6">
        <f t="shared" si="31"/>
        <v>0</v>
      </c>
      <c r="AM210" s="6">
        <f t="shared" si="32"/>
        <v>0</v>
      </c>
      <c r="AN210" s="6">
        <f t="shared" si="33"/>
        <v>0</v>
      </c>
    </row>
    <row r="211" spans="1:40" x14ac:dyDescent="0.3">
      <c r="A211" s="32"/>
      <c r="B211" s="31"/>
      <c r="C211" s="31"/>
      <c r="D211" s="31"/>
      <c r="E211" s="31"/>
      <c r="F211" s="31"/>
      <c r="G211" s="31"/>
      <c r="H211" s="31"/>
      <c r="I211" s="31"/>
      <c r="J211" s="31"/>
      <c r="K211" s="30"/>
      <c r="L211" s="30"/>
      <c r="M211" s="30"/>
      <c r="N211" s="30"/>
      <c r="O211" s="30"/>
      <c r="P211" s="30"/>
      <c r="Q211" s="30"/>
      <c r="R211" s="30"/>
      <c r="S211" s="30"/>
      <c r="T211" s="30"/>
      <c r="U211" s="30"/>
      <c r="V211" s="30"/>
      <c r="W211" s="30"/>
      <c r="X211" s="30"/>
      <c r="Y211" s="30"/>
      <c r="Z211" s="30"/>
      <c r="AA211" s="30"/>
      <c r="AB211" s="30"/>
      <c r="AC211" s="30"/>
      <c r="AD211" s="30"/>
      <c r="AE211" s="30"/>
      <c r="AF211" s="33"/>
      <c r="AG211" s="33"/>
      <c r="AH211" s="33"/>
      <c r="AL211" s="6">
        <f t="shared" si="31"/>
        <v>0</v>
      </c>
      <c r="AM211" s="6">
        <f t="shared" si="32"/>
        <v>0</v>
      </c>
      <c r="AN211" s="6">
        <f t="shared" si="33"/>
        <v>0</v>
      </c>
    </row>
    <row r="212" spans="1:40" x14ac:dyDescent="0.3">
      <c r="A212" s="32"/>
      <c r="B212" s="31"/>
      <c r="C212" s="31"/>
      <c r="D212" s="31"/>
      <c r="E212" s="31"/>
      <c r="F212" s="31"/>
      <c r="G212" s="31"/>
      <c r="H212" s="31"/>
      <c r="I212" s="31"/>
      <c r="J212" s="31"/>
      <c r="K212" s="30"/>
      <c r="L212" s="30"/>
      <c r="M212" s="30"/>
      <c r="N212" s="30"/>
      <c r="O212" s="30"/>
      <c r="P212" s="30"/>
      <c r="Q212" s="30"/>
      <c r="R212" s="30"/>
      <c r="S212" s="30"/>
      <c r="T212" s="30"/>
      <c r="U212" s="30"/>
      <c r="V212" s="30"/>
      <c r="W212" s="30"/>
      <c r="X212" s="30"/>
      <c r="Y212" s="30"/>
      <c r="Z212" s="30"/>
      <c r="AA212" s="30"/>
      <c r="AB212" s="30"/>
      <c r="AC212" s="30"/>
      <c r="AD212" s="30"/>
      <c r="AE212" s="30"/>
      <c r="AF212" s="33"/>
      <c r="AG212" s="33"/>
      <c r="AH212" s="33"/>
      <c r="AL212" s="6">
        <f t="shared" si="31"/>
        <v>0</v>
      </c>
      <c r="AM212" s="6">
        <f t="shared" si="32"/>
        <v>0</v>
      </c>
      <c r="AN212" s="6">
        <f t="shared" si="33"/>
        <v>0</v>
      </c>
    </row>
    <row r="213" spans="1:40" x14ac:dyDescent="0.3">
      <c r="A213" s="32"/>
      <c r="B213" s="31"/>
      <c r="C213" s="31"/>
      <c r="D213" s="31"/>
      <c r="E213" s="31"/>
      <c r="F213" s="31"/>
      <c r="G213" s="31"/>
      <c r="H213" s="31"/>
      <c r="I213" s="31"/>
      <c r="J213" s="31"/>
      <c r="K213" s="30"/>
      <c r="L213" s="30"/>
      <c r="M213" s="30"/>
      <c r="N213" s="30"/>
      <c r="O213" s="30"/>
      <c r="P213" s="30"/>
      <c r="Q213" s="30"/>
      <c r="R213" s="30"/>
      <c r="S213" s="30"/>
      <c r="T213" s="30"/>
      <c r="U213" s="30"/>
      <c r="V213" s="30"/>
      <c r="W213" s="30"/>
      <c r="X213" s="30"/>
      <c r="Y213" s="30"/>
      <c r="Z213" s="30"/>
      <c r="AA213" s="30"/>
      <c r="AB213" s="30"/>
      <c r="AC213" s="30"/>
      <c r="AD213" s="30"/>
      <c r="AE213" s="30"/>
      <c r="AF213" s="33"/>
      <c r="AG213" s="33"/>
      <c r="AH213" s="33"/>
      <c r="AL213" s="6">
        <f t="shared" si="31"/>
        <v>0</v>
      </c>
      <c r="AM213" s="6">
        <f t="shared" si="32"/>
        <v>0</v>
      </c>
      <c r="AN213" s="6">
        <f t="shared" si="33"/>
        <v>0</v>
      </c>
    </row>
    <row r="214" spans="1:40" x14ac:dyDescent="0.3">
      <c r="A214" s="32"/>
      <c r="B214" s="31"/>
      <c r="C214" s="31"/>
      <c r="D214" s="31"/>
      <c r="E214" s="31"/>
      <c r="F214" s="31"/>
      <c r="G214" s="31"/>
      <c r="H214" s="31"/>
      <c r="I214" s="31"/>
      <c r="J214" s="31"/>
      <c r="K214" s="30"/>
      <c r="L214" s="30"/>
      <c r="M214" s="30"/>
      <c r="N214" s="30"/>
      <c r="O214" s="30"/>
      <c r="P214" s="30"/>
      <c r="Q214" s="30"/>
      <c r="R214" s="30"/>
      <c r="S214" s="30"/>
      <c r="T214" s="30"/>
      <c r="U214" s="30"/>
      <c r="V214" s="30"/>
      <c r="W214" s="30"/>
      <c r="X214" s="30"/>
      <c r="Y214" s="30"/>
      <c r="Z214" s="30"/>
      <c r="AA214" s="30"/>
      <c r="AB214" s="30"/>
      <c r="AC214" s="30"/>
      <c r="AD214" s="30"/>
      <c r="AE214" s="30"/>
      <c r="AF214" s="33"/>
      <c r="AG214" s="33"/>
      <c r="AH214" s="33"/>
      <c r="AL214" s="6">
        <f t="shared" si="31"/>
        <v>0</v>
      </c>
      <c r="AM214" s="6">
        <f t="shared" si="32"/>
        <v>0</v>
      </c>
      <c r="AN214" s="6">
        <f t="shared" si="33"/>
        <v>0</v>
      </c>
    </row>
    <row r="215" spans="1:40" x14ac:dyDescent="0.3">
      <c r="A215" s="32"/>
      <c r="B215" s="31"/>
      <c r="C215" s="31"/>
      <c r="D215" s="31"/>
      <c r="E215" s="31"/>
      <c r="F215" s="31"/>
      <c r="G215" s="31"/>
      <c r="H215" s="31"/>
      <c r="I215" s="31"/>
      <c r="J215" s="31"/>
      <c r="K215" s="30"/>
      <c r="L215" s="30"/>
      <c r="M215" s="30"/>
      <c r="N215" s="30"/>
      <c r="O215" s="30"/>
      <c r="P215" s="30"/>
      <c r="Q215" s="30"/>
      <c r="R215" s="30"/>
      <c r="S215" s="30"/>
      <c r="T215" s="30"/>
      <c r="U215" s="30"/>
      <c r="V215" s="30"/>
      <c r="W215" s="30"/>
      <c r="X215" s="30"/>
      <c r="Y215" s="30"/>
      <c r="Z215" s="30"/>
      <c r="AA215" s="30"/>
      <c r="AB215" s="30"/>
      <c r="AC215" s="30"/>
      <c r="AD215" s="30"/>
      <c r="AE215" s="30"/>
      <c r="AF215" s="33"/>
      <c r="AG215" s="33"/>
      <c r="AH215" s="33"/>
      <c r="AL215" s="6">
        <f t="shared" si="31"/>
        <v>0</v>
      </c>
      <c r="AM215" s="6">
        <f t="shared" si="32"/>
        <v>0</v>
      </c>
      <c r="AN215" s="6">
        <f t="shared" si="33"/>
        <v>0</v>
      </c>
    </row>
    <row r="216" spans="1:40" x14ac:dyDescent="0.3">
      <c r="A216" s="32"/>
      <c r="B216" s="31"/>
      <c r="C216" s="31"/>
      <c r="D216" s="31"/>
      <c r="E216" s="31"/>
      <c r="F216" s="31"/>
      <c r="G216" s="31"/>
      <c r="H216" s="31"/>
      <c r="I216" s="31"/>
      <c r="J216" s="31"/>
      <c r="K216" s="30"/>
      <c r="L216" s="30"/>
      <c r="M216" s="30"/>
      <c r="N216" s="30"/>
      <c r="O216" s="30"/>
      <c r="P216" s="30"/>
      <c r="Q216" s="30"/>
      <c r="R216" s="30"/>
      <c r="S216" s="30"/>
      <c r="T216" s="30"/>
      <c r="U216" s="30"/>
      <c r="V216" s="30"/>
      <c r="W216" s="30"/>
      <c r="X216" s="30"/>
      <c r="Y216" s="30"/>
      <c r="Z216" s="30"/>
      <c r="AA216" s="30"/>
      <c r="AB216" s="30"/>
      <c r="AC216" s="30"/>
      <c r="AD216" s="30"/>
      <c r="AE216" s="30"/>
      <c r="AF216" s="33"/>
      <c r="AG216" s="33"/>
      <c r="AH216" s="33"/>
      <c r="AL216" s="6">
        <f t="shared" si="31"/>
        <v>0</v>
      </c>
      <c r="AM216" s="6">
        <f t="shared" si="32"/>
        <v>0</v>
      </c>
      <c r="AN216" s="6">
        <f t="shared" si="33"/>
        <v>0</v>
      </c>
    </row>
    <row r="217" spans="1:40" x14ac:dyDescent="0.3">
      <c r="A217" s="32"/>
      <c r="B217" s="31"/>
      <c r="C217" s="31"/>
      <c r="D217" s="31"/>
      <c r="E217" s="31"/>
      <c r="F217" s="31"/>
      <c r="G217" s="31"/>
      <c r="H217" s="31"/>
      <c r="I217" s="31"/>
      <c r="J217" s="31"/>
      <c r="K217" s="30"/>
      <c r="L217" s="30"/>
      <c r="M217" s="30"/>
      <c r="N217" s="30"/>
      <c r="O217" s="30"/>
      <c r="P217" s="30"/>
      <c r="Q217" s="30"/>
      <c r="R217" s="30"/>
      <c r="S217" s="30"/>
      <c r="T217" s="30"/>
      <c r="U217" s="30"/>
      <c r="V217" s="30"/>
      <c r="W217" s="30"/>
      <c r="X217" s="30"/>
      <c r="Y217" s="30"/>
      <c r="Z217" s="30"/>
      <c r="AA217" s="30"/>
      <c r="AB217" s="30"/>
      <c r="AC217" s="30"/>
      <c r="AD217" s="30"/>
      <c r="AE217" s="30"/>
      <c r="AF217" s="33"/>
      <c r="AG217" s="33"/>
      <c r="AH217" s="33"/>
      <c r="AL217" s="6">
        <f t="shared" si="31"/>
        <v>0</v>
      </c>
      <c r="AM217" s="6">
        <f t="shared" si="32"/>
        <v>0</v>
      </c>
      <c r="AN217" s="6">
        <f t="shared" si="33"/>
        <v>0</v>
      </c>
    </row>
    <row r="218" spans="1:40" x14ac:dyDescent="0.3">
      <c r="A218" s="32"/>
      <c r="B218" s="31"/>
      <c r="C218" s="31"/>
      <c r="D218" s="31"/>
      <c r="E218" s="31"/>
      <c r="F218" s="31"/>
      <c r="G218" s="31"/>
      <c r="H218" s="31"/>
      <c r="I218" s="31"/>
      <c r="J218" s="31"/>
      <c r="K218" s="30"/>
      <c r="L218" s="30"/>
      <c r="M218" s="30"/>
      <c r="N218" s="30"/>
      <c r="O218" s="30"/>
      <c r="P218" s="30"/>
      <c r="Q218" s="30"/>
      <c r="R218" s="30"/>
      <c r="S218" s="30"/>
      <c r="T218" s="30"/>
      <c r="U218" s="30"/>
      <c r="V218" s="30"/>
      <c r="W218" s="30"/>
      <c r="X218" s="30"/>
      <c r="Y218" s="30"/>
      <c r="Z218" s="30"/>
      <c r="AA218" s="30"/>
      <c r="AB218" s="30"/>
      <c r="AC218" s="30"/>
      <c r="AD218" s="30"/>
      <c r="AE218" s="30"/>
      <c r="AF218" s="33"/>
      <c r="AG218" s="33"/>
      <c r="AH218" s="33"/>
      <c r="AL218" s="6">
        <f t="shared" si="31"/>
        <v>0</v>
      </c>
      <c r="AM218" s="6">
        <f t="shared" si="32"/>
        <v>0</v>
      </c>
      <c r="AN218" s="6">
        <f t="shared" si="33"/>
        <v>0</v>
      </c>
    </row>
    <row r="219" spans="1:40" x14ac:dyDescent="0.3">
      <c r="A219" s="32"/>
      <c r="B219" s="31"/>
      <c r="C219" s="31"/>
      <c r="D219" s="31"/>
      <c r="E219" s="31"/>
      <c r="F219" s="31"/>
      <c r="G219" s="31"/>
      <c r="H219" s="31"/>
      <c r="I219" s="31"/>
      <c r="J219" s="31"/>
      <c r="K219" s="30"/>
      <c r="L219" s="30"/>
      <c r="M219" s="30"/>
      <c r="N219" s="30"/>
      <c r="O219" s="30"/>
      <c r="P219" s="30"/>
      <c r="Q219" s="30"/>
      <c r="R219" s="30"/>
      <c r="S219" s="30"/>
      <c r="T219" s="30"/>
      <c r="U219" s="30"/>
      <c r="V219" s="30"/>
      <c r="W219" s="30"/>
      <c r="X219" s="30"/>
      <c r="Y219" s="30"/>
      <c r="Z219" s="30"/>
      <c r="AA219" s="30"/>
      <c r="AB219" s="30"/>
      <c r="AC219" s="30"/>
      <c r="AD219" s="30"/>
      <c r="AE219" s="30"/>
      <c r="AF219" s="33"/>
      <c r="AG219" s="33"/>
      <c r="AH219" s="33"/>
      <c r="AL219" s="6">
        <f t="shared" si="31"/>
        <v>0</v>
      </c>
      <c r="AM219" s="6">
        <f t="shared" si="32"/>
        <v>0</v>
      </c>
      <c r="AN219" s="6">
        <f t="shared" si="33"/>
        <v>0</v>
      </c>
    </row>
    <row r="220" spans="1:40" x14ac:dyDescent="0.3">
      <c r="A220" s="32"/>
      <c r="B220" s="31"/>
      <c r="C220" s="31"/>
      <c r="D220" s="31"/>
      <c r="E220" s="31"/>
      <c r="F220" s="31"/>
      <c r="G220" s="31"/>
      <c r="H220" s="31"/>
      <c r="I220" s="31"/>
      <c r="J220" s="31"/>
      <c r="K220" s="30"/>
      <c r="L220" s="30"/>
      <c r="M220" s="30"/>
      <c r="N220" s="30"/>
      <c r="O220" s="30"/>
      <c r="P220" s="30"/>
      <c r="Q220" s="30"/>
      <c r="R220" s="30"/>
      <c r="S220" s="30"/>
      <c r="T220" s="30"/>
      <c r="U220" s="30"/>
      <c r="V220" s="30"/>
      <c r="W220" s="30"/>
      <c r="X220" s="30"/>
      <c r="Y220" s="30"/>
      <c r="Z220" s="30"/>
      <c r="AA220" s="30"/>
      <c r="AB220" s="30"/>
      <c r="AC220" s="30"/>
      <c r="AD220" s="30"/>
      <c r="AE220" s="30"/>
      <c r="AF220" s="33"/>
      <c r="AG220" s="33"/>
      <c r="AH220" s="33"/>
      <c r="AL220" s="6">
        <f t="shared" si="31"/>
        <v>0</v>
      </c>
      <c r="AM220" s="6">
        <f t="shared" si="32"/>
        <v>0</v>
      </c>
      <c r="AN220" s="6">
        <f t="shared" si="33"/>
        <v>0</v>
      </c>
    </row>
    <row r="221" spans="1:40" x14ac:dyDescent="0.3">
      <c r="A221" s="32"/>
      <c r="B221" s="31"/>
      <c r="C221" s="31"/>
      <c r="D221" s="31"/>
      <c r="E221" s="31"/>
      <c r="F221" s="31"/>
      <c r="G221" s="31"/>
      <c r="H221" s="31"/>
      <c r="I221" s="31"/>
      <c r="J221" s="31"/>
      <c r="K221" s="30"/>
      <c r="L221" s="30"/>
      <c r="M221" s="30"/>
      <c r="N221" s="30"/>
      <c r="O221" s="30"/>
      <c r="P221" s="30"/>
      <c r="Q221" s="30"/>
      <c r="R221" s="30"/>
      <c r="S221" s="30"/>
      <c r="T221" s="30"/>
      <c r="U221" s="30"/>
      <c r="V221" s="30"/>
      <c r="W221" s="30"/>
      <c r="X221" s="30"/>
      <c r="Y221" s="30"/>
      <c r="Z221" s="30"/>
      <c r="AA221" s="30"/>
      <c r="AB221" s="30"/>
      <c r="AC221" s="30"/>
      <c r="AD221" s="30"/>
      <c r="AE221" s="30"/>
      <c r="AF221" s="33"/>
      <c r="AG221" s="33"/>
      <c r="AH221" s="33"/>
      <c r="AL221" s="6">
        <f t="shared" si="31"/>
        <v>0</v>
      </c>
      <c r="AM221" s="6">
        <f t="shared" si="32"/>
        <v>0</v>
      </c>
      <c r="AN221" s="6">
        <f t="shared" si="33"/>
        <v>0</v>
      </c>
    </row>
    <row r="222" spans="1:40" x14ac:dyDescent="0.3">
      <c r="A222" s="32"/>
      <c r="B222" s="31"/>
      <c r="C222" s="31"/>
      <c r="D222" s="31"/>
      <c r="E222" s="31"/>
      <c r="F222" s="31"/>
      <c r="G222" s="31"/>
      <c r="H222" s="31"/>
      <c r="I222" s="31"/>
      <c r="J222" s="31"/>
      <c r="K222" s="30"/>
      <c r="L222" s="30"/>
      <c r="M222" s="30"/>
      <c r="N222" s="30"/>
      <c r="O222" s="30"/>
      <c r="P222" s="30"/>
      <c r="Q222" s="30"/>
      <c r="R222" s="30"/>
      <c r="S222" s="30"/>
      <c r="T222" s="30"/>
      <c r="U222" s="30"/>
      <c r="V222" s="30"/>
      <c r="W222" s="30"/>
      <c r="X222" s="30"/>
      <c r="Y222" s="30"/>
      <c r="Z222" s="30"/>
      <c r="AA222" s="30"/>
      <c r="AB222" s="30"/>
      <c r="AC222" s="30"/>
      <c r="AD222" s="30"/>
      <c r="AE222" s="30"/>
      <c r="AF222" s="33"/>
      <c r="AG222" s="33"/>
      <c r="AH222" s="33"/>
      <c r="AL222" s="6">
        <f t="shared" si="31"/>
        <v>0</v>
      </c>
      <c r="AM222" s="6">
        <f t="shared" si="32"/>
        <v>0</v>
      </c>
      <c r="AN222" s="6">
        <f t="shared" si="33"/>
        <v>0</v>
      </c>
    </row>
    <row r="223" spans="1:40" x14ac:dyDescent="0.3">
      <c r="A223" s="32"/>
      <c r="B223" s="31"/>
      <c r="C223" s="31"/>
      <c r="D223" s="31"/>
      <c r="E223" s="31"/>
      <c r="F223" s="31"/>
      <c r="G223" s="31"/>
      <c r="H223" s="31"/>
      <c r="I223" s="31"/>
      <c r="J223" s="31"/>
      <c r="K223" s="30"/>
      <c r="L223" s="30"/>
      <c r="M223" s="30"/>
      <c r="N223" s="30"/>
      <c r="O223" s="30"/>
      <c r="P223" s="30"/>
      <c r="Q223" s="30"/>
      <c r="R223" s="30"/>
      <c r="S223" s="30"/>
      <c r="T223" s="30"/>
      <c r="U223" s="30"/>
      <c r="V223" s="30"/>
      <c r="W223" s="30"/>
      <c r="X223" s="30"/>
      <c r="Y223" s="30"/>
      <c r="Z223" s="30"/>
      <c r="AA223" s="30"/>
      <c r="AB223" s="30"/>
      <c r="AC223" s="30"/>
      <c r="AD223" s="30"/>
      <c r="AE223" s="30"/>
      <c r="AF223" s="33"/>
      <c r="AG223" s="33"/>
      <c r="AH223" s="33"/>
      <c r="AL223" s="6">
        <f t="shared" si="31"/>
        <v>0</v>
      </c>
      <c r="AM223" s="6">
        <f t="shared" si="32"/>
        <v>0</v>
      </c>
      <c r="AN223" s="6">
        <f t="shared" si="33"/>
        <v>0</v>
      </c>
    </row>
    <row r="224" spans="1:40" x14ac:dyDescent="0.3">
      <c r="A224" s="32"/>
      <c r="B224" s="31"/>
      <c r="C224" s="31"/>
      <c r="D224" s="31"/>
      <c r="E224" s="31"/>
      <c r="F224" s="31"/>
      <c r="G224" s="31"/>
      <c r="H224" s="31"/>
      <c r="I224" s="31"/>
      <c r="J224" s="31"/>
      <c r="K224" s="30"/>
      <c r="L224" s="30"/>
      <c r="M224" s="30"/>
      <c r="N224" s="30"/>
      <c r="O224" s="30"/>
      <c r="P224" s="30"/>
      <c r="Q224" s="30"/>
      <c r="R224" s="30"/>
      <c r="S224" s="30"/>
      <c r="T224" s="30"/>
      <c r="U224" s="30"/>
      <c r="V224" s="30"/>
      <c r="W224" s="30"/>
      <c r="X224" s="30"/>
      <c r="Y224" s="30"/>
      <c r="Z224" s="30"/>
      <c r="AA224" s="30"/>
      <c r="AB224" s="30"/>
      <c r="AC224" s="30"/>
      <c r="AD224" s="30"/>
      <c r="AE224" s="30"/>
      <c r="AF224" s="33"/>
      <c r="AG224" s="33"/>
      <c r="AH224" s="33"/>
      <c r="AL224" s="6">
        <f t="shared" si="31"/>
        <v>0</v>
      </c>
      <c r="AM224" s="6">
        <f t="shared" si="32"/>
        <v>0</v>
      </c>
      <c r="AN224" s="6">
        <f t="shared" si="33"/>
        <v>0</v>
      </c>
    </row>
    <row r="225" spans="1:40" x14ac:dyDescent="0.3">
      <c r="A225" s="32"/>
      <c r="B225" s="31"/>
      <c r="C225" s="31"/>
      <c r="D225" s="31"/>
      <c r="E225" s="31"/>
      <c r="F225" s="31"/>
      <c r="G225" s="31"/>
      <c r="H225" s="31"/>
      <c r="I225" s="31"/>
      <c r="J225" s="31"/>
      <c r="K225" s="30"/>
      <c r="L225" s="30"/>
      <c r="M225" s="30"/>
      <c r="N225" s="30"/>
      <c r="O225" s="30"/>
      <c r="P225" s="30"/>
      <c r="Q225" s="30"/>
      <c r="R225" s="30"/>
      <c r="S225" s="30"/>
      <c r="T225" s="30"/>
      <c r="U225" s="30"/>
      <c r="V225" s="30"/>
      <c r="W225" s="30"/>
      <c r="X225" s="30"/>
      <c r="Y225" s="30"/>
      <c r="Z225" s="30"/>
      <c r="AA225" s="30"/>
      <c r="AB225" s="30"/>
      <c r="AC225" s="30"/>
      <c r="AD225" s="30"/>
      <c r="AE225" s="30"/>
      <c r="AF225" s="33"/>
      <c r="AG225" s="33"/>
      <c r="AH225" s="33"/>
      <c r="AL225" s="6">
        <f t="shared" si="31"/>
        <v>0</v>
      </c>
      <c r="AM225" s="6">
        <f t="shared" si="32"/>
        <v>0</v>
      </c>
      <c r="AN225" s="6">
        <f t="shared" si="33"/>
        <v>0</v>
      </c>
    </row>
    <row r="226" spans="1:40" x14ac:dyDescent="0.3">
      <c r="A226" s="32"/>
      <c r="B226" s="31"/>
      <c r="C226" s="31"/>
      <c r="D226" s="31"/>
      <c r="E226" s="31"/>
      <c r="F226" s="31"/>
      <c r="G226" s="31"/>
      <c r="H226" s="31"/>
      <c r="I226" s="31"/>
      <c r="J226" s="31"/>
      <c r="K226" s="30"/>
      <c r="L226" s="30"/>
      <c r="M226" s="30"/>
      <c r="N226" s="30"/>
      <c r="O226" s="30"/>
      <c r="P226" s="30"/>
      <c r="Q226" s="30"/>
      <c r="R226" s="30"/>
      <c r="S226" s="30"/>
      <c r="T226" s="30"/>
      <c r="U226" s="30"/>
      <c r="V226" s="30"/>
      <c r="W226" s="30"/>
      <c r="X226" s="30"/>
      <c r="Y226" s="30"/>
      <c r="Z226" s="30"/>
      <c r="AA226" s="30"/>
      <c r="AB226" s="30"/>
      <c r="AC226" s="30"/>
      <c r="AD226" s="30"/>
      <c r="AE226" s="30"/>
      <c r="AF226" s="33"/>
      <c r="AG226" s="33"/>
      <c r="AH226" s="33"/>
      <c r="AL226" s="6">
        <f t="shared" si="31"/>
        <v>0</v>
      </c>
      <c r="AM226" s="6">
        <f t="shared" si="32"/>
        <v>0</v>
      </c>
      <c r="AN226" s="6">
        <f t="shared" si="33"/>
        <v>0</v>
      </c>
    </row>
    <row r="227" spans="1:40" x14ac:dyDescent="0.3">
      <c r="A227" s="32"/>
      <c r="B227" s="31"/>
      <c r="C227" s="31"/>
      <c r="D227" s="31"/>
      <c r="E227" s="31"/>
      <c r="F227" s="31"/>
      <c r="G227" s="31"/>
      <c r="H227" s="31"/>
      <c r="I227" s="31"/>
      <c r="J227" s="31"/>
      <c r="K227" s="30"/>
      <c r="L227" s="30"/>
      <c r="M227" s="30"/>
      <c r="N227" s="30"/>
      <c r="O227" s="30"/>
      <c r="P227" s="30"/>
      <c r="Q227" s="30"/>
      <c r="R227" s="30"/>
      <c r="S227" s="30"/>
      <c r="T227" s="30"/>
      <c r="U227" s="30"/>
      <c r="V227" s="30"/>
      <c r="W227" s="30"/>
      <c r="X227" s="30"/>
      <c r="Y227" s="30"/>
      <c r="Z227" s="30"/>
      <c r="AA227" s="30"/>
      <c r="AB227" s="30"/>
      <c r="AC227" s="30"/>
      <c r="AD227" s="30"/>
      <c r="AE227" s="30"/>
      <c r="AF227" s="33"/>
      <c r="AG227" s="33"/>
      <c r="AH227" s="33"/>
      <c r="AL227" s="6">
        <f t="shared" si="31"/>
        <v>0</v>
      </c>
      <c r="AM227" s="6">
        <f t="shared" si="32"/>
        <v>0</v>
      </c>
      <c r="AN227" s="6">
        <f t="shared" si="33"/>
        <v>0</v>
      </c>
    </row>
    <row r="228" spans="1:40" x14ac:dyDescent="0.3">
      <c r="A228" s="32"/>
      <c r="B228" s="31"/>
      <c r="C228" s="31"/>
      <c r="D228" s="31"/>
      <c r="E228" s="31"/>
      <c r="F228" s="31"/>
      <c r="G228" s="31"/>
      <c r="H228" s="31"/>
      <c r="I228" s="31"/>
      <c r="J228" s="31"/>
      <c r="K228" s="30"/>
      <c r="L228" s="30"/>
      <c r="M228" s="30"/>
      <c r="N228" s="30"/>
      <c r="O228" s="30"/>
      <c r="P228" s="30"/>
      <c r="Q228" s="30"/>
      <c r="R228" s="30"/>
      <c r="S228" s="30"/>
      <c r="T228" s="30"/>
      <c r="U228" s="30"/>
      <c r="V228" s="30"/>
      <c r="W228" s="30"/>
      <c r="X228" s="30"/>
      <c r="Y228" s="30"/>
      <c r="Z228" s="30"/>
      <c r="AA228" s="30"/>
      <c r="AB228" s="30"/>
      <c r="AC228" s="30"/>
      <c r="AD228" s="30"/>
      <c r="AE228" s="30"/>
      <c r="AF228" s="33"/>
      <c r="AG228" s="33"/>
      <c r="AH228" s="33"/>
      <c r="AL228" s="6">
        <f t="shared" si="31"/>
        <v>0</v>
      </c>
      <c r="AM228" s="6">
        <f t="shared" si="32"/>
        <v>0</v>
      </c>
      <c r="AN228" s="6">
        <f t="shared" si="33"/>
        <v>0</v>
      </c>
    </row>
    <row r="229" spans="1:40" x14ac:dyDescent="0.3">
      <c r="A229" s="32"/>
      <c r="B229" s="31"/>
      <c r="C229" s="31"/>
      <c r="D229" s="31"/>
      <c r="E229" s="31"/>
      <c r="F229" s="31"/>
      <c r="G229" s="31"/>
      <c r="H229" s="31"/>
      <c r="I229" s="31"/>
      <c r="J229" s="31"/>
      <c r="K229" s="30"/>
      <c r="L229" s="30"/>
      <c r="M229" s="30"/>
      <c r="N229" s="30"/>
      <c r="O229" s="30"/>
      <c r="P229" s="30"/>
      <c r="Q229" s="30"/>
      <c r="R229" s="30"/>
      <c r="S229" s="30"/>
      <c r="T229" s="30"/>
      <c r="U229" s="30"/>
      <c r="V229" s="30"/>
      <c r="W229" s="30"/>
      <c r="X229" s="30"/>
      <c r="Y229" s="30"/>
      <c r="Z229" s="30"/>
      <c r="AA229" s="30"/>
      <c r="AB229" s="30"/>
      <c r="AC229" s="30"/>
      <c r="AD229" s="30"/>
      <c r="AE229" s="30"/>
      <c r="AF229" s="33"/>
      <c r="AG229" s="33"/>
      <c r="AH229" s="33"/>
      <c r="AL229" s="6">
        <f t="shared" si="31"/>
        <v>0</v>
      </c>
      <c r="AM229" s="6">
        <f t="shared" si="32"/>
        <v>0</v>
      </c>
      <c r="AN229" s="6">
        <f t="shared" si="33"/>
        <v>0</v>
      </c>
    </row>
    <row r="230" spans="1:40" x14ac:dyDescent="0.3">
      <c r="A230" s="32"/>
      <c r="B230" s="31"/>
      <c r="C230" s="31"/>
      <c r="D230" s="31"/>
      <c r="E230" s="31"/>
      <c r="F230" s="31"/>
      <c r="G230" s="31"/>
      <c r="H230" s="31"/>
      <c r="I230" s="31"/>
      <c r="J230" s="31"/>
      <c r="K230" s="30"/>
      <c r="L230" s="30"/>
      <c r="M230" s="30"/>
      <c r="N230" s="30"/>
      <c r="O230" s="30"/>
      <c r="P230" s="30"/>
      <c r="Q230" s="30"/>
      <c r="R230" s="30"/>
      <c r="S230" s="30"/>
      <c r="T230" s="30"/>
      <c r="U230" s="30"/>
      <c r="V230" s="30"/>
      <c r="W230" s="30"/>
      <c r="X230" s="30"/>
      <c r="Y230" s="30"/>
      <c r="Z230" s="30"/>
      <c r="AA230" s="30"/>
      <c r="AB230" s="30"/>
      <c r="AC230" s="30"/>
      <c r="AD230" s="30"/>
      <c r="AE230" s="30"/>
      <c r="AF230" s="33"/>
      <c r="AG230" s="33"/>
      <c r="AH230" s="33"/>
      <c r="AL230" s="6">
        <f t="shared" si="31"/>
        <v>0</v>
      </c>
      <c r="AM230" s="6">
        <f t="shared" si="32"/>
        <v>0</v>
      </c>
      <c r="AN230" s="6">
        <f t="shared" si="33"/>
        <v>0</v>
      </c>
    </row>
    <row r="231" spans="1:40" x14ac:dyDescent="0.3">
      <c r="A231" s="32"/>
      <c r="B231" s="31"/>
      <c r="C231" s="31"/>
      <c r="D231" s="31"/>
      <c r="E231" s="31"/>
      <c r="F231" s="31"/>
      <c r="G231" s="31"/>
      <c r="H231" s="31"/>
      <c r="I231" s="31"/>
      <c r="J231" s="31"/>
      <c r="K231" s="30"/>
      <c r="L231" s="30"/>
      <c r="M231" s="30"/>
      <c r="N231" s="30"/>
      <c r="O231" s="30"/>
      <c r="P231" s="30"/>
      <c r="Q231" s="30"/>
      <c r="R231" s="30"/>
      <c r="S231" s="30"/>
      <c r="T231" s="30"/>
      <c r="U231" s="30"/>
      <c r="V231" s="30"/>
      <c r="W231" s="30"/>
      <c r="X231" s="30"/>
      <c r="Y231" s="30"/>
      <c r="Z231" s="30"/>
      <c r="AA231" s="30"/>
      <c r="AB231" s="30"/>
      <c r="AC231" s="30"/>
      <c r="AD231" s="30"/>
      <c r="AE231" s="30"/>
      <c r="AF231" s="33"/>
      <c r="AG231" s="33"/>
      <c r="AH231" s="33"/>
      <c r="AL231" s="6">
        <f t="shared" si="31"/>
        <v>0</v>
      </c>
      <c r="AM231" s="6">
        <f t="shared" si="32"/>
        <v>0</v>
      </c>
      <c r="AN231" s="6">
        <f t="shared" si="33"/>
        <v>0</v>
      </c>
    </row>
    <row r="232" spans="1:40" x14ac:dyDescent="0.3">
      <c r="A232" s="32"/>
      <c r="B232" s="31"/>
      <c r="C232" s="31"/>
      <c r="D232" s="31"/>
      <c r="E232" s="31"/>
      <c r="F232" s="31"/>
      <c r="G232" s="31"/>
      <c r="H232" s="31"/>
      <c r="I232" s="31"/>
      <c r="J232" s="31"/>
      <c r="K232" s="30"/>
      <c r="L232" s="30"/>
      <c r="M232" s="30"/>
      <c r="N232" s="30"/>
      <c r="O232" s="30"/>
      <c r="P232" s="30"/>
      <c r="Q232" s="30"/>
      <c r="R232" s="30"/>
      <c r="S232" s="30"/>
      <c r="T232" s="30"/>
      <c r="U232" s="30"/>
      <c r="V232" s="30"/>
      <c r="W232" s="30"/>
      <c r="X232" s="30"/>
      <c r="Y232" s="30"/>
      <c r="Z232" s="30"/>
      <c r="AA232" s="30"/>
      <c r="AB232" s="30"/>
      <c r="AC232" s="30"/>
      <c r="AD232" s="30"/>
      <c r="AE232" s="30"/>
      <c r="AF232" s="33"/>
      <c r="AG232" s="33"/>
      <c r="AH232" s="33"/>
      <c r="AL232" s="6">
        <f t="shared" si="31"/>
        <v>0</v>
      </c>
      <c r="AM232" s="6">
        <f t="shared" si="32"/>
        <v>0</v>
      </c>
      <c r="AN232" s="6">
        <f t="shared" si="33"/>
        <v>0</v>
      </c>
    </row>
    <row r="233" spans="1:40" x14ac:dyDescent="0.3">
      <c r="A233" s="32"/>
      <c r="B233" s="31"/>
      <c r="C233" s="31"/>
      <c r="D233" s="31"/>
      <c r="E233" s="31"/>
      <c r="F233" s="31"/>
      <c r="G233" s="31"/>
      <c r="H233" s="31"/>
      <c r="I233" s="31"/>
      <c r="J233" s="31"/>
      <c r="K233" s="30"/>
      <c r="L233" s="30"/>
      <c r="M233" s="30"/>
      <c r="N233" s="30"/>
      <c r="O233" s="30"/>
      <c r="P233" s="30"/>
      <c r="Q233" s="30"/>
      <c r="R233" s="30"/>
      <c r="S233" s="30"/>
      <c r="T233" s="30"/>
      <c r="U233" s="30"/>
      <c r="V233" s="30"/>
      <c r="W233" s="30"/>
      <c r="X233" s="30"/>
      <c r="Y233" s="30"/>
      <c r="Z233" s="30"/>
      <c r="AA233" s="30"/>
      <c r="AB233" s="30"/>
      <c r="AC233" s="30"/>
      <c r="AD233" s="30"/>
      <c r="AE233" s="30"/>
      <c r="AF233" s="33"/>
      <c r="AG233" s="33"/>
      <c r="AH233" s="33"/>
      <c r="AL233" s="6">
        <f t="shared" si="31"/>
        <v>0</v>
      </c>
      <c r="AM233" s="6">
        <f t="shared" si="32"/>
        <v>0</v>
      </c>
      <c r="AN233" s="6">
        <f t="shared" si="33"/>
        <v>0</v>
      </c>
    </row>
    <row r="234" spans="1:40" x14ac:dyDescent="0.3">
      <c r="A234" s="32"/>
      <c r="B234" s="31"/>
      <c r="C234" s="31"/>
      <c r="D234" s="31"/>
      <c r="E234" s="31"/>
      <c r="F234" s="31"/>
      <c r="G234" s="31"/>
      <c r="H234" s="31"/>
      <c r="I234" s="31"/>
      <c r="J234" s="31"/>
      <c r="K234" s="30"/>
      <c r="L234" s="30"/>
      <c r="M234" s="30"/>
      <c r="N234" s="30"/>
      <c r="O234" s="30"/>
      <c r="P234" s="30"/>
      <c r="Q234" s="30"/>
      <c r="R234" s="30"/>
      <c r="S234" s="30"/>
      <c r="T234" s="30"/>
      <c r="U234" s="30"/>
      <c r="V234" s="30"/>
      <c r="W234" s="30"/>
      <c r="X234" s="30"/>
      <c r="Y234" s="30"/>
      <c r="Z234" s="30"/>
      <c r="AA234" s="30"/>
      <c r="AB234" s="30"/>
      <c r="AC234" s="30"/>
      <c r="AD234" s="30"/>
      <c r="AE234" s="30"/>
      <c r="AF234" s="33"/>
      <c r="AG234" s="33"/>
      <c r="AH234" s="33"/>
      <c r="AL234" s="6">
        <f t="shared" si="31"/>
        <v>0</v>
      </c>
      <c r="AM234" s="6">
        <f t="shared" si="32"/>
        <v>0</v>
      </c>
      <c r="AN234" s="6">
        <f t="shared" si="33"/>
        <v>0</v>
      </c>
    </row>
    <row r="235" spans="1:40" x14ac:dyDescent="0.3">
      <c r="A235" s="32"/>
      <c r="B235" s="31"/>
      <c r="C235" s="31"/>
      <c r="D235" s="31"/>
      <c r="E235" s="31"/>
      <c r="F235" s="31"/>
      <c r="G235" s="31"/>
      <c r="H235" s="31"/>
      <c r="I235" s="31"/>
      <c r="J235" s="31"/>
      <c r="K235" s="30"/>
      <c r="L235" s="30"/>
      <c r="M235" s="30"/>
      <c r="N235" s="30"/>
      <c r="O235" s="30"/>
      <c r="P235" s="30"/>
      <c r="Q235" s="30"/>
      <c r="R235" s="30"/>
      <c r="S235" s="30"/>
      <c r="T235" s="30"/>
      <c r="U235" s="30"/>
      <c r="V235" s="30"/>
      <c r="W235" s="30"/>
      <c r="X235" s="30"/>
      <c r="Y235" s="30"/>
      <c r="Z235" s="30"/>
      <c r="AA235" s="30"/>
      <c r="AB235" s="30"/>
      <c r="AC235" s="30"/>
      <c r="AD235" s="30"/>
      <c r="AE235" s="30"/>
      <c r="AF235" s="33"/>
      <c r="AG235" s="33"/>
      <c r="AH235" s="33"/>
      <c r="AL235" s="6">
        <f t="shared" si="31"/>
        <v>0</v>
      </c>
      <c r="AM235" s="6">
        <f t="shared" si="32"/>
        <v>0</v>
      </c>
      <c r="AN235" s="6">
        <f t="shared" si="33"/>
        <v>0</v>
      </c>
    </row>
    <row r="236" spans="1:40" x14ac:dyDescent="0.3">
      <c r="A236" s="32"/>
      <c r="B236" s="31"/>
      <c r="C236" s="31"/>
      <c r="D236" s="31"/>
      <c r="E236" s="31"/>
      <c r="F236" s="31"/>
      <c r="G236" s="31"/>
      <c r="H236" s="31"/>
      <c r="I236" s="31"/>
      <c r="J236" s="31"/>
      <c r="K236" s="30"/>
      <c r="L236" s="30"/>
      <c r="M236" s="30"/>
      <c r="N236" s="30"/>
      <c r="O236" s="30"/>
      <c r="P236" s="30"/>
      <c r="Q236" s="30"/>
      <c r="R236" s="30"/>
      <c r="S236" s="30"/>
      <c r="T236" s="30"/>
      <c r="U236" s="30"/>
      <c r="V236" s="30"/>
      <c r="W236" s="30"/>
      <c r="X236" s="30"/>
      <c r="Y236" s="30"/>
      <c r="Z236" s="30"/>
      <c r="AA236" s="30"/>
      <c r="AB236" s="30"/>
      <c r="AC236" s="30"/>
      <c r="AD236" s="30"/>
      <c r="AE236" s="30"/>
      <c r="AF236" s="33"/>
      <c r="AG236" s="33"/>
      <c r="AH236" s="33"/>
      <c r="AL236" s="6">
        <f t="shared" si="31"/>
        <v>0</v>
      </c>
      <c r="AM236" s="6">
        <f t="shared" si="32"/>
        <v>0</v>
      </c>
      <c r="AN236" s="6">
        <f t="shared" si="33"/>
        <v>0</v>
      </c>
    </row>
    <row r="237" spans="1:40" x14ac:dyDescent="0.3">
      <c r="A237" s="32"/>
      <c r="B237" s="31"/>
      <c r="C237" s="31"/>
      <c r="D237" s="31"/>
      <c r="E237" s="31"/>
      <c r="F237" s="31"/>
      <c r="G237" s="31"/>
      <c r="H237" s="31"/>
      <c r="I237" s="31"/>
      <c r="J237" s="31"/>
      <c r="K237" s="30"/>
      <c r="L237" s="30"/>
      <c r="M237" s="30"/>
      <c r="N237" s="30"/>
      <c r="O237" s="30"/>
      <c r="P237" s="30"/>
      <c r="Q237" s="30"/>
      <c r="R237" s="30"/>
      <c r="S237" s="30"/>
      <c r="T237" s="30"/>
      <c r="U237" s="30"/>
      <c r="V237" s="30"/>
      <c r="W237" s="30"/>
      <c r="X237" s="30"/>
      <c r="Y237" s="30"/>
      <c r="Z237" s="30"/>
      <c r="AA237" s="30"/>
      <c r="AB237" s="30"/>
      <c r="AC237" s="30"/>
      <c r="AD237" s="30"/>
      <c r="AE237" s="30"/>
      <c r="AF237" s="33"/>
      <c r="AG237" s="33"/>
      <c r="AH237" s="33"/>
      <c r="AL237" s="6">
        <f t="shared" si="31"/>
        <v>0</v>
      </c>
      <c r="AM237" s="6">
        <f t="shared" si="32"/>
        <v>0</v>
      </c>
      <c r="AN237" s="6">
        <f t="shared" si="33"/>
        <v>0</v>
      </c>
    </row>
    <row r="238" spans="1:40" x14ac:dyDescent="0.3">
      <c r="A238" s="32"/>
      <c r="B238" s="31"/>
      <c r="C238" s="31"/>
      <c r="D238" s="31"/>
      <c r="E238" s="31"/>
      <c r="F238" s="31"/>
      <c r="G238" s="31"/>
      <c r="H238" s="31"/>
      <c r="I238" s="31"/>
      <c r="J238" s="31"/>
      <c r="K238" s="30"/>
      <c r="L238" s="30"/>
      <c r="M238" s="30"/>
      <c r="N238" s="30"/>
      <c r="O238" s="30"/>
      <c r="P238" s="30"/>
      <c r="Q238" s="30"/>
      <c r="R238" s="30"/>
      <c r="S238" s="30"/>
      <c r="T238" s="30"/>
      <c r="U238" s="30"/>
      <c r="V238" s="30"/>
      <c r="W238" s="30"/>
      <c r="X238" s="30"/>
      <c r="Y238" s="30"/>
      <c r="Z238" s="30"/>
      <c r="AA238" s="30"/>
      <c r="AB238" s="30"/>
      <c r="AC238" s="30"/>
      <c r="AD238" s="30"/>
      <c r="AE238" s="30"/>
      <c r="AF238" s="33"/>
      <c r="AG238" s="33"/>
      <c r="AH238" s="33"/>
      <c r="AL238" s="6">
        <f t="shared" si="31"/>
        <v>0</v>
      </c>
      <c r="AM238" s="6">
        <f t="shared" si="32"/>
        <v>0</v>
      </c>
      <c r="AN238" s="6">
        <f t="shared" si="33"/>
        <v>0</v>
      </c>
    </row>
    <row r="239" spans="1:40" x14ac:dyDescent="0.3">
      <c r="A239" s="32"/>
      <c r="B239" s="31"/>
      <c r="C239" s="31"/>
      <c r="D239" s="31"/>
      <c r="E239" s="31"/>
      <c r="F239" s="31"/>
      <c r="G239" s="31"/>
      <c r="H239" s="31"/>
      <c r="I239" s="31"/>
      <c r="J239" s="31"/>
      <c r="K239" s="30"/>
      <c r="L239" s="30"/>
      <c r="M239" s="30"/>
      <c r="N239" s="30"/>
      <c r="O239" s="30"/>
      <c r="P239" s="30"/>
      <c r="Q239" s="30"/>
      <c r="R239" s="30"/>
      <c r="S239" s="30"/>
      <c r="T239" s="30"/>
      <c r="U239" s="30"/>
      <c r="V239" s="30"/>
      <c r="W239" s="30"/>
      <c r="X239" s="30"/>
      <c r="Y239" s="30"/>
      <c r="Z239" s="30"/>
      <c r="AA239" s="30"/>
      <c r="AB239" s="30"/>
      <c r="AC239" s="30"/>
      <c r="AD239" s="30"/>
      <c r="AE239" s="30"/>
      <c r="AF239" s="33"/>
      <c r="AG239" s="33"/>
      <c r="AH239" s="33"/>
      <c r="AL239" s="6">
        <f t="shared" si="31"/>
        <v>0</v>
      </c>
      <c r="AM239" s="6">
        <f t="shared" si="32"/>
        <v>0</v>
      </c>
      <c r="AN239" s="6">
        <f t="shared" si="33"/>
        <v>0</v>
      </c>
    </row>
    <row r="240" spans="1:40" x14ac:dyDescent="0.3">
      <c r="A240" s="32"/>
      <c r="B240" s="31"/>
      <c r="C240" s="31"/>
      <c r="D240" s="31"/>
      <c r="E240" s="31"/>
      <c r="F240" s="31"/>
      <c r="G240" s="31"/>
      <c r="H240" s="31"/>
      <c r="I240" s="31"/>
      <c r="J240" s="31"/>
      <c r="K240" s="30"/>
      <c r="L240" s="30"/>
      <c r="M240" s="30"/>
      <c r="N240" s="30"/>
      <c r="O240" s="30"/>
      <c r="P240" s="30"/>
      <c r="Q240" s="30"/>
      <c r="R240" s="30"/>
      <c r="S240" s="30"/>
      <c r="T240" s="30"/>
      <c r="U240" s="30"/>
      <c r="V240" s="30"/>
      <c r="W240" s="30"/>
      <c r="X240" s="30"/>
      <c r="Y240" s="30"/>
      <c r="Z240" s="30"/>
      <c r="AA240" s="30"/>
      <c r="AB240" s="30"/>
      <c r="AC240" s="30"/>
      <c r="AD240" s="30"/>
      <c r="AE240" s="30"/>
      <c r="AF240" s="33"/>
      <c r="AG240" s="33"/>
      <c r="AH240" s="33"/>
      <c r="AL240" s="6">
        <f t="shared" si="31"/>
        <v>0</v>
      </c>
      <c r="AM240" s="6">
        <f t="shared" si="32"/>
        <v>0</v>
      </c>
      <c r="AN240" s="6">
        <f t="shared" si="33"/>
        <v>0</v>
      </c>
    </row>
    <row r="241" spans="1:40" x14ac:dyDescent="0.3">
      <c r="A241" s="32"/>
      <c r="B241" s="31"/>
      <c r="C241" s="31"/>
      <c r="D241" s="31"/>
      <c r="E241" s="31"/>
      <c r="F241" s="31"/>
      <c r="G241" s="31"/>
      <c r="H241" s="31"/>
      <c r="I241" s="31"/>
      <c r="J241" s="31"/>
      <c r="K241" s="30"/>
      <c r="L241" s="30"/>
      <c r="M241" s="30"/>
      <c r="N241" s="30"/>
      <c r="O241" s="30"/>
      <c r="P241" s="30"/>
      <c r="Q241" s="30"/>
      <c r="R241" s="30"/>
      <c r="S241" s="30"/>
      <c r="T241" s="30"/>
      <c r="U241" s="30"/>
      <c r="V241" s="30"/>
      <c r="W241" s="30"/>
      <c r="X241" s="30"/>
      <c r="Y241" s="30"/>
      <c r="Z241" s="30"/>
      <c r="AA241" s="30"/>
      <c r="AB241" s="30"/>
      <c r="AC241" s="30"/>
      <c r="AD241" s="30"/>
      <c r="AE241" s="30"/>
      <c r="AF241" s="33"/>
      <c r="AG241" s="33"/>
      <c r="AH241" s="33"/>
      <c r="AL241" s="6">
        <f t="shared" si="31"/>
        <v>0</v>
      </c>
      <c r="AM241" s="6">
        <f t="shared" si="32"/>
        <v>0</v>
      </c>
      <c r="AN241" s="6">
        <f t="shared" si="33"/>
        <v>0</v>
      </c>
    </row>
    <row r="242" spans="1:40" x14ac:dyDescent="0.3">
      <c r="A242" s="32"/>
      <c r="B242" s="31"/>
      <c r="C242" s="31"/>
      <c r="D242" s="31"/>
      <c r="E242" s="31"/>
      <c r="F242" s="31"/>
      <c r="G242" s="31"/>
      <c r="H242" s="31"/>
      <c r="I242" s="31"/>
      <c r="J242" s="31"/>
      <c r="K242" s="30"/>
      <c r="L242" s="30"/>
      <c r="M242" s="30"/>
      <c r="N242" s="30"/>
      <c r="O242" s="30"/>
      <c r="P242" s="30"/>
      <c r="Q242" s="30"/>
      <c r="R242" s="30"/>
      <c r="S242" s="30"/>
      <c r="T242" s="30"/>
      <c r="U242" s="30"/>
      <c r="V242" s="30"/>
      <c r="W242" s="30"/>
      <c r="X242" s="30"/>
      <c r="Y242" s="30"/>
      <c r="Z242" s="30"/>
      <c r="AA242" s="30"/>
      <c r="AB242" s="30"/>
      <c r="AC242" s="30"/>
      <c r="AD242" s="30"/>
      <c r="AE242" s="30"/>
      <c r="AF242" s="33"/>
      <c r="AG242" s="33"/>
      <c r="AH242" s="33"/>
      <c r="AL242" s="6">
        <f t="shared" si="31"/>
        <v>0</v>
      </c>
      <c r="AM242" s="6">
        <f t="shared" si="32"/>
        <v>0</v>
      </c>
      <c r="AN242" s="6">
        <f t="shared" si="33"/>
        <v>0</v>
      </c>
    </row>
    <row r="243" spans="1:40" x14ac:dyDescent="0.3">
      <c r="A243" s="32"/>
      <c r="B243" s="31"/>
      <c r="C243" s="31"/>
      <c r="D243" s="31"/>
      <c r="E243" s="31"/>
      <c r="F243" s="31"/>
      <c r="G243" s="31"/>
      <c r="H243" s="31"/>
      <c r="I243" s="31"/>
      <c r="J243" s="31"/>
      <c r="K243" s="30"/>
      <c r="L243" s="30"/>
      <c r="M243" s="30"/>
      <c r="N243" s="30"/>
      <c r="O243" s="30"/>
      <c r="P243" s="30"/>
      <c r="Q243" s="30"/>
      <c r="R243" s="30"/>
      <c r="S243" s="30"/>
      <c r="T243" s="30"/>
      <c r="U243" s="30"/>
      <c r="V243" s="30"/>
      <c r="W243" s="30"/>
      <c r="X243" s="30"/>
      <c r="Y243" s="30"/>
      <c r="Z243" s="30"/>
      <c r="AA243" s="30"/>
      <c r="AB243" s="30"/>
      <c r="AC243" s="30"/>
      <c r="AD243" s="30"/>
      <c r="AE243" s="30"/>
      <c r="AF243" s="33"/>
      <c r="AG243" s="33"/>
      <c r="AH243" s="33"/>
      <c r="AL243" s="6">
        <f t="shared" si="31"/>
        <v>0</v>
      </c>
      <c r="AM243" s="6">
        <f t="shared" si="32"/>
        <v>0</v>
      </c>
      <c r="AN243" s="6">
        <f t="shared" si="33"/>
        <v>0</v>
      </c>
    </row>
    <row r="244" spans="1:40" x14ac:dyDescent="0.3">
      <c r="A244" s="32"/>
      <c r="B244" s="31"/>
      <c r="C244" s="31"/>
      <c r="D244" s="31"/>
      <c r="E244" s="31"/>
      <c r="F244" s="31"/>
      <c r="G244" s="31"/>
      <c r="H244" s="31"/>
      <c r="I244" s="31"/>
      <c r="J244" s="31"/>
      <c r="K244" s="30"/>
      <c r="L244" s="30"/>
      <c r="M244" s="30"/>
      <c r="N244" s="30"/>
      <c r="O244" s="30"/>
      <c r="P244" s="30"/>
      <c r="Q244" s="30"/>
      <c r="R244" s="30"/>
      <c r="S244" s="30"/>
      <c r="T244" s="30"/>
      <c r="U244" s="30"/>
      <c r="V244" s="30"/>
      <c r="W244" s="30"/>
      <c r="X244" s="30"/>
      <c r="Y244" s="30"/>
      <c r="Z244" s="30"/>
      <c r="AA244" s="30"/>
      <c r="AB244" s="30"/>
      <c r="AC244" s="30"/>
      <c r="AD244" s="30"/>
      <c r="AE244" s="30"/>
      <c r="AF244" s="33"/>
      <c r="AG244" s="33"/>
      <c r="AH244" s="33"/>
      <c r="AL244" s="6">
        <f t="shared" si="31"/>
        <v>0</v>
      </c>
      <c r="AM244" s="6">
        <f t="shared" si="32"/>
        <v>0</v>
      </c>
      <c r="AN244" s="6">
        <f t="shared" si="33"/>
        <v>0</v>
      </c>
    </row>
    <row r="245" spans="1:40" x14ac:dyDescent="0.3">
      <c r="A245" s="32"/>
      <c r="B245" s="31"/>
      <c r="C245" s="31"/>
      <c r="D245" s="31"/>
      <c r="E245" s="31"/>
      <c r="F245" s="31"/>
      <c r="G245" s="31"/>
      <c r="H245" s="31"/>
      <c r="I245" s="31"/>
      <c r="J245" s="31"/>
      <c r="K245" s="30"/>
      <c r="L245" s="30"/>
      <c r="M245" s="30"/>
      <c r="N245" s="30"/>
      <c r="O245" s="30"/>
      <c r="P245" s="30"/>
      <c r="Q245" s="30"/>
      <c r="R245" s="30"/>
      <c r="S245" s="30"/>
      <c r="T245" s="30"/>
      <c r="U245" s="30"/>
      <c r="V245" s="30"/>
      <c r="W245" s="30"/>
      <c r="X245" s="30"/>
      <c r="Y245" s="30"/>
      <c r="Z245" s="30"/>
      <c r="AA245" s="30"/>
      <c r="AB245" s="30"/>
      <c r="AC245" s="30"/>
      <c r="AD245" s="30"/>
      <c r="AE245" s="30"/>
      <c r="AF245" s="33"/>
      <c r="AG245" s="33"/>
      <c r="AH245" s="33"/>
      <c r="AL245" s="6">
        <f t="shared" si="31"/>
        <v>0</v>
      </c>
      <c r="AM245" s="6">
        <f t="shared" si="32"/>
        <v>0</v>
      </c>
      <c r="AN245" s="6">
        <f t="shared" si="33"/>
        <v>0</v>
      </c>
    </row>
    <row r="246" spans="1:40" x14ac:dyDescent="0.3">
      <c r="A246" s="32"/>
      <c r="B246" s="31"/>
      <c r="C246" s="31"/>
      <c r="D246" s="31"/>
      <c r="E246" s="31"/>
      <c r="F246" s="31"/>
      <c r="G246" s="31"/>
      <c r="H246" s="31"/>
      <c r="I246" s="31"/>
      <c r="J246" s="31"/>
      <c r="K246" s="30"/>
      <c r="L246" s="30"/>
      <c r="M246" s="30"/>
      <c r="N246" s="30"/>
      <c r="O246" s="30"/>
      <c r="P246" s="30"/>
      <c r="Q246" s="30"/>
      <c r="R246" s="30"/>
      <c r="S246" s="30"/>
      <c r="T246" s="30"/>
      <c r="U246" s="30"/>
      <c r="V246" s="30"/>
      <c r="W246" s="30"/>
      <c r="X246" s="30"/>
      <c r="Y246" s="30"/>
      <c r="Z246" s="30"/>
      <c r="AA246" s="30"/>
      <c r="AB246" s="30"/>
      <c r="AC246" s="30"/>
      <c r="AD246" s="30"/>
      <c r="AE246" s="30"/>
      <c r="AF246" s="33"/>
      <c r="AG246" s="33"/>
      <c r="AH246" s="33"/>
      <c r="AL246" s="6">
        <f t="shared" si="31"/>
        <v>0</v>
      </c>
      <c r="AM246" s="6">
        <f t="shared" si="32"/>
        <v>0</v>
      </c>
      <c r="AN246" s="6">
        <f t="shared" si="33"/>
        <v>0</v>
      </c>
    </row>
    <row r="247" spans="1:40" x14ac:dyDescent="0.3">
      <c r="A247" s="32"/>
      <c r="B247" s="31"/>
      <c r="C247" s="31"/>
      <c r="D247" s="31"/>
      <c r="E247" s="31"/>
      <c r="F247" s="31"/>
      <c r="G247" s="31"/>
      <c r="H247" s="31"/>
      <c r="I247" s="31"/>
      <c r="J247" s="31"/>
      <c r="K247" s="30"/>
      <c r="L247" s="30"/>
      <c r="M247" s="30"/>
      <c r="N247" s="30"/>
      <c r="O247" s="30"/>
      <c r="P247" s="30"/>
      <c r="Q247" s="30"/>
      <c r="R247" s="30"/>
      <c r="S247" s="30"/>
      <c r="T247" s="30"/>
      <c r="U247" s="30"/>
      <c r="V247" s="30"/>
      <c r="W247" s="30"/>
      <c r="X247" s="30"/>
      <c r="Y247" s="30"/>
      <c r="Z247" s="30"/>
      <c r="AA247" s="30"/>
      <c r="AB247" s="30"/>
      <c r="AC247" s="30"/>
      <c r="AD247" s="30"/>
      <c r="AE247" s="30"/>
      <c r="AF247" s="33"/>
      <c r="AG247" s="33"/>
      <c r="AH247" s="33"/>
      <c r="AL247" s="6">
        <f t="shared" si="31"/>
        <v>0</v>
      </c>
      <c r="AM247" s="6">
        <f t="shared" si="32"/>
        <v>0</v>
      </c>
      <c r="AN247" s="6">
        <f t="shared" si="33"/>
        <v>0</v>
      </c>
    </row>
    <row r="248" spans="1:40" x14ac:dyDescent="0.3">
      <c r="A248" s="32"/>
      <c r="B248" s="31"/>
      <c r="C248" s="31"/>
      <c r="D248" s="31"/>
      <c r="E248" s="31"/>
      <c r="F248" s="31"/>
      <c r="G248" s="31"/>
      <c r="H248" s="31"/>
      <c r="I248" s="31"/>
      <c r="J248" s="31"/>
      <c r="K248" s="30"/>
      <c r="L248" s="30"/>
      <c r="M248" s="30"/>
      <c r="N248" s="30"/>
      <c r="O248" s="30"/>
      <c r="P248" s="30"/>
      <c r="Q248" s="30"/>
      <c r="R248" s="30"/>
      <c r="S248" s="30"/>
      <c r="T248" s="30"/>
      <c r="U248" s="30"/>
      <c r="V248" s="30"/>
      <c r="W248" s="30"/>
      <c r="X248" s="30"/>
      <c r="Y248" s="30"/>
      <c r="Z248" s="30"/>
      <c r="AA248" s="30"/>
      <c r="AB248" s="30"/>
      <c r="AC248" s="30"/>
      <c r="AD248" s="30"/>
      <c r="AE248" s="30"/>
      <c r="AF248" s="33"/>
      <c r="AG248" s="33"/>
      <c r="AH248" s="33"/>
      <c r="AL248" s="6">
        <f t="shared" si="31"/>
        <v>0</v>
      </c>
      <c r="AM248" s="6">
        <f t="shared" si="32"/>
        <v>0</v>
      </c>
      <c r="AN248" s="6">
        <f t="shared" si="33"/>
        <v>0</v>
      </c>
    </row>
    <row r="249" spans="1:40" x14ac:dyDescent="0.3">
      <c r="A249" s="32"/>
      <c r="B249" s="31"/>
      <c r="C249" s="31"/>
      <c r="D249" s="31"/>
      <c r="E249" s="31"/>
      <c r="F249" s="31"/>
      <c r="G249" s="31"/>
      <c r="H249" s="31"/>
      <c r="I249" s="31"/>
      <c r="J249" s="31"/>
      <c r="K249" s="30"/>
      <c r="L249" s="30"/>
      <c r="M249" s="30"/>
      <c r="N249" s="30"/>
      <c r="O249" s="30"/>
      <c r="P249" s="30"/>
      <c r="Q249" s="30"/>
      <c r="R249" s="30"/>
      <c r="S249" s="30"/>
      <c r="T249" s="30"/>
      <c r="U249" s="30"/>
      <c r="V249" s="30"/>
      <c r="W249" s="30"/>
      <c r="X249" s="30"/>
      <c r="Y249" s="30"/>
      <c r="Z249" s="30"/>
      <c r="AA249" s="30"/>
      <c r="AB249" s="30"/>
      <c r="AC249" s="30"/>
      <c r="AD249" s="30"/>
      <c r="AE249" s="30"/>
      <c r="AF249" s="33"/>
      <c r="AG249" s="33"/>
      <c r="AH249" s="33"/>
      <c r="AL249" s="6">
        <f t="shared" si="31"/>
        <v>0</v>
      </c>
      <c r="AM249" s="6">
        <f t="shared" si="32"/>
        <v>0</v>
      </c>
      <c r="AN249" s="6">
        <f t="shared" si="33"/>
        <v>0</v>
      </c>
    </row>
    <row r="250" spans="1:40" x14ac:dyDescent="0.3">
      <c r="A250" s="32"/>
      <c r="B250" s="31"/>
      <c r="C250" s="31"/>
      <c r="D250" s="31"/>
      <c r="E250" s="31"/>
      <c r="F250" s="31"/>
      <c r="G250" s="31"/>
      <c r="H250" s="31"/>
      <c r="I250" s="31"/>
      <c r="J250" s="31"/>
      <c r="K250" s="30"/>
      <c r="L250" s="30"/>
      <c r="M250" s="30"/>
      <c r="N250" s="30"/>
      <c r="O250" s="30"/>
      <c r="P250" s="30"/>
      <c r="Q250" s="30"/>
      <c r="R250" s="30"/>
      <c r="S250" s="30"/>
      <c r="T250" s="30"/>
      <c r="U250" s="30"/>
      <c r="V250" s="30"/>
      <c r="W250" s="30"/>
      <c r="X250" s="30"/>
      <c r="Y250" s="30"/>
      <c r="Z250" s="30"/>
      <c r="AA250" s="30"/>
      <c r="AB250" s="30"/>
      <c r="AC250" s="30"/>
      <c r="AD250" s="30"/>
      <c r="AE250" s="30"/>
      <c r="AF250" s="33"/>
      <c r="AG250" s="33"/>
      <c r="AH250" s="33"/>
      <c r="AL250" s="6">
        <f t="shared" si="31"/>
        <v>0</v>
      </c>
      <c r="AM250" s="6">
        <f t="shared" si="32"/>
        <v>0</v>
      </c>
      <c r="AN250" s="6">
        <f t="shared" si="33"/>
        <v>0</v>
      </c>
    </row>
    <row r="251" spans="1:40" x14ac:dyDescent="0.3">
      <c r="A251" s="32"/>
      <c r="B251" s="31"/>
      <c r="C251" s="31"/>
      <c r="D251" s="31"/>
      <c r="E251" s="31"/>
      <c r="F251" s="31"/>
      <c r="G251" s="31"/>
      <c r="H251" s="31"/>
      <c r="I251" s="31"/>
      <c r="J251" s="31"/>
      <c r="K251" s="30"/>
      <c r="L251" s="30"/>
      <c r="M251" s="30"/>
      <c r="N251" s="30"/>
      <c r="O251" s="30"/>
      <c r="P251" s="30"/>
      <c r="Q251" s="30"/>
      <c r="R251" s="30"/>
      <c r="S251" s="30"/>
      <c r="T251" s="30"/>
      <c r="U251" s="30"/>
      <c r="V251" s="30"/>
      <c r="W251" s="30"/>
      <c r="X251" s="30"/>
      <c r="Y251" s="30"/>
      <c r="Z251" s="30"/>
      <c r="AA251" s="30"/>
      <c r="AB251" s="30"/>
      <c r="AC251" s="30"/>
      <c r="AD251" s="30"/>
      <c r="AE251" s="30"/>
      <c r="AF251" s="33"/>
      <c r="AG251" s="33"/>
      <c r="AH251" s="33"/>
      <c r="AL251" s="6">
        <f t="shared" si="31"/>
        <v>0</v>
      </c>
      <c r="AM251" s="6">
        <f t="shared" si="32"/>
        <v>0</v>
      </c>
      <c r="AN251" s="6">
        <f t="shared" si="33"/>
        <v>0</v>
      </c>
    </row>
    <row r="252" spans="1:40" x14ac:dyDescent="0.3">
      <c r="A252" s="32"/>
      <c r="B252" s="31"/>
      <c r="C252" s="31"/>
      <c r="D252" s="31"/>
      <c r="E252" s="31"/>
      <c r="F252" s="31"/>
      <c r="G252" s="31"/>
      <c r="H252" s="31"/>
      <c r="I252" s="31"/>
      <c r="J252" s="31"/>
      <c r="K252" s="30"/>
      <c r="L252" s="30"/>
      <c r="M252" s="30"/>
      <c r="N252" s="30"/>
      <c r="O252" s="30"/>
      <c r="P252" s="30"/>
      <c r="Q252" s="30"/>
      <c r="R252" s="30"/>
      <c r="S252" s="30"/>
      <c r="T252" s="30"/>
      <c r="U252" s="30"/>
      <c r="V252" s="30"/>
      <c r="W252" s="30"/>
      <c r="X252" s="30"/>
      <c r="Y252" s="30"/>
      <c r="Z252" s="30"/>
      <c r="AA252" s="30"/>
      <c r="AB252" s="30"/>
      <c r="AC252" s="30"/>
      <c r="AD252" s="30"/>
      <c r="AE252" s="30"/>
      <c r="AF252" s="33"/>
      <c r="AG252" s="33"/>
      <c r="AH252" s="33"/>
      <c r="AL252" s="6">
        <f t="shared" si="31"/>
        <v>0</v>
      </c>
      <c r="AM252" s="6">
        <f t="shared" si="32"/>
        <v>0</v>
      </c>
      <c r="AN252" s="6">
        <f t="shared" si="33"/>
        <v>0</v>
      </c>
    </row>
    <row r="253" spans="1:40" x14ac:dyDescent="0.3">
      <c r="A253" s="32"/>
      <c r="B253" s="31"/>
      <c r="C253" s="31"/>
      <c r="D253" s="31"/>
      <c r="E253" s="31"/>
      <c r="F253" s="31"/>
      <c r="G253" s="31"/>
      <c r="H253" s="31"/>
      <c r="I253" s="31"/>
      <c r="J253" s="31"/>
      <c r="K253" s="30"/>
      <c r="L253" s="30"/>
      <c r="M253" s="30"/>
      <c r="N253" s="30"/>
      <c r="O253" s="30"/>
      <c r="P253" s="30"/>
      <c r="Q253" s="30"/>
      <c r="R253" s="30"/>
      <c r="S253" s="30"/>
      <c r="T253" s="30"/>
      <c r="U253" s="30"/>
      <c r="V253" s="30"/>
      <c r="W253" s="30"/>
      <c r="X253" s="30"/>
      <c r="Y253" s="30"/>
      <c r="Z253" s="30"/>
      <c r="AA253" s="30"/>
      <c r="AB253" s="30"/>
      <c r="AC253" s="30"/>
      <c r="AD253" s="30"/>
      <c r="AE253" s="30"/>
      <c r="AF253" s="33"/>
      <c r="AG253" s="33"/>
      <c r="AH253" s="33"/>
      <c r="AL253" s="6">
        <f t="shared" si="31"/>
        <v>0</v>
      </c>
      <c r="AM253" s="6">
        <f t="shared" si="32"/>
        <v>0</v>
      </c>
      <c r="AN253" s="6">
        <f t="shared" si="33"/>
        <v>0</v>
      </c>
    </row>
    <row r="254" spans="1:40" x14ac:dyDescent="0.3">
      <c r="A254" s="32"/>
      <c r="B254" s="31"/>
      <c r="C254" s="31"/>
      <c r="D254" s="31"/>
      <c r="E254" s="31"/>
      <c r="F254" s="31"/>
      <c r="G254" s="31"/>
      <c r="H254" s="31"/>
      <c r="I254" s="31"/>
      <c r="J254" s="31"/>
      <c r="K254" s="30"/>
      <c r="L254" s="30"/>
      <c r="M254" s="30"/>
      <c r="N254" s="30"/>
      <c r="O254" s="30"/>
      <c r="P254" s="30"/>
      <c r="Q254" s="30"/>
      <c r="R254" s="30"/>
      <c r="S254" s="30"/>
      <c r="T254" s="30"/>
      <c r="U254" s="30"/>
      <c r="V254" s="30"/>
      <c r="W254" s="30"/>
      <c r="X254" s="30"/>
      <c r="Y254" s="30"/>
      <c r="Z254" s="30"/>
      <c r="AA254" s="30"/>
      <c r="AB254" s="30"/>
      <c r="AC254" s="30"/>
      <c r="AD254" s="30"/>
      <c r="AE254" s="30"/>
      <c r="AF254" s="33"/>
      <c r="AG254" s="33"/>
      <c r="AH254" s="33"/>
      <c r="AL254" s="6">
        <f t="shared" si="31"/>
        <v>0</v>
      </c>
      <c r="AM254" s="6">
        <f t="shared" si="32"/>
        <v>0</v>
      </c>
      <c r="AN254" s="6">
        <f t="shared" si="33"/>
        <v>0</v>
      </c>
    </row>
    <row r="255" spans="1:40" x14ac:dyDescent="0.3">
      <c r="A255" s="32"/>
      <c r="B255" s="31"/>
      <c r="C255" s="31"/>
      <c r="D255" s="31"/>
      <c r="E255" s="31"/>
      <c r="F255" s="31"/>
      <c r="G255" s="31"/>
      <c r="H255" s="31"/>
      <c r="I255" s="31"/>
      <c r="J255" s="31"/>
      <c r="K255" s="30"/>
      <c r="L255" s="30"/>
      <c r="M255" s="30"/>
      <c r="N255" s="30"/>
      <c r="O255" s="30"/>
      <c r="P255" s="30"/>
      <c r="Q255" s="30"/>
      <c r="R255" s="30"/>
      <c r="S255" s="30"/>
      <c r="T255" s="30"/>
      <c r="U255" s="30"/>
      <c r="V255" s="30"/>
      <c r="W255" s="30"/>
      <c r="X255" s="30"/>
      <c r="Y255" s="30"/>
      <c r="Z255" s="30"/>
      <c r="AA255" s="30"/>
      <c r="AB255" s="30"/>
      <c r="AC255" s="30"/>
      <c r="AD255" s="30"/>
      <c r="AE255" s="30"/>
      <c r="AF255" s="33"/>
      <c r="AG255" s="33"/>
      <c r="AH255" s="33"/>
      <c r="AL255" s="6">
        <f t="shared" si="31"/>
        <v>0</v>
      </c>
      <c r="AM255" s="6">
        <f t="shared" si="32"/>
        <v>0</v>
      </c>
      <c r="AN255" s="6">
        <f t="shared" si="33"/>
        <v>0</v>
      </c>
    </row>
    <row r="256" spans="1:40" x14ac:dyDescent="0.3">
      <c r="A256" s="32"/>
      <c r="B256" s="31"/>
      <c r="C256" s="31"/>
      <c r="D256" s="31"/>
      <c r="E256" s="31"/>
      <c r="F256" s="31"/>
      <c r="G256" s="31"/>
      <c r="H256" s="31"/>
      <c r="I256" s="31"/>
      <c r="J256" s="31"/>
      <c r="K256" s="30"/>
      <c r="L256" s="30"/>
      <c r="M256" s="30"/>
      <c r="N256" s="30"/>
      <c r="O256" s="30"/>
      <c r="P256" s="30"/>
      <c r="Q256" s="30"/>
      <c r="R256" s="30"/>
      <c r="S256" s="30"/>
      <c r="T256" s="30"/>
      <c r="U256" s="30"/>
      <c r="V256" s="30"/>
      <c r="W256" s="30"/>
      <c r="X256" s="30"/>
      <c r="Y256" s="30"/>
      <c r="Z256" s="30"/>
      <c r="AA256" s="30"/>
      <c r="AB256" s="30"/>
      <c r="AC256" s="30"/>
      <c r="AD256" s="30"/>
      <c r="AE256" s="30"/>
      <c r="AF256" s="33"/>
      <c r="AG256" s="33"/>
      <c r="AH256" s="33"/>
      <c r="AL256" s="6">
        <f t="shared" si="31"/>
        <v>0</v>
      </c>
      <c r="AM256" s="6">
        <f t="shared" si="32"/>
        <v>0</v>
      </c>
      <c r="AN256" s="6">
        <f t="shared" si="33"/>
        <v>0</v>
      </c>
    </row>
    <row r="257" spans="1:40" x14ac:dyDescent="0.3">
      <c r="A257" s="32"/>
      <c r="B257" s="31"/>
      <c r="C257" s="31"/>
      <c r="D257" s="31"/>
      <c r="E257" s="31"/>
      <c r="F257" s="31"/>
      <c r="G257" s="31"/>
      <c r="H257" s="31"/>
      <c r="I257" s="31"/>
      <c r="J257" s="31"/>
      <c r="K257" s="30"/>
      <c r="L257" s="30"/>
      <c r="M257" s="30"/>
      <c r="N257" s="30"/>
      <c r="O257" s="30"/>
      <c r="P257" s="30"/>
      <c r="Q257" s="30"/>
      <c r="R257" s="30"/>
      <c r="S257" s="30"/>
      <c r="T257" s="30"/>
      <c r="U257" s="30"/>
      <c r="V257" s="30"/>
      <c r="W257" s="30"/>
      <c r="X257" s="30"/>
      <c r="Y257" s="30"/>
      <c r="Z257" s="30"/>
      <c r="AA257" s="30"/>
      <c r="AB257" s="30"/>
      <c r="AC257" s="30"/>
      <c r="AD257" s="30"/>
      <c r="AE257" s="30"/>
      <c r="AF257" s="33"/>
      <c r="AG257" s="33"/>
      <c r="AH257" s="33"/>
      <c r="AL257" s="6">
        <f t="shared" si="31"/>
        <v>0</v>
      </c>
      <c r="AM257" s="6">
        <f t="shared" si="32"/>
        <v>0</v>
      </c>
      <c r="AN257" s="6">
        <f t="shared" si="33"/>
        <v>0</v>
      </c>
    </row>
    <row r="258" spans="1:40" x14ac:dyDescent="0.3">
      <c r="A258" s="32"/>
      <c r="B258" s="31"/>
      <c r="C258" s="31"/>
      <c r="D258" s="31"/>
      <c r="E258" s="31"/>
      <c r="F258" s="31"/>
      <c r="G258" s="31"/>
      <c r="H258" s="31"/>
      <c r="I258" s="31"/>
      <c r="J258" s="31"/>
      <c r="K258" s="30"/>
      <c r="L258" s="30"/>
      <c r="M258" s="30"/>
      <c r="N258" s="30"/>
      <c r="O258" s="30"/>
      <c r="P258" s="30"/>
      <c r="Q258" s="30"/>
      <c r="R258" s="30"/>
      <c r="S258" s="30"/>
      <c r="T258" s="30"/>
      <c r="U258" s="30"/>
      <c r="V258" s="30"/>
      <c r="W258" s="30"/>
      <c r="X258" s="30"/>
      <c r="Y258" s="30"/>
      <c r="Z258" s="30"/>
      <c r="AA258" s="30"/>
      <c r="AB258" s="30"/>
      <c r="AC258" s="30"/>
      <c r="AD258" s="30"/>
      <c r="AE258" s="30"/>
      <c r="AF258" s="33"/>
      <c r="AG258" s="33"/>
      <c r="AH258" s="33"/>
      <c r="AL258" s="6">
        <f t="shared" si="31"/>
        <v>0</v>
      </c>
      <c r="AM258" s="6">
        <f t="shared" si="32"/>
        <v>0</v>
      </c>
      <c r="AN258" s="6">
        <f t="shared" si="33"/>
        <v>0</v>
      </c>
    </row>
    <row r="259" spans="1:40" x14ac:dyDescent="0.3">
      <c r="A259" s="32"/>
      <c r="B259" s="31"/>
      <c r="C259" s="31"/>
      <c r="D259" s="31"/>
      <c r="E259" s="31"/>
      <c r="F259" s="31"/>
      <c r="G259" s="31"/>
      <c r="H259" s="31"/>
      <c r="I259" s="31"/>
      <c r="J259" s="31"/>
      <c r="K259" s="30"/>
      <c r="L259" s="30"/>
      <c r="M259" s="30"/>
      <c r="N259" s="30"/>
      <c r="O259" s="30"/>
      <c r="P259" s="30"/>
      <c r="Q259" s="30"/>
      <c r="R259" s="30"/>
      <c r="S259" s="30"/>
      <c r="T259" s="30"/>
      <c r="U259" s="30"/>
      <c r="V259" s="30"/>
      <c r="W259" s="30"/>
      <c r="X259" s="30"/>
      <c r="Y259" s="30"/>
      <c r="Z259" s="30"/>
      <c r="AA259" s="30"/>
      <c r="AB259" s="30"/>
      <c r="AC259" s="30"/>
      <c r="AD259" s="30"/>
      <c r="AE259" s="30"/>
      <c r="AF259" s="33"/>
      <c r="AG259" s="33"/>
      <c r="AH259" s="33"/>
      <c r="AL259" s="6">
        <f t="shared" ref="AL259:AL322" si="34">SUMIF(AJ:AJ,AK259,AG:AG)</f>
        <v>0</v>
      </c>
      <c r="AM259" s="6">
        <f t="shared" ref="AM259:AM322" si="35">SUMIF(AJ:AJ,AK259,AF:AF)</f>
        <v>0</v>
      </c>
      <c r="AN259" s="6">
        <f t="shared" ref="AN259:AN322" si="36">SUMIF(AJ:AJ,AK259,AH:AH)</f>
        <v>0</v>
      </c>
    </row>
    <row r="260" spans="1:40" x14ac:dyDescent="0.3">
      <c r="A260" s="32"/>
      <c r="B260" s="31"/>
      <c r="C260" s="31"/>
      <c r="D260" s="31"/>
      <c r="E260" s="31"/>
      <c r="F260" s="31"/>
      <c r="G260" s="31"/>
      <c r="H260" s="31"/>
      <c r="I260" s="31"/>
      <c r="J260" s="31"/>
      <c r="K260" s="30"/>
      <c r="L260" s="30"/>
      <c r="M260" s="30"/>
      <c r="N260" s="30"/>
      <c r="O260" s="30"/>
      <c r="P260" s="30"/>
      <c r="Q260" s="30"/>
      <c r="R260" s="30"/>
      <c r="S260" s="30"/>
      <c r="T260" s="30"/>
      <c r="U260" s="30"/>
      <c r="V260" s="30"/>
      <c r="W260" s="30"/>
      <c r="X260" s="30"/>
      <c r="Y260" s="30"/>
      <c r="Z260" s="30"/>
      <c r="AA260" s="30"/>
      <c r="AB260" s="30"/>
      <c r="AC260" s="30"/>
      <c r="AD260" s="30"/>
      <c r="AE260" s="30"/>
      <c r="AF260" s="33"/>
      <c r="AG260" s="33"/>
      <c r="AH260" s="33"/>
      <c r="AL260" s="6">
        <f t="shared" si="34"/>
        <v>0</v>
      </c>
      <c r="AM260" s="6">
        <f t="shared" si="35"/>
        <v>0</v>
      </c>
      <c r="AN260" s="6">
        <f t="shared" si="36"/>
        <v>0</v>
      </c>
    </row>
    <row r="261" spans="1:40" x14ac:dyDescent="0.3">
      <c r="A261" s="32"/>
      <c r="B261" s="31"/>
      <c r="C261" s="31"/>
      <c r="D261" s="31"/>
      <c r="E261" s="31"/>
      <c r="F261" s="31"/>
      <c r="G261" s="31"/>
      <c r="H261" s="31"/>
      <c r="I261" s="31"/>
      <c r="J261" s="31"/>
      <c r="K261" s="30"/>
      <c r="L261" s="30"/>
      <c r="M261" s="30"/>
      <c r="N261" s="30"/>
      <c r="O261" s="30"/>
      <c r="P261" s="30"/>
      <c r="Q261" s="30"/>
      <c r="R261" s="30"/>
      <c r="S261" s="30"/>
      <c r="T261" s="30"/>
      <c r="U261" s="30"/>
      <c r="V261" s="30"/>
      <c r="W261" s="30"/>
      <c r="X261" s="30"/>
      <c r="Y261" s="30"/>
      <c r="Z261" s="30"/>
      <c r="AA261" s="30"/>
      <c r="AB261" s="30"/>
      <c r="AC261" s="30"/>
      <c r="AD261" s="30"/>
      <c r="AE261" s="30"/>
      <c r="AF261" s="33"/>
      <c r="AG261" s="33"/>
      <c r="AH261" s="33"/>
      <c r="AL261" s="6">
        <f t="shared" si="34"/>
        <v>0</v>
      </c>
      <c r="AM261" s="6">
        <f t="shared" si="35"/>
        <v>0</v>
      </c>
      <c r="AN261" s="6">
        <f t="shared" si="36"/>
        <v>0</v>
      </c>
    </row>
    <row r="262" spans="1:40" x14ac:dyDescent="0.3">
      <c r="A262" s="32"/>
      <c r="B262" s="31"/>
      <c r="C262" s="31"/>
      <c r="D262" s="31"/>
      <c r="E262" s="31"/>
      <c r="F262" s="31"/>
      <c r="G262" s="31"/>
      <c r="H262" s="31"/>
      <c r="I262" s="31"/>
      <c r="J262" s="31"/>
      <c r="K262" s="30"/>
      <c r="L262" s="30"/>
      <c r="M262" s="30"/>
      <c r="N262" s="30"/>
      <c r="O262" s="30"/>
      <c r="P262" s="30"/>
      <c r="Q262" s="30"/>
      <c r="R262" s="30"/>
      <c r="S262" s="30"/>
      <c r="T262" s="30"/>
      <c r="U262" s="30"/>
      <c r="V262" s="30"/>
      <c r="W262" s="30"/>
      <c r="X262" s="30"/>
      <c r="Y262" s="30"/>
      <c r="Z262" s="30"/>
      <c r="AA262" s="30"/>
      <c r="AB262" s="30"/>
      <c r="AC262" s="30"/>
      <c r="AD262" s="30"/>
      <c r="AE262" s="30"/>
      <c r="AF262" s="33"/>
      <c r="AG262" s="33"/>
      <c r="AH262" s="33"/>
      <c r="AL262" s="6">
        <f t="shared" si="34"/>
        <v>0</v>
      </c>
      <c r="AM262" s="6">
        <f t="shared" si="35"/>
        <v>0</v>
      </c>
      <c r="AN262" s="6">
        <f t="shared" si="36"/>
        <v>0</v>
      </c>
    </row>
    <row r="263" spans="1:40" x14ac:dyDescent="0.3">
      <c r="A263" s="32"/>
      <c r="B263" s="31"/>
      <c r="C263" s="31"/>
      <c r="D263" s="31"/>
      <c r="E263" s="31"/>
      <c r="F263" s="31"/>
      <c r="G263" s="31"/>
      <c r="H263" s="31"/>
      <c r="I263" s="31"/>
      <c r="J263" s="31"/>
      <c r="K263" s="30"/>
      <c r="L263" s="30"/>
      <c r="M263" s="30"/>
      <c r="N263" s="30"/>
      <c r="O263" s="30"/>
      <c r="P263" s="30"/>
      <c r="Q263" s="30"/>
      <c r="R263" s="30"/>
      <c r="S263" s="30"/>
      <c r="T263" s="30"/>
      <c r="U263" s="30"/>
      <c r="V263" s="30"/>
      <c r="W263" s="30"/>
      <c r="X263" s="30"/>
      <c r="Y263" s="30"/>
      <c r="Z263" s="30"/>
      <c r="AA263" s="30"/>
      <c r="AB263" s="30"/>
      <c r="AC263" s="30"/>
      <c r="AD263" s="30"/>
      <c r="AE263" s="30"/>
      <c r="AF263" s="33"/>
      <c r="AG263" s="33"/>
      <c r="AH263" s="33"/>
      <c r="AL263" s="6">
        <f t="shared" si="34"/>
        <v>0</v>
      </c>
      <c r="AM263" s="6">
        <f t="shared" si="35"/>
        <v>0</v>
      </c>
      <c r="AN263" s="6">
        <f t="shared" si="36"/>
        <v>0</v>
      </c>
    </row>
    <row r="264" spans="1:40" x14ac:dyDescent="0.3">
      <c r="A264" s="32"/>
      <c r="B264" s="31"/>
      <c r="C264" s="31"/>
      <c r="D264" s="31"/>
      <c r="E264" s="31"/>
      <c r="F264" s="31"/>
      <c r="G264" s="31"/>
      <c r="H264" s="31"/>
      <c r="I264" s="31"/>
      <c r="J264" s="31"/>
      <c r="K264" s="30"/>
      <c r="L264" s="30"/>
      <c r="M264" s="30"/>
      <c r="N264" s="30"/>
      <c r="O264" s="30"/>
      <c r="P264" s="30"/>
      <c r="Q264" s="30"/>
      <c r="R264" s="30"/>
      <c r="S264" s="30"/>
      <c r="T264" s="30"/>
      <c r="U264" s="30"/>
      <c r="V264" s="30"/>
      <c r="W264" s="30"/>
      <c r="X264" s="30"/>
      <c r="Y264" s="30"/>
      <c r="Z264" s="30"/>
      <c r="AA264" s="30"/>
      <c r="AB264" s="30"/>
      <c r="AC264" s="30"/>
      <c r="AD264" s="30"/>
      <c r="AE264" s="30"/>
      <c r="AF264" s="33"/>
      <c r="AG264" s="33"/>
      <c r="AH264" s="33"/>
      <c r="AL264" s="6">
        <f t="shared" si="34"/>
        <v>0</v>
      </c>
      <c r="AM264" s="6">
        <f t="shared" si="35"/>
        <v>0</v>
      </c>
      <c r="AN264" s="6">
        <f t="shared" si="36"/>
        <v>0</v>
      </c>
    </row>
    <row r="265" spans="1:40" x14ac:dyDescent="0.3">
      <c r="A265" s="32"/>
      <c r="B265" s="31"/>
      <c r="C265" s="31"/>
      <c r="D265" s="31"/>
      <c r="E265" s="31"/>
      <c r="F265" s="31"/>
      <c r="G265" s="31"/>
      <c r="H265" s="31"/>
      <c r="I265" s="31"/>
      <c r="J265" s="31"/>
      <c r="K265" s="30"/>
      <c r="L265" s="30"/>
      <c r="M265" s="30"/>
      <c r="N265" s="30"/>
      <c r="O265" s="30"/>
      <c r="P265" s="30"/>
      <c r="Q265" s="30"/>
      <c r="R265" s="30"/>
      <c r="S265" s="30"/>
      <c r="T265" s="30"/>
      <c r="U265" s="30"/>
      <c r="V265" s="30"/>
      <c r="W265" s="30"/>
      <c r="X265" s="30"/>
      <c r="Y265" s="30"/>
      <c r="Z265" s="30"/>
      <c r="AA265" s="30"/>
      <c r="AB265" s="30"/>
      <c r="AC265" s="30"/>
      <c r="AD265" s="30"/>
      <c r="AE265" s="30"/>
      <c r="AF265" s="33"/>
      <c r="AG265" s="33"/>
      <c r="AH265" s="33"/>
      <c r="AL265" s="6">
        <f t="shared" si="34"/>
        <v>0</v>
      </c>
      <c r="AM265" s="6">
        <f t="shared" si="35"/>
        <v>0</v>
      </c>
      <c r="AN265" s="6">
        <f t="shared" si="36"/>
        <v>0</v>
      </c>
    </row>
    <row r="266" spans="1:40" x14ac:dyDescent="0.3">
      <c r="A266" s="32"/>
      <c r="B266" s="31"/>
      <c r="C266" s="31"/>
      <c r="D266" s="31"/>
      <c r="E266" s="31"/>
      <c r="F266" s="31"/>
      <c r="G266" s="31"/>
      <c r="H266" s="31"/>
      <c r="I266" s="31"/>
      <c r="J266" s="31"/>
      <c r="K266" s="30"/>
      <c r="L266" s="30"/>
      <c r="M266" s="30"/>
      <c r="N266" s="30"/>
      <c r="O266" s="30"/>
      <c r="P266" s="30"/>
      <c r="Q266" s="30"/>
      <c r="R266" s="30"/>
      <c r="S266" s="30"/>
      <c r="T266" s="30"/>
      <c r="U266" s="30"/>
      <c r="V266" s="30"/>
      <c r="W266" s="30"/>
      <c r="X266" s="30"/>
      <c r="Y266" s="30"/>
      <c r="Z266" s="30"/>
      <c r="AA266" s="30"/>
      <c r="AB266" s="30"/>
      <c r="AC266" s="30"/>
      <c r="AD266" s="30"/>
      <c r="AE266" s="30"/>
      <c r="AF266" s="33"/>
      <c r="AG266" s="33"/>
      <c r="AH266" s="33"/>
      <c r="AL266" s="6">
        <f t="shared" si="34"/>
        <v>0</v>
      </c>
      <c r="AM266" s="6">
        <f t="shared" si="35"/>
        <v>0</v>
      </c>
      <c r="AN266" s="6">
        <f t="shared" si="36"/>
        <v>0</v>
      </c>
    </row>
    <row r="267" spans="1:40" x14ac:dyDescent="0.3">
      <c r="A267" s="32"/>
      <c r="B267" s="31"/>
      <c r="C267" s="31"/>
      <c r="D267" s="31"/>
      <c r="E267" s="31"/>
      <c r="F267" s="31"/>
      <c r="G267" s="31"/>
      <c r="H267" s="31"/>
      <c r="I267" s="31"/>
      <c r="J267" s="31"/>
      <c r="K267" s="30"/>
      <c r="L267" s="30"/>
      <c r="M267" s="30"/>
      <c r="N267" s="30"/>
      <c r="O267" s="30"/>
      <c r="P267" s="30"/>
      <c r="Q267" s="30"/>
      <c r="R267" s="30"/>
      <c r="S267" s="30"/>
      <c r="T267" s="30"/>
      <c r="U267" s="30"/>
      <c r="V267" s="30"/>
      <c r="W267" s="30"/>
      <c r="X267" s="30"/>
      <c r="Y267" s="30"/>
      <c r="Z267" s="30"/>
      <c r="AA267" s="30"/>
      <c r="AB267" s="30"/>
      <c r="AC267" s="30"/>
      <c r="AD267" s="30"/>
      <c r="AE267" s="30"/>
      <c r="AF267" s="33"/>
      <c r="AG267" s="33"/>
      <c r="AH267" s="33"/>
      <c r="AL267" s="6">
        <f t="shared" si="34"/>
        <v>0</v>
      </c>
      <c r="AM267" s="6">
        <f t="shared" si="35"/>
        <v>0</v>
      </c>
      <c r="AN267" s="6">
        <f t="shared" si="36"/>
        <v>0</v>
      </c>
    </row>
    <row r="268" spans="1:40" x14ac:dyDescent="0.3">
      <c r="A268" s="32"/>
      <c r="B268" s="31"/>
      <c r="C268" s="31"/>
      <c r="D268" s="31"/>
      <c r="E268" s="31"/>
      <c r="F268" s="31"/>
      <c r="G268" s="31"/>
      <c r="H268" s="31"/>
      <c r="I268" s="31"/>
      <c r="J268" s="31"/>
      <c r="K268" s="30"/>
      <c r="L268" s="30"/>
      <c r="M268" s="30"/>
      <c r="N268" s="30"/>
      <c r="O268" s="30"/>
      <c r="P268" s="30"/>
      <c r="Q268" s="30"/>
      <c r="R268" s="30"/>
      <c r="S268" s="30"/>
      <c r="T268" s="30"/>
      <c r="U268" s="30"/>
      <c r="V268" s="30"/>
      <c r="W268" s="30"/>
      <c r="X268" s="30"/>
      <c r="Y268" s="30"/>
      <c r="Z268" s="30"/>
      <c r="AA268" s="30"/>
      <c r="AB268" s="30"/>
      <c r="AC268" s="30"/>
      <c r="AD268" s="30"/>
      <c r="AE268" s="30"/>
      <c r="AF268" s="33"/>
      <c r="AG268" s="33"/>
      <c r="AH268" s="33"/>
      <c r="AL268" s="6">
        <f t="shared" si="34"/>
        <v>0</v>
      </c>
      <c r="AM268" s="6">
        <f t="shared" si="35"/>
        <v>0</v>
      </c>
      <c r="AN268" s="6">
        <f t="shared" si="36"/>
        <v>0</v>
      </c>
    </row>
    <row r="269" spans="1:40" x14ac:dyDescent="0.3">
      <c r="A269" s="32"/>
      <c r="B269" s="31"/>
      <c r="C269" s="31"/>
      <c r="D269" s="31"/>
      <c r="E269" s="31"/>
      <c r="F269" s="31"/>
      <c r="G269" s="31"/>
      <c r="H269" s="31"/>
      <c r="I269" s="31"/>
      <c r="J269" s="31"/>
      <c r="K269" s="30"/>
      <c r="L269" s="30"/>
      <c r="M269" s="30"/>
      <c r="N269" s="30"/>
      <c r="O269" s="30"/>
      <c r="P269" s="30"/>
      <c r="Q269" s="30"/>
      <c r="R269" s="30"/>
      <c r="S269" s="30"/>
      <c r="T269" s="30"/>
      <c r="U269" s="30"/>
      <c r="V269" s="30"/>
      <c r="W269" s="30"/>
      <c r="X269" s="30"/>
      <c r="Y269" s="30"/>
      <c r="Z269" s="30"/>
      <c r="AA269" s="30"/>
      <c r="AB269" s="30"/>
      <c r="AC269" s="30"/>
      <c r="AD269" s="30"/>
      <c r="AE269" s="30"/>
      <c r="AF269" s="33"/>
      <c r="AG269" s="33"/>
      <c r="AH269" s="33"/>
      <c r="AL269" s="6">
        <f t="shared" si="34"/>
        <v>0</v>
      </c>
      <c r="AM269" s="6">
        <f t="shared" si="35"/>
        <v>0</v>
      </c>
      <c r="AN269" s="6">
        <f t="shared" si="36"/>
        <v>0</v>
      </c>
    </row>
    <row r="270" spans="1:40" x14ac:dyDescent="0.3">
      <c r="A270" s="32"/>
      <c r="B270" s="31"/>
      <c r="C270" s="31"/>
      <c r="D270" s="31"/>
      <c r="E270" s="31"/>
      <c r="F270" s="31"/>
      <c r="G270" s="31"/>
      <c r="H270" s="31"/>
      <c r="I270" s="31"/>
      <c r="J270" s="31"/>
      <c r="K270" s="30"/>
      <c r="L270" s="30"/>
      <c r="M270" s="30"/>
      <c r="N270" s="30"/>
      <c r="O270" s="30"/>
      <c r="P270" s="30"/>
      <c r="Q270" s="30"/>
      <c r="R270" s="30"/>
      <c r="S270" s="30"/>
      <c r="T270" s="30"/>
      <c r="U270" s="30"/>
      <c r="V270" s="30"/>
      <c r="W270" s="30"/>
      <c r="X270" s="30"/>
      <c r="Y270" s="30"/>
      <c r="Z270" s="30"/>
      <c r="AA270" s="30"/>
      <c r="AB270" s="30"/>
      <c r="AC270" s="30"/>
      <c r="AD270" s="30"/>
      <c r="AE270" s="30"/>
      <c r="AF270" s="33"/>
      <c r="AG270" s="33"/>
      <c r="AH270" s="33"/>
      <c r="AL270" s="6">
        <f t="shared" si="34"/>
        <v>0</v>
      </c>
      <c r="AM270" s="6">
        <f t="shared" si="35"/>
        <v>0</v>
      </c>
      <c r="AN270" s="6">
        <f t="shared" si="36"/>
        <v>0</v>
      </c>
    </row>
    <row r="271" spans="1:40" x14ac:dyDescent="0.3">
      <c r="A271" s="32"/>
      <c r="B271" s="31"/>
      <c r="C271" s="31"/>
      <c r="D271" s="31"/>
      <c r="E271" s="31"/>
      <c r="F271" s="31"/>
      <c r="G271" s="31"/>
      <c r="H271" s="31"/>
      <c r="I271" s="31"/>
      <c r="J271" s="31"/>
      <c r="K271" s="30"/>
      <c r="L271" s="30"/>
      <c r="M271" s="30"/>
      <c r="N271" s="30"/>
      <c r="O271" s="30"/>
      <c r="P271" s="30"/>
      <c r="Q271" s="30"/>
      <c r="R271" s="30"/>
      <c r="S271" s="30"/>
      <c r="T271" s="30"/>
      <c r="U271" s="30"/>
      <c r="V271" s="30"/>
      <c r="W271" s="30"/>
      <c r="X271" s="30"/>
      <c r="Y271" s="30"/>
      <c r="Z271" s="30"/>
      <c r="AA271" s="30"/>
      <c r="AB271" s="30"/>
      <c r="AC271" s="30"/>
      <c r="AD271" s="30"/>
      <c r="AE271" s="30"/>
      <c r="AF271" s="33"/>
      <c r="AG271" s="33"/>
      <c r="AH271" s="33"/>
      <c r="AL271" s="6">
        <f t="shared" si="34"/>
        <v>0</v>
      </c>
      <c r="AM271" s="6">
        <f t="shared" si="35"/>
        <v>0</v>
      </c>
      <c r="AN271" s="6">
        <f t="shared" si="36"/>
        <v>0</v>
      </c>
    </row>
    <row r="272" spans="1:40" x14ac:dyDescent="0.3">
      <c r="A272" s="32"/>
      <c r="B272" s="31"/>
      <c r="C272" s="31"/>
      <c r="D272" s="31"/>
      <c r="E272" s="31"/>
      <c r="F272" s="31"/>
      <c r="G272" s="31"/>
      <c r="H272" s="31"/>
      <c r="I272" s="31"/>
      <c r="J272" s="31"/>
      <c r="K272" s="30"/>
      <c r="L272" s="30"/>
      <c r="M272" s="30"/>
      <c r="N272" s="30"/>
      <c r="O272" s="30"/>
      <c r="P272" s="30"/>
      <c r="Q272" s="30"/>
      <c r="R272" s="30"/>
      <c r="S272" s="30"/>
      <c r="T272" s="30"/>
      <c r="U272" s="30"/>
      <c r="V272" s="30"/>
      <c r="W272" s="30"/>
      <c r="X272" s="30"/>
      <c r="Y272" s="30"/>
      <c r="Z272" s="30"/>
      <c r="AA272" s="30"/>
      <c r="AB272" s="30"/>
      <c r="AC272" s="30"/>
      <c r="AD272" s="30"/>
      <c r="AE272" s="30"/>
      <c r="AF272" s="33"/>
      <c r="AG272" s="33"/>
      <c r="AH272" s="33"/>
      <c r="AL272" s="6">
        <f t="shared" si="34"/>
        <v>0</v>
      </c>
      <c r="AM272" s="6">
        <f t="shared" si="35"/>
        <v>0</v>
      </c>
      <c r="AN272" s="6">
        <f t="shared" si="36"/>
        <v>0</v>
      </c>
    </row>
    <row r="273" spans="1:40" x14ac:dyDescent="0.3">
      <c r="A273" s="32"/>
      <c r="B273" s="31"/>
      <c r="C273" s="31"/>
      <c r="D273" s="31"/>
      <c r="E273" s="31"/>
      <c r="F273" s="31"/>
      <c r="G273" s="31"/>
      <c r="H273" s="31"/>
      <c r="I273" s="31"/>
      <c r="J273" s="31"/>
      <c r="K273" s="30"/>
      <c r="L273" s="30"/>
      <c r="M273" s="30"/>
      <c r="N273" s="30"/>
      <c r="O273" s="30"/>
      <c r="P273" s="30"/>
      <c r="Q273" s="30"/>
      <c r="R273" s="30"/>
      <c r="S273" s="30"/>
      <c r="T273" s="30"/>
      <c r="U273" s="30"/>
      <c r="V273" s="30"/>
      <c r="W273" s="30"/>
      <c r="X273" s="30"/>
      <c r="Y273" s="30"/>
      <c r="Z273" s="30"/>
      <c r="AA273" s="30"/>
      <c r="AB273" s="30"/>
      <c r="AC273" s="30"/>
      <c r="AD273" s="30"/>
      <c r="AE273" s="30"/>
      <c r="AF273" s="33"/>
      <c r="AG273" s="33"/>
      <c r="AH273" s="33"/>
      <c r="AL273" s="6">
        <f t="shared" si="34"/>
        <v>0</v>
      </c>
      <c r="AM273" s="6">
        <f t="shared" si="35"/>
        <v>0</v>
      </c>
      <c r="AN273" s="6">
        <f t="shared" si="36"/>
        <v>0</v>
      </c>
    </row>
    <row r="274" spans="1:40" x14ac:dyDescent="0.3">
      <c r="A274" s="32"/>
      <c r="B274" s="31"/>
      <c r="C274" s="31"/>
      <c r="D274" s="31"/>
      <c r="E274" s="31"/>
      <c r="F274" s="31"/>
      <c r="G274" s="31"/>
      <c r="H274" s="31"/>
      <c r="I274" s="31"/>
      <c r="J274" s="31"/>
      <c r="K274" s="30"/>
      <c r="L274" s="30"/>
      <c r="M274" s="30"/>
      <c r="N274" s="30"/>
      <c r="O274" s="30"/>
      <c r="P274" s="30"/>
      <c r="Q274" s="30"/>
      <c r="R274" s="30"/>
      <c r="S274" s="30"/>
      <c r="T274" s="30"/>
      <c r="U274" s="30"/>
      <c r="V274" s="30"/>
      <c r="W274" s="30"/>
      <c r="X274" s="30"/>
      <c r="Y274" s="30"/>
      <c r="Z274" s="30"/>
      <c r="AA274" s="30"/>
      <c r="AB274" s="30"/>
      <c r="AC274" s="30"/>
      <c r="AD274" s="30"/>
      <c r="AE274" s="30"/>
      <c r="AF274" s="33"/>
      <c r="AG274" s="33"/>
      <c r="AH274" s="33"/>
      <c r="AL274" s="6">
        <f t="shared" si="34"/>
        <v>0</v>
      </c>
      <c r="AM274" s="6">
        <f t="shared" si="35"/>
        <v>0</v>
      </c>
      <c r="AN274" s="6">
        <f t="shared" si="36"/>
        <v>0</v>
      </c>
    </row>
    <row r="275" spans="1:40" x14ac:dyDescent="0.3">
      <c r="A275" s="32"/>
      <c r="B275" s="31"/>
      <c r="C275" s="31"/>
      <c r="D275" s="31"/>
      <c r="E275" s="31"/>
      <c r="F275" s="31"/>
      <c r="G275" s="31"/>
      <c r="H275" s="31"/>
      <c r="I275" s="31"/>
      <c r="J275" s="31"/>
      <c r="K275" s="30"/>
      <c r="L275" s="30"/>
      <c r="M275" s="30"/>
      <c r="N275" s="30"/>
      <c r="O275" s="30"/>
      <c r="P275" s="30"/>
      <c r="Q275" s="30"/>
      <c r="R275" s="30"/>
      <c r="S275" s="30"/>
      <c r="T275" s="30"/>
      <c r="U275" s="30"/>
      <c r="V275" s="30"/>
      <c r="W275" s="30"/>
      <c r="X275" s="30"/>
      <c r="Y275" s="30"/>
      <c r="Z275" s="30"/>
      <c r="AA275" s="30"/>
      <c r="AB275" s="30"/>
      <c r="AC275" s="30"/>
      <c r="AD275" s="30"/>
      <c r="AE275" s="30"/>
      <c r="AF275" s="33"/>
      <c r="AG275" s="33"/>
      <c r="AH275" s="33"/>
      <c r="AL275" s="6">
        <f t="shared" si="34"/>
        <v>0</v>
      </c>
      <c r="AM275" s="6">
        <f t="shared" si="35"/>
        <v>0</v>
      </c>
      <c r="AN275" s="6">
        <f t="shared" si="36"/>
        <v>0</v>
      </c>
    </row>
    <row r="276" spans="1:40" x14ac:dyDescent="0.3">
      <c r="A276" s="32"/>
      <c r="B276" s="31"/>
      <c r="C276" s="31"/>
      <c r="D276" s="31"/>
      <c r="E276" s="31"/>
      <c r="F276" s="31"/>
      <c r="G276" s="31"/>
      <c r="H276" s="31"/>
      <c r="I276" s="31"/>
      <c r="J276" s="31"/>
      <c r="K276" s="30"/>
      <c r="L276" s="30"/>
      <c r="M276" s="30"/>
      <c r="N276" s="30"/>
      <c r="O276" s="30"/>
      <c r="P276" s="30"/>
      <c r="Q276" s="30"/>
      <c r="R276" s="30"/>
      <c r="S276" s="30"/>
      <c r="T276" s="30"/>
      <c r="U276" s="30"/>
      <c r="V276" s="30"/>
      <c r="W276" s="30"/>
      <c r="X276" s="30"/>
      <c r="Y276" s="30"/>
      <c r="Z276" s="30"/>
      <c r="AA276" s="30"/>
      <c r="AB276" s="30"/>
      <c r="AC276" s="30"/>
      <c r="AD276" s="30"/>
      <c r="AE276" s="30"/>
      <c r="AF276" s="33"/>
      <c r="AG276" s="33"/>
      <c r="AH276" s="33"/>
      <c r="AL276" s="6">
        <f t="shared" si="34"/>
        <v>0</v>
      </c>
      <c r="AM276" s="6">
        <f t="shared" si="35"/>
        <v>0</v>
      </c>
      <c r="AN276" s="6">
        <f t="shared" si="36"/>
        <v>0</v>
      </c>
    </row>
    <row r="277" spans="1:40" x14ac:dyDescent="0.3">
      <c r="A277" s="32"/>
      <c r="B277" s="31"/>
      <c r="C277" s="31"/>
      <c r="D277" s="31"/>
      <c r="E277" s="31"/>
      <c r="F277" s="31"/>
      <c r="G277" s="31"/>
      <c r="H277" s="31"/>
      <c r="I277" s="31"/>
      <c r="J277" s="31"/>
      <c r="K277" s="30"/>
      <c r="L277" s="30"/>
      <c r="M277" s="30"/>
      <c r="N277" s="30"/>
      <c r="O277" s="30"/>
      <c r="P277" s="30"/>
      <c r="Q277" s="30"/>
      <c r="R277" s="30"/>
      <c r="S277" s="30"/>
      <c r="T277" s="30"/>
      <c r="U277" s="30"/>
      <c r="V277" s="30"/>
      <c r="W277" s="30"/>
      <c r="X277" s="30"/>
      <c r="Y277" s="30"/>
      <c r="Z277" s="30"/>
      <c r="AA277" s="30"/>
      <c r="AB277" s="30"/>
      <c r="AC277" s="30"/>
      <c r="AD277" s="30"/>
      <c r="AE277" s="30"/>
      <c r="AF277" s="33"/>
      <c r="AG277" s="33"/>
      <c r="AH277" s="33"/>
      <c r="AL277" s="6">
        <f t="shared" si="34"/>
        <v>0</v>
      </c>
      <c r="AM277" s="6">
        <f t="shared" si="35"/>
        <v>0</v>
      </c>
      <c r="AN277" s="6">
        <f t="shared" si="36"/>
        <v>0</v>
      </c>
    </row>
    <row r="278" spans="1:40" x14ac:dyDescent="0.3">
      <c r="A278" s="32"/>
      <c r="B278" s="31"/>
      <c r="C278" s="31"/>
      <c r="D278" s="31"/>
      <c r="E278" s="31"/>
      <c r="F278" s="31"/>
      <c r="G278" s="31"/>
      <c r="H278" s="31"/>
      <c r="I278" s="31"/>
      <c r="J278" s="31"/>
      <c r="K278" s="30"/>
      <c r="L278" s="30"/>
      <c r="M278" s="30"/>
      <c r="N278" s="30"/>
      <c r="O278" s="30"/>
      <c r="P278" s="30"/>
      <c r="Q278" s="30"/>
      <c r="R278" s="30"/>
      <c r="S278" s="30"/>
      <c r="T278" s="30"/>
      <c r="U278" s="30"/>
      <c r="V278" s="30"/>
      <c r="W278" s="30"/>
      <c r="X278" s="30"/>
      <c r="Y278" s="30"/>
      <c r="Z278" s="30"/>
      <c r="AA278" s="30"/>
      <c r="AB278" s="30"/>
      <c r="AC278" s="30"/>
      <c r="AD278" s="30"/>
      <c r="AE278" s="30"/>
      <c r="AF278" s="33"/>
      <c r="AG278" s="33"/>
      <c r="AH278" s="33"/>
      <c r="AL278" s="6">
        <f t="shared" si="34"/>
        <v>0</v>
      </c>
      <c r="AM278" s="6">
        <f t="shared" si="35"/>
        <v>0</v>
      </c>
      <c r="AN278" s="6">
        <f t="shared" si="36"/>
        <v>0</v>
      </c>
    </row>
    <row r="279" spans="1:40" x14ac:dyDescent="0.3">
      <c r="A279" s="32"/>
      <c r="B279" s="31"/>
      <c r="C279" s="31"/>
      <c r="D279" s="31"/>
      <c r="E279" s="31"/>
      <c r="F279" s="31"/>
      <c r="G279" s="31"/>
      <c r="H279" s="31"/>
      <c r="I279" s="31"/>
      <c r="J279" s="31"/>
      <c r="K279" s="30"/>
      <c r="L279" s="30"/>
      <c r="M279" s="30"/>
      <c r="N279" s="30"/>
      <c r="O279" s="30"/>
      <c r="P279" s="30"/>
      <c r="Q279" s="30"/>
      <c r="R279" s="30"/>
      <c r="S279" s="30"/>
      <c r="T279" s="30"/>
      <c r="U279" s="30"/>
      <c r="V279" s="30"/>
      <c r="W279" s="30"/>
      <c r="X279" s="30"/>
      <c r="Y279" s="30"/>
      <c r="Z279" s="30"/>
      <c r="AA279" s="30"/>
      <c r="AB279" s="30"/>
      <c r="AC279" s="30"/>
      <c r="AD279" s="30"/>
      <c r="AE279" s="30"/>
      <c r="AF279" s="33"/>
      <c r="AG279" s="33"/>
      <c r="AH279" s="33"/>
      <c r="AL279" s="6">
        <f t="shared" si="34"/>
        <v>0</v>
      </c>
      <c r="AM279" s="6">
        <f t="shared" si="35"/>
        <v>0</v>
      </c>
      <c r="AN279" s="6">
        <f t="shared" si="36"/>
        <v>0</v>
      </c>
    </row>
    <row r="280" spans="1:40" x14ac:dyDescent="0.3">
      <c r="A280" s="32"/>
      <c r="B280" s="31"/>
      <c r="C280" s="31"/>
      <c r="D280" s="31"/>
      <c r="E280" s="31"/>
      <c r="F280" s="31"/>
      <c r="G280" s="31"/>
      <c r="H280" s="31"/>
      <c r="I280" s="31"/>
      <c r="J280" s="31"/>
      <c r="K280" s="30"/>
      <c r="L280" s="30"/>
      <c r="M280" s="30"/>
      <c r="N280" s="30"/>
      <c r="O280" s="30"/>
      <c r="P280" s="30"/>
      <c r="Q280" s="30"/>
      <c r="R280" s="30"/>
      <c r="S280" s="30"/>
      <c r="T280" s="30"/>
      <c r="U280" s="30"/>
      <c r="V280" s="30"/>
      <c r="W280" s="30"/>
      <c r="X280" s="30"/>
      <c r="Y280" s="30"/>
      <c r="Z280" s="30"/>
      <c r="AA280" s="30"/>
      <c r="AB280" s="30"/>
      <c r="AC280" s="30"/>
      <c r="AD280" s="30"/>
      <c r="AE280" s="30"/>
      <c r="AF280" s="33"/>
      <c r="AG280" s="33"/>
      <c r="AH280" s="33"/>
      <c r="AL280" s="6">
        <f t="shared" si="34"/>
        <v>0</v>
      </c>
      <c r="AM280" s="6">
        <f t="shared" si="35"/>
        <v>0</v>
      </c>
      <c r="AN280" s="6">
        <f t="shared" si="36"/>
        <v>0</v>
      </c>
    </row>
    <row r="281" spans="1:40" x14ac:dyDescent="0.3">
      <c r="A281" s="32"/>
      <c r="B281" s="31"/>
      <c r="C281" s="31"/>
      <c r="D281" s="31"/>
      <c r="E281" s="31"/>
      <c r="F281" s="31"/>
      <c r="G281" s="31"/>
      <c r="H281" s="31"/>
      <c r="I281" s="31"/>
      <c r="J281" s="31"/>
      <c r="K281" s="30"/>
      <c r="L281" s="30"/>
      <c r="M281" s="30"/>
      <c r="N281" s="30"/>
      <c r="O281" s="30"/>
      <c r="P281" s="30"/>
      <c r="Q281" s="30"/>
      <c r="R281" s="30"/>
      <c r="S281" s="30"/>
      <c r="T281" s="30"/>
      <c r="U281" s="30"/>
      <c r="V281" s="30"/>
      <c r="W281" s="30"/>
      <c r="X281" s="30"/>
      <c r="Y281" s="30"/>
      <c r="Z281" s="30"/>
      <c r="AA281" s="30"/>
      <c r="AB281" s="30"/>
      <c r="AC281" s="30"/>
      <c r="AD281" s="30"/>
      <c r="AE281" s="30"/>
      <c r="AF281" s="33"/>
      <c r="AG281" s="33"/>
      <c r="AH281" s="33"/>
      <c r="AL281" s="6">
        <f t="shared" si="34"/>
        <v>0</v>
      </c>
      <c r="AM281" s="6">
        <f t="shared" si="35"/>
        <v>0</v>
      </c>
      <c r="AN281" s="6">
        <f t="shared" si="36"/>
        <v>0</v>
      </c>
    </row>
    <row r="282" spans="1:40" x14ac:dyDescent="0.3">
      <c r="A282" s="32"/>
      <c r="B282" s="31"/>
      <c r="C282" s="31"/>
      <c r="D282" s="31"/>
      <c r="E282" s="31"/>
      <c r="F282" s="31"/>
      <c r="G282" s="31"/>
      <c r="H282" s="31"/>
      <c r="I282" s="31"/>
      <c r="J282" s="31"/>
      <c r="K282" s="30"/>
      <c r="L282" s="30"/>
      <c r="M282" s="30"/>
      <c r="N282" s="30"/>
      <c r="O282" s="30"/>
      <c r="P282" s="30"/>
      <c r="Q282" s="30"/>
      <c r="R282" s="30"/>
      <c r="S282" s="30"/>
      <c r="T282" s="30"/>
      <c r="U282" s="30"/>
      <c r="V282" s="30"/>
      <c r="W282" s="30"/>
      <c r="X282" s="30"/>
      <c r="Y282" s="30"/>
      <c r="Z282" s="30"/>
      <c r="AA282" s="30"/>
      <c r="AB282" s="30"/>
      <c r="AC282" s="30"/>
      <c r="AD282" s="30"/>
      <c r="AE282" s="30"/>
      <c r="AF282" s="33"/>
      <c r="AG282" s="33"/>
      <c r="AH282" s="33"/>
      <c r="AL282" s="6">
        <f t="shared" si="34"/>
        <v>0</v>
      </c>
      <c r="AM282" s="6">
        <f t="shared" si="35"/>
        <v>0</v>
      </c>
      <c r="AN282" s="6">
        <f t="shared" si="36"/>
        <v>0</v>
      </c>
    </row>
    <row r="283" spans="1:40" x14ac:dyDescent="0.3">
      <c r="A283" s="32"/>
      <c r="B283" s="31"/>
      <c r="C283" s="31"/>
      <c r="D283" s="31"/>
      <c r="E283" s="31"/>
      <c r="F283" s="31"/>
      <c r="G283" s="31"/>
      <c r="H283" s="31"/>
      <c r="I283" s="31"/>
      <c r="J283" s="31"/>
      <c r="K283" s="30"/>
      <c r="L283" s="30"/>
      <c r="M283" s="30"/>
      <c r="N283" s="30"/>
      <c r="O283" s="30"/>
      <c r="P283" s="30"/>
      <c r="Q283" s="30"/>
      <c r="R283" s="30"/>
      <c r="S283" s="30"/>
      <c r="T283" s="30"/>
      <c r="U283" s="30"/>
      <c r="V283" s="30"/>
      <c r="W283" s="30"/>
      <c r="X283" s="30"/>
      <c r="Y283" s="30"/>
      <c r="Z283" s="30"/>
      <c r="AA283" s="30"/>
      <c r="AB283" s="30"/>
      <c r="AC283" s="30"/>
      <c r="AD283" s="30"/>
      <c r="AE283" s="30"/>
      <c r="AF283" s="33"/>
      <c r="AG283" s="33"/>
      <c r="AH283" s="33"/>
      <c r="AL283" s="6">
        <f t="shared" si="34"/>
        <v>0</v>
      </c>
      <c r="AM283" s="6">
        <f t="shared" si="35"/>
        <v>0</v>
      </c>
      <c r="AN283" s="6">
        <f t="shared" si="36"/>
        <v>0</v>
      </c>
    </row>
    <row r="284" spans="1:40" x14ac:dyDescent="0.3">
      <c r="A284" s="32"/>
      <c r="B284" s="31"/>
      <c r="C284" s="31"/>
      <c r="D284" s="31"/>
      <c r="E284" s="31"/>
      <c r="F284" s="31"/>
      <c r="G284" s="31"/>
      <c r="H284" s="31"/>
      <c r="I284" s="31"/>
      <c r="J284" s="31"/>
      <c r="K284" s="30"/>
      <c r="L284" s="30"/>
      <c r="M284" s="30"/>
      <c r="N284" s="30"/>
      <c r="O284" s="30"/>
      <c r="P284" s="30"/>
      <c r="Q284" s="30"/>
      <c r="R284" s="30"/>
      <c r="S284" s="30"/>
      <c r="T284" s="30"/>
      <c r="U284" s="30"/>
      <c r="V284" s="30"/>
      <c r="W284" s="30"/>
      <c r="X284" s="30"/>
      <c r="Y284" s="30"/>
      <c r="Z284" s="30"/>
      <c r="AA284" s="30"/>
      <c r="AB284" s="30"/>
      <c r="AC284" s="30"/>
      <c r="AD284" s="30"/>
      <c r="AE284" s="30"/>
      <c r="AF284" s="33"/>
      <c r="AG284" s="33"/>
      <c r="AH284" s="33"/>
      <c r="AL284" s="6">
        <f t="shared" si="34"/>
        <v>0</v>
      </c>
      <c r="AM284" s="6">
        <f t="shared" si="35"/>
        <v>0</v>
      </c>
      <c r="AN284" s="6">
        <f t="shared" si="36"/>
        <v>0</v>
      </c>
    </row>
    <row r="285" spans="1:40" x14ac:dyDescent="0.3">
      <c r="A285" s="32"/>
      <c r="B285" s="31"/>
      <c r="C285" s="31"/>
      <c r="D285" s="31"/>
      <c r="E285" s="31"/>
      <c r="F285" s="31"/>
      <c r="G285" s="31"/>
      <c r="H285" s="31"/>
      <c r="I285" s="31"/>
      <c r="J285" s="31"/>
      <c r="K285" s="30"/>
      <c r="L285" s="30"/>
      <c r="M285" s="30"/>
      <c r="N285" s="30"/>
      <c r="O285" s="30"/>
      <c r="P285" s="30"/>
      <c r="Q285" s="30"/>
      <c r="R285" s="30"/>
      <c r="S285" s="30"/>
      <c r="T285" s="30"/>
      <c r="U285" s="30"/>
      <c r="V285" s="30"/>
      <c r="W285" s="30"/>
      <c r="X285" s="30"/>
      <c r="Y285" s="30"/>
      <c r="Z285" s="30"/>
      <c r="AA285" s="30"/>
      <c r="AB285" s="30"/>
      <c r="AC285" s="30"/>
      <c r="AD285" s="30"/>
      <c r="AE285" s="30"/>
      <c r="AF285" s="33"/>
      <c r="AG285" s="33"/>
      <c r="AH285" s="33"/>
      <c r="AL285" s="6">
        <f t="shared" si="34"/>
        <v>0</v>
      </c>
      <c r="AM285" s="6">
        <f t="shared" si="35"/>
        <v>0</v>
      </c>
      <c r="AN285" s="6">
        <f t="shared" si="36"/>
        <v>0</v>
      </c>
    </row>
    <row r="286" spans="1:40" x14ac:dyDescent="0.3">
      <c r="A286" s="32"/>
      <c r="B286" s="31"/>
      <c r="C286" s="31"/>
      <c r="D286" s="31"/>
      <c r="E286" s="31"/>
      <c r="F286" s="31"/>
      <c r="G286" s="31"/>
      <c r="H286" s="31"/>
      <c r="I286" s="31"/>
      <c r="J286" s="31"/>
      <c r="K286" s="30"/>
      <c r="L286" s="30"/>
      <c r="M286" s="30"/>
      <c r="N286" s="30"/>
      <c r="O286" s="30"/>
      <c r="P286" s="30"/>
      <c r="Q286" s="30"/>
      <c r="R286" s="30"/>
      <c r="S286" s="30"/>
      <c r="T286" s="30"/>
      <c r="U286" s="30"/>
      <c r="V286" s="30"/>
      <c r="W286" s="30"/>
      <c r="X286" s="30"/>
      <c r="Y286" s="30"/>
      <c r="Z286" s="30"/>
      <c r="AA286" s="30"/>
      <c r="AB286" s="30"/>
      <c r="AC286" s="30"/>
      <c r="AD286" s="30"/>
      <c r="AE286" s="30"/>
      <c r="AF286" s="33"/>
      <c r="AG286" s="33"/>
      <c r="AH286" s="33"/>
      <c r="AL286" s="6">
        <f t="shared" si="34"/>
        <v>0</v>
      </c>
      <c r="AM286" s="6">
        <f t="shared" si="35"/>
        <v>0</v>
      </c>
      <c r="AN286" s="6">
        <f t="shared" si="36"/>
        <v>0</v>
      </c>
    </row>
    <row r="287" spans="1:40" x14ac:dyDescent="0.3">
      <c r="A287" s="32"/>
      <c r="B287" s="31"/>
      <c r="C287" s="31"/>
      <c r="D287" s="31"/>
      <c r="E287" s="31"/>
      <c r="F287" s="31"/>
      <c r="G287" s="31"/>
      <c r="H287" s="31"/>
      <c r="I287" s="31"/>
      <c r="J287" s="31"/>
      <c r="K287" s="30"/>
      <c r="L287" s="30"/>
      <c r="M287" s="30"/>
      <c r="N287" s="30"/>
      <c r="O287" s="30"/>
      <c r="P287" s="30"/>
      <c r="Q287" s="30"/>
      <c r="R287" s="30"/>
      <c r="S287" s="30"/>
      <c r="T287" s="30"/>
      <c r="U287" s="30"/>
      <c r="V287" s="30"/>
      <c r="W287" s="30"/>
      <c r="X287" s="30"/>
      <c r="Y287" s="30"/>
      <c r="Z287" s="30"/>
      <c r="AA287" s="30"/>
      <c r="AB287" s="30"/>
      <c r="AC287" s="30"/>
      <c r="AD287" s="30"/>
      <c r="AE287" s="30"/>
      <c r="AF287" s="33"/>
      <c r="AG287" s="33"/>
      <c r="AH287" s="33"/>
      <c r="AL287" s="6">
        <f t="shared" si="34"/>
        <v>0</v>
      </c>
      <c r="AM287" s="6">
        <f t="shared" si="35"/>
        <v>0</v>
      </c>
      <c r="AN287" s="6">
        <f t="shared" si="36"/>
        <v>0</v>
      </c>
    </row>
    <row r="288" spans="1:40" x14ac:dyDescent="0.3">
      <c r="A288" s="32"/>
      <c r="B288" s="31"/>
      <c r="C288" s="31"/>
      <c r="D288" s="31"/>
      <c r="E288" s="31"/>
      <c r="F288" s="31"/>
      <c r="G288" s="31"/>
      <c r="H288" s="31"/>
      <c r="I288" s="31"/>
      <c r="J288" s="31"/>
      <c r="K288" s="30"/>
      <c r="L288" s="30"/>
      <c r="M288" s="30"/>
      <c r="N288" s="30"/>
      <c r="O288" s="30"/>
      <c r="P288" s="30"/>
      <c r="Q288" s="30"/>
      <c r="R288" s="30"/>
      <c r="S288" s="30"/>
      <c r="T288" s="30"/>
      <c r="U288" s="30"/>
      <c r="V288" s="30"/>
      <c r="W288" s="30"/>
      <c r="X288" s="30"/>
      <c r="Y288" s="30"/>
      <c r="Z288" s="30"/>
      <c r="AA288" s="30"/>
      <c r="AB288" s="30"/>
      <c r="AC288" s="30"/>
      <c r="AD288" s="30"/>
      <c r="AE288" s="30"/>
      <c r="AF288" s="33"/>
      <c r="AG288" s="33"/>
      <c r="AH288" s="33"/>
      <c r="AL288" s="6">
        <f t="shared" si="34"/>
        <v>0</v>
      </c>
      <c r="AM288" s="6">
        <f t="shared" si="35"/>
        <v>0</v>
      </c>
      <c r="AN288" s="6">
        <f t="shared" si="36"/>
        <v>0</v>
      </c>
    </row>
    <row r="289" spans="1:40" x14ac:dyDescent="0.3">
      <c r="A289" s="32"/>
      <c r="B289" s="31"/>
      <c r="C289" s="31"/>
      <c r="D289" s="31"/>
      <c r="E289" s="31"/>
      <c r="F289" s="31"/>
      <c r="G289" s="31"/>
      <c r="H289" s="31"/>
      <c r="I289" s="31"/>
      <c r="J289" s="31"/>
      <c r="K289" s="30"/>
      <c r="L289" s="30"/>
      <c r="M289" s="30"/>
      <c r="N289" s="30"/>
      <c r="O289" s="30"/>
      <c r="P289" s="30"/>
      <c r="Q289" s="30"/>
      <c r="R289" s="30"/>
      <c r="S289" s="30"/>
      <c r="T289" s="30"/>
      <c r="U289" s="30"/>
      <c r="V289" s="30"/>
      <c r="W289" s="30"/>
      <c r="X289" s="30"/>
      <c r="Y289" s="30"/>
      <c r="Z289" s="30"/>
      <c r="AA289" s="30"/>
      <c r="AB289" s="30"/>
      <c r="AC289" s="30"/>
      <c r="AD289" s="30"/>
      <c r="AE289" s="30"/>
      <c r="AF289" s="33"/>
      <c r="AG289" s="33"/>
      <c r="AH289" s="33"/>
      <c r="AL289" s="6">
        <f t="shared" si="34"/>
        <v>0</v>
      </c>
      <c r="AM289" s="6">
        <f t="shared" si="35"/>
        <v>0</v>
      </c>
      <c r="AN289" s="6">
        <f t="shared" si="36"/>
        <v>0</v>
      </c>
    </row>
    <row r="290" spans="1:40" x14ac:dyDescent="0.3">
      <c r="A290" s="32"/>
      <c r="B290" s="31"/>
      <c r="C290" s="31"/>
      <c r="D290" s="31"/>
      <c r="E290" s="31"/>
      <c r="F290" s="31"/>
      <c r="G290" s="31"/>
      <c r="H290" s="31"/>
      <c r="I290" s="31"/>
      <c r="J290" s="31"/>
      <c r="K290" s="30"/>
      <c r="L290" s="30"/>
      <c r="M290" s="30"/>
      <c r="N290" s="30"/>
      <c r="O290" s="30"/>
      <c r="P290" s="30"/>
      <c r="Q290" s="30"/>
      <c r="R290" s="30"/>
      <c r="S290" s="30"/>
      <c r="T290" s="30"/>
      <c r="U290" s="30"/>
      <c r="V290" s="30"/>
      <c r="W290" s="30"/>
      <c r="X290" s="30"/>
      <c r="Y290" s="30"/>
      <c r="Z290" s="30"/>
      <c r="AA290" s="30"/>
      <c r="AB290" s="30"/>
      <c r="AC290" s="30"/>
      <c r="AD290" s="30"/>
      <c r="AE290" s="30"/>
      <c r="AF290" s="33"/>
      <c r="AG290" s="33"/>
      <c r="AH290" s="33"/>
      <c r="AL290" s="6">
        <f t="shared" si="34"/>
        <v>0</v>
      </c>
      <c r="AM290" s="6">
        <f t="shared" si="35"/>
        <v>0</v>
      </c>
      <c r="AN290" s="6">
        <f t="shared" si="36"/>
        <v>0</v>
      </c>
    </row>
    <row r="291" spans="1:40" x14ac:dyDescent="0.3">
      <c r="A291" s="32"/>
      <c r="B291" s="31"/>
      <c r="C291" s="31"/>
      <c r="D291" s="31"/>
      <c r="E291" s="31"/>
      <c r="F291" s="31"/>
      <c r="G291" s="31"/>
      <c r="H291" s="31"/>
      <c r="I291" s="31"/>
      <c r="J291" s="31"/>
      <c r="K291" s="30"/>
      <c r="L291" s="30"/>
      <c r="M291" s="30"/>
      <c r="N291" s="30"/>
      <c r="O291" s="30"/>
      <c r="P291" s="30"/>
      <c r="Q291" s="30"/>
      <c r="R291" s="30"/>
      <c r="S291" s="30"/>
      <c r="T291" s="30"/>
      <c r="U291" s="30"/>
      <c r="V291" s="30"/>
      <c r="W291" s="30"/>
      <c r="X291" s="30"/>
      <c r="Y291" s="30"/>
      <c r="Z291" s="30"/>
      <c r="AA291" s="30"/>
      <c r="AB291" s="30"/>
      <c r="AC291" s="30"/>
      <c r="AD291" s="30"/>
      <c r="AE291" s="30"/>
      <c r="AF291" s="33"/>
      <c r="AG291" s="33"/>
      <c r="AH291" s="33"/>
      <c r="AL291" s="6">
        <f t="shared" si="34"/>
        <v>0</v>
      </c>
      <c r="AM291" s="6">
        <f t="shared" si="35"/>
        <v>0</v>
      </c>
      <c r="AN291" s="6">
        <f t="shared" si="36"/>
        <v>0</v>
      </c>
    </row>
    <row r="292" spans="1:40" x14ac:dyDescent="0.3">
      <c r="A292" s="32"/>
      <c r="B292" s="31"/>
      <c r="C292" s="31"/>
      <c r="D292" s="31"/>
      <c r="E292" s="31"/>
      <c r="F292" s="31"/>
      <c r="G292" s="31"/>
      <c r="H292" s="31"/>
      <c r="I292" s="31"/>
      <c r="J292" s="31"/>
      <c r="K292" s="30"/>
      <c r="L292" s="30"/>
      <c r="M292" s="30"/>
      <c r="N292" s="30"/>
      <c r="O292" s="30"/>
      <c r="P292" s="30"/>
      <c r="Q292" s="30"/>
      <c r="R292" s="30"/>
      <c r="S292" s="30"/>
      <c r="T292" s="30"/>
      <c r="U292" s="30"/>
      <c r="V292" s="30"/>
      <c r="W292" s="30"/>
      <c r="X292" s="30"/>
      <c r="Y292" s="30"/>
      <c r="Z292" s="30"/>
      <c r="AA292" s="30"/>
      <c r="AB292" s="30"/>
      <c r="AC292" s="30"/>
      <c r="AD292" s="30"/>
      <c r="AE292" s="30"/>
      <c r="AF292" s="33"/>
      <c r="AG292" s="33"/>
      <c r="AH292" s="33"/>
      <c r="AL292" s="6">
        <f t="shared" si="34"/>
        <v>0</v>
      </c>
      <c r="AM292" s="6">
        <f t="shared" si="35"/>
        <v>0</v>
      </c>
      <c r="AN292" s="6">
        <f t="shared" si="36"/>
        <v>0</v>
      </c>
    </row>
    <row r="293" spans="1:40" x14ac:dyDescent="0.3">
      <c r="A293" s="32"/>
      <c r="B293" s="31"/>
      <c r="C293" s="31"/>
      <c r="D293" s="31"/>
      <c r="E293" s="31"/>
      <c r="F293" s="31"/>
      <c r="G293" s="31"/>
      <c r="H293" s="31"/>
      <c r="I293" s="31"/>
      <c r="J293" s="31"/>
      <c r="K293" s="30"/>
      <c r="L293" s="30"/>
      <c r="M293" s="30"/>
      <c r="N293" s="30"/>
      <c r="O293" s="30"/>
      <c r="P293" s="30"/>
      <c r="Q293" s="30"/>
      <c r="R293" s="30"/>
      <c r="S293" s="30"/>
      <c r="T293" s="30"/>
      <c r="U293" s="30"/>
      <c r="V293" s="30"/>
      <c r="W293" s="30"/>
      <c r="X293" s="30"/>
      <c r="Y293" s="30"/>
      <c r="Z293" s="30"/>
      <c r="AA293" s="30"/>
      <c r="AB293" s="30"/>
      <c r="AC293" s="30"/>
      <c r="AD293" s="30"/>
      <c r="AE293" s="30"/>
      <c r="AF293" s="33"/>
      <c r="AG293" s="33"/>
      <c r="AH293" s="33"/>
      <c r="AL293" s="6">
        <f t="shared" si="34"/>
        <v>0</v>
      </c>
      <c r="AM293" s="6">
        <f t="shared" si="35"/>
        <v>0</v>
      </c>
      <c r="AN293" s="6">
        <f t="shared" si="36"/>
        <v>0</v>
      </c>
    </row>
    <row r="294" spans="1:40" x14ac:dyDescent="0.3">
      <c r="A294" s="32"/>
      <c r="B294" s="31"/>
      <c r="C294" s="31"/>
      <c r="D294" s="31"/>
      <c r="E294" s="31"/>
      <c r="F294" s="31"/>
      <c r="G294" s="31"/>
      <c r="H294" s="31"/>
      <c r="I294" s="31"/>
      <c r="J294" s="31"/>
      <c r="K294" s="30"/>
      <c r="L294" s="30"/>
      <c r="M294" s="30"/>
      <c r="N294" s="30"/>
      <c r="O294" s="30"/>
      <c r="P294" s="30"/>
      <c r="Q294" s="30"/>
      <c r="R294" s="30"/>
      <c r="S294" s="30"/>
      <c r="T294" s="30"/>
      <c r="U294" s="30"/>
      <c r="V294" s="30"/>
      <c r="W294" s="30"/>
      <c r="X294" s="30"/>
      <c r="Y294" s="30"/>
      <c r="Z294" s="30"/>
      <c r="AA294" s="30"/>
      <c r="AB294" s="30"/>
      <c r="AC294" s="30"/>
      <c r="AD294" s="30"/>
      <c r="AE294" s="30"/>
      <c r="AF294" s="33"/>
      <c r="AG294" s="33"/>
      <c r="AH294" s="33"/>
      <c r="AL294" s="6">
        <f t="shared" si="34"/>
        <v>0</v>
      </c>
      <c r="AM294" s="6">
        <f t="shared" si="35"/>
        <v>0</v>
      </c>
      <c r="AN294" s="6">
        <f t="shared" si="36"/>
        <v>0</v>
      </c>
    </row>
    <row r="295" spans="1:40" x14ac:dyDescent="0.3">
      <c r="A295" s="32"/>
      <c r="B295" s="31"/>
      <c r="C295" s="31"/>
      <c r="D295" s="31"/>
      <c r="E295" s="31"/>
      <c r="F295" s="31"/>
      <c r="G295" s="31"/>
      <c r="H295" s="31"/>
      <c r="I295" s="31"/>
      <c r="J295" s="31"/>
      <c r="K295" s="30"/>
      <c r="L295" s="30"/>
      <c r="M295" s="30"/>
      <c r="N295" s="30"/>
      <c r="O295" s="30"/>
      <c r="P295" s="30"/>
      <c r="Q295" s="30"/>
      <c r="R295" s="30"/>
      <c r="S295" s="30"/>
      <c r="T295" s="30"/>
      <c r="U295" s="30"/>
      <c r="V295" s="30"/>
      <c r="W295" s="30"/>
      <c r="X295" s="30"/>
      <c r="Y295" s="30"/>
      <c r="Z295" s="30"/>
      <c r="AA295" s="30"/>
      <c r="AB295" s="30"/>
      <c r="AC295" s="30"/>
      <c r="AD295" s="30"/>
      <c r="AE295" s="30"/>
      <c r="AF295" s="33"/>
      <c r="AG295" s="33"/>
      <c r="AH295" s="33"/>
      <c r="AL295" s="6">
        <f t="shared" si="34"/>
        <v>0</v>
      </c>
      <c r="AM295" s="6">
        <f t="shared" si="35"/>
        <v>0</v>
      </c>
      <c r="AN295" s="6">
        <f t="shared" si="36"/>
        <v>0</v>
      </c>
    </row>
    <row r="296" spans="1:40" x14ac:dyDescent="0.3">
      <c r="A296" s="32"/>
      <c r="B296" s="31"/>
      <c r="C296" s="31"/>
      <c r="D296" s="31"/>
      <c r="E296" s="31"/>
      <c r="F296" s="31"/>
      <c r="G296" s="31"/>
      <c r="H296" s="31"/>
      <c r="I296" s="31"/>
      <c r="J296" s="31"/>
      <c r="K296" s="30"/>
      <c r="L296" s="30"/>
      <c r="M296" s="30"/>
      <c r="N296" s="30"/>
      <c r="O296" s="30"/>
      <c r="P296" s="30"/>
      <c r="Q296" s="30"/>
      <c r="R296" s="30"/>
      <c r="S296" s="30"/>
      <c r="T296" s="30"/>
      <c r="U296" s="30"/>
      <c r="V296" s="30"/>
      <c r="W296" s="30"/>
      <c r="X296" s="30"/>
      <c r="Y296" s="30"/>
      <c r="Z296" s="30"/>
      <c r="AA296" s="30"/>
      <c r="AB296" s="30"/>
      <c r="AC296" s="30"/>
      <c r="AD296" s="30"/>
      <c r="AE296" s="30"/>
      <c r="AF296" s="33"/>
      <c r="AG296" s="33"/>
      <c r="AH296" s="33"/>
      <c r="AL296" s="6">
        <f t="shared" si="34"/>
        <v>0</v>
      </c>
      <c r="AM296" s="6">
        <f t="shared" si="35"/>
        <v>0</v>
      </c>
      <c r="AN296" s="6">
        <f t="shared" si="36"/>
        <v>0</v>
      </c>
    </row>
    <row r="297" spans="1:40" x14ac:dyDescent="0.3">
      <c r="A297" s="32"/>
      <c r="B297" s="31"/>
      <c r="C297" s="31"/>
      <c r="D297" s="31"/>
      <c r="E297" s="31"/>
      <c r="F297" s="31"/>
      <c r="G297" s="31"/>
      <c r="H297" s="31"/>
      <c r="I297" s="31"/>
      <c r="J297" s="31"/>
      <c r="K297" s="30"/>
      <c r="L297" s="30"/>
      <c r="M297" s="30"/>
      <c r="N297" s="30"/>
      <c r="O297" s="30"/>
      <c r="P297" s="30"/>
      <c r="Q297" s="30"/>
      <c r="R297" s="30"/>
      <c r="S297" s="30"/>
      <c r="T297" s="30"/>
      <c r="U297" s="30"/>
      <c r="V297" s="30"/>
      <c r="W297" s="30"/>
      <c r="X297" s="30"/>
      <c r="Y297" s="30"/>
      <c r="Z297" s="30"/>
      <c r="AA297" s="30"/>
      <c r="AB297" s="30"/>
      <c r="AC297" s="30"/>
      <c r="AD297" s="30"/>
      <c r="AE297" s="30"/>
      <c r="AF297" s="33"/>
      <c r="AG297" s="33"/>
      <c r="AH297" s="33"/>
      <c r="AL297" s="6">
        <f t="shared" si="34"/>
        <v>0</v>
      </c>
      <c r="AM297" s="6">
        <f t="shared" si="35"/>
        <v>0</v>
      </c>
      <c r="AN297" s="6">
        <f t="shared" si="36"/>
        <v>0</v>
      </c>
    </row>
    <row r="298" spans="1:40" x14ac:dyDescent="0.3">
      <c r="A298" s="32"/>
      <c r="B298" s="31"/>
      <c r="C298" s="31"/>
      <c r="D298" s="31"/>
      <c r="E298" s="31"/>
      <c r="F298" s="31"/>
      <c r="G298" s="31"/>
      <c r="H298" s="31"/>
      <c r="I298" s="31"/>
      <c r="J298" s="31"/>
      <c r="K298" s="30"/>
      <c r="L298" s="30"/>
      <c r="M298" s="30"/>
      <c r="N298" s="30"/>
      <c r="O298" s="30"/>
      <c r="P298" s="30"/>
      <c r="Q298" s="30"/>
      <c r="R298" s="30"/>
      <c r="S298" s="30"/>
      <c r="T298" s="30"/>
      <c r="U298" s="30"/>
      <c r="V298" s="30"/>
      <c r="W298" s="30"/>
      <c r="X298" s="30"/>
      <c r="Y298" s="30"/>
      <c r="Z298" s="30"/>
      <c r="AA298" s="30"/>
      <c r="AB298" s="30"/>
      <c r="AC298" s="30"/>
      <c r="AD298" s="30"/>
      <c r="AE298" s="30"/>
      <c r="AF298" s="33"/>
      <c r="AG298" s="33"/>
      <c r="AH298" s="33"/>
      <c r="AL298" s="6">
        <f t="shared" si="34"/>
        <v>0</v>
      </c>
      <c r="AM298" s="6">
        <f t="shared" si="35"/>
        <v>0</v>
      </c>
      <c r="AN298" s="6">
        <f t="shared" si="36"/>
        <v>0</v>
      </c>
    </row>
    <row r="299" spans="1:40" x14ac:dyDescent="0.3">
      <c r="A299" s="32"/>
      <c r="B299" s="31"/>
      <c r="C299" s="31"/>
      <c r="D299" s="31"/>
      <c r="E299" s="31"/>
      <c r="F299" s="31"/>
      <c r="G299" s="31"/>
      <c r="H299" s="31"/>
      <c r="I299" s="31"/>
      <c r="J299" s="31"/>
      <c r="K299" s="30"/>
      <c r="L299" s="30"/>
      <c r="M299" s="30"/>
      <c r="N299" s="30"/>
      <c r="O299" s="30"/>
      <c r="P299" s="30"/>
      <c r="Q299" s="30"/>
      <c r="R299" s="30"/>
      <c r="S299" s="30"/>
      <c r="T299" s="30"/>
      <c r="U299" s="30"/>
      <c r="V299" s="30"/>
      <c r="W299" s="30"/>
      <c r="X299" s="30"/>
      <c r="Y299" s="30"/>
      <c r="Z299" s="30"/>
      <c r="AA299" s="30"/>
      <c r="AB299" s="30"/>
      <c r="AC299" s="30"/>
      <c r="AD299" s="30"/>
      <c r="AE299" s="30"/>
      <c r="AF299" s="33"/>
      <c r="AG299" s="33"/>
      <c r="AH299" s="33"/>
      <c r="AL299" s="6">
        <f t="shared" si="34"/>
        <v>0</v>
      </c>
      <c r="AM299" s="6">
        <f t="shared" si="35"/>
        <v>0</v>
      </c>
      <c r="AN299" s="6">
        <f t="shared" si="36"/>
        <v>0</v>
      </c>
    </row>
    <row r="300" spans="1:40" x14ac:dyDescent="0.3">
      <c r="A300" s="32"/>
      <c r="B300" s="31"/>
      <c r="C300" s="31"/>
      <c r="D300" s="31"/>
      <c r="E300" s="31"/>
      <c r="F300" s="31"/>
      <c r="G300" s="31"/>
      <c r="H300" s="31"/>
      <c r="I300" s="31"/>
      <c r="J300" s="31"/>
      <c r="K300" s="30"/>
      <c r="L300" s="30"/>
      <c r="M300" s="30"/>
      <c r="N300" s="30"/>
      <c r="O300" s="30"/>
      <c r="P300" s="30"/>
      <c r="Q300" s="30"/>
      <c r="R300" s="30"/>
      <c r="S300" s="30"/>
      <c r="T300" s="30"/>
      <c r="U300" s="30"/>
      <c r="V300" s="30"/>
      <c r="W300" s="30"/>
      <c r="X300" s="30"/>
      <c r="Y300" s="30"/>
      <c r="Z300" s="30"/>
      <c r="AA300" s="30"/>
      <c r="AB300" s="30"/>
      <c r="AC300" s="30"/>
      <c r="AD300" s="30"/>
      <c r="AE300" s="30"/>
      <c r="AF300" s="33"/>
      <c r="AG300" s="33"/>
      <c r="AH300" s="33"/>
      <c r="AL300" s="6">
        <f t="shared" si="34"/>
        <v>0</v>
      </c>
      <c r="AM300" s="6">
        <f t="shared" si="35"/>
        <v>0</v>
      </c>
      <c r="AN300" s="6">
        <f t="shared" si="36"/>
        <v>0</v>
      </c>
    </row>
    <row r="301" spans="1:40" x14ac:dyDescent="0.3">
      <c r="A301" s="32"/>
      <c r="B301" s="31"/>
      <c r="C301" s="31"/>
      <c r="D301" s="31"/>
      <c r="E301" s="31"/>
      <c r="F301" s="31"/>
      <c r="G301" s="31"/>
      <c r="H301" s="31"/>
      <c r="I301" s="31"/>
      <c r="J301" s="31"/>
      <c r="K301" s="30"/>
      <c r="L301" s="30"/>
      <c r="M301" s="30"/>
      <c r="N301" s="30"/>
      <c r="O301" s="30"/>
      <c r="P301" s="30"/>
      <c r="Q301" s="30"/>
      <c r="R301" s="30"/>
      <c r="S301" s="30"/>
      <c r="T301" s="30"/>
      <c r="U301" s="30"/>
      <c r="V301" s="30"/>
      <c r="W301" s="30"/>
      <c r="X301" s="30"/>
      <c r="Y301" s="30"/>
      <c r="Z301" s="30"/>
      <c r="AA301" s="30"/>
      <c r="AB301" s="30"/>
      <c r="AC301" s="30"/>
      <c r="AD301" s="30"/>
      <c r="AE301" s="30"/>
      <c r="AF301" s="33"/>
      <c r="AG301" s="33"/>
      <c r="AH301" s="33"/>
      <c r="AL301" s="6">
        <f t="shared" si="34"/>
        <v>0</v>
      </c>
      <c r="AM301" s="6">
        <f t="shared" si="35"/>
        <v>0</v>
      </c>
      <c r="AN301" s="6">
        <f t="shared" si="36"/>
        <v>0</v>
      </c>
    </row>
    <row r="302" spans="1:40" x14ac:dyDescent="0.3">
      <c r="A302" s="32"/>
      <c r="B302" s="31"/>
      <c r="C302" s="31"/>
      <c r="D302" s="31"/>
      <c r="E302" s="31"/>
      <c r="F302" s="31"/>
      <c r="G302" s="31"/>
      <c r="H302" s="31"/>
      <c r="I302" s="31"/>
      <c r="J302" s="31"/>
      <c r="K302" s="30"/>
      <c r="L302" s="30"/>
      <c r="M302" s="30"/>
      <c r="N302" s="30"/>
      <c r="O302" s="30"/>
      <c r="P302" s="30"/>
      <c r="Q302" s="30"/>
      <c r="R302" s="30"/>
      <c r="S302" s="30"/>
      <c r="T302" s="30"/>
      <c r="U302" s="30"/>
      <c r="V302" s="30"/>
      <c r="W302" s="30"/>
      <c r="X302" s="30"/>
      <c r="Y302" s="30"/>
      <c r="Z302" s="30"/>
      <c r="AA302" s="30"/>
      <c r="AB302" s="30"/>
      <c r="AC302" s="30"/>
      <c r="AD302" s="30"/>
      <c r="AE302" s="30"/>
      <c r="AF302" s="33"/>
      <c r="AG302" s="33"/>
      <c r="AH302" s="33"/>
      <c r="AL302" s="6">
        <f t="shared" si="34"/>
        <v>0</v>
      </c>
      <c r="AM302" s="6">
        <f t="shared" si="35"/>
        <v>0</v>
      </c>
      <c r="AN302" s="6">
        <f t="shared" si="36"/>
        <v>0</v>
      </c>
    </row>
    <row r="303" spans="1:40" x14ac:dyDescent="0.3">
      <c r="A303" s="32"/>
      <c r="B303" s="31"/>
      <c r="C303" s="31"/>
      <c r="D303" s="31"/>
      <c r="E303" s="31"/>
      <c r="F303" s="31"/>
      <c r="G303" s="31"/>
      <c r="H303" s="31"/>
      <c r="I303" s="31"/>
      <c r="J303" s="31"/>
      <c r="K303" s="30"/>
      <c r="L303" s="30"/>
      <c r="M303" s="30"/>
      <c r="N303" s="30"/>
      <c r="O303" s="30"/>
      <c r="P303" s="30"/>
      <c r="Q303" s="30"/>
      <c r="R303" s="30"/>
      <c r="S303" s="30"/>
      <c r="T303" s="30"/>
      <c r="U303" s="30"/>
      <c r="V303" s="30"/>
      <c r="W303" s="30"/>
      <c r="X303" s="30"/>
      <c r="Y303" s="30"/>
      <c r="Z303" s="30"/>
      <c r="AA303" s="30"/>
      <c r="AB303" s="30"/>
      <c r="AC303" s="30"/>
      <c r="AD303" s="30"/>
      <c r="AE303" s="30"/>
      <c r="AF303" s="33"/>
      <c r="AG303" s="33"/>
      <c r="AH303" s="33"/>
      <c r="AL303" s="6">
        <f t="shared" si="34"/>
        <v>0</v>
      </c>
      <c r="AM303" s="6">
        <f t="shared" si="35"/>
        <v>0</v>
      </c>
      <c r="AN303" s="6">
        <f t="shared" si="36"/>
        <v>0</v>
      </c>
    </row>
    <row r="304" spans="1:40" x14ac:dyDescent="0.3">
      <c r="A304" s="32"/>
      <c r="B304" s="31"/>
      <c r="C304" s="31"/>
      <c r="D304" s="31"/>
      <c r="E304" s="31"/>
      <c r="F304" s="31"/>
      <c r="G304" s="31"/>
      <c r="H304" s="31"/>
      <c r="I304" s="31"/>
      <c r="J304" s="31"/>
      <c r="K304" s="30"/>
      <c r="L304" s="30"/>
      <c r="M304" s="30"/>
      <c r="N304" s="30"/>
      <c r="O304" s="30"/>
      <c r="P304" s="30"/>
      <c r="Q304" s="30"/>
      <c r="R304" s="30"/>
      <c r="S304" s="30"/>
      <c r="T304" s="30"/>
      <c r="U304" s="30"/>
      <c r="V304" s="30"/>
      <c r="W304" s="30"/>
      <c r="X304" s="30"/>
      <c r="Y304" s="30"/>
      <c r="Z304" s="30"/>
      <c r="AA304" s="30"/>
      <c r="AB304" s="30"/>
      <c r="AC304" s="30"/>
      <c r="AD304" s="30"/>
      <c r="AE304" s="30"/>
      <c r="AF304" s="33"/>
      <c r="AG304" s="33"/>
      <c r="AH304" s="33"/>
      <c r="AL304" s="6">
        <f t="shared" si="34"/>
        <v>0</v>
      </c>
      <c r="AM304" s="6">
        <f t="shared" si="35"/>
        <v>0</v>
      </c>
      <c r="AN304" s="6">
        <f t="shared" si="36"/>
        <v>0</v>
      </c>
    </row>
    <row r="305" spans="1:40" x14ac:dyDescent="0.3">
      <c r="A305" s="32"/>
      <c r="B305" s="31"/>
      <c r="C305" s="31"/>
      <c r="D305" s="31"/>
      <c r="E305" s="31"/>
      <c r="F305" s="31"/>
      <c r="G305" s="31"/>
      <c r="H305" s="31"/>
      <c r="I305" s="31"/>
      <c r="J305" s="31"/>
      <c r="K305" s="30"/>
      <c r="L305" s="30"/>
      <c r="M305" s="30"/>
      <c r="N305" s="30"/>
      <c r="O305" s="30"/>
      <c r="P305" s="30"/>
      <c r="Q305" s="30"/>
      <c r="R305" s="30"/>
      <c r="S305" s="30"/>
      <c r="T305" s="30"/>
      <c r="U305" s="30"/>
      <c r="V305" s="30"/>
      <c r="W305" s="30"/>
      <c r="X305" s="30"/>
      <c r="Y305" s="30"/>
      <c r="Z305" s="30"/>
      <c r="AA305" s="30"/>
      <c r="AB305" s="30"/>
      <c r="AC305" s="30"/>
      <c r="AD305" s="30"/>
      <c r="AE305" s="30"/>
      <c r="AF305" s="33"/>
      <c r="AG305" s="33"/>
      <c r="AH305" s="33"/>
      <c r="AL305" s="6">
        <f t="shared" si="34"/>
        <v>0</v>
      </c>
      <c r="AM305" s="6">
        <f t="shared" si="35"/>
        <v>0</v>
      </c>
      <c r="AN305" s="6">
        <f t="shared" si="36"/>
        <v>0</v>
      </c>
    </row>
    <row r="306" spans="1:40" x14ac:dyDescent="0.3">
      <c r="A306" s="32"/>
      <c r="B306" s="31"/>
      <c r="C306" s="31"/>
      <c r="D306" s="31"/>
      <c r="E306" s="31"/>
      <c r="F306" s="31"/>
      <c r="G306" s="31"/>
      <c r="H306" s="31"/>
      <c r="I306" s="31"/>
      <c r="J306" s="31"/>
      <c r="K306" s="30"/>
      <c r="L306" s="30"/>
      <c r="M306" s="30"/>
      <c r="N306" s="30"/>
      <c r="O306" s="30"/>
      <c r="P306" s="30"/>
      <c r="Q306" s="30"/>
      <c r="R306" s="30"/>
      <c r="S306" s="30"/>
      <c r="T306" s="30"/>
      <c r="U306" s="30"/>
      <c r="V306" s="30"/>
      <c r="W306" s="30"/>
      <c r="X306" s="30"/>
      <c r="Y306" s="30"/>
      <c r="Z306" s="30"/>
      <c r="AA306" s="30"/>
      <c r="AB306" s="30"/>
      <c r="AC306" s="30"/>
      <c r="AD306" s="30"/>
      <c r="AE306" s="30"/>
      <c r="AF306" s="33"/>
      <c r="AG306" s="33"/>
      <c r="AH306" s="33"/>
      <c r="AL306" s="6">
        <f t="shared" si="34"/>
        <v>0</v>
      </c>
      <c r="AM306" s="6">
        <f t="shared" si="35"/>
        <v>0</v>
      </c>
      <c r="AN306" s="6">
        <f t="shared" si="36"/>
        <v>0</v>
      </c>
    </row>
    <row r="307" spans="1:40" x14ac:dyDescent="0.3">
      <c r="A307" s="32"/>
      <c r="B307" s="31"/>
      <c r="C307" s="31"/>
      <c r="D307" s="31"/>
      <c r="E307" s="31"/>
      <c r="F307" s="31"/>
      <c r="G307" s="31"/>
      <c r="H307" s="31"/>
      <c r="I307" s="31"/>
      <c r="J307" s="31"/>
      <c r="K307" s="30"/>
      <c r="L307" s="30"/>
      <c r="M307" s="30"/>
      <c r="N307" s="30"/>
      <c r="O307" s="30"/>
      <c r="P307" s="30"/>
      <c r="Q307" s="30"/>
      <c r="R307" s="30"/>
      <c r="S307" s="30"/>
      <c r="T307" s="30"/>
      <c r="U307" s="30"/>
      <c r="V307" s="30"/>
      <c r="W307" s="30"/>
      <c r="X307" s="30"/>
      <c r="Y307" s="30"/>
      <c r="Z307" s="30"/>
      <c r="AA307" s="30"/>
      <c r="AB307" s="30"/>
      <c r="AC307" s="30"/>
      <c r="AD307" s="30"/>
      <c r="AE307" s="30"/>
      <c r="AF307" s="33"/>
      <c r="AG307" s="33"/>
      <c r="AH307" s="33"/>
      <c r="AL307" s="6">
        <f t="shared" si="34"/>
        <v>0</v>
      </c>
      <c r="AM307" s="6">
        <f t="shared" si="35"/>
        <v>0</v>
      </c>
      <c r="AN307" s="6">
        <f t="shared" si="36"/>
        <v>0</v>
      </c>
    </row>
    <row r="308" spans="1:40" x14ac:dyDescent="0.3">
      <c r="A308" s="32"/>
      <c r="B308" s="31"/>
      <c r="C308" s="31"/>
      <c r="D308" s="31"/>
      <c r="E308" s="31"/>
      <c r="F308" s="31"/>
      <c r="G308" s="31"/>
      <c r="H308" s="31"/>
      <c r="I308" s="31"/>
      <c r="J308" s="31"/>
      <c r="K308" s="30"/>
      <c r="L308" s="30"/>
      <c r="M308" s="30"/>
      <c r="N308" s="30"/>
      <c r="O308" s="30"/>
      <c r="P308" s="30"/>
      <c r="Q308" s="30"/>
      <c r="R308" s="30"/>
      <c r="S308" s="30"/>
      <c r="T308" s="30"/>
      <c r="U308" s="30"/>
      <c r="V308" s="30"/>
      <c r="W308" s="30"/>
      <c r="X308" s="30"/>
      <c r="Y308" s="30"/>
      <c r="Z308" s="30"/>
      <c r="AA308" s="30"/>
      <c r="AB308" s="30"/>
      <c r="AC308" s="30"/>
      <c r="AD308" s="30"/>
      <c r="AE308" s="30"/>
      <c r="AF308" s="33"/>
      <c r="AG308" s="33"/>
      <c r="AH308" s="33"/>
      <c r="AL308" s="6">
        <f t="shared" si="34"/>
        <v>0</v>
      </c>
      <c r="AM308" s="6">
        <f t="shared" si="35"/>
        <v>0</v>
      </c>
      <c r="AN308" s="6">
        <f t="shared" si="36"/>
        <v>0</v>
      </c>
    </row>
    <row r="309" spans="1:40" x14ac:dyDescent="0.3">
      <c r="A309" s="32"/>
      <c r="B309" s="31"/>
      <c r="C309" s="31"/>
      <c r="D309" s="31"/>
      <c r="E309" s="31"/>
      <c r="F309" s="31"/>
      <c r="G309" s="31"/>
      <c r="H309" s="31"/>
      <c r="I309" s="31"/>
      <c r="J309" s="31"/>
      <c r="K309" s="30"/>
      <c r="L309" s="30"/>
      <c r="M309" s="30"/>
      <c r="N309" s="30"/>
      <c r="O309" s="30"/>
      <c r="P309" s="30"/>
      <c r="Q309" s="30"/>
      <c r="R309" s="30"/>
      <c r="S309" s="30"/>
      <c r="T309" s="30"/>
      <c r="U309" s="30"/>
      <c r="V309" s="30"/>
      <c r="W309" s="30"/>
      <c r="X309" s="30"/>
      <c r="Y309" s="30"/>
      <c r="Z309" s="30"/>
      <c r="AA309" s="30"/>
      <c r="AB309" s="30"/>
      <c r="AC309" s="30"/>
      <c r="AD309" s="30"/>
      <c r="AE309" s="30"/>
      <c r="AF309" s="33"/>
      <c r="AG309" s="33"/>
      <c r="AH309" s="33"/>
      <c r="AL309" s="6">
        <f t="shared" si="34"/>
        <v>0</v>
      </c>
      <c r="AM309" s="6">
        <f t="shared" si="35"/>
        <v>0</v>
      </c>
      <c r="AN309" s="6">
        <f t="shared" si="36"/>
        <v>0</v>
      </c>
    </row>
    <row r="310" spans="1:40" x14ac:dyDescent="0.3">
      <c r="A310" s="32"/>
      <c r="B310" s="31"/>
      <c r="C310" s="31"/>
      <c r="D310" s="31"/>
      <c r="E310" s="31"/>
      <c r="F310" s="31"/>
      <c r="G310" s="31"/>
      <c r="H310" s="31"/>
      <c r="I310" s="31"/>
      <c r="J310" s="31"/>
      <c r="K310" s="30"/>
      <c r="L310" s="30"/>
      <c r="M310" s="30"/>
      <c r="N310" s="30"/>
      <c r="O310" s="30"/>
      <c r="P310" s="30"/>
      <c r="Q310" s="30"/>
      <c r="R310" s="30"/>
      <c r="S310" s="30"/>
      <c r="T310" s="30"/>
      <c r="U310" s="30"/>
      <c r="V310" s="30"/>
      <c r="W310" s="30"/>
      <c r="X310" s="30"/>
      <c r="Y310" s="30"/>
      <c r="Z310" s="30"/>
      <c r="AA310" s="30"/>
      <c r="AB310" s="30"/>
      <c r="AC310" s="30"/>
      <c r="AD310" s="30"/>
      <c r="AE310" s="30"/>
      <c r="AF310" s="33"/>
      <c r="AG310" s="33"/>
      <c r="AH310" s="33"/>
      <c r="AL310" s="6">
        <f t="shared" si="34"/>
        <v>0</v>
      </c>
      <c r="AM310" s="6">
        <f t="shared" si="35"/>
        <v>0</v>
      </c>
      <c r="AN310" s="6">
        <f t="shared" si="36"/>
        <v>0</v>
      </c>
    </row>
    <row r="311" spans="1:40" x14ac:dyDescent="0.3">
      <c r="A311" s="32"/>
      <c r="B311" s="31"/>
      <c r="C311" s="31"/>
      <c r="D311" s="31"/>
      <c r="E311" s="31"/>
      <c r="F311" s="31"/>
      <c r="G311" s="31"/>
      <c r="H311" s="31"/>
      <c r="I311" s="31"/>
      <c r="J311" s="31"/>
      <c r="K311" s="30"/>
      <c r="L311" s="30"/>
      <c r="M311" s="30"/>
      <c r="N311" s="30"/>
      <c r="O311" s="30"/>
      <c r="P311" s="30"/>
      <c r="Q311" s="30"/>
      <c r="R311" s="30"/>
      <c r="S311" s="30"/>
      <c r="T311" s="30"/>
      <c r="U311" s="30"/>
      <c r="V311" s="30"/>
      <c r="W311" s="30"/>
      <c r="X311" s="30"/>
      <c r="Y311" s="30"/>
      <c r="Z311" s="30"/>
      <c r="AA311" s="30"/>
      <c r="AB311" s="30"/>
      <c r="AC311" s="30"/>
      <c r="AD311" s="30"/>
      <c r="AE311" s="30"/>
      <c r="AF311" s="33"/>
      <c r="AG311" s="33"/>
      <c r="AH311" s="33"/>
      <c r="AL311" s="6">
        <f t="shared" si="34"/>
        <v>0</v>
      </c>
      <c r="AM311" s="6">
        <f t="shared" si="35"/>
        <v>0</v>
      </c>
      <c r="AN311" s="6">
        <f t="shared" si="36"/>
        <v>0</v>
      </c>
    </row>
    <row r="312" spans="1:40" x14ac:dyDescent="0.3">
      <c r="A312" s="32"/>
      <c r="B312" s="31"/>
      <c r="C312" s="31"/>
      <c r="D312" s="31"/>
      <c r="E312" s="31"/>
      <c r="F312" s="31"/>
      <c r="G312" s="31"/>
      <c r="H312" s="31"/>
      <c r="I312" s="31"/>
      <c r="J312" s="31"/>
      <c r="K312" s="30"/>
      <c r="L312" s="30"/>
      <c r="M312" s="30"/>
      <c r="N312" s="30"/>
      <c r="O312" s="30"/>
      <c r="P312" s="30"/>
      <c r="Q312" s="30"/>
      <c r="R312" s="30"/>
      <c r="S312" s="30"/>
      <c r="T312" s="30"/>
      <c r="U312" s="30"/>
      <c r="V312" s="30"/>
      <c r="W312" s="30"/>
      <c r="X312" s="30"/>
      <c r="Y312" s="30"/>
      <c r="Z312" s="30"/>
      <c r="AA312" s="30"/>
      <c r="AB312" s="30"/>
      <c r="AC312" s="30"/>
      <c r="AD312" s="30"/>
      <c r="AE312" s="30"/>
      <c r="AF312" s="33"/>
      <c r="AG312" s="33"/>
      <c r="AH312" s="33"/>
      <c r="AL312" s="6">
        <f t="shared" si="34"/>
        <v>0</v>
      </c>
      <c r="AM312" s="6">
        <f t="shared" si="35"/>
        <v>0</v>
      </c>
      <c r="AN312" s="6">
        <f t="shared" si="36"/>
        <v>0</v>
      </c>
    </row>
    <row r="313" spans="1:40" x14ac:dyDescent="0.3">
      <c r="A313" s="32"/>
      <c r="B313" s="31"/>
      <c r="C313" s="31"/>
      <c r="D313" s="31"/>
      <c r="E313" s="31"/>
      <c r="F313" s="31"/>
      <c r="G313" s="31"/>
      <c r="H313" s="31"/>
      <c r="I313" s="31"/>
      <c r="J313" s="31"/>
      <c r="K313" s="30"/>
      <c r="L313" s="30"/>
      <c r="M313" s="30"/>
      <c r="N313" s="30"/>
      <c r="O313" s="30"/>
      <c r="P313" s="30"/>
      <c r="Q313" s="30"/>
      <c r="R313" s="30"/>
      <c r="S313" s="30"/>
      <c r="T313" s="30"/>
      <c r="U313" s="30"/>
      <c r="V313" s="30"/>
      <c r="W313" s="30"/>
      <c r="X313" s="30"/>
      <c r="Y313" s="30"/>
      <c r="Z313" s="30"/>
      <c r="AA313" s="30"/>
      <c r="AB313" s="30"/>
      <c r="AC313" s="30"/>
      <c r="AD313" s="30"/>
      <c r="AE313" s="30"/>
      <c r="AF313" s="33"/>
      <c r="AG313" s="33"/>
      <c r="AH313" s="33"/>
      <c r="AL313" s="6">
        <f t="shared" si="34"/>
        <v>0</v>
      </c>
      <c r="AM313" s="6">
        <f t="shared" si="35"/>
        <v>0</v>
      </c>
      <c r="AN313" s="6">
        <f t="shared" si="36"/>
        <v>0</v>
      </c>
    </row>
    <row r="314" spans="1:40" x14ac:dyDescent="0.3">
      <c r="A314" s="32"/>
      <c r="B314" s="31"/>
      <c r="C314" s="31"/>
      <c r="D314" s="31"/>
      <c r="E314" s="31"/>
      <c r="F314" s="31"/>
      <c r="G314" s="31"/>
      <c r="H314" s="31"/>
      <c r="I314" s="31"/>
      <c r="J314" s="31"/>
      <c r="K314" s="30"/>
      <c r="L314" s="30"/>
      <c r="M314" s="30"/>
      <c r="N314" s="30"/>
      <c r="O314" s="30"/>
      <c r="P314" s="30"/>
      <c r="Q314" s="30"/>
      <c r="R314" s="30"/>
      <c r="S314" s="30"/>
      <c r="T314" s="30"/>
      <c r="U314" s="30"/>
      <c r="V314" s="30"/>
      <c r="W314" s="30"/>
      <c r="X314" s="30"/>
      <c r="Y314" s="30"/>
      <c r="Z314" s="30"/>
      <c r="AA314" s="30"/>
      <c r="AB314" s="30"/>
      <c r="AC314" s="30"/>
      <c r="AD314" s="30"/>
      <c r="AE314" s="30"/>
      <c r="AF314" s="33"/>
      <c r="AG314" s="33"/>
      <c r="AH314" s="33"/>
      <c r="AL314" s="6">
        <f t="shared" si="34"/>
        <v>0</v>
      </c>
      <c r="AM314" s="6">
        <f t="shared" si="35"/>
        <v>0</v>
      </c>
      <c r="AN314" s="6">
        <f t="shared" si="36"/>
        <v>0</v>
      </c>
    </row>
    <row r="315" spans="1:40" x14ac:dyDescent="0.3">
      <c r="A315" s="32"/>
      <c r="B315" s="31"/>
      <c r="C315" s="31"/>
      <c r="D315" s="31"/>
      <c r="E315" s="31"/>
      <c r="F315" s="31"/>
      <c r="G315" s="31"/>
      <c r="H315" s="31"/>
      <c r="I315" s="31"/>
      <c r="J315" s="31"/>
      <c r="K315" s="30"/>
      <c r="L315" s="30"/>
      <c r="M315" s="30"/>
      <c r="N315" s="30"/>
      <c r="O315" s="30"/>
      <c r="P315" s="30"/>
      <c r="Q315" s="30"/>
      <c r="R315" s="30"/>
      <c r="S315" s="30"/>
      <c r="T315" s="30"/>
      <c r="U315" s="30"/>
      <c r="V315" s="30"/>
      <c r="W315" s="30"/>
      <c r="X315" s="30"/>
      <c r="Y315" s="30"/>
      <c r="Z315" s="30"/>
      <c r="AA315" s="30"/>
      <c r="AB315" s="30"/>
      <c r="AC315" s="30"/>
      <c r="AD315" s="30"/>
      <c r="AE315" s="30"/>
      <c r="AF315" s="33"/>
      <c r="AG315" s="33"/>
      <c r="AH315" s="33"/>
      <c r="AL315" s="6">
        <f t="shared" si="34"/>
        <v>0</v>
      </c>
      <c r="AM315" s="6">
        <f t="shared" si="35"/>
        <v>0</v>
      </c>
      <c r="AN315" s="6">
        <f t="shared" si="36"/>
        <v>0</v>
      </c>
    </row>
    <row r="316" spans="1:40" x14ac:dyDescent="0.3">
      <c r="A316" s="32"/>
      <c r="B316" s="31"/>
      <c r="C316" s="31"/>
      <c r="D316" s="31"/>
      <c r="E316" s="31"/>
      <c r="F316" s="31"/>
      <c r="G316" s="31"/>
      <c r="H316" s="31"/>
      <c r="I316" s="31"/>
      <c r="J316" s="31"/>
      <c r="K316" s="30"/>
      <c r="L316" s="30"/>
      <c r="M316" s="30"/>
      <c r="N316" s="30"/>
      <c r="O316" s="30"/>
      <c r="P316" s="30"/>
      <c r="Q316" s="30"/>
      <c r="R316" s="30"/>
      <c r="S316" s="30"/>
      <c r="T316" s="30"/>
      <c r="U316" s="30"/>
      <c r="V316" s="30"/>
      <c r="W316" s="30"/>
      <c r="X316" s="30"/>
      <c r="Y316" s="30"/>
      <c r="Z316" s="30"/>
      <c r="AA316" s="30"/>
      <c r="AB316" s="30"/>
      <c r="AC316" s="30"/>
      <c r="AD316" s="30"/>
      <c r="AE316" s="30"/>
      <c r="AF316" s="33"/>
      <c r="AG316" s="33"/>
      <c r="AH316" s="33"/>
      <c r="AL316" s="6">
        <f t="shared" si="34"/>
        <v>0</v>
      </c>
      <c r="AM316" s="6">
        <f t="shared" si="35"/>
        <v>0</v>
      </c>
      <c r="AN316" s="6">
        <f t="shared" si="36"/>
        <v>0</v>
      </c>
    </row>
    <row r="317" spans="1:40" x14ac:dyDescent="0.3">
      <c r="A317" s="32"/>
      <c r="B317" s="31"/>
      <c r="C317" s="31"/>
      <c r="D317" s="31"/>
      <c r="E317" s="31"/>
      <c r="F317" s="31"/>
      <c r="G317" s="31"/>
      <c r="H317" s="31"/>
      <c r="I317" s="31"/>
      <c r="J317" s="31"/>
      <c r="K317" s="30"/>
      <c r="L317" s="30"/>
      <c r="M317" s="30"/>
      <c r="N317" s="30"/>
      <c r="O317" s="30"/>
      <c r="P317" s="30"/>
      <c r="Q317" s="30"/>
      <c r="R317" s="30"/>
      <c r="S317" s="30"/>
      <c r="T317" s="30"/>
      <c r="U317" s="30"/>
      <c r="V317" s="30"/>
      <c r="W317" s="30"/>
      <c r="X317" s="30"/>
      <c r="Y317" s="30"/>
      <c r="Z317" s="30"/>
      <c r="AA317" s="30"/>
      <c r="AB317" s="30"/>
      <c r="AC317" s="30"/>
      <c r="AD317" s="30"/>
      <c r="AE317" s="30"/>
      <c r="AF317" s="33"/>
      <c r="AG317" s="33"/>
      <c r="AH317" s="33"/>
      <c r="AL317" s="6">
        <f t="shared" si="34"/>
        <v>0</v>
      </c>
      <c r="AM317" s="6">
        <f t="shared" si="35"/>
        <v>0</v>
      </c>
      <c r="AN317" s="6">
        <f t="shared" si="36"/>
        <v>0</v>
      </c>
    </row>
    <row r="318" spans="1:40" x14ac:dyDescent="0.3">
      <c r="A318" s="32"/>
      <c r="B318" s="31"/>
      <c r="C318" s="31"/>
      <c r="D318" s="31"/>
      <c r="E318" s="31"/>
      <c r="F318" s="31"/>
      <c r="G318" s="31"/>
      <c r="H318" s="31"/>
      <c r="I318" s="31"/>
      <c r="J318" s="31"/>
      <c r="K318" s="30"/>
      <c r="L318" s="30"/>
      <c r="M318" s="30"/>
      <c r="N318" s="30"/>
      <c r="O318" s="30"/>
      <c r="P318" s="30"/>
      <c r="Q318" s="30"/>
      <c r="R318" s="30"/>
      <c r="S318" s="30"/>
      <c r="T318" s="30"/>
      <c r="U318" s="30"/>
      <c r="V318" s="30"/>
      <c r="W318" s="30"/>
      <c r="X318" s="30"/>
      <c r="Y318" s="30"/>
      <c r="Z318" s="30"/>
      <c r="AA318" s="30"/>
      <c r="AB318" s="30"/>
      <c r="AC318" s="30"/>
      <c r="AD318" s="30"/>
      <c r="AE318" s="30"/>
      <c r="AF318" s="33"/>
      <c r="AG318" s="33"/>
      <c r="AH318" s="33"/>
      <c r="AL318" s="6">
        <f t="shared" si="34"/>
        <v>0</v>
      </c>
      <c r="AM318" s="6">
        <f t="shared" si="35"/>
        <v>0</v>
      </c>
      <c r="AN318" s="6">
        <f t="shared" si="36"/>
        <v>0</v>
      </c>
    </row>
    <row r="319" spans="1:40" x14ac:dyDescent="0.3">
      <c r="A319" s="32"/>
      <c r="B319" s="31"/>
      <c r="C319" s="31"/>
      <c r="D319" s="31"/>
      <c r="E319" s="31"/>
      <c r="F319" s="31"/>
      <c r="G319" s="31"/>
      <c r="H319" s="31"/>
      <c r="I319" s="31"/>
      <c r="J319" s="31"/>
      <c r="K319" s="30"/>
      <c r="L319" s="30"/>
      <c r="M319" s="30"/>
      <c r="N319" s="30"/>
      <c r="O319" s="30"/>
      <c r="P319" s="30"/>
      <c r="Q319" s="30"/>
      <c r="R319" s="30"/>
      <c r="S319" s="30"/>
      <c r="T319" s="30"/>
      <c r="U319" s="30"/>
      <c r="V319" s="30"/>
      <c r="W319" s="30"/>
      <c r="X319" s="30"/>
      <c r="Y319" s="30"/>
      <c r="Z319" s="30"/>
      <c r="AA319" s="30"/>
      <c r="AB319" s="30"/>
      <c r="AC319" s="30"/>
      <c r="AD319" s="30"/>
      <c r="AE319" s="30"/>
      <c r="AF319" s="33"/>
      <c r="AG319" s="33"/>
      <c r="AH319" s="33"/>
      <c r="AL319" s="6">
        <f t="shared" si="34"/>
        <v>0</v>
      </c>
      <c r="AM319" s="6">
        <f t="shared" si="35"/>
        <v>0</v>
      </c>
      <c r="AN319" s="6">
        <f t="shared" si="36"/>
        <v>0</v>
      </c>
    </row>
    <row r="320" spans="1:40" x14ac:dyDescent="0.3">
      <c r="A320" s="32"/>
      <c r="B320" s="31"/>
      <c r="C320" s="31"/>
      <c r="D320" s="31"/>
      <c r="E320" s="31"/>
      <c r="F320" s="31"/>
      <c r="G320" s="31"/>
      <c r="H320" s="31"/>
      <c r="I320" s="31"/>
      <c r="J320" s="31"/>
      <c r="K320" s="30"/>
      <c r="L320" s="30"/>
      <c r="M320" s="30"/>
      <c r="N320" s="30"/>
      <c r="O320" s="30"/>
      <c r="P320" s="30"/>
      <c r="Q320" s="30"/>
      <c r="R320" s="30"/>
      <c r="S320" s="30"/>
      <c r="T320" s="30"/>
      <c r="U320" s="30"/>
      <c r="V320" s="30"/>
      <c r="W320" s="30"/>
      <c r="X320" s="30"/>
      <c r="Y320" s="30"/>
      <c r="Z320" s="30"/>
      <c r="AA320" s="30"/>
      <c r="AB320" s="30"/>
      <c r="AC320" s="30"/>
      <c r="AD320" s="30"/>
      <c r="AE320" s="30"/>
      <c r="AF320" s="33"/>
      <c r="AG320" s="33"/>
      <c r="AH320" s="33"/>
      <c r="AL320" s="6">
        <f t="shared" si="34"/>
        <v>0</v>
      </c>
      <c r="AM320" s="6">
        <f t="shared" si="35"/>
        <v>0</v>
      </c>
      <c r="AN320" s="6">
        <f t="shared" si="36"/>
        <v>0</v>
      </c>
    </row>
    <row r="321" spans="1:40" x14ac:dyDescent="0.3">
      <c r="A321" s="32"/>
      <c r="B321" s="31"/>
      <c r="C321" s="31"/>
      <c r="D321" s="31"/>
      <c r="E321" s="31"/>
      <c r="F321" s="31"/>
      <c r="G321" s="31"/>
      <c r="H321" s="31"/>
      <c r="I321" s="31"/>
      <c r="J321" s="31"/>
      <c r="K321" s="30"/>
      <c r="L321" s="30"/>
      <c r="M321" s="30"/>
      <c r="N321" s="30"/>
      <c r="O321" s="30"/>
      <c r="P321" s="30"/>
      <c r="Q321" s="30"/>
      <c r="R321" s="30"/>
      <c r="S321" s="30"/>
      <c r="T321" s="30"/>
      <c r="U321" s="30"/>
      <c r="V321" s="30"/>
      <c r="W321" s="30"/>
      <c r="X321" s="30"/>
      <c r="Y321" s="30"/>
      <c r="Z321" s="30"/>
      <c r="AA321" s="30"/>
      <c r="AB321" s="30"/>
      <c r="AC321" s="30"/>
      <c r="AD321" s="30"/>
      <c r="AE321" s="30"/>
      <c r="AF321" s="33"/>
      <c r="AG321" s="33"/>
      <c r="AH321" s="33"/>
      <c r="AL321" s="6">
        <f t="shared" si="34"/>
        <v>0</v>
      </c>
      <c r="AM321" s="6">
        <f t="shared" si="35"/>
        <v>0</v>
      </c>
      <c r="AN321" s="6">
        <f t="shared" si="36"/>
        <v>0</v>
      </c>
    </row>
    <row r="322" spans="1:40" x14ac:dyDescent="0.3">
      <c r="A322" s="32"/>
      <c r="B322" s="31"/>
      <c r="C322" s="31"/>
      <c r="D322" s="31"/>
      <c r="E322" s="31"/>
      <c r="F322" s="31"/>
      <c r="G322" s="31"/>
      <c r="H322" s="31"/>
      <c r="I322" s="31"/>
      <c r="J322" s="31"/>
      <c r="K322" s="30"/>
      <c r="L322" s="30"/>
      <c r="M322" s="30"/>
      <c r="N322" s="30"/>
      <c r="O322" s="30"/>
      <c r="P322" s="30"/>
      <c r="Q322" s="30"/>
      <c r="R322" s="30"/>
      <c r="S322" s="30"/>
      <c r="T322" s="30"/>
      <c r="U322" s="30"/>
      <c r="V322" s="30"/>
      <c r="W322" s="30"/>
      <c r="X322" s="30"/>
      <c r="Y322" s="30"/>
      <c r="Z322" s="30"/>
      <c r="AA322" s="30"/>
      <c r="AB322" s="30"/>
      <c r="AC322" s="30"/>
      <c r="AD322" s="30"/>
      <c r="AE322" s="30"/>
      <c r="AF322" s="33"/>
      <c r="AG322" s="33"/>
      <c r="AH322" s="33"/>
      <c r="AL322" s="6">
        <f t="shared" si="34"/>
        <v>0</v>
      </c>
      <c r="AM322" s="6">
        <f t="shared" si="35"/>
        <v>0</v>
      </c>
      <c r="AN322" s="6">
        <f t="shared" si="36"/>
        <v>0</v>
      </c>
    </row>
    <row r="323" spans="1:40" x14ac:dyDescent="0.3">
      <c r="A323" s="32"/>
      <c r="B323" s="31"/>
      <c r="C323" s="31"/>
      <c r="D323" s="31"/>
      <c r="E323" s="31"/>
      <c r="F323" s="31"/>
      <c r="G323" s="31"/>
      <c r="H323" s="31"/>
      <c r="I323" s="31"/>
      <c r="J323" s="31"/>
      <c r="K323" s="30"/>
      <c r="L323" s="30"/>
      <c r="M323" s="30"/>
      <c r="N323" s="30"/>
      <c r="O323" s="30"/>
      <c r="P323" s="30"/>
      <c r="Q323" s="30"/>
      <c r="R323" s="30"/>
      <c r="S323" s="30"/>
      <c r="T323" s="30"/>
      <c r="U323" s="30"/>
      <c r="V323" s="30"/>
      <c r="W323" s="30"/>
      <c r="X323" s="30"/>
      <c r="Y323" s="30"/>
      <c r="Z323" s="30"/>
      <c r="AA323" s="30"/>
      <c r="AB323" s="30"/>
      <c r="AC323" s="30"/>
      <c r="AD323" s="30"/>
      <c r="AE323" s="30"/>
      <c r="AF323" s="33"/>
      <c r="AG323" s="33"/>
      <c r="AH323" s="33"/>
      <c r="AL323" s="6">
        <f t="shared" ref="AL323:AL362" si="37">SUMIF(AJ:AJ,AK323,AG:AG)</f>
        <v>0</v>
      </c>
      <c r="AM323" s="6">
        <f t="shared" ref="AM323:AM362" si="38">SUMIF(AJ:AJ,AK323,AF:AF)</f>
        <v>0</v>
      </c>
      <c r="AN323" s="6">
        <f t="shared" ref="AN323:AN362" si="39">SUMIF(AJ:AJ,AK323,AH:AH)</f>
        <v>0</v>
      </c>
    </row>
    <row r="324" spans="1:40" x14ac:dyDescent="0.3">
      <c r="A324" s="32"/>
      <c r="B324" s="31"/>
      <c r="C324" s="31"/>
      <c r="D324" s="31"/>
      <c r="E324" s="31"/>
      <c r="F324" s="31"/>
      <c r="G324" s="31"/>
      <c r="H324" s="31"/>
      <c r="I324" s="31"/>
      <c r="J324" s="31"/>
      <c r="K324" s="30"/>
      <c r="L324" s="30"/>
      <c r="M324" s="30"/>
      <c r="N324" s="30"/>
      <c r="O324" s="30"/>
      <c r="P324" s="30"/>
      <c r="Q324" s="30"/>
      <c r="R324" s="30"/>
      <c r="S324" s="30"/>
      <c r="T324" s="30"/>
      <c r="U324" s="30"/>
      <c r="V324" s="30"/>
      <c r="W324" s="30"/>
      <c r="X324" s="30"/>
      <c r="Y324" s="30"/>
      <c r="Z324" s="30"/>
      <c r="AA324" s="30"/>
      <c r="AB324" s="30"/>
      <c r="AC324" s="30"/>
      <c r="AD324" s="30"/>
      <c r="AE324" s="30"/>
      <c r="AF324" s="33"/>
      <c r="AG324" s="33"/>
      <c r="AH324" s="33"/>
      <c r="AL324" s="6">
        <f t="shared" si="37"/>
        <v>0</v>
      </c>
      <c r="AM324" s="6">
        <f t="shared" si="38"/>
        <v>0</v>
      </c>
      <c r="AN324" s="6">
        <f t="shared" si="39"/>
        <v>0</v>
      </c>
    </row>
    <row r="325" spans="1:40" x14ac:dyDescent="0.3">
      <c r="A325" s="32"/>
      <c r="B325" s="31"/>
      <c r="C325" s="31"/>
      <c r="D325" s="31"/>
      <c r="E325" s="31"/>
      <c r="F325" s="31"/>
      <c r="G325" s="31"/>
      <c r="H325" s="31"/>
      <c r="I325" s="31"/>
      <c r="J325" s="31"/>
      <c r="K325" s="30"/>
      <c r="L325" s="30"/>
      <c r="M325" s="30"/>
      <c r="N325" s="30"/>
      <c r="O325" s="30"/>
      <c r="P325" s="30"/>
      <c r="Q325" s="30"/>
      <c r="R325" s="30"/>
      <c r="S325" s="30"/>
      <c r="T325" s="30"/>
      <c r="U325" s="30"/>
      <c r="V325" s="30"/>
      <c r="W325" s="30"/>
      <c r="X325" s="30"/>
      <c r="Y325" s="30"/>
      <c r="Z325" s="30"/>
      <c r="AA325" s="30"/>
      <c r="AB325" s="30"/>
      <c r="AC325" s="30"/>
      <c r="AD325" s="30"/>
      <c r="AE325" s="30"/>
      <c r="AF325" s="33"/>
      <c r="AG325" s="33"/>
      <c r="AH325" s="33"/>
      <c r="AL325" s="6">
        <f t="shared" si="37"/>
        <v>0</v>
      </c>
      <c r="AM325" s="6">
        <f t="shared" si="38"/>
        <v>0</v>
      </c>
      <c r="AN325" s="6">
        <f t="shared" si="39"/>
        <v>0</v>
      </c>
    </row>
    <row r="326" spans="1:40" x14ac:dyDescent="0.3">
      <c r="A326" s="32"/>
      <c r="B326" s="31"/>
      <c r="C326" s="31"/>
      <c r="D326" s="31"/>
      <c r="E326" s="31"/>
      <c r="F326" s="31"/>
      <c r="G326" s="31"/>
      <c r="H326" s="31"/>
      <c r="I326" s="31"/>
      <c r="J326" s="31"/>
      <c r="K326" s="30"/>
      <c r="L326" s="30"/>
      <c r="M326" s="30"/>
      <c r="N326" s="30"/>
      <c r="O326" s="30"/>
      <c r="P326" s="30"/>
      <c r="Q326" s="30"/>
      <c r="R326" s="30"/>
      <c r="S326" s="30"/>
      <c r="T326" s="30"/>
      <c r="U326" s="30"/>
      <c r="V326" s="30"/>
      <c r="W326" s="30"/>
      <c r="X326" s="30"/>
      <c r="Y326" s="30"/>
      <c r="Z326" s="30"/>
      <c r="AA326" s="30"/>
      <c r="AB326" s="30"/>
      <c r="AC326" s="30"/>
      <c r="AD326" s="30"/>
      <c r="AE326" s="30"/>
      <c r="AF326" s="33"/>
      <c r="AG326" s="33"/>
      <c r="AH326" s="33"/>
      <c r="AL326" s="6">
        <f t="shared" si="37"/>
        <v>0</v>
      </c>
      <c r="AM326" s="6">
        <f t="shared" si="38"/>
        <v>0</v>
      </c>
      <c r="AN326" s="6">
        <f t="shared" si="39"/>
        <v>0</v>
      </c>
    </row>
    <row r="327" spans="1:40" x14ac:dyDescent="0.3">
      <c r="A327" s="32"/>
      <c r="B327" s="31"/>
      <c r="C327" s="31"/>
      <c r="D327" s="31"/>
      <c r="E327" s="31"/>
      <c r="F327" s="31"/>
      <c r="G327" s="31"/>
      <c r="H327" s="31"/>
      <c r="I327" s="31"/>
      <c r="J327" s="31"/>
      <c r="K327" s="30"/>
      <c r="L327" s="30"/>
      <c r="M327" s="30"/>
      <c r="N327" s="30"/>
      <c r="O327" s="30"/>
      <c r="P327" s="30"/>
      <c r="Q327" s="30"/>
      <c r="R327" s="30"/>
      <c r="S327" s="30"/>
      <c r="T327" s="30"/>
      <c r="U327" s="30"/>
      <c r="V327" s="30"/>
      <c r="W327" s="30"/>
      <c r="X327" s="30"/>
      <c r="Y327" s="30"/>
      <c r="Z327" s="30"/>
      <c r="AA327" s="30"/>
      <c r="AB327" s="30"/>
      <c r="AC327" s="30"/>
      <c r="AD327" s="30"/>
      <c r="AE327" s="30"/>
      <c r="AF327" s="33"/>
      <c r="AG327" s="33"/>
      <c r="AH327" s="33"/>
      <c r="AL327" s="6">
        <f t="shared" si="37"/>
        <v>0</v>
      </c>
      <c r="AM327" s="6">
        <f t="shared" si="38"/>
        <v>0</v>
      </c>
      <c r="AN327" s="6">
        <f t="shared" si="39"/>
        <v>0</v>
      </c>
    </row>
    <row r="328" spans="1:40" x14ac:dyDescent="0.3">
      <c r="A328" s="32"/>
      <c r="B328" s="31"/>
      <c r="C328" s="31"/>
      <c r="D328" s="31"/>
      <c r="E328" s="31"/>
      <c r="F328" s="31"/>
      <c r="G328" s="31"/>
      <c r="H328" s="31"/>
      <c r="I328" s="31"/>
      <c r="J328" s="31"/>
      <c r="K328" s="30"/>
      <c r="L328" s="30"/>
      <c r="M328" s="30"/>
      <c r="N328" s="30"/>
      <c r="O328" s="30"/>
      <c r="P328" s="30"/>
      <c r="Q328" s="30"/>
      <c r="R328" s="30"/>
      <c r="S328" s="30"/>
      <c r="T328" s="30"/>
      <c r="U328" s="30"/>
      <c r="V328" s="30"/>
      <c r="W328" s="30"/>
      <c r="X328" s="30"/>
      <c r="Y328" s="30"/>
      <c r="Z328" s="30"/>
      <c r="AA328" s="30"/>
      <c r="AB328" s="30"/>
      <c r="AC328" s="30"/>
      <c r="AD328" s="30"/>
      <c r="AE328" s="30"/>
      <c r="AF328" s="33"/>
      <c r="AG328" s="33"/>
      <c r="AH328" s="33"/>
      <c r="AL328" s="6">
        <f t="shared" si="37"/>
        <v>0</v>
      </c>
      <c r="AM328" s="6">
        <f t="shared" si="38"/>
        <v>0</v>
      </c>
      <c r="AN328" s="6">
        <f t="shared" si="39"/>
        <v>0</v>
      </c>
    </row>
    <row r="329" spans="1:40" x14ac:dyDescent="0.3">
      <c r="A329" s="32"/>
      <c r="B329" s="31"/>
      <c r="C329" s="31"/>
      <c r="D329" s="31"/>
      <c r="E329" s="31"/>
      <c r="F329" s="31"/>
      <c r="G329" s="31"/>
      <c r="H329" s="31"/>
      <c r="I329" s="31"/>
      <c r="J329" s="31"/>
      <c r="K329" s="30"/>
      <c r="L329" s="30"/>
      <c r="M329" s="30"/>
      <c r="N329" s="30"/>
      <c r="O329" s="30"/>
      <c r="P329" s="30"/>
      <c r="Q329" s="30"/>
      <c r="R329" s="30"/>
      <c r="S329" s="30"/>
      <c r="T329" s="30"/>
      <c r="U329" s="30"/>
      <c r="V329" s="30"/>
      <c r="W329" s="30"/>
      <c r="X329" s="30"/>
      <c r="Y329" s="30"/>
      <c r="Z329" s="30"/>
      <c r="AA329" s="30"/>
      <c r="AB329" s="30"/>
      <c r="AC329" s="30"/>
      <c r="AD329" s="30"/>
      <c r="AE329" s="30"/>
      <c r="AF329" s="33"/>
      <c r="AG329" s="33"/>
      <c r="AH329" s="33"/>
      <c r="AL329" s="6">
        <f t="shared" si="37"/>
        <v>0</v>
      </c>
      <c r="AM329" s="6">
        <f t="shared" si="38"/>
        <v>0</v>
      </c>
      <c r="AN329" s="6">
        <f t="shared" si="39"/>
        <v>0</v>
      </c>
    </row>
    <row r="330" spans="1:40" x14ac:dyDescent="0.3">
      <c r="A330" s="32"/>
      <c r="B330" s="31"/>
      <c r="C330" s="31"/>
      <c r="D330" s="31"/>
      <c r="E330" s="31"/>
      <c r="F330" s="31"/>
      <c r="G330" s="31"/>
      <c r="H330" s="31"/>
      <c r="I330" s="31"/>
      <c r="J330" s="31"/>
      <c r="K330" s="30"/>
      <c r="L330" s="30"/>
      <c r="M330" s="30"/>
      <c r="N330" s="30"/>
      <c r="O330" s="30"/>
      <c r="P330" s="30"/>
      <c r="Q330" s="30"/>
      <c r="R330" s="30"/>
      <c r="S330" s="30"/>
      <c r="T330" s="30"/>
      <c r="U330" s="30"/>
      <c r="V330" s="30"/>
      <c r="W330" s="30"/>
      <c r="X330" s="30"/>
      <c r="Y330" s="30"/>
      <c r="Z330" s="30"/>
      <c r="AA330" s="30"/>
      <c r="AB330" s="30"/>
      <c r="AC330" s="30"/>
      <c r="AD330" s="30"/>
      <c r="AE330" s="30"/>
      <c r="AF330" s="33"/>
      <c r="AG330" s="33"/>
      <c r="AH330" s="33"/>
      <c r="AL330" s="6">
        <f t="shared" si="37"/>
        <v>0</v>
      </c>
      <c r="AM330" s="6">
        <f t="shared" si="38"/>
        <v>0</v>
      </c>
      <c r="AN330" s="6">
        <f t="shared" si="39"/>
        <v>0</v>
      </c>
    </row>
    <row r="331" spans="1:40" x14ac:dyDescent="0.3">
      <c r="A331" s="32"/>
      <c r="B331" s="31"/>
      <c r="C331" s="31"/>
      <c r="D331" s="31"/>
      <c r="E331" s="31"/>
      <c r="F331" s="31"/>
      <c r="G331" s="31"/>
      <c r="H331" s="31"/>
      <c r="I331" s="31"/>
      <c r="J331" s="31"/>
      <c r="K331" s="30"/>
      <c r="L331" s="30"/>
      <c r="M331" s="30"/>
      <c r="N331" s="30"/>
      <c r="O331" s="30"/>
      <c r="P331" s="30"/>
      <c r="Q331" s="30"/>
      <c r="R331" s="30"/>
      <c r="S331" s="30"/>
      <c r="T331" s="30"/>
      <c r="U331" s="30"/>
      <c r="V331" s="30"/>
      <c r="W331" s="30"/>
      <c r="X331" s="30"/>
      <c r="Y331" s="30"/>
      <c r="Z331" s="30"/>
      <c r="AA331" s="30"/>
      <c r="AB331" s="30"/>
      <c r="AC331" s="30"/>
      <c r="AD331" s="30"/>
      <c r="AE331" s="30"/>
      <c r="AF331" s="33"/>
      <c r="AG331" s="33"/>
      <c r="AH331" s="33"/>
      <c r="AL331" s="6">
        <f t="shared" si="37"/>
        <v>0</v>
      </c>
      <c r="AM331" s="6">
        <f t="shared" si="38"/>
        <v>0</v>
      </c>
      <c r="AN331" s="6">
        <f t="shared" si="39"/>
        <v>0</v>
      </c>
    </row>
    <row r="332" spans="1:40" x14ac:dyDescent="0.3">
      <c r="A332" s="32"/>
      <c r="B332" s="31"/>
      <c r="C332" s="31"/>
      <c r="D332" s="31"/>
      <c r="E332" s="31"/>
      <c r="F332" s="31"/>
      <c r="G332" s="31"/>
      <c r="H332" s="31"/>
      <c r="I332" s="31"/>
      <c r="J332" s="31"/>
      <c r="K332" s="30"/>
      <c r="L332" s="30"/>
      <c r="M332" s="30"/>
      <c r="N332" s="30"/>
      <c r="O332" s="30"/>
      <c r="P332" s="30"/>
      <c r="Q332" s="30"/>
      <c r="R332" s="30"/>
      <c r="S332" s="30"/>
      <c r="T332" s="30"/>
      <c r="U332" s="30"/>
      <c r="V332" s="30"/>
      <c r="W332" s="30"/>
      <c r="X332" s="30"/>
      <c r="Y332" s="30"/>
      <c r="Z332" s="30"/>
      <c r="AA332" s="30"/>
      <c r="AB332" s="30"/>
      <c r="AC332" s="30"/>
      <c r="AD332" s="30"/>
      <c r="AE332" s="30"/>
      <c r="AF332" s="33"/>
      <c r="AG332" s="33"/>
      <c r="AH332" s="33"/>
      <c r="AL332" s="6">
        <f t="shared" si="37"/>
        <v>0</v>
      </c>
      <c r="AM332" s="6">
        <f t="shared" si="38"/>
        <v>0</v>
      </c>
      <c r="AN332" s="6">
        <f t="shared" si="39"/>
        <v>0</v>
      </c>
    </row>
    <row r="333" spans="1:40" x14ac:dyDescent="0.3">
      <c r="A333" s="32"/>
      <c r="B333" s="31"/>
      <c r="C333" s="31"/>
      <c r="D333" s="31"/>
      <c r="E333" s="31"/>
      <c r="F333" s="31"/>
      <c r="G333" s="31"/>
      <c r="H333" s="31"/>
      <c r="I333" s="31"/>
      <c r="J333" s="31"/>
      <c r="K333" s="30"/>
      <c r="L333" s="30"/>
      <c r="M333" s="30"/>
      <c r="N333" s="30"/>
      <c r="O333" s="30"/>
      <c r="P333" s="30"/>
      <c r="Q333" s="30"/>
      <c r="R333" s="30"/>
      <c r="S333" s="30"/>
      <c r="T333" s="30"/>
      <c r="U333" s="30"/>
      <c r="V333" s="30"/>
      <c r="W333" s="30"/>
      <c r="X333" s="30"/>
      <c r="Y333" s="30"/>
      <c r="Z333" s="30"/>
      <c r="AA333" s="30"/>
      <c r="AB333" s="30"/>
      <c r="AC333" s="30"/>
      <c r="AD333" s="30"/>
      <c r="AE333" s="30"/>
      <c r="AF333" s="33"/>
      <c r="AG333" s="33"/>
      <c r="AH333" s="33"/>
      <c r="AL333" s="6">
        <f t="shared" si="37"/>
        <v>0</v>
      </c>
      <c r="AM333" s="6">
        <f t="shared" si="38"/>
        <v>0</v>
      </c>
      <c r="AN333" s="6">
        <f t="shared" si="39"/>
        <v>0</v>
      </c>
    </row>
    <row r="334" spans="1:40" x14ac:dyDescent="0.3">
      <c r="A334" s="32"/>
      <c r="B334" s="31"/>
      <c r="C334" s="31"/>
      <c r="D334" s="31"/>
      <c r="E334" s="31"/>
      <c r="F334" s="31"/>
      <c r="G334" s="31"/>
      <c r="H334" s="31"/>
      <c r="I334" s="31"/>
      <c r="J334" s="31"/>
      <c r="K334" s="30"/>
      <c r="L334" s="30"/>
      <c r="M334" s="30"/>
      <c r="N334" s="30"/>
      <c r="O334" s="30"/>
      <c r="P334" s="30"/>
      <c r="Q334" s="30"/>
      <c r="R334" s="30"/>
      <c r="S334" s="30"/>
      <c r="T334" s="30"/>
      <c r="U334" s="30"/>
      <c r="V334" s="30"/>
      <c r="W334" s="30"/>
      <c r="X334" s="30"/>
      <c r="Y334" s="30"/>
      <c r="Z334" s="30"/>
      <c r="AA334" s="30"/>
      <c r="AB334" s="30"/>
      <c r="AC334" s="30"/>
      <c r="AD334" s="30"/>
      <c r="AE334" s="30"/>
      <c r="AF334" s="33"/>
      <c r="AG334" s="33"/>
      <c r="AH334" s="33"/>
      <c r="AL334" s="6">
        <f t="shared" si="37"/>
        <v>0</v>
      </c>
      <c r="AM334" s="6">
        <f t="shared" si="38"/>
        <v>0</v>
      </c>
      <c r="AN334" s="6">
        <f t="shared" si="39"/>
        <v>0</v>
      </c>
    </row>
    <row r="335" spans="1:40" x14ac:dyDescent="0.3">
      <c r="A335" s="32"/>
      <c r="B335" s="31"/>
      <c r="C335" s="31"/>
      <c r="D335" s="31"/>
      <c r="E335" s="31"/>
      <c r="F335" s="31"/>
      <c r="G335" s="31"/>
      <c r="H335" s="31"/>
      <c r="I335" s="31"/>
      <c r="J335" s="31"/>
      <c r="K335" s="30"/>
      <c r="L335" s="30"/>
      <c r="M335" s="30"/>
      <c r="N335" s="30"/>
      <c r="O335" s="30"/>
      <c r="P335" s="30"/>
      <c r="Q335" s="30"/>
      <c r="R335" s="30"/>
      <c r="S335" s="30"/>
      <c r="T335" s="30"/>
      <c r="U335" s="30"/>
      <c r="V335" s="30"/>
      <c r="W335" s="30"/>
      <c r="X335" s="30"/>
      <c r="Y335" s="30"/>
      <c r="Z335" s="30"/>
      <c r="AA335" s="30"/>
      <c r="AB335" s="30"/>
      <c r="AC335" s="30"/>
      <c r="AD335" s="30"/>
      <c r="AE335" s="30"/>
      <c r="AF335" s="33"/>
      <c r="AG335" s="33"/>
      <c r="AH335" s="33"/>
      <c r="AL335" s="6">
        <f t="shared" si="37"/>
        <v>0</v>
      </c>
      <c r="AM335" s="6">
        <f t="shared" si="38"/>
        <v>0</v>
      </c>
      <c r="AN335" s="6">
        <f t="shared" si="39"/>
        <v>0</v>
      </c>
    </row>
    <row r="336" spans="1:40" x14ac:dyDescent="0.3">
      <c r="A336" s="32"/>
      <c r="B336" s="31"/>
      <c r="C336" s="31"/>
      <c r="D336" s="31"/>
      <c r="E336" s="31"/>
      <c r="F336" s="31"/>
      <c r="G336" s="31"/>
      <c r="H336" s="31"/>
      <c r="I336" s="31"/>
      <c r="J336" s="31"/>
      <c r="K336" s="30"/>
      <c r="L336" s="30"/>
      <c r="M336" s="30"/>
      <c r="N336" s="30"/>
      <c r="O336" s="30"/>
      <c r="P336" s="30"/>
      <c r="Q336" s="30"/>
      <c r="R336" s="30"/>
      <c r="S336" s="30"/>
      <c r="T336" s="30"/>
      <c r="U336" s="30"/>
      <c r="V336" s="30"/>
      <c r="W336" s="30"/>
      <c r="X336" s="30"/>
      <c r="Y336" s="30"/>
      <c r="Z336" s="30"/>
      <c r="AA336" s="30"/>
      <c r="AB336" s="30"/>
      <c r="AC336" s="30"/>
      <c r="AD336" s="30"/>
      <c r="AE336" s="30"/>
      <c r="AF336" s="33"/>
      <c r="AG336" s="33"/>
      <c r="AH336" s="33"/>
      <c r="AL336" s="6">
        <f t="shared" si="37"/>
        <v>0</v>
      </c>
      <c r="AM336" s="6">
        <f t="shared" si="38"/>
        <v>0</v>
      </c>
      <c r="AN336" s="6">
        <f t="shared" si="39"/>
        <v>0</v>
      </c>
    </row>
    <row r="337" spans="1:40" x14ac:dyDescent="0.3">
      <c r="A337" s="32"/>
      <c r="B337" s="31"/>
      <c r="C337" s="31"/>
      <c r="D337" s="31"/>
      <c r="E337" s="31"/>
      <c r="F337" s="31"/>
      <c r="G337" s="31"/>
      <c r="H337" s="31"/>
      <c r="I337" s="31"/>
      <c r="J337" s="31"/>
      <c r="K337" s="30"/>
      <c r="L337" s="30"/>
      <c r="M337" s="30"/>
      <c r="N337" s="30"/>
      <c r="O337" s="30"/>
      <c r="P337" s="30"/>
      <c r="Q337" s="30"/>
      <c r="R337" s="30"/>
      <c r="S337" s="30"/>
      <c r="T337" s="30"/>
      <c r="U337" s="30"/>
      <c r="V337" s="30"/>
      <c r="W337" s="30"/>
      <c r="X337" s="30"/>
      <c r="Y337" s="30"/>
      <c r="Z337" s="30"/>
      <c r="AA337" s="30"/>
      <c r="AB337" s="30"/>
      <c r="AC337" s="30"/>
      <c r="AD337" s="30"/>
      <c r="AE337" s="30"/>
      <c r="AF337" s="33"/>
      <c r="AG337" s="33"/>
      <c r="AH337" s="33"/>
      <c r="AL337" s="6">
        <f t="shared" si="37"/>
        <v>0</v>
      </c>
      <c r="AM337" s="6">
        <f t="shared" si="38"/>
        <v>0</v>
      </c>
      <c r="AN337" s="6">
        <f t="shared" si="39"/>
        <v>0</v>
      </c>
    </row>
    <row r="338" spans="1:40" x14ac:dyDescent="0.3">
      <c r="A338" s="32"/>
      <c r="B338" s="31"/>
      <c r="C338" s="31"/>
      <c r="D338" s="31"/>
      <c r="E338" s="31"/>
      <c r="F338" s="31"/>
      <c r="G338" s="31"/>
      <c r="H338" s="31"/>
      <c r="I338" s="31"/>
      <c r="J338" s="31"/>
      <c r="K338" s="30"/>
      <c r="L338" s="30"/>
      <c r="M338" s="30"/>
      <c r="N338" s="30"/>
      <c r="O338" s="30"/>
      <c r="P338" s="30"/>
      <c r="Q338" s="30"/>
      <c r="R338" s="30"/>
      <c r="S338" s="30"/>
      <c r="T338" s="30"/>
      <c r="U338" s="30"/>
      <c r="V338" s="30"/>
      <c r="W338" s="30"/>
      <c r="X338" s="30"/>
      <c r="Y338" s="30"/>
      <c r="Z338" s="30"/>
      <c r="AA338" s="30"/>
      <c r="AB338" s="30"/>
      <c r="AC338" s="30"/>
      <c r="AD338" s="30"/>
      <c r="AE338" s="30"/>
      <c r="AF338" s="33"/>
      <c r="AG338" s="33"/>
      <c r="AH338" s="33"/>
      <c r="AL338" s="6">
        <f t="shared" si="37"/>
        <v>0</v>
      </c>
      <c r="AM338" s="6">
        <f t="shared" si="38"/>
        <v>0</v>
      </c>
      <c r="AN338" s="6">
        <f t="shared" si="39"/>
        <v>0</v>
      </c>
    </row>
    <row r="339" spans="1:40" x14ac:dyDescent="0.3">
      <c r="A339" s="32"/>
      <c r="B339" s="31"/>
      <c r="C339" s="31"/>
      <c r="D339" s="31"/>
      <c r="E339" s="31"/>
      <c r="F339" s="31"/>
      <c r="G339" s="31"/>
      <c r="H339" s="31"/>
      <c r="I339" s="31"/>
      <c r="J339" s="31"/>
      <c r="K339" s="30"/>
      <c r="L339" s="30"/>
      <c r="M339" s="30"/>
      <c r="N339" s="30"/>
      <c r="O339" s="30"/>
      <c r="P339" s="30"/>
      <c r="Q339" s="30"/>
      <c r="R339" s="30"/>
      <c r="S339" s="30"/>
      <c r="T339" s="30"/>
      <c r="U339" s="30"/>
      <c r="V339" s="30"/>
      <c r="W339" s="30"/>
      <c r="X339" s="30"/>
      <c r="Y339" s="30"/>
      <c r="Z339" s="30"/>
      <c r="AA339" s="30"/>
      <c r="AB339" s="30"/>
      <c r="AC339" s="30"/>
      <c r="AD339" s="30"/>
      <c r="AE339" s="30"/>
      <c r="AF339" s="33"/>
      <c r="AG339" s="33"/>
      <c r="AH339" s="33"/>
      <c r="AL339" s="6">
        <f t="shared" si="37"/>
        <v>0</v>
      </c>
      <c r="AM339" s="6">
        <f t="shared" si="38"/>
        <v>0</v>
      </c>
      <c r="AN339" s="6">
        <f t="shared" si="39"/>
        <v>0</v>
      </c>
    </row>
    <row r="340" spans="1:40" x14ac:dyDescent="0.3">
      <c r="A340" s="32"/>
      <c r="B340" s="31"/>
      <c r="C340" s="31"/>
      <c r="D340" s="31"/>
      <c r="E340" s="31"/>
      <c r="F340" s="31"/>
      <c r="G340" s="31"/>
      <c r="H340" s="31"/>
      <c r="I340" s="31"/>
      <c r="J340" s="31"/>
      <c r="K340" s="30"/>
      <c r="L340" s="30"/>
      <c r="M340" s="30"/>
      <c r="N340" s="30"/>
      <c r="O340" s="30"/>
      <c r="P340" s="30"/>
      <c r="Q340" s="30"/>
      <c r="R340" s="30"/>
      <c r="S340" s="30"/>
      <c r="T340" s="30"/>
      <c r="U340" s="30"/>
      <c r="V340" s="30"/>
      <c r="W340" s="30"/>
      <c r="X340" s="30"/>
      <c r="Y340" s="30"/>
      <c r="Z340" s="30"/>
      <c r="AA340" s="30"/>
      <c r="AB340" s="30"/>
      <c r="AC340" s="30"/>
      <c r="AD340" s="30"/>
      <c r="AE340" s="30"/>
      <c r="AF340" s="33"/>
      <c r="AG340" s="33"/>
      <c r="AH340" s="33"/>
      <c r="AL340" s="6">
        <f t="shared" si="37"/>
        <v>0</v>
      </c>
      <c r="AM340" s="6">
        <f t="shared" si="38"/>
        <v>0</v>
      </c>
      <c r="AN340" s="6">
        <f t="shared" si="39"/>
        <v>0</v>
      </c>
    </row>
    <row r="341" spans="1:40" x14ac:dyDescent="0.3">
      <c r="A341" s="32"/>
      <c r="B341" s="31"/>
      <c r="C341" s="31"/>
      <c r="D341" s="31"/>
      <c r="E341" s="31"/>
      <c r="F341" s="31"/>
      <c r="G341" s="31"/>
      <c r="H341" s="31"/>
      <c r="I341" s="31"/>
      <c r="J341" s="31"/>
      <c r="K341" s="30"/>
      <c r="L341" s="30"/>
      <c r="M341" s="30"/>
      <c r="N341" s="30"/>
      <c r="O341" s="30"/>
      <c r="P341" s="30"/>
      <c r="Q341" s="30"/>
      <c r="R341" s="30"/>
      <c r="S341" s="30"/>
      <c r="T341" s="30"/>
      <c r="U341" s="30"/>
      <c r="V341" s="30"/>
      <c r="W341" s="30"/>
      <c r="X341" s="30"/>
      <c r="Y341" s="30"/>
      <c r="Z341" s="30"/>
      <c r="AA341" s="30"/>
      <c r="AB341" s="30"/>
      <c r="AC341" s="30"/>
      <c r="AD341" s="30"/>
      <c r="AE341" s="30"/>
      <c r="AF341" s="33"/>
      <c r="AG341" s="33"/>
      <c r="AH341" s="33"/>
      <c r="AL341" s="6">
        <f t="shared" si="37"/>
        <v>0</v>
      </c>
      <c r="AM341" s="6">
        <f t="shared" si="38"/>
        <v>0</v>
      </c>
      <c r="AN341" s="6">
        <f t="shared" si="39"/>
        <v>0</v>
      </c>
    </row>
    <row r="342" spans="1:40" x14ac:dyDescent="0.3">
      <c r="A342" s="32"/>
      <c r="B342" s="31"/>
      <c r="C342" s="31"/>
      <c r="D342" s="31"/>
      <c r="E342" s="31"/>
      <c r="F342" s="31"/>
      <c r="G342" s="31"/>
      <c r="H342" s="31"/>
      <c r="I342" s="31"/>
      <c r="J342" s="31"/>
      <c r="K342" s="30"/>
      <c r="L342" s="30"/>
      <c r="M342" s="30"/>
      <c r="N342" s="30"/>
      <c r="O342" s="30"/>
      <c r="P342" s="30"/>
      <c r="Q342" s="30"/>
      <c r="R342" s="30"/>
      <c r="S342" s="30"/>
      <c r="T342" s="30"/>
      <c r="U342" s="30"/>
      <c r="V342" s="30"/>
      <c r="W342" s="30"/>
      <c r="X342" s="30"/>
      <c r="Y342" s="30"/>
      <c r="Z342" s="30"/>
      <c r="AA342" s="30"/>
      <c r="AB342" s="30"/>
      <c r="AC342" s="30"/>
      <c r="AD342" s="30"/>
      <c r="AE342" s="30"/>
      <c r="AF342" s="33"/>
      <c r="AG342" s="33"/>
      <c r="AH342" s="33"/>
      <c r="AL342" s="6">
        <f t="shared" si="37"/>
        <v>0</v>
      </c>
      <c r="AM342" s="6">
        <f t="shared" si="38"/>
        <v>0</v>
      </c>
      <c r="AN342" s="6">
        <f t="shared" si="39"/>
        <v>0</v>
      </c>
    </row>
    <row r="343" spans="1:40" x14ac:dyDescent="0.3">
      <c r="A343" s="32"/>
      <c r="B343" s="31"/>
      <c r="C343" s="31"/>
      <c r="D343" s="31"/>
      <c r="E343" s="31"/>
      <c r="F343" s="31"/>
      <c r="G343" s="31"/>
      <c r="H343" s="31"/>
      <c r="I343" s="31"/>
      <c r="J343" s="31"/>
      <c r="K343" s="30"/>
      <c r="L343" s="30"/>
      <c r="M343" s="30"/>
      <c r="N343" s="30"/>
      <c r="O343" s="30"/>
      <c r="P343" s="30"/>
      <c r="Q343" s="30"/>
      <c r="R343" s="30"/>
      <c r="S343" s="30"/>
      <c r="T343" s="30"/>
      <c r="U343" s="30"/>
      <c r="V343" s="30"/>
      <c r="W343" s="30"/>
      <c r="X343" s="30"/>
      <c r="Y343" s="30"/>
      <c r="Z343" s="30"/>
      <c r="AA343" s="30"/>
      <c r="AB343" s="30"/>
      <c r="AC343" s="30"/>
      <c r="AD343" s="30"/>
      <c r="AE343" s="30"/>
      <c r="AF343" s="33"/>
      <c r="AG343" s="33"/>
      <c r="AH343" s="33"/>
      <c r="AL343" s="6">
        <f t="shared" si="37"/>
        <v>0</v>
      </c>
      <c r="AM343" s="6">
        <f t="shared" si="38"/>
        <v>0</v>
      </c>
      <c r="AN343" s="6">
        <f t="shared" si="39"/>
        <v>0</v>
      </c>
    </row>
    <row r="344" spans="1:40" x14ac:dyDescent="0.3">
      <c r="A344" s="32"/>
      <c r="B344" s="31"/>
      <c r="C344" s="31"/>
      <c r="D344" s="31"/>
      <c r="E344" s="31"/>
      <c r="F344" s="31"/>
      <c r="G344" s="31"/>
      <c r="H344" s="31"/>
      <c r="I344" s="31"/>
      <c r="J344" s="31"/>
      <c r="K344" s="30"/>
      <c r="L344" s="30"/>
      <c r="M344" s="30"/>
      <c r="N344" s="30"/>
      <c r="O344" s="30"/>
      <c r="P344" s="30"/>
      <c r="Q344" s="30"/>
      <c r="R344" s="30"/>
      <c r="S344" s="30"/>
      <c r="T344" s="30"/>
      <c r="U344" s="30"/>
      <c r="V344" s="30"/>
      <c r="W344" s="30"/>
      <c r="X344" s="30"/>
      <c r="Y344" s="30"/>
      <c r="Z344" s="30"/>
      <c r="AA344" s="30"/>
      <c r="AB344" s="30"/>
      <c r="AC344" s="30"/>
      <c r="AD344" s="30"/>
      <c r="AE344" s="30"/>
      <c r="AF344" s="33"/>
      <c r="AG344" s="33"/>
      <c r="AH344" s="33"/>
      <c r="AL344" s="6">
        <f t="shared" si="37"/>
        <v>0</v>
      </c>
      <c r="AM344" s="6">
        <f t="shared" si="38"/>
        <v>0</v>
      </c>
      <c r="AN344" s="6">
        <f t="shared" si="39"/>
        <v>0</v>
      </c>
    </row>
    <row r="345" spans="1:40" x14ac:dyDescent="0.3">
      <c r="A345" s="32"/>
      <c r="B345" s="31"/>
      <c r="C345" s="31"/>
      <c r="D345" s="31"/>
      <c r="E345" s="31"/>
      <c r="F345" s="31"/>
      <c r="G345" s="31"/>
      <c r="H345" s="31"/>
      <c r="I345" s="31"/>
      <c r="J345" s="31"/>
      <c r="K345" s="30"/>
      <c r="L345" s="30"/>
      <c r="M345" s="30"/>
      <c r="N345" s="30"/>
      <c r="O345" s="30"/>
      <c r="P345" s="30"/>
      <c r="Q345" s="30"/>
      <c r="R345" s="30"/>
      <c r="S345" s="30"/>
      <c r="T345" s="30"/>
      <c r="U345" s="30"/>
      <c r="V345" s="30"/>
      <c r="W345" s="30"/>
      <c r="X345" s="30"/>
      <c r="Y345" s="30"/>
      <c r="Z345" s="30"/>
      <c r="AA345" s="30"/>
      <c r="AB345" s="30"/>
      <c r="AC345" s="30"/>
      <c r="AD345" s="30"/>
      <c r="AE345" s="30"/>
      <c r="AF345" s="33"/>
      <c r="AG345" s="33"/>
      <c r="AH345" s="33"/>
      <c r="AL345" s="6">
        <f t="shared" si="37"/>
        <v>0</v>
      </c>
      <c r="AM345" s="6">
        <f t="shared" si="38"/>
        <v>0</v>
      </c>
      <c r="AN345" s="6">
        <f t="shared" si="39"/>
        <v>0</v>
      </c>
    </row>
    <row r="346" spans="1:40" x14ac:dyDescent="0.3">
      <c r="A346" s="32"/>
      <c r="B346" s="31"/>
      <c r="C346" s="31"/>
      <c r="D346" s="31"/>
      <c r="E346" s="31"/>
      <c r="F346" s="31"/>
      <c r="G346" s="31"/>
      <c r="H346" s="31"/>
      <c r="I346" s="31"/>
      <c r="J346" s="31"/>
      <c r="K346" s="30"/>
      <c r="L346" s="30"/>
      <c r="M346" s="30"/>
      <c r="N346" s="30"/>
      <c r="O346" s="30"/>
      <c r="P346" s="30"/>
      <c r="Q346" s="30"/>
      <c r="R346" s="30"/>
      <c r="S346" s="30"/>
      <c r="T346" s="30"/>
      <c r="U346" s="30"/>
      <c r="V346" s="30"/>
      <c r="W346" s="30"/>
      <c r="X346" s="30"/>
      <c r="Y346" s="30"/>
      <c r="Z346" s="30"/>
      <c r="AA346" s="30"/>
      <c r="AB346" s="30"/>
      <c r="AC346" s="30"/>
      <c r="AD346" s="30"/>
      <c r="AE346" s="30"/>
      <c r="AF346" s="33"/>
      <c r="AG346" s="33"/>
      <c r="AH346" s="33"/>
      <c r="AL346" s="6">
        <f t="shared" si="37"/>
        <v>0</v>
      </c>
      <c r="AM346" s="6">
        <f t="shared" si="38"/>
        <v>0</v>
      </c>
      <c r="AN346" s="6">
        <f t="shared" si="39"/>
        <v>0</v>
      </c>
    </row>
    <row r="347" spans="1:40" x14ac:dyDescent="0.3">
      <c r="A347" s="32"/>
      <c r="B347" s="31"/>
      <c r="C347" s="31"/>
      <c r="D347" s="31"/>
      <c r="E347" s="31"/>
      <c r="F347" s="31"/>
      <c r="G347" s="31"/>
      <c r="H347" s="31"/>
      <c r="I347" s="31"/>
      <c r="J347" s="31"/>
      <c r="K347" s="30"/>
      <c r="L347" s="30"/>
      <c r="M347" s="30"/>
      <c r="N347" s="30"/>
      <c r="O347" s="30"/>
      <c r="P347" s="30"/>
      <c r="Q347" s="30"/>
      <c r="R347" s="30"/>
      <c r="S347" s="30"/>
      <c r="T347" s="30"/>
      <c r="U347" s="30"/>
      <c r="V347" s="30"/>
      <c r="W347" s="30"/>
      <c r="X347" s="30"/>
      <c r="Y347" s="30"/>
      <c r="Z347" s="30"/>
      <c r="AA347" s="30"/>
      <c r="AB347" s="30"/>
      <c r="AC347" s="30"/>
      <c r="AD347" s="30"/>
      <c r="AE347" s="30"/>
      <c r="AF347" s="33"/>
      <c r="AG347" s="33"/>
      <c r="AH347" s="33"/>
      <c r="AL347" s="6">
        <f t="shared" si="37"/>
        <v>0</v>
      </c>
      <c r="AM347" s="6">
        <f t="shared" si="38"/>
        <v>0</v>
      </c>
      <c r="AN347" s="6">
        <f t="shared" si="39"/>
        <v>0</v>
      </c>
    </row>
    <row r="348" spans="1:40" x14ac:dyDescent="0.3">
      <c r="A348" s="32"/>
      <c r="B348" s="31"/>
      <c r="C348" s="31"/>
      <c r="D348" s="31"/>
      <c r="E348" s="31"/>
      <c r="F348" s="31"/>
      <c r="G348" s="31"/>
      <c r="H348" s="31"/>
      <c r="I348" s="31"/>
      <c r="J348" s="31"/>
      <c r="K348" s="30"/>
      <c r="L348" s="30"/>
      <c r="M348" s="30"/>
      <c r="N348" s="30"/>
      <c r="O348" s="30"/>
      <c r="P348" s="30"/>
      <c r="Q348" s="30"/>
      <c r="R348" s="30"/>
      <c r="S348" s="30"/>
      <c r="T348" s="30"/>
      <c r="U348" s="30"/>
      <c r="V348" s="30"/>
      <c r="W348" s="30"/>
      <c r="X348" s="30"/>
      <c r="Y348" s="30"/>
      <c r="Z348" s="30"/>
      <c r="AA348" s="30"/>
      <c r="AB348" s="30"/>
      <c r="AC348" s="30"/>
      <c r="AD348" s="30"/>
      <c r="AE348" s="30"/>
      <c r="AF348" s="33"/>
      <c r="AG348" s="33"/>
      <c r="AH348" s="33"/>
      <c r="AL348" s="6">
        <f t="shared" si="37"/>
        <v>0</v>
      </c>
      <c r="AM348" s="6">
        <f t="shared" si="38"/>
        <v>0</v>
      </c>
      <c r="AN348" s="6">
        <f t="shared" si="39"/>
        <v>0</v>
      </c>
    </row>
    <row r="349" spans="1:40" x14ac:dyDescent="0.3">
      <c r="A349" s="32"/>
      <c r="B349" s="31"/>
      <c r="C349" s="31"/>
      <c r="D349" s="31"/>
      <c r="E349" s="31"/>
      <c r="F349" s="31"/>
      <c r="G349" s="31"/>
      <c r="H349" s="31"/>
      <c r="I349" s="31"/>
      <c r="J349" s="31"/>
      <c r="K349" s="30"/>
      <c r="L349" s="30"/>
      <c r="M349" s="30"/>
      <c r="N349" s="30"/>
      <c r="O349" s="30"/>
      <c r="P349" s="30"/>
      <c r="Q349" s="30"/>
      <c r="R349" s="30"/>
      <c r="S349" s="30"/>
      <c r="T349" s="30"/>
      <c r="U349" s="30"/>
      <c r="V349" s="30"/>
      <c r="W349" s="30"/>
      <c r="X349" s="30"/>
      <c r="Y349" s="30"/>
      <c r="Z349" s="30"/>
      <c r="AA349" s="30"/>
      <c r="AB349" s="30"/>
      <c r="AC349" s="30"/>
      <c r="AD349" s="30"/>
      <c r="AE349" s="30"/>
      <c r="AF349" s="33"/>
      <c r="AG349" s="33"/>
      <c r="AH349" s="33"/>
      <c r="AL349" s="6">
        <f t="shared" si="37"/>
        <v>0</v>
      </c>
      <c r="AM349" s="6">
        <f t="shared" si="38"/>
        <v>0</v>
      </c>
      <c r="AN349" s="6">
        <f t="shared" si="39"/>
        <v>0</v>
      </c>
    </row>
    <row r="350" spans="1:40" x14ac:dyDescent="0.3">
      <c r="A350" s="32"/>
      <c r="B350" s="31"/>
      <c r="C350" s="31"/>
      <c r="D350" s="31"/>
      <c r="E350" s="31"/>
      <c r="F350" s="31"/>
      <c r="G350" s="31"/>
      <c r="H350" s="31"/>
      <c r="I350" s="31"/>
      <c r="J350" s="31"/>
      <c r="K350" s="30"/>
      <c r="L350" s="30"/>
      <c r="M350" s="30"/>
      <c r="N350" s="30"/>
      <c r="O350" s="30"/>
      <c r="P350" s="30"/>
      <c r="Q350" s="30"/>
      <c r="R350" s="30"/>
      <c r="S350" s="30"/>
      <c r="T350" s="30"/>
      <c r="U350" s="30"/>
      <c r="V350" s="30"/>
      <c r="W350" s="30"/>
      <c r="X350" s="30"/>
      <c r="Y350" s="30"/>
      <c r="Z350" s="30"/>
      <c r="AA350" s="30"/>
      <c r="AB350" s="30"/>
      <c r="AC350" s="30"/>
      <c r="AD350" s="30"/>
      <c r="AE350" s="30"/>
      <c r="AF350" s="33"/>
      <c r="AG350" s="33"/>
      <c r="AH350" s="33"/>
      <c r="AL350" s="6">
        <f t="shared" si="37"/>
        <v>0</v>
      </c>
      <c r="AM350" s="6">
        <f t="shared" si="38"/>
        <v>0</v>
      </c>
      <c r="AN350" s="6">
        <f t="shared" si="39"/>
        <v>0</v>
      </c>
    </row>
    <row r="351" spans="1:40" x14ac:dyDescent="0.3">
      <c r="A351" s="32"/>
      <c r="B351" s="31"/>
      <c r="C351" s="31"/>
      <c r="D351" s="31"/>
      <c r="E351" s="31"/>
      <c r="F351" s="31"/>
      <c r="G351" s="31"/>
      <c r="H351" s="31"/>
      <c r="I351" s="31"/>
      <c r="J351" s="31"/>
      <c r="K351" s="30"/>
      <c r="L351" s="30"/>
      <c r="M351" s="30"/>
      <c r="N351" s="30"/>
      <c r="O351" s="30"/>
      <c r="P351" s="30"/>
      <c r="Q351" s="30"/>
      <c r="R351" s="30"/>
      <c r="S351" s="30"/>
      <c r="T351" s="30"/>
      <c r="U351" s="30"/>
      <c r="V351" s="30"/>
      <c r="W351" s="30"/>
      <c r="X351" s="30"/>
      <c r="Y351" s="30"/>
      <c r="Z351" s="30"/>
      <c r="AA351" s="30"/>
      <c r="AB351" s="30"/>
      <c r="AC351" s="30"/>
      <c r="AD351" s="30"/>
      <c r="AE351" s="30"/>
      <c r="AF351" s="33"/>
      <c r="AG351" s="33"/>
      <c r="AH351" s="33"/>
      <c r="AL351" s="6">
        <f t="shared" si="37"/>
        <v>0</v>
      </c>
      <c r="AM351" s="6">
        <f t="shared" si="38"/>
        <v>0</v>
      </c>
      <c r="AN351" s="6">
        <f t="shared" si="39"/>
        <v>0</v>
      </c>
    </row>
    <row r="352" spans="1:40" x14ac:dyDescent="0.3">
      <c r="A352" s="32"/>
      <c r="B352" s="31"/>
      <c r="C352" s="31"/>
      <c r="D352" s="31"/>
      <c r="E352" s="31"/>
      <c r="F352" s="31"/>
      <c r="G352" s="31"/>
      <c r="H352" s="31"/>
      <c r="I352" s="31"/>
      <c r="J352" s="31"/>
      <c r="K352" s="30"/>
      <c r="L352" s="30"/>
      <c r="M352" s="30"/>
      <c r="N352" s="30"/>
      <c r="O352" s="30"/>
      <c r="P352" s="30"/>
      <c r="Q352" s="30"/>
      <c r="R352" s="30"/>
      <c r="S352" s="30"/>
      <c r="T352" s="30"/>
      <c r="U352" s="30"/>
      <c r="V352" s="30"/>
      <c r="W352" s="30"/>
      <c r="X352" s="30"/>
      <c r="Y352" s="30"/>
      <c r="Z352" s="30"/>
      <c r="AA352" s="30"/>
      <c r="AB352" s="30"/>
      <c r="AC352" s="30"/>
      <c r="AD352" s="30"/>
      <c r="AE352" s="30"/>
      <c r="AF352" s="33"/>
      <c r="AG352" s="33"/>
      <c r="AH352" s="33"/>
      <c r="AL352" s="6">
        <f t="shared" si="37"/>
        <v>0</v>
      </c>
      <c r="AM352" s="6">
        <f t="shared" si="38"/>
        <v>0</v>
      </c>
      <c r="AN352" s="6">
        <f t="shared" si="39"/>
        <v>0</v>
      </c>
    </row>
    <row r="353" spans="1:40" x14ac:dyDescent="0.3">
      <c r="A353" s="32"/>
      <c r="B353" s="31"/>
      <c r="C353" s="31"/>
      <c r="D353" s="31"/>
      <c r="E353" s="31"/>
      <c r="F353" s="31"/>
      <c r="G353" s="31"/>
      <c r="H353" s="31"/>
      <c r="I353" s="31"/>
      <c r="J353" s="31"/>
      <c r="K353" s="30"/>
      <c r="L353" s="30"/>
      <c r="M353" s="30"/>
      <c r="N353" s="30"/>
      <c r="O353" s="30"/>
      <c r="P353" s="30"/>
      <c r="Q353" s="30"/>
      <c r="R353" s="30"/>
      <c r="S353" s="30"/>
      <c r="T353" s="30"/>
      <c r="U353" s="30"/>
      <c r="V353" s="30"/>
      <c r="W353" s="30"/>
      <c r="X353" s="30"/>
      <c r="Y353" s="30"/>
      <c r="Z353" s="30"/>
      <c r="AA353" s="30"/>
      <c r="AB353" s="30"/>
      <c r="AC353" s="30"/>
      <c r="AD353" s="30"/>
      <c r="AE353" s="30"/>
      <c r="AF353" s="33"/>
      <c r="AG353" s="33"/>
      <c r="AH353" s="33"/>
      <c r="AL353" s="6">
        <f t="shared" si="37"/>
        <v>0</v>
      </c>
      <c r="AM353" s="6">
        <f t="shared" si="38"/>
        <v>0</v>
      </c>
      <c r="AN353" s="6">
        <f t="shared" si="39"/>
        <v>0</v>
      </c>
    </row>
    <row r="354" spans="1:40" x14ac:dyDescent="0.3">
      <c r="A354" s="32"/>
      <c r="B354" s="31"/>
      <c r="C354" s="31"/>
      <c r="D354" s="31"/>
      <c r="E354" s="31"/>
      <c r="F354" s="31"/>
      <c r="G354" s="31"/>
      <c r="H354" s="31"/>
      <c r="I354" s="31"/>
      <c r="J354" s="31"/>
      <c r="K354" s="30"/>
      <c r="L354" s="30"/>
      <c r="M354" s="30"/>
      <c r="N354" s="30"/>
      <c r="O354" s="30"/>
      <c r="P354" s="30"/>
      <c r="Q354" s="30"/>
      <c r="R354" s="30"/>
      <c r="S354" s="30"/>
      <c r="T354" s="30"/>
      <c r="U354" s="30"/>
      <c r="V354" s="30"/>
      <c r="W354" s="30"/>
      <c r="X354" s="30"/>
      <c r="Y354" s="30"/>
      <c r="Z354" s="30"/>
      <c r="AA354" s="30"/>
      <c r="AB354" s="30"/>
      <c r="AC354" s="30"/>
      <c r="AD354" s="30"/>
      <c r="AE354" s="30"/>
      <c r="AF354" s="33"/>
      <c r="AG354" s="33"/>
      <c r="AH354" s="33"/>
      <c r="AL354" s="6">
        <f t="shared" si="37"/>
        <v>0</v>
      </c>
      <c r="AM354" s="6">
        <f t="shared" si="38"/>
        <v>0</v>
      </c>
      <c r="AN354" s="6">
        <f t="shared" si="39"/>
        <v>0</v>
      </c>
    </row>
    <row r="355" spans="1:40" x14ac:dyDescent="0.3">
      <c r="A355" s="32"/>
      <c r="B355" s="31"/>
      <c r="C355" s="31"/>
      <c r="D355" s="31"/>
      <c r="E355" s="31"/>
      <c r="F355" s="31"/>
      <c r="G355" s="31"/>
      <c r="H355" s="31"/>
      <c r="I355" s="31"/>
      <c r="J355" s="31"/>
      <c r="K355" s="30"/>
      <c r="L355" s="30"/>
      <c r="M355" s="30"/>
      <c r="N355" s="30"/>
      <c r="O355" s="30"/>
      <c r="P355" s="30"/>
      <c r="Q355" s="30"/>
      <c r="R355" s="30"/>
      <c r="S355" s="30"/>
      <c r="T355" s="30"/>
      <c r="U355" s="30"/>
      <c r="V355" s="30"/>
      <c r="W355" s="30"/>
      <c r="X355" s="30"/>
      <c r="Y355" s="30"/>
      <c r="Z355" s="30"/>
      <c r="AA355" s="30"/>
      <c r="AB355" s="30"/>
      <c r="AC355" s="30"/>
      <c r="AD355" s="30"/>
      <c r="AE355" s="30"/>
      <c r="AF355" s="33"/>
      <c r="AG355" s="33"/>
      <c r="AH355" s="33"/>
      <c r="AL355" s="6">
        <f t="shared" si="37"/>
        <v>0</v>
      </c>
      <c r="AM355" s="6">
        <f t="shared" si="38"/>
        <v>0</v>
      </c>
      <c r="AN355" s="6">
        <f t="shared" si="39"/>
        <v>0</v>
      </c>
    </row>
    <row r="356" spans="1:40" x14ac:dyDescent="0.3">
      <c r="A356" s="32"/>
      <c r="B356" s="31"/>
      <c r="C356" s="31"/>
      <c r="D356" s="31"/>
      <c r="E356" s="31"/>
      <c r="F356" s="31"/>
      <c r="G356" s="31"/>
      <c r="H356" s="31"/>
      <c r="I356" s="31"/>
      <c r="J356" s="31"/>
      <c r="K356" s="30"/>
      <c r="L356" s="30"/>
      <c r="M356" s="30"/>
      <c r="N356" s="30"/>
      <c r="O356" s="30"/>
      <c r="P356" s="30"/>
      <c r="Q356" s="30"/>
      <c r="R356" s="30"/>
      <c r="S356" s="30"/>
      <c r="T356" s="30"/>
      <c r="U356" s="30"/>
      <c r="V356" s="30"/>
      <c r="W356" s="30"/>
      <c r="X356" s="30"/>
      <c r="Y356" s="30"/>
      <c r="Z356" s="30"/>
      <c r="AA356" s="30"/>
      <c r="AB356" s="30"/>
      <c r="AC356" s="30"/>
      <c r="AD356" s="30"/>
      <c r="AE356" s="30"/>
      <c r="AF356" s="33"/>
      <c r="AG356" s="33"/>
      <c r="AH356" s="33"/>
      <c r="AL356" s="6">
        <f t="shared" si="37"/>
        <v>0</v>
      </c>
      <c r="AM356" s="6">
        <f t="shared" si="38"/>
        <v>0</v>
      </c>
      <c r="AN356" s="6">
        <f t="shared" si="39"/>
        <v>0</v>
      </c>
    </row>
    <row r="357" spans="1:40" x14ac:dyDescent="0.3">
      <c r="A357" s="32"/>
      <c r="B357" s="31"/>
      <c r="C357" s="31"/>
      <c r="D357" s="31"/>
      <c r="E357" s="31"/>
      <c r="F357" s="31"/>
      <c r="G357" s="31"/>
      <c r="H357" s="31"/>
      <c r="I357" s="31"/>
      <c r="J357" s="31"/>
      <c r="K357" s="30"/>
      <c r="L357" s="30"/>
      <c r="M357" s="30"/>
      <c r="N357" s="30"/>
      <c r="O357" s="30"/>
      <c r="P357" s="30"/>
      <c r="Q357" s="30"/>
      <c r="R357" s="30"/>
      <c r="S357" s="30"/>
      <c r="T357" s="30"/>
      <c r="U357" s="30"/>
      <c r="V357" s="30"/>
      <c r="W357" s="30"/>
      <c r="X357" s="30"/>
      <c r="Y357" s="30"/>
      <c r="Z357" s="30"/>
      <c r="AA357" s="30"/>
      <c r="AB357" s="30"/>
      <c r="AC357" s="30"/>
      <c r="AD357" s="30"/>
      <c r="AE357" s="30"/>
      <c r="AF357" s="33"/>
      <c r="AG357" s="33"/>
      <c r="AH357" s="33"/>
      <c r="AL357" s="6">
        <f t="shared" si="37"/>
        <v>0</v>
      </c>
      <c r="AM357" s="6">
        <f t="shared" si="38"/>
        <v>0</v>
      </c>
      <c r="AN357" s="6">
        <f t="shared" si="39"/>
        <v>0</v>
      </c>
    </row>
    <row r="358" spans="1:40" x14ac:dyDescent="0.3">
      <c r="A358" s="32"/>
      <c r="B358" s="31"/>
      <c r="C358" s="31"/>
      <c r="D358" s="31"/>
      <c r="E358" s="31"/>
      <c r="F358" s="31"/>
      <c r="G358" s="31"/>
      <c r="H358" s="31"/>
      <c r="I358" s="31"/>
      <c r="J358" s="31"/>
      <c r="K358" s="30"/>
      <c r="L358" s="30"/>
      <c r="M358" s="30"/>
      <c r="N358" s="30"/>
      <c r="O358" s="30"/>
      <c r="P358" s="30"/>
      <c r="Q358" s="30"/>
      <c r="R358" s="30"/>
      <c r="S358" s="30"/>
      <c r="T358" s="30"/>
      <c r="U358" s="30"/>
      <c r="V358" s="30"/>
      <c r="W358" s="30"/>
      <c r="X358" s="30"/>
      <c r="Y358" s="30"/>
      <c r="Z358" s="30"/>
      <c r="AA358" s="30"/>
      <c r="AB358" s="30"/>
      <c r="AC358" s="30"/>
      <c r="AD358" s="30"/>
      <c r="AE358" s="30"/>
      <c r="AF358" s="33"/>
      <c r="AG358" s="33"/>
      <c r="AH358" s="33"/>
      <c r="AL358" s="6">
        <f t="shared" si="37"/>
        <v>0</v>
      </c>
      <c r="AM358" s="6">
        <f t="shared" si="38"/>
        <v>0</v>
      </c>
      <c r="AN358" s="6">
        <f t="shared" si="39"/>
        <v>0</v>
      </c>
    </row>
    <row r="359" spans="1:40" x14ac:dyDescent="0.3">
      <c r="A359" s="32"/>
      <c r="B359" s="31"/>
      <c r="C359" s="31"/>
      <c r="D359" s="31"/>
      <c r="E359" s="31"/>
      <c r="F359" s="31"/>
      <c r="G359" s="31"/>
      <c r="H359" s="31"/>
      <c r="I359" s="31"/>
      <c r="J359" s="31"/>
      <c r="K359" s="30"/>
      <c r="L359" s="30"/>
      <c r="M359" s="30"/>
      <c r="N359" s="30"/>
      <c r="O359" s="30"/>
      <c r="P359" s="30"/>
      <c r="Q359" s="30"/>
      <c r="R359" s="30"/>
      <c r="S359" s="30"/>
      <c r="T359" s="30"/>
      <c r="U359" s="30"/>
      <c r="V359" s="30"/>
      <c r="W359" s="30"/>
      <c r="X359" s="30"/>
      <c r="Y359" s="30"/>
      <c r="Z359" s="30"/>
      <c r="AA359" s="30"/>
      <c r="AB359" s="30"/>
      <c r="AC359" s="30"/>
      <c r="AD359" s="30"/>
      <c r="AE359" s="30"/>
      <c r="AF359" s="33"/>
      <c r="AG359" s="33"/>
      <c r="AH359" s="33"/>
      <c r="AL359" s="6">
        <f t="shared" si="37"/>
        <v>0</v>
      </c>
      <c r="AM359" s="6">
        <f t="shared" si="38"/>
        <v>0</v>
      </c>
      <c r="AN359" s="6">
        <f t="shared" si="39"/>
        <v>0</v>
      </c>
    </row>
    <row r="360" spans="1:40" x14ac:dyDescent="0.3">
      <c r="A360" s="32"/>
      <c r="B360" s="31"/>
      <c r="C360" s="31"/>
      <c r="D360" s="31"/>
      <c r="E360" s="31"/>
      <c r="F360" s="31"/>
      <c r="G360" s="31"/>
      <c r="H360" s="31"/>
      <c r="I360" s="31"/>
      <c r="J360" s="31"/>
      <c r="K360" s="30"/>
      <c r="L360" s="30"/>
      <c r="M360" s="30"/>
      <c r="N360" s="30"/>
      <c r="O360" s="30"/>
      <c r="P360" s="30"/>
      <c r="Q360" s="30"/>
      <c r="R360" s="30"/>
      <c r="S360" s="30"/>
      <c r="T360" s="30"/>
      <c r="U360" s="30"/>
      <c r="V360" s="30"/>
      <c r="W360" s="30"/>
      <c r="X360" s="30"/>
      <c r="Y360" s="30"/>
      <c r="Z360" s="30"/>
      <c r="AA360" s="30"/>
      <c r="AB360" s="30"/>
      <c r="AC360" s="30"/>
      <c r="AD360" s="30"/>
      <c r="AE360" s="30"/>
      <c r="AF360" s="33"/>
      <c r="AG360" s="33"/>
      <c r="AH360" s="33"/>
      <c r="AL360" s="6">
        <f t="shared" si="37"/>
        <v>0</v>
      </c>
      <c r="AM360" s="6">
        <f t="shared" si="38"/>
        <v>0</v>
      </c>
      <c r="AN360" s="6">
        <f t="shared" si="39"/>
        <v>0</v>
      </c>
    </row>
    <row r="361" spans="1:40" x14ac:dyDescent="0.3">
      <c r="A361" s="32"/>
      <c r="B361" s="31"/>
      <c r="C361" s="31"/>
      <c r="D361" s="31"/>
      <c r="E361" s="31"/>
      <c r="F361" s="31"/>
      <c r="G361" s="31"/>
      <c r="H361" s="31"/>
      <c r="I361" s="31"/>
      <c r="J361" s="31"/>
      <c r="K361" s="30"/>
      <c r="L361" s="30"/>
      <c r="M361" s="30"/>
      <c r="N361" s="30"/>
      <c r="O361" s="30"/>
      <c r="P361" s="30"/>
      <c r="Q361" s="30"/>
      <c r="R361" s="30"/>
      <c r="S361" s="30"/>
      <c r="T361" s="30"/>
      <c r="U361" s="30"/>
      <c r="V361" s="30"/>
      <c r="W361" s="30"/>
      <c r="X361" s="30"/>
      <c r="Y361" s="30"/>
      <c r="Z361" s="30"/>
      <c r="AA361" s="30"/>
      <c r="AB361" s="30"/>
      <c r="AC361" s="30"/>
      <c r="AD361" s="30"/>
      <c r="AE361" s="30"/>
      <c r="AF361" s="33"/>
      <c r="AG361" s="33"/>
      <c r="AH361" s="33"/>
      <c r="AL361" s="6">
        <f t="shared" si="37"/>
        <v>0</v>
      </c>
      <c r="AM361" s="6">
        <f t="shared" si="38"/>
        <v>0</v>
      </c>
      <c r="AN361" s="6">
        <f t="shared" si="39"/>
        <v>0</v>
      </c>
    </row>
    <row r="362" spans="1:40" x14ac:dyDescent="0.3">
      <c r="A362" s="32"/>
      <c r="B362" s="31"/>
      <c r="C362" s="31"/>
      <c r="D362" s="31"/>
      <c r="E362" s="31"/>
      <c r="F362" s="31"/>
      <c r="G362" s="31"/>
      <c r="H362" s="31"/>
      <c r="I362" s="31"/>
      <c r="J362" s="31"/>
      <c r="K362" s="30"/>
      <c r="L362" s="30"/>
      <c r="M362" s="30"/>
      <c r="N362" s="30"/>
      <c r="O362" s="30"/>
      <c r="P362" s="30"/>
      <c r="Q362" s="30"/>
      <c r="R362" s="30"/>
      <c r="S362" s="30"/>
      <c r="T362" s="30"/>
      <c r="U362" s="30"/>
      <c r="V362" s="30"/>
      <c r="W362" s="30"/>
      <c r="X362" s="30"/>
      <c r="Y362" s="30"/>
      <c r="Z362" s="30"/>
      <c r="AA362" s="30"/>
      <c r="AB362" s="30"/>
      <c r="AC362" s="30"/>
      <c r="AD362" s="30"/>
      <c r="AE362" s="30"/>
      <c r="AF362" s="33"/>
      <c r="AG362" s="33"/>
      <c r="AH362" s="33"/>
      <c r="AL362" s="6">
        <f t="shared" si="37"/>
        <v>0</v>
      </c>
      <c r="AM362" s="6">
        <f t="shared" si="38"/>
        <v>0</v>
      </c>
      <c r="AN362" s="6">
        <f t="shared" si="39"/>
        <v>0</v>
      </c>
    </row>
    <row r="363" spans="1:40" x14ac:dyDescent="0.3">
      <c r="A363" s="32"/>
      <c r="B363" s="31"/>
      <c r="C363" s="31"/>
      <c r="D363" s="31"/>
      <c r="E363" s="31"/>
      <c r="F363" s="31"/>
      <c r="G363" s="31"/>
      <c r="H363" s="31"/>
      <c r="I363" s="31"/>
      <c r="J363" s="31"/>
      <c r="K363" s="30"/>
      <c r="L363" s="30"/>
      <c r="M363" s="30"/>
      <c r="N363" s="30"/>
      <c r="O363" s="30"/>
      <c r="P363" s="30"/>
      <c r="Q363" s="30"/>
      <c r="R363" s="30"/>
      <c r="S363" s="30"/>
      <c r="T363" s="30"/>
      <c r="U363" s="30"/>
      <c r="V363" s="30"/>
      <c r="W363" s="30"/>
      <c r="X363" s="30"/>
      <c r="Y363" s="30"/>
      <c r="Z363" s="30"/>
      <c r="AA363" s="30"/>
      <c r="AB363" s="30"/>
      <c r="AC363" s="30"/>
      <c r="AD363" s="30"/>
      <c r="AE363" s="30"/>
      <c r="AF363" s="33"/>
      <c r="AG363" s="33"/>
      <c r="AH363" s="33"/>
    </row>
    <row r="364" spans="1:40" x14ac:dyDescent="0.3">
      <c r="A364" s="32"/>
      <c r="B364" s="31"/>
      <c r="C364" s="31"/>
      <c r="D364" s="31"/>
      <c r="E364" s="31"/>
      <c r="F364" s="31"/>
      <c r="G364" s="31"/>
      <c r="H364" s="31"/>
      <c r="I364" s="31"/>
      <c r="J364" s="31"/>
      <c r="K364" s="30"/>
      <c r="L364" s="30"/>
      <c r="M364" s="30"/>
      <c r="N364" s="30"/>
      <c r="O364" s="30"/>
      <c r="P364" s="30"/>
      <c r="Q364" s="30"/>
      <c r="R364" s="30"/>
      <c r="S364" s="30"/>
      <c r="T364" s="30"/>
      <c r="U364" s="30"/>
      <c r="V364" s="30"/>
      <c r="W364" s="30"/>
      <c r="X364" s="30"/>
      <c r="Y364" s="30"/>
      <c r="Z364" s="30"/>
      <c r="AA364" s="30"/>
      <c r="AB364" s="30"/>
      <c r="AC364" s="30"/>
      <c r="AD364" s="30"/>
      <c r="AE364" s="30"/>
      <c r="AF364" s="33"/>
      <c r="AG364" s="33"/>
      <c r="AH364" s="33"/>
    </row>
    <row r="365" spans="1:40" x14ac:dyDescent="0.3">
      <c r="A365" s="32"/>
      <c r="B365" s="31"/>
      <c r="C365" s="31"/>
      <c r="D365" s="31"/>
      <c r="E365" s="31"/>
      <c r="F365" s="31"/>
      <c r="G365" s="31"/>
      <c r="H365" s="31"/>
      <c r="I365" s="31"/>
      <c r="J365" s="31"/>
      <c r="K365" s="30"/>
      <c r="L365" s="30"/>
      <c r="M365" s="30"/>
      <c r="N365" s="30"/>
      <c r="O365" s="30"/>
      <c r="P365" s="30"/>
      <c r="Q365" s="30"/>
      <c r="R365" s="30"/>
      <c r="S365" s="30"/>
      <c r="T365" s="30"/>
      <c r="U365" s="30"/>
      <c r="V365" s="30"/>
      <c r="W365" s="30"/>
      <c r="X365" s="30"/>
      <c r="Y365" s="30"/>
      <c r="Z365" s="30"/>
      <c r="AA365" s="30"/>
      <c r="AB365" s="30"/>
      <c r="AC365" s="30"/>
      <c r="AD365" s="30"/>
      <c r="AE365" s="30"/>
      <c r="AF365" s="33"/>
      <c r="AG365" s="33"/>
      <c r="AH365" s="33"/>
    </row>
    <row r="366" spans="1:40" x14ac:dyDescent="0.3">
      <c r="A366" s="32"/>
      <c r="B366" s="31"/>
      <c r="C366" s="31"/>
      <c r="D366" s="31"/>
      <c r="E366" s="31"/>
      <c r="F366" s="31"/>
      <c r="G366" s="31"/>
      <c r="H366" s="86"/>
      <c r="I366" s="86"/>
      <c r="J366" s="86"/>
      <c r="K366" s="30"/>
      <c r="L366" s="30"/>
      <c r="M366" s="30"/>
      <c r="N366" s="30"/>
      <c r="O366" s="30"/>
      <c r="P366" s="30"/>
      <c r="Q366" s="30"/>
      <c r="R366" s="30"/>
      <c r="S366" s="30"/>
      <c r="T366" s="30"/>
      <c r="U366" s="30"/>
      <c r="V366" s="30"/>
      <c r="W366" s="30"/>
      <c r="X366" s="30"/>
      <c r="Y366" s="30"/>
      <c r="Z366" s="30"/>
      <c r="AA366" s="30"/>
      <c r="AB366" s="30"/>
      <c r="AC366" s="30"/>
      <c r="AD366" s="30"/>
      <c r="AE366" s="30"/>
      <c r="AF366" s="33"/>
      <c r="AG366" s="33"/>
      <c r="AH366" s="33"/>
    </row>
    <row r="367" spans="1:40" x14ac:dyDescent="0.3">
      <c r="A367" s="32"/>
      <c r="B367" s="31"/>
      <c r="C367" s="31"/>
      <c r="D367" s="31"/>
      <c r="E367" s="31"/>
      <c r="F367" s="31"/>
      <c r="G367" s="31"/>
      <c r="H367" s="86"/>
      <c r="I367" s="86"/>
      <c r="J367" s="86"/>
      <c r="K367" s="30"/>
      <c r="L367" s="30"/>
      <c r="M367" s="30"/>
      <c r="N367" s="30"/>
      <c r="O367" s="30"/>
      <c r="P367" s="30"/>
      <c r="Q367" s="30"/>
      <c r="R367" s="30"/>
      <c r="S367" s="30"/>
      <c r="T367" s="30"/>
      <c r="U367" s="30"/>
      <c r="V367" s="30"/>
      <c r="W367" s="30"/>
      <c r="X367" s="30"/>
      <c r="Y367" s="30"/>
      <c r="Z367" s="30"/>
      <c r="AA367" s="30"/>
      <c r="AB367" s="30"/>
      <c r="AC367" s="30"/>
      <c r="AD367" s="30"/>
      <c r="AE367" s="30"/>
      <c r="AF367" s="33"/>
      <c r="AG367" s="33"/>
      <c r="AH367" s="33"/>
    </row>
    <row r="368" spans="1:40" x14ac:dyDescent="0.3">
      <c r="A368" s="32"/>
      <c r="B368" s="31"/>
      <c r="C368" s="31"/>
      <c r="D368" s="31"/>
      <c r="E368" s="31"/>
      <c r="F368" s="31"/>
      <c r="G368" s="31"/>
      <c r="H368" s="86"/>
      <c r="I368" s="86"/>
      <c r="J368" s="86"/>
      <c r="K368" s="30"/>
      <c r="L368" s="30"/>
      <c r="M368" s="30"/>
      <c r="N368" s="30"/>
      <c r="O368" s="30"/>
      <c r="P368" s="30"/>
      <c r="Q368" s="30"/>
      <c r="R368" s="30"/>
      <c r="S368" s="30"/>
      <c r="T368" s="30"/>
      <c r="U368" s="30"/>
      <c r="V368" s="30"/>
      <c r="W368" s="30"/>
      <c r="X368" s="30"/>
      <c r="Y368" s="30"/>
      <c r="Z368" s="30"/>
      <c r="AA368" s="30"/>
      <c r="AB368" s="30"/>
      <c r="AC368" s="30"/>
      <c r="AD368" s="30"/>
      <c r="AE368" s="30"/>
      <c r="AF368" s="33"/>
      <c r="AG368" s="33"/>
      <c r="AH368" s="33"/>
    </row>
    <row r="369" spans="1:34" x14ac:dyDescent="0.3">
      <c r="A369" s="32"/>
      <c r="B369" s="31"/>
      <c r="C369" s="31"/>
      <c r="D369" s="31"/>
      <c r="E369" s="31"/>
      <c r="F369" s="31"/>
      <c r="G369" s="31"/>
      <c r="H369" s="86"/>
      <c r="I369" s="86"/>
      <c r="J369" s="86"/>
      <c r="K369" s="30"/>
      <c r="L369" s="30"/>
      <c r="M369" s="30"/>
      <c r="N369" s="30"/>
      <c r="O369" s="30"/>
      <c r="P369" s="30"/>
      <c r="Q369" s="30"/>
      <c r="R369" s="30"/>
      <c r="S369" s="30"/>
      <c r="T369" s="30"/>
      <c r="U369" s="30"/>
      <c r="V369" s="30"/>
      <c r="W369" s="30"/>
      <c r="X369" s="30"/>
      <c r="Y369" s="30"/>
      <c r="Z369" s="30"/>
      <c r="AA369" s="30"/>
      <c r="AB369" s="30"/>
      <c r="AC369" s="30"/>
      <c r="AD369" s="30"/>
      <c r="AE369" s="30"/>
      <c r="AF369" s="33"/>
      <c r="AG369" s="33"/>
      <c r="AH369" s="33"/>
    </row>
    <row r="370" spans="1:34" x14ac:dyDescent="0.3">
      <c r="A370" s="32"/>
      <c r="B370" s="31"/>
      <c r="C370" s="31"/>
      <c r="D370" s="31"/>
      <c r="E370" s="31"/>
      <c r="F370" s="31"/>
      <c r="G370" s="31"/>
      <c r="H370" s="86"/>
      <c r="I370" s="86"/>
      <c r="J370" s="86"/>
      <c r="K370" s="30"/>
      <c r="L370" s="30"/>
      <c r="M370" s="30"/>
      <c r="N370" s="30"/>
      <c r="O370" s="30"/>
      <c r="P370" s="30"/>
      <c r="Q370" s="30"/>
      <c r="R370" s="30"/>
      <c r="S370" s="30"/>
      <c r="T370" s="30"/>
      <c r="U370" s="30"/>
      <c r="V370" s="30"/>
      <c r="W370" s="30"/>
      <c r="X370" s="30"/>
      <c r="Y370" s="30"/>
      <c r="Z370" s="30"/>
      <c r="AA370" s="30"/>
      <c r="AB370" s="30"/>
      <c r="AC370" s="30"/>
      <c r="AD370" s="30"/>
      <c r="AE370" s="30"/>
      <c r="AF370" s="33"/>
      <c r="AG370" s="33"/>
      <c r="AH370" s="33"/>
    </row>
    <row r="371" spans="1:34" x14ac:dyDescent="0.3">
      <c r="A371" s="32"/>
      <c r="B371" s="31"/>
      <c r="C371" s="31"/>
      <c r="D371" s="31"/>
      <c r="E371" s="31"/>
      <c r="F371" s="31"/>
      <c r="G371" s="31"/>
      <c r="H371" s="86"/>
      <c r="I371" s="86"/>
      <c r="J371" s="86"/>
      <c r="K371" s="30"/>
      <c r="L371" s="30"/>
      <c r="M371" s="30"/>
      <c r="N371" s="30"/>
      <c r="O371" s="30"/>
      <c r="P371" s="30"/>
      <c r="Q371" s="30"/>
      <c r="R371" s="30"/>
      <c r="S371" s="30"/>
      <c r="T371" s="30"/>
      <c r="U371" s="30"/>
      <c r="V371" s="30"/>
      <c r="W371" s="30"/>
      <c r="X371" s="30"/>
      <c r="Y371" s="30"/>
      <c r="Z371" s="30"/>
      <c r="AA371" s="30"/>
      <c r="AB371" s="30"/>
      <c r="AC371" s="30"/>
      <c r="AD371" s="30"/>
      <c r="AE371" s="30"/>
      <c r="AF371" s="33"/>
      <c r="AG371" s="33"/>
      <c r="AH371" s="33"/>
    </row>
    <row r="372" spans="1:34" x14ac:dyDescent="0.3">
      <c r="A372" s="32"/>
      <c r="B372" s="31"/>
      <c r="C372" s="31"/>
      <c r="D372" s="31"/>
      <c r="E372" s="31"/>
      <c r="F372" s="31"/>
      <c r="G372" s="31"/>
      <c r="H372" s="86"/>
      <c r="I372" s="86"/>
      <c r="J372" s="86"/>
      <c r="K372" s="30"/>
      <c r="L372" s="30"/>
      <c r="M372" s="30"/>
      <c r="N372" s="30"/>
      <c r="O372" s="30"/>
      <c r="P372" s="30"/>
      <c r="Q372" s="30"/>
      <c r="R372" s="30"/>
      <c r="S372" s="30"/>
      <c r="T372" s="30"/>
      <c r="U372" s="30"/>
      <c r="V372" s="30"/>
      <c r="W372" s="30"/>
      <c r="X372" s="30"/>
      <c r="Y372" s="30"/>
      <c r="Z372" s="30"/>
      <c r="AA372" s="30"/>
      <c r="AB372" s="30"/>
      <c r="AC372" s="30"/>
      <c r="AD372" s="30"/>
      <c r="AE372" s="30"/>
      <c r="AF372" s="33"/>
      <c r="AG372" s="33"/>
      <c r="AH372" s="33"/>
    </row>
    <row r="373" spans="1:34" x14ac:dyDescent="0.3">
      <c r="A373" s="32"/>
      <c r="B373" s="31"/>
      <c r="C373" s="31"/>
      <c r="D373" s="31"/>
      <c r="E373" s="31"/>
      <c r="F373" s="31"/>
      <c r="G373" s="31"/>
      <c r="H373" s="86"/>
      <c r="I373" s="86"/>
      <c r="J373" s="86"/>
      <c r="K373" s="30"/>
      <c r="L373" s="30"/>
      <c r="M373" s="30"/>
      <c r="N373" s="30"/>
      <c r="O373" s="30"/>
      <c r="P373" s="30"/>
      <c r="Q373" s="30"/>
      <c r="R373" s="30"/>
      <c r="S373" s="30"/>
      <c r="T373" s="30"/>
      <c r="U373" s="30"/>
      <c r="V373" s="30"/>
      <c r="W373" s="30"/>
      <c r="X373" s="30"/>
      <c r="Y373" s="30"/>
      <c r="Z373" s="30"/>
      <c r="AA373" s="30"/>
      <c r="AB373" s="30"/>
      <c r="AC373" s="30"/>
      <c r="AD373" s="30"/>
      <c r="AE373" s="30"/>
      <c r="AF373" s="33"/>
      <c r="AG373" s="33"/>
      <c r="AH373" s="33"/>
    </row>
    <row r="374" spans="1:34" x14ac:dyDescent="0.3">
      <c r="A374" s="32"/>
      <c r="B374" s="31"/>
      <c r="C374" s="31"/>
      <c r="D374" s="31"/>
      <c r="E374" s="31"/>
      <c r="F374" s="31"/>
      <c r="G374" s="31"/>
      <c r="H374" s="86"/>
      <c r="I374" s="86"/>
      <c r="J374" s="86"/>
      <c r="K374" s="30"/>
      <c r="L374" s="30"/>
      <c r="M374" s="30"/>
      <c r="N374" s="30"/>
      <c r="O374" s="30"/>
      <c r="P374" s="30"/>
      <c r="Q374" s="30"/>
      <c r="R374" s="30"/>
      <c r="S374" s="30"/>
      <c r="T374" s="30"/>
      <c r="U374" s="30"/>
      <c r="V374" s="30"/>
      <c r="W374" s="30"/>
      <c r="X374" s="30"/>
      <c r="Y374" s="30"/>
      <c r="Z374" s="30"/>
      <c r="AA374" s="30"/>
      <c r="AB374" s="30"/>
      <c r="AC374" s="30"/>
      <c r="AD374" s="30"/>
      <c r="AE374" s="30"/>
      <c r="AF374" s="33"/>
      <c r="AG374" s="33"/>
      <c r="AH374" s="33"/>
    </row>
    <row r="375" spans="1:34" x14ac:dyDescent="0.3">
      <c r="A375" s="32"/>
      <c r="B375" s="31"/>
      <c r="C375" s="31"/>
      <c r="D375" s="31"/>
      <c r="E375" s="31"/>
      <c r="F375" s="31"/>
      <c r="G375" s="31"/>
      <c r="H375" s="86"/>
      <c r="I375" s="86"/>
      <c r="J375" s="86"/>
      <c r="K375" s="30"/>
      <c r="L375" s="30"/>
      <c r="M375" s="30"/>
      <c r="N375" s="30"/>
      <c r="O375" s="30"/>
      <c r="P375" s="30"/>
      <c r="Q375" s="30"/>
      <c r="R375" s="30"/>
      <c r="S375" s="30"/>
      <c r="T375" s="30"/>
      <c r="U375" s="30"/>
      <c r="V375" s="30"/>
      <c r="W375" s="30"/>
      <c r="X375" s="30"/>
      <c r="Y375" s="30"/>
      <c r="Z375" s="30"/>
      <c r="AA375" s="30"/>
      <c r="AB375" s="30"/>
      <c r="AC375" s="30"/>
      <c r="AD375" s="30"/>
      <c r="AE375" s="30"/>
      <c r="AF375" s="33"/>
      <c r="AG375" s="33"/>
      <c r="AH375" s="33"/>
    </row>
    <row r="376" spans="1:34" x14ac:dyDescent="0.3">
      <c r="A376" s="32"/>
      <c r="B376" s="31"/>
      <c r="C376" s="31"/>
      <c r="D376" s="31"/>
      <c r="E376" s="31"/>
      <c r="F376" s="31"/>
      <c r="G376" s="31"/>
      <c r="H376" s="86"/>
      <c r="I376" s="86"/>
      <c r="J376" s="86"/>
      <c r="K376" s="30"/>
      <c r="L376" s="30"/>
      <c r="M376" s="30"/>
      <c r="N376" s="30"/>
      <c r="O376" s="30"/>
      <c r="P376" s="30"/>
      <c r="Q376" s="30"/>
      <c r="R376" s="30"/>
      <c r="S376" s="30"/>
      <c r="T376" s="30"/>
      <c r="U376" s="30"/>
      <c r="V376" s="30"/>
      <c r="W376" s="30"/>
      <c r="X376" s="30"/>
      <c r="Y376" s="30"/>
      <c r="Z376" s="30"/>
      <c r="AA376" s="30"/>
      <c r="AB376" s="30"/>
      <c r="AC376" s="30"/>
      <c r="AD376" s="30"/>
      <c r="AE376" s="30"/>
      <c r="AF376" s="33"/>
      <c r="AG376" s="33"/>
      <c r="AH376" s="33"/>
    </row>
    <row r="377" spans="1:34" x14ac:dyDescent="0.3">
      <c r="A377" s="32"/>
      <c r="B377" s="31"/>
      <c r="C377" s="31"/>
      <c r="D377" s="31"/>
      <c r="E377" s="31"/>
      <c r="F377" s="31"/>
      <c r="G377" s="31"/>
      <c r="H377" s="86"/>
      <c r="I377" s="86"/>
      <c r="J377" s="86"/>
      <c r="K377" s="30"/>
      <c r="L377" s="30"/>
      <c r="M377" s="30"/>
      <c r="N377" s="30"/>
      <c r="O377" s="30"/>
      <c r="P377" s="30"/>
      <c r="Q377" s="30"/>
      <c r="R377" s="30"/>
      <c r="S377" s="30"/>
      <c r="T377" s="30"/>
      <c r="U377" s="30"/>
      <c r="V377" s="30"/>
      <c r="W377" s="30"/>
      <c r="X377" s="30"/>
      <c r="Y377" s="30"/>
      <c r="Z377" s="30"/>
      <c r="AA377" s="30"/>
      <c r="AB377" s="30"/>
      <c r="AC377" s="30"/>
      <c r="AD377" s="30"/>
      <c r="AE377" s="30"/>
      <c r="AF377" s="33"/>
      <c r="AG377" s="33"/>
      <c r="AH377" s="33"/>
    </row>
    <row r="378" spans="1:34" x14ac:dyDescent="0.3">
      <c r="A378" s="32"/>
      <c r="B378" s="31"/>
      <c r="C378" s="31"/>
      <c r="D378" s="31"/>
      <c r="E378" s="31"/>
      <c r="F378" s="31"/>
      <c r="G378" s="31"/>
      <c r="H378" s="86"/>
      <c r="I378" s="86"/>
      <c r="J378" s="86"/>
      <c r="K378" s="30"/>
      <c r="L378" s="30"/>
      <c r="M378" s="30"/>
      <c r="N378" s="30"/>
      <c r="O378" s="30"/>
      <c r="P378" s="30"/>
      <c r="Q378" s="30"/>
      <c r="R378" s="30"/>
      <c r="S378" s="30"/>
      <c r="T378" s="30"/>
      <c r="U378" s="30"/>
      <c r="V378" s="30"/>
      <c r="W378" s="30"/>
      <c r="X378" s="30"/>
      <c r="Y378" s="30"/>
      <c r="Z378" s="30"/>
      <c r="AA378" s="30"/>
      <c r="AB378" s="30"/>
      <c r="AC378" s="30"/>
      <c r="AD378" s="30"/>
      <c r="AE378" s="30"/>
      <c r="AF378" s="33"/>
      <c r="AG378" s="33"/>
      <c r="AH378" s="33"/>
    </row>
    <row r="379" spans="1:34" x14ac:dyDescent="0.3">
      <c r="A379" s="32"/>
      <c r="B379" s="31"/>
      <c r="C379" s="31"/>
      <c r="D379" s="31"/>
      <c r="E379" s="31"/>
      <c r="F379" s="31"/>
      <c r="G379" s="31"/>
      <c r="H379" s="86"/>
      <c r="I379" s="86"/>
      <c r="J379" s="86"/>
      <c r="K379" s="30"/>
      <c r="L379" s="30"/>
      <c r="M379" s="30"/>
      <c r="N379" s="30"/>
      <c r="O379" s="30"/>
      <c r="P379" s="30"/>
      <c r="Q379" s="30"/>
      <c r="R379" s="30"/>
      <c r="S379" s="30"/>
      <c r="T379" s="30"/>
      <c r="U379" s="30"/>
      <c r="V379" s="30"/>
      <c r="W379" s="30"/>
      <c r="X379" s="30"/>
      <c r="Y379" s="30"/>
      <c r="Z379" s="30"/>
      <c r="AA379" s="30"/>
      <c r="AB379" s="30"/>
      <c r="AC379" s="30"/>
      <c r="AD379" s="30"/>
      <c r="AE379" s="30"/>
      <c r="AF379" s="33"/>
      <c r="AG379" s="33"/>
      <c r="AH379" s="33"/>
    </row>
    <row r="380" spans="1:34" x14ac:dyDescent="0.3">
      <c r="A380" s="32"/>
      <c r="B380" s="31"/>
      <c r="C380" s="31"/>
      <c r="D380" s="31"/>
      <c r="E380" s="31"/>
      <c r="F380" s="31"/>
      <c r="G380" s="31"/>
      <c r="H380" s="86"/>
      <c r="I380" s="86"/>
      <c r="J380" s="86"/>
      <c r="AF380" s="33"/>
      <c r="AG380" s="33"/>
      <c r="AH380" s="33"/>
    </row>
    <row r="381" spans="1:34" x14ac:dyDescent="0.3">
      <c r="A381" s="32"/>
      <c r="B381" s="31"/>
      <c r="C381" s="31"/>
      <c r="D381" s="31"/>
      <c r="E381" s="31"/>
      <c r="F381" s="31"/>
      <c r="G381" s="31"/>
      <c r="H381" s="86"/>
      <c r="I381" s="86"/>
      <c r="J381" s="86"/>
      <c r="AF381" s="33"/>
      <c r="AG381" s="33"/>
      <c r="AH381" s="33"/>
    </row>
    <row r="382" spans="1:34" x14ac:dyDescent="0.3">
      <c r="A382" s="32"/>
      <c r="B382" s="31"/>
      <c r="C382" s="31"/>
      <c r="D382" s="31"/>
      <c r="E382" s="31"/>
      <c r="F382" s="31"/>
      <c r="G382" s="31"/>
      <c r="H382" s="86"/>
      <c r="I382" s="86"/>
      <c r="J382" s="86"/>
      <c r="AF382" s="33"/>
      <c r="AG382" s="33"/>
      <c r="AH382" s="33"/>
    </row>
    <row r="383" spans="1:34" x14ac:dyDescent="0.3">
      <c r="A383" s="32"/>
      <c r="B383" s="31"/>
      <c r="C383" s="31"/>
      <c r="D383" s="31"/>
      <c r="E383" s="31"/>
      <c r="F383" s="31"/>
      <c r="G383" s="31"/>
      <c r="H383" s="86"/>
      <c r="I383" s="86"/>
      <c r="J383" s="86"/>
      <c r="AF383" s="33"/>
      <c r="AG383" s="33"/>
      <c r="AH383" s="33"/>
    </row>
    <row r="384" spans="1:34" x14ac:dyDescent="0.3">
      <c r="A384" s="32"/>
      <c r="B384" s="31"/>
      <c r="C384" s="31"/>
      <c r="D384" s="31"/>
      <c r="E384" s="31"/>
      <c r="F384" s="31"/>
      <c r="G384" s="31"/>
      <c r="H384" s="86"/>
      <c r="I384" s="86"/>
      <c r="J384" s="86"/>
      <c r="AF384" s="33"/>
      <c r="AG384" s="33"/>
      <c r="AH384" s="33"/>
    </row>
    <row r="385" spans="1:34" x14ac:dyDescent="0.3">
      <c r="A385" s="32"/>
      <c r="B385" s="31"/>
      <c r="C385" s="31"/>
      <c r="D385" s="31"/>
      <c r="E385" s="31"/>
      <c r="F385" s="31"/>
      <c r="G385" s="31"/>
      <c r="H385" s="86"/>
      <c r="I385" s="86"/>
      <c r="J385" s="86"/>
      <c r="AF385" s="33"/>
      <c r="AG385" s="33"/>
      <c r="AH385" s="33"/>
    </row>
    <row r="386" spans="1:34" x14ac:dyDescent="0.3">
      <c r="A386" s="32"/>
      <c r="B386" s="31"/>
      <c r="C386" s="31"/>
      <c r="D386" s="31"/>
      <c r="E386" s="31"/>
      <c r="F386" s="31"/>
      <c r="G386" s="31"/>
      <c r="H386" s="86"/>
      <c r="I386" s="86"/>
      <c r="J386" s="86"/>
      <c r="AF386" s="33"/>
      <c r="AG386" s="33"/>
      <c r="AH386" s="33"/>
    </row>
    <row r="387" spans="1:34" x14ac:dyDescent="0.3">
      <c r="A387" s="32"/>
      <c r="B387" s="31"/>
      <c r="C387" s="31"/>
      <c r="D387" s="31"/>
      <c r="E387" s="31"/>
      <c r="F387" s="31"/>
      <c r="G387" s="31"/>
      <c r="H387" s="86"/>
      <c r="I387" s="86"/>
      <c r="J387" s="86"/>
      <c r="AF387" s="33"/>
      <c r="AG387" s="33"/>
      <c r="AH387" s="33"/>
    </row>
    <row r="388" spans="1:34" x14ac:dyDescent="0.3">
      <c r="A388" s="32"/>
      <c r="B388" s="31"/>
      <c r="C388" s="31"/>
      <c r="D388" s="31"/>
      <c r="E388" s="31"/>
      <c r="F388" s="31"/>
      <c r="G388" s="31"/>
      <c r="H388" s="86"/>
      <c r="I388" s="86"/>
      <c r="J388" s="86"/>
      <c r="AF388" s="33"/>
      <c r="AG388" s="33"/>
      <c r="AH388" s="33"/>
    </row>
    <row r="389" spans="1:34" x14ac:dyDescent="0.3">
      <c r="A389" s="32"/>
      <c r="B389" s="31"/>
      <c r="C389" s="31"/>
      <c r="D389" s="31"/>
      <c r="E389" s="31"/>
      <c r="F389" s="31"/>
      <c r="G389" s="31"/>
      <c r="H389" s="86"/>
      <c r="I389" s="86"/>
      <c r="J389" s="86"/>
      <c r="AF389" s="33"/>
      <c r="AG389" s="33"/>
      <c r="AH389" s="33"/>
    </row>
    <row r="390" spans="1:34" x14ac:dyDescent="0.3">
      <c r="A390" s="32"/>
      <c r="B390" s="31"/>
      <c r="C390" s="31"/>
      <c r="D390" s="31"/>
      <c r="E390" s="31"/>
      <c r="F390" s="31"/>
      <c r="G390" s="31"/>
      <c r="H390" s="86"/>
      <c r="I390" s="86"/>
      <c r="J390" s="86"/>
      <c r="AF390" s="33"/>
      <c r="AG390" s="33"/>
      <c r="AH390" s="33"/>
    </row>
    <row r="391" spans="1:34" x14ac:dyDescent="0.3">
      <c r="A391" s="32"/>
      <c r="B391" s="31"/>
      <c r="C391" s="31"/>
      <c r="D391" s="31"/>
      <c r="E391" s="31"/>
      <c r="F391" s="31"/>
      <c r="G391" s="31"/>
      <c r="H391" s="86"/>
      <c r="I391" s="86"/>
      <c r="J391" s="86"/>
      <c r="AF391" s="33"/>
      <c r="AG391" s="33"/>
      <c r="AH391" s="33"/>
    </row>
    <row r="392" spans="1:34" x14ac:dyDescent="0.3">
      <c r="A392" s="32"/>
      <c r="B392" s="31"/>
      <c r="C392" s="31"/>
      <c r="D392" s="31"/>
      <c r="E392" s="31"/>
      <c r="F392" s="31"/>
      <c r="G392" s="31"/>
      <c r="H392" s="86"/>
      <c r="I392" s="86"/>
      <c r="J392" s="86"/>
      <c r="AF392" s="33"/>
      <c r="AG392" s="33"/>
      <c r="AH392" s="33"/>
    </row>
    <row r="393" spans="1:34" x14ac:dyDescent="0.3">
      <c r="A393" s="32"/>
      <c r="B393" s="31"/>
      <c r="C393" s="31"/>
      <c r="D393" s="31"/>
      <c r="E393" s="31"/>
      <c r="F393" s="31"/>
      <c r="G393" s="31"/>
      <c r="H393" s="86"/>
      <c r="I393" s="86"/>
      <c r="J393" s="86"/>
      <c r="AF393" s="33"/>
      <c r="AG393" s="33"/>
      <c r="AH393" s="33"/>
    </row>
    <row r="394" spans="1:34" x14ac:dyDescent="0.3">
      <c r="A394" s="32"/>
      <c r="B394" s="31"/>
      <c r="C394" s="31"/>
      <c r="D394" s="31"/>
      <c r="E394" s="31"/>
      <c r="F394" s="31"/>
      <c r="G394" s="31"/>
      <c r="H394" s="86"/>
      <c r="I394" s="86"/>
      <c r="J394" s="86"/>
      <c r="AF394" s="33"/>
      <c r="AG394" s="33"/>
      <c r="AH394" s="33"/>
    </row>
    <row r="395" spans="1:34" x14ac:dyDescent="0.3">
      <c r="A395" s="32"/>
      <c r="B395" s="31"/>
      <c r="C395" s="31"/>
      <c r="D395" s="31"/>
      <c r="E395" s="31"/>
      <c r="F395" s="31"/>
      <c r="G395" s="31"/>
      <c r="H395" s="86"/>
      <c r="I395" s="86"/>
      <c r="J395" s="86"/>
      <c r="AF395" s="33"/>
      <c r="AG395" s="33"/>
      <c r="AH395" s="33"/>
    </row>
    <row r="396" spans="1:34" x14ac:dyDescent="0.3">
      <c r="A396" s="32"/>
      <c r="B396" s="31"/>
      <c r="C396" s="31"/>
      <c r="D396" s="31"/>
      <c r="E396" s="31"/>
      <c r="F396" s="31"/>
      <c r="G396" s="31"/>
      <c r="H396" s="86"/>
      <c r="I396" s="86"/>
      <c r="J396" s="86"/>
      <c r="AF396" s="33"/>
      <c r="AG396" s="33"/>
      <c r="AH396" s="33"/>
    </row>
    <row r="397" spans="1:34" x14ac:dyDescent="0.3">
      <c r="A397" s="32"/>
      <c r="B397" s="31"/>
      <c r="C397" s="31"/>
      <c r="D397" s="31"/>
      <c r="E397" s="31"/>
      <c r="F397" s="31"/>
      <c r="G397" s="31"/>
      <c r="H397" s="86"/>
      <c r="I397" s="86"/>
      <c r="J397" s="86"/>
      <c r="AF397" s="33"/>
      <c r="AG397" s="33"/>
      <c r="AH397" s="33"/>
    </row>
    <row r="398" spans="1:34" x14ac:dyDescent="0.3">
      <c r="A398" s="32"/>
      <c r="B398" s="31"/>
      <c r="C398" s="31"/>
      <c r="D398" s="31"/>
      <c r="E398" s="31"/>
      <c r="F398" s="31"/>
      <c r="G398" s="31"/>
      <c r="H398" s="86"/>
      <c r="I398" s="86"/>
      <c r="J398" s="86"/>
      <c r="AF398" s="33"/>
      <c r="AG398" s="33"/>
      <c r="AH398" s="33"/>
    </row>
    <row r="399" spans="1:34" x14ac:dyDescent="0.3">
      <c r="A399" s="32"/>
      <c r="B399" s="31"/>
      <c r="C399" s="31"/>
      <c r="D399" s="31"/>
      <c r="E399" s="31"/>
      <c r="F399" s="31"/>
      <c r="G399" s="31"/>
      <c r="H399" s="86"/>
      <c r="I399" s="86"/>
      <c r="J399" s="86"/>
      <c r="AF399" s="33"/>
      <c r="AG399" s="33"/>
      <c r="AH399" s="33"/>
    </row>
    <row r="400" spans="1:34" x14ac:dyDescent="0.3">
      <c r="A400" s="32"/>
      <c r="B400" s="31"/>
      <c r="C400" s="31"/>
      <c r="D400" s="31"/>
      <c r="E400" s="31"/>
      <c r="F400" s="31"/>
      <c r="G400" s="31"/>
      <c r="H400" s="86"/>
      <c r="I400" s="86"/>
      <c r="J400" s="86"/>
      <c r="AF400" s="33"/>
      <c r="AG400" s="33"/>
      <c r="AH400" s="33"/>
    </row>
    <row r="401" spans="1:34" x14ac:dyDescent="0.3">
      <c r="A401" s="32"/>
      <c r="B401" s="31"/>
      <c r="C401" s="31"/>
      <c r="D401" s="31"/>
      <c r="E401" s="31"/>
      <c r="F401" s="31"/>
      <c r="G401" s="31"/>
      <c r="H401" s="86"/>
      <c r="I401" s="86"/>
      <c r="J401" s="86"/>
      <c r="AF401" s="33"/>
      <c r="AG401" s="33"/>
      <c r="AH401" s="33"/>
    </row>
    <row r="402" spans="1:34" x14ac:dyDescent="0.3">
      <c r="A402" s="32"/>
      <c r="B402" s="31"/>
      <c r="C402" s="31"/>
      <c r="D402" s="31"/>
      <c r="E402" s="31"/>
      <c r="F402" s="31"/>
      <c r="G402" s="31"/>
      <c r="H402" s="86"/>
      <c r="I402" s="86"/>
      <c r="J402" s="86"/>
      <c r="AF402" s="33"/>
      <c r="AG402" s="33"/>
      <c r="AH402" s="33"/>
    </row>
    <row r="403" spans="1:34" x14ac:dyDescent="0.3">
      <c r="A403" s="32"/>
      <c r="B403" s="31"/>
      <c r="C403" s="31"/>
      <c r="D403" s="31"/>
      <c r="E403" s="31"/>
      <c r="F403" s="31"/>
      <c r="G403" s="31"/>
      <c r="H403" s="86"/>
      <c r="I403" s="86"/>
      <c r="J403" s="86"/>
      <c r="AF403" s="33"/>
      <c r="AG403" s="33"/>
      <c r="AH403" s="33"/>
    </row>
    <row r="404" spans="1:34" x14ac:dyDescent="0.3">
      <c r="A404" s="32"/>
      <c r="B404" s="31"/>
      <c r="C404" s="31"/>
      <c r="D404" s="31"/>
      <c r="E404" s="31"/>
      <c r="F404" s="31"/>
      <c r="G404" s="31"/>
      <c r="H404" s="86"/>
      <c r="I404" s="86"/>
      <c r="J404" s="86"/>
      <c r="AF404" s="33"/>
      <c r="AG404" s="33"/>
      <c r="AH404" s="33"/>
    </row>
    <row r="405" spans="1:34" x14ac:dyDescent="0.3">
      <c r="A405" s="32"/>
      <c r="B405" s="31"/>
      <c r="C405" s="31"/>
      <c r="D405" s="31"/>
      <c r="E405" s="31"/>
      <c r="F405" s="31"/>
      <c r="G405" s="31"/>
      <c r="H405" s="86"/>
      <c r="I405" s="86"/>
      <c r="J405" s="86"/>
      <c r="AF405" s="33"/>
      <c r="AG405" s="33"/>
      <c r="AH405" s="33"/>
    </row>
    <row r="406" spans="1:34" x14ac:dyDescent="0.3">
      <c r="A406" s="32"/>
      <c r="B406" s="31"/>
      <c r="C406" s="31"/>
      <c r="D406" s="31"/>
      <c r="E406" s="31"/>
      <c r="F406" s="31"/>
      <c r="G406" s="31"/>
      <c r="H406" s="86"/>
      <c r="I406" s="86"/>
      <c r="J406" s="86"/>
      <c r="AF406" s="33"/>
      <c r="AG406" s="33"/>
      <c r="AH406" s="33"/>
    </row>
    <row r="407" spans="1:34" x14ac:dyDescent="0.3">
      <c r="A407" s="32"/>
      <c r="B407" s="31"/>
      <c r="C407" s="31"/>
      <c r="D407" s="31"/>
      <c r="E407" s="31"/>
      <c r="F407" s="31"/>
      <c r="G407" s="31"/>
      <c r="H407" s="86"/>
      <c r="I407" s="86"/>
      <c r="J407" s="86"/>
      <c r="AF407" s="33"/>
      <c r="AG407" s="33"/>
      <c r="AH407" s="33"/>
    </row>
    <row r="408" spans="1:34" x14ac:dyDescent="0.3">
      <c r="A408" s="32"/>
      <c r="B408" s="31"/>
      <c r="C408" s="31"/>
      <c r="D408" s="31"/>
      <c r="E408" s="31"/>
      <c r="F408" s="31"/>
      <c r="G408" s="31"/>
      <c r="H408" s="86"/>
      <c r="I408" s="86"/>
      <c r="J408" s="86"/>
      <c r="AF408" s="33"/>
      <c r="AG408" s="33"/>
      <c r="AH408" s="33"/>
    </row>
    <row r="409" spans="1:34" x14ac:dyDescent="0.3">
      <c r="A409" s="32"/>
      <c r="B409" s="31"/>
      <c r="C409" s="31"/>
      <c r="D409" s="31"/>
      <c r="E409" s="31"/>
      <c r="F409" s="31"/>
      <c r="G409" s="31"/>
      <c r="H409" s="86"/>
      <c r="I409" s="86"/>
      <c r="J409" s="86"/>
      <c r="AF409" s="33"/>
      <c r="AG409" s="33"/>
      <c r="AH409" s="33"/>
    </row>
    <row r="410" spans="1:34" x14ac:dyDescent="0.3">
      <c r="A410" s="32"/>
      <c r="B410" s="31"/>
      <c r="C410" s="31"/>
      <c r="D410" s="31"/>
      <c r="E410" s="31"/>
      <c r="F410" s="31"/>
      <c r="G410" s="31"/>
      <c r="H410" s="86"/>
      <c r="I410" s="86"/>
      <c r="J410" s="86"/>
      <c r="AF410" s="33"/>
      <c r="AG410" s="33"/>
      <c r="AH410" s="33"/>
    </row>
    <row r="411" spans="1:34" x14ac:dyDescent="0.3">
      <c r="A411" s="32"/>
      <c r="B411" s="31"/>
      <c r="C411" s="31"/>
      <c r="D411" s="31"/>
      <c r="E411" s="31"/>
      <c r="F411" s="31"/>
      <c r="G411" s="31"/>
      <c r="H411" s="86"/>
      <c r="I411" s="86"/>
      <c r="J411" s="86"/>
      <c r="AF411" s="33"/>
      <c r="AG411" s="33"/>
      <c r="AH411" s="33"/>
    </row>
    <row r="412" spans="1:34" x14ac:dyDescent="0.3">
      <c r="A412" s="32"/>
      <c r="B412" s="31"/>
      <c r="C412" s="31"/>
      <c r="D412" s="31"/>
      <c r="E412" s="31"/>
      <c r="F412" s="31"/>
      <c r="G412" s="31"/>
      <c r="H412" s="86"/>
      <c r="I412" s="86"/>
      <c r="J412" s="86"/>
      <c r="AF412" s="33"/>
      <c r="AG412" s="33"/>
      <c r="AH412" s="33"/>
    </row>
    <row r="413" spans="1:34" x14ac:dyDescent="0.3">
      <c r="A413" s="32"/>
      <c r="B413" s="31"/>
      <c r="C413" s="31"/>
      <c r="D413" s="31"/>
      <c r="E413" s="31"/>
      <c r="F413" s="31"/>
      <c r="G413" s="31"/>
      <c r="H413" s="86"/>
      <c r="I413" s="86"/>
      <c r="J413" s="86"/>
      <c r="AF413" s="33"/>
      <c r="AG413" s="33"/>
      <c r="AH413" s="33"/>
    </row>
    <row r="414" spans="1:34" x14ac:dyDescent="0.3">
      <c r="A414" s="32"/>
      <c r="B414" s="31"/>
      <c r="C414" s="31"/>
      <c r="D414" s="31"/>
      <c r="E414" s="31"/>
      <c r="F414" s="31"/>
      <c r="G414" s="31"/>
      <c r="H414" s="86"/>
      <c r="I414" s="86"/>
      <c r="J414" s="86"/>
      <c r="AF414" s="33"/>
      <c r="AG414" s="33"/>
      <c r="AH414" s="33"/>
    </row>
    <row r="415" spans="1:34" x14ac:dyDescent="0.3">
      <c r="A415" s="32"/>
      <c r="B415" s="31"/>
      <c r="C415" s="31"/>
      <c r="D415" s="31"/>
      <c r="E415" s="31"/>
      <c r="F415" s="31"/>
      <c r="G415" s="31"/>
      <c r="H415" s="86"/>
      <c r="I415" s="86"/>
      <c r="J415" s="86"/>
      <c r="AF415" s="33"/>
      <c r="AG415" s="33"/>
      <c r="AH415" s="33"/>
    </row>
    <row r="416" spans="1:34" x14ac:dyDescent="0.3">
      <c r="A416" s="32"/>
      <c r="B416" s="31"/>
      <c r="C416" s="31"/>
      <c r="D416" s="31"/>
      <c r="E416" s="31"/>
      <c r="F416" s="31"/>
      <c r="G416" s="31"/>
      <c r="H416" s="86"/>
      <c r="I416" s="86"/>
      <c r="J416" s="86"/>
      <c r="AF416" s="33"/>
      <c r="AG416" s="33"/>
      <c r="AH416" s="33"/>
    </row>
    <row r="417" spans="1:34" x14ac:dyDescent="0.3">
      <c r="A417" s="32"/>
      <c r="B417" s="31"/>
      <c r="C417" s="31"/>
      <c r="D417" s="31"/>
      <c r="E417" s="31"/>
      <c r="F417" s="31"/>
      <c r="G417" s="31"/>
      <c r="H417" s="86"/>
      <c r="I417" s="86"/>
      <c r="J417" s="86"/>
      <c r="AF417" s="33"/>
      <c r="AG417" s="33"/>
      <c r="AH417" s="33"/>
    </row>
    <row r="418" spans="1:34" x14ac:dyDescent="0.3">
      <c r="A418" s="32"/>
      <c r="B418" s="31"/>
      <c r="C418" s="31"/>
      <c r="D418" s="31"/>
      <c r="E418" s="31"/>
      <c r="F418" s="31"/>
      <c r="G418" s="31"/>
      <c r="H418" s="86"/>
      <c r="I418" s="86"/>
      <c r="J418" s="86"/>
      <c r="AF418" s="33"/>
      <c r="AG418" s="33"/>
      <c r="AH418" s="33"/>
    </row>
    <row r="419" spans="1:34" x14ac:dyDescent="0.3">
      <c r="A419" s="32"/>
      <c r="B419" s="31"/>
      <c r="C419" s="31"/>
      <c r="D419" s="31"/>
      <c r="E419" s="31"/>
      <c r="F419" s="31"/>
      <c r="G419" s="31"/>
      <c r="H419" s="86"/>
      <c r="I419" s="86"/>
      <c r="J419" s="86"/>
      <c r="AF419" s="33"/>
      <c r="AG419" s="33"/>
      <c r="AH419" s="33"/>
    </row>
    <row r="420" spans="1:34" x14ac:dyDescent="0.3">
      <c r="A420" s="32"/>
      <c r="B420" s="31"/>
      <c r="C420" s="31"/>
      <c r="D420" s="31"/>
      <c r="E420" s="31"/>
      <c r="F420" s="31"/>
      <c r="G420" s="31"/>
      <c r="H420" s="86"/>
      <c r="I420" s="86"/>
      <c r="J420" s="86"/>
      <c r="AF420" s="33"/>
      <c r="AG420" s="33"/>
      <c r="AH420" s="33"/>
    </row>
    <row r="421" spans="1:34" x14ac:dyDescent="0.3">
      <c r="A421" s="32"/>
      <c r="B421" s="31"/>
      <c r="C421" s="31"/>
      <c r="D421" s="31"/>
      <c r="E421" s="31"/>
      <c r="F421" s="31"/>
      <c r="G421" s="31"/>
      <c r="H421" s="86"/>
      <c r="I421" s="86"/>
      <c r="J421" s="86"/>
      <c r="AF421" s="33"/>
      <c r="AG421" s="33"/>
      <c r="AH421" s="33"/>
    </row>
    <row r="422" spans="1:34" x14ac:dyDescent="0.3">
      <c r="A422" s="32"/>
      <c r="B422" s="31"/>
      <c r="C422" s="31"/>
      <c r="D422" s="31"/>
      <c r="E422" s="31"/>
      <c r="F422" s="31"/>
      <c r="G422" s="31"/>
      <c r="H422" s="86"/>
      <c r="I422" s="86"/>
      <c r="J422" s="86"/>
      <c r="AF422" s="33"/>
      <c r="AG422" s="33"/>
      <c r="AH422" s="33"/>
    </row>
    <row r="423" spans="1:34" x14ac:dyDescent="0.3">
      <c r="A423" s="32"/>
      <c r="B423" s="31"/>
      <c r="C423" s="31"/>
      <c r="D423" s="31"/>
      <c r="E423" s="31"/>
      <c r="F423" s="31"/>
      <c r="G423" s="31"/>
      <c r="H423" s="86"/>
      <c r="I423" s="86"/>
      <c r="J423" s="86"/>
      <c r="AF423" s="33"/>
      <c r="AG423" s="33"/>
      <c r="AH423" s="33"/>
    </row>
    <row r="424" spans="1:34" x14ac:dyDescent="0.3">
      <c r="A424" s="32"/>
      <c r="B424" s="31"/>
      <c r="C424" s="31"/>
      <c r="D424" s="31"/>
      <c r="E424" s="31"/>
      <c r="F424" s="31"/>
      <c r="G424" s="31"/>
      <c r="H424" s="86"/>
      <c r="I424" s="86"/>
      <c r="J424" s="86"/>
      <c r="AF424" s="33"/>
      <c r="AG424" s="33"/>
      <c r="AH424" s="33"/>
    </row>
    <row r="425" spans="1:34" x14ac:dyDescent="0.3">
      <c r="A425" s="32"/>
      <c r="B425" s="31"/>
      <c r="C425" s="31"/>
      <c r="D425" s="31"/>
      <c r="E425" s="31"/>
      <c r="F425" s="31"/>
      <c r="G425" s="31"/>
      <c r="H425" s="86"/>
      <c r="I425" s="86"/>
      <c r="J425" s="86"/>
      <c r="AF425" s="33"/>
      <c r="AG425" s="33"/>
      <c r="AH425" s="33"/>
    </row>
    <row r="426" spans="1:34" x14ac:dyDescent="0.3">
      <c r="A426" s="32"/>
      <c r="B426" s="31"/>
      <c r="C426" s="31"/>
      <c r="D426" s="31"/>
      <c r="E426" s="31"/>
      <c r="F426" s="31"/>
      <c r="G426" s="31"/>
      <c r="H426" s="86"/>
      <c r="I426" s="86"/>
      <c r="J426" s="86"/>
      <c r="AF426" s="33"/>
      <c r="AG426" s="33"/>
      <c r="AH426" s="33"/>
    </row>
    <row r="427" spans="1:34" x14ac:dyDescent="0.3">
      <c r="A427" s="32"/>
      <c r="B427" s="31"/>
      <c r="C427" s="31"/>
      <c r="D427" s="31"/>
      <c r="E427" s="31"/>
      <c r="F427" s="31"/>
      <c r="G427" s="31"/>
      <c r="H427" s="86"/>
      <c r="I427" s="86"/>
      <c r="J427" s="86"/>
      <c r="AF427" s="33"/>
      <c r="AG427" s="33"/>
      <c r="AH427" s="33"/>
    </row>
    <row r="428" spans="1:34" x14ac:dyDescent="0.3">
      <c r="A428" s="32"/>
      <c r="B428" s="31"/>
      <c r="C428" s="31"/>
      <c r="D428" s="31"/>
      <c r="E428" s="31"/>
      <c r="F428" s="31"/>
      <c r="G428" s="31"/>
      <c r="H428" s="86"/>
      <c r="I428" s="86"/>
      <c r="J428" s="86"/>
      <c r="AF428" s="33"/>
      <c r="AG428" s="33"/>
      <c r="AH428" s="33"/>
    </row>
    <row r="429" spans="1:34" x14ac:dyDescent="0.3">
      <c r="A429" s="32"/>
      <c r="B429" s="31"/>
      <c r="C429" s="31"/>
      <c r="D429" s="31"/>
      <c r="E429" s="31"/>
      <c r="F429" s="31"/>
      <c r="G429" s="31"/>
      <c r="H429" s="86"/>
      <c r="I429" s="86"/>
      <c r="J429" s="86"/>
      <c r="AF429" s="33"/>
      <c r="AG429" s="33"/>
      <c r="AH429" s="33"/>
    </row>
    <row r="430" spans="1:34" x14ac:dyDescent="0.3">
      <c r="A430" s="32"/>
      <c r="B430" s="31"/>
      <c r="C430" s="31"/>
      <c r="D430" s="31"/>
      <c r="E430" s="31"/>
      <c r="F430" s="31"/>
      <c r="G430" s="31"/>
      <c r="H430" s="86"/>
      <c r="I430" s="86"/>
      <c r="J430" s="86"/>
      <c r="AF430" s="33"/>
      <c r="AG430" s="33"/>
      <c r="AH430" s="33"/>
    </row>
    <row r="431" spans="1:34" x14ac:dyDescent="0.3">
      <c r="A431" s="32"/>
      <c r="B431" s="31"/>
      <c r="C431" s="31"/>
      <c r="D431" s="31"/>
      <c r="E431" s="31"/>
      <c r="F431" s="31"/>
      <c r="G431" s="31"/>
      <c r="H431" s="86"/>
      <c r="I431" s="86"/>
      <c r="J431" s="86"/>
      <c r="AF431" s="33"/>
      <c r="AG431" s="33"/>
      <c r="AH431" s="33"/>
    </row>
    <row r="432" spans="1:34" x14ac:dyDescent="0.3">
      <c r="A432" s="32"/>
      <c r="B432" s="31"/>
      <c r="C432" s="31"/>
      <c r="D432" s="31"/>
      <c r="E432" s="31"/>
      <c r="F432" s="31"/>
      <c r="G432" s="31"/>
      <c r="H432" s="86"/>
      <c r="I432" s="86"/>
      <c r="J432" s="86"/>
      <c r="AF432" s="33"/>
      <c r="AG432" s="33"/>
      <c r="AH432" s="33"/>
    </row>
    <row r="433" spans="1:34" x14ac:dyDescent="0.3">
      <c r="A433" s="32"/>
      <c r="B433" s="31"/>
      <c r="C433" s="31"/>
      <c r="D433" s="31"/>
      <c r="E433" s="31"/>
      <c r="F433" s="31"/>
      <c r="G433" s="31"/>
      <c r="H433" s="86"/>
      <c r="I433" s="86"/>
      <c r="J433" s="86"/>
      <c r="AF433" s="33"/>
      <c r="AG433" s="33"/>
      <c r="AH433" s="33"/>
    </row>
    <row r="434" spans="1:34" x14ac:dyDescent="0.3">
      <c r="A434" s="32"/>
      <c r="B434" s="31"/>
      <c r="C434" s="31"/>
      <c r="D434" s="31"/>
      <c r="E434" s="31"/>
      <c r="F434" s="31"/>
      <c r="G434" s="31"/>
      <c r="H434" s="86"/>
      <c r="I434" s="86"/>
      <c r="J434" s="86"/>
      <c r="AF434" s="33"/>
      <c r="AG434" s="33"/>
      <c r="AH434" s="33"/>
    </row>
    <row r="435" spans="1:34" x14ac:dyDescent="0.3">
      <c r="A435" s="32"/>
      <c r="B435" s="31"/>
      <c r="C435" s="31"/>
      <c r="D435" s="31"/>
      <c r="E435" s="31"/>
      <c r="F435" s="31"/>
      <c r="G435" s="31"/>
      <c r="H435" s="86"/>
      <c r="I435" s="86"/>
      <c r="J435" s="86"/>
      <c r="AF435" s="33"/>
      <c r="AG435" s="33"/>
      <c r="AH435" s="33"/>
    </row>
    <row r="436" spans="1:34" x14ac:dyDescent="0.3">
      <c r="A436" s="32"/>
      <c r="B436" s="31"/>
      <c r="C436" s="31"/>
      <c r="D436" s="31"/>
      <c r="E436" s="31"/>
      <c r="F436" s="31"/>
      <c r="G436" s="31"/>
      <c r="H436" s="86"/>
      <c r="I436" s="86"/>
      <c r="J436" s="86"/>
      <c r="AF436" s="33"/>
      <c r="AG436" s="33"/>
      <c r="AH436" s="33"/>
    </row>
    <row r="437" spans="1:34" x14ac:dyDescent="0.3">
      <c r="A437" s="32"/>
      <c r="B437" s="31"/>
      <c r="C437" s="31"/>
      <c r="D437" s="31"/>
      <c r="E437" s="31"/>
      <c r="F437" s="31"/>
      <c r="G437" s="31"/>
      <c r="H437" s="86"/>
      <c r="I437" s="86"/>
      <c r="J437" s="86"/>
      <c r="AF437" s="33"/>
      <c r="AG437" s="33"/>
      <c r="AH437" s="33"/>
    </row>
    <row r="438" spans="1:34" x14ac:dyDescent="0.3">
      <c r="A438" s="32"/>
      <c r="B438" s="31"/>
      <c r="C438" s="31"/>
      <c r="D438" s="31"/>
      <c r="E438" s="31"/>
      <c r="F438" s="31"/>
      <c r="G438" s="31"/>
      <c r="H438" s="86"/>
      <c r="I438" s="86"/>
      <c r="J438" s="86"/>
      <c r="AF438" s="33"/>
      <c r="AG438" s="33"/>
      <c r="AH438" s="33"/>
    </row>
    <row r="439" spans="1:34" x14ac:dyDescent="0.3">
      <c r="A439" s="32"/>
      <c r="B439" s="31"/>
      <c r="C439" s="31"/>
      <c r="D439" s="31"/>
      <c r="E439" s="31"/>
      <c r="F439" s="31"/>
      <c r="G439" s="31"/>
      <c r="H439" s="86"/>
      <c r="I439" s="86"/>
      <c r="J439" s="86"/>
      <c r="AF439" s="33"/>
      <c r="AG439" s="33"/>
      <c r="AH439" s="33"/>
    </row>
    <row r="440" spans="1:34" x14ac:dyDescent="0.3">
      <c r="A440" s="32"/>
      <c r="B440" s="31"/>
      <c r="C440" s="31"/>
      <c r="D440" s="31"/>
      <c r="E440" s="31"/>
      <c r="F440" s="31"/>
      <c r="G440" s="31"/>
      <c r="H440" s="86"/>
      <c r="I440" s="86"/>
      <c r="J440" s="86"/>
      <c r="AF440" s="33"/>
      <c r="AG440" s="33"/>
      <c r="AH440" s="33"/>
    </row>
    <row r="441" spans="1:34" x14ac:dyDescent="0.3">
      <c r="A441" s="32"/>
      <c r="B441" s="31"/>
      <c r="C441" s="31"/>
      <c r="D441" s="31"/>
      <c r="E441" s="31"/>
      <c r="F441" s="31"/>
      <c r="G441" s="31"/>
      <c r="H441" s="86"/>
      <c r="I441" s="86"/>
      <c r="J441" s="86"/>
      <c r="AF441" s="33"/>
      <c r="AG441" s="33"/>
      <c r="AH441" s="33"/>
    </row>
    <row r="442" spans="1:34" x14ac:dyDescent="0.3">
      <c r="A442" s="32"/>
      <c r="B442" s="31"/>
      <c r="C442" s="31"/>
      <c r="D442" s="31"/>
      <c r="E442" s="31"/>
      <c r="F442" s="31"/>
      <c r="G442" s="31"/>
      <c r="H442" s="86"/>
      <c r="I442" s="86"/>
      <c r="J442" s="86"/>
      <c r="AF442" s="33"/>
      <c r="AG442" s="33"/>
      <c r="AH442" s="33"/>
    </row>
    <row r="443" spans="1:34" x14ac:dyDescent="0.3">
      <c r="A443" s="32"/>
      <c r="B443" s="31"/>
      <c r="C443" s="31"/>
      <c r="D443" s="31"/>
      <c r="E443" s="31"/>
      <c r="F443" s="31"/>
      <c r="G443" s="31"/>
      <c r="H443" s="86"/>
      <c r="I443" s="86"/>
      <c r="J443" s="86"/>
      <c r="AF443" s="33"/>
      <c r="AG443" s="33"/>
      <c r="AH443" s="33"/>
    </row>
    <row r="444" spans="1:34" x14ac:dyDescent="0.3">
      <c r="A444" s="32"/>
      <c r="B444" s="31"/>
      <c r="C444" s="31"/>
      <c r="D444" s="31"/>
      <c r="E444" s="31"/>
      <c r="F444" s="31"/>
      <c r="G444" s="31"/>
      <c r="H444" s="86"/>
      <c r="I444" s="86"/>
      <c r="J444" s="86"/>
      <c r="AF444" s="33"/>
      <c r="AG444" s="33"/>
      <c r="AH444" s="33"/>
    </row>
    <row r="445" spans="1:34" x14ac:dyDescent="0.3">
      <c r="A445" s="32"/>
      <c r="B445" s="31"/>
      <c r="C445" s="31"/>
      <c r="D445" s="31"/>
      <c r="E445" s="31"/>
      <c r="F445" s="31"/>
      <c r="G445" s="31"/>
      <c r="H445" s="86"/>
      <c r="I445" s="86"/>
      <c r="J445" s="86"/>
      <c r="AF445" s="33"/>
      <c r="AG445" s="33"/>
      <c r="AH445" s="33"/>
    </row>
    <row r="446" spans="1:34" x14ac:dyDescent="0.3">
      <c r="A446" s="32"/>
      <c r="B446" s="31"/>
      <c r="C446" s="31"/>
      <c r="D446" s="31"/>
      <c r="E446" s="31"/>
      <c r="F446" s="31"/>
      <c r="G446" s="31"/>
      <c r="H446" s="86"/>
      <c r="I446" s="86"/>
      <c r="J446" s="86"/>
      <c r="AF446" s="33"/>
      <c r="AG446" s="33"/>
      <c r="AH446" s="33"/>
    </row>
    <row r="447" spans="1:34" x14ac:dyDescent="0.3">
      <c r="A447" s="32"/>
      <c r="B447" s="31"/>
      <c r="C447" s="31"/>
      <c r="D447" s="31"/>
      <c r="E447" s="31"/>
      <c r="F447" s="31"/>
      <c r="G447" s="31"/>
      <c r="H447" s="86"/>
      <c r="I447" s="86"/>
      <c r="J447" s="86"/>
      <c r="AF447" s="33"/>
      <c r="AG447" s="33"/>
      <c r="AH447" s="33"/>
    </row>
    <row r="448" spans="1:34" x14ac:dyDescent="0.3">
      <c r="A448" s="32"/>
      <c r="B448" s="31"/>
      <c r="C448" s="31"/>
      <c r="D448" s="31"/>
      <c r="E448" s="31"/>
      <c r="F448" s="31"/>
      <c r="G448" s="31"/>
      <c r="H448" s="86"/>
      <c r="I448" s="86"/>
      <c r="J448" s="86"/>
      <c r="AF448" s="33"/>
      <c r="AG448" s="33"/>
      <c r="AH448" s="33"/>
    </row>
    <row r="449" spans="1:34" x14ac:dyDescent="0.3">
      <c r="A449" s="32"/>
      <c r="B449" s="31"/>
      <c r="C449" s="31"/>
      <c r="D449" s="31"/>
      <c r="E449" s="31"/>
      <c r="F449" s="31"/>
      <c r="G449" s="31"/>
      <c r="H449" s="86"/>
      <c r="I449" s="86"/>
      <c r="J449" s="86"/>
      <c r="AF449" s="33"/>
      <c r="AG449" s="33"/>
      <c r="AH449" s="33"/>
    </row>
    <row r="450" spans="1:34" x14ac:dyDescent="0.3">
      <c r="A450" s="32"/>
      <c r="B450" s="31"/>
      <c r="C450" s="31"/>
      <c r="D450" s="31"/>
      <c r="E450" s="31"/>
      <c r="F450" s="31"/>
      <c r="G450" s="31"/>
      <c r="H450" s="86"/>
      <c r="I450" s="86"/>
      <c r="J450" s="86"/>
      <c r="AF450" s="33"/>
      <c r="AG450" s="33"/>
      <c r="AH450" s="33"/>
    </row>
    <row r="451" spans="1:34" x14ac:dyDescent="0.3">
      <c r="A451" s="32"/>
      <c r="B451" s="31"/>
      <c r="C451" s="31"/>
      <c r="D451" s="31"/>
      <c r="E451" s="31"/>
      <c r="F451" s="31"/>
      <c r="G451" s="31"/>
      <c r="H451" s="86"/>
      <c r="I451" s="86"/>
      <c r="J451" s="86"/>
      <c r="AF451" s="33"/>
      <c r="AG451" s="33"/>
      <c r="AH451" s="33"/>
    </row>
    <row r="452" spans="1:34" x14ac:dyDescent="0.3">
      <c r="A452" s="32"/>
      <c r="B452" s="31"/>
      <c r="C452" s="31"/>
      <c r="D452" s="31"/>
      <c r="E452" s="31"/>
      <c r="F452" s="31"/>
      <c r="G452" s="31"/>
      <c r="H452" s="86"/>
      <c r="I452" s="86"/>
      <c r="J452" s="86"/>
      <c r="AF452" s="33"/>
      <c r="AG452" s="33"/>
      <c r="AH452" s="33"/>
    </row>
    <row r="453" spans="1:34" x14ac:dyDescent="0.3">
      <c r="A453" s="32"/>
      <c r="B453" s="31"/>
      <c r="C453" s="31"/>
      <c r="D453" s="31"/>
      <c r="E453" s="31"/>
      <c r="F453" s="31"/>
      <c r="G453" s="31"/>
      <c r="H453" s="86"/>
      <c r="I453" s="86"/>
      <c r="J453" s="86"/>
      <c r="AF453" s="33"/>
      <c r="AG453" s="33"/>
      <c r="AH453" s="33"/>
    </row>
    <row r="454" spans="1:34" x14ac:dyDescent="0.3">
      <c r="A454" s="32"/>
      <c r="B454" s="31"/>
      <c r="C454" s="31"/>
      <c r="D454" s="31"/>
      <c r="E454" s="31"/>
      <c r="F454" s="31"/>
      <c r="G454" s="31"/>
      <c r="H454" s="86"/>
      <c r="I454" s="86"/>
      <c r="J454" s="86"/>
      <c r="AF454" s="33"/>
      <c r="AG454" s="33"/>
      <c r="AH454" s="33"/>
    </row>
    <row r="455" spans="1:34" x14ac:dyDescent="0.3">
      <c r="A455" s="32"/>
      <c r="B455" s="31"/>
      <c r="C455" s="31"/>
      <c r="D455" s="31"/>
      <c r="E455" s="31"/>
      <c r="F455" s="31"/>
      <c r="G455" s="31"/>
      <c r="H455" s="86"/>
      <c r="I455" s="86"/>
      <c r="J455" s="86"/>
      <c r="AF455" s="33"/>
      <c r="AG455" s="33"/>
      <c r="AH455" s="33"/>
    </row>
    <row r="456" spans="1:34" x14ac:dyDescent="0.3">
      <c r="A456" s="32"/>
      <c r="B456" s="31"/>
      <c r="C456" s="31"/>
      <c r="D456" s="31"/>
      <c r="E456" s="31"/>
      <c r="F456" s="31"/>
      <c r="G456" s="31"/>
      <c r="H456" s="86"/>
      <c r="I456" s="86"/>
      <c r="J456" s="86"/>
      <c r="AF456" s="33"/>
      <c r="AG456" s="33"/>
      <c r="AH456" s="33"/>
    </row>
    <row r="457" spans="1:34" x14ac:dyDescent="0.3">
      <c r="A457" s="32"/>
      <c r="B457" s="31"/>
      <c r="C457" s="31"/>
      <c r="D457" s="31"/>
      <c r="E457" s="31"/>
      <c r="F457" s="31"/>
      <c r="G457" s="31"/>
      <c r="H457" s="86"/>
      <c r="I457" s="86"/>
      <c r="J457" s="86"/>
      <c r="AF457" s="33"/>
      <c r="AG457" s="33"/>
      <c r="AH457" s="33"/>
    </row>
    <row r="458" spans="1:34" x14ac:dyDescent="0.3">
      <c r="A458" s="32"/>
      <c r="B458" s="31"/>
      <c r="C458" s="31"/>
      <c r="D458" s="31"/>
      <c r="E458" s="31"/>
      <c r="F458" s="31"/>
      <c r="G458" s="31"/>
      <c r="H458" s="86"/>
      <c r="I458" s="86"/>
      <c r="J458" s="86"/>
      <c r="AF458" s="33"/>
      <c r="AG458" s="33"/>
      <c r="AH458" s="33"/>
    </row>
    <row r="459" spans="1:34" x14ac:dyDescent="0.3">
      <c r="A459" s="32"/>
      <c r="B459" s="31"/>
      <c r="C459" s="31"/>
      <c r="D459" s="31"/>
      <c r="E459" s="31"/>
      <c r="F459" s="31"/>
      <c r="G459" s="31"/>
      <c r="H459" s="86"/>
      <c r="I459" s="86"/>
      <c r="J459" s="86"/>
      <c r="AF459" s="33"/>
      <c r="AG459" s="33"/>
      <c r="AH459" s="33"/>
    </row>
    <row r="460" spans="1:34" x14ac:dyDescent="0.3">
      <c r="A460" s="32"/>
      <c r="B460" s="31"/>
      <c r="C460" s="31"/>
      <c r="D460" s="31"/>
      <c r="E460" s="31"/>
      <c r="F460" s="31"/>
      <c r="G460" s="31"/>
      <c r="H460" s="86"/>
      <c r="I460" s="86"/>
      <c r="J460" s="86"/>
      <c r="AF460" s="33"/>
      <c r="AG460" s="33"/>
      <c r="AH460" s="33"/>
    </row>
    <row r="461" spans="1:34" x14ac:dyDescent="0.3">
      <c r="A461" s="32"/>
      <c r="B461" s="31"/>
      <c r="C461" s="31"/>
      <c r="D461" s="31"/>
      <c r="E461" s="31"/>
      <c r="F461" s="31"/>
      <c r="G461" s="31"/>
      <c r="H461" s="86"/>
      <c r="I461" s="86"/>
      <c r="J461" s="86"/>
      <c r="AF461" s="33"/>
      <c r="AG461" s="33"/>
      <c r="AH461" s="33"/>
    </row>
    <row r="462" spans="1:34" x14ac:dyDescent="0.3">
      <c r="A462" s="32"/>
      <c r="B462" s="31"/>
      <c r="C462" s="31"/>
      <c r="D462" s="31"/>
      <c r="E462" s="31"/>
      <c r="F462" s="31"/>
      <c r="G462" s="31"/>
      <c r="H462" s="86"/>
      <c r="I462" s="86"/>
      <c r="J462" s="86"/>
      <c r="AF462" s="33"/>
      <c r="AG462" s="33"/>
      <c r="AH462" s="33"/>
    </row>
    <row r="463" spans="1:34" x14ac:dyDescent="0.3">
      <c r="A463" s="32"/>
      <c r="B463" s="31"/>
      <c r="C463" s="31"/>
      <c r="D463" s="31"/>
      <c r="E463" s="31"/>
      <c r="F463" s="31"/>
      <c r="G463" s="31"/>
      <c r="H463" s="86"/>
      <c r="I463" s="86"/>
      <c r="J463" s="86"/>
      <c r="AF463" s="33"/>
      <c r="AG463" s="33"/>
      <c r="AH463" s="33"/>
    </row>
    <row r="464" spans="1:34" x14ac:dyDescent="0.3">
      <c r="A464" s="32"/>
      <c r="B464" s="31"/>
      <c r="C464" s="31"/>
      <c r="D464" s="31"/>
      <c r="E464" s="31"/>
      <c r="F464" s="31"/>
      <c r="G464" s="31"/>
      <c r="H464" s="86"/>
      <c r="I464" s="86"/>
      <c r="J464" s="86"/>
      <c r="AF464" s="33"/>
      <c r="AG464" s="33"/>
      <c r="AH464" s="33"/>
    </row>
    <row r="465" spans="1:34" x14ac:dyDescent="0.3">
      <c r="A465" s="32"/>
      <c r="B465" s="31"/>
      <c r="C465" s="31"/>
      <c r="D465" s="31"/>
      <c r="E465" s="31"/>
      <c r="F465" s="31"/>
      <c r="G465" s="31"/>
      <c r="H465" s="86"/>
      <c r="I465" s="86"/>
      <c r="J465" s="86"/>
      <c r="AF465" s="33"/>
      <c r="AG465" s="33"/>
      <c r="AH465" s="33"/>
    </row>
    <row r="466" spans="1:34" x14ac:dyDescent="0.3">
      <c r="A466" s="32"/>
      <c r="B466" s="31"/>
      <c r="C466" s="31"/>
      <c r="D466" s="31"/>
      <c r="E466" s="31"/>
      <c r="F466" s="31"/>
      <c r="G466" s="31"/>
      <c r="H466" s="86"/>
      <c r="I466" s="86"/>
      <c r="J466" s="86"/>
      <c r="AF466" s="33"/>
      <c r="AG466" s="33"/>
      <c r="AH466" s="33"/>
    </row>
    <row r="467" spans="1:34" x14ac:dyDescent="0.3">
      <c r="A467" s="32"/>
      <c r="B467" s="31"/>
      <c r="C467" s="31"/>
      <c r="D467" s="31"/>
      <c r="E467" s="31"/>
      <c r="F467" s="31"/>
      <c r="G467" s="31"/>
      <c r="H467" s="86"/>
      <c r="I467" s="86"/>
      <c r="J467" s="86"/>
      <c r="AF467" s="33"/>
      <c r="AG467" s="33"/>
      <c r="AH467" s="33"/>
    </row>
    <row r="468" spans="1:34" x14ac:dyDescent="0.3">
      <c r="A468" s="32"/>
      <c r="B468" s="31"/>
      <c r="C468" s="31"/>
      <c r="D468" s="31"/>
      <c r="E468" s="31"/>
      <c r="F468" s="31"/>
      <c r="G468" s="31"/>
      <c r="H468" s="86"/>
      <c r="I468" s="86"/>
      <c r="J468" s="86"/>
      <c r="AF468" s="33"/>
      <c r="AG468" s="33"/>
      <c r="AH468" s="33"/>
    </row>
    <row r="469" spans="1:34" x14ac:dyDescent="0.3">
      <c r="A469" s="32"/>
      <c r="B469" s="31"/>
      <c r="C469" s="31"/>
      <c r="D469" s="31"/>
      <c r="E469" s="31"/>
      <c r="F469" s="31"/>
      <c r="G469" s="31"/>
      <c r="H469" s="86"/>
      <c r="I469" s="86"/>
      <c r="J469" s="86"/>
      <c r="AF469" s="33"/>
      <c r="AG469" s="33"/>
      <c r="AH469" s="33"/>
    </row>
    <row r="470" spans="1:34" x14ac:dyDescent="0.3">
      <c r="A470" s="32"/>
      <c r="B470" s="31"/>
      <c r="C470" s="31"/>
      <c r="D470" s="31"/>
      <c r="E470" s="31"/>
      <c r="F470" s="31"/>
      <c r="G470" s="31"/>
      <c r="H470" s="86"/>
      <c r="I470" s="86"/>
      <c r="J470" s="86"/>
      <c r="AF470" s="33"/>
      <c r="AG470" s="33"/>
      <c r="AH470" s="33"/>
    </row>
    <row r="471" spans="1:34" x14ac:dyDescent="0.3">
      <c r="A471" s="32"/>
      <c r="B471" s="31"/>
      <c r="C471" s="31"/>
      <c r="D471" s="31"/>
      <c r="E471" s="31"/>
      <c r="F471" s="31"/>
      <c r="G471" s="31"/>
      <c r="H471" s="86"/>
      <c r="I471" s="86"/>
      <c r="J471" s="86"/>
      <c r="AF471" s="33"/>
      <c r="AG471" s="33"/>
      <c r="AH471" s="33"/>
    </row>
    <row r="472" spans="1:34" x14ac:dyDescent="0.3">
      <c r="A472" s="32"/>
      <c r="B472" s="31"/>
      <c r="C472" s="31"/>
      <c r="D472" s="31"/>
      <c r="E472" s="31"/>
      <c r="F472" s="31"/>
      <c r="G472" s="31"/>
      <c r="H472" s="86"/>
      <c r="I472" s="86"/>
      <c r="J472" s="86"/>
      <c r="AF472" s="33"/>
      <c r="AG472" s="33"/>
      <c r="AH472" s="33"/>
    </row>
    <row r="473" spans="1:34" x14ac:dyDescent="0.3">
      <c r="A473" s="32"/>
      <c r="B473" s="31"/>
      <c r="C473" s="31"/>
      <c r="D473" s="31"/>
      <c r="E473" s="31"/>
      <c r="F473" s="31"/>
      <c r="G473" s="31"/>
      <c r="H473" s="86"/>
      <c r="I473" s="86"/>
      <c r="J473" s="86"/>
      <c r="AF473" s="33"/>
      <c r="AG473" s="33"/>
      <c r="AH473" s="33"/>
    </row>
    <row r="474" spans="1:34" x14ac:dyDescent="0.3">
      <c r="A474" s="32"/>
      <c r="B474" s="31"/>
      <c r="C474" s="31"/>
      <c r="D474" s="31"/>
      <c r="E474" s="31"/>
      <c r="F474" s="31"/>
      <c r="G474" s="31"/>
      <c r="H474" s="86"/>
      <c r="I474" s="86"/>
      <c r="J474" s="86"/>
      <c r="AF474" s="33"/>
      <c r="AG474" s="33"/>
      <c r="AH474" s="33"/>
    </row>
    <row r="475" spans="1:34" x14ac:dyDescent="0.3">
      <c r="A475" s="32"/>
      <c r="B475" s="31"/>
      <c r="C475" s="31"/>
      <c r="D475" s="31"/>
      <c r="E475" s="31"/>
      <c r="F475" s="31"/>
      <c r="G475" s="31"/>
      <c r="H475" s="86"/>
      <c r="I475" s="86"/>
      <c r="J475" s="86"/>
      <c r="AF475" s="33"/>
      <c r="AG475" s="33"/>
      <c r="AH475" s="33"/>
    </row>
    <row r="476" spans="1:34" x14ac:dyDescent="0.3">
      <c r="A476" s="32"/>
      <c r="B476" s="31"/>
      <c r="C476" s="31"/>
      <c r="D476" s="31"/>
      <c r="E476" s="31"/>
      <c r="F476" s="31"/>
      <c r="G476" s="31"/>
      <c r="H476" s="86"/>
      <c r="I476" s="86"/>
      <c r="J476" s="86"/>
      <c r="AF476" s="33"/>
      <c r="AG476" s="33"/>
      <c r="AH476" s="33"/>
    </row>
    <row r="477" spans="1:34" x14ac:dyDescent="0.3">
      <c r="A477" s="32"/>
      <c r="B477" s="31"/>
      <c r="C477" s="31"/>
      <c r="D477" s="31"/>
      <c r="E477" s="31"/>
      <c r="F477" s="31"/>
      <c r="G477" s="31"/>
      <c r="H477" s="86"/>
      <c r="I477" s="86"/>
      <c r="J477" s="86"/>
      <c r="AF477" s="33"/>
      <c r="AG477" s="33"/>
      <c r="AH477" s="33"/>
    </row>
    <row r="478" spans="1:34" x14ac:dyDescent="0.3">
      <c r="A478" s="32"/>
      <c r="B478" s="31"/>
      <c r="C478" s="31"/>
      <c r="D478" s="31"/>
      <c r="E478" s="31"/>
      <c r="F478" s="31"/>
      <c r="G478" s="31"/>
      <c r="H478" s="86"/>
      <c r="I478" s="86"/>
      <c r="J478" s="86"/>
      <c r="AF478" s="33"/>
      <c r="AG478" s="33"/>
      <c r="AH478" s="33"/>
    </row>
    <row r="479" spans="1:34" x14ac:dyDescent="0.3">
      <c r="A479" s="32"/>
      <c r="B479" s="31"/>
      <c r="C479" s="31"/>
      <c r="D479" s="31"/>
      <c r="E479" s="31"/>
      <c r="F479" s="31"/>
      <c r="G479" s="31"/>
      <c r="H479" s="86"/>
      <c r="I479" s="86"/>
      <c r="J479" s="86"/>
      <c r="AF479" s="33"/>
      <c r="AG479" s="33"/>
      <c r="AH479" s="33"/>
    </row>
    <row r="480" spans="1:34" x14ac:dyDescent="0.3">
      <c r="A480" s="32"/>
      <c r="B480" s="31"/>
      <c r="C480" s="31"/>
      <c r="D480" s="31"/>
      <c r="E480" s="31"/>
      <c r="F480" s="31"/>
      <c r="G480" s="31"/>
      <c r="H480" s="86"/>
      <c r="I480" s="86"/>
      <c r="J480" s="86"/>
      <c r="AF480" s="33"/>
      <c r="AG480" s="33"/>
      <c r="AH480" s="33"/>
    </row>
    <row r="481" spans="1:34" x14ac:dyDescent="0.3">
      <c r="A481" s="32"/>
      <c r="B481" s="31"/>
      <c r="C481" s="31"/>
      <c r="D481" s="31"/>
      <c r="E481" s="31"/>
      <c r="F481" s="31"/>
      <c r="G481" s="31"/>
      <c r="H481" s="86"/>
      <c r="I481" s="86"/>
      <c r="J481" s="86"/>
      <c r="AF481" s="33"/>
      <c r="AG481" s="33"/>
      <c r="AH481" s="33"/>
    </row>
    <row r="482" spans="1:34" x14ac:dyDescent="0.3">
      <c r="A482" s="32"/>
      <c r="B482" s="31"/>
      <c r="C482" s="31"/>
      <c r="D482" s="31"/>
      <c r="E482" s="31"/>
      <c r="F482" s="31"/>
      <c r="G482" s="31"/>
      <c r="H482" s="86"/>
      <c r="I482" s="86"/>
      <c r="J482" s="86"/>
      <c r="AF482" s="33"/>
      <c r="AG482" s="33"/>
      <c r="AH482" s="33"/>
    </row>
    <row r="483" spans="1:34" x14ac:dyDescent="0.3">
      <c r="A483" s="32"/>
      <c r="B483" s="31"/>
      <c r="C483" s="31"/>
      <c r="D483" s="31"/>
      <c r="E483" s="31"/>
      <c r="F483" s="31"/>
      <c r="G483" s="31"/>
      <c r="H483" s="86"/>
      <c r="I483" s="86"/>
      <c r="J483" s="86"/>
      <c r="AF483" s="33"/>
      <c r="AG483" s="33"/>
      <c r="AH483" s="33"/>
    </row>
    <row r="484" spans="1:34" x14ac:dyDescent="0.3">
      <c r="A484" s="32"/>
      <c r="B484" s="31"/>
      <c r="C484" s="31"/>
      <c r="D484" s="31"/>
      <c r="E484" s="31"/>
      <c r="F484" s="31"/>
      <c r="G484" s="31"/>
      <c r="H484" s="86"/>
      <c r="I484" s="86"/>
      <c r="J484" s="86"/>
      <c r="AF484" s="33"/>
      <c r="AG484" s="33"/>
      <c r="AH484" s="33"/>
    </row>
    <row r="485" spans="1:34" x14ac:dyDescent="0.3">
      <c r="A485" s="32"/>
      <c r="B485" s="31"/>
      <c r="C485" s="31"/>
      <c r="D485" s="31"/>
      <c r="E485" s="31"/>
      <c r="F485" s="31"/>
      <c r="G485" s="31"/>
      <c r="H485" s="86"/>
      <c r="I485" s="86"/>
      <c r="J485" s="86"/>
      <c r="AF485" s="33"/>
      <c r="AG485" s="33"/>
      <c r="AH485" s="33"/>
    </row>
    <row r="486" spans="1:34" x14ac:dyDescent="0.3">
      <c r="A486" s="32"/>
      <c r="B486" s="31"/>
      <c r="C486" s="31"/>
      <c r="D486" s="31"/>
      <c r="E486" s="31"/>
      <c r="F486" s="31"/>
      <c r="G486" s="31"/>
      <c r="H486" s="86"/>
      <c r="I486" s="86"/>
      <c r="J486" s="86"/>
      <c r="AF486" s="33"/>
      <c r="AG486" s="33"/>
      <c r="AH486" s="33"/>
    </row>
    <row r="487" spans="1:34" x14ac:dyDescent="0.3">
      <c r="A487" s="32"/>
      <c r="B487" s="31"/>
      <c r="C487" s="31"/>
      <c r="D487" s="31"/>
      <c r="E487" s="31"/>
      <c r="F487" s="31"/>
      <c r="G487" s="31"/>
      <c r="H487" s="86"/>
      <c r="I487" s="86"/>
      <c r="J487" s="86"/>
      <c r="AF487" s="33"/>
      <c r="AG487" s="33"/>
      <c r="AH487" s="33"/>
    </row>
    <row r="488" spans="1:34" x14ac:dyDescent="0.3">
      <c r="A488" s="32"/>
      <c r="B488" s="31"/>
      <c r="C488" s="31"/>
      <c r="D488" s="31"/>
      <c r="E488" s="31"/>
      <c r="F488" s="31"/>
      <c r="G488" s="31"/>
      <c r="H488" s="86"/>
      <c r="I488" s="86"/>
      <c r="J488" s="86"/>
      <c r="AF488" s="33"/>
      <c r="AG488" s="33"/>
      <c r="AH488" s="33"/>
    </row>
    <row r="489" spans="1:34" x14ac:dyDescent="0.3">
      <c r="A489" s="32"/>
      <c r="B489" s="31"/>
      <c r="C489" s="31"/>
      <c r="D489" s="31"/>
      <c r="E489" s="31"/>
      <c r="F489" s="31"/>
      <c r="G489" s="31"/>
      <c r="H489" s="86"/>
      <c r="I489" s="86"/>
      <c r="J489" s="86"/>
      <c r="AF489" s="33"/>
      <c r="AG489" s="33"/>
      <c r="AH489" s="33"/>
    </row>
    <row r="490" spans="1:34" x14ac:dyDescent="0.3">
      <c r="A490" s="32"/>
      <c r="B490" s="31"/>
      <c r="C490" s="31"/>
      <c r="D490" s="31"/>
      <c r="E490" s="31"/>
      <c r="F490" s="31"/>
      <c r="G490" s="31"/>
      <c r="H490" s="86"/>
      <c r="I490" s="86"/>
      <c r="J490" s="86"/>
      <c r="AF490" s="33"/>
      <c r="AG490" s="33"/>
      <c r="AH490" s="33"/>
    </row>
    <row r="491" spans="1:34" x14ac:dyDescent="0.3">
      <c r="A491" s="32"/>
      <c r="B491" s="31"/>
      <c r="C491" s="31"/>
      <c r="D491" s="31"/>
      <c r="E491" s="31"/>
      <c r="F491" s="31"/>
      <c r="G491" s="31"/>
      <c r="H491" s="86"/>
      <c r="I491" s="86"/>
      <c r="J491" s="86"/>
      <c r="AF491" s="33"/>
      <c r="AG491" s="33"/>
      <c r="AH491" s="33"/>
    </row>
    <row r="492" spans="1:34" x14ac:dyDescent="0.3">
      <c r="A492" s="32"/>
      <c r="B492" s="31"/>
      <c r="C492" s="31"/>
      <c r="D492" s="31"/>
      <c r="E492" s="31"/>
      <c r="F492" s="31"/>
      <c r="G492" s="31"/>
      <c r="H492" s="86"/>
      <c r="I492" s="86"/>
      <c r="J492" s="86"/>
      <c r="AF492" s="33"/>
      <c r="AG492" s="33"/>
      <c r="AH492" s="33"/>
    </row>
    <row r="493" spans="1:34" x14ac:dyDescent="0.3">
      <c r="A493" s="32"/>
      <c r="B493" s="31"/>
      <c r="C493" s="31"/>
      <c r="D493" s="31"/>
      <c r="E493" s="31"/>
      <c r="F493" s="31"/>
      <c r="G493" s="31"/>
      <c r="H493" s="86"/>
      <c r="I493" s="86"/>
      <c r="J493" s="86"/>
      <c r="AF493" s="33"/>
      <c r="AG493" s="33"/>
      <c r="AH493" s="33"/>
    </row>
    <row r="494" spans="1:34" x14ac:dyDescent="0.3">
      <c r="A494" s="32"/>
      <c r="B494" s="31"/>
      <c r="C494" s="31"/>
      <c r="D494" s="31"/>
      <c r="E494" s="31"/>
      <c r="F494" s="31"/>
      <c r="G494" s="31"/>
      <c r="H494" s="86"/>
      <c r="I494" s="86"/>
      <c r="J494" s="86"/>
      <c r="AF494" s="33"/>
      <c r="AG494" s="33"/>
      <c r="AH494" s="33"/>
    </row>
    <row r="495" spans="1:34" x14ac:dyDescent="0.3">
      <c r="A495" s="32"/>
      <c r="B495" s="31"/>
      <c r="C495" s="31"/>
      <c r="D495" s="31"/>
      <c r="E495" s="31"/>
      <c r="F495" s="31"/>
      <c r="G495" s="31"/>
      <c r="H495" s="86"/>
      <c r="I495" s="86"/>
      <c r="J495" s="86"/>
      <c r="AF495" s="33"/>
      <c r="AG495" s="33"/>
      <c r="AH495" s="33"/>
    </row>
    <row r="496" spans="1:34" x14ac:dyDescent="0.3">
      <c r="A496" s="32"/>
      <c r="B496" s="31"/>
      <c r="C496" s="31"/>
      <c r="D496" s="31"/>
      <c r="E496" s="31"/>
      <c r="F496" s="31"/>
      <c r="G496" s="31"/>
      <c r="H496" s="86"/>
      <c r="I496" s="86"/>
      <c r="J496" s="86"/>
      <c r="AF496" s="33"/>
      <c r="AG496" s="33"/>
      <c r="AH496" s="33"/>
    </row>
    <row r="497" spans="1:34" x14ac:dyDescent="0.3">
      <c r="A497" s="32"/>
      <c r="B497" s="31"/>
      <c r="C497" s="31"/>
      <c r="D497" s="31"/>
      <c r="E497" s="31"/>
      <c r="F497" s="31"/>
      <c r="G497" s="31"/>
      <c r="H497" s="86"/>
      <c r="I497" s="86"/>
      <c r="J497" s="86"/>
      <c r="AF497" s="33"/>
      <c r="AG497" s="33"/>
      <c r="AH497" s="33"/>
    </row>
    <row r="498" spans="1:34" x14ac:dyDescent="0.3">
      <c r="A498" s="32"/>
      <c r="B498" s="31"/>
      <c r="C498" s="31"/>
      <c r="D498" s="31"/>
      <c r="E498" s="31"/>
      <c r="F498" s="31"/>
      <c r="G498" s="31"/>
      <c r="H498" s="86"/>
      <c r="I498" s="86"/>
      <c r="J498" s="86"/>
      <c r="AF498" s="33"/>
      <c r="AG498" s="33"/>
      <c r="AH498" s="33"/>
    </row>
    <row r="499" spans="1:34" x14ac:dyDescent="0.3">
      <c r="A499" s="32"/>
      <c r="B499" s="31"/>
      <c r="C499" s="31"/>
      <c r="D499" s="31"/>
      <c r="E499" s="31"/>
      <c r="F499" s="31"/>
      <c r="G499" s="31"/>
      <c r="H499" s="86"/>
      <c r="I499" s="86"/>
      <c r="J499" s="86"/>
      <c r="AF499" s="33"/>
      <c r="AG499" s="33"/>
      <c r="AH499" s="33"/>
    </row>
    <row r="500" spans="1:34" x14ac:dyDescent="0.3">
      <c r="A500" s="32"/>
      <c r="B500" s="31"/>
      <c r="C500" s="31"/>
      <c r="D500" s="31"/>
      <c r="E500" s="31"/>
      <c r="F500" s="31"/>
      <c r="G500" s="31"/>
      <c r="H500" s="86"/>
      <c r="I500" s="86"/>
      <c r="J500" s="86"/>
      <c r="AF500" s="33"/>
      <c r="AG500" s="33"/>
      <c r="AH500" s="33"/>
    </row>
    <row r="501" spans="1:34" x14ac:dyDescent="0.3">
      <c r="A501" s="32"/>
      <c r="B501" s="31"/>
      <c r="C501" s="31"/>
      <c r="D501" s="31"/>
      <c r="E501" s="31"/>
      <c r="F501" s="31"/>
      <c r="G501" s="31"/>
      <c r="H501" s="86"/>
      <c r="I501" s="86"/>
      <c r="J501" s="86"/>
      <c r="AF501" s="33"/>
      <c r="AG501" s="33"/>
      <c r="AH501" s="33"/>
    </row>
    <row r="502" spans="1:34" x14ac:dyDescent="0.3">
      <c r="A502" s="32"/>
      <c r="B502" s="31"/>
      <c r="C502" s="31"/>
      <c r="D502" s="31"/>
      <c r="E502" s="31"/>
      <c r="F502" s="31"/>
      <c r="G502" s="31"/>
      <c r="H502" s="86"/>
      <c r="I502" s="86"/>
      <c r="J502" s="86"/>
      <c r="AF502" s="33"/>
      <c r="AG502" s="33"/>
      <c r="AH502" s="33"/>
    </row>
    <row r="503" spans="1:34" x14ac:dyDescent="0.3">
      <c r="A503" s="32"/>
      <c r="B503" s="31"/>
      <c r="C503" s="31"/>
      <c r="D503" s="31"/>
      <c r="E503" s="31"/>
      <c r="F503" s="31"/>
      <c r="G503" s="31"/>
      <c r="H503" s="86"/>
      <c r="I503" s="86"/>
      <c r="J503" s="86"/>
      <c r="AF503" s="33"/>
      <c r="AG503" s="33"/>
      <c r="AH503" s="33"/>
    </row>
    <row r="504" spans="1:34" x14ac:dyDescent="0.3">
      <c r="A504" s="32"/>
      <c r="B504" s="31"/>
      <c r="C504" s="31"/>
      <c r="D504" s="31"/>
      <c r="E504" s="31"/>
      <c r="F504" s="31"/>
      <c r="G504" s="31"/>
      <c r="H504" s="86"/>
      <c r="I504" s="86"/>
      <c r="J504" s="86"/>
      <c r="AF504" s="33"/>
      <c r="AG504" s="33"/>
      <c r="AH504" s="33"/>
    </row>
    <row r="505" spans="1:34" x14ac:dyDescent="0.3">
      <c r="A505" s="32"/>
      <c r="B505" s="31"/>
      <c r="C505" s="31"/>
      <c r="D505" s="31"/>
      <c r="E505" s="31"/>
      <c r="F505" s="31"/>
      <c r="G505" s="31"/>
      <c r="H505" s="86"/>
      <c r="I505" s="86"/>
      <c r="J505" s="86"/>
      <c r="AF505" s="33"/>
      <c r="AG505" s="33"/>
      <c r="AH505" s="33"/>
    </row>
    <row r="506" spans="1:34" x14ac:dyDescent="0.3">
      <c r="A506" s="32"/>
      <c r="B506" s="31"/>
      <c r="C506" s="31"/>
      <c r="D506" s="31"/>
      <c r="E506" s="31"/>
      <c r="F506" s="31"/>
      <c r="G506" s="31"/>
      <c r="H506" s="86"/>
      <c r="I506" s="86"/>
      <c r="J506" s="86"/>
      <c r="AF506" s="33"/>
      <c r="AG506" s="33"/>
      <c r="AH506" s="33"/>
    </row>
    <row r="507" spans="1:34" x14ac:dyDescent="0.3">
      <c r="A507" s="32"/>
      <c r="B507" s="31"/>
      <c r="C507" s="31"/>
      <c r="D507" s="31"/>
      <c r="E507" s="31"/>
      <c r="F507" s="31"/>
      <c r="G507" s="31"/>
      <c r="H507" s="86"/>
      <c r="I507" s="86"/>
      <c r="J507" s="86"/>
      <c r="AF507" s="33"/>
      <c r="AG507" s="33"/>
      <c r="AH507" s="33"/>
    </row>
    <row r="508" spans="1:34" x14ac:dyDescent="0.3">
      <c r="A508" s="32"/>
      <c r="B508" s="31"/>
      <c r="C508" s="31"/>
      <c r="D508" s="31"/>
      <c r="E508" s="31"/>
      <c r="F508" s="31"/>
      <c r="G508" s="31"/>
      <c r="H508" s="86"/>
      <c r="I508" s="86"/>
      <c r="J508" s="86"/>
      <c r="AF508" s="33"/>
      <c r="AG508" s="33"/>
      <c r="AH508" s="33"/>
    </row>
    <row r="509" spans="1:34" x14ac:dyDescent="0.3">
      <c r="A509" s="32"/>
      <c r="B509" s="31"/>
      <c r="C509" s="31"/>
      <c r="D509" s="31"/>
      <c r="E509" s="31"/>
      <c r="F509" s="31"/>
      <c r="G509" s="31"/>
      <c r="H509" s="86"/>
      <c r="I509" s="86"/>
      <c r="J509" s="86"/>
      <c r="AF509" s="33"/>
      <c r="AG509" s="33"/>
      <c r="AH509" s="33"/>
    </row>
    <row r="510" spans="1:34" x14ac:dyDescent="0.3">
      <c r="A510" s="32"/>
      <c r="B510" s="31"/>
      <c r="C510" s="31"/>
      <c r="D510" s="31"/>
      <c r="E510" s="31"/>
      <c r="F510" s="31"/>
      <c r="G510" s="31"/>
      <c r="H510" s="86"/>
      <c r="I510" s="86"/>
      <c r="J510" s="86"/>
      <c r="AF510" s="33"/>
      <c r="AG510" s="33"/>
      <c r="AH510" s="33"/>
    </row>
    <row r="511" spans="1:34" x14ac:dyDescent="0.3">
      <c r="A511" s="32"/>
      <c r="B511" s="31"/>
      <c r="C511" s="31"/>
      <c r="D511" s="31"/>
      <c r="E511" s="31"/>
      <c r="F511" s="31"/>
      <c r="G511" s="31"/>
      <c r="H511" s="86"/>
      <c r="I511" s="86"/>
      <c r="J511" s="86"/>
      <c r="AF511" s="33"/>
      <c r="AG511" s="33"/>
      <c r="AH511" s="33"/>
    </row>
    <row r="512" spans="1:34" x14ac:dyDescent="0.3">
      <c r="A512" s="32"/>
      <c r="B512" s="31"/>
      <c r="C512" s="31"/>
      <c r="D512" s="31"/>
      <c r="E512" s="31"/>
      <c r="F512" s="31"/>
      <c r="G512" s="31"/>
      <c r="H512" s="86"/>
      <c r="I512" s="86"/>
      <c r="J512" s="86"/>
      <c r="AF512" s="33"/>
      <c r="AG512" s="33"/>
      <c r="AH512" s="33"/>
    </row>
    <row r="513" spans="1:34" x14ac:dyDescent="0.3">
      <c r="A513" s="32"/>
      <c r="B513" s="31"/>
      <c r="C513" s="31"/>
      <c r="D513" s="31"/>
      <c r="E513" s="31"/>
      <c r="F513" s="31"/>
      <c r="G513" s="31"/>
      <c r="H513" s="86"/>
      <c r="I513" s="86"/>
      <c r="J513" s="86"/>
      <c r="AF513" s="33"/>
      <c r="AG513" s="33"/>
      <c r="AH513" s="33"/>
    </row>
    <row r="514" spans="1:34" x14ac:dyDescent="0.3">
      <c r="A514" s="32"/>
      <c r="B514" s="31"/>
      <c r="C514" s="31"/>
      <c r="D514" s="31"/>
      <c r="E514" s="31"/>
      <c r="F514" s="31"/>
      <c r="G514" s="31"/>
      <c r="H514" s="86"/>
      <c r="I514" s="86"/>
      <c r="J514" s="86"/>
      <c r="AF514" s="33"/>
      <c r="AG514" s="33"/>
      <c r="AH514" s="33"/>
    </row>
    <row r="515" spans="1:34" x14ac:dyDescent="0.3">
      <c r="A515" s="32"/>
      <c r="B515" s="31"/>
      <c r="C515" s="31"/>
      <c r="D515" s="31"/>
      <c r="E515" s="31"/>
      <c r="F515" s="31"/>
      <c r="G515" s="31"/>
      <c r="H515" s="86"/>
      <c r="I515" s="86"/>
      <c r="J515" s="86"/>
      <c r="AF515" s="33"/>
      <c r="AG515" s="33"/>
      <c r="AH515" s="33"/>
    </row>
    <row r="516" spans="1:34" x14ac:dyDescent="0.3">
      <c r="A516" s="32"/>
      <c r="B516" s="31"/>
      <c r="C516" s="31"/>
      <c r="D516" s="31"/>
      <c r="E516" s="31"/>
      <c r="F516" s="31"/>
      <c r="G516" s="31"/>
      <c r="H516" s="86"/>
      <c r="I516" s="86"/>
      <c r="J516" s="86"/>
      <c r="AF516" s="33"/>
      <c r="AG516" s="33"/>
      <c r="AH516" s="33"/>
    </row>
    <row r="517" spans="1:34" x14ac:dyDescent="0.3">
      <c r="A517" s="32"/>
      <c r="B517" s="31"/>
      <c r="C517" s="31"/>
      <c r="D517" s="31"/>
      <c r="E517" s="31"/>
      <c r="F517" s="31"/>
      <c r="G517" s="31"/>
      <c r="H517" s="86"/>
      <c r="I517" s="86"/>
      <c r="J517" s="86"/>
      <c r="AF517" s="33"/>
      <c r="AG517" s="33"/>
      <c r="AH517" s="33"/>
    </row>
    <row r="518" spans="1:34" x14ac:dyDescent="0.3">
      <c r="A518" s="32"/>
      <c r="B518" s="31"/>
      <c r="C518" s="31"/>
      <c r="D518" s="31"/>
      <c r="E518" s="31"/>
      <c r="F518" s="31"/>
      <c r="G518" s="31"/>
      <c r="H518" s="86"/>
      <c r="I518" s="86"/>
      <c r="J518" s="86"/>
      <c r="AF518" s="33"/>
      <c r="AG518" s="33"/>
      <c r="AH518" s="33"/>
    </row>
    <row r="519" spans="1:34" x14ac:dyDescent="0.3">
      <c r="A519" s="32"/>
      <c r="B519" s="31"/>
      <c r="C519" s="31"/>
      <c r="D519" s="31"/>
      <c r="E519" s="31"/>
      <c r="F519" s="31"/>
      <c r="G519" s="31"/>
      <c r="H519" s="86"/>
      <c r="I519" s="86"/>
      <c r="J519" s="86"/>
      <c r="AF519" s="33"/>
      <c r="AG519" s="33"/>
      <c r="AH519" s="33"/>
    </row>
    <row r="520" spans="1:34" x14ac:dyDescent="0.3">
      <c r="A520" s="32"/>
      <c r="B520" s="31"/>
      <c r="C520" s="31"/>
      <c r="D520" s="31"/>
      <c r="E520" s="31"/>
      <c r="F520" s="31"/>
      <c r="G520" s="31"/>
      <c r="H520" s="86"/>
      <c r="I520" s="86"/>
      <c r="J520" s="86"/>
      <c r="AF520" s="33"/>
      <c r="AG520" s="33"/>
      <c r="AH520" s="33"/>
    </row>
    <row r="521" spans="1:34" x14ac:dyDescent="0.3">
      <c r="A521" s="32"/>
      <c r="B521" s="31"/>
      <c r="C521" s="31"/>
      <c r="D521" s="31"/>
      <c r="E521" s="31"/>
      <c r="F521" s="31"/>
      <c r="G521" s="31"/>
      <c r="H521" s="86"/>
      <c r="I521" s="86"/>
      <c r="J521" s="86"/>
      <c r="AF521" s="33"/>
      <c r="AG521" s="33"/>
      <c r="AH521" s="33"/>
    </row>
    <row r="522" spans="1:34" x14ac:dyDescent="0.3">
      <c r="A522" s="32"/>
      <c r="B522" s="31"/>
      <c r="C522" s="31"/>
      <c r="D522" s="31"/>
      <c r="E522" s="31"/>
      <c r="F522" s="31"/>
      <c r="G522" s="31"/>
      <c r="H522" s="86"/>
      <c r="I522" s="86"/>
      <c r="J522" s="86"/>
      <c r="AF522" s="33"/>
      <c r="AG522" s="33"/>
      <c r="AH522" s="33"/>
    </row>
    <row r="523" spans="1:34" x14ac:dyDescent="0.3">
      <c r="A523" s="32"/>
      <c r="B523" s="31"/>
      <c r="C523" s="31"/>
      <c r="D523" s="31"/>
      <c r="E523" s="31"/>
      <c r="F523" s="31"/>
      <c r="G523" s="31"/>
      <c r="H523" s="86"/>
      <c r="I523" s="86"/>
      <c r="J523" s="86"/>
      <c r="AF523" s="33"/>
      <c r="AG523" s="33"/>
      <c r="AH523" s="33"/>
    </row>
    <row r="524" spans="1:34" x14ac:dyDescent="0.3">
      <c r="A524" s="32"/>
      <c r="B524" s="31"/>
      <c r="C524" s="31"/>
      <c r="D524" s="31"/>
      <c r="E524" s="31"/>
      <c r="F524" s="31"/>
      <c r="G524" s="31"/>
      <c r="H524" s="86"/>
      <c r="I524" s="86"/>
      <c r="J524" s="86"/>
      <c r="AF524" s="33"/>
      <c r="AG524" s="33"/>
      <c r="AH524" s="33"/>
    </row>
    <row r="525" spans="1:34" x14ac:dyDescent="0.3">
      <c r="A525" s="32"/>
      <c r="B525" s="31"/>
      <c r="C525" s="31"/>
      <c r="D525" s="31"/>
      <c r="E525" s="31"/>
      <c r="F525" s="31"/>
      <c r="G525" s="31"/>
      <c r="H525" s="86"/>
      <c r="I525" s="86"/>
      <c r="J525" s="86"/>
      <c r="AF525" s="33"/>
      <c r="AG525" s="33"/>
      <c r="AH525" s="33"/>
    </row>
    <row r="526" spans="1:34" x14ac:dyDescent="0.3">
      <c r="A526" s="32"/>
      <c r="B526" s="31"/>
      <c r="C526" s="31"/>
      <c r="D526" s="31"/>
      <c r="E526" s="31"/>
      <c r="F526" s="31"/>
      <c r="G526" s="31"/>
      <c r="H526" s="86"/>
      <c r="I526" s="86"/>
      <c r="J526" s="86"/>
      <c r="AF526" s="33"/>
      <c r="AG526" s="33"/>
      <c r="AH526" s="33"/>
    </row>
    <row r="527" spans="1:34" x14ac:dyDescent="0.3">
      <c r="A527" s="32"/>
      <c r="B527" s="31"/>
      <c r="C527" s="31"/>
      <c r="D527" s="31"/>
      <c r="E527" s="31"/>
      <c r="F527" s="31"/>
      <c r="G527" s="31"/>
      <c r="H527" s="86"/>
      <c r="I527" s="86"/>
      <c r="J527" s="86"/>
      <c r="AF527" s="33"/>
      <c r="AG527" s="33"/>
      <c r="AH527" s="33"/>
    </row>
    <row r="528" spans="1:34" x14ac:dyDescent="0.3">
      <c r="A528" s="32"/>
      <c r="B528" s="31"/>
      <c r="C528" s="31"/>
      <c r="D528" s="31"/>
      <c r="E528" s="31"/>
      <c r="F528" s="31"/>
      <c r="G528" s="31"/>
      <c r="H528" s="86"/>
      <c r="I528" s="86"/>
      <c r="J528" s="86"/>
      <c r="AF528" s="33"/>
      <c r="AG528" s="33"/>
      <c r="AH528" s="33"/>
    </row>
    <row r="529" spans="1:34" x14ac:dyDescent="0.3">
      <c r="A529" s="32"/>
      <c r="B529" s="31"/>
      <c r="C529" s="31"/>
      <c r="D529" s="31"/>
      <c r="E529" s="31"/>
      <c r="F529" s="31"/>
      <c r="G529" s="31"/>
      <c r="H529" s="86"/>
      <c r="I529" s="86"/>
      <c r="J529" s="86"/>
      <c r="AF529" s="33"/>
      <c r="AG529" s="33"/>
      <c r="AH529" s="33"/>
    </row>
    <row r="530" spans="1:34" x14ac:dyDescent="0.3">
      <c r="A530" s="32"/>
      <c r="B530" s="31"/>
      <c r="C530" s="31"/>
      <c r="D530" s="31"/>
      <c r="E530" s="31"/>
      <c r="F530" s="31"/>
      <c r="G530" s="31"/>
      <c r="H530" s="86"/>
      <c r="I530" s="86"/>
      <c r="J530" s="86"/>
      <c r="AF530" s="33"/>
      <c r="AG530" s="33"/>
      <c r="AH530" s="33"/>
    </row>
    <row r="531" spans="1:34" x14ac:dyDescent="0.3">
      <c r="A531" s="32"/>
      <c r="B531" s="31"/>
      <c r="C531" s="31"/>
      <c r="D531" s="31"/>
      <c r="E531" s="31"/>
      <c r="F531" s="31"/>
      <c r="G531" s="31"/>
      <c r="H531" s="86"/>
      <c r="I531" s="86"/>
      <c r="J531" s="86"/>
      <c r="AF531" s="33"/>
      <c r="AG531" s="33"/>
      <c r="AH531" s="33"/>
    </row>
    <row r="532" spans="1:34" x14ac:dyDescent="0.3">
      <c r="A532" s="32"/>
      <c r="B532" s="31"/>
      <c r="C532" s="31"/>
      <c r="D532" s="31"/>
      <c r="E532" s="31"/>
      <c r="F532" s="31"/>
      <c r="G532" s="31"/>
      <c r="H532" s="86"/>
      <c r="I532" s="86"/>
      <c r="J532" s="86"/>
      <c r="AF532" s="33"/>
      <c r="AG532" s="33"/>
      <c r="AH532" s="33"/>
    </row>
    <row r="533" spans="1:34" x14ac:dyDescent="0.3">
      <c r="A533" s="32"/>
      <c r="B533" s="31"/>
      <c r="C533" s="31"/>
      <c r="D533" s="31"/>
      <c r="E533" s="31"/>
      <c r="F533" s="31"/>
      <c r="G533" s="31"/>
      <c r="H533" s="86"/>
      <c r="I533" s="86"/>
      <c r="J533" s="86"/>
      <c r="AF533" s="33"/>
      <c r="AG533" s="33"/>
      <c r="AH533" s="33"/>
    </row>
    <row r="534" spans="1:34" x14ac:dyDescent="0.3">
      <c r="A534" s="32"/>
      <c r="B534" s="31"/>
      <c r="C534" s="31"/>
      <c r="D534" s="31"/>
      <c r="E534" s="31"/>
      <c r="F534" s="31"/>
      <c r="G534" s="31"/>
      <c r="H534" s="86"/>
      <c r="I534" s="86"/>
      <c r="J534" s="86"/>
      <c r="AF534" s="33"/>
      <c r="AG534" s="33"/>
      <c r="AH534" s="33"/>
    </row>
    <row r="535" spans="1:34" x14ac:dyDescent="0.3">
      <c r="A535" s="32"/>
      <c r="B535" s="31"/>
      <c r="C535" s="31"/>
      <c r="D535" s="31"/>
      <c r="E535" s="31"/>
      <c r="F535" s="31"/>
      <c r="G535" s="31"/>
      <c r="H535" s="86"/>
      <c r="I535" s="86"/>
      <c r="J535" s="86"/>
      <c r="AF535" s="33"/>
      <c r="AG535" s="33"/>
      <c r="AH535" s="33"/>
    </row>
    <row r="536" spans="1:34" x14ac:dyDescent="0.3">
      <c r="A536" s="32"/>
      <c r="B536" s="31"/>
      <c r="C536" s="31"/>
      <c r="D536" s="31"/>
      <c r="E536" s="31"/>
      <c r="F536" s="31"/>
      <c r="G536" s="31"/>
      <c r="H536" s="86"/>
      <c r="I536" s="86"/>
      <c r="J536" s="86"/>
      <c r="AF536" s="33"/>
      <c r="AG536" s="33"/>
      <c r="AH536" s="33"/>
    </row>
    <row r="537" spans="1:34" x14ac:dyDescent="0.3">
      <c r="A537" s="32"/>
      <c r="B537" s="31"/>
      <c r="C537" s="31"/>
      <c r="D537" s="31"/>
      <c r="E537" s="31"/>
      <c r="F537" s="31"/>
      <c r="G537" s="31"/>
      <c r="H537" s="86"/>
      <c r="I537" s="86"/>
      <c r="J537" s="86"/>
      <c r="AF537" s="33"/>
      <c r="AG537" s="33"/>
      <c r="AH537" s="33"/>
    </row>
    <row r="538" spans="1:34" x14ac:dyDescent="0.3">
      <c r="A538" s="32"/>
      <c r="B538" s="31"/>
      <c r="C538" s="31"/>
      <c r="D538" s="31"/>
      <c r="E538" s="31"/>
      <c r="F538" s="31"/>
      <c r="G538" s="31"/>
      <c r="H538" s="86"/>
      <c r="I538" s="86"/>
      <c r="J538" s="86"/>
      <c r="AF538" s="33"/>
      <c r="AG538" s="33"/>
      <c r="AH538" s="33"/>
    </row>
    <row r="539" spans="1:34" x14ac:dyDescent="0.3">
      <c r="A539" s="32"/>
      <c r="B539" s="31"/>
      <c r="C539" s="31"/>
      <c r="D539" s="31"/>
      <c r="E539" s="31"/>
      <c r="F539" s="31"/>
      <c r="G539" s="31"/>
      <c r="H539" s="86"/>
      <c r="I539" s="86"/>
      <c r="J539" s="86"/>
      <c r="AF539" s="33"/>
      <c r="AG539" s="33"/>
      <c r="AH539" s="33"/>
    </row>
    <row r="540" spans="1:34" x14ac:dyDescent="0.3">
      <c r="A540" s="32"/>
      <c r="B540" s="31"/>
      <c r="C540" s="31"/>
      <c r="D540" s="31"/>
      <c r="E540" s="31"/>
      <c r="F540" s="31"/>
      <c r="G540" s="31"/>
      <c r="H540" s="86"/>
      <c r="I540" s="86"/>
      <c r="J540" s="86"/>
      <c r="AF540" s="33"/>
      <c r="AG540" s="33"/>
      <c r="AH540" s="33"/>
    </row>
    <row r="541" spans="1:34" x14ac:dyDescent="0.3">
      <c r="A541" s="32"/>
      <c r="B541" s="31"/>
      <c r="C541" s="31"/>
      <c r="D541" s="31"/>
      <c r="E541" s="31"/>
      <c r="F541" s="31"/>
      <c r="G541" s="31"/>
      <c r="H541" s="86"/>
      <c r="I541" s="86"/>
      <c r="J541" s="86"/>
      <c r="AF541" s="33"/>
      <c r="AG541" s="33"/>
      <c r="AH541" s="33"/>
    </row>
    <row r="542" spans="1:34" x14ac:dyDescent="0.3">
      <c r="A542" s="32"/>
      <c r="B542" s="31"/>
      <c r="C542" s="31"/>
      <c r="D542" s="31"/>
      <c r="E542" s="31"/>
      <c r="F542" s="31"/>
      <c r="G542" s="31"/>
      <c r="H542" s="86"/>
      <c r="I542" s="86"/>
      <c r="J542" s="86"/>
      <c r="AF542" s="33"/>
      <c r="AG542" s="33"/>
      <c r="AH542" s="33"/>
    </row>
    <row r="543" spans="1:34" x14ac:dyDescent="0.3">
      <c r="A543" s="32"/>
      <c r="B543" s="31"/>
      <c r="C543" s="31"/>
      <c r="D543" s="31"/>
      <c r="E543" s="31"/>
      <c r="F543" s="31"/>
      <c r="G543" s="31"/>
      <c r="H543" s="86"/>
      <c r="I543" s="86"/>
      <c r="J543" s="86"/>
      <c r="AF543" s="33"/>
      <c r="AG543" s="33"/>
      <c r="AH543" s="33"/>
    </row>
    <row r="544" spans="1:34" x14ac:dyDescent="0.3">
      <c r="A544" s="32"/>
      <c r="B544" s="31"/>
      <c r="C544" s="31"/>
      <c r="D544" s="31"/>
      <c r="E544" s="31"/>
      <c r="F544" s="31"/>
      <c r="G544" s="31"/>
      <c r="H544" s="86"/>
      <c r="I544" s="86"/>
      <c r="J544" s="86"/>
      <c r="AF544" s="33"/>
      <c r="AG544" s="33"/>
      <c r="AH544" s="33"/>
    </row>
    <row r="545" spans="1:34" x14ac:dyDescent="0.3">
      <c r="A545" s="32"/>
      <c r="B545" s="31"/>
      <c r="C545" s="31"/>
      <c r="D545" s="31"/>
      <c r="E545" s="31"/>
      <c r="F545" s="31"/>
      <c r="G545" s="31"/>
      <c r="H545" s="86"/>
      <c r="I545" s="86"/>
      <c r="J545" s="86"/>
      <c r="AF545" s="33"/>
      <c r="AG545" s="33"/>
      <c r="AH545" s="33"/>
    </row>
    <row r="546" spans="1:34" x14ac:dyDescent="0.3">
      <c r="A546" s="32"/>
      <c r="B546" s="31"/>
      <c r="C546" s="31"/>
      <c r="D546" s="31"/>
      <c r="E546" s="31"/>
      <c r="F546" s="31"/>
      <c r="G546" s="31"/>
      <c r="H546" s="86"/>
      <c r="I546" s="86"/>
      <c r="J546" s="86"/>
      <c r="AF546" s="33"/>
      <c r="AG546" s="33"/>
      <c r="AH546" s="33"/>
    </row>
    <row r="547" spans="1:34" x14ac:dyDescent="0.3">
      <c r="A547" s="32"/>
      <c r="B547" s="31"/>
      <c r="C547" s="31"/>
      <c r="D547" s="31"/>
      <c r="E547" s="31"/>
      <c r="F547" s="31"/>
      <c r="G547" s="31"/>
      <c r="H547" s="86"/>
      <c r="I547" s="86"/>
      <c r="J547" s="86"/>
      <c r="AF547" s="33"/>
      <c r="AG547" s="33"/>
      <c r="AH547" s="33"/>
    </row>
    <row r="548" spans="1:34" x14ac:dyDescent="0.3">
      <c r="A548" s="32"/>
      <c r="B548" s="31"/>
      <c r="C548" s="31"/>
      <c r="D548" s="31"/>
      <c r="E548" s="31"/>
      <c r="F548" s="31"/>
      <c r="G548" s="31"/>
      <c r="H548" s="86"/>
      <c r="I548" s="86"/>
      <c r="J548" s="86"/>
      <c r="AF548" s="33"/>
      <c r="AG548" s="33"/>
      <c r="AH548" s="33"/>
    </row>
    <row r="549" spans="1:34" x14ac:dyDescent="0.3">
      <c r="A549" s="32"/>
      <c r="B549" s="31"/>
      <c r="C549" s="31"/>
      <c r="D549" s="31"/>
      <c r="E549" s="31"/>
      <c r="F549" s="31"/>
      <c r="G549" s="31"/>
      <c r="H549" s="86"/>
      <c r="I549" s="86"/>
      <c r="J549" s="86"/>
      <c r="AF549" s="33"/>
      <c r="AG549" s="33"/>
      <c r="AH549" s="33"/>
    </row>
    <row r="550" spans="1:34" x14ac:dyDescent="0.3">
      <c r="A550" s="32"/>
      <c r="B550" s="31"/>
      <c r="C550" s="31"/>
      <c r="D550" s="31"/>
      <c r="E550" s="31"/>
      <c r="F550" s="31"/>
      <c r="G550" s="31"/>
      <c r="H550" s="86"/>
      <c r="I550" s="86"/>
      <c r="J550" s="86"/>
      <c r="AF550" s="33"/>
      <c r="AG550" s="33"/>
      <c r="AH550" s="33"/>
    </row>
    <row r="551" spans="1:34" x14ac:dyDescent="0.3">
      <c r="A551" s="32"/>
      <c r="B551" s="31"/>
      <c r="C551" s="31"/>
      <c r="D551" s="31"/>
      <c r="E551" s="31"/>
      <c r="F551" s="31"/>
      <c r="G551" s="31"/>
      <c r="H551" s="86"/>
      <c r="I551" s="86"/>
      <c r="J551" s="86"/>
      <c r="AF551" s="33"/>
      <c r="AG551" s="33"/>
      <c r="AH551" s="33"/>
    </row>
    <row r="552" spans="1:34" x14ac:dyDescent="0.3">
      <c r="A552" s="32"/>
      <c r="B552" s="31"/>
      <c r="C552" s="31"/>
      <c r="D552" s="31"/>
      <c r="E552" s="31"/>
      <c r="F552" s="31"/>
      <c r="G552" s="31"/>
      <c r="H552" s="86"/>
      <c r="I552" s="86"/>
      <c r="J552" s="86"/>
      <c r="AF552" s="33"/>
      <c r="AG552" s="33"/>
      <c r="AH552" s="33"/>
    </row>
    <row r="553" spans="1:34" x14ac:dyDescent="0.3">
      <c r="A553" s="32"/>
      <c r="B553" s="31"/>
      <c r="C553" s="31"/>
      <c r="D553" s="31"/>
      <c r="E553" s="31"/>
      <c r="F553" s="31"/>
      <c r="G553" s="31"/>
      <c r="H553" s="86"/>
      <c r="I553" s="86"/>
      <c r="J553" s="86"/>
      <c r="AF553" s="33"/>
      <c r="AG553" s="33"/>
      <c r="AH553" s="33"/>
    </row>
    <row r="554" spans="1:34" x14ac:dyDescent="0.3">
      <c r="A554" s="32"/>
      <c r="B554" s="31"/>
      <c r="C554" s="31"/>
      <c r="D554" s="31"/>
      <c r="E554" s="31"/>
      <c r="F554" s="31"/>
      <c r="G554" s="31"/>
      <c r="H554" s="86"/>
      <c r="I554" s="86"/>
      <c r="J554" s="86"/>
      <c r="AF554" s="33"/>
      <c r="AG554" s="33"/>
      <c r="AH554" s="33"/>
    </row>
    <row r="555" spans="1:34" x14ac:dyDescent="0.3">
      <c r="A555" s="32"/>
      <c r="B555" s="31"/>
      <c r="C555" s="31"/>
      <c r="D555" s="31"/>
      <c r="E555" s="31"/>
      <c r="F555" s="31"/>
      <c r="G555" s="31"/>
      <c r="H555" s="86"/>
      <c r="I555" s="86"/>
      <c r="J555" s="86"/>
      <c r="AF555" s="33"/>
      <c r="AG555" s="33"/>
      <c r="AH555" s="33"/>
    </row>
    <row r="556" spans="1:34" x14ac:dyDescent="0.3">
      <c r="A556" s="32"/>
      <c r="B556" s="31"/>
      <c r="C556" s="31"/>
      <c r="D556" s="31"/>
      <c r="E556" s="31"/>
      <c r="F556" s="31"/>
      <c r="G556" s="31"/>
      <c r="H556" s="86"/>
      <c r="I556" s="86"/>
      <c r="J556" s="86"/>
      <c r="AF556" s="33"/>
      <c r="AG556" s="33"/>
      <c r="AH556" s="33"/>
    </row>
    <row r="557" spans="1:34" x14ac:dyDescent="0.3">
      <c r="A557" s="32"/>
      <c r="B557" s="31"/>
      <c r="C557" s="31"/>
      <c r="D557" s="31"/>
      <c r="E557" s="31"/>
      <c r="F557" s="31"/>
      <c r="G557" s="31"/>
      <c r="H557" s="86"/>
      <c r="I557" s="86"/>
      <c r="J557" s="86"/>
      <c r="AF557" s="33"/>
      <c r="AG557" s="33"/>
      <c r="AH557" s="33"/>
    </row>
    <row r="558" spans="1:34" x14ac:dyDescent="0.3">
      <c r="A558" s="32"/>
      <c r="B558" s="31"/>
      <c r="C558" s="31"/>
      <c r="D558" s="31"/>
      <c r="E558" s="31"/>
      <c r="F558" s="31"/>
      <c r="G558" s="31"/>
      <c r="H558" s="86"/>
      <c r="I558" s="86"/>
      <c r="J558" s="86"/>
      <c r="AF558" s="33"/>
      <c r="AG558" s="33"/>
      <c r="AH558" s="33"/>
    </row>
    <row r="559" spans="1:34" x14ac:dyDescent="0.3">
      <c r="A559" s="32"/>
      <c r="B559" s="31"/>
      <c r="C559" s="31"/>
      <c r="D559" s="31"/>
      <c r="E559" s="31"/>
      <c r="F559" s="31"/>
      <c r="G559" s="31"/>
      <c r="H559" s="86"/>
      <c r="I559" s="86"/>
      <c r="J559" s="86"/>
      <c r="AF559" s="33"/>
      <c r="AG559" s="33"/>
      <c r="AH559" s="33"/>
    </row>
    <row r="560" spans="1:34" x14ac:dyDescent="0.3">
      <c r="A560" s="32"/>
      <c r="B560" s="31"/>
      <c r="C560" s="31"/>
      <c r="D560" s="31"/>
      <c r="E560" s="31"/>
      <c r="F560" s="31"/>
      <c r="G560" s="31"/>
      <c r="H560" s="86"/>
      <c r="I560" s="86"/>
      <c r="J560" s="86"/>
      <c r="AF560" s="33"/>
      <c r="AG560" s="33"/>
      <c r="AH560" s="33"/>
    </row>
    <row r="561" spans="1:34" x14ac:dyDescent="0.3">
      <c r="A561" s="32"/>
      <c r="B561" s="31"/>
      <c r="C561" s="31"/>
      <c r="D561" s="31"/>
      <c r="E561" s="31"/>
      <c r="F561" s="31"/>
      <c r="G561" s="31"/>
      <c r="H561" s="86"/>
      <c r="I561" s="86"/>
      <c r="J561" s="86"/>
      <c r="AF561" s="33"/>
      <c r="AG561" s="33"/>
      <c r="AH561" s="33"/>
    </row>
    <row r="562" spans="1:34" x14ac:dyDescent="0.3">
      <c r="A562" s="32"/>
      <c r="B562" s="31"/>
      <c r="C562" s="31"/>
      <c r="D562" s="31"/>
      <c r="E562" s="31"/>
      <c r="F562" s="31"/>
      <c r="G562" s="31"/>
      <c r="H562" s="86"/>
      <c r="I562" s="86"/>
      <c r="J562" s="86"/>
      <c r="AF562" s="33"/>
      <c r="AG562" s="33"/>
      <c r="AH562" s="33"/>
    </row>
    <row r="563" spans="1:34" x14ac:dyDescent="0.3">
      <c r="A563" s="32"/>
      <c r="B563" s="31"/>
      <c r="C563" s="31"/>
      <c r="D563" s="31"/>
      <c r="E563" s="31"/>
      <c r="F563" s="31"/>
      <c r="G563" s="31"/>
      <c r="H563" s="86"/>
      <c r="I563" s="86"/>
      <c r="J563" s="86"/>
      <c r="AF563" s="33"/>
      <c r="AG563" s="33"/>
      <c r="AH563" s="33"/>
    </row>
    <row r="564" spans="1:34" x14ac:dyDescent="0.3">
      <c r="A564" s="32"/>
      <c r="B564" s="31"/>
      <c r="C564" s="31"/>
      <c r="D564" s="31"/>
      <c r="E564" s="31"/>
      <c r="F564" s="31"/>
      <c r="G564" s="31"/>
      <c r="H564" s="86"/>
      <c r="I564" s="86"/>
      <c r="J564" s="86"/>
      <c r="AF564" s="33"/>
      <c r="AG564" s="33"/>
      <c r="AH564" s="33"/>
    </row>
    <row r="565" spans="1:34" x14ac:dyDescent="0.3">
      <c r="A565" s="32"/>
      <c r="B565" s="31"/>
      <c r="C565" s="31"/>
      <c r="D565" s="31"/>
      <c r="E565" s="31"/>
      <c r="F565" s="31"/>
      <c r="G565" s="31"/>
      <c r="H565" s="86"/>
      <c r="I565" s="86"/>
      <c r="J565" s="86"/>
      <c r="AF565" s="33"/>
      <c r="AG565" s="33"/>
      <c r="AH565" s="33"/>
    </row>
    <row r="566" spans="1:34" x14ac:dyDescent="0.3">
      <c r="A566" s="32"/>
      <c r="B566" s="31"/>
      <c r="C566" s="31"/>
      <c r="D566" s="31"/>
      <c r="E566" s="31"/>
      <c r="F566" s="31"/>
      <c r="G566" s="31"/>
      <c r="H566" s="86"/>
      <c r="I566" s="86"/>
      <c r="J566" s="86"/>
      <c r="AF566" s="33"/>
      <c r="AG566" s="33"/>
      <c r="AH566" s="33"/>
    </row>
    <row r="567" spans="1:34" x14ac:dyDescent="0.3">
      <c r="A567" s="32"/>
      <c r="B567" s="31"/>
      <c r="C567" s="31"/>
      <c r="D567" s="31"/>
      <c r="E567" s="31"/>
      <c r="F567" s="31"/>
      <c r="G567" s="31"/>
      <c r="H567" s="86"/>
      <c r="I567" s="86"/>
      <c r="J567" s="86"/>
      <c r="AF567" s="33"/>
      <c r="AG567" s="33"/>
      <c r="AH567" s="33"/>
    </row>
    <row r="568" spans="1:34" x14ac:dyDescent="0.3">
      <c r="A568" s="32"/>
      <c r="B568" s="31"/>
      <c r="C568" s="31"/>
      <c r="D568" s="31"/>
      <c r="E568" s="31"/>
      <c r="F568" s="31"/>
      <c r="G568" s="31"/>
      <c r="H568" s="86"/>
      <c r="I568" s="86"/>
      <c r="J568" s="86"/>
      <c r="AF568" s="33"/>
      <c r="AG568" s="33"/>
      <c r="AH568" s="33"/>
    </row>
    <row r="569" spans="1:34" x14ac:dyDescent="0.3">
      <c r="A569" s="32"/>
      <c r="B569" s="31"/>
      <c r="C569" s="31"/>
      <c r="D569" s="31"/>
      <c r="E569" s="31"/>
      <c r="F569" s="31"/>
      <c r="G569" s="31"/>
      <c r="H569" s="86"/>
      <c r="I569" s="86"/>
      <c r="J569" s="86"/>
      <c r="AF569" s="33"/>
      <c r="AG569" s="33"/>
      <c r="AH569" s="33"/>
    </row>
    <row r="570" spans="1:34" x14ac:dyDescent="0.3">
      <c r="A570" s="32"/>
      <c r="B570" s="31"/>
      <c r="C570" s="31"/>
      <c r="D570" s="31"/>
      <c r="E570" s="31"/>
      <c r="F570" s="31"/>
      <c r="G570" s="31"/>
      <c r="H570" s="86"/>
      <c r="I570" s="86"/>
      <c r="J570" s="86"/>
      <c r="AF570" s="33"/>
      <c r="AG570" s="33"/>
      <c r="AH570" s="33"/>
    </row>
    <row r="571" spans="1:34" x14ac:dyDescent="0.3">
      <c r="A571" s="32"/>
      <c r="B571" s="31"/>
      <c r="C571" s="31"/>
      <c r="D571" s="31"/>
      <c r="E571" s="31"/>
      <c r="F571" s="31"/>
      <c r="G571" s="31"/>
      <c r="H571" s="86"/>
      <c r="I571" s="86"/>
      <c r="J571" s="86"/>
      <c r="AF571" s="33"/>
      <c r="AG571" s="33"/>
      <c r="AH571" s="33"/>
    </row>
    <row r="572" spans="1:34" x14ac:dyDescent="0.3">
      <c r="A572" s="32"/>
      <c r="B572" s="31"/>
      <c r="C572" s="31"/>
      <c r="D572" s="31"/>
      <c r="E572" s="31"/>
      <c r="F572" s="31"/>
      <c r="G572" s="31"/>
      <c r="H572" s="86"/>
      <c r="I572" s="86"/>
      <c r="J572" s="86"/>
      <c r="AF572" s="33"/>
      <c r="AG572" s="33"/>
      <c r="AH572" s="33"/>
    </row>
    <row r="573" spans="1:34" x14ac:dyDescent="0.3">
      <c r="A573" s="32"/>
      <c r="B573" s="31"/>
      <c r="C573" s="31"/>
      <c r="D573" s="31"/>
      <c r="E573" s="31"/>
      <c r="F573" s="31"/>
      <c r="G573" s="31"/>
      <c r="H573" s="86"/>
      <c r="I573" s="86"/>
      <c r="J573" s="86"/>
      <c r="AF573" s="33"/>
      <c r="AG573" s="33"/>
      <c r="AH573" s="33"/>
    </row>
    <row r="574" spans="1:34" x14ac:dyDescent="0.3">
      <c r="A574" s="32"/>
      <c r="B574" s="31"/>
      <c r="C574" s="31"/>
      <c r="D574" s="31"/>
      <c r="E574" s="31"/>
      <c r="F574" s="31"/>
      <c r="G574" s="31"/>
      <c r="H574" s="86"/>
      <c r="I574" s="86"/>
      <c r="J574" s="86"/>
      <c r="AF574" s="33"/>
      <c r="AG574" s="33"/>
      <c r="AH574" s="33"/>
    </row>
    <row r="575" spans="1:34" x14ac:dyDescent="0.3">
      <c r="A575" s="32"/>
      <c r="B575" s="31"/>
      <c r="C575" s="31"/>
      <c r="D575" s="31"/>
      <c r="E575" s="31"/>
      <c r="F575" s="31"/>
      <c r="G575" s="31"/>
      <c r="H575" s="86"/>
      <c r="I575" s="86"/>
      <c r="J575" s="86"/>
      <c r="AF575" s="33"/>
      <c r="AG575" s="33"/>
      <c r="AH575" s="33"/>
    </row>
    <row r="576" spans="1:34" x14ac:dyDescent="0.3">
      <c r="A576" s="32"/>
      <c r="B576" s="31"/>
      <c r="C576" s="31"/>
      <c r="D576" s="31"/>
      <c r="E576" s="31"/>
      <c r="F576" s="31"/>
      <c r="G576" s="31"/>
      <c r="H576" s="86"/>
      <c r="I576" s="86"/>
      <c r="J576" s="86"/>
      <c r="AF576" s="33"/>
      <c r="AG576" s="33"/>
      <c r="AH576" s="33"/>
    </row>
    <row r="577" spans="1:34" x14ac:dyDescent="0.3">
      <c r="A577" s="32"/>
      <c r="B577" s="31"/>
      <c r="C577" s="31"/>
      <c r="D577" s="31"/>
      <c r="E577" s="31"/>
      <c r="F577" s="31"/>
      <c r="G577" s="31"/>
      <c r="H577" s="86"/>
      <c r="I577" s="86"/>
      <c r="J577" s="86"/>
      <c r="AF577" s="33"/>
      <c r="AG577" s="33"/>
      <c r="AH577" s="33"/>
    </row>
    <row r="578" spans="1:34" x14ac:dyDescent="0.3">
      <c r="A578" s="32"/>
      <c r="B578" s="31"/>
      <c r="C578" s="31"/>
      <c r="D578" s="31"/>
      <c r="E578" s="31"/>
      <c r="F578" s="31"/>
      <c r="G578" s="31"/>
      <c r="H578" s="86"/>
      <c r="I578" s="86"/>
      <c r="J578" s="86"/>
      <c r="AF578" s="33"/>
      <c r="AG578" s="33"/>
      <c r="AH578" s="33"/>
    </row>
    <row r="579" spans="1:34" x14ac:dyDescent="0.3">
      <c r="A579" s="32"/>
      <c r="B579" s="31"/>
      <c r="C579" s="31"/>
      <c r="D579" s="31"/>
      <c r="E579" s="31"/>
      <c r="F579" s="31"/>
      <c r="G579" s="31"/>
      <c r="H579" s="86"/>
      <c r="I579" s="86"/>
      <c r="J579" s="86"/>
      <c r="AF579" s="33"/>
      <c r="AG579" s="33"/>
      <c r="AH579" s="33"/>
    </row>
    <row r="580" spans="1:34" x14ac:dyDescent="0.3">
      <c r="A580" s="32"/>
      <c r="B580" s="31"/>
      <c r="C580" s="31"/>
      <c r="D580" s="31"/>
      <c r="E580" s="31"/>
      <c r="F580" s="31"/>
      <c r="G580" s="31"/>
      <c r="H580" s="86"/>
      <c r="I580" s="86"/>
      <c r="J580" s="86"/>
      <c r="AF580" s="33"/>
      <c r="AG580" s="33"/>
      <c r="AH580" s="33"/>
    </row>
    <row r="581" spans="1:34" x14ac:dyDescent="0.3">
      <c r="A581" s="32"/>
      <c r="B581" s="31"/>
      <c r="C581" s="31"/>
      <c r="D581" s="31"/>
      <c r="E581" s="31"/>
      <c r="F581" s="31"/>
      <c r="G581" s="31"/>
      <c r="H581" s="86"/>
      <c r="I581" s="86"/>
      <c r="J581" s="86"/>
      <c r="AF581" s="33"/>
      <c r="AG581" s="33"/>
      <c r="AH581" s="33"/>
    </row>
    <row r="582" spans="1:34" x14ac:dyDescent="0.3">
      <c r="A582" s="32"/>
      <c r="B582" s="31"/>
      <c r="C582" s="31"/>
      <c r="D582" s="31"/>
      <c r="E582" s="31"/>
      <c r="F582" s="31"/>
      <c r="G582" s="31"/>
      <c r="H582" s="86"/>
      <c r="I582" s="86"/>
      <c r="J582" s="86"/>
      <c r="AF582" s="33"/>
      <c r="AG582" s="33"/>
      <c r="AH582" s="33"/>
    </row>
    <row r="583" spans="1:34" x14ac:dyDescent="0.3">
      <c r="A583" s="32"/>
      <c r="B583" s="31"/>
      <c r="C583" s="31"/>
      <c r="D583" s="31"/>
      <c r="E583" s="31"/>
      <c r="F583" s="31"/>
      <c r="G583" s="31"/>
      <c r="H583" s="86"/>
      <c r="I583" s="86"/>
      <c r="J583" s="86"/>
      <c r="AF583" s="33"/>
      <c r="AG583" s="33"/>
      <c r="AH583" s="33"/>
    </row>
    <row r="584" spans="1:34" x14ac:dyDescent="0.3">
      <c r="A584" s="32"/>
      <c r="B584" s="31"/>
      <c r="C584" s="31"/>
      <c r="D584" s="31"/>
      <c r="E584" s="31"/>
      <c r="F584" s="31"/>
      <c r="G584" s="31"/>
      <c r="H584" s="86"/>
      <c r="I584" s="86"/>
      <c r="J584" s="86"/>
      <c r="AF584" s="33"/>
      <c r="AG584" s="33"/>
      <c r="AH584" s="33"/>
    </row>
    <row r="585" spans="1:34" x14ac:dyDescent="0.3">
      <c r="A585" s="32"/>
      <c r="B585" s="31"/>
      <c r="C585" s="31"/>
      <c r="D585" s="31"/>
      <c r="E585" s="31"/>
      <c r="F585" s="31"/>
      <c r="G585" s="31"/>
      <c r="H585" s="86"/>
      <c r="I585" s="86"/>
      <c r="J585" s="86"/>
      <c r="AF585" s="33"/>
      <c r="AG585" s="33"/>
      <c r="AH585" s="33"/>
    </row>
    <row r="586" spans="1:34" x14ac:dyDescent="0.3">
      <c r="A586" s="32"/>
      <c r="B586" s="31"/>
      <c r="C586" s="31"/>
      <c r="D586" s="31"/>
      <c r="E586" s="31"/>
      <c r="F586" s="31"/>
      <c r="G586" s="31"/>
      <c r="H586" s="86"/>
      <c r="I586" s="86"/>
      <c r="J586" s="86"/>
      <c r="AF586" s="33"/>
      <c r="AG586" s="33"/>
      <c r="AH586" s="33"/>
    </row>
    <row r="587" spans="1:34" x14ac:dyDescent="0.3">
      <c r="A587" s="32"/>
      <c r="B587" s="31"/>
      <c r="C587" s="31"/>
      <c r="D587" s="31"/>
      <c r="E587" s="31"/>
      <c r="F587" s="31"/>
      <c r="G587" s="31"/>
      <c r="H587" s="86"/>
      <c r="I587" s="86"/>
      <c r="J587" s="86"/>
      <c r="AF587" s="33"/>
      <c r="AG587" s="33"/>
      <c r="AH587" s="33"/>
    </row>
    <row r="588" spans="1:34" x14ac:dyDescent="0.3">
      <c r="A588" s="32"/>
      <c r="B588" s="31"/>
      <c r="C588" s="31"/>
      <c r="D588" s="31"/>
      <c r="E588" s="31"/>
      <c r="F588" s="31"/>
      <c r="G588" s="31"/>
      <c r="H588" s="86"/>
      <c r="I588" s="86"/>
      <c r="J588" s="86"/>
      <c r="AF588" s="33"/>
      <c r="AG588" s="33"/>
      <c r="AH588" s="33"/>
    </row>
    <row r="589" spans="1:34" x14ac:dyDescent="0.3">
      <c r="A589" s="32"/>
      <c r="B589" s="31"/>
      <c r="C589" s="31"/>
      <c r="D589" s="31"/>
      <c r="E589" s="31"/>
      <c r="F589" s="31"/>
      <c r="G589" s="31"/>
      <c r="H589" s="86"/>
      <c r="I589" s="86"/>
      <c r="J589" s="86"/>
      <c r="AF589" s="33"/>
      <c r="AG589" s="33"/>
      <c r="AH589" s="33"/>
    </row>
    <row r="590" spans="1:34" x14ac:dyDescent="0.3">
      <c r="A590" s="32"/>
      <c r="B590" s="31"/>
      <c r="C590" s="31"/>
      <c r="D590" s="31"/>
      <c r="E590" s="31"/>
      <c r="F590" s="31"/>
      <c r="G590" s="31"/>
      <c r="H590" s="86"/>
      <c r="I590" s="86"/>
      <c r="J590" s="86"/>
      <c r="AF590" s="33"/>
      <c r="AG590" s="33"/>
      <c r="AH590" s="33"/>
    </row>
    <row r="591" spans="1:34" x14ac:dyDescent="0.3">
      <c r="A591" s="32"/>
      <c r="B591" s="31"/>
      <c r="C591" s="31"/>
      <c r="D591" s="31"/>
      <c r="E591" s="31"/>
      <c r="F591" s="31"/>
      <c r="G591" s="31"/>
      <c r="H591" s="86"/>
      <c r="I591" s="86"/>
      <c r="J591" s="86"/>
      <c r="AF591" s="33"/>
      <c r="AG591" s="33"/>
      <c r="AH591" s="33"/>
    </row>
    <row r="592" spans="1:34" x14ac:dyDescent="0.3">
      <c r="A592" s="32"/>
      <c r="B592" s="31"/>
      <c r="C592" s="31"/>
      <c r="D592" s="31"/>
      <c r="E592" s="31"/>
      <c r="F592" s="31"/>
      <c r="G592" s="31"/>
      <c r="H592" s="86"/>
      <c r="I592" s="86"/>
      <c r="J592" s="86"/>
      <c r="AF592" s="33"/>
      <c r="AG592" s="33"/>
      <c r="AH592" s="33"/>
    </row>
    <row r="593" spans="1:34" x14ac:dyDescent="0.3">
      <c r="A593" s="32"/>
      <c r="B593" s="31"/>
      <c r="C593" s="31"/>
      <c r="D593" s="31"/>
      <c r="E593" s="31"/>
      <c r="F593" s="31"/>
      <c r="G593" s="31"/>
      <c r="H593" s="86"/>
      <c r="I593" s="86"/>
      <c r="J593" s="86"/>
      <c r="AF593" s="33"/>
      <c r="AG593" s="33"/>
      <c r="AH593" s="33"/>
    </row>
    <row r="594" spans="1:34" x14ac:dyDescent="0.3">
      <c r="A594" s="32"/>
      <c r="B594" s="31"/>
      <c r="C594" s="31"/>
      <c r="D594" s="31"/>
      <c r="E594" s="31"/>
      <c r="F594" s="31"/>
      <c r="G594" s="31"/>
      <c r="H594" s="86"/>
      <c r="I594" s="86"/>
      <c r="J594" s="86"/>
      <c r="AF594" s="33"/>
      <c r="AG594" s="33"/>
      <c r="AH594" s="33"/>
    </row>
    <row r="595" spans="1:34" x14ac:dyDescent="0.3">
      <c r="A595" s="32"/>
      <c r="B595" s="31"/>
      <c r="C595" s="31"/>
      <c r="D595" s="31"/>
      <c r="E595" s="31"/>
      <c r="F595" s="31"/>
      <c r="G595" s="31"/>
      <c r="H595" s="86"/>
      <c r="I595" s="86"/>
      <c r="J595" s="86"/>
      <c r="AF595" s="33"/>
      <c r="AG595" s="33"/>
      <c r="AH595" s="33"/>
    </row>
    <row r="596" spans="1:34" x14ac:dyDescent="0.3">
      <c r="A596" s="32"/>
      <c r="B596" s="31"/>
      <c r="C596" s="31"/>
      <c r="D596" s="31"/>
      <c r="E596" s="31"/>
      <c r="F596" s="31"/>
      <c r="G596" s="31"/>
      <c r="H596" s="86"/>
      <c r="I596" s="86"/>
      <c r="J596" s="86"/>
      <c r="AF596" s="33"/>
      <c r="AG596" s="33"/>
      <c r="AH596" s="33"/>
    </row>
    <row r="597" spans="1:34" x14ac:dyDescent="0.3">
      <c r="A597" s="32"/>
      <c r="B597" s="31"/>
      <c r="C597" s="31"/>
      <c r="D597" s="31"/>
      <c r="E597" s="31"/>
      <c r="F597" s="31"/>
      <c r="G597" s="31"/>
      <c r="H597" s="86"/>
      <c r="I597" s="86"/>
      <c r="J597" s="86"/>
      <c r="AF597" s="33"/>
      <c r="AG597" s="33"/>
      <c r="AH597" s="33"/>
    </row>
    <row r="598" spans="1:34" x14ac:dyDescent="0.3">
      <c r="A598" s="32"/>
      <c r="B598" s="31"/>
      <c r="C598" s="31"/>
      <c r="D598" s="31"/>
      <c r="E598" s="31"/>
      <c r="F598" s="31"/>
      <c r="G598" s="31"/>
      <c r="H598" s="86"/>
      <c r="I598" s="86"/>
      <c r="J598" s="86"/>
      <c r="AF598" s="33"/>
      <c r="AG598" s="33"/>
      <c r="AH598" s="33"/>
    </row>
    <row r="599" spans="1:34" x14ac:dyDescent="0.3">
      <c r="A599" s="32"/>
      <c r="B599" s="31"/>
      <c r="C599" s="31"/>
      <c r="D599" s="31"/>
      <c r="E599" s="31"/>
      <c r="F599" s="31"/>
      <c r="G599" s="31"/>
      <c r="H599" s="86"/>
      <c r="I599" s="86"/>
      <c r="J599" s="86"/>
      <c r="AF599" s="33"/>
      <c r="AG599" s="33"/>
      <c r="AH599" s="33"/>
    </row>
    <row r="600" spans="1:34" x14ac:dyDescent="0.3">
      <c r="A600" s="32"/>
      <c r="B600" s="31"/>
      <c r="C600" s="31"/>
      <c r="D600" s="31"/>
      <c r="E600" s="31"/>
      <c r="F600" s="31"/>
      <c r="G600" s="31"/>
      <c r="H600" s="86"/>
      <c r="I600" s="86"/>
      <c r="J600" s="86"/>
      <c r="AF600" s="33"/>
      <c r="AG600" s="33"/>
      <c r="AH600" s="33"/>
    </row>
    <row r="601" spans="1:34" x14ac:dyDescent="0.3">
      <c r="A601" s="32"/>
      <c r="B601" s="31"/>
      <c r="C601" s="31"/>
      <c r="D601" s="31"/>
      <c r="E601" s="31"/>
      <c r="F601" s="31"/>
      <c r="G601" s="31"/>
      <c r="H601" s="86"/>
      <c r="I601" s="86"/>
      <c r="J601" s="86"/>
      <c r="AF601" s="33"/>
      <c r="AG601" s="33"/>
      <c r="AH601" s="33"/>
    </row>
    <row r="602" spans="1:34" x14ac:dyDescent="0.3">
      <c r="A602" s="32"/>
      <c r="B602" s="31"/>
      <c r="C602" s="31"/>
      <c r="D602" s="31"/>
      <c r="E602" s="31"/>
      <c r="F602" s="31"/>
      <c r="G602" s="31"/>
      <c r="H602" s="86"/>
      <c r="I602" s="86"/>
      <c r="J602" s="86"/>
      <c r="AF602" s="33"/>
      <c r="AG602" s="33"/>
      <c r="AH602" s="33"/>
    </row>
    <row r="603" spans="1:34" x14ac:dyDescent="0.3">
      <c r="A603" s="32"/>
      <c r="B603" s="31"/>
      <c r="C603" s="31"/>
      <c r="D603" s="31"/>
      <c r="E603" s="31"/>
      <c r="F603" s="31"/>
      <c r="G603" s="31"/>
      <c r="H603" s="86"/>
      <c r="I603" s="86"/>
      <c r="J603" s="86"/>
      <c r="AF603" s="33"/>
      <c r="AG603" s="33"/>
      <c r="AH603" s="33"/>
    </row>
    <row r="604" spans="1:34" x14ac:dyDescent="0.3">
      <c r="A604" s="32"/>
      <c r="B604" s="31"/>
      <c r="C604" s="31"/>
      <c r="D604" s="31"/>
      <c r="E604" s="31"/>
      <c r="F604" s="31"/>
      <c r="G604" s="31"/>
      <c r="H604" s="86"/>
      <c r="I604" s="86"/>
      <c r="J604" s="86"/>
      <c r="AF604" s="33"/>
      <c r="AG604" s="33"/>
      <c r="AH604" s="33"/>
    </row>
    <row r="605" spans="1:34" x14ac:dyDescent="0.3">
      <c r="A605" s="32"/>
      <c r="B605" s="31"/>
      <c r="C605" s="31"/>
      <c r="D605" s="31"/>
      <c r="E605" s="31"/>
      <c r="F605" s="31"/>
      <c r="G605" s="31"/>
      <c r="H605" s="86"/>
      <c r="I605" s="86"/>
      <c r="J605" s="86"/>
      <c r="AF605" s="33"/>
      <c r="AG605" s="33"/>
      <c r="AH605" s="33"/>
    </row>
    <row r="606" spans="1:34" x14ac:dyDescent="0.3">
      <c r="A606" s="32"/>
      <c r="B606" s="31"/>
      <c r="C606" s="31"/>
      <c r="D606" s="31"/>
      <c r="E606" s="31"/>
      <c r="F606" s="31"/>
      <c r="G606" s="31"/>
      <c r="H606" s="86"/>
      <c r="I606" s="86"/>
      <c r="J606" s="86"/>
      <c r="AF606" s="33"/>
      <c r="AG606" s="33"/>
      <c r="AH606" s="33"/>
    </row>
    <row r="607" spans="1:34" x14ac:dyDescent="0.3">
      <c r="A607" s="32"/>
      <c r="B607" s="31"/>
      <c r="C607" s="31"/>
      <c r="D607" s="31"/>
      <c r="E607" s="31"/>
      <c r="F607" s="31"/>
      <c r="G607" s="31"/>
      <c r="H607" s="86"/>
      <c r="I607" s="86"/>
      <c r="J607" s="86"/>
      <c r="AF607" s="33"/>
      <c r="AG607" s="33"/>
      <c r="AH607" s="33"/>
    </row>
    <row r="608" spans="1:34" x14ac:dyDescent="0.3">
      <c r="A608" s="32"/>
      <c r="B608" s="31"/>
      <c r="C608" s="31"/>
      <c r="D608" s="31"/>
      <c r="E608" s="31"/>
      <c r="F608" s="31"/>
      <c r="G608" s="31"/>
      <c r="H608" s="86"/>
      <c r="I608" s="86"/>
      <c r="J608" s="86"/>
      <c r="AF608" s="33"/>
      <c r="AG608" s="33"/>
      <c r="AH608" s="33"/>
    </row>
    <row r="609" spans="1:34" x14ac:dyDescent="0.3">
      <c r="A609" s="32"/>
      <c r="B609" s="31"/>
      <c r="C609" s="31"/>
      <c r="D609" s="31"/>
      <c r="E609" s="31"/>
      <c r="F609" s="31"/>
      <c r="G609" s="31"/>
      <c r="H609" s="86"/>
      <c r="I609" s="86"/>
      <c r="J609" s="86"/>
      <c r="AF609" s="33"/>
      <c r="AG609" s="33"/>
      <c r="AH609" s="33"/>
    </row>
    <row r="610" spans="1:34" x14ac:dyDescent="0.3">
      <c r="A610" s="32"/>
      <c r="B610" s="31"/>
      <c r="C610" s="31"/>
      <c r="D610" s="31"/>
      <c r="E610" s="31"/>
      <c r="F610" s="31"/>
      <c r="G610" s="31"/>
      <c r="H610" s="86"/>
      <c r="I610" s="86"/>
      <c r="J610" s="86"/>
      <c r="AF610" s="33"/>
      <c r="AG610" s="33"/>
      <c r="AH610" s="33"/>
    </row>
    <row r="611" spans="1:34" x14ac:dyDescent="0.3">
      <c r="A611" s="32"/>
      <c r="B611" s="31"/>
      <c r="C611" s="31"/>
      <c r="D611" s="31"/>
      <c r="E611" s="31"/>
      <c r="F611" s="31"/>
      <c r="G611" s="31"/>
      <c r="H611" s="86"/>
      <c r="I611" s="86"/>
      <c r="J611" s="86"/>
      <c r="AF611" s="33"/>
      <c r="AG611" s="33"/>
      <c r="AH611" s="33"/>
    </row>
    <row r="612" spans="1:34" x14ac:dyDescent="0.3">
      <c r="A612" s="32"/>
      <c r="B612" s="31"/>
      <c r="C612" s="31"/>
      <c r="D612" s="31"/>
      <c r="E612" s="31"/>
      <c r="F612" s="31"/>
      <c r="G612" s="31"/>
      <c r="H612" s="86"/>
      <c r="I612" s="86"/>
      <c r="J612" s="86"/>
      <c r="AF612" s="33"/>
      <c r="AG612" s="33"/>
      <c r="AH612" s="33"/>
    </row>
    <row r="613" spans="1:34" x14ac:dyDescent="0.3">
      <c r="A613" s="32"/>
      <c r="B613" s="31"/>
      <c r="C613" s="31"/>
      <c r="D613" s="31"/>
      <c r="E613" s="31"/>
      <c r="F613" s="31"/>
      <c r="G613" s="31"/>
      <c r="H613" s="86"/>
      <c r="I613" s="86"/>
      <c r="J613" s="86"/>
      <c r="AF613" s="33"/>
      <c r="AG613" s="33"/>
      <c r="AH613" s="33"/>
    </row>
    <row r="614" spans="1:34" x14ac:dyDescent="0.3">
      <c r="A614" s="32"/>
      <c r="B614" s="31"/>
      <c r="C614" s="31"/>
      <c r="D614" s="31"/>
      <c r="E614" s="31"/>
      <c r="F614" s="31"/>
      <c r="G614" s="31"/>
      <c r="H614" s="86"/>
      <c r="I614" s="86"/>
      <c r="J614" s="86"/>
      <c r="AF614" s="33"/>
      <c r="AG614" s="33"/>
      <c r="AH614" s="33"/>
    </row>
    <row r="615" spans="1:34" x14ac:dyDescent="0.3">
      <c r="A615" s="32"/>
      <c r="B615" s="31"/>
      <c r="C615" s="31"/>
      <c r="D615" s="31"/>
      <c r="E615" s="31"/>
      <c r="F615" s="31"/>
      <c r="G615" s="31"/>
      <c r="H615" s="86"/>
      <c r="I615" s="86"/>
      <c r="J615" s="86"/>
      <c r="AF615" s="33"/>
      <c r="AG615" s="33"/>
      <c r="AH615" s="33"/>
    </row>
    <row r="616" spans="1:34" x14ac:dyDescent="0.3">
      <c r="A616" s="32"/>
      <c r="B616" s="31"/>
      <c r="C616" s="31"/>
      <c r="D616" s="31"/>
      <c r="E616" s="31"/>
      <c r="F616" s="31"/>
      <c r="G616" s="31"/>
      <c r="H616" s="86"/>
      <c r="I616" s="86"/>
      <c r="J616" s="86"/>
      <c r="AF616" s="33"/>
      <c r="AG616" s="33"/>
      <c r="AH616" s="33"/>
    </row>
    <row r="617" spans="1:34" x14ac:dyDescent="0.3">
      <c r="A617" s="32"/>
      <c r="B617" s="31"/>
      <c r="C617" s="31"/>
      <c r="D617" s="31"/>
      <c r="E617" s="31"/>
      <c r="F617" s="31"/>
      <c r="G617" s="31"/>
      <c r="H617" s="86"/>
      <c r="I617" s="86"/>
      <c r="J617" s="86"/>
      <c r="AF617" s="33"/>
      <c r="AG617" s="33"/>
      <c r="AH617" s="33"/>
    </row>
    <row r="618" spans="1:34" x14ac:dyDescent="0.3">
      <c r="A618" s="32"/>
      <c r="B618" s="31"/>
      <c r="C618" s="31"/>
      <c r="D618" s="31"/>
      <c r="E618" s="31"/>
      <c r="F618" s="31"/>
      <c r="G618" s="31"/>
      <c r="H618" s="86"/>
      <c r="I618" s="86"/>
      <c r="J618" s="86"/>
      <c r="AF618" s="33"/>
      <c r="AG618" s="33"/>
      <c r="AH618" s="33"/>
    </row>
    <row r="619" spans="1:34" x14ac:dyDescent="0.3">
      <c r="A619" s="32"/>
      <c r="B619" s="31"/>
      <c r="C619" s="31"/>
      <c r="D619" s="31"/>
      <c r="E619" s="31"/>
      <c r="F619" s="31"/>
      <c r="G619" s="31"/>
      <c r="H619" s="86"/>
      <c r="I619" s="86"/>
      <c r="J619" s="86"/>
      <c r="AF619" s="33"/>
      <c r="AG619" s="33"/>
      <c r="AH619" s="33"/>
    </row>
    <row r="620" spans="1:34" x14ac:dyDescent="0.3">
      <c r="A620" s="32"/>
      <c r="B620" s="31"/>
      <c r="C620" s="31"/>
      <c r="D620" s="31"/>
      <c r="E620" s="31"/>
      <c r="F620" s="31"/>
      <c r="G620" s="31"/>
      <c r="H620" s="86"/>
      <c r="I620" s="86"/>
      <c r="J620" s="86"/>
      <c r="AF620" s="33"/>
      <c r="AG620" s="33"/>
      <c r="AH620" s="33"/>
    </row>
    <row r="621" spans="1:34" x14ac:dyDescent="0.3">
      <c r="A621" s="32"/>
      <c r="B621" s="31"/>
      <c r="C621" s="31"/>
      <c r="D621" s="31"/>
      <c r="E621" s="31"/>
      <c r="F621" s="31"/>
      <c r="G621" s="31"/>
      <c r="H621" s="86"/>
      <c r="I621" s="86"/>
      <c r="J621" s="86"/>
      <c r="AF621" s="33"/>
      <c r="AG621" s="33"/>
      <c r="AH621" s="33"/>
    </row>
    <row r="622" spans="1:34" x14ac:dyDescent="0.3">
      <c r="A622" s="32"/>
      <c r="B622" s="31"/>
      <c r="C622" s="31"/>
      <c r="D622" s="31"/>
      <c r="E622" s="31"/>
      <c r="F622" s="31"/>
      <c r="G622" s="31"/>
      <c r="H622" s="86"/>
      <c r="I622" s="86"/>
      <c r="J622" s="86"/>
      <c r="AF622" s="33"/>
      <c r="AG622" s="33"/>
      <c r="AH622" s="33"/>
    </row>
  </sheetData>
  <mergeCells count="11">
    <mergeCell ref="B1:D1"/>
    <mergeCell ref="E1:G1"/>
    <mergeCell ref="K1:M1"/>
    <mergeCell ref="N1:P1"/>
    <mergeCell ref="AF1:AH1"/>
    <mergeCell ref="Q1:S1"/>
    <mergeCell ref="H1:J1"/>
    <mergeCell ref="T1:V1"/>
    <mergeCell ref="W1:Y1"/>
    <mergeCell ref="Z1:AB1"/>
    <mergeCell ref="AC1:AE1"/>
  </mergeCells>
  <pageMargins left="0.511811024" right="0.511811024" top="0.78740157499999996" bottom="0.78740157499999996" header="0.31496062000000002" footer="0.31496062000000002"/>
  <pageSetup paperSize="9" orientation="portrait"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622"/>
  <sheetViews>
    <sheetView workbookViewId="0">
      <pane xSplit="1" ySplit="1" topLeftCell="B2" activePane="bottomRight" state="frozen"/>
      <selection pane="topRight" activeCell="B5" sqref="B5"/>
      <selection pane="bottomLeft" activeCell="B5" sqref="B5"/>
      <selection pane="bottomRight"/>
    </sheetView>
  </sheetViews>
  <sheetFormatPr defaultRowHeight="14.4" x14ac:dyDescent="0.3"/>
  <cols>
    <col min="2" max="7" width="15.109375" bestFit="1" customWidth="1"/>
    <col min="8" max="10" width="15.109375" style="42" customWidth="1"/>
    <col min="11" max="11" width="16.109375" customWidth="1"/>
    <col min="12" max="12" width="15.5546875" customWidth="1"/>
    <col min="13" max="13" width="15.109375" customWidth="1"/>
    <col min="14" max="14" width="14" bestFit="1" customWidth="1"/>
    <col min="15" max="16" width="15.109375" bestFit="1" customWidth="1"/>
    <col min="17" max="19" width="15.109375" customWidth="1"/>
    <col min="20" max="22" width="15.109375" bestFit="1" customWidth="1"/>
    <col min="23" max="23" width="14.109375" bestFit="1" customWidth="1"/>
    <col min="26" max="26" width="18" style="6" bestFit="1" customWidth="1"/>
    <col min="27" max="27" width="16.88671875" style="6" bestFit="1" customWidth="1"/>
    <col min="28" max="28" width="18" style="6" bestFit="1" customWidth="1"/>
    <col min="31" max="31" width="10.109375" bestFit="1" customWidth="1"/>
    <col min="32" max="32" width="9.5546875" bestFit="1" customWidth="1"/>
  </cols>
  <sheetData>
    <row r="1" spans="1:32" ht="126.75" customHeight="1" x14ac:dyDescent="0.3">
      <c r="A1" s="64" t="s">
        <v>28</v>
      </c>
      <c r="B1" s="220" t="s">
        <v>29</v>
      </c>
      <c r="C1" s="220"/>
      <c r="D1" s="220"/>
      <c r="E1" s="210" t="s">
        <v>30</v>
      </c>
      <c r="F1" s="210"/>
      <c r="G1" s="210"/>
      <c r="H1" s="211" t="s">
        <v>31</v>
      </c>
      <c r="I1" s="212"/>
      <c r="J1" s="213"/>
      <c r="K1" s="214" t="s">
        <v>32</v>
      </c>
      <c r="L1" s="214"/>
      <c r="M1" s="214"/>
      <c r="N1" s="215" t="s">
        <v>33</v>
      </c>
      <c r="O1" s="215"/>
      <c r="P1" s="215"/>
      <c r="Q1" s="216" t="s">
        <v>34</v>
      </c>
      <c r="R1" s="216"/>
      <c r="S1" s="216"/>
      <c r="T1" s="206" t="s">
        <v>37</v>
      </c>
      <c r="U1" s="206"/>
      <c r="V1" s="206"/>
    </row>
    <row r="2" spans="1:32" x14ac:dyDescent="0.3">
      <c r="A2" s="56"/>
      <c r="B2" s="22" t="s">
        <v>38</v>
      </c>
      <c r="C2" s="22" t="s">
        <v>39</v>
      </c>
      <c r="D2" s="22" t="s">
        <v>40</v>
      </c>
      <c r="E2" s="23" t="s">
        <v>38</v>
      </c>
      <c r="F2" s="23" t="s">
        <v>39</v>
      </c>
      <c r="G2" s="23" t="s">
        <v>40</v>
      </c>
      <c r="H2" s="84" t="s">
        <v>38</v>
      </c>
      <c r="I2" s="84" t="s">
        <v>39</v>
      </c>
      <c r="J2" s="84" t="s">
        <v>40</v>
      </c>
      <c r="K2" s="20" t="s">
        <v>38</v>
      </c>
      <c r="L2" s="20" t="s">
        <v>39</v>
      </c>
      <c r="M2" s="20" t="s">
        <v>37</v>
      </c>
      <c r="N2" s="24" t="s">
        <v>38</v>
      </c>
      <c r="O2" s="24" t="s">
        <v>39</v>
      </c>
      <c r="P2" s="24" t="s">
        <v>37</v>
      </c>
      <c r="Q2" s="62" t="s">
        <v>38</v>
      </c>
      <c r="R2" s="62" t="s">
        <v>39</v>
      </c>
      <c r="S2" s="62" t="s">
        <v>40</v>
      </c>
      <c r="T2" s="65" t="s">
        <v>38</v>
      </c>
      <c r="U2" s="65" t="s">
        <v>39</v>
      </c>
      <c r="V2" s="65" t="s">
        <v>37</v>
      </c>
      <c r="Y2" s="152" t="s">
        <v>41</v>
      </c>
      <c r="Z2" s="153" t="s">
        <v>39</v>
      </c>
      <c r="AA2" s="153" t="s">
        <v>38</v>
      </c>
      <c r="AB2" s="153" t="s">
        <v>42</v>
      </c>
      <c r="AE2" s="34" t="s">
        <v>39</v>
      </c>
      <c r="AF2" s="34" t="s">
        <v>38</v>
      </c>
    </row>
    <row r="3" spans="1:32" x14ac:dyDescent="0.3">
      <c r="A3" s="66">
        <v>44562</v>
      </c>
      <c r="B3" s="25">
        <v>0</v>
      </c>
      <c r="C3" s="25">
        <v>0</v>
      </c>
      <c r="D3" s="25">
        <v>0</v>
      </c>
      <c r="E3" s="26">
        <f>'9496'!T3</f>
        <v>0</v>
      </c>
      <c r="F3" s="26">
        <f>'9496'!U3</f>
        <v>0</v>
      </c>
      <c r="G3" s="26">
        <f>'9496'!V3</f>
        <v>0</v>
      </c>
      <c r="H3" s="45"/>
      <c r="I3" s="45"/>
      <c r="J3" s="45"/>
      <c r="K3" s="27">
        <f>'Fluxo dív. garantidas - RRF'!J3</f>
        <v>15273481.9</v>
      </c>
      <c r="L3" s="27">
        <f>'Fluxo dív. garantidas - RRF'!I3</f>
        <v>39696646.009999998</v>
      </c>
      <c r="M3" s="27">
        <f>'Fluxo dív. garantidas - RRF'!K3</f>
        <v>54970127.910000004</v>
      </c>
      <c r="N3" s="67">
        <f>'Contratos fora RRF'!AS3</f>
        <v>1918668.93</v>
      </c>
      <c r="O3" s="67">
        <f>'Contratos fora RRF'!AR3</f>
        <v>328374.3</v>
      </c>
      <c r="P3" s="67">
        <f>'Contratos fora RRF'!AT3</f>
        <v>2247043.23</v>
      </c>
      <c r="Q3" s="63">
        <v>6211.0239988872108</v>
      </c>
      <c r="R3" s="63">
        <v>1875698.7922159201</v>
      </c>
      <c r="S3" s="63">
        <v>1881909.8162148099</v>
      </c>
      <c r="T3" s="68">
        <f>B3+E3+K3+N3+Q3+H3</f>
        <v>17198361.853998888</v>
      </c>
      <c r="U3" s="68">
        <f>R3+O3+L3+F3+C3+I3</f>
        <v>41900719.102215916</v>
      </c>
      <c r="V3" s="68">
        <f t="shared" ref="V3" si="0">IFERROR(T3+U3,"")</f>
        <v>59099080.9562148</v>
      </c>
      <c r="W3" s="33"/>
      <c r="X3">
        <f t="shared" ref="X3:X34" si="1">YEAR(A3)</f>
        <v>2022</v>
      </c>
      <c r="Y3">
        <v>2022</v>
      </c>
      <c r="Z3" s="6">
        <v>330118393.93000001</v>
      </c>
      <c r="AA3" s="6">
        <v>481969346.69999999</v>
      </c>
      <c r="AB3" s="6">
        <f>Z3+AA3</f>
        <v>812087740.63</v>
      </c>
      <c r="AD3">
        <f t="shared" ref="AD3:AD12" si="2">Y3</f>
        <v>2022</v>
      </c>
      <c r="AE3" s="33">
        <f t="shared" ref="AE3:AF12" si="3">Z3/10^6</f>
        <v>330.11839393000002</v>
      </c>
      <c r="AF3" s="33">
        <f t="shared" si="3"/>
        <v>481.96934669999996</v>
      </c>
    </row>
    <row r="4" spans="1:32" x14ac:dyDescent="0.3">
      <c r="A4" s="66">
        <v>44593</v>
      </c>
      <c r="B4" s="25">
        <f>'Art. 9º-A'!J5</f>
        <v>0</v>
      </c>
      <c r="C4" s="25">
        <f>'Art. 9º-A'!K5</f>
        <v>0</v>
      </c>
      <c r="D4" s="25">
        <f>'Art. 9º-A'!I5</f>
        <v>0</v>
      </c>
      <c r="E4" s="26">
        <f>'9496'!T4</f>
        <v>0</v>
      </c>
      <c r="F4" s="26">
        <f>'9496'!U4</f>
        <v>0</v>
      </c>
      <c r="G4" s="26">
        <f>'9496'!V4</f>
        <v>0</v>
      </c>
      <c r="H4" s="45"/>
      <c r="I4" s="45"/>
      <c r="J4" s="45"/>
      <c r="K4" s="27">
        <f>'Fluxo dív. garantidas - RRF'!J4</f>
        <v>7326672.1900000004</v>
      </c>
      <c r="L4" s="27">
        <f>'Fluxo dív. garantidas - RRF'!I4</f>
        <v>40547331.299999997</v>
      </c>
      <c r="M4" s="27">
        <f>'Fluxo dív. garantidas - RRF'!K4</f>
        <v>47874003.490000002</v>
      </c>
      <c r="N4" s="67">
        <f>'Contratos fora RRF'!AS4</f>
        <v>2130604.52</v>
      </c>
      <c r="O4" s="67">
        <f>'Contratos fora RRF'!AR4</f>
        <v>7648135</v>
      </c>
      <c r="P4" s="67">
        <f>'Contratos fora RRF'!AT4</f>
        <v>9778739.5200000014</v>
      </c>
      <c r="Q4" s="63">
        <v>4007.75</v>
      </c>
      <c r="R4" s="63">
        <v>1867653.8</v>
      </c>
      <c r="S4" s="63">
        <v>1871661.55</v>
      </c>
      <c r="T4" s="68">
        <f t="shared" ref="T4:T67" si="4">B4+E4+K4+N4+Q4+H4</f>
        <v>9461284.4600000009</v>
      </c>
      <c r="U4" s="68">
        <f t="shared" ref="U4:U67" si="5">R4+O4+L4+F4+C4+I4</f>
        <v>50063120.099999994</v>
      </c>
      <c r="V4" s="68">
        <f t="shared" ref="V4:V67" si="6">IFERROR(T4+U4,"")</f>
        <v>59524404.559999995</v>
      </c>
      <c r="X4">
        <f t="shared" si="1"/>
        <v>2022</v>
      </c>
      <c r="Y4">
        <f t="shared" ref="Y4:Y12" si="7">Y3+1</f>
        <v>2023</v>
      </c>
      <c r="Z4" s="6">
        <v>664083192.84000003</v>
      </c>
      <c r="AA4" s="6">
        <v>1471988509.0799999</v>
      </c>
      <c r="AB4" s="6">
        <f>Z4+AA4</f>
        <v>2136071701.9200001</v>
      </c>
      <c r="AD4">
        <f t="shared" si="2"/>
        <v>2023</v>
      </c>
      <c r="AE4" s="33">
        <f t="shared" si="3"/>
        <v>664.08319284000004</v>
      </c>
      <c r="AF4" s="33">
        <f t="shared" si="3"/>
        <v>1471.9885090799999</v>
      </c>
    </row>
    <row r="5" spans="1:32" x14ac:dyDescent="0.3">
      <c r="A5" s="66">
        <v>44621</v>
      </c>
      <c r="B5" s="25">
        <f>'Art. 9º-A'!J6</f>
        <v>0</v>
      </c>
      <c r="C5" s="25">
        <f>'Art. 9º-A'!K6</f>
        <v>0</v>
      </c>
      <c r="D5" s="25">
        <f>'Art. 9º-A'!I6</f>
        <v>0</v>
      </c>
      <c r="E5" s="26">
        <f>'9496'!T5</f>
        <v>0</v>
      </c>
      <c r="F5" s="26">
        <f>'9496'!U5</f>
        <v>0</v>
      </c>
      <c r="G5" s="26">
        <f>'9496'!V5</f>
        <v>0</v>
      </c>
      <c r="H5" s="45"/>
      <c r="I5" s="45"/>
      <c r="J5" s="45"/>
      <c r="K5" s="27">
        <f>'Fluxo dív. garantidas - RRF'!J5</f>
        <v>0</v>
      </c>
      <c r="L5" s="27">
        <f>'Fluxo dív. garantidas - RRF'!I5</f>
        <v>0</v>
      </c>
      <c r="M5" s="27">
        <f>'Fluxo dív. garantidas - RRF'!K5</f>
        <v>0</v>
      </c>
      <c r="N5" s="67">
        <f>'Contratos fora RRF'!AS5</f>
        <v>695429.28</v>
      </c>
      <c r="O5" s="67">
        <f>'Contratos fora RRF'!AR5</f>
        <v>1150511.21</v>
      </c>
      <c r="P5" s="67">
        <f>'Contratos fora RRF'!AT5</f>
        <v>1845940.4899999998</v>
      </c>
      <c r="Q5" s="63">
        <v>0</v>
      </c>
      <c r="R5" s="63">
        <v>2238801.34</v>
      </c>
      <c r="S5" s="63">
        <f>R5</f>
        <v>2238801.34</v>
      </c>
      <c r="T5" s="68">
        <f t="shared" si="4"/>
        <v>695429.28</v>
      </c>
      <c r="U5" s="68">
        <f t="shared" si="5"/>
        <v>3389312.55</v>
      </c>
      <c r="V5" s="68">
        <f t="shared" si="6"/>
        <v>4084741.83</v>
      </c>
      <c r="X5">
        <f t="shared" si="1"/>
        <v>2022</v>
      </c>
      <c r="Y5">
        <f t="shared" si="7"/>
        <v>2024</v>
      </c>
      <c r="Z5" s="6">
        <f t="shared" ref="Z5:Z12" si="8">SUMIF(X:X,Y5,U:U)</f>
        <v>281164867.43581504</v>
      </c>
      <c r="AA5" s="6">
        <f t="shared" ref="AA5:AA12" si="9">SUMIF(X:X,Y5,T:T)</f>
        <v>991550444.4983958</v>
      </c>
      <c r="AB5" s="6">
        <f t="shared" ref="AB5:AB12" si="10">SUMIF(X:X,Y5,V:V)</f>
        <v>1272715311.934211</v>
      </c>
      <c r="AD5">
        <f t="shared" si="2"/>
        <v>2024</v>
      </c>
      <c r="AE5" s="33">
        <f t="shared" si="3"/>
        <v>281.16486743581504</v>
      </c>
      <c r="AF5" s="33">
        <f t="shared" si="3"/>
        <v>991.55044449839579</v>
      </c>
    </row>
    <row r="6" spans="1:32" x14ac:dyDescent="0.3">
      <c r="A6" s="66">
        <v>44652</v>
      </c>
      <c r="B6" s="25">
        <f>'Art. 9º-A'!J7</f>
        <v>0</v>
      </c>
      <c r="C6" s="25">
        <f>'Art. 9º-A'!K7</f>
        <v>0</v>
      </c>
      <c r="D6" s="25">
        <f>'Art. 9º-A'!I7</f>
        <v>0</v>
      </c>
      <c r="E6" s="26">
        <f>'9496'!T6</f>
        <v>0</v>
      </c>
      <c r="F6" s="26">
        <f>'9496'!U6</f>
        <v>0</v>
      </c>
      <c r="G6" s="26">
        <f>'9496'!V6</f>
        <v>0</v>
      </c>
      <c r="H6" s="45">
        <f>'Art. 23'!H7</f>
        <v>55156696.200000003</v>
      </c>
      <c r="I6" s="45">
        <f>'Art. 23'!I7</f>
        <v>23841255.039999992</v>
      </c>
      <c r="J6" s="45">
        <f>'Art. 23'!G7</f>
        <v>78997951.239999995</v>
      </c>
      <c r="K6" s="27">
        <f>'Fluxo dív. garantidas - RRF'!J6</f>
        <v>0</v>
      </c>
      <c r="L6" s="27">
        <f>'Fluxo dív. garantidas - RRF'!I6</f>
        <v>0</v>
      </c>
      <c r="M6" s="27">
        <f>'Fluxo dív. garantidas - RRF'!K6</f>
        <v>0</v>
      </c>
      <c r="N6" s="67">
        <f>'Contratos fora RRF'!AS6</f>
        <v>1639849.59</v>
      </c>
      <c r="O6" s="67">
        <f>'Contratos fora RRF'!AR6</f>
        <v>1151869.24</v>
      </c>
      <c r="P6" s="67">
        <f>'Contratos fora RRF'!AT6</f>
        <v>2791718.83</v>
      </c>
      <c r="Q6" s="63"/>
      <c r="R6" s="63"/>
      <c r="S6" s="63"/>
      <c r="T6" s="68">
        <f t="shared" si="4"/>
        <v>56796545.790000007</v>
      </c>
      <c r="U6" s="68">
        <f t="shared" si="5"/>
        <v>24993124.27999999</v>
      </c>
      <c r="V6" s="68">
        <f t="shared" si="6"/>
        <v>81789670.069999993</v>
      </c>
      <c r="X6">
        <f t="shared" si="1"/>
        <v>2022</v>
      </c>
      <c r="Y6">
        <f t="shared" si="7"/>
        <v>2025</v>
      </c>
      <c r="Z6" s="6">
        <f t="shared" si="8"/>
        <v>49583458.504549347</v>
      </c>
      <c r="AA6" s="6">
        <f t="shared" si="9"/>
        <v>103552181.26360203</v>
      </c>
      <c r="AB6" s="6">
        <f t="shared" si="10"/>
        <v>153135639.7681514</v>
      </c>
      <c r="AD6">
        <f t="shared" si="2"/>
        <v>2025</v>
      </c>
      <c r="AE6" s="33">
        <f t="shared" si="3"/>
        <v>49.583458504549348</v>
      </c>
      <c r="AF6" s="33">
        <f t="shared" si="3"/>
        <v>103.55218126360204</v>
      </c>
    </row>
    <row r="7" spans="1:32" x14ac:dyDescent="0.3">
      <c r="A7" s="66">
        <v>44682</v>
      </c>
      <c r="B7" s="25">
        <f>'Art. 9º-A'!J8</f>
        <v>0</v>
      </c>
      <c r="C7" s="25">
        <f>'Art. 9º-A'!K8</f>
        <v>0</v>
      </c>
      <c r="D7" s="25">
        <f>'Art. 9º-A'!I8</f>
        <v>0</v>
      </c>
      <c r="E7" s="26">
        <f>'9496'!T7</f>
        <v>0</v>
      </c>
      <c r="F7" s="26">
        <f>'9496'!U7</f>
        <v>0</v>
      </c>
      <c r="G7" s="26">
        <f>'9496'!V7</f>
        <v>0</v>
      </c>
      <c r="H7" s="45">
        <f>'Art. 23'!H8</f>
        <v>55403117.289999999</v>
      </c>
      <c r="I7" s="45">
        <f>'Art. 23'!I8</f>
        <v>24062264.830000006</v>
      </c>
      <c r="J7" s="45">
        <f>'Art. 23'!G8</f>
        <v>79465382.120000005</v>
      </c>
      <c r="K7" s="27">
        <f>'Fluxo dív. garantidas - RRF'!J7</f>
        <v>0</v>
      </c>
      <c r="L7" s="27">
        <f>'Fluxo dív. garantidas - RRF'!I7</f>
        <v>0</v>
      </c>
      <c r="M7" s="27">
        <f>'Fluxo dív. garantidas - RRF'!K7</f>
        <v>0</v>
      </c>
      <c r="N7" s="67">
        <f>'Contratos fora RRF'!AS7</f>
        <v>1949700.83</v>
      </c>
      <c r="O7" s="67">
        <f>'Contratos fora RRF'!AR7</f>
        <v>11617188.890000002</v>
      </c>
      <c r="P7" s="67">
        <f>'Contratos fora RRF'!AT7</f>
        <v>13566889.720000001</v>
      </c>
      <c r="Q7" s="63"/>
      <c r="R7" s="63"/>
      <c r="S7" s="63"/>
      <c r="T7" s="68">
        <f t="shared" si="4"/>
        <v>57352818.119999997</v>
      </c>
      <c r="U7" s="68">
        <f t="shared" si="5"/>
        <v>35679453.720000006</v>
      </c>
      <c r="V7" s="68">
        <f t="shared" si="6"/>
        <v>93032271.840000004</v>
      </c>
      <c r="X7">
        <f t="shared" si="1"/>
        <v>2022</v>
      </c>
      <c r="Y7">
        <f t="shared" si="7"/>
        <v>2026</v>
      </c>
      <c r="Z7" s="6">
        <f t="shared" si="8"/>
        <v>125361066.71373366</v>
      </c>
      <c r="AA7" s="6">
        <f t="shared" si="9"/>
        <v>137454713.65062571</v>
      </c>
      <c r="AB7" s="6">
        <f t="shared" si="10"/>
        <v>262815780.36435938</v>
      </c>
      <c r="AD7">
        <f t="shared" si="2"/>
        <v>2026</v>
      </c>
      <c r="AE7" s="33">
        <f t="shared" si="3"/>
        <v>125.36106671373366</v>
      </c>
      <c r="AF7" s="33">
        <f t="shared" si="3"/>
        <v>137.45471365062571</v>
      </c>
    </row>
    <row r="8" spans="1:32" x14ac:dyDescent="0.3">
      <c r="A8" s="66">
        <v>44713</v>
      </c>
      <c r="B8" s="25">
        <f>'Art. 9º-A'!J9</f>
        <v>0</v>
      </c>
      <c r="C8" s="25">
        <f>'Art. 9º-A'!K9</f>
        <v>0</v>
      </c>
      <c r="D8" s="25">
        <f>'Art. 9º-A'!I9</f>
        <v>0</v>
      </c>
      <c r="E8" s="26">
        <f>'9496'!T8</f>
        <v>0</v>
      </c>
      <c r="F8" s="26">
        <f>'9496'!U8</f>
        <v>0</v>
      </c>
      <c r="G8" s="26">
        <f>'9496'!V8</f>
        <v>0</v>
      </c>
      <c r="H8" s="45">
        <f>'Art. 23'!H9</f>
        <v>55599137.030000001</v>
      </c>
      <c r="I8" s="45">
        <f>'Art. 23'!I9</f>
        <v>24263015.739999995</v>
      </c>
      <c r="J8" s="45">
        <f>'Art. 23'!G9</f>
        <v>79862152.769999996</v>
      </c>
      <c r="K8" s="27">
        <f>'Fluxo dív. garantidas - RRF'!J8</f>
        <v>0</v>
      </c>
      <c r="L8" s="27">
        <f>'Fluxo dív. garantidas - RRF'!I8</f>
        <v>0</v>
      </c>
      <c r="M8" s="27">
        <f>'Fluxo dív. garantidas - RRF'!K8</f>
        <v>0</v>
      </c>
      <c r="N8" s="67">
        <f>'Contratos fora RRF'!AS8</f>
        <v>728601.36</v>
      </c>
      <c r="O8" s="67">
        <f>'Contratos fora RRF'!AR8</f>
        <v>1155009.24</v>
      </c>
      <c r="P8" s="67">
        <f>'Contratos fora RRF'!AT8</f>
        <v>1883610.6</v>
      </c>
      <c r="Q8" s="63"/>
      <c r="R8" s="63"/>
      <c r="S8" s="63"/>
      <c r="T8" s="68">
        <f t="shared" si="4"/>
        <v>56327738.390000001</v>
      </c>
      <c r="U8" s="68">
        <f t="shared" si="5"/>
        <v>25418024.979999993</v>
      </c>
      <c r="V8" s="68">
        <f t="shared" si="6"/>
        <v>81745763.36999999</v>
      </c>
      <c r="X8">
        <f t="shared" si="1"/>
        <v>2022</v>
      </c>
      <c r="Y8">
        <f t="shared" si="7"/>
        <v>2027</v>
      </c>
      <c r="Z8" s="6">
        <f t="shared" si="8"/>
        <v>1269327750.0909915</v>
      </c>
      <c r="AA8" s="6">
        <f t="shared" si="9"/>
        <v>2826635073.4398098</v>
      </c>
      <c r="AB8" s="6">
        <f t="shared" si="10"/>
        <v>4095962823.5308018</v>
      </c>
      <c r="AD8">
        <f t="shared" si="2"/>
        <v>2027</v>
      </c>
      <c r="AE8" s="33">
        <f t="shared" si="3"/>
        <v>1269.3277500909915</v>
      </c>
      <c r="AF8" s="33">
        <f t="shared" si="3"/>
        <v>2826.6350734398097</v>
      </c>
    </row>
    <row r="9" spans="1:32" x14ac:dyDescent="0.3">
      <c r="A9" s="66">
        <v>44743</v>
      </c>
      <c r="B9" s="25">
        <f>'Art. 9º-A'!J10</f>
        <v>62504089.129461139</v>
      </c>
      <c r="C9" s="25">
        <f>'Art. 9º-A'!K10</f>
        <v>27017135.409162164</v>
      </c>
      <c r="D9" s="25">
        <f>'Art. 9º-A'!I10</f>
        <v>89521224.538623303</v>
      </c>
      <c r="E9" s="26">
        <f>'9496'!T9</f>
        <v>0</v>
      </c>
      <c r="F9" s="26">
        <f>'9496'!U9</f>
        <v>0</v>
      </c>
      <c r="G9" s="26">
        <f>'9496'!V9</f>
        <v>0</v>
      </c>
      <c r="H9" s="45"/>
      <c r="I9" s="45"/>
      <c r="J9" s="45"/>
      <c r="K9" s="27">
        <f>'Fluxo dív. garantidas - RRF'!J9</f>
        <v>0</v>
      </c>
      <c r="L9" s="27">
        <f>'Fluxo dív. garantidas - RRF'!I9</f>
        <v>0</v>
      </c>
      <c r="M9" s="27">
        <f>'Fluxo dív. garantidas - RRF'!K9</f>
        <v>0</v>
      </c>
      <c r="N9" s="67">
        <f>'Contratos fora RRF'!AS9</f>
        <v>722423.25</v>
      </c>
      <c r="O9" s="67">
        <f>'Contratos fora RRF'!AR9</f>
        <v>1156762.44</v>
      </c>
      <c r="P9" s="67">
        <f>'Contratos fora RRF'!AT9</f>
        <v>1879185.69</v>
      </c>
      <c r="Q9" s="63"/>
      <c r="R9" s="63"/>
      <c r="S9" s="63"/>
      <c r="T9" s="68">
        <f t="shared" si="4"/>
        <v>63226512.379461139</v>
      </c>
      <c r="U9" s="68">
        <f t="shared" si="5"/>
        <v>28173897.849162165</v>
      </c>
      <c r="V9" s="68">
        <f t="shared" si="6"/>
        <v>91400410.228623301</v>
      </c>
      <c r="X9">
        <f t="shared" si="1"/>
        <v>2022</v>
      </c>
      <c r="Y9">
        <f t="shared" si="7"/>
        <v>2028</v>
      </c>
      <c r="Z9" s="6">
        <f t="shared" si="8"/>
        <v>2318779409.8449192</v>
      </c>
      <c r="AA9" s="6">
        <f t="shared" si="9"/>
        <v>4963669828.3729916</v>
      </c>
      <c r="AB9" s="6">
        <f t="shared" si="10"/>
        <v>7282449238.2179098</v>
      </c>
      <c r="AD9">
        <f t="shared" si="2"/>
        <v>2028</v>
      </c>
      <c r="AE9" s="33">
        <f t="shared" si="3"/>
        <v>2318.7794098449194</v>
      </c>
      <c r="AF9" s="33">
        <f t="shared" si="3"/>
        <v>4963.669828372992</v>
      </c>
    </row>
    <row r="10" spans="1:32" x14ac:dyDescent="0.3">
      <c r="A10" s="66">
        <v>44774</v>
      </c>
      <c r="B10" s="25">
        <f>'Art. 9º-A'!J11</f>
        <v>64048289.20670145</v>
      </c>
      <c r="C10" s="25">
        <f>'Art. 9º-A'!K11</f>
        <v>27816970.809471361</v>
      </c>
      <c r="D10" s="25">
        <f>'Art. 9º-A'!I11</f>
        <v>91865260.016172811</v>
      </c>
      <c r="E10" s="26">
        <f>'9496'!T10</f>
        <v>0</v>
      </c>
      <c r="F10" s="26">
        <f>'9496'!U10</f>
        <v>0</v>
      </c>
      <c r="G10" s="26">
        <f>'9496'!V10</f>
        <v>0</v>
      </c>
      <c r="H10" s="45"/>
      <c r="I10" s="45"/>
      <c r="J10" s="45"/>
      <c r="K10" s="27">
        <f>'Fluxo dív. garantidas - RRF'!J10</f>
        <v>0</v>
      </c>
      <c r="L10" s="27">
        <f>'Fluxo dív. garantidas - RRF'!I10</f>
        <v>0</v>
      </c>
      <c r="M10" s="27">
        <f>'Fluxo dív. garantidas - RRF'!K10</f>
        <v>0</v>
      </c>
      <c r="N10" s="67">
        <f>'Contratos fora RRF'!AS10</f>
        <v>2994367.82</v>
      </c>
      <c r="O10" s="67">
        <f>'Contratos fora RRF'!AR10</f>
        <v>7549525.1100000003</v>
      </c>
      <c r="P10" s="67">
        <f>'Contratos fora RRF'!AT10</f>
        <v>10543892.930000002</v>
      </c>
      <c r="Q10" s="63"/>
      <c r="R10" s="63"/>
      <c r="S10" s="63"/>
      <c r="T10" s="68">
        <f t="shared" si="4"/>
        <v>67042657.02670145</v>
      </c>
      <c r="U10" s="68">
        <f t="shared" si="5"/>
        <v>35366495.919471361</v>
      </c>
      <c r="V10" s="68">
        <f t="shared" si="6"/>
        <v>102409152.9461728</v>
      </c>
      <c r="X10">
        <f t="shared" si="1"/>
        <v>2022</v>
      </c>
      <c r="Y10">
        <f t="shared" si="7"/>
        <v>2029</v>
      </c>
      <c r="Z10" s="6">
        <f t="shared" si="8"/>
        <v>3140621318.8415375</v>
      </c>
      <c r="AA10" s="6">
        <f t="shared" si="9"/>
        <v>5075080294.208086</v>
      </c>
      <c r="AB10" s="6">
        <f t="shared" si="10"/>
        <v>8215701613.0496235</v>
      </c>
      <c r="AD10">
        <f t="shared" si="2"/>
        <v>2029</v>
      </c>
      <c r="AE10" s="33">
        <f t="shared" si="3"/>
        <v>3140.6213188415377</v>
      </c>
      <c r="AF10" s="33">
        <f t="shared" si="3"/>
        <v>5075.0802942080863</v>
      </c>
    </row>
    <row r="11" spans="1:32" x14ac:dyDescent="0.3">
      <c r="A11" s="66">
        <v>44805</v>
      </c>
      <c r="B11" s="25">
        <f>'Art. 9º-A'!J12</f>
        <v>65626873.17480474</v>
      </c>
      <c r="C11" s="25">
        <f>'Art. 9º-A'!K12</f>
        <v>28639039.052704342</v>
      </c>
      <c r="D11" s="25">
        <f>'Art. 9º-A'!I12</f>
        <v>94265912.227509081</v>
      </c>
      <c r="E11" s="26">
        <f>'9496'!T11</f>
        <v>0</v>
      </c>
      <c r="F11" s="26">
        <f>'9496'!U11</f>
        <v>0</v>
      </c>
      <c r="G11" s="26">
        <f>'9496'!V11</f>
        <v>0</v>
      </c>
      <c r="H11" s="45"/>
      <c r="I11" s="45"/>
      <c r="J11" s="45"/>
      <c r="K11" s="27">
        <f>'Fluxo dív. garantidas - RRF'!J11</f>
        <v>0</v>
      </c>
      <c r="L11" s="27">
        <f>'Fluxo dív. garantidas - RRF'!I11</f>
        <v>0</v>
      </c>
      <c r="M11" s="27">
        <f>'Fluxo dív. garantidas - RRF'!K11</f>
        <v>0</v>
      </c>
      <c r="N11" s="67">
        <f>'Contratos fora RRF'!AS11</f>
        <v>734890.16999999993</v>
      </c>
      <c r="O11" s="67">
        <f>'Contratos fora RRF'!AR11</f>
        <v>1160642.25</v>
      </c>
      <c r="P11" s="67">
        <f>'Contratos fora RRF'!AT11</f>
        <v>1895532.42</v>
      </c>
      <c r="Q11" s="63"/>
      <c r="R11" s="63"/>
      <c r="S11" s="63"/>
      <c r="T11" s="68">
        <f t="shared" si="4"/>
        <v>66361763.344804741</v>
      </c>
      <c r="U11" s="68">
        <f t="shared" si="5"/>
        <v>29799681.302704342</v>
      </c>
      <c r="V11" s="68">
        <f t="shared" si="6"/>
        <v>96161444.647509083</v>
      </c>
      <c r="X11">
        <f t="shared" si="1"/>
        <v>2022</v>
      </c>
      <c r="Y11">
        <f t="shared" si="7"/>
        <v>2030</v>
      </c>
      <c r="Z11" s="6">
        <f t="shared" si="8"/>
        <v>4136228838.0828924</v>
      </c>
      <c r="AA11" s="6">
        <f t="shared" si="9"/>
        <v>5150262793.4739704</v>
      </c>
      <c r="AB11" s="6">
        <f t="shared" si="10"/>
        <v>9286491631.5568619</v>
      </c>
      <c r="AD11">
        <f t="shared" si="2"/>
        <v>2030</v>
      </c>
      <c r="AE11" s="33">
        <f t="shared" si="3"/>
        <v>4136.2288380828923</v>
      </c>
      <c r="AF11" s="33">
        <f t="shared" si="3"/>
        <v>5150.2627934739703</v>
      </c>
    </row>
    <row r="12" spans="1:32" x14ac:dyDescent="0.3">
      <c r="A12" s="66">
        <v>44835</v>
      </c>
      <c r="B12" s="25">
        <f>'Art. 9º-A'!J13</f>
        <v>67823344.96069397</v>
      </c>
      <c r="C12" s="25">
        <f>'Art. 9º-A'!K13</f>
        <v>29739480.426515818</v>
      </c>
      <c r="D12" s="25">
        <f>'Art. 9º-A'!I13</f>
        <v>97562825.387209788</v>
      </c>
      <c r="E12" s="26">
        <f>'9496'!T12</f>
        <v>0</v>
      </c>
      <c r="F12" s="26">
        <f>'9496'!U12</f>
        <v>0</v>
      </c>
      <c r="G12" s="26">
        <f>'9496'!V12</f>
        <v>0</v>
      </c>
      <c r="H12" s="45"/>
      <c r="I12" s="45"/>
      <c r="J12" s="45"/>
      <c r="K12" s="27">
        <f>'Fluxo dív. garantidas - RRF'!J12</f>
        <v>0</v>
      </c>
      <c r="L12" s="27">
        <f>'Fluxo dív. garantidas - RRF'!I12</f>
        <v>0</v>
      </c>
      <c r="M12" s="27">
        <f>'Fluxo dív. garantidas - RRF'!K12</f>
        <v>0</v>
      </c>
      <c r="N12" s="67">
        <f>'Contratos fora RRF'!AS12</f>
        <v>1937766.44</v>
      </c>
      <c r="O12" s="67">
        <f>'Contratos fora RRF'!AR12</f>
        <v>1162686.8799999999</v>
      </c>
      <c r="P12" s="67">
        <f>'Contratos fora RRF'!AT12</f>
        <v>3100453.3200000003</v>
      </c>
      <c r="Q12" s="63"/>
      <c r="R12" s="63"/>
      <c r="S12" s="63"/>
      <c r="T12" s="68">
        <f t="shared" si="4"/>
        <v>69761111.400693968</v>
      </c>
      <c r="U12" s="68">
        <f t="shared" si="5"/>
        <v>30902167.306515817</v>
      </c>
      <c r="V12" s="68">
        <f t="shared" si="6"/>
        <v>100663278.70720978</v>
      </c>
      <c r="X12">
        <f t="shared" si="1"/>
        <v>2022</v>
      </c>
      <c r="Y12">
        <f t="shared" si="7"/>
        <v>2031</v>
      </c>
      <c r="Z12" s="6">
        <f t="shared" si="8"/>
        <v>4982789247.7607231</v>
      </c>
      <c r="AA12" s="6">
        <f t="shared" si="9"/>
        <v>5127525205.9689064</v>
      </c>
      <c r="AB12" s="6">
        <f t="shared" si="10"/>
        <v>10110314453.72963</v>
      </c>
      <c r="AD12">
        <f t="shared" si="2"/>
        <v>2031</v>
      </c>
      <c r="AE12" s="33">
        <f t="shared" si="3"/>
        <v>4982.7892477607229</v>
      </c>
      <c r="AF12" s="33">
        <f t="shared" si="3"/>
        <v>5127.5252059689064</v>
      </c>
    </row>
    <row r="13" spans="1:32" x14ac:dyDescent="0.3">
      <c r="A13" s="66">
        <v>44866</v>
      </c>
      <c r="B13" s="25">
        <f>'Art. 9º-A'!J14</f>
        <v>69469967.961460099</v>
      </c>
      <c r="C13" s="25">
        <f>'Art. 9º-A'!K14</f>
        <v>30607774.070386514</v>
      </c>
      <c r="D13" s="25">
        <f>'Art. 9º-A'!I14</f>
        <v>100077742.03184661</v>
      </c>
      <c r="E13" s="26">
        <f>'9496'!T13</f>
        <v>0</v>
      </c>
      <c r="F13" s="26">
        <f>'9496'!U13</f>
        <v>0</v>
      </c>
      <c r="G13" s="26">
        <f>'9496'!V13</f>
        <v>0</v>
      </c>
      <c r="H13" s="45"/>
      <c r="I13" s="45"/>
      <c r="J13" s="45"/>
      <c r="K13" s="27">
        <f>'Fluxo dív. garantidas - RRF'!J13</f>
        <v>0</v>
      </c>
      <c r="L13" s="27">
        <f>'Fluxo dív. garantidas - RRF'!I13</f>
        <v>0</v>
      </c>
      <c r="M13" s="27">
        <f>'Fluxo dív. garantidas - RRF'!K13</f>
        <v>0</v>
      </c>
      <c r="N13" s="67">
        <f>'Contratos fora RRF'!AS13</f>
        <v>4190852.1800000006</v>
      </c>
      <c r="O13" s="67">
        <f>'Contratos fora RRF'!AR13</f>
        <v>11950128.23</v>
      </c>
      <c r="P13" s="67">
        <f>'Contratos fora RRF'!AT13</f>
        <v>16140980.409999998</v>
      </c>
      <c r="Q13" s="63"/>
      <c r="R13" s="63"/>
      <c r="S13" s="63"/>
      <c r="T13" s="68">
        <f t="shared" si="4"/>
        <v>73660820.141460106</v>
      </c>
      <c r="U13" s="68">
        <f t="shared" si="5"/>
        <v>42557902.300386518</v>
      </c>
      <c r="V13" s="68">
        <f t="shared" si="6"/>
        <v>116218722.44184662</v>
      </c>
      <c r="X13">
        <f t="shared" si="1"/>
        <v>2022</v>
      </c>
    </row>
    <row r="14" spans="1:32" x14ac:dyDescent="0.3">
      <c r="A14" s="66">
        <v>44896</v>
      </c>
      <c r="B14" s="25">
        <f>'Art. 9º-A'!J15</f>
        <v>71259719.589290872</v>
      </c>
      <c r="C14" s="25">
        <f>'Art. 9º-A'!K15</f>
        <v>31547306.592848554</v>
      </c>
      <c r="D14" s="25">
        <f>'Art. 9º-A'!I15</f>
        <v>102807026.18213943</v>
      </c>
      <c r="E14" s="26">
        <f>'9496'!T14</f>
        <v>0</v>
      </c>
      <c r="F14" s="26">
        <f>'9496'!U14</f>
        <v>0</v>
      </c>
      <c r="G14" s="26">
        <f>'9496'!V14</f>
        <v>0</v>
      </c>
      <c r="H14" s="45"/>
      <c r="I14" s="45"/>
      <c r="J14" s="45"/>
      <c r="K14" s="27">
        <f>'Fluxo dív. garantidas - RRF'!J14</f>
        <v>0</v>
      </c>
      <c r="L14" s="27">
        <f>'Fluxo dív. garantidas - RRF'!I14</f>
        <v>0</v>
      </c>
      <c r="M14" s="27">
        <f>'Fluxo dív. garantidas - RRF'!K14</f>
        <v>0</v>
      </c>
      <c r="N14" s="67">
        <f>'Contratos fora RRF'!AS14</f>
        <v>671120.31</v>
      </c>
      <c r="O14" s="67">
        <f>'Contratos fora RRF'!AR14</f>
        <v>1166755.58</v>
      </c>
      <c r="P14" s="67">
        <f>'Contratos fora RRF'!AT14</f>
        <v>1837875.89</v>
      </c>
      <c r="Q14" s="63"/>
      <c r="R14" s="63"/>
      <c r="S14" s="63"/>
      <c r="T14" s="68">
        <f t="shared" si="4"/>
        <v>71930839.899290875</v>
      </c>
      <c r="U14" s="68">
        <f t="shared" si="5"/>
        <v>32714062.172848552</v>
      </c>
      <c r="V14" s="68">
        <f t="shared" si="6"/>
        <v>104644902.07213943</v>
      </c>
      <c r="X14">
        <f t="shared" si="1"/>
        <v>2022</v>
      </c>
    </row>
    <row r="15" spans="1:32" x14ac:dyDescent="0.3">
      <c r="A15" s="66">
        <v>44927</v>
      </c>
      <c r="B15" s="25">
        <f>'Art. 9º-A'!J16</f>
        <v>72912568.274729282</v>
      </c>
      <c r="C15" s="25">
        <f>'Art. 9º-A'!K16</f>
        <v>32434497.540861845</v>
      </c>
      <c r="D15" s="25">
        <f>'Art. 9º-A'!I16</f>
        <v>105347065.81559113</v>
      </c>
      <c r="E15" s="26">
        <f>'9496'!T15</f>
        <v>35876873.647005305</v>
      </c>
      <c r="F15" s="26">
        <f>'9496'!U15</f>
        <v>0</v>
      </c>
      <c r="G15" s="26">
        <f>'9496'!V15</f>
        <v>35876873.647005305</v>
      </c>
      <c r="H15" s="45"/>
      <c r="I15" s="45"/>
      <c r="J15" s="45"/>
      <c r="K15" s="27">
        <f>'Fluxo dív. garantidas - RRF'!J15</f>
        <v>6768845.0099999998</v>
      </c>
      <c r="L15" s="27">
        <f>'Fluxo dív. garantidas - RRF'!I15</f>
        <v>0</v>
      </c>
      <c r="M15" s="27">
        <f>'Fluxo dív. garantidas - RRF'!K15</f>
        <v>6768845.0099999998</v>
      </c>
      <c r="N15" s="67">
        <f>'Contratos fora RRF'!AS15</f>
        <v>734312.39000000013</v>
      </c>
      <c r="O15" s="67">
        <f>'Contratos fora RRF'!AR15</f>
        <v>1125773.7600000002</v>
      </c>
      <c r="P15" s="67">
        <f>'Contratos fora RRF'!AT15</f>
        <v>1860086.15</v>
      </c>
      <c r="Q15" s="63"/>
      <c r="R15" s="63"/>
      <c r="S15" s="63"/>
      <c r="T15" s="68">
        <f t="shared" si="4"/>
        <v>116292599.32173459</v>
      </c>
      <c r="U15" s="68">
        <f t="shared" si="5"/>
        <v>33560271.300861843</v>
      </c>
      <c r="V15" s="68">
        <f t="shared" si="6"/>
        <v>149852870.62259644</v>
      </c>
      <c r="X15">
        <f t="shared" si="1"/>
        <v>2023</v>
      </c>
    </row>
    <row r="16" spans="1:32" x14ac:dyDescent="0.3">
      <c r="A16" s="66">
        <v>44958</v>
      </c>
      <c r="B16" s="25">
        <f>'Art. 9º-A'!J17</f>
        <v>74515551.607018769</v>
      </c>
      <c r="C16" s="25">
        <f>'Art. 9º-A'!K17</f>
        <v>33307450.49593927</v>
      </c>
      <c r="D16" s="25">
        <f>'Art. 9º-A'!I17</f>
        <v>107823002.10295804</v>
      </c>
      <c r="E16" s="26">
        <f>'9496'!T16</f>
        <v>36205346.145218648</v>
      </c>
      <c r="F16" s="26">
        <f>'9496'!U16</f>
        <v>0</v>
      </c>
      <c r="G16" s="26">
        <f>'9496'!V16</f>
        <v>36205346.145218648</v>
      </c>
      <c r="H16" s="45"/>
      <c r="I16" s="45"/>
      <c r="J16" s="45"/>
      <c r="K16" s="27">
        <f>'Fluxo dív. garantidas - RRF'!J16</f>
        <v>6811461.5233333334</v>
      </c>
      <c r="L16" s="27">
        <f>'Fluxo dív. garantidas - RRF'!I16</f>
        <v>0</v>
      </c>
      <c r="M16" s="27">
        <f>'Fluxo dív. garantidas - RRF'!K16</f>
        <v>6811461.5233333334</v>
      </c>
      <c r="N16" s="67">
        <f>'Contratos fora RRF'!AS16</f>
        <v>6135486.6999999993</v>
      </c>
      <c r="O16" s="67">
        <f>'Contratos fora RRF'!AR16</f>
        <v>7607081.3900000006</v>
      </c>
      <c r="P16" s="67">
        <f>'Contratos fora RRF'!AT16</f>
        <v>13742568.090000002</v>
      </c>
      <c r="Q16" s="63"/>
      <c r="R16" s="63"/>
      <c r="S16" s="63"/>
      <c r="T16" s="68">
        <f t="shared" si="4"/>
        <v>123667845.97557075</v>
      </c>
      <c r="U16" s="68">
        <f t="shared" si="5"/>
        <v>40914531.88593927</v>
      </c>
      <c r="V16" s="68">
        <f t="shared" si="6"/>
        <v>164582377.86151004</v>
      </c>
      <c r="X16">
        <f t="shared" si="1"/>
        <v>2023</v>
      </c>
    </row>
    <row r="17" spans="1:24" x14ac:dyDescent="0.3">
      <c r="A17" s="66">
        <v>44986</v>
      </c>
      <c r="B17" s="25">
        <f>'Art. 9º-A'!J18</f>
        <v>76137813.713836655</v>
      </c>
      <c r="C17" s="25">
        <f>'Art. 9º-A'!K18</f>
        <v>34196973.755941927</v>
      </c>
      <c r="D17" s="25">
        <f>'Art. 9º-A'!I18</f>
        <v>110334787.46977858</v>
      </c>
      <c r="E17" s="26">
        <f>'9496'!T17</f>
        <v>36478653.201819956</v>
      </c>
      <c r="F17" s="26">
        <f>'9496'!U17</f>
        <v>0</v>
      </c>
      <c r="G17" s="26">
        <f>'9496'!V17</f>
        <v>36478653.201819956</v>
      </c>
      <c r="H17" s="45"/>
      <c r="I17" s="45"/>
      <c r="J17" s="45"/>
      <c r="K17" s="27">
        <f>'Fluxo dív. garantidas - RRF'!J17</f>
        <v>24854169.167777777</v>
      </c>
      <c r="L17" s="27">
        <f>'Fluxo dív. garantidas - RRF'!I17</f>
        <v>0</v>
      </c>
      <c r="M17" s="27">
        <f>'Fluxo dív. garantidas - RRF'!K17</f>
        <v>24854169.167777777</v>
      </c>
      <c r="N17" s="67">
        <f>'Contratos fora RRF'!AS17</f>
        <v>631527.03</v>
      </c>
      <c r="O17" s="67">
        <f>'Contratos fora RRF'!AR17</f>
        <v>1129652.31</v>
      </c>
      <c r="P17" s="67">
        <f>'Contratos fora RRF'!AT17</f>
        <v>1761179.34</v>
      </c>
      <c r="Q17" s="63"/>
      <c r="R17" s="63"/>
      <c r="S17" s="63"/>
      <c r="T17" s="68">
        <f t="shared" si="4"/>
        <v>138102163.1134344</v>
      </c>
      <c r="U17" s="68">
        <f t="shared" si="5"/>
        <v>35326626.06594193</v>
      </c>
      <c r="V17" s="68">
        <f t="shared" si="6"/>
        <v>173428789.17937633</v>
      </c>
      <c r="X17">
        <f t="shared" si="1"/>
        <v>2023</v>
      </c>
    </row>
    <row r="18" spans="1:24" x14ac:dyDescent="0.3">
      <c r="A18" s="66">
        <v>45017</v>
      </c>
      <c r="B18" s="25">
        <f>'Art. 9º-A'!J19</f>
        <v>78103006.291688874</v>
      </c>
      <c r="C18" s="25">
        <f>'Art. 9º-A'!K19</f>
        <v>35249337.342925906</v>
      </c>
      <c r="D18" s="25">
        <f>'Art. 9º-A'!I19</f>
        <v>113352343.63461478</v>
      </c>
      <c r="E18" s="26">
        <f>'9496'!T18</f>
        <v>36632039.562050417</v>
      </c>
      <c r="F18" s="26">
        <f>'9496'!U18</f>
        <v>0</v>
      </c>
      <c r="G18" s="26">
        <f>'9496'!V18</f>
        <v>36632039.562050417</v>
      </c>
      <c r="H18" s="45"/>
      <c r="I18" s="45"/>
      <c r="J18" s="45"/>
      <c r="K18" s="27">
        <f>'Fluxo dív. garantidas - RRF'!J18</f>
        <v>6726378.7422222216</v>
      </c>
      <c r="L18" s="27">
        <f>'Fluxo dív. garantidas - RRF'!I18</f>
        <v>0</v>
      </c>
      <c r="M18" s="27">
        <f>'Fluxo dív. garantidas - RRF'!K18</f>
        <v>6726378.7422222216</v>
      </c>
      <c r="N18" s="67">
        <f>'Contratos fora RRF'!AS18</f>
        <v>4584985.8500000006</v>
      </c>
      <c r="O18" s="67">
        <f>'Contratos fora RRF'!AR18</f>
        <v>1131804.48</v>
      </c>
      <c r="P18" s="67">
        <f>'Contratos fora RRF'!AT18</f>
        <v>5716790.330000001</v>
      </c>
      <c r="Q18" s="63"/>
      <c r="R18" s="63"/>
      <c r="S18" s="63"/>
      <c r="T18" s="68">
        <f t="shared" si="4"/>
        <v>126046410.44596151</v>
      </c>
      <c r="U18" s="68">
        <f t="shared" si="5"/>
        <v>36381141.822925903</v>
      </c>
      <c r="V18" s="68">
        <f t="shared" si="6"/>
        <v>162427552.2688874</v>
      </c>
      <c r="X18">
        <f t="shared" si="1"/>
        <v>2023</v>
      </c>
    </row>
    <row r="19" spans="1:24" x14ac:dyDescent="0.3">
      <c r="A19" s="66">
        <v>45047</v>
      </c>
      <c r="B19" s="25">
        <f>'Art. 9º-A'!J20</f>
        <v>79796021.802812129</v>
      </c>
      <c r="C19" s="25">
        <f>'Art. 9º-A'!K20</f>
        <v>36187912.366242781</v>
      </c>
      <c r="D19" s="25">
        <f>'Art. 9º-A'!I20</f>
        <v>115983934.16905491</v>
      </c>
      <c r="E19" s="26">
        <f>'9496'!T19</f>
        <v>37016489.495600633</v>
      </c>
      <c r="F19" s="26">
        <f>'9496'!U19</f>
        <v>0</v>
      </c>
      <c r="G19" s="26">
        <f>'9496'!V19</f>
        <v>37016489.495600633</v>
      </c>
      <c r="H19" s="45"/>
      <c r="I19" s="45"/>
      <c r="J19" s="45"/>
      <c r="K19" s="27">
        <f>'Fluxo dív. garantidas - RRF'!J19</f>
        <v>24027679.403333332</v>
      </c>
      <c r="L19" s="27">
        <f>'Fluxo dív. garantidas - RRF'!I19</f>
        <v>0</v>
      </c>
      <c r="M19" s="27">
        <f>'Fluxo dív. garantidas - RRF'!K19</f>
        <v>24027679.403333332</v>
      </c>
      <c r="N19" s="67">
        <f>'Contratos fora RRF'!AS19</f>
        <v>5616347.8200000003</v>
      </c>
      <c r="O19" s="67">
        <f>'Contratos fora RRF'!AR19</f>
        <v>11234436.539999997</v>
      </c>
      <c r="P19" s="67">
        <f>'Contratos fora RRF'!AT19</f>
        <v>16850784.359999999</v>
      </c>
      <c r="Q19" s="63"/>
      <c r="R19" s="63"/>
      <c r="S19" s="63"/>
      <c r="T19" s="68">
        <f t="shared" si="4"/>
        <v>146456538.5217461</v>
      </c>
      <c r="U19" s="68">
        <f t="shared" si="5"/>
        <v>47422348.90624278</v>
      </c>
      <c r="V19" s="68">
        <f t="shared" si="6"/>
        <v>193878887.42798889</v>
      </c>
      <c r="X19">
        <f t="shared" si="1"/>
        <v>2023</v>
      </c>
    </row>
    <row r="20" spans="1:24" x14ac:dyDescent="0.3">
      <c r="A20" s="66">
        <v>45078</v>
      </c>
      <c r="B20" s="25">
        <f>'Art. 9º-A'!J21</f>
        <v>81768170.310969189</v>
      </c>
      <c r="C20" s="25">
        <f>'Art. 9º-A'!K21</f>
        <v>37262228.364754975</v>
      </c>
      <c r="D20" s="25">
        <f>'Art. 9º-A'!I21</f>
        <v>119030398.67572416</v>
      </c>
      <c r="E20" s="26">
        <f>'9496'!T20</f>
        <v>37154480.866796121</v>
      </c>
      <c r="F20" s="26">
        <f>'9496'!U20</f>
        <v>0</v>
      </c>
      <c r="G20" s="26">
        <f>'9496'!V20</f>
        <v>37154480.866796121</v>
      </c>
      <c r="H20" s="45"/>
      <c r="I20" s="45"/>
      <c r="J20" s="45"/>
      <c r="K20" s="27">
        <f>'Fluxo dív. garantidas - RRF'!J20</f>
        <v>6688916.1033333335</v>
      </c>
      <c r="L20" s="27">
        <f>'Fluxo dív. garantidas - RRF'!I20</f>
        <v>0</v>
      </c>
      <c r="M20" s="27">
        <f>'Fluxo dív. garantidas - RRF'!K20</f>
        <v>6688916.1033333335</v>
      </c>
      <c r="N20" s="67">
        <f>'Contratos fora RRF'!AS20</f>
        <v>683173.7</v>
      </c>
      <c r="O20" s="67">
        <f>'Contratos fora RRF'!AR20</f>
        <v>1135638.3999999999</v>
      </c>
      <c r="P20" s="67">
        <f>'Contratos fora RRF'!AT20</f>
        <v>1818812.0999999999</v>
      </c>
      <c r="Q20" s="63"/>
      <c r="R20" s="63"/>
      <c r="S20" s="63"/>
      <c r="T20" s="68">
        <f t="shared" si="4"/>
        <v>126294740.98109865</v>
      </c>
      <c r="U20" s="68">
        <f t="shared" si="5"/>
        <v>38397866.764754973</v>
      </c>
      <c r="V20" s="68">
        <f t="shared" si="6"/>
        <v>164692607.74585363</v>
      </c>
      <c r="X20">
        <f t="shared" si="1"/>
        <v>2023</v>
      </c>
    </row>
    <row r="21" spans="1:24" x14ac:dyDescent="0.3">
      <c r="A21" s="66">
        <v>45108</v>
      </c>
      <c r="B21" s="25">
        <f>'Art. 9º-A'!J22</f>
        <v>83456272.025470063</v>
      </c>
      <c r="C21" s="25">
        <f>'Art. 9º-A'!K22</f>
        <v>38216329.112308308</v>
      </c>
      <c r="D21" s="25">
        <f>'Art. 9º-A'!I22</f>
        <v>121672601.13777837</v>
      </c>
      <c r="E21" s="26">
        <f>'9496'!T21</f>
        <v>37507526.606506392</v>
      </c>
      <c r="F21" s="26">
        <f>'9496'!U21</f>
        <v>0</v>
      </c>
      <c r="G21" s="26">
        <f>'9496'!V21</f>
        <v>37507526.606506392</v>
      </c>
      <c r="H21" s="45"/>
      <c r="I21" s="45"/>
      <c r="J21" s="45"/>
      <c r="K21" s="27">
        <f>'Fluxo dív. garantidas - RRF'!J21</f>
        <v>6588165.2622222221</v>
      </c>
      <c r="L21" s="27">
        <f>'Fluxo dív. garantidas - RRF'!I21</f>
        <v>0</v>
      </c>
      <c r="M21" s="27">
        <f>'Fluxo dív. garantidas - RRF'!K21</f>
        <v>6588165.2622222221</v>
      </c>
      <c r="N21" s="67">
        <f>'Contratos fora RRF'!AS21</f>
        <v>699028.94</v>
      </c>
      <c r="O21" s="67">
        <f>'Contratos fora RRF'!AR21</f>
        <v>1137626.78</v>
      </c>
      <c r="P21" s="67">
        <f>'Contratos fora RRF'!AT21</f>
        <v>1836655.72</v>
      </c>
      <c r="Q21" s="63"/>
      <c r="R21" s="63"/>
      <c r="S21" s="63"/>
      <c r="T21" s="68">
        <f t="shared" si="4"/>
        <v>128250992.83419867</v>
      </c>
      <c r="U21" s="68">
        <f t="shared" si="5"/>
        <v>39353955.89230831</v>
      </c>
      <c r="V21" s="68">
        <f t="shared" si="6"/>
        <v>167604948.72650698</v>
      </c>
      <c r="X21">
        <f t="shared" si="1"/>
        <v>2023</v>
      </c>
    </row>
    <row r="22" spans="1:24" x14ac:dyDescent="0.3">
      <c r="A22" s="66">
        <v>45139</v>
      </c>
      <c r="B22" s="25">
        <f>'Art. 9º-A'!J23</f>
        <v>85118841.530059978</v>
      </c>
      <c r="C22" s="25">
        <f>'Art. 9º-A'!K23</f>
        <v>39167364.226197377</v>
      </c>
      <c r="D22" s="25">
        <f>'Art. 9º-A'!I23</f>
        <v>124286205.75625736</v>
      </c>
      <c r="E22" s="26">
        <f>'9496'!T22</f>
        <v>37765663.446412332</v>
      </c>
      <c r="F22" s="26">
        <f>'9496'!U22</f>
        <v>0</v>
      </c>
      <c r="G22" s="26">
        <f>'9496'!V22</f>
        <v>37765663.446412332</v>
      </c>
      <c r="H22" s="45"/>
      <c r="I22" s="45"/>
      <c r="J22" s="45"/>
      <c r="K22" s="27">
        <f>'Fluxo dív. garantidas - RRF'!J22</f>
        <v>6829041.111111111</v>
      </c>
      <c r="L22" s="27">
        <f>'Fluxo dív. garantidas - RRF'!I22</f>
        <v>0</v>
      </c>
      <c r="M22" s="27">
        <f>'Fluxo dív. garantidas - RRF'!K22</f>
        <v>6829041.111111111</v>
      </c>
      <c r="N22" s="67">
        <f>'Contratos fora RRF'!AS22</f>
        <v>6892808.6599999992</v>
      </c>
      <c r="O22" s="67">
        <f>'Contratos fora RRF'!AR22</f>
        <v>7254116.3599999994</v>
      </c>
      <c r="P22" s="67">
        <f>'Contratos fora RRF'!AT22</f>
        <v>14146925.020000001</v>
      </c>
      <c r="Q22" s="63"/>
      <c r="R22" s="63"/>
      <c r="S22" s="63"/>
      <c r="T22" s="68">
        <f t="shared" si="4"/>
        <v>136606354.74758342</v>
      </c>
      <c r="U22" s="68">
        <f t="shared" si="5"/>
        <v>46421480.586197376</v>
      </c>
      <c r="V22" s="68">
        <f t="shared" si="6"/>
        <v>183027835.3337808</v>
      </c>
      <c r="X22">
        <f t="shared" si="1"/>
        <v>2023</v>
      </c>
    </row>
    <row r="23" spans="1:24" x14ac:dyDescent="0.3">
      <c r="A23" s="66">
        <v>45170</v>
      </c>
      <c r="B23" s="25">
        <f>'Art. 9º-A'!J24</f>
        <v>86803767.498145625</v>
      </c>
      <c r="C23" s="25">
        <f>'Art. 9º-A'!K24</f>
        <v>40137387.734619811</v>
      </c>
      <c r="D23" s="25">
        <f>'Art. 9º-A'!I24</f>
        <v>126941155.23276544</v>
      </c>
      <c r="E23" s="26">
        <f>'9496'!T23</f>
        <v>38056306.80762244</v>
      </c>
      <c r="F23" s="26">
        <f>'9496'!U23</f>
        <v>0</v>
      </c>
      <c r="G23" s="26">
        <f>'9496'!V23</f>
        <v>38056306.80762244</v>
      </c>
      <c r="H23" s="45"/>
      <c r="I23" s="45"/>
      <c r="J23" s="45"/>
      <c r="K23" s="27">
        <f>'Fluxo dív. garantidas - RRF'!J23</f>
        <v>27662176.703333333</v>
      </c>
      <c r="L23" s="27">
        <f>'Fluxo dív. garantidas - RRF'!I23</f>
        <v>0</v>
      </c>
      <c r="M23" s="27">
        <f>'Fluxo dív. garantidas - RRF'!K23</f>
        <v>27662176.703333333</v>
      </c>
      <c r="N23" s="67">
        <f>'Contratos fora RRF'!AS23</f>
        <v>665594.22</v>
      </c>
      <c r="O23" s="67">
        <f>'Contratos fora RRF'!AR23</f>
        <v>1141193.72</v>
      </c>
      <c r="P23" s="67">
        <f>'Contratos fora RRF'!AT23</f>
        <v>1806787.94</v>
      </c>
      <c r="Q23" s="63"/>
      <c r="R23" s="63"/>
      <c r="S23" s="63"/>
      <c r="T23" s="68">
        <f t="shared" si="4"/>
        <v>153187845.22910139</v>
      </c>
      <c r="U23" s="68">
        <f t="shared" si="5"/>
        <v>41278581.45461981</v>
      </c>
      <c r="V23" s="68">
        <f t="shared" si="6"/>
        <v>194466426.68372118</v>
      </c>
      <c r="X23">
        <f t="shared" si="1"/>
        <v>2023</v>
      </c>
    </row>
    <row r="24" spans="1:24" x14ac:dyDescent="0.3">
      <c r="A24" s="66">
        <v>45200</v>
      </c>
      <c r="B24" s="25">
        <f>'Art. 9º-A'!J25</f>
        <v>89117424.948374704</v>
      </c>
      <c r="C24" s="25">
        <f>'Art. 9º-A'!K25</f>
        <v>41408385.367612988</v>
      </c>
      <c r="D24" s="25">
        <f>'Art. 9º-A'!I25</f>
        <v>130525810.31598769</v>
      </c>
      <c r="E24" s="26">
        <f>'9496'!T24</f>
        <v>38371792.701967366</v>
      </c>
      <c r="F24" s="26">
        <f>'9496'!U24</f>
        <v>0</v>
      </c>
      <c r="G24" s="26">
        <f>'9496'!V24</f>
        <v>38371792.701967366</v>
      </c>
      <c r="H24" s="45"/>
      <c r="I24" s="45"/>
      <c r="J24" s="45"/>
      <c r="K24" s="27">
        <f>'Fluxo dív. garantidas - RRF'!J24</f>
        <v>6303754.154444444</v>
      </c>
      <c r="L24" s="27">
        <f>'Fluxo dív. garantidas - RRF'!I24</f>
        <v>0</v>
      </c>
      <c r="M24" s="27">
        <f>'Fluxo dív. garantidas - RRF'!K24</f>
        <v>6303754.154444444</v>
      </c>
      <c r="N24" s="67">
        <f>'Contratos fora RRF'!AS24</f>
        <v>6152715.6599999992</v>
      </c>
      <c r="O24" s="67">
        <f>'Contratos fora RRF'!AR24</f>
        <v>1142733.21</v>
      </c>
      <c r="P24" s="67">
        <f>'Contratos fora RRF'!AT24</f>
        <v>7295448.8700000001</v>
      </c>
      <c r="Q24" s="63"/>
      <c r="R24" s="63"/>
      <c r="S24" s="63"/>
      <c r="T24" s="68">
        <f t="shared" si="4"/>
        <v>139945687.46478653</v>
      </c>
      <c r="U24" s="68">
        <f t="shared" si="5"/>
        <v>42551118.577612989</v>
      </c>
      <c r="V24" s="68">
        <f t="shared" si="6"/>
        <v>182496806.04239953</v>
      </c>
      <c r="X24">
        <f t="shared" si="1"/>
        <v>2023</v>
      </c>
    </row>
    <row r="25" spans="1:24" x14ac:dyDescent="0.3">
      <c r="A25" s="66">
        <v>45231</v>
      </c>
      <c r="B25" s="25">
        <f>'Art. 9º-A'!J26</f>
        <v>90738538.927309588</v>
      </c>
      <c r="C25" s="25">
        <f>'Art. 9º-A'!K26</f>
        <v>42367794.899107739</v>
      </c>
      <c r="D25" s="25">
        <f>'Art. 9º-A'!I26</f>
        <v>133106333.82641733</v>
      </c>
      <c r="E25" s="26">
        <f>'9496'!T25</f>
        <v>38569239.669757374</v>
      </c>
      <c r="F25" s="26">
        <f>'9496'!U25</f>
        <v>0</v>
      </c>
      <c r="G25" s="26">
        <f>'9496'!V25</f>
        <v>38569239.669757374</v>
      </c>
      <c r="H25" s="45"/>
      <c r="I25" s="45"/>
      <c r="J25" s="45"/>
      <c r="K25" s="27">
        <f>'Fluxo dív. garantidas - RRF'!J25</f>
        <v>24612815.929999996</v>
      </c>
      <c r="L25" s="27">
        <f>'Fluxo dív. garantidas - RRF'!I25</f>
        <v>0</v>
      </c>
      <c r="M25" s="27">
        <f>'Fluxo dív. garantidas - RRF'!K25</f>
        <v>24612815.929999996</v>
      </c>
      <c r="N25" s="67">
        <f>'Contratos fora RRF'!AS25</f>
        <v>5969896.7599999998</v>
      </c>
      <c r="O25" s="67">
        <f>'Contratos fora RRF'!AR25</f>
        <v>11148018.41</v>
      </c>
      <c r="P25" s="67">
        <f>'Contratos fora RRF'!AT25</f>
        <v>17117915.170000002</v>
      </c>
      <c r="Q25" s="63"/>
      <c r="R25" s="63"/>
      <c r="S25" s="63"/>
      <c r="T25" s="68">
        <f t="shared" si="4"/>
        <v>159890491.28706697</v>
      </c>
      <c r="U25" s="68">
        <f t="shared" si="5"/>
        <v>53515813.309107736</v>
      </c>
      <c r="V25" s="68">
        <f t="shared" si="6"/>
        <v>213406304.59617472</v>
      </c>
      <c r="X25">
        <f t="shared" si="1"/>
        <v>2023</v>
      </c>
    </row>
    <row r="26" spans="1:24" x14ac:dyDescent="0.3">
      <c r="A26" s="66">
        <v>45261</v>
      </c>
      <c r="B26" s="25">
        <f>'Art. 9º-A'!J27</f>
        <v>92882262.328100294</v>
      </c>
      <c r="C26" s="25">
        <f>'Art. 9º-A'!K27</f>
        <v>43581138.342472374</v>
      </c>
      <c r="D26" s="25">
        <f>'Art. 9º-A'!I27</f>
        <v>136463400.67057267</v>
      </c>
      <c r="E26" s="26">
        <f>'9496'!T26</f>
        <v>38821724.060957134</v>
      </c>
      <c r="F26" s="26">
        <f>'9496'!U26</f>
        <v>0</v>
      </c>
      <c r="G26" s="26">
        <f>'9496'!V26</f>
        <v>38821724.060957134</v>
      </c>
      <c r="H26" s="45"/>
      <c r="I26" s="45"/>
      <c r="J26" s="45"/>
      <c r="K26" s="27">
        <f>'Fluxo dív. garantidas - RRF'!J26</f>
        <v>6601399.3966666665</v>
      </c>
      <c r="L26" s="27">
        <f>'Fluxo dív. garantidas - RRF'!I26</f>
        <v>0</v>
      </c>
      <c r="M26" s="27">
        <f>'Fluxo dív. garantidas - RRF'!K26</f>
        <v>6601399.3966666665</v>
      </c>
      <c r="N26" s="67">
        <f>'Contratos fora RRF'!AS26</f>
        <v>605527.32999999996</v>
      </c>
      <c r="O26" s="67">
        <f>'Contratos fora RRF'!AR26</f>
        <v>1145440.2999999998</v>
      </c>
      <c r="P26" s="67">
        <f>'Contratos fora RRF'!AT26</f>
        <v>1750967.63</v>
      </c>
      <c r="Q26" s="63"/>
      <c r="R26" s="63"/>
      <c r="S26" s="63"/>
      <c r="T26" s="68">
        <f t="shared" si="4"/>
        <v>138910913.11572412</v>
      </c>
      <c r="U26" s="68">
        <f t="shared" si="5"/>
        <v>44726578.642472371</v>
      </c>
      <c r="V26" s="68">
        <f t="shared" si="6"/>
        <v>183637491.75819647</v>
      </c>
      <c r="X26">
        <f t="shared" si="1"/>
        <v>2023</v>
      </c>
    </row>
    <row r="27" spans="1:24" x14ac:dyDescent="0.3">
      <c r="A27" s="66">
        <v>45292</v>
      </c>
      <c r="B27" s="25">
        <f>'Art. 9º-A'!J28</f>
        <v>94487408.04151392</v>
      </c>
      <c r="C27" s="25">
        <f>'Art. 9º-A'!K28</f>
        <v>44551747.340956897</v>
      </c>
      <c r="D27" s="25">
        <f>'Art. 9º-A'!I28</f>
        <v>139039155.38247082</v>
      </c>
      <c r="E27" s="26">
        <f>'9496'!T27</f>
        <v>78035318.181452349</v>
      </c>
      <c r="F27" s="26">
        <f>'9496'!U27</f>
        <v>0</v>
      </c>
      <c r="G27" s="26">
        <f>'9496'!V27</f>
        <v>78035318.181452349</v>
      </c>
      <c r="H27" s="45"/>
      <c r="I27" s="45"/>
      <c r="J27" s="45"/>
      <c r="K27" s="27">
        <f>'Fluxo dív. garantidas - RRF'!J27</f>
        <v>13430634.908888889</v>
      </c>
      <c r="L27" s="27">
        <f>'Fluxo dív. garantidas - RRF'!I27</f>
        <v>0</v>
      </c>
      <c r="M27" s="27">
        <f>'Fluxo dív. garantidas - RRF'!K27</f>
        <v>13430634.908888889</v>
      </c>
      <c r="N27" s="67">
        <f>'Contratos fora RRF'!AS27</f>
        <v>639803.94681995607</v>
      </c>
      <c r="O27" s="67">
        <f>'Contratos fora RRF'!AR27</f>
        <v>1146684.8654747535</v>
      </c>
      <c r="P27" s="67">
        <f>'Contratos fora RRF'!AT27</f>
        <v>1786488.8122947095</v>
      </c>
      <c r="Q27" s="63"/>
      <c r="R27" s="63"/>
      <c r="S27" s="63"/>
      <c r="T27" s="68">
        <f t="shared" si="4"/>
        <v>186593165.07867509</v>
      </c>
      <c r="U27" s="68">
        <f t="shared" si="5"/>
        <v>45698432.20643165</v>
      </c>
      <c r="V27" s="68">
        <f t="shared" si="6"/>
        <v>232291597.28510675</v>
      </c>
      <c r="X27">
        <f t="shared" si="1"/>
        <v>2024</v>
      </c>
    </row>
    <row r="28" spans="1:24" x14ac:dyDescent="0.3">
      <c r="A28" s="66">
        <v>45323</v>
      </c>
      <c r="B28" s="25">
        <f>'Art. 9º-A'!J29</f>
        <v>95934165.69206585</v>
      </c>
      <c r="C28" s="25">
        <f>'Art. 9º-A'!K29</f>
        <v>45456130.958396748</v>
      </c>
      <c r="D28" s="25">
        <f>'Art. 9º-A'!I29</f>
        <v>141390296.6504626</v>
      </c>
      <c r="E28" s="26">
        <f>'9496'!T28</f>
        <v>78453042.180565372</v>
      </c>
      <c r="F28" s="26">
        <f>'9496'!U28</f>
        <v>0</v>
      </c>
      <c r="G28" s="26">
        <f>'9496'!V28</f>
        <v>78453042.180565372</v>
      </c>
      <c r="H28" s="45"/>
      <c r="I28" s="45"/>
      <c r="J28" s="45"/>
      <c r="K28" s="27">
        <f>'Fluxo dív. garantidas - RRF'!J28</f>
        <v>13371373.446666667</v>
      </c>
      <c r="L28" s="27">
        <f>'Fluxo dív. garantidas - RRF'!I28</f>
        <v>0</v>
      </c>
      <c r="M28" s="27">
        <f>'Fluxo dív. garantidas - RRF'!K28</f>
        <v>13371373.446666667</v>
      </c>
      <c r="N28" s="67">
        <f>'Contratos fora RRF'!AS28</f>
        <v>6617587.8204498859</v>
      </c>
      <c r="O28" s="67">
        <f>'Contratos fora RRF'!AR28</f>
        <v>7376771.6857488574</v>
      </c>
      <c r="P28" s="67">
        <f>'Contratos fora RRF'!AT28</f>
        <v>13994359.506198741</v>
      </c>
      <c r="Q28" s="63"/>
      <c r="R28" s="63"/>
      <c r="S28" s="63"/>
      <c r="T28" s="68">
        <f t="shared" si="4"/>
        <v>194376169.13974777</v>
      </c>
      <c r="U28" s="68">
        <f t="shared" si="5"/>
        <v>52832902.644145608</v>
      </c>
      <c r="V28" s="68">
        <f t="shared" si="6"/>
        <v>247209071.78389338</v>
      </c>
      <c r="X28">
        <f t="shared" si="1"/>
        <v>2024</v>
      </c>
    </row>
    <row r="29" spans="1:24" x14ac:dyDescent="0.3">
      <c r="A29" s="66">
        <v>45352</v>
      </c>
      <c r="B29" s="25">
        <f>'Art. 9º-A'!J30</f>
        <v>97459117.60446097</v>
      </c>
      <c r="C29" s="25">
        <f>'Art. 9º-A'!K30</f>
        <v>46405916.741000012</v>
      </c>
      <c r="D29" s="25">
        <f>'Art. 9º-A'!I30</f>
        <v>143865034.34546098</v>
      </c>
      <c r="E29" s="26">
        <f>'9496'!T29</f>
        <v>79004173.121758565</v>
      </c>
      <c r="F29" s="26">
        <f>'9496'!U29</f>
        <v>0</v>
      </c>
      <c r="G29" s="26">
        <f>'9496'!V29</f>
        <v>79004173.121758565</v>
      </c>
      <c r="H29" s="45"/>
      <c r="I29" s="45"/>
      <c r="J29" s="45"/>
      <c r="K29" s="27">
        <f>'Fluxo dív. garantidas - RRF'!J29</f>
        <v>49538080.922222227</v>
      </c>
      <c r="L29" s="27">
        <f>'Fluxo dív. garantidas - RRF'!I29</f>
        <v>0</v>
      </c>
      <c r="M29" s="27">
        <f>'Fluxo dív. garantidas - RRF'!K29</f>
        <v>49538080.922222227</v>
      </c>
      <c r="N29" s="67">
        <f>'Contratos fora RRF'!AS29</f>
        <v>587987.65816059755</v>
      </c>
      <c r="O29" s="67">
        <f>'Contratos fora RRF'!AR29</f>
        <v>1148914.0918571269</v>
      </c>
      <c r="P29" s="67">
        <f>'Contratos fora RRF'!AT29</f>
        <v>1736901.7500177242</v>
      </c>
      <c r="Q29" s="63"/>
      <c r="R29" s="63"/>
      <c r="S29" s="63"/>
      <c r="T29" s="68">
        <f t="shared" si="4"/>
        <v>226589359.30660236</v>
      </c>
      <c r="U29" s="68">
        <f t="shared" si="5"/>
        <v>47554830.832857139</v>
      </c>
      <c r="V29" s="68">
        <f t="shared" si="6"/>
        <v>274144190.13945949</v>
      </c>
      <c r="X29">
        <f t="shared" si="1"/>
        <v>2024</v>
      </c>
    </row>
    <row r="30" spans="1:24" x14ac:dyDescent="0.3">
      <c r="A30" s="66">
        <v>45383</v>
      </c>
      <c r="B30" s="25">
        <f>'Art. 9º-A'!J31</f>
        <v>99257322.42614159</v>
      </c>
      <c r="C30" s="25">
        <f>'Art. 9º-A'!K31</f>
        <v>47495070.260641575</v>
      </c>
      <c r="D30" s="25">
        <f>'Art. 9º-A'!I31</f>
        <v>146752392.68678316</v>
      </c>
      <c r="E30" s="26">
        <f>'9496'!T30</f>
        <v>79269061.275502384</v>
      </c>
      <c r="F30" s="26">
        <f>'9496'!U30</f>
        <v>0</v>
      </c>
      <c r="G30" s="26">
        <f>'9496'!V30</f>
        <v>79269061.275502384</v>
      </c>
      <c r="H30" s="45"/>
      <c r="I30" s="45"/>
      <c r="J30" s="45"/>
      <c r="K30" s="27">
        <f>'Fluxo dív. garantidas - RRF'!J30</f>
        <v>13641249.955555554</v>
      </c>
      <c r="L30" s="27">
        <f>'Fluxo dív. garantidas - RRF'!I30</f>
        <v>0</v>
      </c>
      <c r="M30" s="27">
        <f>'Fluxo dív. garantidas - RRF'!K30</f>
        <v>13641249.955555554</v>
      </c>
      <c r="N30" s="67">
        <f>'Contratos fora RRF'!AS30</f>
        <v>6528008.5615044506</v>
      </c>
      <c r="O30" s="67">
        <f>'Contratos fora RRF'!AR30</f>
        <v>1150001.9048559573</v>
      </c>
      <c r="P30" s="67">
        <f>'Contratos fora RRF'!AT30</f>
        <v>7678010.4663604088</v>
      </c>
      <c r="Q30" s="63"/>
      <c r="R30" s="63"/>
      <c r="S30" s="63"/>
      <c r="T30" s="68">
        <f t="shared" si="4"/>
        <v>198695642.21870399</v>
      </c>
      <c r="U30" s="68">
        <f t="shared" si="5"/>
        <v>48645072.165497534</v>
      </c>
      <c r="V30" s="68">
        <f t="shared" si="6"/>
        <v>247340714.38420153</v>
      </c>
      <c r="X30">
        <f t="shared" si="1"/>
        <v>2024</v>
      </c>
    </row>
    <row r="31" spans="1:24" x14ac:dyDescent="0.3">
      <c r="A31" s="66">
        <v>45413</v>
      </c>
      <c r="B31" s="25">
        <f>'Art. 9º-A'!J32</f>
        <v>100675340.14560363</v>
      </c>
      <c r="C31" s="25">
        <f>'Art. 9º-A'!K32</f>
        <v>48411393.597201198</v>
      </c>
      <c r="D31" s="25">
        <f>'Art. 9º-A'!I32</f>
        <v>149086733.74280483</v>
      </c>
      <c r="E31" s="26">
        <v>0</v>
      </c>
      <c r="F31" s="26">
        <f>'9496'!U31</f>
        <v>0</v>
      </c>
      <c r="G31" s="26">
        <v>0</v>
      </c>
      <c r="H31" s="45"/>
      <c r="I31" s="45"/>
      <c r="J31" s="45"/>
      <c r="K31" s="27">
        <f>'Fluxo dív. garantidas - RRF'!J31</f>
        <v>45795862.479999997</v>
      </c>
      <c r="L31" s="27">
        <f>'Fluxo dív. garantidas - RRF'!I31</f>
        <v>0</v>
      </c>
      <c r="M31" s="27">
        <f>'Fluxo dív. garantidas - RRF'!K31</f>
        <v>45795862.479999997</v>
      </c>
      <c r="N31" s="67">
        <f>'Contratos fora RRF'!AS31</f>
        <v>5882040.6793624125</v>
      </c>
      <c r="O31" s="67">
        <f>'Contratos fora RRF'!AR31</f>
        <v>11804808.275003159</v>
      </c>
      <c r="P31" s="67">
        <f>'Contratos fora RRF'!AT31</f>
        <v>17686848.95436557</v>
      </c>
      <c r="Q31" s="63"/>
      <c r="R31" s="63"/>
      <c r="S31" s="63"/>
      <c r="T31" s="68">
        <f t="shared" si="4"/>
        <v>152353243.30496603</v>
      </c>
      <c r="U31" s="68">
        <f t="shared" si="5"/>
        <v>60216201.872204356</v>
      </c>
      <c r="V31" s="68">
        <f t="shared" si="6"/>
        <v>212569445.1771704</v>
      </c>
      <c r="X31">
        <f t="shared" si="1"/>
        <v>2024</v>
      </c>
    </row>
    <row r="32" spans="1:24" x14ac:dyDescent="0.3">
      <c r="A32" s="66">
        <v>45444</v>
      </c>
      <c r="B32" s="25">
        <f>'Art. 9º-A'!J33</f>
        <v>0</v>
      </c>
      <c r="C32" s="25">
        <v>0</v>
      </c>
      <c r="D32" s="25">
        <v>0</v>
      </c>
      <c r="E32" s="26">
        <v>0</v>
      </c>
      <c r="F32" s="26">
        <v>0</v>
      </c>
      <c r="G32" s="26">
        <v>0</v>
      </c>
      <c r="H32" s="45"/>
      <c r="I32" s="45"/>
      <c r="J32" s="45"/>
      <c r="K32" s="27">
        <v>0</v>
      </c>
      <c r="L32" s="27">
        <v>0</v>
      </c>
      <c r="M32" s="27">
        <v>0</v>
      </c>
      <c r="N32" s="67">
        <f>'Contratos fora RRF'!AS32</f>
        <v>648468.8870246975</v>
      </c>
      <c r="O32" s="67">
        <f>'Contratos fora RRF'!AR32</f>
        <v>1151722.9353805659</v>
      </c>
      <c r="P32" s="67">
        <f>'Contratos fora RRF'!AT32</f>
        <v>1800191.8224052638</v>
      </c>
      <c r="Q32" s="63"/>
      <c r="R32" s="63"/>
      <c r="S32" s="63"/>
      <c r="T32" s="68">
        <f t="shared" si="4"/>
        <v>648468.8870246975</v>
      </c>
      <c r="U32" s="68">
        <f t="shared" si="5"/>
        <v>1151722.9353805659</v>
      </c>
      <c r="V32" s="68">
        <f t="shared" si="6"/>
        <v>1800191.8224052633</v>
      </c>
      <c r="X32">
        <f t="shared" si="1"/>
        <v>2024</v>
      </c>
    </row>
    <row r="33" spans="1:24" x14ac:dyDescent="0.3">
      <c r="A33" s="66">
        <v>45474</v>
      </c>
      <c r="B33" s="25">
        <f>'Art. 9º-A'!J34</f>
        <v>0</v>
      </c>
      <c r="C33" s="25">
        <v>0</v>
      </c>
      <c r="D33" s="25">
        <v>0</v>
      </c>
      <c r="E33" s="26">
        <v>0</v>
      </c>
      <c r="F33" s="26">
        <v>0</v>
      </c>
      <c r="G33" s="26">
        <v>0</v>
      </c>
      <c r="H33" s="45"/>
      <c r="I33" s="45"/>
      <c r="J33" s="45"/>
      <c r="K33" s="27">
        <v>0</v>
      </c>
      <c r="L33" s="27">
        <v>0</v>
      </c>
      <c r="M33" s="27">
        <v>0</v>
      </c>
      <c r="N33" s="67">
        <f>'Contratos fora RRF'!AS33</f>
        <v>10017346.584035695</v>
      </c>
      <c r="O33" s="67">
        <f>'Contratos fora RRF'!AR33</f>
        <v>1152609.0030158027</v>
      </c>
      <c r="P33" s="67">
        <f>'Contratos fora RRF'!AT33</f>
        <v>11169955.587051498</v>
      </c>
      <c r="Q33" s="63"/>
      <c r="R33" s="63"/>
      <c r="S33" s="63"/>
      <c r="T33" s="68">
        <f t="shared" si="4"/>
        <v>10017346.584035695</v>
      </c>
      <c r="U33" s="68">
        <f t="shared" si="5"/>
        <v>1152609.0030158027</v>
      </c>
      <c r="V33" s="68">
        <f t="shared" si="6"/>
        <v>11169955.587051498</v>
      </c>
      <c r="X33">
        <f t="shared" si="1"/>
        <v>2024</v>
      </c>
    </row>
    <row r="34" spans="1:24" x14ac:dyDescent="0.3">
      <c r="A34" s="66">
        <v>45505</v>
      </c>
      <c r="B34" s="25">
        <f>'Art. 9º-A'!J35</f>
        <v>0</v>
      </c>
      <c r="C34" s="25">
        <v>0</v>
      </c>
      <c r="D34" s="25">
        <v>0</v>
      </c>
      <c r="E34" s="26">
        <v>0</v>
      </c>
      <c r="F34" s="26">
        <v>0</v>
      </c>
      <c r="G34" s="26">
        <v>0</v>
      </c>
      <c r="H34" s="45"/>
      <c r="I34" s="45"/>
      <c r="J34" s="45"/>
      <c r="K34" s="27">
        <v>0</v>
      </c>
      <c r="L34" s="27">
        <v>0</v>
      </c>
      <c r="M34" s="27">
        <v>0</v>
      </c>
      <c r="N34" s="67">
        <f>'Contratos fora RRF'!AS34</f>
        <v>7976718.8478588918</v>
      </c>
      <c r="O34" s="67">
        <f>'Contratos fora RRF'!AR34</f>
        <v>8224156.7003120678</v>
      </c>
      <c r="P34" s="67">
        <f>'Contratos fora RRF'!AT34</f>
        <v>16200875.548170961</v>
      </c>
      <c r="Q34" s="71"/>
      <c r="R34" s="71"/>
      <c r="S34" s="71"/>
      <c r="T34" s="68">
        <f t="shared" si="4"/>
        <v>7976718.8478588918</v>
      </c>
      <c r="U34" s="68">
        <f t="shared" si="5"/>
        <v>8224156.7003120678</v>
      </c>
      <c r="V34" s="68">
        <f t="shared" si="6"/>
        <v>16200875.54817096</v>
      </c>
      <c r="X34">
        <f t="shared" si="1"/>
        <v>2024</v>
      </c>
    </row>
    <row r="35" spans="1:24" x14ac:dyDescent="0.3">
      <c r="A35" s="66">
        <v>45536</v>
      </c>
      <c r="B35" s="25">
        <f>'Art. 9º-A'!J36</f>
        <v>0</v>
      </c>
      <c r="C35" s="25">
        <v>0</v>
      </c>
      <c r="D35" s="25">
        <v>0</v>
      </c>
      <c r="E35" s="26">
        <v>0</v>
      </c>
      <c r="F35" s="26">
        <v>0</v>
      </c>
      <c r="G35" s="26">
        <v>0</v>
      </c>
      <c r="H35" s="45"/>
      <c r="I35" s="45"/>
      <c r="J35" s="45"/>
      <c r="K35" s="27">
        <v>0</v>
      </c>
      <c r="L35" s="27">
        <v>0</v>
      </c>
      <c r="M35" s="27">
        <v>0</v>
      </c>
      <c r="N35" s="67">
        <f>'Contratos fora RRF'!AS35</f>
        <v>609408.81654656841</v>
      </c>
      <c r="O35" s="67">
        <f>'Contratos fora RRF'!AR35</f>
        <v>1155123.0751329251</v>
      </c>
      <c r="P35" s="28">
        <f>'Contratos fora RRF'!AT35</f>
        <v>1764531.8916794932</v>
      </c>
      <c r="Q35" s="30"/>
      <c r="R35" s="30"/>
      <c r="S35" s="30"/>
      <c r="T35" s="68">
        <f t="shared" si="4"/>
        <v>609408.81654656841</v>
      </c>
      <c r="U35" s="68">
        <f t="shared" si="5"/>
        <v>1155123.0751329251</v>
      </c>
      <c r="V35" s="68">
        <f t="shared" si="6"/>
        <v>1764531.8916794935</v>
      </c>
      <c r="X35">
        <f t="shared" ref="X35:X66" si="11">YEAR(A35)</f>
        <v>2024</v>
      </c>
    </row>
    <row r="36" spans="1:24" x14ac:dyDescent="0.3">
      <c r="A36" s="66">
        <v>45566</v>
      </c>
      <c r="B36" s="25">
        <f>'Art. 9º-A'!J37</f>
        <v>0</v>
      </c>
      <c r="C36" s="25">
        <v>0</v>
      </c>
      <c r="D36" s="25">
        <v>0</v>
      </c>
      <c r="E36" s="26">
        <v>0</v>
      </c>
      <c r="F36" s="26">
        <v>0</v>
      </c>
      <c r="G36" s="26">
        <v>0</v>
      </c>
      <c r="H36" s="45"/>
      <c r="I36" s="45"/>
      <c r="J36" s="45"/>
      <c r="K36" s="27">
        <v>0</v>
      </c>
      <c r="L36" s="27">
        <v>0</v>
      </c>
      <c r="M36" s="27">
        <v>0</v>
      </c>
      <c r="N36" s="67">
        <f>'Contratos fora RRF'!AS36</f>
        <v>7599105.6086131101</v>
      </c>
      <c r="O36" s="67">
        <f>'Contratos fora RRF'!AR36</f>
        <v>1161614.580008232</v>
      </c>
      <c r="P36" s="28">
        <f>'Contratos fora RRF'!AT36</f>
        <v>8760720.1886213422</v>
      </c>
      <c r="Q36" s="30"/>
      <c r="R36" s="30"/>
      <c r="S36" s="30"/>
      <c r="T36" s="68">
        <f t="shared" si="4"/>
        <v>7599105.6086131101</v>
      </c>
      <c r="U36" s="68">
        <f t="shared" si="5"/>
        <v>1161614.580008232</v>
      </c>
      <c r="V36" s="68">
        <f t="shared" si="6"/>
        <v>8760720.1886213422</v>
      </c>
      <c r="X36">
        <f t="shared" si="11"/>
        <v>2024</v>
      </c>
    </row>
    <row r="37" spans="1:24" x14ac:dyDescent="0.3">
      <c r="A37" s="66">
        <v>45597</v>
      </c>
      <c r="B37" s="25">
        <f>'Art. 9º-A'!J38</f>
        <v>0</v>
      </c>
      <c r="C37" s="25">
        <v>0</v>
      </c>
      <c r="D37" s="25">
        <v>0</v>
      </c>
      <c r="E37" s="26">
        <v>0</v>
      </c>
      <c r="F37" s="26">
        <v>0</v>
      </c>
      <c r="G37" s="26">
        <v>0</v>
      </c>
      <c r="H37" s="45"/>
      <c r="I37" s="45"/>
      <c r="J37" s="45"/>
      <c r="K37" s="27">
        <v>0</v>
      </c>
      <c r="L37" s="27">
        <v>0</v>
      </c>
      <c r="M37" s="27">
        <v>0</v>
      </c>
      <c r="N37" s="67">
        <f>'Contratos fora RRF'!AS37</f>
        <v>5567989.4187664306</v>
      </c>
      <c r="O37" s="67">
        <f>'Contratos fora RRF'!AR37</f>
        <v>12197658.305777365</v>
      </c>
      <c r="P37" s="28">
        <f>'Contratos fora RRF'!AT37</f>
        <v>17765647.724543795</v>
      </c>
      <c r="Q37" s="30"/>
      <c r="R37" s="30"/>
      <c r="S37" s="30"/>
      <c r="T37" s="68">
        <f t="shared" si="4"/>
        <v>5567989.4187664306</v>
      </c>
      <c r="U37" s="68">
        <f t="shared" si="5"/>
        <v>12197658.305777365</v>
      </c>
      <c r="V37" s="68">
        <f t="shared" si="6"/>
        <v>17765647.724543795</v>
      </c>
      <c r="X37">
        <f t="shared" si="11"/>
        <v>2024</v>
      </c>
    </row>
    <row r="38" spans="1:24" x14ac:dyDescent="0.3">
      <c r="A38" s="66">
        <v>45627</v>
      </c>
      <c r="B38" s="25">
        <f>'Art. 9º-A'!J39</f>
        <v>0</v>
      </c>
      <c r="C38" s="25">
        <v>0</v>
      </c>
      <c r="D38" s="25">
        <v>0</v>
      </c>
      <c r="E38" s="26">
        <v>0</v>
      </c>
      <c r="F38" s="26">
        <v>0</v>
      </c>
      <c r="G38" s="26">
        <v>0</v>
      </c>
      <c r="H38" s="45"/>
      <c r="I38" s="45"/>
      <c r="J38" s="45"/>
      <c r="K38" s="27">
        <v>0</v>
      </c>
      <c r="L38" s="27">
        <v>0</v>
      </c>
      <c r="M38" s="27">
        <v>0</v>
      </c>
      <c r="N38" s="67">
        <f>'Contratos fora RRF'!AS38</f>
        <v>523827.28685522306</v>
      </c>
      <c r="O38" s="67">
        <f>'Contratos fora RRF'!AR38</f>
        <v>1174543.1150517738</v>
      </c>
      <c r="P38" s="28">
        <f>'Contratos fora RRF'!AT38</f>
        <v>1698370.4019069972</v>
      </c>
      <c r="Q38" s="30"/>
      <c r="R38" s="30"/>
      <c r="S38" s="30"/>
      <c r="T38" s="68">
        <f t="shared" si="4"/>
        <v>523827.28685522306</v>
      </c>
      <c r="U38" s="68">
        <f t="shared" si="5"/>
        <v>1174543.1150517738</v>
      </c>
      <c r="V38" s="68">
        <f t="shared" si="6"/>
        <v>1698370.401906997</v>
      </c>
      <c r="X38">
        <f t="shared" si="11"/>
        <v>2024</v>
      </c>
    </row>
    <row r="39" spans="1:24" x14ac:dyDescent="0.3">
      <c r="A39" s="66">
        <v>45658</v>
      </c>
      <c r="B39" s="25">
        <f>'Art. 9º-A'!J40</f>
        <v>0</v>
      </c>
      <c r="C39" s="25">
        <v>0</v>
      </c>
      <c r="D39" s="25">
        <v>0</v>
      </c>
      <c r="E39" s="26">
        <v>0</v>
      </c>
      <c r="F39" s="26">
        <v>0</v>
      </c>
      <c r="G39" s="26">
        <v>0</v>
      </c>
      <c r="H39" s="45"/>
      <c r="I39" s="45"/>
      <c r="J39" s="45"/>
      <c r="K39" s="27">
        <v>0</v>
      </c>
      <c r="L39" s="27">
        <v>0</v>
      </c>
      <c r="M39" s="27">
        <v>0</v>
      </c>
      <c r="N39" s="67">
        <f>'Contratos fora RRF'!AS39</f>
        <v>26999144.625787187</v>
      </c>
      <c r="O39" s="67">
        <f>'Contratos fora RRF'!AR39</f>
        <v>1181316.0713779312</v>
      </c>
      <c r="P39" s="28">
        <f>'Contratos fora RRF'!AT39</f>
        <v>28180460.697165117</v>
      </c>
      <c r="Q39" s="30"/>
      <c r="R39" s="30"/>
      <c r="S39" s="30"/>
      <c r="T39" s="68">
        <f t="shared" si="4"/>
        <v>26999144.625787187</v>
      </c>
      <c r="U39" s="68">
        <f t="shared" si="5"/>
        <v>1181316.0713779312</v>
      </c>
      <c r="V39" s="68">
        <f t="shared" si="6"/>
        <v>28180460.697165117</v>
      </c>
      <c r="X39">
        <f t="shared" si="11"/>
        <v>2025</v>
      </c>
    </row>
    <row r="40" spans="1:24" x14ac:dyDescent="0.3">
      <c r="A40" s="66">
        <v>45689</v>
      </c>
      <c r="B40" s="25">
        <f>'Art. 9º-A'!J41</f>
        <v>0</v>
      </c>
      <c r="C40" s="25">
        <v>0</v>
      </c>
      <c r="D40" s="25">
        <v>0</v>
      </c>
      <c r="E40" s="26">
        <v>0</v>
      </c>
      <c r="F40" s="26">
        <v>0</v>
      </c>
      <c r="G40" s="26">
        <v>0</v>
      </c>
      <c r="H40" s="45"/>
      <c r="I40" s="45"/>
      <c r="J40" s="45"/>
      <c r="K40" s="27">
        <v>0</v>
      </c>
      <c r="L40" s="27">
        <v>0</v>
      </c>
      <c r="M40" s="27">
        <v>0</v>
      </c>
      <c r="N40" s="67">
        <f>'Contratos fora RRF'!AS40</f>
        <v>6170684.1907608118</v>
      </c>
      <c r="O40" s="67">
        <f>'Contratos fora RRF'!AR40</f>
        <v>7865138.8585852822</v>
      </c>
      <c r="P40" s="28">
        <f>'Contratos fora RRF'!AT40</f>
        <v>14035823.049346093</v>
      </c>
      <c r="Q40" s="30"/>
      <c r="R40" s="30"/>
      <c r="S40" s="30"/>
      <c r="T40" s="68">
        <f t="shared" si="4"/>
        <v>6170684.1907608118</v>
      </c>
      <c r="U40" s="68">
        <f t="shared" si="5"/>
        <v>7865138.8585852822</v>
      </c>
      <c r="V40" s="68">
        <f t="shared" si="6"/>
        <v>14035823.049346093</v>
      </c>
      <c r="X40">
        <f t="shared" si="11"/>
        <v>2025</v>
      </c>
    </row>
    <row r="41" spans="1:24" x14ac:dyDescent="0.3">
      <c r="A41" s="66">
        <v>45717</v>
      </c>
      <c r="B41" s="25">
        <f>'Art. 9º-A'!J42</f>
        <v>0</v>
      </c>
      <c r="C41" s="25">
        <v>0</v>
      </c>
      <c r="D41" s="25">
        <v>0</v>
      </c>
      <c r="E41" s="26">
        <v>0</v>
      </c>
      <c r="F41" s="26">
        <v>0</v>
      </c>
      <c r="G41" s="26">
        <v>0</v>
      </c>
      <c r="H41" s="45"/>
      <c r="I41" s="45"/>
      <c r="J41" s="45"/>
      <c r="K41" s="27">
        <v>0</v>
      </c>
      <c r="L41" s="27">
        <v>0</v>
      </c>
      <c r="M41" s="27">
        <v>0</v>
      </c>
      <c r="N41" s="67">
        <f>'Contratos fora RRF'!AS41</f>
        <v>513334.93371880677</v>
      </c>
      <c r="O41" s="67">
        <f>'Contratos fora RRF'!AR41</f>
        <v>1194801.3609077071</v>
      </c>
      <c r="P41" s="28">
        <f>'Contratos fora RRF'!AT41</f>
        <v>1708136.294626514</v>
      </c>
      <c r="Q41" s="30"/>
      <c r="R41" s="30"/>
      <c r="S41" s="30"/>
      <c r="T41" s="68">
        <f t="shared" si="4"/>
        <v>513334.93371880677</v>
      </c>
      <c r="U41" s="68">
        <f t="shared" si="5"/>
        <v>1194801.3609077071</v>
      </c>
      <c r="V41" s="68">
        <f t="shared" si="6"/>
        <v>1708136.294626514</v>
      </c>
      <c r="X41">
        <f t="shared" si="11"/>
        <v>2025</v>
      </c>
    </row>
    <row r="42" spans="1:24" x14ac:dyDescent="0.3">
      <c r="A42" s="66">
        <v>45748</v>
      </c>
      <c r="B42" s="25">
        <f>'Art. 9º-A'!J43</f>
        <v>0</v>
      </c>
      <c r="C42" s="25">
        <v>0</v>
      </c>
      <c r="D42" s="25">
        <v>0</v>
      </c>
      <c r="E42" s="26">
        <v>0</v>
      </c>
      <c r="F42" s="26">
        <v>0</v>
      </c>
      <c r="G42" s="26">
        <v>0</v>
      </c>
      <c r="H42" s="45"/>
      <c r="I42" s="45"/>
      <c r="J42" s="45"/>
      <c r="K42" s="27">
        <v>0</v>
      </c>
      <c r="L42" s="27">
        <v>0</v>
      </c>
      <c r="M42" s="27">
        <v>0</v>
      </c>
      <c r="N42" s="67">
        <f>'Contratos fora RRF'!AS42</f>
        <v>8239920.4454747839</v>
      </c>
      <c r="O42" s="67">
        <f>'Contratos fora RRF'!AR42</f>
        <v>1201865.5396968122</v>
      </c>
      <c r="P42" s="28">
        <f>'Contratos fora RRF'!AT42</f>
        <v>9441785.9851715956</v>
      </c>
      <c r="Q42" s="30"/>
      <c r="R42" s="30"/>
      <c r="S42" s="30"/>
      <c r="T42" s="68">
        <f t="shared" si="4"/>
        <v>8239920.4454747839</v>
      </c>
      <c r="U42" s="68">
        <f t="shared" si="5"/>
        <v>1201865.5396968122</v>
      </c>
      <c r="V42" s="68">
        <f t="shared" si="6"/>
        <v>9441785.9851715956</v>
      </c>
      <c r="X42">
        <f t="shared" si="11"/>
        <v>2025</v>
      </c>
    </row>
    <row r="43" spans="1:24" x14ac:dyDescent="0.3">
      <c r="A43" s="66">
        <v>45778</v>
      </c>
      <c r="B43" s="25">
        <f>'Art. 9º-A'!J44</f>
        <v>0</v>
      </c>
      <c r="C43" s="25">
        <v>0</v>
      </c>
      <c r="D43" s="25">
        <v>0</v>
      </c>
      <c r="E43" s="26">
        <v>0</v>
      </c>
      <c r="F43" s="26">
        <v>0</v>
      </c>
      <c r="G43" s="26">
        <v>0</v>
      </c>
      <c r="H43" s="45"/>
      <c r="I43" s="45"/>
      <c r="J43" s="45"/>
      <c r="K43" s="27">
        <v>0</v>
      </c>
      <c r="L43" s="27">
        <v>0</v>
      </c>
      <c r="M43" s="27">
        <v>0</v>
      </c>
      <c r="N43" s="67">
        <f>'Contratos fora RRF'!AS43</f>
        <v>3941184.3669322119</v>
      </c>
      <c r="O43" s="67">
        <f>'Contratos fora RRF'!AR43</f>
        <v>12040721.191035451</v>
      </c>
      <c r="P43" s="28">
        <f>'Contratos fora RRF'!AT43</f>
        <v>15981905.557967663</v>
      </c>
      <c r="Q43" s="30"/>
      <c r="R43" s="30"/>
      <c r="S43" s="30"/>
      <c r="T43" s="68">
        <f t="shared" si="4"/>
        <v>3941184.3669322119</v>
      </c>
      <c r="U43" s="68">
        <f t="shared" si="5"/>
        <v>12040721.191035451</v>
      </c>
      <c r="V43" s="68">
        <f t="shared" si="6"/>
        <v>15981905.557967663</v>
      </c>
      <c r="X43">
        <f t="shared" si="11"/>
        <v>2025</v>
      </c>
    </row>
    <row r="44" spans="1:24" x14ac:dyDescent="0.3">
      <c r="A44" s="66">
        <v>45809</v>
      </c>
      <c r="B44" s="25">
        <f>'Art. 9º-A'!J45</f>
        <v>0</v>
      </c>
      <c r="C44" s="25">
        <v>0</v>
      </c>
      <c r="D44" s="25">
        <v>0</v>
      </c>
      <c r="E44" s="26">
        <v>0</v>
      </c>
      <c r="F44" s="26">
        <v>0</v>
      </c>
      <c r="G44" s="26">
        <v>0</v>
      </c>
      <c r="H44" s="45"/>
      <c r="I44" s="45"/>
      <c r="J44" s="45"/>
      <c r="K44" s="27">
        <v>0</v>
      </c>
      <c r="L44" s="27">
        <v>0</v>
      </c>
      <c r="M44" s="27">
        <v>0</v>
      </c>
      <c r="N44" s="67">
        <f>'Contratos fora RRF'!AS44</f>
        <v>576186.28653568553</v>
      </c>
      <c r="O44" s="67">
        <f>'Contratos fora RRF'!AR44</f>
        <v>1216199.620913743</v>
      </c>
      <c r="P44" s="28">
        <f>'Contratos fora RRF'!AT44</f>
        <v>1792385.9074494285</v>
      </c>
      <c r="Q44" s="30"/>
      <c r="R44" s="30"/>
      <c r="S44" s="30"/>
      <c r="T44" s="68">
        <f t="shared" si="4"/>
        <v>576186.28653568553</v>
      </c>
      <c r="U44" s="68">
        <f t="shared" si="5"/>
        <v>1216199.620913743</v>
      </c>
      <c r="V44" s="68">
        <f t="shared" si="6"/>
        <v>1792385.9074494285</v>
      </c>
      <c r="X44">
        <f t="shared" si="11"/>
        <v>2025</v>
      </c>
    </row>
    <row r="45" spans="1:24" x14ac:dyDescent="0.3">
      <c r="A45" s="66">
        <v>45839</v>
      </c>
      <c r="B45" s="25">
        <f>'Art. 9º-A'!J46</f>
        <v>0</v>
      </c>
      <c r="C45" s="25">
        <v>0</v>
      </c>
      <c r="D45" s="25">
        <v>0</v>
      </c>
      <c r="E45" s="26">
        <v>0</v>
      </c>
      <c r="F45" s="26">
        <v>0</v>
      </c>
      <c r="G45" s="26">
        <v>0</v>
      </c>
      <c r="H45" s="45"/>
      <c r="I45" s="45"/>
      <c r="J45" s="45"/>
      <c r="K45" s="27">
        <v>0</v>
      </c>
      <c r="L45" s="27">
        <v>0</v>
      </c>
      <c r="M45" s="27">
        <v>0</v>
      </c>
      <c r="N45" s="67">
        <f>'Contratos fora RRF'!AS45</f>
        <v>39938857.608380146</v>
      </c>
      <c r="O45" s="67">
        <f>'Contratos fora RRF'!AR45</f>
        <v>1223726.871373754</v>
      </c>
      <c r="P45" s="28">
        <f>'Contratos fora RRF'!AT45</f>
        <v>41162584.479753897</v>
      </c>
      <c r="Q45" s="30"/>
      <c r="R45" s="30"/>
      <c r="S45" s="30"/>
      <c r="T45" s="68">
        <f t="shared" si="4"/>
        <v>39938857.608380146</v>
      </c>
      <c r="U45" s="68">
        <f t="shared" si="5"/>
        <v>1223726.871373754</v>
      </c>
      <c r="V45" s="68">
        <f t="shared" si="6"/>
        <v>41162584.479753897</v>
      </c>
      <c r="X45">
        <f t="shared" si="11"/>
        <v>2025</v>
      </c>
    </row>
    <row r="46" spans="1:24" x14ac:dyDescent="0.3">
      <c r="A46" s="66">
        <v>45870</v>
      </c>
      <c r="B46" s="25">
        <f>'Art. 9º-A'!J47</f>
        <v>0</v>
      </c>
      <c r="C46" s="25">
        <v>0</v>
      </c>
      <c r="D46" s="25">
        <v>0</v>
      </c>
      <c r="E46" s="26">
        <v>0</v>
      </c>
      <c r="F46" s="26">
        <v>0</v>
      </c>
      <c r="G46" s="26">
        <v>0</v>
      </c>
      <c r="H46" s="45"/>
      <c r="I46" s="45"/>
      <c r="J46" s="45"/>
      <c r="K46" s="27">
        <v>0</v>
      </c>
      <c r="L46" s="27">
        <v>0</v>
      </c>
      <c r="M46" s="27">
        <v>0</v>
      </c>
      <c r="N46" s="67">
        <f>'Contratos fora RRF'!AS46</f>
        <v>4897806.0375444507</v>
      </c>
      <c r="O46" s="67">
        <f>'Contratos fora RRF'!AR46</f>
        <v>7877042.9149779473</v>
      </c>
      <c r="P46" s="28">
        <f>'Contratos fora RRF'!AT46</f>
        <v>12774848.952522399</v>
      </c>
      <c r="Q46" s="30"/>
      <c r="R46" s="30"/>
      <c r="S46" s="30"/>
      <c r="T46" s="68">
        <f t="shared" si="4"/>
        <v>4897806.0375444507</v>
      </c>
      <c r="U46" s="68">
        <f t="shared" si="5"/>
        <v>7877042.9149779473</v>
      </c>
      <c r="V46" s="68">
        <f t="shared" si="6"/>
        <v>12774848.952522397</v>
      </c>
      <c r="X46">
        <f t="shared" si="11"/>
        <v>2025</v>
      </c>
    </row>
    <row r="47" spans="1:24" x14ac:dyDescent="0.3">
      <c r="A47" s="66">
        <v>45901</v>
      </c>
      <c r="B47" s="25">
        <f>'Art. 9º-A'!J48</f>
        <v>0</v>
      </c>
      <c r="C47" s="25">
        <v>0</v>
      </c>
      <c r="D47" s="25">
        <v>0</v>
      </c>
      <c r="E47" s="26">
        <v>0</v>
      </c>
      <c r="F47" s="26">
        <v>0</v>
      </c>
      <c r="G47" s="26">
        <v>0</v>
      </c>
      <c r="H47" s="45"/>
      <c r="I47" s="45"/>
      <c r="J47" s="45"/>
      <c r="K47" s="27">
        <v>0</v>
      </c>
      <c r="L47" s="27">
        <v>0</v>
      </c>
      <c r="M47" s="27">
        <v>0</v>
      </c>
      <c r="N47" s="67">
        <f>'Contratos fora RRF'!AS47</f>
        <v>546799.93756264728</v>
      </c>
      <c r="O47" s="67">
        <f>'Contratos fora RRF'!AR47</f>
        <v>1238796.241010464</v>
      </c>
      <c r="P47" s="28">
        <f>'Contratos fora RRF'!AT47</f>
        <v>1785596.1785731113</v>
      </c>
      <c r="Q47" s="30"/>
      <c r="R47" s="30"/>
      <c r="S47" s="30"/>
      <c r="T47" s="68">
        <f t="shared" si="4"/>
        <v>546799.93756264728</v>
      </c>
      <c r="U47" s="68">
        <f t="shared" si="5"/>
        <v>1238796.241010464</v>
      </c>
      <c r="V47" s="68">
        <f t="shared" si="6"/>
        <v>1785596.1785731113</v>
      </c>
      <c r="X47">
        <f t="shared" si="11"/>
        <v>2025</v>
      </c>
    </row>
    <row r="48" spans="1:24" x14ac:dyDescent="0.3">
      <c r="A48" s="66">
        <v>45931</v>
      </c>
      <c r="B48" s="25">
        <f>'Art. 9º-A'!J49</f>
        <v>0</v>
      </c>
      <c r="C48" s="25">
        <v>0</v>
      </c>
      <c r="D48" s="25">
        <v>0</v>
      </c>
      <c r="E48" s="26">
        <v>0</v>
      </c>
      <c r="F48" s="26">
        <v>0</v>
      </c>
      <c r="G48" s="26">
        <v>0</v>
      </c>
      <c r="H48" s="45"/>
      <c r="I48" s="45"/>
      <c r="J48" s="45"/>
      <c r="K48" s="27">
        <v>0</v>
      </c>
      <c r="L48" s="27">
        <v>0</v>
      </c>
      <c r="M48" s="27">
        <v>0</v>
      </c>
      <c r="N48" s="67">
        <f>'Contratos fora RRF'!AS48</f>
        <v>7862558.5146838045</v>
      </c>
      <c r="O48" s="67">
        <f>'Contratos fora RRF'!AR48</f>
        <v>1246584.907423256</v>
      </c>
      <c r="P48" s="28">
        <f>'Contratos fora RRF'!AT48</f>
        <v>9109143.4221070595</v>
      </c>
      <c r="Q48" s="30"/>
      <c r="R48" s="30"/>
      <c r="S48" s="30"/>
      <c r="T48" s="68">
        <f t="shared" si="4"/>
        <v>7862558.5146838045</v>
      </c>
      <c r="U48" s="68">
        <f t="shared" si="5"/>
        <v>1246584.907423256</v>
      </c>
      <c r="V48" s="68">
        <f t="shared" si="6"/>
        <v>9109143.4221070595</v>
      </c>
      <c r="X48">
        <f t="shared" si="11"/>
        <v>2025</v>
      </c>
    </row>
    <row r="49" spans="1:24" x14ac:dyDescent="0.3">
      <c r="A49" s="66">
        <v>45962</v>
      </c>
      <c r="B49" s="25">
        <f>'Art. 9º-A'!J50</f>
        <v>0</v>
      </c>
      <c r="C49" s="25">
        <v>0</v>
      </c>
      <c r="D49" s="25">
        <v>0</v>
      </c>
      <c r="E49" s="26">
        <v>0</v>
      </c>
      <c r="F49" s="26">
        <v>0</v>
      </c>
      <c r="G49" s="26">
        <v>0</v>
      </c>
      <c r="H49" s="45"/>
      <c r="I49" s="45"/>
      <c r="J49" s="45"/>
      <c r="K49" s="27">
        <v>0</v>
      </c>
      <c r="L49" s="27">
        <v>0</v>
      </c>
      <c r="M49" s="27">
        <v>0</v>
      </c>
      <c r="N49" s="67">
        <f>'Contratos fora RRF'!AS49</f>
        <v>3382083.9184210817</v>
      </c>
      <c r="O49" s="67">
        <f>'Contratos fora RRF'!AR49</f>
        <v>12035149.329884542</v>
      </c>
      <c r="P49" s="28">
        <f>'Contratos fora RRF'!AT49</f>
        <v>15417233.248305624</v>
      </c>
      <c r="Q49" s="30"/>
      <c r="R49" s="30"/>
      <c r="S49" s="30"/>
      <c r="T49" s="68">
        <f t="shared" si="4"/>
        <v>3382083.9184210817</v>
      </c>
      <c r="U49" s="68">
        <f t="shared" si="5"/>
        <v>12035149.329884542</v>
      </c>
      <c r="V49" s="68">
        <f t="shared" si="6"/>
        <v>15417233.248305624</v>
      </c>
      <c r="X49">
        <f t="shared" si="11"/>
        <v>2025</v>
      </c>
    </row>
    <row r="50" spans="1:24" x14ac:dyDescent="0.3">
      <c r="A50" s="66">
        <v>45992</v>
      </c>
      <c r="B50" s="25">
        <f>'Art. 9º-A'!J51</f>
        <v>0</v>
      </c>
      <c r="C50" s="25">
        <v>0</v>
      </c>
      <c r="D50" s="25">
        <v>0</v>
      </c>
      <c r="E50" s="26">
        <v>0</v>
      </c>
      <c r="F50" s="26">
        <v>0</v>
      </c>
      <c r="G50" s="26">
        <v>0</v>
      </c>
      <c r="H50" s="45"/>
      <c r="I50" s="45"/>
      <c r="J50" s="45"/>
      <c r="K50" s="27">
        <v>0</v>
      </c>
      <c r="L50" s="27">
        <v>0</v>
      </c>
      <c r="M50" s="27">
        <v>0</v>
      </c>
      <c r="N50" s="67">
        <f>'Contratos fora RRF'!AS50</f>
        <v>483620.39780044451</v>
      </c>
      <c r="O50" s="67">
        <f>'Contratos fora RRF'!AR50</f>
        <v>1262115.5973624489</v>
      </c>
      <c r="P50" s="28">
        <f>'Contratos fora RRF'!AT50</f>
        <v>1745735.9951628936</v>
      </c>
      <c r="Q50" s="30"/>
      <c r="R50" s="30"/>
      <c r="S50" s="30"/>
      <c r="T50" s="68">
        <f t="shared" si="4"/>
        <v>483620.39780044451</v>
      </c>
      <c r="U50" s="68">
        <f t="shared" si="5"/>
        <v>1262115.5973624489</v>
      </c>
      <c r="V50" s="68">
        <f t="shared" si="6"/>
        <v>1745735.9951628936</v>
      </c>
      <c r="X50">
        <f t="shared" si="11"/>
        <v>2025</v>
      </c>
    </row>
    <row r="51" spans="1:24" x14ac:dyDescent="0.3">
      <c r="A51" s="66">
        <v>46023</v>
      </c>
      <c r="B51" s="25">
        <f>'Art. 9º-A'!J52</f>
        <v>0</v>
      </c>
      <c r="C51" s="25">
        <v>0</v>
      </c>
      <c r="D51" s="25">
        <v>0</v>
      </c>
      <c r="E51" s="26">
        <v>0</v>
      </c>
      <c r="F51" s="26">
        <v>0</v>
      </c>
      <c r="G51" s="26">
        <v>0</v>
      </c>
      <c r="H51" s="45"/>
      <c r="I51" s="45"/>
      <c r="J51" s="45"/>
      <c r="K51" s="27">
        <v>0</v>
      </c>
      <c r="L51" s="27">
        <v>0</v>
      </c>
      <c r="M51" s="27">
        <v>0</v>
      </c>
      <c r="N51" s="67">
        <f>'Contratos fora RRF'!AS51</f>
        <v>56313745.398007348</v>
      </c>
      <c r="O51" s="67">
        <f>'Contratos fora RRF'!AR51</f>
        <v>1270025.2399563771</v>
      </c>
      <c r="P51" s="28">
        <f>'Contratos fora RRF'!AT51</f>
        <v>57583770.63796372</v>
      </c>
      <c r="Q51" s="30"/>
      <c r="R51" s="30"/>
      <c r="S51" s="30"/>
      <c r="T51" s="68">
        <f t="shared" si="4"/>
        <v>56313745.398007348</v>
      </c>
      <c r="U51" s="68">
        <f t="shared" si="5"/>
        <v>1270025.2399563771</v>
      </c>
      <c r="V51" s="68">
        <f t="shared" si="6"/>
        <v>57583770.637963727</v>
      </c>
      <c r="X51">
        <f t="shared" si="11"/>
        <v>2026</v>
      </c>
    </row>
    <row r="52" spans="1:24" x14ac:dyDescent="0.3">
      <c r="A52" s="66">
        <v>46054</v>
      </c>
      <c r="B52" s="25">
        <f>'Art. 9º-A'!J53</f>
        <v>0</v>
      </c>
      <c r="C52" s="25">
        <v>0</v>
      </c>
      <c r="D52" s="25">
        <v>0</v>
      </c>
      <c r="E52" s="26">
        <v>0</v>
      </c>
      <c r="F52" s="26">
        <v>0</v>
      </c>
      <c r="G52" s="26">
        <v>0</v>
      </c>
      <c r="H52" s="45"/>
      <c r="I52" s="45"/>
      <c r="J52" s="45"/>
      <c r="K52" s="27">
        <v>0</v>
      </c>
      <c r="L52" s="27">
        <v>0</v>
      </c>
      <c r="M52" s="27">
        <v>0</v>
      </c>
      <c r="N52" s="67">
        <f>'Contratos fora RRF'!AS52</f>
        <v>4430930.3057914851</v>
      </c>
      <c r="O52" s="67">
        <f>'Contratos fora RRF'!AR52</f>
        <v>7902823.669565862</v>
      </c>
      <c r="P52" s="28">
        <f>'Contratos fora RRF'!AT52</f>
        <v>12333753.975357346</v>
      </c>
      <c r="Q52" s="30"/>
      <c r="R52" s="30"/>
      <c r="S52" s="30"/>
      <c r="T52" s="68">
        <f t="shared" si="4"/>
        <v>4430930.3057914851</v>
      </c>
      <c r="U52" s="68">
        <f t="shared" si="5"/>
        <v>7902823.669565862</v>
      </c>
      <c r="V52" s="68">
        <f t="shared" si="6"/>
        <v>12333753.975357346</v>
      </c>
      <c r="X52">
        <f t="shared" si="11"/>
        <v>2026</v>
      </c>
    </row>
    <row r="53" spans="1:24" x14ac:dyDescent="0.3">
      <c r="A53" s="66">
        <v>46082</v>
      </c>
      <c r="B53" s="25">
        <f>'Art. 9º-A'!J54</f>
        <v>0</v>
      </c>
      <c r="C53" s="25">
        <v>0</v>
      </c>
      <c r="D53" s="25">
        <v>0</v>
      </c>
      <c r="E53" s="26">
        <v>0</v>
      </c>
      <c r="F53" s="26">
        <v>0</v>
      </c>
      <c r="G53" s="26">
        <v>0</v>
      </c>
      <c r="H53" s="45"/>
      <c r="I53" s="45"/>
      <c r="J53" s="45"/>
      <c r="K53" s="27">
        <v>0</v>
      </c>
      <c r="L53" s="27">
        <v>0</v>
      </c>
      <c r="M53" s="27">
        <v>0</v>
      </c>
      <c r="N53" s="67">
        <f>'Contratos fora RRF'!AS53</f>
        <v>438568.78997385676</v>
      </c>
      <c r="O53" s="67">
        <f>'Contratos fora RRF'!AR53</f>
        <v>1285894.389137191</v>
      </c>
      <c r="P53" s="28">
        <f>'Contratos fora RRF'!AT53</f>
        <v>1724463.1791110476</v>
      </c>
      <c r="Q53" s="30"/>
      <c r="R53" s="30"/>
      <c r="S53" s="30"/>
      <c r="T53" s="68">
        <f t="shared" si="4"/>
        <v>438568.78997385676</v>
      </c>
      <c r="U53" s="68">
        <f t="shared" si="5"/>
        <v>1285894.389137191</v>
      </c>
      <c r="V53" s="68">
        <f t="shared" si="6"/>
        <v>1724463.1791110476</v>
      </c>
      <c r="X53">
        <f t="shared" si="11"/>
        <v>2026</v>
      </c>
    </row>
    <row r="54" spans="1:24" x14ac:dyDescent="0.3">
      <c r="A54" s="66">
        <v>46113</v>
      </c>
      <c r="B54" s="25">
        <f>'Art. 9º-A'!J55</f>
        <v>0</v>
      </c>
      <c r="C54" s="25">
        <v>0</v>
      </c>
      <c r="D54" s="25">
        <v>0</v>
      </c>
      <c r="E54" s="26">
        <v>0</v>
      </c>
      <c r="F54" s="26">
        <v>0</v>
      </c>
      <c r="G54" s="26">
        <v>0</v>
      </c>
      <c r="H54" s="45"/>
      <c r="I54" s="45"/>
      <c r="J54" s="45"/>
      <c r="K54" s="27">
        <v>0</v>
      </c>
      <c r="L54" s="27">
        <v>0</v>
      </c>
      <c r="M54" s="27">
        <v>0</v>
      </c>
      <c r="N54" s="67">
        <f>'Contratos fora RRF'!AS54</f>
        <v>6889917.633296431</v>
      </c>
      <c r="O54" s="67">
        <f>'Contratos fora RRF'!AR54</f>
        <v>9243936.4838056918</v>
      </c>
      <c r="P54" s="28">
        <f>'Contratos fora RRF'!AT54</f>
        <v>16133854.117102122</v>
      </c>
      <c r="Q54" s="30"/>
      <c r="R54" s="30"/>
      <c r="S54" s="30"/>
      <c r="T54" s="68">
        <f t="shared" si="4"/>
        <v>6889917.633296431</v>
      </c>
      <c r="U54" s="68">
        <f t="shared" si="5"/>
        <v>9243936.4838056918</v>
      </c>
      <c r="V54" s="68">
        <f t="shared" si="6"/>
        <v>16133854.117102124</v>
      </c>
      <c r="X54">
        <f t="shared" si="11"/>
        <v>2026</v>
      </c>
    </row>
    <row r="55" spans="1:24" x14ac:dyDescent="0.3">
      <c r="A55" s="66">
        <v>46143</v>
      </c>
      <c r="B55" s="25">
        <f>'Art. 9º-A'!J56</f>
        <v>0</v>
      </c>
      <c r="C55" s="25">
        <v>0</v>
      </c>
      <c r="D55" s="25">
        <v>0</v>
      </c>
      <c r="E55" s="26">
        <v>0</v>
      </c>
      <c r="F55" s="26">
        <v>0</v>
      </c>
      <c r="G55" s="26">
        <v>0</v>
      </c>
      <c r="H55" s="45"/>
      <c r="I55" s="45"/>
      <c r="J55" s="45"/>
      <c r="K55" s="27">
        <v>0</v>
      </c>
      <c r="L55" s="27">
        <v>0</v>
      </c>
      <c r="M55" s="27">
        <v>0</v>
      </c>
      <c r="N55" s="67">
        <f>'Contratos fora RRF'!AS55</f>
        <v>2842202.5044802106</v>
      </c>
      <c r="O55" s="67">
        <f>'Contratos fora RRF'!AR55</f>
        <v>12074439.845001668</v>
      </c>
      <c r="P55" s="28">
        <f>'Contratos fora RRF'!AT55</f>
        <v>14916642.349481877</v>
      </c>
      <c r="Q55" s="30"/>
      <c r="R55" s="30"/>
      <c r="S55" s="30"/>
      <c r="T55" s="68">
        <f t="shared" si="4"/>
        <v>2842202.5044802106</v>
      </c>
      <c r="U55" s="68">
        <f t="shared" si="5"/>
        <v>12074439.845001668</v>
      </c>
      <c r="V55" s="68">
        <f t="shared" si="6"/>
        <v>14916642.349481879</v>
      </c>
      <c r="X55">
        <f t="shared" si="11"/>
        <v>2026</v>
      </c>
    </row>
    <row r="56" spans="1:24" x14ac:dyDescent="0.3">
      <c r="A56" s="66">
        <v>46174</v>
      </c>
      <c r="B56" s="25">
        <f>'Art. 9º-A'!J57</f>
        <v>0</v>
      </c>
      <c r="C56" s="25">
        <v>0</v>
      </c>
      <c r="D56" s="25">
        <v>0</v>
      </c>
      <c r="E56" s="26">
        <v>0</v>
      </c>
      <c r="F56" s="26">
        <v>0</v>
      </c>
      <c r="G56" s="26">
        <v>0</v>
      </c>
      <c r="H56" s="45"/>
      <c r="I56" s="45"/>
      <c r="J56" s="45"/>
      <c r="K56" s="27">
        <v>0</v>
      </c>
      <c r="L56" s="27">
        <v>0</v>
      </c>
      <c r="M56" s="27">
        <v>0</v>
      </c>
      <c r="N56" s="67">
        <f>'Contratos fora RRF'!AS56</f>
        <v>509885.54270458349</v>
      </c>
      <c r="O56" s="67">
        <f>'Contratos fora RRF'!AR56</f>
        <v>1310235.2129732212</v>
      </c>
      <c r="P56" s="28">
        <f>'Contratos fora RRF'!AT56</f>
        <v>1820120.7556778044</v>
      </c>
      <c r="Q56" s="30"/>
      <c r="R56" s="30"/>
      <c r="S56" s="30"/>
      <c r="T56" s="68">
        <f t="shared" si="4"/>
        <v>509885.54270458349</v>
      </c>
      <c r="U56" s="68">
        <f t="shared" si="5"/>
        <v>1310235.2129732212</v>
      </c>
      <c r="V56" s="68">
        <f t="shared" si="6"/>
        <v>1820120.7556778048</v>
      </c>
      <c r="X56">
        <f t="shared" si="11"/>
        <v>2026</v>
      </c>
    </row>
    <row r="57" spans="1:24" x14ac:dyDescent="0.3">
      <c r="A57" s="66">
        <v>46204</v>
      </c>
      <c r="B57" s="25">
        <f>'Art. 9º-A'!J58</f>
        <v>0</v>
      </c>
      <c r="C57" s="25">
        <v>0</v>
      </c>
      <c r="D57" s="25">
        <v>0</v>
      </c>
      <c r="E57" s="26">
        <v>0</v>
      </c>
      <c r="F57" s="26">
        <v>0</v>
      </c>
      <c r="G57" s="26">
        <v>0</v>
      </c>
      <c r="H57" s="45"/>
      <c r="I57" s="45"/>
      <c r="J57" s="45"/>
      <c r="K57" s="27">
        <v>0</v>
      </c>
      <c r="L57" s="27">
        <v>0</v>
      </c>
      <c r="M57" s="27">
        <v>0</v>
      </c>
      <c r="N57" s="67">
        <f>'Contratos fora RRF'!AS57</f>
        <v>52073166.856173068</v>
      </c>
      <c r="O57" s="67">
        <f>'Contratos fora RRF'!AR57</f>
        <v>60207503.506526574</v>
      </c>
      <c r="P57" s="28">
        <f>'Contratos fora RRF'!AT57</f>
        <v>112280670.36269966</v>
      </c>
      <c r="Q57" s="30"/>
      <c r="R57" s="30"/>
      <c r="S57" s="30"/>
      <c r="T57" s="68">
        <f t="shared" si="4"/>
        <v>52073166.856173068</v>
      </c>
      <c r="U57" s="68">
        <f t="shared" si="5"/>
        <v>60207503.506526574</v>
      </c>
      <c r="V57" s="68">
        <f t="shared" si="6"/>
        <v>112280670.36269964</v>
      </c>
      <c r="X57">
        <f t="shared" si="11"/>
        <v>2026</v>
      </c>
    </row>
    <row r="58" spans="1:24" x14ac:dyDescent="0.3">
      <c r="A58" s="66">
        <v>46235</v>
      </c>
      <c r="B58" s="25">
        <f>'Art. 9º-A'!J59</f>
        <v>0</v>
      </c>
      <c r="C58" s="25">
        <v>0</v>
      </c>
      <c r="D58" s="25">
        <v>0</v>
      </c>
      <c r="E58" s="26">
        <v>0</v>
      </c>
      <c r="F58" s="26">
        <v>0</v>
      </c>
      <c r="G58" s="26">
        <v>0</v>
      </c>
      <c r="H58" s="45"/>
      <c r="I58" s="45"/>
      <c r="J58" s="45"/>
      <c r="K58" s="27">
        <v>0</v>
      </c>
      <c r="L58" s="27">
        <v>0</v>
      </c>
      <c r="M58" s="27">
        <v>0</v>
      </c>
      <c r="N58" s="67">
        <f>'Contratos fora RRF'!AS58</f>
        <v>3991232.0429849359</v>
      </c>
      <c r="O58" s="67">
        <f>'Contratos fora RRF'!AR58</f>
        <v>7951932.608671804</v>
      </c>
      <c r="P58" s="28">
        <f>'Contratos fora RRF'!AT58</f>
        <v>11943164.651656741</v>
      </c>
      <c r="Q58" s="30"/>
      <c r="R58" s="30"/>
      <c r="S58" s="30"/>
      <c r="T58" s="68">
        <f t="shared" si="4"/>
        <v>3991232.0429849359</v>
      </c>
      <c r="U58" s="68">
        <f t="shared" si="5"/>
        <v>7951932.608671804</v>
      </c>
      <c r="V58" s="68">
        <f t="shared" si="6"/>
        <v>11943164.651656739</v>
      </c>
      <c r="X58">
        <f t="shared" si="11"/>
        <v>2026</v>
      </c>
    </row>
    <row r="59" spans="1:24" x14ac:dyDescent="0.3">
      <c r="A59" s="66">
        <v>46266</v>
      </c>
      <c r="B59" s="25">
        <f>'Art. 9º-A'!J60</f>
        <v>0</v>
      </c>
      <c r="C59" s="25">
        <v>0</v>
      </c>
      <c r="D59" s="25">
        <v>0</v>
      </c>
      <c r="E59" s="26">
        <v>0</v>
      </c>
      <c r="F59" s="26">
        <v>0</v>
      </c>
      <c r="G59" s="26">
        <v>0</v>
      </c>
      <c r="H59" s="45"/>
      <c r="I59" s="45"/>
      <c r="J59" s="45"/>
      <c r="K59" s="27">
        <v>0</v>
      </c>
      <c r="L59" s="27">
        <v>0</v>
      </c>
      <c r="M59" s="27">
        <v>0</v>
      </c>
      <c r="N59" s="67">
        <f>'Contratos fora RRF'!AS59</f>
        <v>464878.50369779312</v>
      </c>
      <c r="O59" s="67">
        <f>'Contratos fora RRF'!AR59</f>
        <v>1335304.815098949</v>
      </c>
      <c r="P59" s="28">
        <f>'Contratos fora RRF'!AT59</f>
        <v>1800183.3187967422</v>
      </c>
      <c r="Q59" s="30"/>
      <c r="R59" s="30"/>
      <c r="S59" s="30"/>
      <c r="T59" s="68">
        <f t="shared" si="4"/>
        <v>464878.50369779312</v>
      </c>
      <c r="U59" s="68">
        <f t="shared" si="5"/>
        <v>1335304.815098949</v>
      </c>
      <c r="V59" s="68">
        <f t="shared" si="6"/>
        <v>1800183.3187967422</v>
      </c>
      <c r="X59">
        <f t="shared" si="11"/>
        <v>2026</v>
      </c>
    </row>
    <row r="60" spans="1:24" x14ac:dyDescent="0.3">
      <c r="A60" s="66">
        <v>46296</v>
      </c>
      <c r="B60" s="25">
        <f>'Art. 9º-A'!J61</f>
        <v>0</v>
      </c>
      <c r="C60" s="25">
        <v>0</v>
      </c>
      <c r="D60" s="25">
        <v>0</v>
      </c>
      <c r="E60" s="26">
        <v>0</v>
      </c>
      <c r="F60" s="26">
        <v>0</v>
      </c>
      <c r="G60" s="26">
        <v>0</v>
      </c>
      <c r="H60" s="45"/>
      <c r="I60" s="45"/>
      <c r="J60" s="45"/>
      <c r="K60" s="27">
        <v>0</v>
      </c>
      <c r="L60" s="27">
        <v>0</v>
      </c>
      <c r="M60" s="27">
        <v>0</v>
      </c>
      <c r="N60" s="67">
        <f>'Contratos fora RRF'!AS60</f>
        <v>6464021.0667013032</v>
      </c>
      <c r="O60" s="67">
        <f>'Contratos fora RRF'!AR60</f>
        <v>9293720.5291605685</v>
      </c>
      <c r="P60" s="28">
        <f>'Contratos fora RRF'!AT60</f>
        <v>15757741.595861873</v>
      </c>
      <c r="Q60" s="30"/>
      <c r="R60" s="30"/>
      <c r="S60" s="30"/>
      <c r="T60" s="68">
        <f t="shared" si="4"/>
        <v>6464021.0667013032</v>
      </c>
      <c r="U60" s="68">
        <f t="shared" si="5"/>
        <v>9293720.5291605685</v>
      </c>
      <c r="V60" s="68">
        <f t="shared" si="6"/>
        <v>15757741.595861871</v>
      </c>
      <c r="X60">
        <f t="shared" si="11"/>
        <v>2026</v>
      </c>
    </row>
    <row r="61" spans="1:24" x14ac:dyDescent="0.3">
      <c r="A61" s="66">
        <v>46327</v>
      </c>
      <c r="B61" s="25">
        <f>'Art. 9º-A'!J62</f>
        <v>0</v>
      </c>
      <c r="C61" s="25">
        <v>0</v>
      </c>
      <c r="D61" s="25">
        <v>0</v>
      </c>
      <c r="E61" s="26">
        <v>0</v>
      </c>
      <c r="F61" s="26">
        <v>0</v>
      </c>
      <c r="G61" s="26">
        <v>0</v>
      </c>
      <c r="H61" s="45"/>
      <c r="I61" s="45"/>
      <c r="J61" s="45"/>
      <c r="K61" s="27">
        <v>0</v>
      </c>
      <c r="L61" s="27">
        <v>0</v>
      </c>
      <c r="M61" s="27">
        <v>0</v>
      </c>
      <c r="N61" s="67">
        <f>'Contratos fora RRF'!AS61</f>
        <v>2584051.7951915017</v>
      </c>
      <c r="O61" s="67">
        <f>'Contratos fora RRF'!AR61</f>
        <v>12124538.125274735</v>
      </c>
      <c r="P61" s="28">
        <f>'Contratos fora RRF'!AT61</f>
        <v>14708589.920466237</v>
      </c>
      <c r="Q61" s="30"/>
      <c r="R61" s="30"/>
      <c r="S61" s="30"/>
      <c r="T61" s="68">
        <f t="shared" si="4"/>
        <v>2584051.7951915017</v>
      </c>
      <c r="U61" s="68">
        <f t="shared" si="5"/>
        <v>12124538.125274735</v>
      </c>
      <c r="V61" s="68">
        <f t="shared" si="6"/>
        <v>14708589.920466237</v>
      </c>
      <c r="X61">
        <f t="shared" si="11"/>
        <v>2026</v>
      </c>
    </row>
    <row r="62" spans="1:24" x14ac:dyDescent="0.3">
      <c r="A62" s="66">
        <v>46357</v>
      </c>
      <c r="B62" s="25">
        <f>'Art. 9º-A'!J63</f>
        <v>0</v>
      </c>
      <c r="C62" s="25">
        <v>0</v>
      </c>
      <c r="D62" s="25">
        <v>0</v>
      </c>
      <c r="E62" s="26">
        <v>0</v>
      </c>
      <c r="F62" s="26">
        <v>0</v>
      </c>
      <c r="G62" s="26">
        <v>0</v>
      </c>
      <c r="H62" s="45"/>
      <c r="I62" s="45"/>
      <c r="J62" s="45"/>
      <c r="K62" s="27">
        <v>0</v>
      </c>
      <c r="L62" s="27">
        <v>0</v>
      </c>
      <c r="M62" s="27">
        <v>0</v>
      </c>
      <c r="N62" s="67">
        <f>'Contratos fora RRF'!AS62</f>
        <v>452113.21162319131</v>
      </c>
      <c r="O62" s="67">
        <f>'Contratos fora RRF'!AR62</f>
        <v>1360712.2885609982</v>
      </c>
      <c r="P62" s="28">
        <f>'Contratos fora RRF'!AT62</f>
        <v>1812825.5001841895</v>
      </c>
      <c r="Q62" s="30"/>
      <c r="R62" s="30"/>
      <c r="S62" s="30"/>
      <c r="T62" s="68">
        <f t="shared" si="4"/>
        <v>452113.21162319131</v>
      </c>
      <c r="U62" s="68">
        <f t="shared" si="5"/>
        <v>1360712.2885609982</v>
      </c>
      <c r="V62" s="68">
        <f t="shared" si="6"/>
        <v>1812825.5001841895</v>
      </c>
      <c r="X62">
        <f t="shared" si="11"/>
        <v>2026</v>
      </c>
    </row>
    <row r="63" spans="1:24" x14ac:dyDescent="0.3">
      <c r="A63" s="66">
        <v>46388</v>
      </c>
      <c r="B63" s="25">
        <f>'Art. 9º-A'!J64</f>
        <v>0</v>
      </c>
      <c r="C63" s="25">
        <v>0</v>
      </c>
      <c r="D63" s="25">
        <v>0</v>
      </c>
      <c r="E63" s="26">
        <v>0</v>
      </c>
      <c r="F63" s="26">
        <v>0</v>
      </c>
      <c r="G63" s="26">
        <v>0</v>
      </c>
      <c r="H63" s="45"/>
      <c r="I63" s="45"/>
      <c r="J63" s="45"/>
      <c r="K63" s="27">
        <v>0</v>
      </c>
      <c r="L63" s="27">
        <v>0</v>
      </c>
      <c r="M63" s="27">
        <v>0</v>
      </c>
      <c r="N63" s="67">
        <f>'Contratos fora RRF'!AS63</f>
        <v>50085476.487298451</v>
      </c>
      <c r="O63" s="67">
        <f>'Contratos fora RRF'!AR63</f>
        <v>60258100.753747694</v>
      </c>
      <c r="P63" s="28">
        <f>'Contratos fora RRF'!AT63</f>
        <v>110343577.24104616</v>
      </c>
      <c r="Q63" s="30"/>
      <c r="R63" s="30"/>
      <c r="S63" s="30"/>
      <c r="T63" s="68">
        <f t="shared" si="4"/>
        <v>50085476.487298451</v>
      </c>
      <c r="U63" s="68">
        <f t="shared" si="5"/>
        <v>60258100.753747694</v>
      </c>
      <c r="V63" s="68">
        <f t="shared" si="6"/>
        <v>110343577.24104615</v>
      </c>
      <c r="X63">
        <f t="shared" si="11"/>
        <v>2027</v>
      </c>
    </row>
    <row r="64" spans="1:24" x14ac:dyDescent="0.3">
      <c r="A64" s="66">
        <v>46419</v>
      </c>
      <c r="B64" s="25">
        <f>'Art. 9º-A'!J65</f>
        <v>0</v>
      </c>
      <c r="C64" s="25">
        <v>0</v>
      </c>
      <c r="D64" s="25">
        <v>0</v>
      </c>
      <c r="E64" s="26">
        <v>0</v>
      </c>
      <c r="F64" s="26">
        <v>0</v>
      </c>
      <c r="G64" s="26">
        <v>0</v>
      </c>
      <c r="H64" s="45"/>
      <c r="I64" s="45"/>
      <c r="J64" s="45"/>
      <c r="K64" s="27">
        <v>0</v>
      </c>
      <c r="L64" s="27">
        <v>0</v>
      </c>
      <c r="M64" s="27">
        <v>0</v>
      </c>
      <c r="N64" s="67">
        <f>'Contratos fora RRF'!AS64</f>
        <v>3757447.0743222749</v>
      </c>
      <c r="O64" s="67">
        <f>'Contratos fora RRF'!AR64</f>
        <v>8002642.8433073591</v>
      </c>
      <c r="P64" s="28">
        <f>'Contratos fora RRF'!AT64</f>
        <v>11760089.917629633</v>
      </c>
      <c r="Q64" s="30"/>
      <c r="R64" s="30"/>
      <c r="S64" s="30"/>
      <c r="T64" s="68">
        <f t="shared" si="4"/>
        <v>3757447.0743222749</v>
      </c>
      <c r="U64" s="68">
        <f t="shared" si="5"/>
        <v>8002642.8433073591</v>
      </c>
      <c r="V64" s="68">
        <f t="shared" si="6"/>
        <v>11760089.917629633</v>
      </c>
      <c r="X64">
        <f t="shared" si="11"/>
        <v>2027</v>
      </c>
    </row>
    <row r="65" spans="1:24" x14ac:dyDescent="0.3">
      <c r="A65" s="66">
        <v>46447</v>
      </c>
      <c r="B65" s="25">
        <f>'Art. 9º-A'!J66</f>
        <v>0</v>
      </c>
      <c r="C65" s="25">
        <v>0</v>
      </c>
      <c r="D65" s="25">
        <v>0</v>
      </c>
      <c r="E65" s="26">
        <v>0</v>
      </c>
      <c r="F65" s="26">
        <v>0</v>
      </c>
      <c r="G65" s="26">
        <v>0</v>
      </c>
      <c r="H65" s="45"/>
      <c r="I65" s="45"/>
      <c r="J65" s="45"/>
      <c r="K65" s="27">
        <v>0</v>
      </c>
      <c r="L65" s="27">
        <v>0</v>
      </c>
      <c r="M65" s="27">
        <v>0</v>
      </c>
      <c r="N65" s="67">
        <f>'Contratos fora RRF'!AS65</f>
        <v>423087.02270686527</v>
      </c>
      <c r="O65" s="67">
        <f>'Contratos fora RRF'!AR65</f>
        <v>1386374.7885737261</v>
      </c>
      <c r="P65" s="28">
        <f>'Contratos fora RRF'!AT65</f>
        <v>1809461.8112805912</v>
      </c>
      <c r="Q65" s="30"/>
      <c r="R65" s="30"/>
      <c r="S65" s="30"/>
      <c r="T65" s="68">
        <f t="shared" si="4"/>
        <v>423087.02270686527</v>
      </c>
      <c r="U65" s="68">
        <f t="shared" si="5"/>
        <v>1386374.7885737261</v>
      </c>
      <c r="V65" s="68">
        <f t="shared" si="6"/>
        <v>1809461.8112805914</v>
      </c>
      <c r="X65">
        <f t="shared" si="11"/>
        <v>2027</v>
      </c>
    </row>
    <row r="66" spans="1:24" x14ac:dyDescent="0.3">
      <c r="A66" s="66">
        <v>46478</v>
      </c>
      <c r="B66" s="25">
        <f>'Art. 9º-A'!J67</f>
        <v>0</v>
      </c>
      <c r="C66" s="25">
        <v>0</v>
      </c>
      <c r="D66" s="25">
        <v>0</v>
      </c>
      <c r="E66" s="26">
        <v>0</v>
      </c>
      <c r="F66" s="26">
        <v>0</v>
      </c>
      <c r="G66" s="26">
        <v>0</v>
      </c>
      <c r="H66" s="45"/>
      <c r="I66" s="45"/>
      <c r="J66" s="45"/>
      <c r="K66" s="27">
        <v>0</v>
      </c>
      <c r="L66" s="27">
        <v>0</v>
      </c>
      <c r="M66" s="27">
        <v>0</v>
      </c>
      <c r="N66" s="67">
        <f>'Contratos fora RRF'!AS66</f>
        <v>6124811.7713409364</v>
      </c>
      <c r="O66" s="67">
        <f>'Contratos fora RRF'!AR66</f>
        <v>9345101.5939294919</v>
      </c>
      <c r="P66" s="28">
        <f>'Contratos fora RRF'!AT66</f>
        <v>15469913.365270428</v>
      </c>
      <c r="Q66" s="30"/>
      <c r="R66" s="30"/>
      <c r="S66" s="30"/>
      <c r="T66" s="68">
        <f t="shared" si="4"/>
        <v>6124811.7713409364</v>
      </c>
      <c r="U66" s="68">
        <f t="shared" si="5"/>
        <v>9345101.5939294919</v>
      </c>
      <c r="V66" s="68">
        <f t="shared" si="6"/>
        <v>15469913.365270428</v>
      </c>
      <c r="X66">
        <f t="shared" si="11"/>
        <v>2027</v>
      </c>
    </row>
    <row r="67" spans="1:24" x14ac:dyDescent="0.3">
      <c r="A67" s="66">
        <v>46508</v>
      </c>
      <c r="B67" s="25">
        <f>'Art. 9º-A'!J68</f>
        <v>0</v>
      </c>
      <c r="C67" s="25">
        <v>0</v>
      </c>
      <c r="D67" s="25">
        <v>0</v>
      </c>
      <c r="E67" s="26">
        <v>0</v>
      </c>
      <c r="F67" s="26">
        <f>'9496'!U67</f>
        <v>140493560.46286261</v>
      </c>
      <c r="G67" s="26">
        <f>'9496'!V67</f>
        <v>140493560.46286261</v>
      </c>
      <c r="H67" s="45"/>
      <c r="I67" s="45"/>
      <c r="J67" s="45"/>
      <c r="K67" s="27">
        <v>0</v>
      </c>
      <c r="L67" s="27">
        <v>0</v>
      </c>
      <c r="M67" s="27">
        <v>0</v>
      </c>
      <c r="N67" s="67">
        <f>'Contratos fora RRF'!AS67</f>
        <v>2274028.8940294967</v>
      </c>
      <c r="O67" s="67">
        <f>'Contratos fora RRF'!AR67</f>
        <v>12176231.3135579</v>
      </c>
      <c r="P67" s="28">
        <f>'Contratos fora RRF'!AT67</f>
        <v>14450260.207587395</v>
      </c>
      <c r="Q67" s="30"/>
      <c r="R67" s="30"/>
      <c r="S67" s="30"/>
      <c r="T67" s="68">
        <f t="shared" si="4"/>
        <v>2274028.8940294967</v>
      </c>
      <c r="U67" s="68">
        <f t="shared" si="5"/>
        <v>152669791.7764205</v>
      </c>
      <c r="V67" s="68">
        <f t="shared" si="6"/>
        <v>154943820.67045</v>
      </c>
      <c r="X67">
        <f t="shared" ref="X67:X98" si="12">YEAR(A67)</f>
        <v>2027</v>
      </c>
    </row>
    <row r="68" spans="1:24" x14ac:dyDescent="0.3">
      <c r="A68" s="66">
        <v>46539</v>
      </c>
      <c r="B68" s="25">
        <f>'Art. 9º-A'!J69</f>
        <v>127620291.04774618</v>
      </c>
      <c r="C68" s="25">
        <f>'Art. 9º-A'!K69</f>
        <v>74076777.981536806</v>
      </c>
      <c r="D68" s="25">
        <f>'Art. 9º-A'!I69</f>
        <v>201697069.02928299</v>
      </c>
      <c r="E68" s="26">
        <f>'9496'!T68</f>
        <v>209370773.24951199</v>
      </c>
      <c r="F68" s="26">
        <f>'9496'!U68</f>
        <v>0</v>
      </c>
      <c r="G68" s="26">
        <f>'9496'!V68</f>
        <v>209370773.24951199</v>
      </c>
      <c r="H68" s="45"/>
      <c r="I68" s="45"/>
      <c r="J68" s="45"/>
      <c r="K68" s="27">
        <f>'Fluxo dív. garantidas - RRF'!J68</f>
        <v>8286145.3199999994</v>
      </c>
      <c r="L68" s="27">
        <f>'Fluxo dív. garantidas - RRF'!I68</f>
        <v>24386948.396666668</v>
      </c>
      <c r="M68" s="27">
        <f>'Fluxo dív. garantidas - RRF'!K68</f>
        <v>32673093.716666669</v>
      </c>
      <c r="N68" s="67">
        <f>'Contratos fora RRF'!AS68</f>
        <v>423595.47949514521</v>
      </c>
      <c r="O68" s="67">
        <f>'Contratos fora RRF'!AR68</f>
        <v>1412727.3757520569</v>
      </c>
      <c r="P68" s="28">
        <f>'Contratos fora RRF'!AT68</f>
        <v>1836322.8552472023</v>
      </c>
      <c r="Q68" s="30"/>
      <c r="R68" s="30"/>
      <c r="S68" s="30"/>
      <c r="T68" s="68">
        <f t="shared" ref="T68:T122" si="13">B68+E68+K68+N68+Q68+H68</f>
        <v>345700805.0967533</v>
      </c>
      <c r="U68" s="68">
        <f t="shared" ref="U68:U122" si="14">R68+O68+L68+F68+C68+I68</f>
        <v>99876453.753955528</v>
      </c>
      <c r="V68" s="68">
        <f t="shared" ref="V68:V122" si="15">IFERROR(T68+U68,"")</f>
        <v>445577258.85070884</v>
      </c>
      <c r="X68">
        <f t="shared" si="12"/>
        <v>2027</v>
      </c>
    </row>
    <row r="69" spans="1:24" x14ac:dyDescent="0.3">
      <c r="A69" s="66">
        <v>46569</v>
      </c>
      <c r="B69" s="25">
        <f>'Art. 9º-A'!J70</f>
        <v>148161892.1473164</v>
      </c>
      <c r="C69" s="25">
        <f>'Art. 9º-A'!K70</f>
        <v>86454022.863422245</v>
      </c>
      <c r="D69" s="25">
        <f>'Art. 9º-A'!I70</f>
        <v>234615915.01073864</v>
      </c>
      <c r="E69" s="26">
        <f>'9496'!T69</f>
        <v>221315813.1592533</v>
      </c>
      <c r="F69" s="26">
        <f>'9496'!U69</f>
        <v>0</v>
      </c>
      <c r="G69" s="26">
        <f>'9496'!V69</f>
        <v>221315813.1592533</v>
      </c>
      <c r="H69" s="45"/>
      <c r="I69" s="45"/>
      <c r="J69" s="45"/>
      <c r="K69" s="27">
        <f>'Fluxo dív. garantidas - RRF'!J69</f>
        <v>8029324.8399999999</v>
      </c>
      <c r="L69" s="27">
        <f>'Fluxo dív. garantidas - RRF'!I69</f>
        <v>24501090.832222223</v>
      </c>
      <c r="M69" s="27">
        <f>'Fluxo dív. garantidas - RRF'!K69</f>
        <v>32530415.672222223</v>
      </c>
      <c r="N69" s="67">
        <f>'Contratos fora RRF'!AS69</f>
        <v>47230365.409421317</v>
      </c>
      <c r="O69" s="67">
        <f>'Contratos fora RRF'!AR69</f>
        <v>60310588.126409963</v>
      </c>
      <c r="P69" s="28">
        <f>'Contratos fora RRF'!AT69</f>
        <v>107540953.53583129</v>
      </c>
      <c r="Q69" s="30"/>
      <c r="R69" s="30"/>
      <c r="S69" s="30"/>
      <c r="T69" s="68">
        <f t="shared" si="13"/>
        <v>424737395.55599099</v>
      </c>
      <c r="U69" s="68">
        <f t="shared" si="14"/>
        <v>171265701.82205445</v>
      </c>
      <c r="V69" s="68">
        <f t="shared" si="15"/>
        <v>596003097.37804544</v>
      </c>
      <c r="X69">
        <f t="shared" si="12"/>
        <v>2027</v>
      </c>
    </row>
    <row r="70" spans="1:24" x14ac:dyDescent="0.3">
      <c r="A70" s="66">
        <v>46600</v>
      </c>
      <c r="B70" s="25">
        <f>'Art. 9º-A'!J71</f>
        <v>149177020.29614869</v>
      </c>
      <c r="C70" s="25">
        <f>'Art. 9º-A'!K71</f>
        <v>87506718.991650134</v>
      </c>
      <c r="D70" s="25">
        <f>'Art. 9º-A'!I71</f>
        <v>236683739.28779882</v>
      </c>
      <c r="E70" s="26">
        <f>'9496'!T70</f>
        <v>222395607.839697</v>
      </c>
      <c r="F70" s="26">
        <f>'9496'!U70</f>
        <v>0</v>
      </c>
      <c r="G70" s="26">
        <f>'9496'!V70</f>
        <v>222395607.839697</v>
      </c>
      <c r="H70" s="45"/>
      <c r="I70" s="45"/>
      <c r="J70" s="45"/>
      <c r="K70" s="27">
        <f>'Fluxo dív. garantidas - RRF'!J70</f>
        <v>8208842.5099999998</v>
      </c>
      <c r="L70" s="27">
        <f>'Fluxo dív. garantidas - RRF'!I70</f>
        <v>24421305.201111108</v>
      </c>
      <c r="M70" s="27">
        <f>'Fluxo dív. garantidas - RRF'!K70</f>
        <v>32630147.71111111</v>
      </c>
      <c r="N70" s="67">
        <f>'Contratos fora RRF'!AS70</f>
        <v>3509645.2798822694</v>
      </c>
      <c r="O70" s="67">
        <f>'Contratos fora RRF'!AR70</f>
        <v>8055731.6210225029</v>
      </c>
      <c r="P70" s="28">
        <f>'Contratos fora RRF'!AT70</f>
        <v>11565376.900904773</v>
      </c>
      <c r="Q70" s="30"/>
      <c r="R70" s="30"/>
      <c r="S70" s="30"/>
      <c r="T70" s="68">
        <f t="shared" si="13"/>
        <v>383291115.9257279</v>
      </c>
      <c r="U70" s="68">
        <f t="shared" si="14"/>
        <v>119983755.81378375</v>
      </c>
      <c r="V70" s="68">
        <f t="shared" si="15"/>
        <v>503274871.73951167</v>
      </c>
      <c r="X70">
        <f t="shared" si="12"/>
        <v>2027</v>
      </c>
    </row>
    <row r="71" spans="1:24" x14ac:dyDescent="0.3">
      <c r="A71" s="66">
        <v>46631</v>
      </c>
      <c r="B71" s="25">
        <f>'Art. 9º-A'!J72</f>
        <v>150196069.46144634</v>
      </c>
      <c r="C71" s="25">
        <f>'Art. 9º-A'!K72</f>
        <v>88571356.799437046</v>
      </c>
      <c r="D71" s="25">
        <f>'Art. 9º-A'!I72</f>
        <v>238767426.26088339</v>
      </c>
      <c r="E71" s="26">
        <f>'9496'!T71</f>
        <v>223389837.20789286</v>
      </c>
      <c r="F71" s="26">
        <f>'9496'!U71</f>
        <v>0</v>
      </c>
      <c r="G71" s="26">
        <f>'9496'!V71</f>
        <v>223389837.20789286</v>
      </c>
      <c r="H71" s="45"/>
      <c r="I71" s="45"/>
      <c r="J71" s="45"/>
      <c r="K71" s="27">
        <f>'Fluxo dív. garantidas - RRF'!J71</f>
        <v>44098058.5</v>
      </c>
      <c r="L71" s="27">
        <f>'Fluxo dív. garantidas - RRF'!I71</f>
        <v>94470541.716666669</v>
      </c>
      <c r="M71" s="27">
        <f>'Fluxo dív. garantidas - RRF'!K71</f>
        <v>138568600.21666667</v>
      </c>
      <c r="N71" s="67">
        <f>'Contratos fora RRF'!AS71</f>
        <v>422774.95325195882</v>
      </c>
      <c r="O71" s="67">
        <f>'Contratos fora RRF'!AR71</f>
        <v>1439758.226632243</v>
      </c>
      <c r="P71" s="28">
        <f>'Contratos fora RRF'!AT71</f>
        <v>1862533.1798842018</v>
      </c>
      <c r="Q71" s="30"/>
      <c r="R71" s="30"/>
      <c r="S71" s="30"/>
      <c r="T71" s="68">
        <f t="shared" si="13"/>
        <v>418106740.12259114</v>
      </c>
      <c r="U71" s="68">
        <f t="shared" si="14"/>
        <v>184481656.74273595</v>
      </c>
      <c r="V71" s="68">
        <f t="shared" si="15"/>
        <v>602588396.86532712</v>
      </c>
      <c r="X71">
        <f t="shared" si="12"/>
        <v>2027</v>
      </c>
    </row>
    <row r="72" spans="1:24" x14ac:dyDescent="0.3">
      <c r="A72" s="66">
        <v>46661</v>
      </c>
      <c r="B72" s="25">
        <f>'Art. 9º-A'!J73</f>
        <v>151500884.22117755</v>
      </c>
      <c r="C72" s="25">
        <f>'Art. 9º-A'!K73</f>
        <v>89815163.290488929</v>
      </c>
      <c r="D72" s="25">
        <f>'Art. 9º-A'!I73</f>
        <v>241316047.51166648</v>
      </c>
      <c r="E72" s="26">
        <f>'9496'!T72</f>
        <v>224282840.67868075</v>
      </c>
      <c r="F72" s="26">
        <f>'9496'!U72</f>
        <v>0</v>
      </c>
      <c r="G72" s="26">
        <f>'9496'!V72</f>
        <v>224282840.67868075</v>
      </c>
      <c r="H72" s="45"/>
      <c r="I72" s="45"/>
      <c r="J72" s="45"/>
      <c r="K72" s="27">
        <f>'Fluxo dív. garantidas - RRF'!J72</f>
        <v>7397540.6699999999</v>
      </c>
      <c r="L72" s="27">
        <f>'Fluxo dív. garantidas - RRF'!I72</f>
        <v>40998549.641111113</v>
      </c>
      <c r="M72" s="27">
        <f>'Fluxo dív. garantidas - RRF'!K72</f>
        <v>48396090.311111115</v>
      </c>
      <c r="N72" s="67">
        <f>'Contratos fora RRF'!AS72</f>
        <v>5876185.6049782829</v>
      </c>
      <c r="O72" s="67">
        <f>'Contratos fora RRF'!AR72</f>
        <v>9398785.2813664936</v>
      </c>
      <c r="P72" s="28">
        <f>'Contratos fora RRF'!AT72</f>
        <v>15274970.886344777</v>
      </c>
      <c r="Q72" s="30"/>
      <c r="R72" s="30"/>
      <c r="S72" s="30"/>
      <c r="T72" s="68">
        <f t="shared" si="13"/>
        <v>389057451.17483658</v>
      </c>
      <c r="U72" s="68">
        <f t="shared" si="14"/>
        <v>140212498.21296653</v>
      </c>
      <c r="V72" s="68">
        <f t="shared" si="15"/>
        <v>529269949.38780308</v>
      </c>
      <c r="X72">
        <f t="shared" si="12"/>
        <v>2027</v>
      </c>
    </row>
    <row r="73" spans="1:24" x14ac:dyDescent="0.3">
      <c r="A73" s="66">
        <v>46692</v>
      </c>
      <c r="B73" s="25">
        <f>'Art. 9º-A'!J74</f>
        <v>152516945.0372048</v>
      </c>
      <c r="C73" s="25">
        <f>'Art. 9º-A'!K74</f>
        <v>90898538.74641338</v>
      </c>
      <c r="D73" s="25">
        <f>'Art. 9º-A'!I74</f>
        <v>243415483.78361818</v>
      </c>
      <c r="E73" s="26">
        <f>'9496'!T73</f>
        <v>225133320.52692375</v>
      </c>
      <c r="F73" s="26">
        <f>'9496'!U73</f>
        <v>0</v>
      </c>
      <c r="G73" s="26">
        <f>'9496'!V73</f>
        <v>225133320.52692375</v>
      </c>
      <c r="H73" s="45"/>
      <c r="I73" s="45"/>
      <c r="J73" s="45"/>
      <c r="K73" s="27">
        <f>'Fluxo dív. garantidas - RRF'!J73</f>
        <v>36743299.18</v>
      </c>
      <c r="L73" s="27">
        <f>'Fluxo dív. garantidas - RRF'!I73</f>
        <v>83891305.292222232</v>
      </c>
      <c r="M73" s="27">
        <f>'Fluxo dív. garantidas - RRF'!K73</f>
        <v>120634604.47222224</v>
      </c>
      <c r="N73" s="67">
        <f>'Contratos fora RRF'!AS73</f>
        <v>2043912.346791059</v>
      </c>
      <c r="O73" s="67">
        <f>'Contratos fora RRF'!AR73</f>
        <v>12230279.522715542</v>
      </c>
      <c r="P73" s="28">
        <f>'Contratos fora RRF'!AT73</f>
        <v>14274191.869506601</v>
      </c>
      <c r="Q73" s="30"/>
      <c r="R73" s="30"/>
      <c r="S73" s="30"/>
      <c r="T73" s="68">
        <f t="shared" si="13"/>
        <v>416437477.09091961</v>
      </c>
      <c r="U73" s="68">
        <f t="shared" si="14"/>
        <v>187020123.56135115</v>
      </c>
      <c r="V73" s="68">
        <f t="shared" si="15"/>
        <v>603457600.65227079</v>
      </c>
      <c r="X73">
        <f t="shared" si="12"/>
        <v>2027</v>
      </c>
    </row>
    <row r="74" spans="1:24" x14ac:dyDescent="0.3">
      <c r="A74" s="66">
        <v>46722</v>
      </c>
      <c r="B74" s="25">
        <f>'Art. 9º-A'!J75</f>
        <v>153675733.58799973</v>
      </c>
      <c r="C74" s="25">
        <f>'Art. 9º-A'!K75</f>
        <v>92077386.015836537</v>
      </c>
      <c r="D74" s="25">
        <f>'Art. 9º-A'!I75</f>
        <v>245753119.60383627</v>
      </c>
      <c r="E74" s="26">
        <f>'9496'!T74</f>
        <v>225808224.40923902</v>
      </c>
      <c r="F74" s="26">
        <f>'9496'!U74</f>
        <v>0</v>
      </c>
      <c r="G74" s="26">
        <f>'9496'!V74</f>
        <v>225808224.40923902</v>
      </c>
      <c r="H74" s="45"/>
      <c r="I74" s="45"/>
      <c r="J74" s="45"/>
      <c r="K74" s="27">
        <f>'Fluxo dív. garantidas - RRF'!J74</f>
        <v>6762152.8199999994</v>
      </c>
      <c r="L74" s="27">
        <f>'Fluxo dív. garantidas - RRF'!I74</f>
        <v>41280944.241111107</v>
      </c>
      <c r="M74" s="27">
        <f>'Fluxo dív. garantidas - RRF'!K74</f>
        <v>48043097.061111107</v>
      </c>
      <c r="N74" s="67">
        <f>'Contratos fora RRF'!AS74</f>
        <v>393126.40605357895</v>
      </c>
      <c r="O74" s="67">
        <f>'Contratos fora RRF'!AR74</f>
        <v>1467218.1712177268</v>
      </c>
      <c r="P74" s="28">
        <f>'Contratos fora RRF'!AT74</f>
        <v>1860344.5772713057</v>
      </c>
      <c r="Q74" s="30"/>
      <c r="R74" s="30"/>
      <c r="S74" s="30"/>
      <c r="T74" s="68">
        <f t="shared" si="13"/>
        <v>386639237.22329235</v>
      </c>
      <c r="U74" s="68">
        <f t="shared" si="14"/>
        <v>134825548.42816538</v>
      </c>
      <c r="V74" s="68">
        <f t="shared" si="15"/>
        <v>521464785.65145773</v>
      </c>
      <c r="X74">
        <f t="shared" si="12"/>
        <v>2027</v>
      </c>
    </row>
    <row r="75" spans="1:24" x14ac:dyDescent="0.3">
      <c r="A75" s="66">
        <v>46753</v>
      </c>
      <c r="B75" s="25">
        <f>'Art. 9º-A'!J76</f>
        <v>154643038.40103462</v>
      </c>
      <c r="C75" s="25">
        <f>'Art. 9º-A'!K76</f>
        <v>93151864.407480359</v>
      </c>
      <c r="D75" s="25">
        <f>'Art. 9º-A'!I76</f>
        <v>247794902.80851498</v>
      </c>
      <c r="E75" s="26">
        <f>'9496'!T75</f>
        <v>227361962.71839142</v>
      </c>
      <c r="F75" s="26">
        <f>'9496'!U75</f>
        <v>44568494.759332299</v>
      </c>
      <c r="G75" s="26">
        <f>'9496'!V75</f>
        <v>271930457.47772372</v>
      </c>
      <c r="H75" s="45"/>
      <c r="I75" s="45"/>
      <c r="J75" s="45"/>
      <c r="K75" s="27">
        <f>'Fluxo dív. garantidas - RRF'!J75</f>
        <v>7003117.6500000004</v>
      </c>
      <c r="L75" s="27">
        <f>'Fluxo dív. garantidas - RRF'!I75</f>
        <v>50809242.043333329</v>
      </c>
      <c r="M75" s="27">
        <f>'Fluxo dív. garantidas - RRF'!K75</f>
        <v>57812359.693333328</v>
      </c>
      <c r="N75" s="67">
        <f>'Contratos fora RRF'!AS75</f>
        <v>46370027.068775751</v>
      </c>
      <c r="O75" s="67">
        <f>'Contratos fora RRF'!AR75</f>
        <v>60365395.365510128</v>
      </c>
      <c r="P75" s="28">
        <f>'Contratos fora RRF'!AT75</f>
        <v>106735422.43428588</v>
      </c>
      <c r="Q75" s="30"/>
      <c r="R75" s="30"/>
      <c r="S75" s="30"/>
      <c r="T75" s="68">
        <f t="shared" si="13"/>
        <v>435378145.83820176</v>
      </c>
      <c r="U75" s="68">
        <f t="shared" si="14"/>
        <v>248894996.57565612</v>
      </c>
      <c r="V75" s="68">
        <f t="shared" si="15"/>
        <v>684273142.41385794</v>
      </c>
      <c r="X75">
        <f t="shared" si="12"/>
        <v>2028</v>
      </c>
    </row>
    <row r="76" spans="1:24" x14ac:dyDescent="0.3">
      <c r="A76" s="66">
        <v>46784</v>
      </c>
      <c r="B76" s="25">
        <f>'Art. 9º-A'!J77</f>
        <v>155589023.15962195</v>
      </c>
      <c r="C76" s="25">
        <f>'Art. 9º-A'!K77</f>
        <v>94223290.06905961</v>
      </c>
      <c r="D76" s="25">
        <f>'Art. 9º-A'!I77</f>
        <v>249812313.22868156</v>
      </c>
      <c r="E76" s="26">
        <f>'9496'!T76</f>
        <v>228007372.32909852</v>
      </c>
      <c r="F76" s="26">
        <f>'9496'!U76</f>
        <v>45421945.882973135</v>
      </c>
      <c r="G76" s="26">
        <f>'9496'!V76</f>
        <v>273429318.21207166</v>
      </c>
      <c r="H76" s="45"/>
      <c r="I76" s="45"/>
      <c r="J76" s="45"/>
      <c r="K76" s="27">
        <f>'Fluxo dív. garantidas - RRF'!J76</f>
        <v>6342818.4199999999</v>
      </c>
      <c r="L76" s="27">
        <f>'Fluxo dív. garantidas - RRF'!I76</f>
        <v>51029341.786666654</v>
      </c>
      <c r="M76" s="27">
        <f>'Fluxo dív. garantidas - RRF'!K76</f>
        <v>57372160.206666656</v>
      </c>
      <c r="N76" s="67">
        <f>'Contratos fora RRF'!AS76</f>
        <v>3331317.8576306431</v>
      </c>
      <c r="O76" s="67">
        <f>'Contratos fora RRF'!AR76</f>
        <v>8110716.4563496979</v>
      </c>
      <c r="P76" s="28">
        <f>'Contratos fora RRF'!AT76</f>
        <v>11442034.313980339</v>
      </c>
      <c r="Q76" s="30"/>
      <c r="R76" s="30"/>
      <c r="S76" s="30"/>
      <c r="T76" s="68">
        <f t="shared" si="13"/>
        <v>393270531.76635116</v>
      </c>
      <c r="U76" s="68">
        <f t="shared" si="14"/>
        <v>198785294.19504911</v>
      </c>
      <c r="V76" s="68">
        <f t="shared" si="15"/>
        <v>592055825.96140027</v>
      </c>
      <c r="X76">
        <f t="shared" si="12"/>
        <v>2028</v>
      </c>
    </row>
    <row r="77" spans="1:24" x14ac:dyDescent="0.3">
      <c r="A77" s="66">
        <v>46813</v>
      </c>
      <c r="B77" s="25">
        <f>'Art. 9º-A'!J78</f>
        <v>156439379.98337239</v>
      </c>
      <c r="C77" s="25">
        <f>'Art. 9º-A'!K78</f>
        <v>95246320.251817405</v>
      </c>
      <c r="D77" s="25">
        <f>'Art. 9º-A'!I78</f>
        <v>251685700.2351898</v>
      </c>
      <c r="E77" s="26">
        <f>'9496'!T77</f>
        <v>228174167.44015968</v>
      </c>
      <c r="F77" s="26">
        <f>'9496'!U77</f>
        <v>46182455.286701202</v>
      </c>
      <c r="G77" s="26">
        <f>'9496'!V77</f>
        <v>274356622.72686088</v>
      </c>
      <c r="H77" s="45"/>
      <c r="I77" s="45"/>
      <c r="J77" s="45"/>
      <c r="K77" s="27">
        <f>'Fluxo dív. garantidas - RRF'!J77</f>
        <v>39111264.119999997</v>
      </c>
      <c r="L77" s="27">
        <f>'Fluxo dív. garantidas - RRF'!I77</f>
        <v>77613016.453333348</v>
      </c>
      <c r="M77" s="27">
        <f>'Fluxo dív. garantidas - RRF'!K77</f>
        <v>116724280.57333334</v>
      </c>
      <c r="N77" s="67">
        <f>'Contratos fora RRF'!AS77</f>
        <v>376085.7011009804</v>
      </c>
      <c r="O77" s="67">
        <f>'Contratos fora RRF'!AR77</f>
        <v>1495268.655255822</v>
      </c>
      <c r="P77" s="28">
        <f>'Contratos fora RRF'!AT77</f>
        <v>1871354.3563568024</v>
      </c>
      <c r="Q77" s="30"/>
      <c r="R77" s="30"/>
      <c r="S77" s="30"/>
      <c r="T77" s="68">
        <f t="shared" si="13"/>
        <v>424100897.24463308</v>
      </c>
      <c r="U77" s="68">
        <f t="shared" si="14"/>
        <v>220537060.64710778</v>
      </c>
      <c r="V77" s="68">
        <f t="shared" si="15"/>
        <v>644637957.8917408</v>
      </c>
      <c r="X77">
        <f t="shared" si="12"/>
        <v>2028</v>
      </c>
    </row>
    <row r="78" spans="1:24" x14ac:dyDescent="0.3">
      <c r="A78" s="66">
        <v>46844</v>
      </c>
      <c r="B78" s="25">
        <f>'Art. 9º-A'!J79</f>
        <v>157281752.29358199</v>
      </c>
      <c r="C78" s="25">
        <f>'Art. 9º-A'!K79</f>
        <v>96273770.189081103</v>
      </c>
      <c r="D78" s="25">
        <f>'Art. 9º-A'!I79</f>
        <v>253555522.48266309</v>
      </c>
      <c r="E78" s="26">
        <f>'9496'!T78</f>
        <v>228221516.13458323</v>
      </c>
      <c r="F78" s="26">
        <f>'9496'!U78</f>
        <v>46905995.577777267</v>
      </c>
      <c r="G78" s="26">
        <f>'9496'!V78</f>
        <v>275127511.7123605</v>
      </c>
      <c r="H78" s="45"/>
      <c r="I78" s="45"/>
      <c r="J78" s="45"/>
      <c r="K78" s="27">
        <f>'Fluxo dív. garantidas - RRF'!J78</f>
        <v>6248865.253333332</v>
      </c>
      <c r="L78" s="27">
        <f>'Fluxo dív. garantidas - RRF'!I78</f>
        <v>0</v>
      </c>
      <c r="M78" s="27">
        <f>'Fluxo dív. garantidas - RRF'!K78</f>
        <v>6248865.253333332</v>
      </c>
      <c r="N78" s="67">
        <f>'Contratos fora RRF'!AS78</f>
        <v>5691125.9880305594</v>
      </c>
      <c r="O78" s="67">
        <f>'Contratos fora RRF'!AR78</f>
        <v>9454540.3437462132</v>
      </c>
      <c r="P78" s="28">
        <f>'Contratos fora RRF'!AT78</f>
        <v>15145666.331776772</v>
      </c>
      <c r="Q78" s="30"/>
      <c r="R78" s="30"/>
      <c r="S78" s="30"/>
      <c r="T78" s="68">
        <f t="shared" si="13"/>
        <v>397443259.66952908</v>
      </c>
      <c r="U78" s="68">
        <f t="shared" si="14"/>
        <v>152634306.11060458</v>
      </c>
      <c r="V78" s="68">
        <f t="shared" si="15"/>
        <v>550077565.78013372</v>
      </c>
      <c r="X78">
        <f t="shared" si="12"/>
        <v>2028</v>
      </c>
    </row>
    <row r="79" spans="1:24" x14ac:dyDescent="0.3">
      <c r="A79" s="66">
        <v>46874</v>
      </c>
      <c r="B79" s="25">
        <f>'Art. 9º-A'!J80</f>
        <v>158158691.21773472</v>
      </c>
      <c r="C79" s="25">
        <f>'Art. 9º-A'!K80</f>
        <v>97331848.058294147</v>
      </c>
      <c r="D79" s="25">
        <f>'Art. 9º-A'!I80</f>
        <v>255490539.27602887</v>
      </c>
      <c r="E79" s="26">
        <f>'9496'!T79</f>
        <v>228893494.16642952</v>
      </c>
      <c r="F79" s="26">
        <f>'9496'!U79</f>
        <v>47812926.284902811</v>
      </c>
      <c r="G79" s="26">
        <f>'9496'!V79</f>
        <v>276706420.45133233</v>
      </c>
      <c r="H79" s="45"/>
      <c r="I79" s="45"/>
      <c r="J79" s="45"/>
      <c r="K79" s="27">
        <f>'Fluxo dív. garantidas - RRF'!J79</f>
        <v>32747998.609999999</v>
      </c>
      <c r="L79" s="27">
        <f>'Fluxo dív. garantidas - RRF'!I79</f>
        <v>58169816.276666656</v>
      </c>
      <c r="M79" s="27">
        <f>'Fluxo dív. garantidas - RRF'!K79</f>
        <v>90917814.886666656</v>
      </c>
      <c r="N79" s="67">
        <f>'Contratos fora RRF'!AS79</f>
        <v>1731550.1662727471</v>
      </c>
      <c r="O79" s="67">
        <f>'Contratos fora RRF'!AR79</f>
        <v>12286568.735031074</v>
      </c>
      <c r="P79" s="28">
        <f>'Contratos fora RRF'!AT79</f>
        <v>14018118.90130382</v>
      </c>
      <c r="Q79" s="30"/>
      <c r="R79" s="30"/>
      <c r="S79" s="30"/>
      <c r="T79" s="68">
        <f t="shared" si="13"/>
        <v>421531734.16043699</v>
      </c>
      <c r="U79" s="68">
        <f t="shared" si="14"/>
        <v>215601159.3548947</v>
      </c>
      <c r="V79" s="68">
        <f t="shared" si="15"/>
        <v>637132893.51533175</v>
      </c>
      <c r="X79">
        <f t="shared" si="12"/>
        <v>2028</v>
      </c>
    </row>
    <row r="80" spans="1:24" x14ac:dyDescent="0.3">
      <c r="A80" s="66">
        <v>46905</v>
      </c>
      <c r="B80" s="25">
        <f>'Art. 9º-A'!J81</f>
        <v>158905810.5067943</v>
      </c>
      <c r="C80" s="25">
        <f>'Art. 9º-A'!K81</f>
        <v>98319289.729472488</v>
      </c>
      <c r="D80" s="25">
        <f>'Art. 9º-A'!I81</f>
        <v>257225100.23626679</v>
      </c>
      <c r="E80" s="26">
        <f>'9496'!T80</f>
        <v>228629808.40147057</v>
      </c>
      <c r="F80" s="26">
        <f>'9496'!U80</f>
        <v>48485669.177707344</v>
      </c>
      <c r="G80" s="26">
        <f>'9496'!V80</f>
        <v>277115477.57917792</v>
      </c>
      <c r="H80" s="45"/>
      <c r="I80" s="45"/>
      <c r="J80" s="45"/>
      <c r="K80" s="27">
        <f>'Fluxo dív. garantidas - RRF'!J80</f>
        <v>6159306.8600000003</v>
      </c>
      <c r="L80" s="27">
        <f>'Fluxo dív. garantidas - RRF'!I80</f>
        <v>0</v>
      </c>
      <c r="M80" s="27">
        <f>'Fluxo dív. garantidas - RRF'!K80</f>
        <v>6159306.8600000003</v>
      </c>
      <c r="N80" s="67">
        <f>'Contratos fora RRF'!AS80</f>
        <v>396779.76316298521</v>
      </c>
      <c r="O80" s="67">
        <f>'Contratos fora RRF'!AR80</f>
        <v>1523770.961749332</v>
      </c>
      <c r="P80" s="28">
        <f>'Contratos fora RRF'!AT80</f>
        <v>1920550.7249123172</v>
      </c>
      <c r="Q80" s="30"/>
      <c r="R80" s="30"/>
      <c r="S80" s="30"/>
      <c r="T80" s="68">
        <f t="shared" si="13"/>
        <v>394091705.53142786</v>
      </c>
      <c r="U80" s="68">
        <f t="shared" si="14"/>
        <v>148328729.86892915</v>
      </c>
      <c r="V80" s="68">
        <f t="shared" si="15"/>
        <v>542420435.40035701</v>
      </c>
      <c r="X80">
        <f t="shared" si="12"/>
        <v>2028</v>
      </c>
    </row>
    <row r="81" spans="1:24" x14ac:dyDescent="0.3">
      <c r="A81" s="66">
        <v>46935</v>
      </c>
      <c r="B81" s="25">
        <f>'Art. 9º-A'!J82</f>
        <v>159731414.26184464</v>
      </c>
      <c r="C81" s="25">
        <f>'Art. 9º-A'!K82</f>
        <v>99364478.205141008</v>
      </c>
      <c r="D81" s="25">
        <f>'Art. 9º-A'!I82</f>
        <v>259095892.46698564</v>
      </c>
      <c r="E81" s="26">
        <f>'9496'!T81</f>
        <v>229218167.73739168</v>
      </c>
      <c r="F81" s="26">
        <f>'9496'!U81</f>
        <v>49393956.474776596</v>
      </c>
      <c r="G81" s="26">
        <f>'9496'!V81</f>
        <v>278612124.21216828</v>
      </c>
      <c r="H81" s="45"/>
      <c r="I81" s="45"/>
      <c r="J81" s="45"/>
      <c r="K81" s="27">
        <f>'Fluxo dív. garantidas - RRF'!J81</f>
        <v>6013008.0933333337</v>
      </c>
      <c r="L81" s="27">
        <f>'Fluxo dív. garantidas - RRF'!I81</f>
        <v>0</v>
      </c>
      <c r="M81" s="27">
        <f>'Fluxo dív. garantidas - RRF'!K81</f>
        <v>6013008.0933333337</v>
      </c>
      <c r="N81" s="67">
        <f>'Contratos fora RRF'!AS81</f>
        <v>44476706.198652208</v>
      </c>
      <c r="O81" s="67">
        <f>'Contratos fora RRF'!AR81</f>
        <v>60422346.39701286</v>
      </c>
      <c r="P81" s="28">
        <f>'Contratos fora RRF'!AT81</f>
        <v>104899052.59566507</v>
      </c>
      <c r="Q81" s="30"/>
      <c r="R81" s="30"/>
      <c r="S81" s="30"/>
      <c r="T81" s="68">
        <f t="shared" si="13"/>
        <v>439439296.29122192</v>
      </c>
      <c r="U81" s="68">
        <f t="shared" si="14"/>
        <v>209180781.07693046</v>
      </c>
      <c r="V81" s="68">
        <f t="shared" si="15"/>
        <v>648620077.36815238</v>
      </c>
      <c r="X81">
        <f t="shared" si="12"/>
        <v>2028</v>
      </c>
    </row>
    <row r="82" spans="1:24" x14ac:dyDescent="0.3">
      <c r="A82" s="66">
        <v>46966</v>
      </c>
      <c r="B82" s="25">
        <f>'Art. 9º-A'!J83</f>
        <v>160503944.90036711</v>
      </c>
      <c r="C82" s="25">
        <f>'Art. 9º-A'!K83</f>
        <v>100386022.753728</v>
      </c>
      <c r="D82" s="25">
        <f>'Art. 9º-A'!I83</f>
        <v>260889967.65409511</v>
      </c>
      <c r="E82" s="26">
        <f>'9496'!T82</f>
        <v>229417017.24010199</v>
      </c>
      <c r="F82" s="26">
        <f>'9496'!U82</f>
        <v>50204117.714262784</v>
      </c>
      <c r="G82" s="26">
        <f>'9496'!V82</f>
        <v>279621134.95436478</v>
      </c>
      <c r="H82" s="45"/>
      <c r="I82" s="45"/>
      <c r="J82" s="45"/>
      <c r="K82" s="27">
        <f>'Fluxo dív. garantidas - RRF'!J82</f>
        <v>5947812.3866666667</v>
      </c>
      <c r="L82" s="27">
        <f>'Fluxo dív. garantidas - RRF'!I82</f>
        <v>0</v>
      </c>
      <c r="M82" s="27">
        <f>'Fluxo dív. garantidas - RRF'!K82</f>
        <v>5947812.3866666667</v>
      </c>
      <c r="N82" s="67">
        <f>'Contratos fora RRF'!AS82</f>
        <v>3128546.4242416974</v>
      </c>
      <c r="O82" s="67">
        <f>'Contratos fora RRF'!AR82</f>
        <v>8168357.3015055573</v>
      </c>
      <c r="P82" s="28">
        <f>'Contratos fora RRF'!AT82</f>
        <v>11296903.725747256</v>
      </c>
      <c r="Q82" s="30"/>
      <c r="R82" s="30"/>
      <c r="S82" s="30"/>
      <c r="T82" s="68">
        <f t="shared" si="13"/>
        <v>398997320.95137745</v>
      </c>
      <c r="U82" s="68">
        <f t="shared" si="14"/>
        <v>158758497.76949635</v>
      </c>
      <c r="V82" s="68">
        <f t="shared" si="15"/>
        <v>557755818.72087383</v>
      </c>
      <c r="X82">
        <f t="shared" si="12"/>
        <v>2028</v>
      </c>
    </row>
    <row r="83" spans="1:24" x14ac:dyDescent="0.3">
      <c r="A83" s="66">
        <v>46997</v>
      </c>
      <c r="B83" s="25">
        <f>'Art. 9º-A'!J84</f>
        <v>161277679.94238865</v>
      </c>
      <c r="C83" s="25">
        <f>'Art. 9º-A'!K84</f>
        <v>101417619.23299778</v>
      </c>
      <c r="D83" s="25">
        <f>'Art. 9º-A'!I84</f>
        <v>262695299.17538643</v>
      </c>
      <c r="E83" s="26">
        <f>'9496'!T83</f>
        <v>229758563.30831653</v>
      </c>
      <c r="F83" s="26">
        <f>'9496'!U83</f>
        <v>51029857.407681704</v>
      </c>
      <c r="G83" s="26">
        <f>'9496'!V83</f>
        <v>280788420.71599823</v>
      </c>
      <c r="H83" s="45"/>
      <c r="I83" s="45"/>
      <c r="J83" s="45"/>
      <c r="K83" s="27">
        <f>'Fluxo dív. garantidas - RRF'!J83</f>
        <v>37156924.899999999</v>
      </c>
      <c r="L83" s="27">
        <f>'Fluxo dív. garantidas - RRF'!I83</f>
        <v>60597796.19333332</v>
      </c>
      <c r="M83" s="27">
        <f>'Fluxo dív. garantidas - RRF'!K83</f>
        <v>97754721.093333319</v>
      </c>
      <c r="N83" s="67">
        <f>'Contratos fora RRF'!AS83</f>
        <v>365137.99839475274</v>
      </c>
      <c r="O83" s="67">
        <f>'Contratos fora RRF'!AR83</f>
        <v>1553099.5535849519</v>
      </c>
      <c r="P83" s="28">
        <f>'Contratos fora RRF'!AT83</f>
        <v>1918237.5519797048</v>
      </c>
      <c r="Q83" s="30"/>
      <c r="R83" s="30"/>
      <c r="S83" s="30"/>
      <c r="T83" s="68">
        <f t="shared" si="13"/>
        <v>428558306.14909989</v>
      </c>
      <c r="U83" s="68">
        <f t="shared" si="14"/>
        <v>214598372.38759774</v>
      </c>
      <c r="V83" s="68">
        <f t="shared" si="15"/>
        <v>643156678.53669763</v>
      </c>
      <c r="X83">
        <f t="shared" si="12"/>
        <v>2028</v>
      </c>
    </row>
    <row r="84" spans="1:24" x14ac:dyDescent="0.3">
      <c r="A84" s="66">
        <v>47027</v>
      </c>
      <c r="B84" s="25">
        <f>'Art. 9º-A'!J85</f>
        <v>162317893.29729673</v>
      </c>
      <c r="C84" s="25">
        <f>'Art. 9º-A'!K85</f>
        <v>102627104.21320611</v>
      </c>
      <c r="D84" s="25">
        <f>'Art. 9º-A'!I85</f>
        <v>264944997.51050285</v>
      </c>
      <c r="E84" s="26">
        <f>'9496'!T84</f>
        <v>230261347.84109172</v>
      </c>
      <c r="F84" s="26">
        <f>'9496'!U84</f>
        <v>51949758.613472492</v>
      </c>
      <c r="G84" s="26">
        <f>'9496'!V84</f>
        <v>282211106.45456421</v>
      </c>
      <c r="H84" s="45"/>
      <c r="I84" s="45"/>
      <c r="J84" s="45"/>
      <c r="K84" s="27">
        <f>'Fluxo dív. garantidas - RRF'!J84</f>
        <v>5975220.1733333338</v>
      </c>
      <c r="L84" s="27">
        <f>'Fluxo dív. garantidas - RRF'!I84</f>
        <v>0</v>
      </c>
      <c r="M84" s="27">
        <f>'Fluxo dív. garantidas - RRF'!K84</f>
        <v>5975220.1733333338</v>
      </c>
      <c r="N84" s="67">
        <f>'Contratos fora RRF'!AS84</f>
        <v>5456792.8081569159</v>
      </c>
      <c r="O84" s="67">
        <f>'Contratos fora RRF'!AR84</f>
        <v>9512984.444800064</v>
      </c>
      <c r="P84" s="28">
        <f>'Contratos fora RRF'!AT84</f>
        <v>14969777.252956981</v>
      </c>
      <c r="Q84" s="30"/>
      <c r="R84" s="30"/>
      <c r="S84" s="30"/>
      <c r="T84" s="68">
        <f t="shared" si="13"/>
        <v>404011254.11987871</v>
      </c>
      <c r="U84" s="68">
        <f t="shared" si="14"/>
        <v>164089847.27147865</v>
      </c>
      <c r="V84" s="68">
        <f t="shared" si="15"/>
        <v>568101101.39135742</v>
      </c>
      <c r="X84">
        <f t="shared" si="12"/>
        <v>2028</v>
      </c>
    </row>
    <row r="85" spans="1:24" x14ac:dyDescent="0.3">
      <c r="A85" s="66">
        <v>47058</v>
      </c>
      <c r="B85" s="25">
        <f>'Art. 9º-A'!J86</f>
        <v>163039436.46138412</v>
      </c>
      <c r="C85" s="25">
        <f>'Art. 9º-A'!K86</f>
        <v>103645354.11027274</v>
      </c>
      <c r="D85" s="25">
        <f>'Art. 9º-A'!I86</f>
        <v>266684790.57165685</v>
      </c>
      <c r="E85" s="26">
        <f>'9496'!T85</f>
        <v>230290488.2684333</v>
      </c>
      <c r="F85" s="26">
        <f>'9496'!U85</f>
        <v>52722573.781415552</v>
      </c>
      <c r="G85" s="26">
        <f>'9496'!V85</f>
        <v>283013062.04984885</v>
      </c>
      <c r="H85" s="45"/>
      <c r="I85" s="45"/>
      <c r="J85" s="45"/>
      <c r="K85" s="27">
        <f>'Fluxo dív. garantidas - RRF'!J85</f>
        <v>31341887.120000001</v>
      </c>
      <c r="L85" s="27">
        <f>'Fluxo dív. garantidas - RRF'!I85</f>
        <v>58638520.106666654</v>
      </c>
      <c r="M85" s="27">
        <f>'Fluxo dív. garantidas - RRF'!K85</f>
        <v>89980407.226666659</v>
      </c>
      <c r="N85" s="67">
        <f>'Contratos fora RRF'!AS85</f>
        <v>1541712.5697042425</v>
      </c>
      <c r="O85" s="67">
        <f>'Contratos fora RRF'!AR85</f>
        <v>12345266.444507886</v>
      </c>
      <c r="P85" s="28">
        <f>'Contratos fora RRF'!AT85</f>
        <v>13886979.014212128</v>
      </c>
      <c r="Q85" s="30"/>
      <c r="R85" s="30"/>
      <c r="S85" s="30"/>
      <c r="T85" s="68">
        <f t="shared" si="13"/>
        <v>426213524.41952163</v>
      </c>
      <c r="U85" s="68">
        <f t="shared" si="14"/>
        <v>227351714.44286281</v>
      </c>
      <c r="V85" s="68">
        <f t="shared" si="15"/>
        <v>653565238.86238444</v>
      </c>
      <c r="X85">
        <f t="shared" si="12"/>
        <v>2028</v>
      </c>
    </row>
    <row r="86" spans="1:24" x14ac:dyDescent="0.3">
      <c r="A86" s="66">
        <v>47088</v>
      </c>
      <c r="B86" s="25">
        <f>'Art. 9º-A'!J87</f>
        <v>163957875.03098255</v>
      </c>
      <c r="C86" s="25">
        <f>'Art. 9º-A'!K87</f>
        <v>104798713.90031314</v>
      </c>
      <c r="D86" s="25">
        <f>'Art. 9º-A'!I87</f>
        <v>268756588.93129569</v>
      </c>
      <c r="E86" s="26">
        <f>'9496'!T86</f>
        <v>230553954.40165025</v>
      </c>
      <c r="F86" s="26">
        <f>'9496'!U86</f>
        <v>53606724.673734367</v>
      </c>
      <c r="G86" s="26">
        <f>'9496'!V86</f>
        <v>284160679.07538462</v>
      </c>
      <c r="H86" s="45"/>
      <c r="I86" s="45"/>
      <c r="J86" s="45"/>
      <c r="K86" s="27">
        <f>'Fluxo dív. garantidas - RRF'!J86</f>
        <v>5799062.0899999999</v>
      </c>
      <c r="L86" s="27">
        <f>'Fluxo dív. garantidas - RRF'!I86</f>
        <v>30417.129999999888</v>
      </c>
      <c r="M86" s="27">
        <f>'Fluxo dív. garantidas - RRF'!K86</f>
        <v>5829479.2199999997</v>
      </c>
      <c r="N86" s="67">
        <f>'Contratos fora RRF'!AS86</f>
        <v>322960.70867911424</v>
      </c>
      <c r="O86" s="67">
        <f>'Contratos fora RRF'!AR86</f>
        <v>1582794.44026371</v>
      </c>
      <c r="P86" s="28">
        <f>'Contratos fora RRF'!AT86</f>
        <v>1905755.148942824</v>
      </c>
      <c r="Q86" s="30"/>
      <c r="R86" s="30"/>
      <c r="S86" s="30"/>
      <c r="T86" s="68">
        <f t="shared" si="13"/>
        <v>400633852.23131192</v>
      </c>
      <c r="U86" s="68">
        <f t="shared" si="14"/>
        <v>160018650.14431122</v>
      </c>
      <c r="V86" s="68">
        <f t="shared" si="15"/>
        <v>560652502.37562311</v>
      </c>
      <c r="X86">
        <f t="shared" si="12"/>
        <v>2028</v>
      </c>
    </row>
    <row r="87" spans="1:24" x14ac:dyDescent="0.3">
      <c r="A87" s="66">
        <v>47119</v>
      </c>
      <c r="B87" s="25">
        <f>'Art. 9º-A'!J88</f>
        <v>164681065.20840204</v>
      </c>
      <c r="C87" s="25">
        <f>'Art. 9º-A'!K88</f>
        <v>105837330.27404028</v>
      </c>
      <c r="D87" s="25">
        <f>'Art. 9º-A'!I88</f>
        <v>270518395.48244232</v>
      </c>
      <c r="E87" s="26">
        <f>'9496'!T87</f>
        <v>230654706.09459352</v>
      </c>
      <c r="F87" s="26">
        <f>'9496'!U87</f>
        <v>101951981.0815987</v>
      </c>
      <c r="G87" s="26">
        <f>'9496'!V87</f>
        <v>332606687.17619222</v>
      </c>
      <c r="H87" s="45"/>
      <c r="I87" s="45"/>
      <c r="J87" s="45"/>
      <c r="K87" s="27">
        <f>'Fluxo dív. garantidas - RRF'!J87</f>
        <v>6067392.0899999999</v>
      </c>
      <c r="L87" s="27">
        <f>'Fluxo dív. garantidas - RRF'!I87</f>
        <v>942368.11888888944</v>
      </c>
      <c r="M87" s="27">
        <f>'Fluxo dív. garantidas - RRF'!K87</f>
        <v>7009760.2088888893</v>
      </c>
      <c r="N87" s="67">
        <f>'Contratos fora RRF'!AS87</f>
        <v>43651577.674150646</v>
      </c>
      <c r="O87" s="67">
        <f>'Contratos fora RRF'!AR87</f>
        <v>60481827.849464506</v>
      </c>
      <c r="P87" s="28">
        <f>'Contratos fora RRF'!AT87</f>
        <v>104133405.52361514</v>
      </c>
      <c r="Q87" s="30"/>
      <c r="R87" s="30"/>
      <c r="S87" s="30"/>
      <c r="T87" s="68">
        <f t="shared" si="13"/>
        <v>445054741.06714618</v>
      </c>
      <c r="U87" s="68">
        <f t="shared" si="14"/>
        <v>269213507.32399237</v>
      </c>
      <c r="V87" s="68">
        <f t="shared" si="15"/>
        <v>714268248.39113855</v>
      </c>
      <c r="X87">
        <f t="shared" si="12"/>
        <v>2029</v>
      </c>
    </row>
    <row r="88" spans="1:24" x14ac:dyDescent="0.3">
      <c r="A88" s="66">
        <v>47150</v>
      </c>
      <c r="B88" s="25">
        <f>'Art. 9º-A'!J89</f>
        <v>165243441.61026365</v>
      </c>
      <c r="C88" s="25">
        <f>'Art. 9º-A'!K89</f>
        <v>106781509.24612761</v>
      </c>
      <c r="D88" s="25">
        <f>'Art. 9º-A'!I89</f>
        <v>272024950.85639125</v>
      </c>
      <c r="E88" s="26">
        <f>'9496'!T88</f>
        <v>230891124.18201882</v>
      </c>
      <c r="F88" s="26">
        <f>'9496'!U88</f>
        <v>102979496.51968467</v>
      </c>
      <c r="G88" s="26">
        <f>'9496'!V88</f>
        <v>333870620.70170349</v>
      </c>
      <c r="H88" s="45"/>
      <c r="I88" s="45"/>
      <c r="J88" s="45"/>
      <c r="K88" s="27">
        <f>'Fluxo dív. garantidas - RRF'!J88</f>
        <v>6048721.5199999996</v>
      </c>
      <c r="L88" s="27">
        <f>'Fluxo dív. garantidas - RRF'!I88</f>
        <v>946517.13444444444</v>
      </c>
      <c r="M88" s="27">
        <f>'Fluxo dív. garantidas - RRF'!K88</f>
        <v>6995238.654444444</v>
      </c>
      <c r="N88" s="67">
        <f>'Contratos fora RRF'!AS88</f>
        <v>3009580.1358485194</v>
      </c>
      <c r="O88" s="67">
        <f>'Contratos fora RRF'!AR88</f>
        <v>8227836.4594891211</v>
      </c>
      <c r="P88" s="28">
        <f>'Contratos fora RRF'!AT88</f>
        <v>11237416.59533764</v>
      </c>
      <c r="Q88" s="30"/>
      <c r="R88" s="30"/>
      <c r="S88" s="30"/>
      <c r="T88" s="68">
        <f t="shared" si="13"/>
        <v>405192867.44813097</v>
      </c>
      <c r="U88" s="68">
        <f t="shared" si="14"/>
        <v>218935359.35974586</v>
      </c>
      <c r="V88" s="68">
        <f t="shared" si="15"/>
        <v>624128226.80787683</v>
      </c>
      <c r="X88">
        <f t="shared" si="12"/>
        <v>2029</v>
      </c>
    </row>
    <row r="89" spans="1:24" x14ac:dyDescent="0.3">
      <c r="A89" s="66">
        <v>47178</v>
      </c>
      <c r="B89" s="25">
        <f>'Art. 9º-A'!J90</f>
        <v>165915303.83389369</v>
      </c>
      <c r="C89" s="25">
        <f>'Art. 9º-A'!K90</f>
        <v>107805272.21469143</v>
      </c>
      <c r="D89" s="25">
        <f>'Art. 9º-A'!I90</f>
        <v>273720576.04858512</v>
      </c>
      <c r="E89" s="26">
        <f>'9496'!T89</f>
        <v>231289406.7714268</v>
      </c>
      <c r="F89" s="26">
        <f>'9496'!U89</f>
        <v>104145483.96283662</v>
      </c>
      <c r="G89" s="26">
        <f>'9496'!V89</f>
        <v>335434890.73426342</v>
      </c>
      <c r="H89" s="45"/>
      <c r="I89" s="45"/>
      <c r="J89" s="45"/>
      <c r="K89" s="27">
        <f>'Fluxo dív. garantidas - RRF'!J89</f>
        <v>33917149.119999997</v>
      </c>
      <c r="L89" s="27">
        <f>'Fluxo dív. garantidas - RRF'!I89</f>
        <v>81732422.112222224</v>
      </c>
      <c r="M89" s="27">
        <f>'Fluxo dív. garantidas - RRF'!K89</f>
        <v>115649571.23222223</v>
      </c>
      <c r="N89" s="67">
        <f>'Contratos fora RRF'!AS89</f>
        <v>292937.15060342912</v>
      </c>
      <c r="O89" s="67">
        <f>'Contratos fora RRF'!AR89</f>
        <v>1613034.2193931751</v>
      </c>
      <c r="P89" s="28">
        <f>'Contratos fora RRF'!AT89</f>
        <v>1905971.369996604</v>
      </c>
      <c r="Q89" s="30"/>
      <c r="R89" s="30"/>
      <c r="S89" s="30"/>
      <c r="T89" s="68">
        <f t="shared" si="13"/>
        <v>431414796.87592387</v>
      </c>
      <c r="U89" s="68">
        <f t="shared" si="14"/>
        <v>295296212.50914347</v>
      </c>
      <c r="V89" s="68">
        <f t="shared" si="15"/>
        <v>726711009.38506734</v>
      </c>
      <c r="X89">
        <f t="shared" si="12"/>
        <v>2029</v>
      </c>
    </row>
    <row r="90" spans="1:24" x14ac:dyDescent="0.3">
      <c r="A90" s="66">
        <v>47209</v>
      </c>
      <c r="B90" s="25">
        <f>'Art. 9º-A'!J91</f>
        <v>166462651.78250018</v>
      </c>
      <c r="C90" s="25">
        <f>'Art. 9º-A'!K91</f>
        <v>108757007.3783305</v>
      </c>
      <c r="D90" s="25">
        <f>'Art. 9º-A'!I91</f>
        <v>275219659.16083068</v>
      </c>
      <c r="E90" s="26">
        <f>'9496'!T90</f>
        <v>231054794.69869831</v>
      </c>
      <c r="F90" s="26">
        <f>'9496'!U90</f>
        <v>104978094.10360309</v>
      </c>
      <c r="G90" s="26">
        <f>'9496'!V90</f>
        <v>336032888.80230141</v>
      </c>
      <c r="H90" s="45"/>
      <c r="I90" s="45"/>
      <c r="J90" s="45"/>
      <c r="K90" s="27">
        <f>'Fluxo dív. garantidas - RRF'!J90</f>
        <v>6099984.1299999999</v>
      </c>
      <c r="L90" s="27">
        <f>'Fluxo dív. garantidas - RRF'!I90</f>
        <v>935125.44333333429</v>
      </c>
      <c r="M90" s="27">
        <f>'Fluxo dív. garantidas - RRF'!K90</f>
        <v>7035109.5733333342</v>
      </c>
      <c r="N90" s="67">
        <f>'Contratos fora RRF'!AS90</f>
        <v>5234683.9586622911</v>
      </c>
      <c r="O90" s="67">
        <f>'Contratos fora RRF'!AR90</f>
        <v>9573297.2031546663</v>
      </c>
      <c r="P90" s="28">
        <f>'Contratos fora RRF'!AT90</f>
        <v>14807981.161816956</v>
      </c>
      <c r="Q90" s="30"/>
      <c r="R90" s="30"/>
      <c r="S90" s="30"/>
      <c r="T90" s="68">
        <f t="shared" si="13"/>
        <v>408852114.56986076</v>
      </c>
      <c r="U90" s="68">
        <f t="shared" si="14"/>
        <v>224243524.1284216</v>
      </c>
      <c r="V90" s="68">
        <f t="shared" si="15"/>
        <v>633095638.69828236</v>
      </c>
      <c r="X90">
        <f t="shared" si="12"/>
        <v>2029</v>
      </c>
    </row>
    <row r="91" spans="1:24" x14ac:dyDescent="0.3">
      <c r="A91" s="66">
        <v>47239</v>
      </c>
      <c r="B91" s="25">
        <f>'Art. 9º-A'!J92</f>
        <v>167077717.37840742</v>
      </c>
      <c r="C91" s="25">
        <f>'Art. 9º-A'!K92</f>
        <v>109761758.10180706</v>
      </c>
      <c r="D91" s="25">
        <f>'Art. 9º-A'!I92</f>
        <v>276839475.48021448</v>
      </c>
      <c r="E91" s="26">
        <f>'9496'!T91</f>
        <v>231445390.07239309</v>
      </c>
      <c r="F91" s="26">
        <f>'9496'!U91</f>
        <v>106165059.59864864</v>
      </c>
      <c r="G91" s="26">
        <f>'9496'!V91</f>
        <v>337610449.67104173</v>
      </c>
      <c r="H91" s="45"/>
      <c r="I91" s="45"/>
      <c r="J91" s="45"/>
      <c r="K91" s="27">
        <f>'Fluxo dív. garantidas - RRF'!J91</f>
        <v>28631107.939999998</v>
      </c>
      <c r="L91" s="27">
        <f>'Fluxo dív. garantidas - RRF'!I91</f>
        <v>74237650.025555566</v>
      </c>
      <c r="M91" s="27">
        <f>'Fluxo dív. garantidas - RRF'!K91</f>
        <v>102868757.96555556</v>
      </c>
      <c r="N91" s="67">
        <f>'Contratos fora RRF'!AS91</f>
        <v>1261867.1176494795</v>
      </c>
      <c r="O91" s="67">
        <f>'Contratos fora RRF'!AR91</f>
        <v>12406037.365329141</v>
      </c>
      <c r="P91" s="28">
        <f>'Contratos fora RRF'!AT91</f>
        <v>13667904.482978621</v>
      </c>
      <c r="Q91" s="30"/>
      <c r="R91" s="30"/>
      <c r="S91" s="30"/>
      <c r="T91" s="68">
        <f t="shared" si="13"/>
        <v>428416082.50845003</v>
      </c>
      <c r="U91" s="68">
        <f t="shared" si="14"/>
        <v>302570505.09134042</v>
      </c>
      <c r="V91" s="68">
        <f t="shared" si="15"/>
        <v>730986587.59979045</v>
      </c>
      <c r="X91">
        <f t="shared" si="12"/>
        <v>2029</v>
      </c>
    </row>
    <row r="92" spans="1:24" x14ac:dyDescent="0.3">
      <c r="A92" s="66">
        <v>47270</v>
      </c>
      <c r="B92" s="25">
        <f>'Art. 9º-A'!J93</f>
        <v>167784676.05055481</v>
      </c>
      <c r="C92" s="25">
        <f>'Art. 9º-A'!K93</f>
        <v>110836328.67083126</v>
      </c>
      <c r="D92" s="25">
        <f>'Art. 9º-A'!I93</f>
        <v>278621004.72138608</v>
      </c>
      <c r="E92" s="26">
        <f>'9496'!T92</f>
        <v>231747608.3075738</v>
      </c>
      <c r="F92" s="26">
        <f>'9496'!U92</f>
        <v>107262106.75224167</v>
      </c>
      <c r="G92" s="26">
        <f>'9496'!V92</f>
        <v>339009715.05981547</v>
      </c>
      <c r="H92" s="45"/>
      <c r="I92" s="45"/>
      <c r="J92" s="45"/>
      <c r="K92" s="27">
        <f>'Fluxo dív. garantidas - RRF'!J92</f>
        <v>5974874.5899999999</v>
      </c>
      <c r="L92" s="27">
        <f>'Fluxo dív. garantidas - RRF'!I92</f>
        <v>962927.56333333533</v>
      </c>
      <c r="M92" s="27">
        <f>'Fluxo dív. garantidas - RRF'!K92</f>
        <v>6937802.1533333352</v>
      </c>
      <c r="N92" s="67">
        <f>'Contratos fora RRF'!AS92</f>
        <v>302715.57320357527</v>
      </c>
      <c r="O92" s="67">
        <f>'Contratos fora RRF'!AR92</f>
        <v>1644028.3222419759</v>
      </c>
      <c r="P92" s="28">
        <f>'Contratos fora RRF'!AT92</f>
        <v>1946743.8954455513</v>
      </c>
      <c r="Q92" s="30"/>
      <c r="R92" s="30"/>
      <c r="S92" s="30"/>
      <c r="T92" s="68">
        <f t="shared" si="13"/>
        <v>405809874.52133214</v>
      </c>
      <c r="U92" s="68">
        <f t="shared" si="14"/>
        <v>220705391.30864823</v>
      </c>
      <c r="V92" s="68">
        <f t="shared" si="15"/>
        <v>626515265.82998037</v>
      </c>
      <c r="X92">
        <f t="shared" si="12"/>
        <v>2029</v>
      </c>
    </row>
    <row r="93" spans="1:24" x14ac:dyDescent="0.3">
      <c r="A93" s="66">
        <v>47300</v>
      </c>
      <c r="B93" s="25">
        <f>'Art. 9º-A'!J94</f>
        <v>168400706.19362986</v>
      </c>
      <c r="C93" s="25">
        <f>'Art. 9º-A'!K94</f>
        <v>111860392.53427619</v>
      </c>
      <c r="D93" s="25">
        <f>'Art. 9º-A'!I94</f>
        <v>280261098.72790605</v>
      </c>
      <c r="E93" s="26">
        <f>'9496'!T93</f>
        <v>231898839.47257772</v>
      </c>
      <c r="F93" s="26">
        <f>'9496'!U93</f>
        <v>108362308.24691871</v>
      </c>
      <c r="G93" s="26">
        <f>'9496'!V93</f>
        <v>340261147.71949643</v>
      </c>
      <c r="H93" s="45"/>
      <c r="I93" s="45"/>
      <c r="J93" s="45"/>
      <c r="K93" s="27">
        <f>'Fluxo dív. garantidas - RRF'!J93</f>
        <v>5850571.6300000008</v>
      </c>
      <c r="L93" s="27">
        <f>'Fluxo dív. garantidas - RRF'!I93</f>
        <v>990550.44333333336</v>
      </c>
      <c r="M93" s="27">
        <f>'Fluxo dív. garantidas - RRF'!K93</f>
        <v>6841122.0733333342</v>
      </c>
      <c r="N93" s="67">
        <f>'Contratos fora RRF'!AS93</f>
        <v>41699152.842123583</v>
      </c>
      <c r="O93" s="67">
        <f>'Contratos fora RRF'!AR93</f>
        <v>60543474.5162315</v>
      </c>
      <c r="P93" s="28">
        <f>'Contratos fora RRF'!AT93</f>
        <v>102242627.35835508</v>
      </c>
      <c r="Q93" s="30"/>
      <c r="R93" s="30"/>
      <c r="S93" s="30"/>
      <c r="T93" s="68">
        <f t="shared" si="13"/>
        <v>447849270.13833112</v>
      </c>
      <c r="U93" s="68">
        <f t="shared" si="14"/>
        <v>281756725.74075973</v>
      </c>
      <c r="V93" s="68">
        <f t="shared" si="15"/>
        <v>729605995.87909079</v>
      </c>
      <c r="X93">
        <f t="shared" si="12"/>
        <v>2029</v>
      </c>
    </row>
    <row r="94" spans="1:24" x14ac:dyDescent="0.3">
      <c r="A94" s="66">
        <v>47331</v>
      </c>
      <c r="B94" s="25">
        <f>'Art. 9º-A'!J95</f>
        <v>169016896.24183261</v>
      </c>
      <c r="C94" s="25">
        <f>'Art. 9º-A'!K95</f>
        <v>112893896.31811565</v>
      </c>
      <c r="D94" s="25">
        <f>'Art. 9º-A'!I95</f>
        <v>281910792.55994827</v>
      </c>
      <c r="E94" s="26">
        <f>'9496'!T94</f>
        <v>232119468.32363752</v>
      </c>
      <c r="F94" s="26">
        <f>'9496'!U94</f>
        <v>109474822.572624</v>
      </c>
      <c r="G94" s="26">
        <f>'9496'!V94</f>
        <v>341594290.89626151</v>
      </c>
      <c r="H94" s="45"/>
      <c r="I94" s="45"/>
      <c r="J94" s="45"/>
      <c r="K94" s="27">
        <f>'Fluxo dív. garantidas - RRF'!J94</f>
        <v>5851773.5200000005</v>
      </c>
      <c r="L94" s="27">
        <f>'Fluxo dív. garantidas - RRF'!I94</f>
        <v>990283.35666666739</v>
      </c>
      <c r="M94" s="27">
        <f>'Fluxo dív. garantidas - RRF'!K94</f>
        <v>6842056.8766666679</v>
      </c>
      <c r="N94" s="67">
        <f>'Contratos fora RRF'!AS94</f>
        <v>2785495.4598329086</v>
      </c>
      <c r="O94" s="67">
        <f>'Contratos fora RRF'!AR94</f>
        <v>8290297.2851175368</v>
      </c>
      <c r="P94" s="28">
        <f>'Contratos fora RRF'!AT94</f>
        <v>11075792.744950445</v>
      </c>
      <c r="Q94" s="30"/>
      <c r="R94" s="30"/>
      <c r="S94" s="30"/>
      <c r="T94" s="68">
        <f t="shared" si="13"/>
        <v>409773633.54530299</v>
      </c>
      <c r="U94" s="68">
        <f t="shared" si="14"/>
        <v>231649299.53252387</v>
      </c>
      <c r="V94" s="68">
        <f t="shared" si="15"/>
        <v>641422933.07782686</v>
      </c>
      <c r="X94">
        <f t="shared" si="12"/>
        <v>2029</v>
      </c>
    </row>
    <row r="95" spans="1:24" x14ac:dyDescent="0.3">
      <c r="A95" s="66">
        <v>47362</v>
      </c>
      <c r="B95" s="25">
        <f>'Art. 9º-A'!J96</f>
        <v>169691670.03380343</v>
      </c>
      <c r="C95" s="25">
        <f>'Art. 9º-A'!K96</f>
        <v>113976188.95343199</v>
      </c>
      <c r="D95" s="25">
        <f>'Art. 9º-A'!I96</f>
        <v>283667858.98723543</v>
      </c>
      <c r="E95" s="26">
        <f>'9496'!T95</f>
        <v>232567613.56278354</v>
      </c>
      <c r="F95" s="26">
        <f>'9496'!U95</f>
        <v>110674988.93832064</v>
      </c>
      <c r="G95" s="26">
        <f>'9496'!V95</f>
        <v>343242602.50110418</v>
      </c>
      <c r="H95" s="45"/>
      <c r="I95" s="45"/>
      <c r="J95" s="45"/>
      <c r="K95" s="27">
        <f>'Fluxo dív. garantidas - RRF'!J95</f>
        <v>32909192.509999998</v>
      </c>
      <c r="L95" s="27">
        <f>'Fluxo dív. garantidas - RRF'!I95</f>
        <v>81956412.469999999</v>
      </c>
      <c r="M95" s="27">
        <f>'Fluxo dív. garantidas - RRF'!K95</f>
        <v>114865604.97999999</v>
      </c>
      <c r="N95" s="67">
        <f>'Contratos fora RRF'!AS95</f>
        <v>298001.40035686851</v>
      </c>
      <c r="O95" s="67">
        <f>'Contratos fora RRF'!AR95</f>
        <v>1675744.704982006</v>
      </c>
      <c r="P95" s="28">
        <f>'Contratos fora RRF'!AT95</f>
        <v>1973746.1053388743</v>
      </c>
      <c r="Q95" s="30"/>
      <c r="R95" s="30"/>
      <c r="S95" s="30"/>
      <c r="T95" s="68">
        <f t="shared" si="13"/>
        <v>435466477.50694382</v>
      </c>
      <c r="U95" s="68">
        <f t="shared" si="14"/>
        <v>308283335.06673467</v>
      </c>
      <c r="V95" s="68">
        <f t="shared" si="15"/>
        <v>743749812.57367849</v>
      </c>
      <c r="X95">
        <f t="shared" si="12"/>
        <v>2029</v>
      </c>
    </row>
    <row r="96" spans="1:24" x14ac:dyDescent="0.3">
      <c r="A96" s="66">
        <v>47392</v>
      </c>
      <c r="B96" s="25">
        <f>'Art. 9º-A'!J97</f>
        <v>170528825.81307307</v>
      </c>
      <c r="C96" s="25">
        <f>'Art. 9º-A'!K97</f>
        <v>115178144.22471109</v>
      </c>
      <c r="D96" s="25">
        <f>'Art. 9º-A'!I97</f>
        <v>285706970.03778416</v>
      </c>
      <c r="E96" s="26">
        <f>'9496'!T96</f>
        <v>232939326.71813062</v>
      </c>
      <c r="F96" s="26">
        <f>'9496'!U96</f>
        <v>111915874.80943844</v>
      </c>
      <c r="G96" s="26">
        <f>'9496'!V96</f>
        <v>344855201.52756906</v>
      </c>
      <c r="H96" s="45"/>
      <c r="I96" s="45"/>
      <c r="J96" s="45"/>
      <c r="K96" s="27">
        <f>'Fluxo dív. garantidas - RRF'!J96</f>
        <v>5541490.6099999994</v>
      </c>
      <c r="L96" s="27">
        <f>'Fluxo dív. garantidas - RRF'!I96</f>
        <v>1059235.1144444458</v>
      </c>
      <c r="M96" s="27">
        <f>'Fluxo dív. garantidas - RRF'!K96</f>
        <v>6600725.7244444452</v>
      </c>
      <c r="N96" s="67">
        <f>'Contratos fora RRF'!AS96</f>
        <v>5021328.736399225</v>
      </c>
      <c r="O96" s="67">
        <f>'Contratos fora RRF'!AR96</f>
        <v>9636519.2433525827</v>
      </c>
      <c r="P96" s="28">
        <f>'Contratos fora RRF'!AT96</f>
        <v>14657847.979751807</v>
      </c>
      <c r="Q96" s="30"/>
      <c r="R96" s="30"/>
      <c r="S96" s="30"/>
      <c r="T96" s="68">
        <f t="shared" si="13"/>
        <v>414030971.87760293</v>
      </c>
      <c r="U96" s="68">
        <f t="shared" si="14"/>
        <v>237789773.39194655</v>
      </c>
      <c r="V96" s="68">
        <f t="shared" si="15"/>
        <v>651820745.26954949</v>
      </c>
      <c r="X96">
        <f t="shared" si="12"/>
        <v>2029</v>
      </c>
    </row>
    <row r="97" spans="1:24" x14ac:dyDescent="0.3">
      <c r="A97" s="66">
        <v>47423</v>
      </c>
      <c r="B97" s="25">
        <f>'Art. 9º-A'!J98</f>
        <v>171028644.82872316</v>
      </c>
      <c r="C97" s="25">
        <f>'Art. 9º-A'!K98</f>
        <v>116162309.98034826</v>
      </c>
      <c r="D97" s="25">
        <f>'Art. 9º-A'!I98</f>
        <v>287190954.80907142</v>
      </c>
      <c r="E97" s="26">
        <f>'9496'!T97</f>
        <v>232756019.85711837</v>
      </c>
      <c r="F97" s="26">
        <f>'9496'!U97</f>
        <v>112836034.64728898</v>
      </c>
      <c r="G97" s="26">
        <f>'9496'!V97</f>
        <v>345592054.50440735</v>
      </c>
      <c r="H97" s="45"/>
      <c r="I97" s="45"/>
      <c r="J97" s="45"/>
      <c r="K97" s="27">
        <f>'Fluxo dív. garantidas - RRF'!J97</f>
        <v>27363170.98</v>
      </c>
      <c r="L97" s="27">
        <f>'Fluxo dív. garantidas - RRF'!I97</f>
        <v>74519413.794444442</v>
      </c>
      <c r="M97" s="27">
        <f>'Fluxo dív. garantidas - RRF'!K97</f>
        <v>101882584.77444445</v>
      </c>
      <c r="N97" s="67">
        <f>'Contratos fora RRF'!AS97</f>
        <v>1061392.7027111966</v>
      </c>
      <c r="O97" s="67">
        <f>'Contratos fora RRF'!AR97</f>
        <v>12469603.693851814</v>
      </c>
      <c r="P97" s="28">
        <f>'Contratos fora RRF'!AT97</f>
        <v>13530996.396563008</v>
      </c>
      <c r="Q97" s="30"/>
      <c r="R97" s="30"/>
      <c r="S97" s="30"/>
      <c r="T97" s="68">
        <f t="shared" si="13"/>
        <v>432209228.3685528</v>
      </c>
      <c r="U97" s="68">
        <f t="shared" si="14"/>
        <v>315987362.11593354</v>
      </c>
      <c r="V97" s="68">
        <f t="shared" si="15"/>
        <v>748196590.48448634</v>
      </c>
      <c r="X97">
        <f t="shared" si="12"/>
        <v>2029</v>
      </c>
    </row>
    <row r="98" spans="1:24" x14ac:dyDescent="0.3">
      <c r="A98" s="66">
        <v>47453</v>
      </c>
      <c r="B98" s="25">
        <f>'Art. 9º-A'!J99</f>
        <v>171795301.74175611</v>
      </c>
      <c r="C98" s="25">
        <f>'Art. 9º-A'!K99</f>
        <v>117337616.7866458</v>
      </c>
      <c r="D98" s="25">
        <f>'Art. 9º-A'!I99</f>
        <v>289132918.52840191</v>
      </c>
      <c r="E98" s="26">
        <f>'9496'!T98</f>
        <v>233196014.04053164</v>
      </c>
      <c r="F98" s="26">
        <f>'9496'!U98</f>
        <v>114134628.61793083</v>
      </c>
      <c r="G98" s="26">
        <f>'9496'!V98</f>
        <v>347330642.65846246</v>
      </c>
      <c r="H98" s="45"/>
      <c r="I98" s="45"/>
      <c r="J98" s="45"/>
      <c r="K98" s="27">
        <f>'Fluxo dív. garantidas - RRF'!J98</f>
        <v>5762426.0899999999</v>
      </c>
      <c r="L98" s="27">
        <f>'Fluxo dív. garantidas - RRF'!I98</f>
        <v>1010138.3411111115</v>
      </c>
      <c r="M98" s="27">
        <f>'Fluxo dív. garantidas - RRF'!K98</f>
        <v>6772564.4311111113</v>
      </c>
      <c r="N98" s="67">
        <f>'Contratos fora RRF'!AS98</f>
        <v>256493.90822098134</v>
      </c>
      <c r="O98" s="67">
        <f>'Contratos fora RRF'!AR98</f>
        <v>1707939.5266597532</v>
      </c>
      <c r="P98" s="28">
        <f>'Contratos fora RRF'!AT98</f>
        <v>1964433.4348807344</v>
      </c>
      <c r="Q98" s="30"/>
      <c r="R98" s="30"/>
      <c r="S98" s="30"/>
      <c r="T98" s="68">
        <f t="shared" si="13"/>
        <v>411010235.7805087</v>
      </c>
      <c r="U98" s="68">
        <f t="shared" si="14"/>
        <v>234190323.27234751</v>
      </c>
      <c r="V98" s="68">
        <f t="shared" si="15"/>
        <v>645200559.05285621</v>
      </c>
      <c r="X98">
        <f t="shared" si="12"/>
        <v>2029</v>
      </c>
    </row>
    <row r="99" spans="1:24" x14ac:dyDescent="0.3">
      <c r="A99" s="66">
        <v>47484</v>
      </c>
      <c r="B99" s="25">
        <f>'Art. 9º-A'!J100</f>
        <v>172353820.36780816</v>
      </c>
      <c r="C99" s="25">
        <f>'Art. 9º-A'!K100</f>
        <v>118381003.96920085</v>
      </c>
      <c r="D99" s="25">
        <f>'Art. 9º-A'!I100</f>
        <v>290734824.33700901</v>
      </c>
      <c r="E99" s="26">
        <f>'9496'!T99</f>
        <v>233164810.02024084</v>
      </c>
      <c r="F99" s="26">
        <f>'9496'!U99</f>
        <v>164945603.09882736</v>
      </c>
      <c r="G99" s="26">
        <f>'9496'!V99</f>
        <v>398110413.11906821</v>
      </c>
      <c r="H99" s="45"/>
      <c r="I99" s="45"/>
      <c r="J99" s="45"/>
      <c r="K99" s="27">
        <f>'Fluxo dív. garantidas - RRF'!J99</f>
        <v>5683526.3399999999</v>
      </c>
      <c r="L99" s="27">
        <f>'Fluxo dív. garantidas - RRF'!I99</f>
        <v>1986414.1844444443</v>
      </c>
      <c r="M99" s="27">
        <f>'Fluxo dív. garantidas - RRF'!K99</f>
        <v>7669940.5244444441</v>
      </c>
      <c r="N99" s="67">
        <f>'Contratos fora RRF'!AS99</f>
        <v>41153836.115988858</v>
      </c>
      <c r="O99" s="67">
        <f>'Contratos fora RRF'!AR99</f>
        <v>60607797.983501412</v>
      </c>
      <c r="P99" s="28">
        <f>'Contratos fora RRF'!AT99</f>
        <v>101761634.09949028</v>
      </c>
      <c r="Q99" s="30"/>
      <c r="R99" s="30"/>
      <c r="S99" s="30"/>
      <c r="T99" s="68">
        <f t="shared" si="13"/>
        <v>452355992.84403783</v>
      </c>
      <c r="U99" s="68">
        <f t="shared" si="14"/>
        <v>345920819.23597407</v>
      </c>
      <c r="V99" s="68">
        <f t="shared" si="15"/>
        <v>798276812.08001184</v>
      </c>
      <c r="X99">
        <f t="shared" ref="X99:X122" si="16">YEAR(A99)</f>
        <v>2030</v>
      </c>
    </row>
    <row r="100" spans="1:24" x14ac:dyDescent="0.3">
      <c r="A100" s="66">
        <v>47515</v>
      </c>
      <c r="B100" s="25">
        <f>'Art. 9º-A'!J101</f>
        <v>172742604.28090522</v>
      </c>
      <c r="C100" s="25">
        <f>'Art. 9º-A'!K101</f>
        <v>119316708.27645478</v>
      </c>
      <c r="D100" s="25">
        <f>'Art. 9º-A'!I101</f>
        <v>292059312.55735999</v>
      </c>
      <c r="E100" s="26">
        <f>'9496'!T100</f>
        <v>233346465.52666309</v>
      </c>
      <c r="F100" s="26">
        <f>'9496'!U100</f>
        <v>166265330.3832204</v>
      </c>
      <c r="G100" s="26">
        <f>'9496'!V100</f>
        <v>399611795.9098835</v>
      </c>
      <c r="H100" s="45"/>
      <c r="I100" s="45"/>
      <c r="J100" s="45"/>
      <c r="K100" s="27">
        <f>'Fluxo dív. garantidas - RRF'!J100</f>
        <v>5833130.5700000003</v>
      </c>
      <c r="L100" s="27">
        <f>'Fluxo dív. garantidas - RRF'!I100</f>
        <v>1969791.4922222216</v>
      </c>
      <c r="M100" s="27">
        <f>'Fluxo dív. garantidas - RRF'!K100</f>
        <v>7802922.0622222219</v>
      </c>
      <c r="N100" s="67">
        <f>'Contratos fora RRF'!AS100</f>
        <v>2663244.1376133817</v>
      </c>
      <c r="O100" s="67">
        <f>'Contratos fora RRF'!AR100</f>
        <v>8354776.7557709944</v>
      </c>
      <c r="P100" s="28">
        <f>'Contratos fora RRF'!AT100</f>
        <v>11018020.893384377</v>
      </c>
      <c r="Q100" s="30"/>
      <c r="R100" s="30"/>
      <c r="S100" s="30"/>
      <c r="T100" s="68">
        <f t="shared" si="13"/>
        <v>414585444.51518166</v>
      </c>
      <c r="U100" s="68">
        <f t="shared" si="14"/>
        <v>295906606.90766835</v>
      </c>
      <c r="V100" s="68">
        <f t="shared" si="15"/>
        <v>710492051.42285001</v>
      </c>
      <c r="X100">
        <f t="shared" si="16"/>
        <v>2030</v>
      </c>
    </row>
    <row r="101" spans="1:24" x14ac:dyDescent="0.3">
      <c r="A101" s="66">
        <v>47543</v>
      </c>
      <c r="B101" s="25">
        <f>'Art. 9º-A'!J102</f>
        <v>173234050.15408656</v>
      </c>
      <c r="C101" s="25">
        <f>'Art. 9º-A'!K102</f>
        <v>120332065.85636637</v>
      </c>
      <c r="D101" s="25">
        <f>'Art. 9º-A'!I102</f>
        <v>293566116.01045293</v>
      </c>
      <c r="E101" s="26">
        <f>'9496'!T101</f>
        <v>233660515.99908063</v>
      </c>
      <c r="F101" s="26">
        <f>'9496'!U101</f>
        <v>167764727.84915194</v>
      </c>
      <c r="G101" s="26">
        <f>'9496'!V101</f>
        <v>401425243.84823257</v>
      </c>
      <c r="H101" s="45"/>
      <c r="I101" s="45"/>
      <c r="J101" s="45"/>
      <c r="K101" s="27">
        <f>'Fluxo dív. garantidas - RRF'!J101</f>
        <v>29585187.249999996</v>
      </c>
      <c r="L101" s="27">
        <f>'Fluxo dív. garantidas - RRF'!I101</f>
        <v>98735118.527777776</v>
      </c>
      <c r="M101" s="27">
        <f>'Fluxo dív. garantidas - RRF'!K101</f>
        <v>128320305.77777778</v>
      </c>
      <c r="N101" s="67">
        <f>'Contratos fora RRF'!AS101</f>
        <v>209408.04091596976</v>
      </c>
      <c r="O101" s="67">
        <f>'Contratos fora RRF'!AR101</f>
        <v>1740625.8889445183</v>
      </c>
      <c r="P101" s="28">
        <f>'Contratos fora RRF'!AT101</f>
        <v>1950033.9298604878</v>
      </c>
      <c r="Q101" s="30"/>
      <c r="R101" s="30"/>
      <c r="S101" s="30"/>
      <c r="T101" s="68">
        <f t="shared" si="13"/>
        <v>436689161.44408315</v>
      </c>
      <c r="U101" s="68">
        <f t="shared" si="14"/>
        <v>388572538.1222406</v>
      </c>
      <c r="V101" s="68">
        <f t="shared" si="15"/>
        <v>825261699.56632376</v>
      </c>
      <c r="X101">
        <f t="shared" si="16"/>
        <v>2030</v>
      </c>
    </row>
    <row r="102" spans="1:24" x14ac:dyDescent="0.3">
      <c r="A102" s="66">
        <v>47574</v>
      </c>
      <c r="B102" s="25">
        <f>'Art. 9º-A'!J103</f>
        <v>173656931.07361737</v>
      </c>
      <c r="C102" s="25">
        <f>'Art. 9º-A'!K103</f>
        <v>121308772.85792926</v>
      </c>
      <c r="D102" s="25">
        <f>'Art. 9º-A'!I103</f>
        <v>294965703.93154663</v>
      </c>
      <c r="E102" s="26">
        <f>'9496'!T102</f>
        <v>233670413.0815374</v>
      </c>
      <c r="F102" s="26">
        <f>'9496'!U102</f>
        <v>168984632.01668051</v>
      </c>
      <c r="G102" s="26">
        <f>'9496'!V102</f>
        <v>402655045.0982179</v>
      </c>
      <c r="H102" s="45"/>
      <c r="I102" s="45"/>
      <c r="J102" s="45"/>
      <c r="K102" s="27">
        <f>'Fluxo dív. garantidas - RRF'!J102</f>
        <v>5798318.9500000002</v>
      </c>
      <c r="L102" s="27">
        <f>'Fluxo dív. garantidas - RRF'!I102</f>
        <v>1973659.4499999983</v>
      </c>
      <c r="M102" s="27">
        <f>'Fluxo dív. garantidas - RRF'!K102</f>
        <v>7771978.3999999985</v>
      </c>
      <c r="N102" s="67">
        <f>'Contratos fora RRF'!AS102</f>
        <v>4823245.692556994</v>
      </c>
      <c r="O102" s="67">
        <f>'Contratos fora RRF'!AR102</f>
        <v>9701716.1687695254</v>
      </c>
      <c r="P102" s="28">
        <f>'Contratos fora RRF'!AT102</f>
        <v>14524961.861326519</v>
      </c>
      <c r="Q102" s="30"/>
      <c r="R102" s="30"/>
      <c r="S102" s="30"/>
      <c r="T102" s="68">
        <f t="shared" si="13"/>
        <v>417948908.79771173</v>
      </c>
      <c r="U102" s="68">
        <f t="shared" si="14"/>
        <v>301968780.49337929</v>
      </c>
      <c r="V102" s="68">
        <f t="shared" si="15"/>
        <v>719917689.29109097</v>
      </c>
      <c r="X102">
        <f t="shared" si="16"/>
        <v>2030</v>
      </c>
    </row>
    <row r="103" spans="1:24" x14ac:dyDescent="0.3">
      <c r="A103" s="66">
        <v>47604</v>
      </c>
      <c r="B103" s="25">
        <f>'Art. 9º-A'!J104</f>
        <v>173969188.29265091</v>
      </c>
      <c r="C103" s="25">
        <f>'Art. 9º-A'!K104</f>
        <v>122216574.1014255</v>
      </c>
      <c r="D103" s="25">
        <f>'Art. 9º-A'!I104</f>
        <v>296185762.39407641</v>
      </c>
      <c r="E103" s="26">
        <f>'9496'!T103</f>
        <v>233526092.60890871</v>
      </c>
      <c r="F103" s="26">
        <f>'9496'!U103</f>
        <v>170182748.2944032</v>
      </c>
      <c r="G103" s="26">
        <f>'9496'!V103</f>
        <v>403708840.90331191</v>
      </c>
      <c r="H103" s="45"/>
      <c r="I103" s="45"/>
      <c r="J103" s="45"/>
      <c r="K103" s="27">
        <f>'Fluxo dív. garantidas - RRF'!J103</f>
        <v>24806980.73</v>
      </c>
      <c r="L103" s="27">
        <f>'Fluxo dív. garantidas - RRF'!I103</f>
        <v>89358089.901111096</v>
      </c>
      <c r="M103" s="27">
        <f>'Fluxo dív. garantidas - RRF'!K103</f>
        <v>114165070.6311111</v>
      </c>
      <c r="N103" s="67">
        <f>'Contratos fora RRF'!AS103</f>
        <v>789280.87189323467</v>
      </c>
      <c r="O103" s="67">
        <f>'Contratos fora RRF'!AR103</f>
        <v>12535378.127044104</v>
      </c>
      <c r="P103" s="28">
        <f>'Contratos fora RRF'!AT103</f>
        <v>13324658.998937339</v>
      </c>
      <c r="Q103" s="30"/>
      <c r="R103" s="30"/>
      <c r="S103" s="30"/>
      <c r="T103" s="68">
        <f t="shared" si="13"/>
        <v>433091542.50345284</v>
      </c>
      <c r="U103" s="68">
        <f t="shared" si="14"/>
        <v>394292790.42398393</v>
      </c>
      <c r="V103" s="68">
        <f t="shared" si="15"/>
        <v>827384332.92743683</v>
      </c>
      <c r="X103">
        <f t="shared" si="16"/>
        <v>2030</v>
      </c>
    </row>
    <row r="104" spans="1:24" x14ac:dyDescent="0.3">
      <c r="A104" s="66">
        <v>47635</v>
      </c>
      <c r="B104" s="25">
        <f>'Art. 9º-A'!J105</f>
        <v>174442746.96454</v>
      </c>
      <c r="C104" s="25">
        <f>'Art. 9º-A'!K105</f>
        <v>123246364.86450636</v>
      </c>
      <c r="D104" s="25">
        <f>'Art. 9º-A'!I105</f>
        <v>297689111.82904637</v>
      </c>
      <c r="E104" s="26">
        <f>'9496'!T104</f>
        <v>233906732.12677234</v>
      </c>
      <c r="F104" s="26">
        <f>'9496'!U104</f>
        <v>171697688.36466944</v>
      </c>
      <c r="G104" s="26">
        <f>'9496'!V104</f>
        <v>405604420.49144179</v>
      </c>
      <c r="H104" s="45"/>
      <c r="I104" s="45"/>
      <c r="J104" s="45"/>
      <c r="K104" s="27">
        <f>'Fluxo dív. garantidas - RRF'!J104</f>
        <v>5925740.3399999999</v>
      </c>
      <c r="L104" s="27">
        <f>'Fluxo dív. garantidas - RRF'!I104</f>
        <v>1959501.5177777773</v>
      </c>
      <c r="M104" s="27">
        <f>'Fluxo dív. garantidas - RRF'!K104</f>
        <v>7885241.8577777771</v>
      </c>
      <c r="N104" s="67">
        <f>'Contratos fora RRF'!AS104</f>
        <v>220173.29828393541</v>
      </c>
      <c r="O104" s="67">
        <f>'Contratos fora RRF'!AR104</f>
        <v>1774024.135980509</v>
      </c>
      <c r="P104" s="28">
        <f>'Contratos fora RRF'!AT104</f>
        <v>1994197.4342644447</v>
      </c>
      <c r="Q104" s="30"/>
      <c r="R104" s="30"/>
      <c r="S104" s="30"/>
      <c r="T104" s="68">
        <f t="shared" si="13"/>
        <v>414495392.72959626</v>
      </c>
      <c r="U104" s="68">
        <f t="shared" si="14"/>
        <v>298677578.88293409</v>
      </c>
      <c r="V104" s="68">
        <f t="shared" si="15"/>
        <v>713172971.61253035</v>
      </c>
      <c r="X104">
        <f t="shared" si="16"/>
        <v>2030</v>
      </c>
    </row>
    <row r="105" spans="1:24" x14ac:dyDescent="0.3">
      <c r="A105" s="66">
        <v>47665</v>
      </c>
      <c r="B105" s="25">
        <f>'Art. 9º-A'!J106</f>
        <v>174930664.58259031</v>
      </c>
      <c r="C105" s="25">
        <f>'Art. 9º-A'!K106</f>
        <v>124295778.76875171</v>
      </c>
      <c r="D105" s="25">
        <f>'Art. 9º-A'!I106</f>
        <v>299226443.35134202</v>
      </c>
      <c r="E105" s="26">
        <f>'9496'!T105</f>
        <v>234137772.63637719</v>
      </c>
      <c r="F105" s="26">
        <f>'9496'!U105</f>
        <v>173198590.78445074</v>
      </c>
      <c r="G105" s="26">
        <f>'9496'!V105</f>
        <v>407336363.42082793</v>
      </c>
      <c r="H105" s="45"/>
      <c r="I105" s="45"/>
      <c r="J105" s="45"/>
      <c r="K105" s="27">
        <f>'Fluxo dív. garantidas - RRF'!J105</f>
        <v>5399986.0099999998</v>
      </c>
      <c r="L105" s="27">
        <f>'Fluxo dív. garantidas - RRF'!I105</f>
        <v>2017918.6655555554</v>
      </c>
      <c r="M105" s="27">
        <f>'Fluxo dív. garantidas - RRF'!K105</f>
        <v>7417904.6755555551</v>
      </c>
      <c r="N105" s="67">
        <f>'Contratos fora RRF'!AS105</f>
        <v>39341627.251233988</v>
      </c>
      <c r="O105" s="67">
        <f>'Contratos fora RRF'!AR105</f>
        <v>60674398.769794755</v>
      </c>
      <c r="P105" s="28">
        <f>'Contratos fora RRF'!AT105</f>
        <v>100016026.02102874</v>
      </c>
      <c r="Q105" s="30"/>
      <c r="R105" s="30"/>
      <c r="S105" s="30"/>
      <c r="T105" s="68">
        <f t="shared" si="13"/>
        <v>453810050.48020148</v>
      </c>
      <c r="U105" s="68">
        <f t="shared" si="14"/>
        <v>360186686.98855281</v>
      </c>
      <c r="V105" s="68">
        <f t="shared" si="15"/>
        <v>813996737.46875429</v>
      </c>
      <c r="X105">
        <f t="shared" si="16"/>
        <v>2030</v>
      </c>
    </row>
    <row r="106" spans="1:24" x14ac:dyDescent="0.3">
      <c r="A106" s="66">
        <v>47696</v>
      </c>
      <c r="B106" s="25">
        <f>'Art. 9º-A'!J107</f>
        <v>175238782.45065209</v>
      </c>
      <c r="C106" s="25">
        <f>'Art. 9º-A'!K107</f>
        <v>125226354.57574496</v>
      </c>
      <c r="D106" s="25">
        <f>'Art. 9º-A'!I107</f>
        <v>300465137.02639705</v>
      </c>
      <c r="E106" s="26">
        <f>'9496'!T106</f>
        <v>233902097.37747905</v>
      </c>
      <c r="F106" s="26">
        <f>'9496'!U106</f>
        <v>174326771.06996897</v>
      </c>
      <c r="G106" s="26">
        <f>'9496'!V106</f>
        <v>408228868.44744802</v>
      </c>
      <c r="H106" s="45"/>
      <c r="I106" s="45"/>
      <c r="J106" s="45"/>
      <c r="K106" s="27">
        <f>'Fluxo dív. garantidas - RRF'!J106</f>
        <v>5728927.8699999992</v>
      </c>
      <c r="L106" s="27">
        <f>'Fluxo dív. garantidas - RRF'!I106</f>
        <v>1981369.5699999994</v>
      </c>
      <c r="M106" s="27">
        <f>'Fluxo dív. garantidas - RRF'!K106</f>
        <v>7710297.4399999985</v>
      </c>
      <c r="N106" s="67">
        <f>'Contratos fora RRF'!AS106</f>
        <v>2451615.6076229741</v>
      </c>
      <c r="O106" s="67">
        <f>'Contratos fora RRF'!AR106</f>
        <v>8421981.3097558469</v>
      </c>
      <c r="P106" s="28">
        <f>'Contratos fora RRF'!AT106</f>
        <v>10873596.91737882</v>
      </c>
      <c r="Q106" s="30"/>
      <c r="R106" s="30"/>
      <c r="S106" s="30"/>
      <c r="T106" s="68">
        <f t="shared" si="13"/>
        <v>417321423.30575413</v>
      </c>
      <c r="U106" s="68">
        <f t="shared" si="14"/>
        <v>309956476.52546978</v>
      </c>
      <c r="V106" s="68">
        <f t="shared" si="15"/>
        <v>727277899.83122396</v>
      </c>
      <c r="X106">
        <f t="shared" si="16"/>
        <v>2030</v>
      </c>
    </row>
    <row r="107" spans="1:24" x14ac:dyDescent="0.3">
      <c r="A107" s="66">
        <v>47727</v>
      </c>
      <c r="B107" s="25">
        <f>'Art. 9º-A'!J108</f>
        <v>175784248.50909293</v>
      </c>
      <c r="C107" s="25">
        <f>'Art. 9º-A'!K108</f>
        <v>126335800.96344966</v>
      </c>
      <c r="D107" s="25">
        <f>'Art. 9º-A'!I108</f>
        <v>302120049.47254258</v>
      </c>
      <c r="E107" s="26">
        <f>'9496'!T107</f>
        <v>234583263.84460971</v>
      </c>
      <c r="F107" s="26">
        <f>'9496'!U107</f>
        <v>176112210.40177003</v>
      </c>
      <c r="G107" s="26">
        <f>'9496'!V107</f>
        <v>410695474.24637973</v>
      </c>
      <c r="H107" s="45"/>
      <c r="I107" s="45"/>
      <c r="J107" s="45"/>
      <c r="K107" s="27">
        <f>'Fluxo dív. garantidas - RRF'!J107</f>
        <v>28477017.100000005</v>
      </c>
      <c r="L107" s="27">
        <f>'Fluxo dív. garantidas - RRF'!I107</f>
        <v>98858248.544444427</v>
      </c>
      <c r="M107" s="27">
        <f>'Fluxo dív. garantidas - RRF'!K107</f>
        <v>127335265.64444444</v>
      </c>
      <c r="N107" s="67">
        <f>'Contratos fora RRF'!AS107</f>
        <v>186198.83956341466</v>
      </c>
      <c r="O107" s="67">
        <f>'Contratos fora RRF'!AR107</f>
        <v>1808435.6076023211</v>
      </c>
      <c r="P107" s="28">
        <f>'Contratos fora RRF'!AT107</f>
        <v>1994634.4471657355</v>
      </c>
      <c r="Q107" s="30"/>
      <c r="R107" s="30"/>
      <c r="S107" s="30"/>
      <c r="T107" s="68">
        <f t="shared" si="13"/>
        <v>439030728.29326612</v>
      </c>
      <c r="U107" s="68">
        <f t="shared" si="14"/>
        <v>403114695.51726645</v>
      </c>
      <c r="V107" s="68">
        <f t="shared" si="15"/>
        <v>842145423.81053257</v>
      </c>
      <c r="X107">
        <f t="shared" si="16"/>
        <v>2030</v>
      </c>
    </row>
    <row r="108" spans="1:24" x14ac:dyDescent="0.3">
      <c r="A108" s="66">
        <v>47757</v>
      </c>
      <c r="B108" s="25">
        <f>'Art. 9º-A'!J109</f>
        <v>176196909.66404429</v>
      </c>
      <c r="C108" s="25">
        <f>'Art. 9º-A'!K109</f>
        <v>127359597.99973086</v>
      </c>
      <c r="D108" s="25">
        <f>'Art. 9º-A'!I109</f>
        <v>303556507.66377515</v>
      </c>
      <c r="E108" s="26">
        <f>'9496'!T108</f>
        <v>234329625.56492251</v>
      </c>
      <c r="F108" s="26">
        <f>'9496'!U108</f>
        <v>177293698.26991683</v>
      </c>
      <c r="G108" s="26">
        <f>'9496'!V108</f>
        <v>411623323.83483934</v>
      </c>
      <c r="H108" s="45"/>
      <c r="I108" s="45"/>
      <c r="J108" s="45"/>
      <c r="K108" s="27">
        <f>'Fluxo dív. garantidas - RRF'!J108</f>
        <v>5433056.96</v>
      </c>
      <c r="L108" s="27">
        <f>'Fluxo dív. garantidas - RRF'!I108</f>
        <v>2014244.1155555556</v>
      </c>
      <c r="M108" s="27">
        <f>'Fluxo dív. garantidas - RRF'!K108</f>
        <v>7447301.0755555555</v>
      </c>
      <c r="N108" s="67">
        <f>'Contratos fora RRF'!AS108</f>
        <v>4637742.3582119355</v>
      </c>
      <c r="O108" s="67">
        <f>'Contratos fora RRF'!AR108</f>
        <v>9770148.7142907865</v>
      </c>
      <c r="P108" s="28">
        <f>'Contratos fora RRF'!AT108</f>
        <v>14407891.072502725</v>
      </c>
      <c r="Q108" s="30"/>
      <c r="R108" s="30"/>
      <c r="S108" s="30"/>
      <c r="T108" s="68">
        <f t="shared" si="13"/>
        <v>420597334.54717875</v>
      </c>
      <c r="U108" s="68">
        <f t="shared" si="14"/>
        <v>316437689.09949404</v>
      </c>
      <c r="V108" s="68">
        <f t="shared" si="15"/>
        <v>737035023.64667273</v>
      </c>
      <c r="X108">
        <f t="shared" si="16"/>
        <v>2030</v>
      </c>
    </row>
    <row r="109" spans="1:24" x14ac:dyDescent="0.3">
      <c r="A109" s="66">
        <v>47788</v>
      </c>
      <c r="B109" s="25">
        <f>'Art. 9º-A'!J110</f>
        <v>176380509.20192525</v>
      </c>
      <c r="C109" s="25">
        <f>'Art. 9º-A'!K110</f>
        <v>128226233.35234663</v>
      </c>
      <c r="D109" s="25">
        <f>'Art. 9º-A'!I110</f>
        <v>304606742.55427188</v>
      </c>
      <c r="E109" s="26">
        <f>'9496'!T109</f>
        <v>233988744.20417818</v>
      </c>
      <c r="F109" s="26">
        <f>'9496'!U109</f>
        <v>178335551.38988623</v>
      </c>
      <c r="G109" s="26">
        <f>'9496'!V109</f>
        <v>412324295.59406441</v>
      </c>
      <c r="H109" s="45"/>
      <c r="I109" s="45"/>
      <c r="J109" s="45"/>
      <c r="K109" s="27">
        <f>'Fluxo dív. garantidas - RRF'!J109</f>
        <v>23595800.160000004</v>
      </c>
      <c r="L109" s="27">
        <f>'Fluxo dív. garantidas - RRF'!I109</f>
        <v>89492665.519999981</v>
      </c>
      <c r="M109" s="27">
        <f>'Fluxo dív. garantidas - RRF'!K109</f>
        <v>113088465.67999999</v>
      </c>
      <c r="N109" s="67">
        <f>'Contratos fora RRF'!AS109</f>
        <v>571467.14282182883</v>
      </c>
      <c r="O109" s="67">
        <f>'Contratos fora RRF'!AR109</f>
        <v>12604064.302402293</v>
      </c>
      <c r="P109" s="28">
        <f>'Contratos fora RRF'!AT109</f>
        <v>13175531.445224123</v>
      </c>
      <c r="Q109" s="30"/>
      <c r="R109" s="30"/>
      <c r="S109" s="30"/>
      <c r="T109" s="68">
        <f t="shared" si="13"/>
        <v>434536520.70892531</v>
      </c>
      <c r="U109" s="68">
        <f t="shared" si="14"/>
        <v>408658514.56463516</v>
      </c>
      <c r="V109" s="68">
        <f t="shared" si="15"/>
        <v>843195035.27356052</v>
      </c>
      <c r="X109">
        <f t="shared" si="16"/>
        <v>2030</v>
      </c>
    </row>
    <row r="110" spans="1:24" x14ac:dyDescent="0.3">
      <c r="A110" s="66">
        <v>47818</v>
      </c>
      <c r="B110" s="25">
        <f>'Art. 9º-A'!J111</f>
        <v>176605943.88926911</v>
      </c>
      <c r="C110" s="25">
        <f>'Art. 9º-A'!K111</f>
        <v>129131010.00934398</v>
      </c>
      <c r="D110" s="25">
        <f>'Art. 9º-A'!I111</f>
        <v>305736953.8986131</v>
      </c>
      <c r="E110" s="26">
        <f>'9496'!T110</f>
        <v>233731414.12360051</v>
      </c>
      <c r="F110" s="26">
        <f>'9496'!U110</f>
        <v>179535042.13020089</v>
      </c>
      <c r="G110" s="26">
        <f>'9496'!V110</f>
        <v>413266456.25380141</v>
      </c>
      <c r="H110" s="45"/>
      <c r="I110" s="45"/>
      <c r="J110" s="45"/>
      <c r="K110" s="27">
        <f>'Fluxo dív. garantidas - RRF'!J110</f>
        <v>5324766.16</v>
      </c>
      <c r="L110" s="27">
        <f>'Fluxo dív. garantidas - RRF'!I110</f>
        <v>2026276.4266666658</v>
      </c>
      <c r="M110" s="27">
        <f>'Fluxo dív. garantidas - RRF'!K110</f>
        <v>7351042.586666666</v>
      </c>
      <c r="N110" s="67">
        <f>'Contratos fora RRF'!AS110</f>
        <v>138169.13171060008</v>
      </c>
      <c r="O110" s="67">
        <f>'Contratos fora RRF'!AR110</f>
        <v>1843332.755082458</v>
      </c>
      <c r="P110" s="28">
        <f>'Contratos fora RRF'!AT110</f>
        <v>1981501.8867930581</v>
      </c>
      <c r="Q110" s="30"/>
      <c r="R110" s="30"/>
      <c r="S110" s="30"/>
      <c r="T110" s="68">
        <f t="shared" si="13"/>
        <v>415800293.30458021</v>
      </c>
      <c r="U110" s="68">
        <f t="shared" si="14"/>
        <v>312535661.32129401</v>
      </c>
      <c r="V110" s="68">
        <f t="shared" si="15"/>
        <v>728335954.62587428</v>
      </c>
      <c r="X110">
        <f t="shared" si="16"/>
        <v>2030</v>
      </c>
    </row>
    <row r="111" spans="1:24" x14ac:dyDescent="0.3">
      <c r="A111" s="66">
        <v>47849</v>
      </c>
      <c r="B111" s="25">
        <f>'Art. 9º-A'!J112</f>
        <v>176785277.62447491</v>
      </c>
      <c r="C111" s="25">
        <f>'Art. 9º-A'!K112</f>
        <v>130009878.73610994</v>
      </c>
      <c r="D111" s="25">
        <f>'Art. 9º-A'!I112</f>
        <v>306795156.36058486</v>
      </c>
      <c r="E111" s="26">
        <f>'9496'!T111</f>
        <v>233535250.88429278</v>
      </c>
      <c r="F111" s="26">
        <f>'9496'!U111</f>
        <v>232536016.86749583</v>
      </c>
      <c r="G111" s="26">
        <f>'9496'!V111</f>
        <v>466071267.75178862</v>
      </c>
      <c r="H111" s="45"/>
      <c r="I111" s="45"/>
      <c r="J111" s="45"/>
      <c r="K111" s="27">
        <f>'Fluxo dív. garantidas - RRF'!J111</f>
        <v>5569512.0096012857</v>
      </c>
      <c r="L111" s="27">
        <f>'Fluxo dív. garantidas - RRF'!I111</f>
        <v>2945156.7328496184</v>
      </c>
      <c r="M111" s="27">
        <f>'Fluxo dív. garantidas - RRF'!K111</f>
        <v>8514668.7424509041</v>
      </c>
      <c r="N111" s="67">
        <f>'Contratos fora RRF'!AS111</f>
        <v>38871287.878630824</v>
      </c>
      <c r="O111" s="67">
        <f>'Contratos fora RRF'!AR111</f>
        <v>60744066.815939143</v>
      </c>
      <c r="P111" s="28">
        <f>'Contratos fora RRF'!AT111</f>
        <v>99615354.694569945</v>
      </c>
      <c r="Q111" s="30"/>
      <c r="R111" s="30"/>
      <c r="S111" s="30"/>
      <c r="T111" s="68">
        <f t="shared" si="13"/>
        <v>454761328.39699984</v>
      </c>
      <c r="U111" s="68">
        <f t="shared" si="14"/>
        <v>426235119.15239453</v>
      </c>
      <c r="V111" s="68">
        <f t="shared" si="15"/>
        <v>880996447.54939437</v>
      </c>
      <c r="X111">
        <f t="shared" si="16"/>
        <v>2031</v>
      </c>
    </row>
    <row r="112" spans="1:24" x14ac:dyDescent="0.3">
      <c r="A112" s="66">
        <v>47880</v>
      </c>
      <c r="B112" s="25">
        <f>'Art. 9º-A'!J113</f>
        <v>176786795.17543992</v>
      </c>
      <c r="C112" s="25">
        <f>'Art. 9º-A'!K113</f>
        <v>130764918.04073009</v>
      </c>
      <c r="D112" s="25">
        <f>'Art. 9º-A'!I113</f>
        <v>307551713.21617001</v>
      </c>
      <c r="E112" s="26">
        <f>'9496'!T112</f>
        <v>233395456.91067934</v>
      </c>
      <c r="F112" s="26">
        <f>'9496'!U112</f>
        <v>233903074.19528008</v>
      </c>
      <c r="G112" s="26">
        <f>'9496'!V112</f>
        <v>467298531.10595942</v>
      </c>
      <c r="H112" s="45"/>
      <c r="I112" s="45"/>
      <c r="J112" s="45"/>
      <c r="K112" s="27">
        <f>'Fluxo dív. garantidas - RRF'!J112</f>
        <v>5783747.4830103274</v>
      </c>
      <c r="L112" s="27">
        <f>'Fluxo dív. garantidas - RRF'!I112</f>
        <v>2945156.7328496184</v>
      </c>
      <c r="M112" s="27">
        <f>'Fluxo dív. garantidas - RRF'!K112</f>
        <v>8728904.2158599459</v>
      </c>
      <c r="N112" s="67">
        <f>'Contratos fora RRF'!AS112</f>
        <v>2321856.8864824567</v>
      </c>
      <c r="O112" s="67">
        <f>'Contratos fora RRF'!AR112</f>
        <v>8491709.7285470963</v>
      </c>
      <c r="P112" s="28">
        <f>'Contratos fora RRF'!AT112</f>
        <v>10813566.615029555</v>
      </c>
      <c r="Q112" s="30"/>
      <c r="R112" s="30"/>
      <c r="S112" s="30"/>
      <c r="T112" s="68">
        <f t="shared" si="13"/>
        <v>418287856.45561212</v>
      </c>
      <c r="U112" s="68">
        <f t="shared" si="14"/>
        <v>376104858.69740689</v>
      </c>
      <c r="V112" s="68">
        <f t="shared" si="15"/>
        <v>794392715.15301895</v>
      </c>
      <c r="X112">
        <f t="shared" si="16"/>
        <v>2031</v>
      </c>
    </row>
    <row r="113" spans="1:24" x14ac:dyDescent="0.3">
      <c r="A113" s="66">
        <v>47908</v>
      </c>
      <c r="B113" s="25">
        <f>'Art. 9º-A'!J114</f>
        <v>176785793.46458051</v>
      </c>
      <c r="C113" s="25">
        <f>'Art. 9º-A'!K114</f>
        <v>131524342.27638057</v>
      </c>
      <c r="D113" s="25">
        <f>'Art. 9º-A'!I114</f>
        <v>308310135.74096107</v>
      </c>
      <c r="E113" s="26">
        <f>'9496'!T113</f>
        <v>233127975.08980316</v>
      </c>
      <c r="F113" s="26">
        <f>'9496'!U113</f>
        <v>235244790.40662366</v>
      </c>
      <c r="G113" s="26">
        <f>'9496'!V113</f>
        <v>468372765.49642682</v>
      </c>
      <c r="H113" s="45"/>
      <c r="I113" s="45"/>
      <c r="J113" s="45"/>
      <c r="K113" s="27">
        <f>'Fluxo dív. garantidas - RRF'!J113</f>
        <v>22144736.413451433</v>
      </c>
      <c r="L113" s="27">
        <f>'Fluxo dív. garantidas - RRF'!I113</f>
        <v>84675156.732849628</v>
      </c>
      <c r="M113" s="27">
        <f>'Fluxo dív. garantidas - RRF'!K113</f>
        <v>106819893.14630106</v>
      </c>
      <c r="N113" s="67">
        <f>'Contratos fora RRF'!AS113</f>
        <v>112311.94496910307</v>
      </c>
      <c r="O113" s="67">
        <f>'Contratos fora RRF'!AR113</f>
        <v>1878610.9223839461</v>
      </c>
      <c r="P113" s="28">
        <f>'Contratos fora RRF'!AT113</f>
        <v>1990922.8673530491</v>
      </c>
      <c r="Q113" s="30"/>
      <c r="R113" s="30"/>
      <c r="S113" s="30"/>
      <c r="T113" s="68">
        <f t="shared" si="13"/>
        <v>432170816.91280419</v>
      </c>
      <c r="U113" s="68">
        <f t="shared" si="14"/>
        <v>453322900.33823776</v>
      </c>
      <c r="V113" s="68">
        <f t="shared" si="15"/>
        <v>885493717.25104189</v>
      </c>
      <c r="X113">
        <f t="shared" si="16"/>
        <v>2031</v>
      </c>
    </row>
    <row r="114" spans="1:24" x14ac:dyDescent="0.3">
      <c r="A114" s="66">
        <v>47939</v>
      </c>
      <c r="B114" s="25">
        <f>'Art. 9º-A'!J115</f>
        <v>176782251.62691602</v>
      </c>
      <c r="C114" s="25">
        <f>'Art. 9º-A'!K115</f>
        <v>132288176.90878233</v>
      </c>
      <c r="D114" s="25">
        <f>'Art. 9º-A'!I115</f>
        <v>309070428.53569835</v>
      </c>
      <c r="E114" s="26">
        <f>'9496'!T114</f>
        <v>232983403.92462727</v>
      </c>
      <c r="F114" s="26">
        <f>'9496'!U114</f>
        <v>236629159.995639</v>
      </c>
      <c r="G114" s="26">
        <f>'9496'!V114</f>
        <v>469612563.92026627</v>
      </c>
      <c r="H114" s="45"/>
      <c r="I114" s="45"/>
      <c r="J114" s="45"/>
      <c r="K114" s="27">
        <f>'Fluxo dív. garantidas - RRF'!J114</f>
        <v>5446310.6022739038</v>
      </c>
      <c r="L114" s="27">
        <f>'Fluxo dív. garantidas - RRF'!I114</f>
        <v>2945156.7328496203</v>
      </c>
      <c r="M114" s="27">
        <f>'Fluxo dív. garantidas - RRF'!K114</f>
        <v>8391467.3351235241</v>
      </c>
      <c r="N114" s="67">
        <f>'Contratos fora RRF'!AS114</f>
        <v>4419769.0317191845</v>
      </c>
      <c r="O114" s="67">
        <f>'Contratos fora RRF'!AR114</f>
        <v>9840488.3584210239</v>
      </c>
      <c r="P114" s="28">
        <f>'Contratos fora RRF'!AT114</f>
        <v>14260257.390140207</v>
      </c>
      <c r="Q114" s="30"/>
      <c r="R114" s="30"/>
      <c r="S114" s="30"/>
      <c r="T114" s="68">
        <f t="shared" si="13"/>
        <v>419631735.18553638</v>
      </c>
      <c r="U114" s="68">
        <f t="shared" si="14"/>
        <v>381702981.99569201</v>
      </c>
      <c r="V114" s="68">
        <f t="shared" si="15"/>
        <v>801334717.1812284</v>
      </c>
      <c r="X114">
        <f t="shared" si="16"/>
        <v>2031</v>
      </c>
    </row>
    <row r="115" spans="1:24" x14ac:dyDescent="0.3">
      <c r="A115" s="66">
        <v>47969</v>
      </c>
      <c r="B115" s="25">
        <f>'Art. 9º-A'!J116</f>
        <v>176776148.66091788</v>
      </c>
      <c r="C115" s="25">
        <f>'Art. 9º-A'!K116</f>
        <v>133056447.55154943</v>
      </c>
      <c r="D115" s="25">
        <f>'Art. 9º-A'!I116</f>
        <v>309832596.21246731</v>
      </c>
      <c r="E115" s="26">
        <f>'9496'!T115</f>
        <v>232700510.2237286</v>
      </c>
      <c r="F115" s="26">
        <f>'9496'!U115</f>
        <v>237985117.99997973</v>
      </c>
      <c r="G115" s="26">
        <f>'9496'!V115</f>
        <v>470685628.22370833</v>
      </c>
      <c r="H115" s="45"/>
      <c r="I115" s="45"/>
      <c r="J115" s="45"/>
      <c r="K115" s="27">
        <f>'Fluxo dív. garantidas - RRF'!J115</f>
        <v>20999381.705867574</v>
      </c>
      <c r="L115" s="27">
        <f>'Fluxo dív. garantidas - RRF'!I115</f>
        <v>78473942.522849634</v>
      </c>
      <c r="M115" s="27">
        <f>'Fluxo dív. garantidas - RRF'!K115</f>
        <v>99473324.228717208</v>
      </c>
      <c r="N115" s="67">
        <f>'Contratos fora RRF'!AS115</f>
        <v>295210.03975823516</v>
      </c>
      <c r="O115" s="67">
        <f>'Contratos fora RRF'!AR115</f>
        <v>12674952.647413835</v>
      </c>
      <c r="P115" s="28">
        <f>'Contratos fora RRF'!AT115</f>
        <v>12970162.687172068</v>
      </c>
      <c r="Q115" s="30"/>
      <c r="R115" s="30"/>
      <c r="S115" s="30"/>
      <c r="T115" s="68">
        <f t="shared" si="13"/>
        <v>430771250.63027227</v>
      </c>
      <c r="U115" s="68">
        <f t="shared" si="14"/>
        <v>462190460.72179264</v>
      </c>
      <c r="V115" s="68">
        <f t="shared" si="15"/>
        <v>892961711.35206485</v>
      </c>
      <c r="X115">
        <f t="shared" si="16"/>
        <v>2031</v>
      </c>
    </row>
    <row r="116" spans="1:24" x14ac:dyDescent="0.3">
      <c r="A116" s="66">
        <v>48000</v>
      </c>
      <c r="B116" s="25">
        <f>'Art. 9º-A'!J117</f>
        <v>176767463.42767832</v>
      </c>
      <c r="C116" s="25">
        <f>'Art. 9º-A'!K117</f>
        <v>133829179.96704891</v>
      </c>
      <c r="D116" s="25">
        <f>'Art. 9º-A'!I117</f>
        <v>310596643.39472723</v>
      </c>
      <c r="E116" s="26">
        <f>'9496'!T116</f>
        <v>232545934.99177557</v>
      </c>
      <c r="F116" s="26">
        <f>'9496'!U116</f>
        <v>239385613.88100624</v>
      </c>
      <c r="G116" s="26">
        <f>'9496'!V116</f>
        <v>471931548.87278181</v>
      </c>
      <c r="H116" s="45"/>
      <c r="I116" s="45"/>
      <c r="J116" s="45"/>
      <c r="K116" s="27">
        <f>'Fluxo dív. garantidas - RRF'!J116</f>
        <v>5639386.2793364255</v>
      </c>
      <c r="L116" s="27">
        <f>'Fluxo dív. garantidas - RRF'!I116</f>
        <v>2945156.7328496212</v>
      </c>
      <c r="M116" s="27">
        <f>'Fluxo dív. garantidas - RRF'!K116</f>
        <v>8584543.0121860467</v>
      </c>
      <c r="N116" s="67">
        <f>'Contratos fora RRF'!AS116</f>
        <v>97942.746484214251</v>
      </c>
      <c r="O116" s="67">
        <f>'Contratos fora RRF'!AR116</f>
        <v>1914576.1632479711</v>
      </c>
      <c r="P116" s="28">
        <f>'Contratos fora RRF'!AT116</f>
        <v>2012518.9097321853</v>
      </c>
      <c r="Q116" s="30"/>
      <c r="R116" s="30"/>
      <c r="S116" s="30"/>
      <c r="T116" s="68">
        <f t="shared" si="13"/>
        <v>415050727.44527453</v>
      </c>
      <c r="U116" s="68">
        <f t="shared" si="14"/>
        <v>378074526.74415278</v>
      </c>
      <c r="V116" s="68">
        <f t="shared" si="15"/>
        <v>793125254.18942738</v>
      </c>
      <c r="X116">
        <f t="shared" si="16"/>
        <v>2031</v>
      </c>
    </row>
    <row r="117" spans="1:24" x14ac:dyDescent="0.3">
      <c r="A117" s="66">
        <v>48030</v>
      </c>
      <c r="B117" s="25">
        <f>'Art. 9º-A'!J118</f>
        <v>176756174.65007481</v>
      </c>
      <c r="C117" s="25">
        <f>'Art. 9º-A'!K118</f>
        <v>134606400.06726375</v>
      </c>
      <c r="D117" s="25">
        <f>'Art. 9º-A'!I118</f>
        <v>311362574.71733856</v>
      </c>
      <c r="E117" s="26">
        <f>'9496'!T117</f>
        <v>232252544.83932513</v>
      </c>
      <c r="F117" s="26">
        <f>'9496'!U117</f>
        <v>240757367.21551472</v>
      </c>
      <c r="G117" s="26">
        <f>'9496'!V117</f>
        <v>473009912.05483985</v>
      </c>
      <c r="H117" s="45"/>
      <c r="I117" s="45"/>
      <c r="J117" s="45"/>
      <c r="K117" s="27">
        <f>'Fluxo dív. garantidas - RRF'!J117</f>
        <v>5295182.9153515063</v>
      </c>
      <c r="L117" s="27">
        <f>'Fluxo dív. garantidas - RRF'!I117</f>
        <v>2945156.7328496203</v>
      </c>
      <c r="M117" s="27">
        <f>'Fluxo dív. garantidas - RRF'!K117</f>
        <v>8240339.6482011266</v>
      </c>
      <c r="N117" s="67">
        <f>'Contratos fora RRF'!AS117</f>
        <v>37163972.02871719</v>
      </c>
      <c r="O117" s="67">
        <f>'Contratos fora RRF'!AR117</f>
        <v>60815877.80836349</v>
      </c>
      <c r="P117" s="28">
        <f>'Contratos fora RRF'!AT117</f>
        <v>97979849.837080687</v>
      </c>
      <c r="Q117" s="30"/>
      <c r="R117" s="30"/>
      <c r="S117" s="30"/>
      <c r="T117" s="68">
        <f t="shared" si="13"/>
        <v>451467874.43346858</v>
      </c>
      <c r="U117" s="68">
        <f t="shared" si="14"/>
        <v>439124801.82399154</v>
      </c>
      <c r="V117" s="68">
        <f t="shared" si="15"/>
        <v>890592676.25746012</v>
      </c>
      <c r="X117">
        <f t="shared" si="16"/>
        <v>2031</v>
      </c>
    </row>
    <row r="118" spans="1:24" x14ac:dyDescent="0.3">
      <c r="A118" s="66">
        <v>48061</v>
      </c>
      <c r="B118" s="25">
        <f>'Art. 9º-A'!J119</f>
        <v>176742260.91192913</v>
      </c>
      <c r="C118" s="25">
        <f>'Art. 9º-A'!K119</f>
        <v>135388133.91466248</v>
      </c>
      <c r="D118" s="25">
        <f>'Art. 9º-A'!I119</f>
        <v>312130394.82659161</v>
      </c>
      <c r="E118" s="26">
        <f>'9496'!T118</f>
        <v>232020776.03195533</v>
      </c>
      <c r="F118" s="26">
        <f>'9496'!U118</f>
        <v>242155578.46601167</v>
      </c>
      <c r="G118" s="26">
        <f>'9496'!V118</f>
        <v>474176354.497967</v>
      </c>
      <c r="H118" s="45"/>
      <c r="I118" s="45"/>
      <c r="J118" s="45"/>
      <c r="K118" s="27">
        <f>'Fluxo dív. garantidas - RRF'!J118</f>
        <v>5532395.2357777273</v>
      </c>
      <c r="L118" s="27">
        <f>'Fluxo dív. garantidas - RRF'!I118</f>
        <v>2945156.7328496212</v>
      </c>
      <c r="M118" s="27">
        <f>'Fluxo dív. garantidas - RRF'!K118</f>
        <v>8477551.9686273485</v>
      </c>
      <c r="N118" s="67">
        <f>'Contratos fora RRF'!AS118</f>
        <v>2101444.2402116144</v>
      </c>
      <c r="O118" s="67">
        <f>'Contratos fora RRF'!AR118</f>
        <v>8564278.4806685969</v>
      </c>
      <c r="P118" s="28">
        <f>'Contratos fora RRF'!AT118</f>
        <v>10665722.720880212</v>
      </c>
      <c r="Q118" s="30"/>
      <c r="R118" s="30"/>
      <c r="S118" s="30"/>
      <c r="T118" s="68">
        <f t="shared" si="13"/>
        <v>416396876.41987383</v>
      </c>
      <c r="U118" s="68">
        <f t="shared" si="14"/>
        <v>389053147.59419239</v>
      </c>
      <c r="V118" s="68">
        <f t="shared" si="15"/>
        <v>805450024.01406622</v>
      </c>
      <c r="X118">
        <f t="shared" si="16"/>
        <v>2031</v>
      </c>
    </row>
    <row r="119" spans="1:24" x14ac:dyDescent="0.3">
      <c r="A119" s="66">
        <v>48092</v>
      </c>
      <c r="B119" s="25">
        <f>'Art. 9º-A'!J120</f>
        <v>176725700.65716162</v>
      </c>
      <c r="C119" s="25">
        <f>'Art. 9º-A'!K120</f>
        <v>136174407.72307232</v>
      </c>
      <c r="D119" s="25">
        <f>'Art. 9º-A'!I120</f>
        <v>312900108.38023394</v>
      </c>
      <c r="E119" s="26">
        <f>'9496'!T119</f>
        <v>231850898.52525985</v>
      </c>
      <c r="F119" s="26">
        <f>'9496'!U119</f>
        <v>243580616.69134003</v>
      </c>
      <c r="G119" s="26">
        <f>'9496'!V119</f>
        <v>475431515.21659988</v>
      </c>
      <c r="H119" s="45"/>
      <c r="I119" s="45"/>
      <c r="J119" s="45"/>
      <c r="K119" s="27">
        <f>'Fluxo dív. garantidas - RRF'!J119</f>
        <v>21410065.196108978</v>
      </c>
      <c r="L119" s="27">
        <f>'Fluxo dív. garantidas - RRF'!I119</f>
        <v>84675156.732849613</v>
      </c>
      <c r="M119" s="27">
        <f>'Fluxo dív. garantidas - RRF'!K119</f>
        <v>106085221.92895859</v>
      </c>
      <c r="N119" s="67">
        <f>'Contratos fora RRF'!AS119</f>
        <v>64225.630833992996</v>
      </c>
      <c r="O119" s="67">
        <f>'Contratos fora RRF'!AR119</f>
        <v>1369486.768335558</v>
      </c>
      <c r="P119" s="28">
        <f>'Contratos fora RRF'!AT119</f>
        <v>1433712.399169551</v>
      </c>
      <c r="Q119" s="30"/>
      <c r="R119" s="30"/>
      <c r="S119" s="30"/>
      <c r="T119" s="68">
        <f t="shared" si="13"/>
        <v>430050890.00936443</v>
      </c>
      <c r="U119" s="68">
        <f t="shared" si="14"/>
        <v>465799667.91559756</v>
      </c>
      <c r="V119" s="68">
        <f t="shared" si="15"/>
        <v>895850557.92496204</v>
      </c>
      <c r="X119">
        <f t="shared" si="16"/>
        <v>2031</v>
      </c>
    </row>
    <row r="120" spans="1:24" x14ac:dyDescent="0.3">
      <c r="A120" s="66">
        <v>48122</v>
      </c>
      <c r="B120" s="25">
        <f>'Art. 9º-A'!J121</f>
        <v>176706472.18894044</v>
      </c>
      <c r="C120" s="25">
        <f>'Art. 9º-A'!K121</f>
        <v>136965247.85855916</v>
      </c>
      <c r="D120" s="25">
        <f>'Art. 9º-A'!I121</f>
        <v>313671720.0474996</v>
      </c>
      <c r="E120" s="26">
        <f>'9496'!T120</f>
        <v>231541467.13408726</v>
      </c>
      <c r="F120" s="26">
        <f>'9496'!U120</f>
        <v>244976408.68464708</v>
      </c>
      <c r="G120" s="26">
        <f>'9496'!V120</f>
        <v>476517875.81873435</v>
      </c>
      <c r="H120" s="45"/>
      <c r="I120" s="45"/>
      <c r="J120" s="45"/>
      <c r="K120" s="27">
        <f>'Fluxo dív. garantidas - RRF'!J120</f>
        <v>5323826.4516815282</v>
      </c>
      <c r="L120" s="27">
        <f>'Fluxo dív. garantidas - RRF'!I120</f>
        <v>2945156.7328496203</v>
      </c>
      <c r="M120" s="27">
        <f>'Fluxo dív. garantidas - RRF'!K120</f>
        <v>8268983.1845311485</v>
      </c>
      <c r="N120" s="67">
        <f>'Contratos fora RRF'!AS120</f>
        <v>4251546.9635213539</v>
      </c>
      <c r="O120" s="67">
        <f>'Contratos fora RRF'!AR120</f>
        <v>9327611.1744912583</v>
      </c>
      <c r="P120" s="28">
        <f>'Contratos fora RRF'!AT120</f>
        <v>13579158.138012614</v>
      </c>
      <c r="Q120" s="30"/>
      <c r="R120" s="30"/>
      <c r="S120" s="30"/>
      <c r="T120" s="68">
        <f t="shared" si="13"/>
        <v>417823312.73823065</v>
      </c>
      <c r="U120" s="68">
        <f t="shared" si="14"/>
        <v>394214424.4505471</v>
      </c>
      <c r="V120" s="68">
        <f t="shared" si="15"/>
        <v>812037737.18877769</v>
      </c>
      <c r="X120">
        <f t="shared" si="16"/>
        <v>2031</v>
      </c>
    </row>
    <row r="121" spans="1:24" x14ac:dyDescent="0.3">
      <c r="A121" s="66">
        <v>48153</v>
      </c>
      <c r="B121" s="25">
        <f>'Art. 9º-A'!J122</f>
        <v>176684553.66882578</v>
      </c>
      <c r="C121" s="25">
        <f>'Art. 9º-A'!K122</f>
        <v>137760680.8403109</v>
      </c>
      <c r="D121" s="25">
        <f>'Art. 9º-A'!I122</f>
        <v>314445234.50913668</v>
      </c>
      <c r="E121" s="26">
        <f>'9496'!T121</f>
        <v>231361187.67866582</v>
      </c>
      <c r="F121" s="26">
        <f>'9496'!U121</f>
        <v>246418046.94419378</v>
      </c>
      <c r="G121" s="26">
        <f>'9496'!V121</f>
        <v>477779234.6228596</v>
      </c>
      <c r="H121" s="45"/>
      <c r="I121" s="45"/>
      <c r="J121" s="45"/>
      <c r="K121" s="27">
        <f>'Fluxo dív. garantidas - RRF'!J121</f>
        <v>20128133.576149158</v>
      </c>
      <c r="L121" s="27">
        <f>'Fluxo dív. garantidas - RRF'!I121</f>
        <v>40671853.536849618</v>
      </c>
      <c r="M121" s="27">
        <f>'Fluxo dív. garantidas - RRF'!K121</f>
        <v>60799987.112998776</v>
      </c>
      <c r="N121" s="67">
        <f>'Contratos fora RRF'!AS121</f>
        <v>50905.479618865727</v>
      </c>
      <c r="O121" s="67">
        <f>'Contratos fora RRF'!AR121</f>
        <v>1385783.778246897</v>
      </c>
      <c r="P121" s="28">
        <f>'Contratos fora RRF'!AT121</f>
        <v>1436689.2578657628</v>
      </c>
      <c r="Q121" s="30"/>
      <c r="R121" s="30"/>
      <c r="S121" s="30"/>
      <c r="T121" s="68">
        <f t="shared" si="13"/>
        <v>428224780.40325963</v>
      </c>
      <c r="U121" s="68">
        <f t="shared" si="14"/>
        <v>426236365.09960115</v>
      </c>
      <c r="V121" s="68">
        <f t="shared" si="15"/>
        <v>854461145.50286078</v>
      </c>
      <c r="X121">
        <f t="shared" si="16"/>
        <v>2031</v>
      </c>
    </row>
    <row r="122" spans="1:24" x14ac:dyDescent="0.3">
      <c r="A122" s="136">
        <v>48183</v>
      </c>
      <c r="B122" s="137">
        <f>'Art. 9º-A'!J123</f>
        <v>176659923.11590886</v>
      </c>
      <c r="C122" s="137">
        <f>'Art. 9º-A'!K123</f>
        <v>138560733.34152734</v>
      </c>
      <c r="D122" s="137">
        <f>'Art. 9º-A'!I123</f>
        <v>315220656.4574362</v>
      </c>
      <c r="E122" s="69">
        <f>'9496'!T122</f>
        <v>231040861.47460476</v>
      </c>
      <c r="F122" s="69">
        <f>'9496'!U122</f>
        <v>247830098.28720716</v>
      </c>
      <c r="G122" s="69">
        <f>'9496'!V122</f>
        <v>478870959.76181191</v>
      </c>
      <c r="H122" s="85"/>
      <c r="I122" s="85"/>
      <c r="J122" s="85"/>
      <c r="K122" s="70">
        <f>'Fluxo dív. garantidas - RRF'!J122</f>
        <v>5151346.5595252123</v>
      </c>
      <c r="L122" s="70">
        <f>'Fluxo dív. garantidas - RRF'!I122</f>
        <v>2945156.7328496203</v>
      </c>
      <c r="M122" s="70">
        <f>'Fluxo dív. garantidas - RRF'!K122</f>
        <v>8096503.2923748326</v>
      </c>
      <c r="N122" s="72">
        <f>'Contratos fora RRF'!AS122</f>
        <v>35625.788172104847</v>
      </c>
      <c r="O122" s="72">
        <f>'Contratos fora RRF'!AR122</f>
        <v>1394004.86553213</v>
      </c>
      <c r="P122" s="73">
        <f>'Contratos fora RRF'!AT122</f>
        <v>1429630.6537042349</v>
      </c>
      <c r="Q122" s="30"/>
      <c r="R122" s="30"/>
      <c r="S122" s="30"/>
      <c r="T122" s="68">
        <f t="shared" si="13"/>
        <v>412887756.9382109</v>
      </c>
      <c r="U122" s="68">
        <f t="shared" si="14"/>
        <v>390729993.22711623</v>
      </c>
      <c r="V122" s="68">
        <f t="shared" si="15"/>
        <v>803617750.16532707</v>
      </c>
      <c r="X122">
        <f t="shared" si="16"/>
        <v>2031</v>
      </c>
    </row>
    <row r="123" spans="1:24" x14ac:dyDescent="0.3">
      <c r="A123" s="32"/>
      <c r="B123" s="31"/>
      <c r="C123" s="31"/>
      <c r="D123" s="31"/>
      <c r="E123" s="31"/>
      <c r="F123" s="31"/>
      <c r="G123" s="31"/>
      <c r="H123" s="31"/>
      <c r="I123" s="31"/>
      <c r="J123" s="31"/>
      <c r="K123" s="30"/>
      <c r="L123" s="30"/>
      <c r="M123" s="30"/>
      <c r="N123" s="30"/>
      <c r="O123" s="30"/>
      <c r="P123" s="30"/>
      <c r="Q123" s="30"/>
      <c r="R123" s="30"/>
      <c r="S123" s="30"/>
      <c r="T123" s="33"/>
      <c r="U123" s="33"/>
      <c r="V123" s="33"/>
    </row>
    <row r="124" spans="1:24" x14ac:dyDescent="0.3">
      <c r="A124" s="32"/>
      <c r="B124" s="31"/>
      <c r="C124" s="31"/>
      <c r="D124" s="31"/>
      <c r="E124" s="31"/>
      <c r="F124" s="31"/>
      <c r="G124" s="31"/>
      <c r="H124" s="31"/>
      <c r="I124" s="31"/>
      <c r="J124" s="31"/>
      <c r="K124" s="30"/>
      <c r="L124" s="30"/>
      <c r="M124" s="30"/>
      <c r="N124" s="30"/>
      <c r="O124" s="30"/>
      <c r="P124" s="30"/>
      <c r="Q124" s="30"/>
      <c r="R124" s="30"/>
      <c r="S124" s="30"/>
      <c r="T124" s="33"/>
      <c r="U124" s="33"/>
      <c r="V124" s="33"/>
    </row>
    <row r="125" spans="1:24" x14ac:dyDescent="0.3">
      <c r="A125" s="32"/>
      <c r="B125" s="31"/>
      <c r="C125" s="31"/>
      <c r="D125" s="31"/>
      <c r="E125" s="31"/>
      <c r="F125" s="31"/>
      <c r="G125" s="31"/>
      <c r="H125" s="31"/>
      <c r="I125" s="31"/>
      <c r="J125" s="31"/>
      <c r="K125" s="30"/>
      <c r="L125" s="30"/>
      <c r="M125" s="30"/>
      <c r="N125" s="30"/>
      <c r="O125" s="30"/>
      <c r="P125" s="30"/>
      <c r="Q125" s="30"/>
      <c r="R125" s="30"/>
      <c r="S125" s="30"/>
      <c r="T125" s="33"/>
      <c r="U125" s="33"/>
      <c r="V125" s="33"/>
    </row>
    <row r="126" spans="1:24" x14ac:dyDescent="0.3">
      <c r="A126" s="32"/>
      <c r="B126" s="31"/>
      <c r="C126" s="31"/>
      <c r="D126" s="31"/>
      <c r="E126" s="31"/>
      <c r="F126" s="31"/>
      <c r="G126" s="31"/>
      <c r="H126" s="31"/>
      <c r="I126" s="31"/>
      <c r="J126" s="31"/>
      <c r="K126" s="30"/>
      <c r="L126" s="30"/>
      <c r="M126" s="30"/>
      <c r="N126" s="30"/>
      <c r="O126" s="30"/>
      <c r="P126" s="30"/>
      <c r="Q126" s="30"/>
      <c r="R126" s="30"/>
      <c r="S126" s="30"/>
      <c r="T126" s="33"/>
      <c r="U126" s="33"/>
      <c r="V126" s="33"/>
    </row>
    <row r="127" spans="1:24" x14ac:dyDescent="0.3">
      <c r="A127" s="32"/>
      <c r="B127" s="31"/>
      <c r="C127" s="31"/>
      <c r="D127" s="31"/>
      <c r="E127" s="31"/>
      <c r="F127" s="31"/>
      <c r="G127" s="31"/>
      <c r="H127" s="31"/>
      <c r="I127" s="31"/>
      <c r="J127" s="31"/>
      <c r="K127" s="30"/>
      <c r="L127" s="30"/>
      <c r="M127" s="30"/>
      <c r="N127" s="30"/>
      <c r="O127" s="30"/>
      <c r="P127" s="30"/>
      <c r="Q127" s="30"/>
      <c r="R127" s="30"/>
      <c r="S127" s="30"/>
      <c r="T127" s="33"/>
      <c r="U127" s="33"/>
      <c r="V127" s="33"/>
    </row>
    <row r="128" spans="1:24" x14ac:dyDescent="0.3">
      <c r="A128" s="32"/>
      <c r="B128" s="31"/>
      <c r="C128" s="31"/>
      <c r="D128" s="31"/>
      <c r="E128" s="31"/>
      <c r="F128" s="31"/>
      <c r="G128" s="31"/>
      <c r="H128" s="31"/>
      <c r="I128" s="31"/>
      <c r="J128" s="31"/>
      <c r="K128" s="30"/>
      <c r="L128" s="30"/>
      <c r="M128" s="30"/>
      <c r="N128" s="30"/>
      <c r="O128" s="30"/>
      <c r="P128" s="30"/>
      <c r="Q128" s="30"/>
      <c r="R128" s="30"/>
      <c r="S128" s="30"/>
      <c r="T128" s="33"/>
      <c r="U128" s="33"/>
      <c r="V128" s="33"/>
    </row>
    <row r="129" spans="1:22" x14ac:dyDescent="0.3">
      <c r="A129" s="32"/>
      <c r="B129" s="31"/>
      <c r="C129" s="31"/>
      <c r="D129" s="31"/>
      <c r="E129" s="31"/>
      <c r="F129" s="31"/>
      <c r="G129" s="31"/>
      <c r="H129" s="31"/>
      <c r="I129" s="31"/>
      <c r="J129" s="31"/>
      <c r="K129" s="30"/>
      <c r="L129" s="30"/>
      <c r="M129" s="30"/>
      <c r="N129" s="30"/>
      <c r="O129" s="30"/>
      <c r="P129" s="30"/>
      <c r="Q129" s="30"/>
      <c r="R129" s="30"/>
      <c r="S129" s="30"/>
      <c r="T129" s="33"/>
      <c r="U129" s="33"/>
      <c r="V129" s="33"/>
    </row>
    <row r="130" spans="1:22" x14ac:dyDescent="0.3">
      <c r="A130" s="32"/>
      <c r="B130" s="31"/>
      <c r="C130" s="31"/>
      <c r="D130" s="31"/>
      <c r="E130" s="31"/>
      <c r="F130" s="31"/>
      <c r="G130" s="31"/>
      <c r="H130" s="31"/>
      <c r="I130" s="31"/>
      <c r="J130" s="31"/>
      <c r="K130" s="30"/>
      <c r="L130" s="30"/>
      <c r="M130" s="30"/>
      <c r="N130" s="30"/>
      <c r="O130" s="30"/>
      <c r="P130" s="30"/>
      <c r="Q130" s="30"/>
      <c r="R130" s="30"/>
      <c r="S130" s="30"/>
      <c r="T130" s="33"/>
      <c r="U130" s="33"/>
      <c r="V130" s="33"/>
    </row>
    <row r="131" spans="1:22" x14ac:dyDescent="0.3">
      <c r="A131" s="32"/>
      <c r="B131" s="31"/>
      <c r="C131" s="31"/>
      <c r="D131" s="31"/>
      <c r="E131" s="31"/>
      <c r="F131" s="31"/>
      <c r="G131" s="31"/>
      <c r="H131" s="31"/>
      <c r="I131" s="31"/>
      <c r="J131" s="31"/>
      <c r="K131" s="30"/>
      <c r="L131" s="30"/>
      <c r="M131" s="30"/>
      <c r="N131" s="30"/>
      <c r="O131" s="30"/>
      <c r="P131" s="30"/>
      <c r="Q131" s="30"/>
      <c r="R131" s="30"/>
      <c r="S131" s="30"/>
      <c r="T131" s="33"/>
      <c r="U131" s="33"/>
      <c r="V131" s="33"/>
    </row>
    <row r="132" spans="1:22" x14ac:dyDescent="0.3">
      <c r="A132" s="32"/>
      <c r="B132" s="31"/>
      <c r="C132" s="31"/>
      <c r="D132" s="31"/>
      <c r="E132" s="31"/>
      <c r="F132" s="31"/>
      <c r="G132" s="31"/>
      <c r="H132" s="31"/>
      <c r="I132" s="31"/>
      <c r="J132" s="31"/>
      <c r="K132" s="30"/>
      <c r="L132" s="30"/>
      <c r="M132" s="30"/>
      <c r="N132" s="30"/>
      <c r="O132" s="30"/>
      <c r="P132" s="30"/>
      <c r="Q132" s="30"/>
      <c r="R132" s="30"/>
      <c r="S132" s="30"/>
      <c r="T132" s="33"/>
      <c r="U132" s="33"/>
      <c r="V132" s="33"/>
    </row>
    <row r="133" spans="1:22" x14ac:dyDescent="0.3">
      <c r="A133" s="32"/>
      <c r="B133" s="31"/>
      <c r="C133" s="31"/>
      <c r="D133" s="31"/>
      <c r="E133" s="31"/>
      <c r="F133" s="31"/>
      <c r="G133" s="31"/>
      <c r="H133" s="31"/>
      <c r="I133" s="31"/>
      <c r="J133" s="31"/>
      <c r="K133" s="30"/>
      <c r="L133" s="30"/>
      <c r="M133" s="30"/>
      <c r="N133" s="30"/>
      <c r="O133" s="30"/>
      <c r="P133" s="30"/>
      <c r="Q133" s="30"/>
      <c r="R133" s="30"/>
      <c r="S133" s="30"/>
      <c r="T133" s="33"/>
      <c r="U133" s="33"/>
      <c r="V133" s="33"/>
    </row>
    <row r="134" spans="1:22" x14ac:dyDescent="0.3">
      <c r="A134" s="32"/>
      <c r="B134" s="31"/>
      <c r="C134" s="31"/>
      <c r="D134" s="31"/>
      <c r="E134" s="31"/>
      <c r="F134" s="31"/>
      <c r="G134" s="31"/>
      <c r="H134" s="31"/>
      <c r="I134" s="31"/>
      <c r="J134" s="31"/>
      <c r="K134" s="30"/>
      <c r="L134" s="30"/>
      <c r="M134" s="30"/>
      <c r="N134" s="30"/>
      <c r="O134" s="30"/>
      <c r="P134" s="30"/>
      <c r="Q134" s="30"/>
      <c r="R134" s="30"/>
      <c r="S134" s="30"/>
      <c r="T134" s="33"/>
      <c r="U134" s="33"/>
      <c r="V134" s="33"/>
    </row>
    <row r="135" spans="1:22" x14ac:dyDescent="0.3">
      <c r="A135" s="32"/>
      <c r="B135" s="31"/>
      <c r="C135" s="31"/>
      <c r="D135" s="31"/>
      <c r="E135" s="31"/>
      <c r="F135" s="31"/>
      <c r="G135" s="31"/>
      <c r="H135" s="31"/>
      <c r="I135" s="31"/>
      <c r="J135" s="31"/>
      <c r="K135" s="30"/>
      <c r="L135" s="30"/>
      <c r="M135" s="30"/>
      <c r="N135" s="30"/>
      <c r="O135" s="30"/>
      <c r="P135" s="30"/>
      <c r="Q135" s="30"/>
      <c r="R135" s="30"/>
      <c r="S135" s="30"/>
      <c r="T135" s="33"/>
      <c r="U135" s="33"/>
      <c r="V135" s="33"/>
    </row>
    <row r="136" spans="1:22" x14ac:dyDescent="0.3">
      <c r="A136" s="32"/>
      <c r="B136" s="31"/>
      <c r="C136" s="31"/>
      <c r="D136" s="31"/>
      <c r="E136" s="31"/>
      <c r="F136" s="31"/>
      <c r="G136" s="31"/>
      <c r="H136" s="31"/>
      <c r="I136" s="31"/>
      <c r="J136" s="31"/>
      <c r="K136" s="30"/>
      <c r="L136" s="30"/>
      <c r="M136" s="30"/>
      <c r="N136" s="30"/>
      <c r="O136" s="30"/>
      <c r="P136" s="30"/>
      <c r="Q136" s="30"/>
      <c r="R136" s="30"/>
      <c r="S136" s="30"/>
      <c r="T136" s="33"/>
      <c r="U136" s="33"/>
      <c r="V136" s="33"/>
    </row>
    <row r="137" spans="1:22" x14ac:dyDescent="0.3">
      <c r="A137" s="32"/>
      <c r="B137" s="31"/>
      <c r="C137" s="31"/>
      <c r="D137" s="31"/>
      <c r="E137" s="31"/>
      <c r="F137" s="31"/>
      <c r="G137" s="31"/>
      <c r="H137" s="31"/>
      <c r="I137" s="31"/>
      <c r="J137" s="31"/>
      <c r="K137" s="30"/>
      <c r="L137" s="30"/>
      <c r="M137" s="30"/>
      <c r="N137" s="30"/>
      <c r="O137" s="30"/>
      <c r="P137" s="30"/>
      <c r="Q137" s="30"/>
      <c r="R137" s="30"/>
      <c r="S137" s="30"/>
      <c r="T137" s="33"/>
      <c r="U137" s="33"/>
      <c r="V137" s="33"/>
    </row>
    <row r="138" spans="1:22" x14ac:dyDescent="0.3">
      <c r="A138" s="32"/>
      <c r="B138" s="31"/>
      <c r="C138" s="31"/>
      <c r="D138" s="31"/>
      <c r="E138" s="31"/>
      <c r="F138" s="31"/>
      <c r="G138" s="31"/>
      <c r="H138" s="31"/>
      <c r="I138" s="31"/>
      <c r="J138" s="31"/>
      <c r="K138" s="30"/>
      <c r="L138" s="30"/>
      <c r="M138" s="30"/>
      <c r="N138" s="30"/>
      <c r="O138" s="30"/>
      <c r="P138" s="30"/>
      <c r="Q138" s="30"/>
      <c r="R138" s="30"/>
      <c r="S138" s="30"/>
      <c r="T138" s="33"/>
      <c r="U138" s="33"/>
      <c r="V138" s="33"/>
    </row>
    <row r="139" spans="1:22" x14ac:dyDescent="0.3">
      <c r="A139" s="32"/>
      <c r="B139" s="31"/>
      <c r="C139" s="31"/>
      <c r="D139" s="31"/>
      <c r="E139" s="31"/>
      <c r="F139" s="31"/>
      <c r="G139" s="31"/>
      <c r="H139" s="31"/>
      <c r="I139" s="31"/>
      <c r="J139" s="31"/>
      <c r="K139" s="30"/>
      <c r="L139" s="30"/>
      <c r="M139" s="30"/>
      <c r="N139" s="30"/>
      <c r="O139" s="30"/>
      <c r="P139" s="30"/>
      <c r="Q139" s="30"/>
      <c r="R139" s="30"/>
      <c r="S139" s="30"/>
      <c r="T139" s="33"/>
      <c r="U139" s="33"/>
      <c r="V139" s="33"/>
    </row>
    <row r="140" spans="1:22" x14ac:dyDescent="0.3">
      <c r="A140" s="32"/>
      <c r="B140" s="31"/>
      <c r="C140" s="31"/>
      <c r="D140" s="31"/>
      <c r="E140" s="31"/>
      <c r="F140" s="31"/>
      <c r="G140" s="31"/>
      <c r="H140" s="31"/>
      <c r="I140" s="31"/>
      <c r="J140" s="31"/>
      <c r="K140" s="30"/>
      <c r="L140" s="30"/>
      <c r="M140" s="30"/>
      <c r="N140" s="30"/>
      <c r="O140" s="30"/>
      <c r="P140" s="30"/>
      <c r="Q140" s="30"/>
      <c r="R140" s="30"/>
      <c r="S140" s="30"/>
      <c r="T140" s="33"/>
      <c r="U140" s="33"/>
      <c r="V140" s="33"/>
    </row>
    <row r="141" spans="1:22" x14ac:dyDescent="0.3">
      <c r="A141" s="32"/>
      <c r="B141" s="31"/>
      <c r="C141" s="31"/>
      <c r="D141" s="31"/>
      <c r="E141" s="31"/>
      <c r="F141" s="31"/>
      <c r="G141" s="31"/>
      <c r="H141" s="31"/>
      <c r="I141" s="31"/>
      <c r="J141" s="31"/>
      <c r="K141" s="30"/>
      <c r="L141" s="30"/>
      <c r="M141" s="30"/>
      <c r="N141" s="30"/>
      <c r="O141" s="30"/>
      <c r="P141" s="30"/>
      <c r="Q141" s="30"/>
      <c r="R141" s="30"/>
      <c r="S141" s="30"/>
      <c r="T141" s="33"/>
      <c r="U141" s="33"/>
      <c r="V141" s="33"/>
    </row>
    <row r="142" spans="1:22" x14ac:dyDescent="0.3">
      <c r="A142" s="32"/>
      <c r="B142" s="31"/>
      <c r="C142" s="31"/>
      <c r="D142" s="31"/>
      <c r="E142" s="31"/>
      <c r="F142" s="31"/>
      <c r="G142" s="31"/>
      <c r="H142" s="31"/>
      <c r="I142" s="31"/>
      <c r="J142" s="31"/>
      <c r="K142" s="30"/>
      <c r="L142" s="30"/>
      <c r="M142" s="30"/>
      <c r="N142" s="30"/>
      <c r="O142" s="30"/>
      <c r="P142" s="30"/>
      <c r="Q142" s="30"/>
      <c r="R142" s="30"/>
      <c r="S142" s="30"/>
      <c r="T142" s="33"/>
      <c r="U142" s="33"/>
      <c r="V142" s="33"/>
    </row>
    <row r="143" spans="1:22" x14ac:dyDescent="0.3">
      <c r="A143" s="32"/>
      <c r="B143" s="31"/>
      <c r="C143" s="31"/>
      <c r="D143" s="31"/>
      <c r="E143" s="31"/>
      <c r="F143" s="31"/>
      <c r="G143" s="31"/>
      <c r="H143" s="31"/>
      <c r="I143" s="31"/>
      <c r="J143" s="31"/>
      <c r="K143" s="30"/>
      <c r="L143" s="30"/>
      <c r="M143" s="30"/>
      <c r="N143" s="30"/>
      <c r="O143" s="30"/>
      <c r="P143" s="30"/>
      <c r="Q143" s="30"/>
      <c r="R143" s="30"/>
      <c r="S143" s="30"/>
      <c r="T143" s="33"/>
      <c r="U143" s="33"/>
      <c r="V143" s="33"/>
    </row>
    <row r="144" spans="1:22" x14ac:dyDescent="0.3">
      <c r="A144" s="32"/>
      <c r="B144" s="31"/>
      <c r="C144" s="31"/>
      <c r="D144" s="31"/>
      <c r="E144" s="31"/>
      <c r="F144" s="31"/>
      <c r="G144" s="31"/>
      <c r="H144" s="31"/>
      <c r="I144" s="31"/>
      <c r="J144" s="31"/>
      <c r="K144" s="30"/>
      <c r="L144" s="30"/>
      <c r="M144" s="30"/>
      <c r="N144" s="30"/>
      <c r="O144" s="30"/>
      <c r="P144" s="30"/>
      <c r="Q144" s="30"/>
      <c r="R144" s="30"/>
      <c r="S144" s="30"/>
      <c r="T144" s="33"/>
      <c r="U144" s="33"/>
      <c r="V144" s="33"/>
    </row>
    <row r="145" spans="1:22" x14ac:dyDescent="0.3">
      <c r="A145" s="32"/>
      <c r="B145" s="31"/>
      <c r="C145" s="31"/>
      <c r="D145" s="31"/>
      <c r="E145" s="31"/>
      <c r="F145" s="31"/>
      <c r="G145" s="31"/>
      <c r="H145" s="31"/>
      <c r="I145" s="31"/>
      <c r="J145" s="31"/>
      <c r="K145" s="30"/>
      <c r="L145" s="30"/>
      <c r="M145" s="30"/>
      <c r="N145" s="30"/>
      <c r="O145" s="30"/>
      <c r="P145" s="30"/>
      <c r="Q145" s="30"/>
      <c r="R145" s="30"/>
      <c r="S145" s="30"/>
      <c r="T145" s="33"/>
      <c r="U145" s="33"/>
      <c r="V145" s="33"/>
    </row>
    <row r="146" spans="1:22" x14ac:dyDescent="0.3">
      <c r="A146" s="32"/>
      <c r="B146" s="31"/>
      <c r="C146" s="31"/>
      <c r="D146" s="31"/>
      <c r="E146" s="31"/>
      <c r="F146" s="31"/>
      <c r="G146" s="31"/>
      <c r="H146" s="31"/>
      <c r="I146" s="31"/>
      <c r="J146" s="31"/>
      <c r="K146" s="30"/>
      <c r="L146" s="30"/>
      <c r="M146" s="30"/>
      <c r="N146" s="30"/>
      <c r="O146" s="30"/>
      <c r="P146" s="30"/>
      <c r="Q146" s="30"/>
      <c r="R146" s="30"/>
      <c r="S146" s="30"/>
      <c r="T146" s="33"/>
      <c r="U146" s="33"/>
      <c r="V146" s="33"/>
    </row>
    <row r="147" spans="1:22" x14ac:dyDescent="0.3">
      <c r="A147" s="32"/>
      <c r="B147" s="31"/>
      <c r="C147" s="31"/>
      <c r="D147" s="31"/>
      <c r="E147" s="31"/>
      <c r="F147" s="31"/>
      <c r="G147" s="31"/>
      <c r="H147" s="31"/>
      <c r="I147" s="31"/>
      <c r="J147" s="31"/>
      <c r="K147" s="30"/>
      <c r="L147" s="30"/>
      <c r="M147" s="30"/>
      <c r="N147" s="30"/>
      <c r="O147" s="30"/>
      <c r="P147" s="30"/>
      <c r="Q147" s="30"/>
      <c r="R147" s="30"/>
      <c r="S147" s="30"/>
      <c r="T147" s="33"/>
      <c r="U147" s="33"/>
      <c r="V147" s="33"/>
    </row>
    <row r="148" spans="1:22" x14ac:dyDescent="0.3">
      <c r="A148" s="32"/>
      <c r="B148" s="31"/>
      <c r="C148" s="31"/>
      <c r="D148" s="31"/>
      <c r="E148" s="31"/>
      <c r="F148" s="31"/>
      <c r="G148" s="31"/>
      <c r="H148" s="31"/>
      <c r="I148" s="31"/>
      <c r="J148" s="31"/>
      <c r="K148" s="30"/>
      <c r="L148" s="30"/>
      <c r="M148" s="30"/>
      <c r="N148" s="30"/>
      <c r="O148" s="30"/>
      <c r="P148" s="30"/>
      <c r="Q148" s="30"/>
      <c r="R148" s="30"/>
      <c r="S148" s="30"/>
      <c r="T148" s="33"/>
      <c r="U148" s="33"/>
      <c r="V148" s="33"/>
    </row>
    <row r="149" spans="1:22" x14ac:dyDescent="0.3">
      <c r="A149" s="32"/>
      <c r="B149" s="31"/>
      <c r="C149" s="31"/>
      <c r="D149" s="31"/>
      <c r="E149" s="31"/>
      <c r="F149" s="31"/>
      <c r="G149" s="31"/>
      <c r="H149" s="31"/>
      <c r="I149" s="31"/>
      <c r="J149" s="31"/>
      <c r="K149" s="30"/>
      <c r="L149" s="30"/>
      <c r="M149" s="30"/>
      <c r="N149" s="30"/>
      <c r="O149" s="30"/>
      <c r="P149" s="30"/>
      <c r="Q149" s="30"/>
      <c r="R149" s="30"/>
      <c r="S149" s="30"/>
      <c r="T149" s="33"/>
      <c r="U149" s="33"/>
      <c r="V149" s="33"/>
    </row>
    <row r="150" spans="1:22" x14ac:dyDescent="0.3">
      <c r="A150" s="32"/>
      <c r="B150" s="31"/>
      <c r="C150" s="31"/>
      <c r="D150" s="31"/>
      <c r="E150" s="31"/>
      <c r="F150" s="31"/>
      <c r="G150" s="31"/>
      <c r="H150" s="31"/>
      <c r="I150" s="31"/>
      <c r="J150" s="31"/>
      <c r="K150" s="30"/>
      <c r="L150" s="30"/>
      <c r="M150" s="30"/>
      <c r="N150" s="30"/>
      <c r="O150" s="30"/>
      <c r="P150" s="30"/>
      <c r="Q150" s="30"/>
      <c r="R150" s="30"/>
      <c r="S150" s="30"/>
      <c r="T150" s="33"/>
      <c r="U150" s="33"/>
      <c r="V150" s="33"/>
    </row>
    <row r="151" spans="1:22" x14ac:dyDescent="0.3">
      <c r="A151" s="32"/>
      <c r="B151" s="31"/>
      <c r="C151" s="31"/>
      <c r="D151" s="31"/>
      <c r="E151" s="31"/>
      <c r="F151" s="31"/>
      <c r="G151" s="31"/>
      <c r="H151" s="31"/>
      <c r="I151" s="31"/>
      <c r="J151" s="31"/>
      <c r="K151" s="30"/>
      <c r="L151" s="30"/>
      <c r="M151" s="30"/>
      <c r="N151" s="30"/>
      <c r="O151" s="30"/>
      <c r="P151" s="30"/>
      <c r="Q151" s="30"/>
      <c r="R151" s="30"/>
      <c r="S151" s="30"/>
      <c r="T151" s="33"/>
      <c r="U151" s="33"/>
      <c r="V151" s="33"/>
    </row>
    <row r="152" spans="1:22" x14ac:dyDescent="0.3">
      <c r="A152" s="32"/>
      <c r="B152" s="31"/>
      <c r="C152" s="31"/>
      <c r="D152" s="31"/>
      <c r="E152" s="31"/>
      <c r="F152" s="31"/>
      <c r="G152" s="31"/>
      <c r="H152" s="31"/>
      <c r="I152" s="31"/>
      <c r="J152" s="31"/>
      <c r="K152" s="30"/>
      <c r="L152" s="30"/>
      <c r="M152" s="30"/>
      <c r="N152" s="30"/>
      <c r="O152" s="30"/>
      <c r="P152" s="30"/>
      <c r="Q152" s="30"/>
      <c r="R152" s="30"/>
      <c r="S152" s="30"/>
      <c r="T152" s="33"/>
      <c r="U152" s="33"/>
      <c r="V152" s="33"/>
    </row>
    <row r="153" spans="1:22" x14ac:dyDescent="0.3">
      <c r="A153" s="32"/>
      <c r="B153" s="31"/>
      <c r="C153" s="31"/>
      <c r="D153" s="31"/>
      <c r="E153" s="31"/>
      <c r="F153" s="31"/>
      <c r="G153" s="31"/>
      <c r="H153" s="31"/>
      <c r="I153" s="31"/>
      <c r="J153" s="31"/>
      <c r="K153" s="30"/>
      <c r="L153" s="30"/>
      <c r="M153" s="30"/>
      <c r="N153" s="30"/>
      <c r="O153" s="30"/>
      <c r="P153" s="30"/>
      <c r="Q153" s="30"/>
      <c r="R153" s="30"/>
      <c r="S153" s="30"/>
      <c r="T153" s="33"/>
      <c r="U153" s="33"/>
      <c r="V153" s="33"/>
    </row>
    <row r="154" spans="1:22" x14ac:dyDescent="0.3">
      <c r="A154" s="32"/>
      <c r="B154" s="31"/>
      <c r="C154" s="31"/>
      <c r="D154" s="31"/>
      <c r="E154" s="31"/>
      <c r="F154" s="31"/>
      <c r="G154" s="31"/>
      <c r="H154" s="31"/>
      <c r="I154" s="31"/>
      <c r="J154" s="31"/>
      <c r="K154" s="30"/>
      <c r="L154" s="30"/>
      <c r="M154" s="30"/>
      <c r="N154" s="30"/>
      <c r="O154" s="30"/>
      <c r="P154" s="30"/>
      <c r="Q154" s="30"/>
      <c r="R154" s="30"/>
      <c r="S154" s="30"/>
      <c r="T154" s="33"/>
      <c r="U154" s="33"/>
      <c r="V154" s="33"/>
    </row>
    <row r="155" spans="1:22" x14ac:dyDescent="0.3">
      <c r="A155" s="32"/>
      <c r="B155" s="31"/>
      <c r="C155" s="31"/>
      <c r="D155" s="31"/>
      <c r="E155" s="31"/>
      <c r="F155" s="31"/>
      <c r="G155" s="31"/>
      <c r="H155" s="31"/>
      <c r="I155" s="31"/>
      <c r="J155" s="31"/>
      <c r="K155" s="30"/>
      <c r="L155" s="30"/>
      <c r="M155" s="30"/>
      <c r="N155" s="30"/>
      <c r="O155" s="30"/>
      <c r="P155" s="30"/>
      <c r="Q155" s="30"/>
      <c r="R155" s="30"/>
      <c r="S155" s="30"/>
      <c r="T155" s="33"/>
      <c r="U155" s="33"/>
      <c r="V155" s="33"/>
    </row>
    <row r="156" spans="1:22" x14ac:dyDescent="0.3">
      <c r="A156" s="32"/>
      <c r="B156" s="31"/>
      <c r="C156" s="31"/>
      <c r="D156" s="31"/>
      <c r="E156" s="31"/>
      <c r="F156" s="31"/>
      <c r="G156" s="31"/>
      <c r="H156" s="31"/>
      <c r="I156" s="31"/>
      <c r="J156" s="31"/>
      <c r="K156" s="30"/>
      <c r="L156" s="30"/>
      <c r="M156" s="30"/>
      <c r="N156" s="30"/>
      <c r="O156" s="30"/>
      <c r="P156" s="30"/>
      <c r="Q156" s="30"/>
      <c r="R156" s="30"/>
      <c r="S156" s="30"/>
      <c r="T156" s="33"/>
      <c r="U156" s="33"/>
      <c r="V156" s="33"/>
    </row>
    <row r="157" spans="1:22" x14ac:dyDescent="0.3">
      <c r="A157" s="32"/>
      <c r="B157" s="31"/>
      <c r="C157" s="31"/>
      <c r="D157" s="31"/>
      <c r="E157" s="31"/>
      <c r="F157" s="31"/>
      <c r="G157" s="31"/>
      <c r="H157" s="31"/>
      <c r="I157" s="31"/>
      <c r="J157" s="31"/>
      <c r="K157" s="30"/>
      <c r="L157" s="30"/>
      <c r="M157" s="30"/>
      <c r="N157" s="30"/>
      <c r="O157" s="30"/>
      <c r="P157" s="30"/>
      <c r="Q157" s="30"/>
      <c r="R157" s="30"/>
      <c r="S157" s="30"/>
      <c r="T157" s="33"/>
      <c r="U157" s="33"/>
      <c r="V157" s="33"/>
    </row>
    <row r="158" spans="1:22" x14ac:dyDescent="0.3">
      <c r="A158" s="32"/>
      <c r="B158" s="31"/>
      <c r="C158" s="31"/>
      <c r="D158" s="31"/>
      <c r="E158" s="31"/>
      <c r="F158" s="31"/>
      <c r="G158" s="31"/>
      <c r="H158" s="31"/>
      <c r="I158" s="31"/>
      <c r="J158" s="31"/>
      <c r="K158" s="30"/>
      <c r="L158" s="30"/>
      <c r="M158" s="30"/>
      <c r="N158" s="30"/>
      <c r="O158" s="30"/>
      <c r="P158" s="30"/>
      <c r="Q158" s="30"/>
      <c r="R158" s="30"/>
      <c r="S158" s="30"/>
      <c r="T158" s="33"/>
      <c r="U158" s="33"/>
      <c r="V158" s="33"/>
    </row>
    <row r="159" spans="1:22" x14ac:dyDescent="0.3">
      <c r="A159" s="32"/>
      <c r="B159" s="31"/>
      <c r="C159" s="31"/>
      <c r="D159" s="31"/>
      <c r="E159" s="31"/>
      <c r="F159" s="31"/>
      <c r="G159" s="31"/>
      <c r="H159" s="31"/>
      <c r="I159" s="31"/>
      <c r="J159" s="31"/>
      <c r="K159" s="30"/>
      <c r="L159" s="30"/>
      <c r="M159" s="30"/>
      <c r="N159" s="30"/>
      <c r="O159" s="30"/>
      <c r="P159" s="30"/>
      <c r="Q159" s="30"/>
      <c r="R159" s="30"/>
      <c r="S159" s="30"/>
      <c r="T159" s="33"/>
      <c r="U159" s="33"/>
      <c r="V159" s="33"/>
    </row>
    <row r="160" spans="1:22" x14ac:dyDescent="0.3">
      <c r="A160" s="32"/>
      <c r="B160" s="31"/>
      <c r="C160" s="31"/>
      <c r="D160" s="31"/>
      <c r="E160" s="31"/>
      <c r="F160" s="31"/>
      <c r="G160" s="31"/>
      <c r="H160" s="31"/>
      <c r="I160" s="31"/>
      <c r="J160" s="31"/>
      <c r="K160" s="30"/>
      <c r="L160" s="30"/>
      <c r="M160" s="30"/>
      <c r="N160" s="30"/>
      <c r="O160" s="30"/>
      <c r="P160" s="30"/>
      <c r="Q160" s="30"/>
      <c r="R160" s="30"/>
      <c r="S160" s="30"/>
      <c r="T160" s="33"/>
      <c r="U160" s="33"/>
      <c r="V160" s="33"/>
    </row>
    <row r="161" spans="1:22" x14ac:dyDescent="0.3">
      <c r="A161" s="32"/>
      <c r="B161" s="31"/>
      <c r="C161" s="31"/>
      <c r="D161" s="31"/>
      <c r="E161" s="31"/>
      <c r="F161" s="31"/>
      <c r="G161" s="31"/>
      <c r="H161" s="31"/>
      <c r="I161" s="31"/>
      <c r="J161" s="31"/>
      <c r="K161" s="30"/>
      <c r="L161" s="30"/>
      <c r="M161" s="30"/>
      <c r="N161" s="30"/>
      <c r="O161" s="30"/>
      <c r="P161" s="30"/>
      <c r="Q161" s="30"/>
      <c r="R161" s="30"/>
      <c r="S161" s="30"/>
      <c r="T161" s="33"/>
      <c r="U161" s="33"/>
      <c r="V161" s="33"/>
    </row>
    <row r="162" spans="1:22" x14ac:dyDescent="0.3">
      <c r="A162" s="32"/>
      <c r="B162" s="31"/>
      <c r="C162" s="31"/>
      <c r="D162" s="31"/>
      <c r="E162" s="31"/>
      <c r="F162" s="31"/>
      <c r="G162" s="31"/>
      <c r="H162" s="31"/>
      <c r="I162" s="31"/>
      <c r="J162" s="31"/>
      <c r="K162" s="30"/>
      <c r="L162" s="30"/>
      <c r="M162" s="30"/>
      <c r="N162" s="30"/>
      <c r="O162" s="30"/>
      <c r="P162" s="30"/>
      <c r="Q162" s="30"/>
      <c r="R162" s="30"/>
      <c r="S162" s="30"/>
      <c r="T162" s="33"/>
      <c r="U162" s="33"/>
      <c r="V162" s="33"/>
    </row>
    <row r="163" spans="1:22" x14ac:dyDescent="0.3">
      <c r="A163" s="32"/>
      <c r="B163" s="31"/>
      <c r="C163" s="31"/>
      <c r="D163" s="31"/>
      <c r="E163" s="31"/>
      <c r="F163" s="31"/>
      <c r="G163" s="31"/>
      <c r="H163" s="31"/>
      <c r="I163" s="31"/>
      <c r="J163" s="31"/>
      <c r="K163" s="30"/>
      <c r="L163" s="30"/>
      <c r="M163" s="30"/>
      <c r="N163" s="30"/>
      <c r="O163" s="30"/>
      <c r="P163" s="30"/>
      <c r="Q163" s="30"/>
      <c r="R163" s="30"/>
      <c r="S163" s="30"/>
      <c r="T163" s="33"/>
      <c r="U163" s="33"/>
      <c r="V163" s="33"/>
    </row>
    <row r="164" spans="1:22" x14ac:dyDescent="0.3">
      <c r="A164" s="32"/>
      <c r="B164" s="31"/>
      <c r="C164" s="31"/>
      <c r="D164" s="31"/>
      <c r="E164" s="31"/>
      <c r="F164" s="31"/>
      <c r="G164" s="31"/>
      <c r="H164" s="31"/>
      <c r="I164" s="31"/>
      <c r="J164" s="31"/>
      <c r="K164" s="30"/>
      <c r="L164" s="30"/>
      <c r="M164" s="30"/>
      <c r="N164" s="30"/>
      <c r="O164" s="30"/>
      <c r="P164" s="30"/>
      <c r="Q164" s="30"/>
      <c r="R164" s="30"/>
      <c r="S164" s="30"/>
      <c r="T164" s="33"/>
      <c r="U164" s="33"/>
      <c r="V164" s="33"/>
    </row>
    <row r="165" spans="1:22" x14ac:dyDescent="0.3">
      <c r="A165" s="32"/>
      <c r="B165" s="31"/>
      <c r="C165" s="31"/>
      <c r="D165" s="31"/>
      <c r="E165" s="31"/>
      <c r="F165" s="31"/>
      <c r="G165" s="31"/>
      <c r="H165" s="31"/>
      <c r="I165" s="31"/>
      <c r="J165" s="31"/>
      <c r="K165" s="30"/>
      <c r="L165" s="30"/>
      <c r="M165" s="30"/>
      <c r="N165" s="30"/>
      <c r="O165" s="30"/>
      <c r="P165" s="30"/>
      <c r="Q165" s="30"/>
      <c r="R165" s="30"/>
      <c r="S165" s="30"/>
      <c r="T165" s="33"/>
      <c r="U165" s="33"/>
      <c r="V165" s="33"/>
    </row>
    <row r="166" spans="1:22" x14ac:dyDescent="0.3">
      <c r="A166" s="32"/>
      <c r="B166" s="31"/>
      <c r="C166" s="31"/>
      <c r="D166" s="31"/>
      <c r="E166" s="31"/>
      <c r="F166" s="31"/>
      <c r="G166" s="31"/>
      <c r="H166" s="31"/>
      <c r="I166" s="31"/>
      <c r="J166" s="31"/>
      <c r="K166" s="30"/>
      <c r="L166" s="30"/>
      <c r="M166" s="30"/>
      <c r="N166" s="30"/>
      <c r="O166" s="30"/>
      <c r="P166" s="30"/>
      <c r="Q166" s="30"/>
      <c r="R166" s="30"/>
      <c r="S166" s="30"/>
      <c r="T166" s="33"/>
      <c r="U166" s="33"/>
      <c r="V166" s="33"/>
    </row>
    <row r="167" spans="1:22" x14ac:dyDescent="0.3">
      <c r="A167" s="32"/>
      <c r="B167" s="31"/>
      <c r="C167" s="31"/>
      <c r="D167" s="31"/>
      <c r="E167" s="31"/>
      <c r="F167" s="31"/>
      <c r="G167" s="31"/>
      <c r="H167" s="31"/>
      <c r="I167" s="31"/>
      <c r="J167" s="31"/>
      <c r="K167" s="30"/>
      <c r="L167" s="30"/>
      <c r="M167" s="30"/>
      <c r="N167" s="30"/>
      <c r="O167" s="30"/>
      <c r="P167" s="30"/>
      <c r="Q167" s="30"/>
      <c r="R167" s="30"/>
      <c r="S167" s="30"/>
      <c r="T167" s="33"/>
      <c r="U167" s="33"/>
      <c r="V167" s="33"/>
    </row>
    <row r="168" spans="1:22" x14ac:dyDescent="0.3">
      <c r="A168" s="32"/>
      <c r="B168" s="31"/>
      <c r="C168" s="31"/>
      <c r="D168" s="31"/>
      <c r="E168" s="31"/>
      <c r="F168" s="31"/>
      <c r="G168" s="31"/>
      <c r="H168" s="31"/>
      <c r="I168" s="31"/>
      <c r="J168" s="31"/>
      <c r="K168" s="30"/>
      <c r="L168" s="30"/>
      <c r="M168" s="30"/>
      <c r="N168" s="30"/>
      <c r="O168" s="30"/>
      <c r="P168" s="30"/>
      <c r="Q168" s="30"/>
      <c r="R168" s="30"/>
      <c r="S168" s="30"/>
      <c r="T168" s="33"/>
      <c r="U168" s="33"/>
      <c r="V168" s="33"/>
    </row>
    <row r="169" spans="1:22" x14ac:dyDescent="0.3">
      <c r="A169" s="32"/>
      <c r="B169" s="31"/>
      <c r="C169" s="31"/>
      <c r="D169" s="31"/>
      <c r="E169" s="31"/>
      <c r="F169" s="31"/>
      <c r="G169" s="31"/>
      <c r="H169" s="31"/>
      <c r="I169" s="31"/>
      <c r="J169" s="31"/>
      <c r="K169" s="30"/>
      <c r="L169" s="30"/>
      <c r="M169" s="30"/>
      <c r="N169" s="30"/>
      <c r="O169" s="30"/>
      <c r="P169" s="30"/>
      <c r="Q169" s="30"/>
      <c r="R169" s="30"/>
      <c r="S169" s="30"/>
      <c r="T169" s="33"/>
      <c r="U169" s="33"/>
      <c r="V169" s="33"/>
    </row>
    <row r="170" spans="1:22" x14ac:dyDescent="0.3">
      <c r="A170" s="32"/>
      <c r="B170" s="31"/>
      <c r="C170" s="31"/>
      <c r="D170" s="31"/>
      <c r="E170" s="31"/>
      <c r="F170" s="31"/>
      <c r="G170" s="31"/>
      <c r="H170" s="31"/>
      <c r="I170" s="31"/>
      <c r="J170" s="31"/>
      <c r="K170" s="30"/>
      <c r="L170" s="30"/>
      <c r="M170" s="30"/>
      <c r="N170" s="30"/>
      <c r="O170" s="30"/>
      <c r="P170" s="30"/>
      <c r="Q170" s="30"/>
      <c r="R170" s="30"/>
      <c r="S170" s="30"/>
      <c r="T170" s="33"/>
      <c r="U170" s="33"/>
      <c r="V170" s="33"/>
    </row>
    <row r="171" spans="1:22" x14ac:dyDescent="0.3">
      <c r="A171" s="32"/>
      <c r="B171" s="31"/>
      <c r="C171" s="31"/>
      <c r="D171" s="31"/>
      <c r="E171" s="31"/>
      <c r="F171" s="31"/>
      <c r="G171" s="31"/>
      <c r="H171" s="31"/>
      <c r="I171" s="31"/>
      <c r="J171" s="31"/>
      <c r="K171" s="30"/>
      <c r="L171" s="30"/>
      <c r="M171" s="30"/>
      <c r="N171" s="30"/>
      <c r="O171" s="30"/>
      <c r="P171" s="30"/>
      <c r="Q171" s="30"/>
      <c r="R171" s="30"/>
      <c r="S171" s="30"/>
      <c r="T171" s="33"/>
      <c r="U171" s="33"/>
      <c r="V171" s="33"/>
    </row>
    <row r="172" spans="1:22" x14ac:dyDescent="0.3">
      <c r="A172" s="32"/>
      <c r="B172" s="31"/>
      <c r="C172" s="31"/>
      <c r="D172" s="31"/>
      <c r="E172" s="31"/>
      <c r="F172" s="31"/>
      <c r="G172" s="31"/>
      <c r="H172" s="31"/>
      <c r="I172" s="31"/>
      <c r="J172" s="31"/>
      <c r="K172" s="30"/>
      <c r="L172" s="30"/>
      <c r="M172" s="30"/>
      <c r="N172" s="30"/>
      <c r="O172" s="30"/>
      <c r="P172" s="30"/>
      <c r="Q172" s="30"/>
      <c r="R172" s="30"/>
      <c r="S172" s="30"/>
      <c r="T172" s="33"/>
      <c r="U172" s="33"/>
      <c r="V172" s="33"/>
    </row>
    <row r="173" spans="1:22" x14ac:dyDescent="0.3">
      <c r="A173" s="32"/>
      <c r="B173" s="31"/>
      <c r="C173" s="31"/>
      <c r="D173" s="31"/>
      <c r="E173" s="31"/>
      <c r="F173" s="31"/>
      <c r="G173" s="31"/>
      <c r="H173" s="31"/>
      <c r="I173" s="31"/>
      <c r="J173" s="31"/>
      <c r="K173" s="30"/>
      <c r="L173" s="30"/>
      <c r="M173" s="30"/>
      <c r="N173" s="30"/>
      <c r="O173" s="30"/>
      <c r="P173" s="30"/>
      <c r="Q173" s="30"/>
      <c r="R173" s="30"/>
      <c r="S173" s="30"/>
      <c r="T173" s="33"/>
      <c r="U173" s="33"/>
      <c r="V173" s="33"/>
    </row>
    <row r="174" spans="1:22" x14ac:dyDescent="0.3">
      <c r="A174" s="32"/>
      <c r="B174" s="31"/>
      <c r="C174" s="31"/>
      <c r="D174" s="31"/>
      <c r="E174" s="31"/>
      <c r="F174" s="31"/>
      <c r="G174" s="31"/>
      <c r="H174" s="31"/>
      <c r="I174" s="31"/>
      <c r="J174" s="31"/>
      <c r="K174" s="30"/>
      <c r="L174" s="30"/>
      <c r="M174" s="30"/>
      <c r="N174" s="30"/>
      <c r="O174" s="30"/>
      <c r="P174" s="30"/>
      <c r="Q174" s="30"/>
      <c r="R174" s="30"/>
      <c r="S174" s="30"/>
      <c r="T174" s="33"/>
      <c r="U174" s="33"/>
      <c r="V174" s="33"/>
    </row>
    <row r="175" spans="1:22" x14ac:dyDescent="0.3">
      <c r="A175" s="32"/>
      <c r="B175" s="31"/>
      <c r="C175" s="31"/>
      <c r="D175" s="31"/>
      <c r="E175" s="31"/>
      <c r="F175" s="31"/>
      <c r="G175" s="31"/>
      <c r="H175" s="31"/>
      <c r="I175" s="31"/>
      <c r="J175" s="31"/>
      <c r="K175" s="30"/>
      <c r="L175" s="30"/>
      <c r="M175" s="30"/>
      <c r="N175" s="30"/>
      <c r="O175" s="30"/>
      <c r="P175" s="30"/>
      <c r="Q175" s="30"/>
      <c r="R175" s="30"/>
      <c r="S175" s="30"/>
      <c r="T175" s="33"/>
      <c r="U175" s="33"/>
      <c r="V175" s="33"/>
    </row>
    <row r="176" spans="1:22" x14ac:dyDescent="0.3">
      <c r="A176" s="32"/>
      <c r="B176" s="31"/>
      <c r="C176" s="31"/>
      <c r="D176" s="31"/>
      <c r="E176" s="31"/>
      <c r="F176" s="31"/>
      <c r="G176" s="31"/>
      <c r="H176" s="31"/>
      <c r="I176" s="31"/>
      <c r="J176" s="31"/>
      <c r="K176" s="30"/>
      <c r="L176" s="30"/>
      <c r="M176" s="30"/>
      <c r="N176" s="30"/>
      <c r="O176" s="30"/>
      <c r="P176" s="30"/>
      <c r="Q176" s="30"/>
      <c r="R176" s="30"/>
      <c r="S176" s="30"/>
      <c r="T176" s="33"/>
      <c r="U176" s="33"/>
      <c r="V176" s="33"/>
    </row>
    <row r="177" spans="1:22" x14ac:dyDescent="0.3">
      <c r="A177" s="32"/>
      <c r="B177" s="31"/>
      <c r="C177" s="31"/>
      <c r="D177" s="31"/>
      <c r="E177" s="31"/>
      <c r="F177" s="31"/>
      <c r="G177" s="31"/>
      <c r="H177" s="31"/>
      <c r="I177" s="31"/>
      <c r="J177" s="31"/>
      <c r="K177" s="30"/>
      <c r="L177" s="30"/>
      <c r="M177" s="30"/>
      <c r="N177" s="30"/>
      <c r="O177" s="30"/>
      <c r="P177" s="30"/>
      <c r="Q177" s="30"/>
      <c r="R177" s="30"/>
      <c r="S177" s="30"/>
      <c r="T177" s="33"/>
      <c r="U177" s="33"/>
      <c r="V177" s="33"/>
    </row>
    <row r="178" spans="1:22" x14ac:dyDescent="0.3">
      <c r="A178" s="32"/>
      <c r="B178" s="31"/>
      <c r="C178" s="31"/>
      <c r="D178" s="31"/>
      <c r="E178" s="31"/>
      <c r="F178" s="31"/>
      <c r="G178" s="31"/>
      <c r="H178" s="31"/>
      <c r="I178" s="31"/>
      <c r="J178" s="31"/>
      <c r="K178" s="30"/>
      <c r="L178" s="30"/>
      <c r="M178" s="30"/>
      <c r="N178" s="30"/>
      <c r="O178" s="30"/>
      <c r="P178" s="30"/>
      <c r="Q178" s="30"/>
      <c r="R178" s="30"/>
      <c r="S178" s="30"/>
      <c r="T178" s="33"/>
      <c r="U178" s="33"/>
      <c r="V178" s="33"/>
    </row>
    <row r="179" spans="1:22" x14ac:dyDescent="0.3">
      <c r="A179" s="32"/>
      <c r="B179" s="31"/>
      <c r="C179" s="31"/>
      <c r="D179" s="31"/>
      <c r="E179" s="31"/>
      <c r="F179" s="31"/>
      <c r="G179" s="31"/>
      <c r="H179" s="31"/>
      <c r="I179" s="31"/>
      <c r="J179" s="31"/>
      <c r="K179" s="30"/>
      <c r="L179" s="30"/>
      <c r="M179" s="30"/>
      <c r="N179" s="30"/>
      <c r="O179" s="30"/>
      <c r="P179" s="30"/>
      <c r="Q179" s="30"/>
      <c r="R179" s="30"/>
      <c r="S179" s="30"/>
      <c r="T179" s="33"/>
      <c r="U179" s="33"/>
      <c r="V179" s="33"/>
    </row>
    <row r="180" spans="1:22" x14ac:dyDescent="0.3">
      <c r="A180" s="32"/>
      <c r="B180" s="31"/>
      <c r="C180" s="31"/>
      <c r="D180" s="31"/>
      <c r="E180" s="31"/>
      <c r="F180" s="31"/>
      <c r="G180" s="31"/>
      <c r="H180" s="31"/>
      <c r="I180" s="31"/>
      <c r="J180" s="31"/>
      <c r="K180" s="30"/>
      <c r="L180" s="30"/>
      <c r="M180" s="30"/>
      <c r="N180" s="30"/>
      <c r="O180" s="30"/>
      <c r="P180" s="30"/>
      <c r="Q180" s="30"/>
      <c r="R180" s="30"/>
      <c r="S180" s="30"/>
      <c r="T180" s="33"/>
      <c r="U180" s="33"/>
      <c r="V180" s="33"/>
    </row>
    <row r="181" spans="1:22" x14ac:dyDescent="0.3">
      <c r="A181" s="32"/>
      <c r="B181" s="31"/>
      <c r="C181" s="31"/>
      <c r="D181" s="31"/>
      <c r="E181" s="31"/>
      <c r="F181" s="31"/>
      <c r="G181" s="31"/>
      <c r="H181" s="31"/>
      <c r="I181" s="31"/>
      <c r="J181" s="31"/>
      <c r="K181" s="30"/>
      <c r="L181" s="30"/>
      <c r="M181" s="30"/>
      <c r="N181" s="30"/>
      <c r="O181" s="30"/>
      <c r="P181" s="30"/>
      <c r="Q181" s="30"/>
      <c r="R181" s="30"/>
      <c r="S181" s="30"/>
      <c r="T181" s="33"/>
      <c r="U181" s="33"/>
      <c r="V181" s="33"/>
    </row>
    <row r="182" spans="1:22" x14ac:dyDescent="0.3">
      <c r="A182" s="32"/>
      <c r="B182" s="31"/>
      <c r="C182" s="31"/>
      <c r="D182" s="31"/>
      <c r="E182" s="31"/>
      <c r="F182" s="31"/>
      <c r="G182" s="31"/>
      <c r="H182" s="31"/>
      <c r="I182" s="31"/>
      <c r="J182" s="31"/>
      <c r="K182" s="30"/>
      <c r="L182" s="30"/>
      <c r="M182" s="30"/>
      <c r="N182" s="30"/>
      <c r="O182" s="30"/>
      <c r="P182" s="30"/>
      <c r="Q182" s="30"/>
      <c r="R182" s="30"/>
      <c r="S182" s="30"/>
      <c r="T182" s="33"/>
      <c r="U182" s="33"/>
      <c r="V182" s="33"/>
    </row>
    <row r="183" spans="1:22" x14ac:dyDescent="0.3">
      <c r="A183" s="32"/>
      <c r="B183" s="31"/>
      <c r="C183" s="31"/>
      <c r="D183" s="31"/>
      <c r="E183" s="31"/>
      <c r="F183" s="31"/>
      <c r="G183" s="31"/>
      <c r="H183" s="31"/>
      <c r="I183" s="31"/>
      <c r="J183" s="31"/>
      <c r="K183" s="30"/>
      <c r="L183" s="30"/>
      <c r="M183" s="30"/>
      <c r="N183" s="30"/>
      <c r="O183" s="30"/>
      <c r="P183" s="30"/>
      <c r="Q183" s="30"/>
      <c r="R183" s="30"/>
      <c r="S183" s="30"/>
      <c r="T183" s="33"/>
      <c r="U183" s="33"/>
      <c r="V183" s="33"/>
    </row>
    <row r="184" spans="1:22" x14ac:dyDescent="0.3">
      <c r="A184" s="32"/>
      <c r="B184" s="31"/>
      <c r="C184" s="31"/>
      <c r="D184" s="31"/>
      <c r="E184" s="31"/>
      <c r="F184" s="31"/>
      <c r="G184" s="31"/>
      <c r="H184" s="31"/>
      <c r="I184" s="31"/>
      <c r="J184" s="31"/>
      <c r="K184" s="30"/>
      <c r="L184" s="30"/>
      <c r="M184" s="30"/>
      <c r="N184" s="30"/>
      <c r="O184" s="30"/>
      <c r="P184" s="30"/>
      <c r="Q184" s="30"/>
      <c r="R184" s="30"/>
      <c r="S184" s="30"/>
      <c r="T184" s="33"/>
      <c r="U184" s="33"/>
      <c r="V184" s="33"/>
    </row>
    <row r="185" spans="1:22" x14ac:dyDescent="0.3">
      <c r="A185" s="32"/>
      <c r="B185" s="31"/>
      <c r="C185" s="31"/>
      <c r="D185" s="31"/>
      <c r="E185" s="31"/>
      <c r="F185" s="31"/>
      <c r="G185" s="31"/>
      <c r="H185" s="31"/>
      <c r="I185" s="31"/>
      <c r="J185" s="31"/>
      <c r="K185" s="30"/>
      <c r="L185" s="30"/>
      <c r="M185" s="30"/>
      <c r="N185" s="30"/>
      <c r="O185" s="30"/>
      <c r="P185" s="30"/>
      <c r="Q185" s="30"/>
      <c r="R185" s="30"/>
      <c r="S185" s="30"/>
      <c r="T185" s="33"/>
      <c r="U185" s="33"/>
      <c r="V185" s="33"/>
    </row>
    <row r="186" spans="1:22" x14ac:dyDescent="0.3">
      <c r="A186" s="32"/>
      <c r="B186" s="31"/>
      <c r="C186" s="31"/>
      <c r="D186" s="31"/>
      <c r="E186" s="31"/>
      <c r="F186" s="31"/>
      <c r="G186" s="31"/>
      <c r="H186" s="31"/>
      <c r="I186" s="31"/>
      <c r="J186" s="31"/>
      <c r="K186" s="30"/>
      <c r="L186" s="30"/>
      <c r="M186" s="30"/>
      <c r="N186" s="30"/>
      <c r="O186" s="30"/>
      <c r="P186" s="30"/>
      <c r="Q186" s="30"/>
      <c r="R186" s="30"/>
      <c r="S186" s="30"/>
      <c r="T186" s="33"/>
      <c r="U186" s="33"/>
      <c r="V186" s="33"/>
    </row>
    <row r="187" spans="1:22" x14ac:dyDescent="0.3">
      <c r="A187" s="32"/>
      <c r="B187" s="31"/>
      <c r="C187" s="31"/>
      <c r="D187" s="31"/>
      <c r="E187" s="31"/>
      <c r="F187" s="31"/>
      <c r="G187" s="31"/>
      <c r="H187" s="31"/>
      <c r="I187" s="31"/>
      <c r="J187" s="31"/>
      <c r="K187" s="30"/>
      <c r="L187" s="30"/>
      <c r="M187" s="30"/>
      <c r="N187" s="30"/>
      <c r="O187" s="30"/>
      <c r="P187" s="30"/>
      <c r="Q187" s="30"/>
      <c r="R187" s="30"/>
      <c r="S187" s="30"/>
      <c r="T187" s="33"/>
      <c r="U187" s="33"/>
      <c r="V187" s="33"/>
    </row>
    <row r="188" spans="1:22" x14ac:dyDescent="0.3">
      <c r="A188" s="32"/>
      <c r="B188" s="31"/>
      <c r="C188" s="31"/>
      <c r="D188" s="31"/>
      <c r="E188" s="31"/>
      <c r="F188" s="31"/>
      <c r="G188" s="31"/>
      <c r="H188" s="31"/>
      <c r="I188" s="31"/>
      <c r="J188" s="31"/>
      <c r="K188" s="30"/>
      <c r="L188" s="30"/>
      <c r="M188" s="30"/>
      <c r="N188" s="30"/>
      <c r="O188" s="30"/>
      <c r="P188" s="30"/>
      <c r="Q188" s="30"/>
      <c r="R188" s="30"/>
      <c r="S188" s="30"/>
      <c r="T188" s="33"/>
      <c r="U188" s="33"/>
      <c r="V188" s="33"/>
    </row>
    <row r="189" spans="1:22" x14ac:dyDescent="0.3">
      <c r="A189" s="32"/>
      <c r="B189" s="31"/>
      <c r="C189" s="31"/>
      <c r="D189" s="31"/>
      <c r="E189" s="31"/>
      <c r="F189" s="31"/>
      <c r="G189" s="31"/>
      <c r="H189" s="31"/>
      <c r="I189" s="31"/>
      <c r="J189" s="31"/>
      <c r="K189" s="30"/>
      <c r="L189" s="30"/>
      <c r="M189" s="30"/>
      <c r="N189" s="30"/>
      <c r="O189" s="30"/>
      <c r="P189" s="30"/>
      <c r="Q189" s="30"/>
      <c r="R189" s="30"/>
      <c r="S189" s="30"/>
      <c r="T189" s="33"/>
      <c r="U189" s="33"/>
      <c r="V189" s="33"/>
    </row>
    <row r="190" spans="1:22" x14ac:dyDescent="0.3">
      <c r="A190" s="32"/>
      <c r="B190" s="31"/>
      <c r="C190" s="31"/>
      <c r="D190" s="31"/>
      <c r="E190" s="31"/>
      <c r="F190" s="31"/>
      <c r="G190" s="31"/>
      <c r="H190" s="31"/>
      <c r="I190" s="31"/>
      <c r="J190" s="31"/>
      <c r="K190" s="30"/>
      <c r="L190" s="30"/>
      <c r="M190" s="30"/>
      <c r="N190" s="30"/>
      <c r="O190" s="30"/>
      <c r="P190" s="30"/>
      <c r="Q190" s="30"/>
      <c r="R190" s="30"/>
      <c r="S190" s="30"/>
      <c r="T190" s="33"/>
      <c r="U190" s="33"/>
      <c r="V190" s="33"/>
    </row>
    <row r="191" spans="1:22" x14ac:dyDescent="0.3">
      <c r="A191" s="32"/>
      <c r="B191" s="31"/>
      <c r="C191" s="31"/>
      <c r="D191" s="31"/>
      <c r="E191" s="31"/>
      <c r="F191" s="31"/>
      <c r="G191" s="31"/>
      <c r="H191" s="31"/>
      <c r="I191" s="31"/>
      <c r="J191" s="31"/>
      <c r="K191" s="30"/>
      <c r="L191" s="30"/>
      <c r="M191" s="30"/>
      <c r="N191" s="30"/>
      <c r="O191" s="30"/>
      <c r="P191" s="30"/>
      <c r="Q191" s="30"/>
      <c r="R191" s="30"/>
      <c r="S191" s="30"/>
      <c r="T191" s="33"/>
      <c r="U191" s="33"/>
      <c r="V191" s="33"/>
    </row>
    <row r="192" spans="1:22" x14ac:dyDescent="0.3">
      <c r="A192" s="32"/>
      <c r="B192" s="31"/>
      <c r="C192" s="31"/>
      <c r="D192" s="31"/>
      <c r="E192" s="31"/>
      <c r="F192" s="31"/>
      <c r="G192" s="31"/>
      <c r="H192" s="31"/>
      <c r="I192" s="31"/>
      <c r="J192" s="31"/>
      <c r="K192" s="30"/>
      <c r="L192" s="30"/>
      <c r="M192" s="30"/>
      <c r="N192" s="30"/>
      <c r="O192" s="30"/>
      <c r="P192" s="30"/>
      <c r="Q192" s="30"/>
      <c r="R192" s="30"/>
      <c r="S192" s="30"/>
      <c r="T192" s="33"/>
      <c r="U192" s="33"/>
      <c r="V192" s="33"/>
    </row>
    <row r="193" spans="1:22" x14ac:dyDescent="0.3">
      <c r="A193" s="32"/>
      <c r="B193" s="31"/>
      <c r="C193" s="31"/>
      <c r="D193" s="31"/>
      <c r="E193" s="31"/>
      <c r="F193" s="31"/>
      <c r="G193" s="31"/>
      <c r="H193" s="31"/>
      <c r="I193" s="31"/>
      <c r="J193" s="31"/>
      <c r="K193" s="30"/>
      <c r="L193" s="30"/>
      <c r="M193" s="30"/>
      <c r="N193" s="30"/>
      <c r="O193" s="30"/>
      <c r="P193" s="30"/>
      <c r="Q193" s="30"/>
      <c r="R193" s="30"/>
      <c r="S193" s="30"/>
      <c r="T193" s="33"/>
      <c r="U193" s="33"/>
      <c r="V193" s="33"/>
    </row>
    <row r="194" spans="1:22" x14ac:dyDescent="0.3">
      <c r="A194" s="32"/>
      <c r="B194" s="31"/>
      <c r="C194" s="31"/>
      <c r="D194" s="31"/>
      <c r="E194" s="31"/>
      <c r="F194" s="31"/>
      <c r="G194" s="31"/>
      <c r="H194" s="31"/>
      <c r="I194" s="31"/>
      <c r="J194" s="31"/>
      <c r="K194" s="30"/>
      <c r="L194" s="30"/>
      <c r="M194" s="30"/>
      <c r="N194" s="30"/>
      <c r="O194" s="30"/>
      <c r="P194" s="30"/>
      <c r="Q194" s="30"/>
      <c r="R194" s="30"/>
      <c r="S194" s="30"/>
      <c r="T194" s="33"/>
      <c r="U194" s="33"/>
      <c r="V194" s="33"/>
    </row>
    <row r="195" spans="1:22" x14ac:dyDescent="0.3">
      <c r="A195" s="32"/>
      <c r="B195" s="31"/>
      <c r="C195" s="31"/>
      <c r="D195" s="31"/>
      <c r="E195" s="31"/>
      <c r="F195" s="31"/>
      <c r="G195" s="31"/>
      <c r="H195" s="31"/>
      <c r="I195" s="31"/>
      <c r="J195" s="31"/>
      <c r="K195" s="30"/>
      <c r="L195" s="30"/>
      <c r="M195" s="30"/>
      <c r="N195" s="30"/>
      <c r="O195" s="30"/>
      <c r="P195" s="30"/>
      <c r="Q195" s="30"/>
      <c r="R195" s="30"/>
      <c r="S195" s="30"/>
      <c r="T195" s="33"/>
      <c r="U195" s="33"/>
      <c r="V195" s="33"/>
    </row>
    <row r="196" spans="1:22" x14ac:dyDescent="0.3">
      <c r="A196" s="32"/>
      <c r="B196" s="31"/>
      <c r="C196" s="31"/>
      <c r="D196" s="31"/>
      <c r="E196" s="31"/>
      <c r="F196" s="31"/>
      <c r="G196" s="31"/>
      <c r="H196" s="31"/>
      <c r="I196" s="31"/>
      <c r="J196" s="31"/>
      <c r="K196" s="30"/>
      <c r="L196" s="30"/>
      <c r="M196" s="30"/>
      <c r="N196" s="30"/>
      <c r="O196" s="30"/>
      <c r="P196" s="30"/>
      <c r="Q196" s="30"/>
      <c r="R196" s="30"/>
      <c r="S196" s="30"/>
      <c r="T196" s="33"/>
      <c r="U196" s="33"/>
      <c r="V196" s="33"/>
    </row>
    <row r="197" spans="1:22" x14ac:dyDescent="0.3">
      <c r="A197" s="32"/>
      <c r="B197" s="31"/>
      <c r="C197" s="31"/>
      <c r="D197" s="31"/>
      <c r="E197" s="31"/>
      <c r="F197" s="31"/>
      <c r="G197" s="31"/>
      <c r="H197" s="31"/>
      <c r="I197" s="31"/>
      <c r="J197" s="31"/>
      <c r="K197" s="30"/>
      <c r="L197" s="30"/>
      <c r="M197" s="30"/>
      <c r="N197" s="30"/>
      <c r="O197" s="30"/>
      <c r="P197" s="30"/>
      <c r="Q197" s="30"/>
      <c r="R197" s="30"/>
      <c r="S197" s="30"/>
      <c r="T197" s="33"/>
      <c r="U197" s="33"/>
      <c r="V197" s="33"/>
    </row>
    <row r="198" spans="1:22" x14ac:dyDescent="0.3">
      <c r="A198" s="32"/>
      <c r="B198" s="31"/>
      <c r="C198" s="31"/>
      <c r="D198" s="31"/>
      <c r="E198" s="31"/>
      <c r="F198" s="31"/>
      <c r="G198" s="31"/>
      <c r="H198" s="31"/>
      <c r="I198" s="31"/>
      <c r="J198" s="31"/>
      <c r="K198" s="30"/>
      <c r="L198" s="30"/>
      <c r="M198" s="30"/>
      <c r="N198" s="30"/>
      <c r="O198" s="30"/>
      <c r="P198" s="30"/>
      <c r="Q198" s="30"/>
      <c r="R198" s="30"/>
      <c r="S198" s="30"/>
      <c r="T198" s="33"/>
      <c r="U198" s="33"/>
      <c r="V198" s="33"/>
    </row>
    <row r="199" spans="1:22" x14ac:dyDescent="0.3">
      <c r="A199" s="32"/>
      <c r="B199" s="31"/>
      <c r="C199" s="31"/>
      <c r="D199" s="31"/>
      <c r="E199" s="31"/>
      <c r="F199" s="31"/>
      <c r="G199" s="31"/>
      <c r="H199" s="31"/>
      <c r="I199" s="31"/>
      <c r="J199" s="31"/>
      <c r="K199" s="30"/>
      <c r="L199" s="30"/>
      <c r="M199" s="30"/>
      <c r="N199" s="30"/>
      <c r="O199" s="30"/>
      <c r="P199" s="30"/>
      <c r="Q199" s="30"/>
      <c r="R199" s="30"/>
      <c r="S199" s="30"/>
      <c r="T199" s="33"/>
      <c r="U199" s="33"/>
      <c r="V199" s="33"/>
    </row>
    <row r="200" spans="1:22" x14ac:dyDescent="0.3">
      <c r="A200" s="32"/>
      <c r="B200" s="31"/>
      <c r="C200" s="31"/>
      <c r="D200" s="31"/>
      <c r="E200" s="31"/>
      <c r="F200" s="31"/>
      <c r="G200" s="31"/>
      <c r="H200" s="31"/>
      <c r="I200" s="31"/>
      <c r="J200" s="31"/>
      <c r="K200" s="30"/>
      <c r="L200" s="30"/>
      <c r="M200" s="30"/>
      <c r="N200" s="30"/>
      <c r="O200" s="30"/>
      <c r="P200" s="30"/>
      <c r="Q200" s="30"/>
      <c r="R200" s="30"/>
      <c r="S200" s="30"/>
      <c r="T200" s="33"/>
      <c r="U200" s="33"/>
      <c r="V200" s="33"/>
    </row>
    <row r="201" spans="1:22" x14ac:dyDescent="0.3">
      <c r="A201" s="32"/>
      <c r="B201" s="31"/>
      <c r="C201" s="31"/>
      <c r="D201" s="31"/>
      <c r="E201" s="31"/>
      <c r="F201" s="31"/>
      <c r="G201" s="31"/>
      <c r="H201" s="31"/>
      <c r="I201" s="31"/>
      <c r="J201" s="31"/>
      <c r="K201" s="30"/>
      <c r="L201" s="30"/>
      <c r="M201" s="30"/>
      <c r="N201" s="30"/>
      <c r="O201" s="30"/>
      <c r="P201" s="30"/>
      <c r="Q201" s="30"/>
      <c r="R201" s="30"/>
      <c r="S201" s="30"/>
      <c r="T201" s="33"/>
      <c r="U201" s="33"/>
      <c r="V201" s="33"/>
    </row>
    <row r="202" spans="1:22" x14ac:dyDescent="0.3">
      <c r="A202" s="32"/>
      <c r="B202" s="31"/>
      <c r="C202" s="31"/>
      <c r="D202" s="31"/>
      <c r="E202" s="31"/>
      <c r="F202" s="31"/>
      <c r="G202" s="31"/>
      <c r="H202" s="31"/>
      <c r="I202" s="31"/>
      <c r="J202" s="31"/>
      <c r="K202" s="30"/>
      <c r="L202" s="30"/>
      <c r="M202" s="30"/>
      <c r="N202" s="30"/>
      <c r="O202" s="30"/>
      <c r="P202" s="30"/>
      <c r="Q202" s="30"/>
      <c r="R202" s="30"/>
      <c r="S202" s="30"/>
      <c r="T202" s="33"/>
      <c r="U202" s="33"/>
      <c r="V202" s="33"/>
    </row>
    <row r="203" spans="1:22" x14ac:dyDescent="0.3">
      <c r="A203" s="32"/>
      <c r="B203" s="31"/>
      <c r="C203" s="31"/>
      <c r="D203" s="31"/>
      <c r="E203" s="31"/>
      <c r="F203" s="31"/>
      <c r="G203" s="31"/>
      <c r="H203" s="31"/>
      <c r="I203" s="31"/>
      <c r="J203" s="31"/>
      <c r="K203" s="30"/>
      <c r="L203" s="30"/>
      <c r="M203" s="30"/>
      <c r="N203" s="30"/>
      <c r="O203" s="30"/>
      <c r="P203" s="30"/>
      <c r="Q203" s="30"/>
      <c r="R203" s="30"/>
      <c r="S203" s="30"/>
      <c r="T203" s="33"/>
      <c r="U203" s="33"/>
      <c r="V203" s="33"/>
    </row>
    <row r="204" spans="1:22" x14ac:dyDescent="0.3">
      <c r="A204" s="32"/>
      <c r="B204" s="31"/>
      <c r="C204" s="31"/>
      <c r="D204" s="31"/>
      <c r="E204" s="31"/>
      <c r="F204" s="31"/>
      <c r="G204" s="31"/>
      <c r="H204" s="31"/>
      <c r="I204" s="31"/>
      <c r="J204" s="31"/>
      <c r="K204" s="30"/>
      <c r="L204" s="30"/>
      <c r="M204" s="30"/>
      <c r="N204" s="30"/>
      <c r="O204" s="30"/>
      <c r="P204" s="30"/>
      <c r="Q204" s="30"/>
      <c r="R204" s="30"/>
      <c r="S204" s="30"/>
      <c r="T204" s="33"/>
      <c r="U204" s="33"/>
      <c r="V204" s="33"/>
    </row>
    <row r="205" spans="1:22" x14ac:dyDescent="0.3">
      <c r="A205" s="32"/>
      <c r="B205" s="31"/>
      <c r="C205" s="31"/>
      <c r="D205" s="31"/>
      <c r="E205" s="31"/>
      <c r="F205" s="31"/>
      <c r="G205" s="31"/>
      <c r="H205" s="31"/>
      <c r="I205" s="31"/>
      <c r="J205" s="31"/>
      <c r="K205" s="30"/>
      <c r="L205" s="30"/>
      <c r="M205" s="30"/>
      <c r="N205" s="30"/>
      <c r="O205" s="30"/>
      <c r="P205" s="30"/>
      <c r="Q205" s="30"/>
      <c r="R205" s="30"/>
      <c r="S205" s="30"/>
      <c r="T205" s="33"/>
      <c r="U205" s="33"/>
      <c r="V205" s="33"/>
    </row>
    <row r="206" spans="1:22" x14ac:dyDescent="0.3">
      <c r="A206" s="32"/>
      <c r="B206" s="31"/>
      <c r="C206" s="31"/>
      <c r="D206" s="31"/>
      <c r="E206" s="31"/>
      <c r="F206" s="31"/>
      <c r="G206" s="31"/>
      <c r="H206" s="31"/>
      <c r="I206" s="31"/>
      <c r="J206" s="31"/>
      <c r="K206" s="30"/>
      <c r="L206" s="30"/>
      <c r="M206" s="30"/>
      <c r="N206" s="30"/>
      <c r="O206" s="30"/>
      <c r="P206" s="30"/>
      <c r="Q206" s="30"/>
      <c r="R206" s="30"/>
      <c r="S206" s="30"/>
      <c r="T206" s="33"/>
      <c r="U206" s="33"/>
      <c r="V206" s="33"/>
    </row>
    <row r="207" spans="1:22" x14ac:dyDescent="0.3">
      <c r="A207" s="32"/>
      <c r="B207" s="31"/>
      <c r="C207" s="31"/>
      <c r="D207" s="31"/>
      <c r="E207" s="31"/>
      <c r="F207" s="31"/>
      <c r="G207" s="31"/>
      <c r="H207" s="31"/>
      <c r="I207" s="31"/>
      <c r="J207" s="31"/>
      <c r="K207" s="30"/>
      <c r="L207" s="30"/>
      <c r="M207" s="30"/>
      <c r="N207" s="30"/>
      <c r="O207" s="30"/>
      <c r="P207" s="30"/>
      <c r="Q207" s="30"/>
      <c r="R207" s="30"/>
      <c r="S207" s="30"/>
      <c r="T207" s="33"/>
      <c r="U207" s="33"/>
      <c r="V207" s="33"/>
    </row>
    <row r="208" spans="1:22" x14ac:dyDescent="0.3">
      <c r="A208" s="32"/>
      <c r="B208" s="31"/>
      <c r="C208" s="31"/>
      <c r="D208" s="31"/>
      <c r="E208" s="31"/>
      <c r="F208" s="31"/>
      <c r="G208" s="31"/>
      <c r="H208" s="31"/>
      <c r="I208" s="31"/>
      <c r="J208" s="31"/>
      <c r="K208" s="30"/>
      <c r="L208" s="30"/>
      <c r="M208" s="30"/>
      <c r="N208" s="30"/>
      <c r="O208" s="30"/>
      <c r="P208" s="30"/>
      <c r="Q208" s="30"/>
      <c r="R208" s="30"/>
      <c r="S208" s="30"/>
      <c r="T208" s="33"/>
      <c r="U208" s="33"/>
      <c r="V208" s="33"/>
    </row>
    <row r="209" spans="1:22" x14ac:dyDescent="0.3">
      <c r="A209" s="32"/>
      <c r="B209" s="31"/>
      <c r="C209" s="31"/>
      <c r="D209" s="31"/>
      <c r="E209" s="31"/>
      <c r="F209" s="31"/>
      <c r="G209" s="31"/>
      <c r="H209" s="31"/>
      <c r="I209" s="31"/>
      <c r="J209" s="31"/>
      <c r="K209" s="30"/>
      <c r="L209" s="30"/>
      <c r="M209" s="30"/>
      <c r="N209" s="30"/>
      <c r="O209" s="30"/>
      <c r="P209" s="30"/>
      <c r="Q209" s="30"/>
      <c r="R209" s="30"/>
      <c r="S209" s="30"/>
      <c r="T209" s="33"/>
      <c r="U209" s="33"/>
      <c r="V209" s="33"/>
    </row>
    <row r="210" spans="1:22" x14ac:dyDescent="0.3">
      <c r="A210" s="32"/>
      <c r="B210" s="31"/>
      <c r="C210" s="31"/>
      <c r="D210" s="31"/>
      <c r="E210" s="31"/>
      <c r="F210" s="31"/>
      <c r="G210" s="31"/>
      <c r="H210" s="31"/>
      <c r="I210" s="31"/>
      <c r="J210" s="31"/>
      <c r="K210" s="30"/>
      <c r="L210" s="30"/>
      <c r="M210" s="30"/>
      <c r="N210" s="30"/>
      <c r="O210" s="30"/>
      <c r="P210" s="30"/>
      <c r="Q210" s="30"/>
      <c r="R210" s="30"/>
      <c r="S210" s="30"/>
      <c r="T210" s="33"/>
      <c r="U210" s="33"/>
      <c r="V210" s="33"/>
    </row>
    <row r="211" spans="1:22" x14ac:dyDescent="0.3">
      <c r="A211" s="32"/>
      <c r="B211" s="31"/>
      <c r="C211" s="31"/>
      <c r="D211" s="31"/>
      <c r="E211" s="31"/>
      <c r="F211" s="31"/>
      <c r="G211" s="31"/>
      <c r="H211" s="31"/>
      <c r="I211" s="31"/>
      <c r="J211" s="31"/>
      <c r="K211" s="30"/>
      <c r="L211" s="30"/>
      <c r="M211" s="30"/>
      <c r="N211" s="30"/>
      <c r="O211" s="30"/>
      <c r="P211" s="30"/>
      <c r="Q211" s="30"/>
      <c r="R211" s="30"/>
      <c r="S211" s="30"/>
      <c r="T211" s="33"/>
      <c r="U211" s="33"/>
      <c r="V211" s="33"/>
    </row>
    <row r="212" spans="1:22" x14ac:dyDescent="0.3">
      <c r="A212" s="32"/>
      <c r="B212" s="31"/>
      <c r="C212" s="31"/>
      <c r="D212" s="31"/>
      <c r="E212" s="31"/>
      <c r="F212" s="31"/>
      <c r="G212" s="31"/>
      <c r="H212" s="31"/>
      <c r="I212" s="31"/>
      <c r="J212" s="31"/>
      <c r="K212" s="30"/>
      <c r="L212" s="30"/>
      <c r="M212" s="30"/>
      <c r="N212" s="30"/>
      <c r="O212" s="30"/>
      <c r="P212" s="30"/>
      <c r="Q212" s="30"/>
      <c r="R212" s="30"/>
      <c r="S212" s="30"/>
      <c r="T212" s="33"/>
      <c r="U212" s="33"/>
      <c r="V212" s="33"/>
    </row>
    <row r="213" spans="1:22" x14ac:dyDescent="0.3">
      <c r="A213" s="32"/>
      <c r="B213" s="31"/>
      <c r="C213" s="31"/>
      <c r="D213" s="31"/>
      <c r="E213" s="31"/>
      <c r="F213" s="31"/>
      <c r="G213" s="31"/>
      <c r="H213" s="31"/>
      <c r="I213" s="31"/>
      <c r="J213" s="31"/>
      <c r="K213" s="30"/>
      <c r="L213" s="30"/>
      <c r="M213" s="30"/>
      <c r="N213" s="30"/>
      <c r="O213" s="30"/>
      <c r="P213" s="30"/>
      <c r="Q213" s="30"/>
      <c r="R213" s="30"/>
      <c r="S213" s="30"/>
      <c r="T213" s="33"/>
      <c r="U213" s="33"/>
      <c r="V213" s="33"/>
    </row>
    <row r="214" spans="1:22" x14ac:dyDescent="0.3">
      <c r="A214" s="32"/>
      <c r="B214" s="31"/>
      <c r="C214" s="31"/>
      <c r="D214" s="31"/>
      <c r="E214" s="31"/>
      <c r="F214" s="31"/>
      <c r="G214" s="31"/>
      <c r="H214" s="31"/>
      <c r="I214" s="31"/>
      <c r="J214" s="31"/>
      <c r="K214" s="30"/>
      <c r="L214" s="30"/>
      <c r="M214" s="30"/>
      <c r="N214" s="30"/>
      <c r="O214" s="30"/>
      <c r="P214" s="30"/>
      <c r="Q214" s="30"/>
      <c r="R214" s="30"/>
      <c r="S214" s="30"/>
      <c r="T214" s="33"/>
      <c r="U214" s="33"/>
      <c r="V214" s="33"/>
    </row>
    <row r="215" spans="1:22" x14ac:dyDescent="0.3">
      <c r="A215" s="32"/>
      <c r="B215" s="31"/>
      <c r="C215" s="31"/>
      <c r="D215" s="31"/>
      <c r="E215" s="31"/>
      <c r="F215" s="31"/>
      <c r="G215" s="31"/>
      <c r="H215" s="31"/>
      <c r="I215" s="31"/>
      <c r="J215" s="31"/>
      <c r="K215" s="30"/>
      <c r="L215" s="30"/>
      <c r="M215" s="30"/>
      <c r="N215" s="30"/>
      <c r="O215" s="30"/>
      <c r="P215" s="30"/>
      <c r="Q215" s="30"/>
      <c r="R215" s="30"/>
      <c r="S215" s="30"/>
      <c r="T215" s="33"/>
      <c r="U215" s="33"/>
      <c r="V215" s="33"/>
    </row>
    <row r="216" spans="1:22" x14ac:dyDescent="0.3">
      <c r="A216" s="32"/>
      <c r="B216" s="31"/>
      <c r="C216" s="31"/>
      <c r="D216" s="31"/>
      <c r="E216" s="31"/>
      <c r="F216" s="31"/>
      <c r="G216" s="31"/>
      <c r="H216" s="31"/>
      <c r="I216" s="31"/>
      <c r="J216" s="31"/>
      <c r="K216" s="30"/>
      <c r="L216" s="30"/>
      <c r="M216" s="30"/>
      <c r="N216" s="30"/>
      <c r="O216" s="30"/>
      <c r="P216" s="30"/>
      <c r="Q216" s="30"/>
      <c r="R216" s="30"/>
      <c r="S216" s="30"/>
      <c r="T216" s="33"/>
      <c r="U216" s="33"/>
      <c r="V216" s="33"/>
    </row>
    <row r="217" spans="1:22" x14ac:dyDescent="0.3">
      <c r="A217" s="32"/>
      <c r="B217" s="31"/>
      <c r="C217" s="31"/>
      <c r="D217" s="31"/>
      <c r="E217" s="31"/>
      <c r="F217" s="31"/>
      <c r="G217" s="31"/>
      <c r="H217" s="31"/>
      <c r="I217" s="31"/>
      <c r="J217" s="31"/>
      <c r="K217" s="30"/>
      <c r="L217" s="30"/>
      <c r="M217" s="30"/>
      <c r="N217" s="30"/>
      <c r="O217" s="30"/>
      <c r="P217" s="30"/>
      <c r="Q217" s="30"/>
      <c r="R217" s="30"/>
      <c r="S217" s="30"/>
      <c r="T217" s="33"/>
      <c r="U217" s="33"/>
      <c r="V217" s="33"/>
    </row>
    <row r="218" spans="1:22" x14ac:dyDescent="0.3">
      <c r="A218" s="32"/>
      <c r="B218" s="31"/>
      <c r="C218" s="31"/>
      <c r="D218" s="31"/>
      <c r="E218" s="31"/>
      <c r="F218" s="31"/>
      <c r="G218" s="31"/>
      <c r="H218" s="31"/>
      <c r="I218" s="31"/>
      <c r="J218" s="31"/>
      <c r="K218" s="30"/>
      <c r="L218" s="30"/>
      <c r="M218" s="30"/>
      <c r="N218" s="30"/>
      <c r="O218" s="30"/>
      <c r="P218" s="30"/>
      <c r="Q218" s="30"/>
      <c r="R218" s="30"/>
      <c r="S218" s="30"/>
      <c r="T218" s="33"/>
      <c r="U218" s="33"/>
      <c r="V218" s="33"/>
    </row>
    <row r="219" spans="1:22" x14ac:dyDescent="0.3">
      <c r="A219" s="32"/>
      <c r="B219" s="31"/>
      <c r="C219" s="31"/>
      <c r="D219" s="31"/>
      <c r="E219" s="31"/>
      <c r="F219" s="31"/>
      <c r="G219" s="31"/>
      <c r="H219" s="31"/>
      <c r="I219" s="31"/>
      <c r="J219" s="31"/>
      <c r="K219" s="30"/>
      <c r="L219" s="30"/>
      <c r="M219" s="30"/>
      <c r="N219" s="30"/>
      <c r="O219" s="30"/>
      <c r="P219" s="30"/>
      <c r="Q219" s="30"/>
      <c r="R219" s="30"/>
      <c r="S219" s="30"/>
      <c r="T219" s="33"/>
      <c r="U219" s="33"/>
      <c r="V219" s="33"/>
    </row>
    <row r="220" spans="1:22" x14ac:dyDescent="0.3">
      <c r="A220" s="32"/>
      <c r="B220" s="31"/>
      <c r="C220" s="31"/>
      <c r="D220" s="31"/>
      <c r="E220" s="31"/>
      <c r="F220" s="31"/>
      <c r="G220" s="31"/>
      <c r="H220" s="31"/>
      <c r="I220" s="31"/>
      <c r="J220" s="31"/>
      <c r="K220" s="30"/>
      <c r="L220" s="30"/>
      <c r="M220" s="30"/>
      <c r="N220" s="30"/>
      <c r="O220" s="30"/>
      <c r="P220" s="30"/>
      <c r="Q220" s="30"/>
      <c r="R220" s="30"/>
      <c r="S220" s="30"/>
      <c r="T220" s="33"/>
      <c r="U220" s="33"/>
      <c r="V220" s="33"/>
    </row>
    <row r="221" spans="1:22" x14ac:dyDescent="0.3">
      <c r="A221" s="32"/>
      <c r="B221" s="31"/>
      <c r="C221" s="31"/>
      <c r="D221" s="31"/>
      <c r="E221" s="31"/>
      <c r="F221" s="31"/>
      <c r="G221" s="31"/>
      <c r="H221" s="31"/>
      <c r="I221" s="31"/>
      <c r="J221" s="31"/>
      <c r="K221" s="30"/>
      <c r="L221" s="30"/>
      <c r="M221" s="30"/>
      <c r="N221" s="30"/>
      <c r="O221" s="30"/>
      <c r="P221" s="30"/>
      <c r="Q221" s="30"/>
      <c r="R221" s="30"/>
      <c r="S221" s="30"/>
      <c r="T221" s="33"/>
      <c r="U221" s="33"/>
      <c r="V221" s="33"/>
    </row>
    <row r="222" spans="1:22" x14ac:dyDescent="0.3">
      <c r="A222" s="32"/>
      <c r="B222" s="31"/>
      <c r="C222" s="31"/>
      <c r="D222" s="31"/>
      <c r="E222" s="31"/>
      <c r="F222" s="31"/>
      <c r="G222" s="31"/>
      <c r="H222" s="31"/>
      <c r="I222" s="31"/>
      <c r="J222" s="31"/>
      <c r="K222" s="30"/>
      <c r="L222" s="30"/>
      <c r="M222" s="30"/>
      <c r="N222" s="30"/>
      <c r="O222" s="30"/>
      <c r="P222" s="30"/>
      <c r="Q222" s="30"/>
      <c r="R222" s="30"/>
      <c r="S222" s="30"/>
      <c r="T222" s="33"/>
      <c r="U222" s="33"/>
      <c r="V222" s="33"/>
    </row>
    <row r="223" spans="1:22" x14ac:dyDescent="0.3">
      <c r="A223" s="32"/>
      <c r="B223" s="31"/>
      <c r="C223" s="31"/>
      <c r="D223" s="31"/>
      <c r="E223" s="31"/>
      <c r="F223" s="31"/>
      <c r="G223" s="31"/>
      <c r="H223" s="31"/>
      <c r="I223" s="31"/>
      <c r="J223" s="31"/>
      <c r="K223" s="30"/>
      <c r="L223" s="30"/>
      <c r="M223" s="30"/>
      <c r="N223" s="30"/>
      <c r="O223" s="30"/>
      <c r="P223" s="30"/>
      <c r="Q223" s="30"/>
      <c r="R223" s="30"/>
      <c r="S223" s="30"/>
      <c r="T223" s="33"/>
      <c r="U223" s="33"/>
      <c r="V223" s="33"/>
    </row>
    <row r="224" spans="1:22" x14ac:dyDescent="0.3">
      <c r="A224" s="32"/>
      <c r="B224" s="31"/>
      <c r="C224" s="31"/>
      <c r="D224" s="31"/>
      <c r="E224" s="31"/>
      <c r="F224" s="31"/>
      <c r="G224" s="31"/>
      <c r="H224" s="31"/>
      <c r="I224" s="31"/>
      <c r="J224" s="31"/>
      <c r="K224" s="30"/>
      <c r="L224" s="30"/>
      <c r="M224" s="30"/>
      <c r="N224" s="30"/>
      <c r="O224" s="30"/>
      <c r="P224" s="30"/>
      <c r="Q224" s="30"/>
      <c r="R224" s="30"/>
      <c r="S224" s="30"/>
      <c r="T224" s="33"/>
      <c r="U224" s="33"/>
      <c r="V224" s="33"/>
    </row>
    <row r="225" spans="1:22" x14ac:dyDescent="0.3">
      <c r="A225" s="32"/>
      <c r="B225" s="31"/>
      <c r="C225" s="31"/>
      <c r="D225" s="31"/>
      <c r="E225" s="31"/>
      <c r="F225" s="31"/>
      <c r="G225" s="31"/>
      <c r="H225" s="31"/>
      <c r="I225" s="31"/>
      <c r="J225" s="31"/>
      <c r="K225" s="30"/>
      <c r="L225" s="30"/>
      <c r="M225" s="30"/>
      <c r="N225" s="30"/>
      <c r="O225" s="30"/>
      <c r="P225" s="30"/>
      <c r="Q225" s="30"/>
      <c r="R225" s="30"/>
      <c r="S225" s="30"/>
      <c r="T225" s="33"/>
      <c r="U225" s="33"/>
      <c r="V225" s="33"/>
    </row>
    <row r="226" spans="1:22" x14ac:dyDescent="0.3">
      <c r="A226" s="32"/>
      <c r="B226" s="31"/>
      <c r="C226" s="31"/>
      <c r="D226" s="31"/>
      <c r="E226" s="31"/>
      <c r="F226" s="31"/>
      <c r="G226" s="31"/>
      <c r="H226" s="31"/>
      <c r="I226" s="31"/>
      <c r="J226" s="31"/>
      <c r="K226" s="30"/>
      <c r="L226" s="30"/>
      <c r="M226" s="30"/>
      <c r="N226" s="30"/>
      <c r="O226" s="30"/>
      <c r="P226" s="30"/>
      <c r="Q226" s="30"/>
      <c r="R226" s="30"/>
      <c r="S226" s="30"/>
      <c r="T226" s="33"/>
      <c r="U226" s="33"/>
      <c r="V226" s="33"/>
    </row>
    <row r="227" spans="1:22" x14ac:dyDescent="0.3">
      <c r="A227" s="32"/>
      <c r="B227" s="31"/>
      <c r="C227" s="31"/>
      <c r="D227" s="31"/>
      <c r="E227" s="31"/>
      <c r="F227" s="31"/>
      <c r="G227" s="31"/>
      <c r="H227" s="31"/>
      <c r="I227" s="31"/>
      <c r="J227" s="31"/>
      <c r="K227" s="30"/>
      <c r="L227" s="30"/>
      <c r="M227" s="30"/>
      <c r="N227" s="30"/>
      <c r="O227" s="30"/>
      <c r="P227" s="30"/>
      <c r="Q227" s="30"/>
      <c r="R227" s="30"/>
      <c r="S227" s="30"/>
      <c r="T227" s="33"/>
      <c r="U227" s="33"/>
      <c r="V227" s="33"/>
    </row>
    <row r="228" spans="1:22" x14ac:dyDescent="0.3">
      <c r="A228" s="32"/>
      <c r="B228" s="31"/>
      <c r="C228" s="31"/>
      <c r="D228" s="31"/>
      <c r="E228" s="31"/>
      <c r="F228" s="31"/>
      <c r="G228" s="31"/>
      <c r="H228" s="31"/>
      <c r="I228" s="31"/>
      <c r="J228" s="31"/>
      <c r="K228" s="30"/>
      <c r="L228" s="30"/>
      <c r="M228" s="30"/>
      <c r="N228" s="30"/>
      <c r="O228" s="30"/>
      <c r="P228" s="30"/>
      <c r="Q228" s="30"/>
      <c r="R228" s="30"/>
      <c r="S228" s="30"/>
      <c r="T228" s="33"/>
      <c r="U228" s="33"/>
      <c r="V228" s="33"/>
    </row>
    <row r="229" spans="1:22" x14ac:dyDescent="0.3">
      <c r="A229" s="32"/>
      <c r="B229" s="31"/>
      <c r="C229" s="31"/>
      <c r="D229" s="31"/>
      <c r="E229" s="31"/>
      <c r="F229" s="31"/>
      <c r="G229" s="31"/>
      <c r="H229" s="31"/>
      <c r="I229" s="31"/>
      <c r="J229" s="31"/>
      <c r="K229" s="30"/>
      <c r="L229" s="30"/>
      <c r="M229" s="30"/>
      <c r="N229" s="30"/>
      <c r="O229" s="30"/>
      <c r="P229" s="30"/>
      <c r="Q229" s="30"/>
      <c r="R229" s="30"/>
      <c r="S229" s="30"/>
      <c r="T229" s="33"/>
      <c r="U229" s="33"/>
      <c r="V229" s="33"/>
    </row>
    <row r="230" spans="1:22" x14ac:dyDescent="0.3">
      <c r="A230" s="32"/>
      <c r="B230" s="31"/>
      <c r="C230" s="31"/>
      <c r="D230" s="31"/>
      <c r="E230" s="31"/>
      <c r="F230" s="31"/>
      <c r="G230" s="31"/>
      <c r="H230" s="31"/>
      <c r="I230" s="31"/>
      <c r="J230" s="31"/>
      <c r="K230" s="30"/>
      <c r="L230" s="30"/>
      <c r="M230" s="30"/>
      <c r="N230" s="30"/>
      <c r="O230" s="30"/>
      <c r="P230" s="30"/>
      <c r="Q230" s="30"/>
      <c r="R230" s="30"/>
      <c r="S230" s="30"/>
      <c r="T230" s="33"/>
      <c r="U230" s="33"/>
      <c r="V230" s="33"/>
    </row>
    <row r="231" spans="1:22" x14ac:dyDescent="0.3">
      <c r="A231" s="32"/>
      <c r="B231" s="31"/>
      <c r="C231" s="31"/>
      <c r="D231" s="31"/>
      <c r="E231" s="31"/>
      <c r="F231" s="31"/>
      <c r="G231" s="31"/>
      <c r="H231" s="31"/>
      <c r="I231" s="31"/>
      <c r="J231" s="31"/>
      <c r="K231" s="30"/>
      <c r="L231" s="30"/>
      <c r="M231" s="30"/>
      <c r="N231" s="30"/>
      <c r="O231" s="30"/>
      <c r="P231" s="30"/>
      <c r="Q231" s="30"/>
      <c r="R231" s="30"/>
      <c r="S231" s="30"/>
      <c r="T231" s="33"/>
      <c r="U231" s="33"/>
      <c r="V231" s="33"/>
    </row>
    <row r="232" spans="1:22" x14ac:dyDescent="0.3">
      <c r="A232" s="32"/>
      <c r="B232" s="31"/>
      <c r="C232" s="31"/>
      <c r="D232" s="31"/>
      <c r="E232" s="31"/>
      <c r="F232" s="31"/>
      <c r="G232" s="31"/>
      <c r="H232" s="31"/>
      <c r="I232" s="31"/>
      <c r="J232" s="31"/>
      <c r="K232" s="30"/>
      <c r="L232" s="30"/>
      <c r="M232" s="30"/>
      <c r="N232" s="30"/>
      <c r="O232" s="30"/>
      <c r="P232" s="30"/>
      <c r="Q232" s="30"/>
      <c r="R232" s="30"/>
      <c r="S232" s="30"/>
      <c r="T232" s="33"/>
      <c r="U232" s="33"/>
      <c r="V232" s="33"/>
    </row>
    <row r="233" spans="1:22" x14ac:dyDescent="0.3">
      <c r="A233" s="32"/>
      <c r="B233" s="31"/>
      <c r="C233" s="31"/>
      <c r="D233" s="31"/>
      <c r="E233" s="31"/>
      <c r="F233" s="31"/>
      <c r="G233" s="31"/>
      <c r="H233" s="31"/>
      <c r="I233" s="31"/>
      <c r="J233" s="31"/>
      <c r="K233" s="30"/>
      <c r="L233" s="30"/>
      <c r="M233" s="30"/>
      <c r="N233" s="30"/>
      <c r="O233" s="30"/>
      <c r="P233" s="30"/>
      <c r="Q233" s="30"/>
      <c r="R233" s="30"/>
      <c r="S233" s="30"/>
      <c r="T233" s="33"/>
      <c r="U233" s="33"/>
      <c r="V233" s="33"/>
    </row>
    <row r="234" spans="1:22" x14ac:dyDescent="0.3">
      <c r="A234" s="32"/>
      <c r="B234" s="31"/>
      <c r="C234" s="31"/>
      <c r="D234" s="31"/>
      <c r="E234" s="31"/>
      <c r="F234" s="31"/>
      <c r="G234" s="31"/>
      <c r="H234" s="31"/>
      <c r="I234" s="31"/>
      <c r="J234" s="31"/>
      <c r="K234" s="30"/>
      <c r="L234" s="30"/>
      <c r="M234" s="30"/>
      <c r="N234" s="30"/>
      <c r="O234" s="30"/>
      <c r="P234" s="30"/>
      <c r="Q234" s="30"/>
      <c r="R234" s="30"/>
      <c r="S234" s="30"/>
      <c r="T234" s="33"/>
      <c r="U234" s="33"/>
      <c r="V234" s="33"/>
    </row>
    <row r="235" spans="1:22" x14ac:dyDescent="0.3">
      <c r="A235" s="32"/>
      <c r="B235" s="31"/>
      <c r="C235" s="31"/>
      <c r="D235" s="31"/>
      <c r="E235" s="31"/>
      <c r="F235" s="31"/>
      <c r="G235" s="31"/>
      <c r="H235" s="31"/>
      <c r="I235" s="31"/>
      <c r="J235" s="31"/>
      <c r="K235" s="30"/>
      <c r="L235" s="30"/>
      <c r="M235" s="30"/>
      <c r="N235" s="30"/>
      <c r="O235" s="30"/>
      <c r="P235" s="30"/>
      <c r="Q235" s="30"/>
      <c r="R235" s="30"/>
      <c r="S235" s="30"/>
      <c r="T235" s="33"/>
      <c r="U235" s="33"/>
      <c r="V235" s="33"/>
    </row>
    <row r="236" spans="1:22" x14ac:dyDescent="0.3">
      <c r="A236" s="32"/>
      <c r="B236" s="31"/>
      <c r="C236" s="31"/>
      <c r="D236" s="31"/>
      <c r="E236" s="31"/>
      <c r="F236" s="31"/>
      <c r="G236" s="31"/>
      <c r="H236" s="31"/>
      <c r="I236" s="31"/>
      <c r="J236" s="31"/>
      <c r="K236" s="30"/>
      <c r="L236" s="30"/>
      <c r="M236" s="30"/>
      <c r="N236" s="30"/>
      <c r="O236" s="30"/>
      <c r="P236" s="30"/>
      <c r="Q236" s="30"/>
      <c r="R236" s="30"/>
      <c r="S236" s="30"/>
      <c r="T236" s="33"/>
      <c r="U236" s="33"/>
      <c r="V236" s="33"/>
    </row>
    <row r="237" spans="1:22" x14ac:dyDescent="0.3">
      <c r="A237" s="32"/>
      <c r="B237" s="31"/>
      <c r="C237" s="31"/>
      <c r="D237" s="31"/>
      <c r="E237" s="31"/>
      <c r="F237" s="31"/>
      <c r="G237" s="31"/>
      <c r="H237" s="31"/>
      <c r="I237" s="31"/>
      <c r="J237" s="31"/>
      <c r="K237" s="30"/>
      <c r="L237" s="30"/>
      <c r="M237" s="30"/>
      <c r="N237" s="30"/>
      <c r="O237" s="30"/>
      <c r="P237" s="30"/>
      <c r="Q237" s="30"/>
      <c r="R237" s="30"/>
      <c r="S237" s="30"/>
      <c r="T237" s="33"/>
      <c r="U237" s="33"/>
      <c r="V237" s="33"/>
    </row>
    <row r="238" spans="1:22" x14ac:dyDescent="0.3">
      <c r="A238" s="32"/>
      <c r="B238" s="31"/>
      <c r="C238" s="31"/>
      <c r="D238" s="31"/>
      <c r="E238" s="31"/>
      <c r="F238" s="31"/>
      <c r="G238" s="31"/>
      <c r="H238" s="31"/>
      <c r="I238" s="31"/>
      <c r="J238" s="31"/>
      <c r="K238" s="30"/>
      <c r="L238" s="30"/>
      <c r="M238" s="30"/>
      <c r="N238" s="30"/>
      <c r="O238" s="30"/>
      <c r="P238" s="30"/>
      <c r="Q238" s="30"/>
      <c r="R238" s="30"/>
      <c r="S238" s="30"/>
      <c r="T238" s="33"/>
      <c r="U238" s="33"/>
      <c r="V238" s="33"/>
    </row>
    <row r="239" spans="1:22" x14ac:dyDescent="0.3">
      <c r="A239" s="32"/>
      <c r="B239" s="31"/>
      <c r="C239" s="31"/>
      <c r="D239" s="31"/>
      <c r="E239" s="31"/>
      <c r="F239" s="31"/>
      <c r="G239" s="31"/>
      <c r="H239" s="31"/>
      <c r="I239" s="31"/>
      <c r="J239" s="31"/>
      <c r="K239" s="30"/>
      <c r="L239" s="30"/>
      <c r="M239" s="30"/>
      <c r="N239" s="30"/>
      <c r="O239" s="30"/>
      <c r="P239" s="30"/>
      <c r="Q239" s="30"/>
      <c r="R239" s="30"/>
      <c r="S239" s="30"/>
      <c r="T239" s="33"/>
      <c r="U239" s="33"/>
      <c r="V239" s="33"/>
    </row>
    <row r="240" spans="1:22" x14ac:dyDescent="0.3">
      <c r="A240" s="32"/>
      <c r="B240" s="31"/>
      <c r="C240" s="31"/>
      <c r="D240" s="31"/>
      <c r="E240" s="31"/>
      <c r="F240" s="31"/>
      <c r="G240" s="31"/>
      <c r="H240" s="31"/>
      <c r="I240" s="31"/>
      <c r="J240" s="31"/>
      <c r="K240" s="30"/>
      <c r="L240" s="30"/>
      <c r="M240" s="30"/>
      <c r="N240" s="30"/>
      <c r="O240" s="30"/>
      <c r="P240" s="30"/>
      <c r="Q240" s="30"/>
      <c r="R240" s="30"/>
      <c r="S240" s="30"/>
      <c r="T240" s="33"/>
      <c r="U240" s="33"/>
      <c r="V240" s="33"/>
    </row>
    <row r="241" spans="1:22" x14ac:dyDescent="0.3">
      <c r="A241" s="32"/>
      <c r="B241" s="31"/>
      <c r="C241" s="31"/>
      <c r="D241" s="31"/>
      <c r="E241" s="31"/>
      <c r="F241" s="31"/>
      <c r="G241" s="31"/>
      <c r="H241" s="31"/>
      <c r="I241" s="31"/>
      <c r="J241" s="31"/>
      <c r="K241" s="30"/>
      <c r="L241" s="30"/>
      <c r="M241" s="30"/>
      <c r="N241" s="30"/>
      <c r="O241" s="30"/>
      <c r="P241" s="30"/>
      <c r="Q241" s="30"/>
      <c r="R241" s="30"/>
      <c r="S241" s="30"/>
      <c r="T241" s="33"/>
      <c r="U241" s="33"/>
      <c r="V241" s="33"/>
    </row>
    <row r="242" spans="1:22" x14ac:dyDescent="0.3">
      <c r="A242" s="32"/>
      <c r="B242" s="31"/>
      <c r="C242" s="31"/>
      <c r="D242" s="31"/>
      <c r="E242" s="31"/>
      <c r="F242" s="31"/>
      <c r="G242" s="31"/>
      <c r="H242" s="31"/>
      <c r="I242" s="31"/>
      <c r="J242" s="31"/>
      <c r="K242" s="30"/>
      <c r="L242" s="30"/>
      <c r="M242" s="30"/>
      <c r="N242" s="30"/>
      <c r="O242" s="30"/>
      <c r="P242" s="30"/>
      <c r="Q242" s="30"/>
      <c r="R242" s="30"/>
      <c r="S242" s="30"/>
      <c r="T242" s="33"/>
      <c r="U242" s="33"/>
      <c r="V242" s="33"/>
    </row>
    <row r="243" spans="1:22" x14ac:dyDescent="0.3">
      <c r="A243" s="32"/>
      <c r="B243" s="31"/>
      <c r="C243" s="31"/>
      <c r="D243" s="31"/>
      <c r="E243" s="31"/>
      <c r="F243" s="31"/>
      <c r="G243" s="31"/>
      <c r="H243" s="31"/>
      <c r="I243" s="31"/>
      <c r="J243" s="31"/>
      <c r="K243" s="30"/>
      <c r="L243" s="30"/>
      <c r="M243" s="30"/>
      <c r="N243" s="30"/>
      <c r="O243" s="30"/>
      <c r="P243" s="30"/>
      <c r="Q243" s="30"/>
      <c r="R243" s="30"/>
      <c r="S243" s="30"/>
      <c r="T243" s="33"/>
      <c r="U243" s="33"/>
      <c r="V243" s="33"/>
    </row>
    <row r="244" spans="1:22" x14ac:dyDescent="0.3">
      <c r="A244" s="32"/>
      <c r="B244" s="31"/>
      <c r="C244" s="31"/>
      <c r="D244" s="31"/>
      <c r="E244" s="31"/>
      <c r="F244" s="31"/>
      <c r="G244" s="31"/>
      <c r="H244" s="31"/>
      <c r="I244" s="31"/>
      <c r="J244" s="31"/>
      <c r="K244" s="30"/>
      <c r="L244" s="30"/>
      <c r="M244" s="30"/>
      <c r="N244" s="30"/>
      <c r="O244" s="30"/>
      <c r="P244" s="30"/>
      <c r="Q244" s="30"/>
      <c r="R244" s="30"/>
      <c r="S244" s="30"/>
      <c r="T244" s="33"/>
      <c r="U244" s="33"/>
      <c r="V244" s="33"/>
    </row>
    <row r="245" spans="1:22" x14ac:dyDescent="0.3">
      <c r="A245" s="32"/>
      <c r="B245" s="31"/>
      <c r="C245" s="31"/>
      <c r="D245" s="31"/>
      <c r="E245" s="31"/>
      <c r="F245" s="31"/>
      <c r="G245" s="31"/>
      <c r="H245" s="31"/>
      <c r="I245" s="31"/>
      <c r="J245" s="31"/>
      <c r="K245" s="30"/>
      <c r="L245" s="30"/>
      <c r="M245" s="30"/>
      <c r="N245" s="30"/>
      <c r="O245" s="30"/>
      <c r="P245" s="30"/>
      <c r="Q245" s="30"/>
      <c r="R245" s="30"/>
      <c r="S245" s="30"/>
      <c r="T245" s="33"/>
      <c r="U245" s="33"/>
      <c r="V245" s="33"/>
    </row>
    <row r="246" spans="1:22" x14ac:dyDescent="0.3">
      <c r="A246" s="32"/>
      <c r="B246" s="31"/>
      <c r="C246" s="31"/>
      <c r="D246" s="31"/>
      <c r="E246" s="31"/>
      <c r="F246" s="31"/>
      <c r="G246" s="31"/>
      <c r="H246" s="31"/>
      <c r="I246" s="31"/>
      <c r="J246" s="31"/>
      <c r="K246" s="30"/>
      <c r="L246" s="30"/>
      <c r="M246" s="30"/>
      <c r="N246" s="30"/>
      <c r="O246" s="30"/>
      <c r="P246" s="30"/>
      <c r="Q246" s="30"/>
      <c r="R246" s="30"/>
      <c r="S246" s="30"/>
      <c r="T246" s="33"/>
      <c r="U246" s="33"/>
      <c r="V246" s="33"/>
    </row>
    <row r="247" spans="1:22" x14ac:dyDescent="0.3">
      <c r="A247" s="32"/>
      <c r="B247" s="31"/>
      <c r="C247" s="31"/>
      <c r="D247" s="31"/>
      <c r="E247" s="31"/>
      <c r="F247" s="31"/>
      <c r="G247" s="31"/>
      <c r="H247" s="31"/>
      <c r="I247" s="31"/>
      <c r="J247" s="31"/>
      <c r="K247" s="30"/>
      <c r="L247" s="30"/>
      <c r="M247" s="30"/>
      <c r="N247" s="30"/>
      <c r="O247" s="30"/>
      <c r="P247" s="30"/>
      <c r="Q247" s="30"/>
      <c r="R247" s="30"/>
      <c r="S247" s="30"/>
      <c r="T247" s="33"/>
      <c r="U247" s="33"/>
      <c r="V247" s="33"/>
    </row>
    <row r="248" spans="1:22" x14ac:dyDescent="0.3">
      <c r="A248" s="32"/>
      <c r="B248" s="31"/>
      <c r="C248" s="31"/>
      <c r="D248" s="31"/>
      <c r="E248" s="31"/>
      <c r="F248" s="31"/>
      <c r="G248" s="31"/>
      <c r="H248" s="31"/>
      <c r="I248" s="31"/>
      <c r="J248" s="31"/>
      <c r="K248" s="30"/>
      <c r="L248" s="30"/>
      <c r="M248" s="30"/>
      <c r="N248" s="30"/>
      <c r="O248" s="30"/>
      <c r="P248" s="30"/>
      <c r="Q248" s="30"/>
      <c r="R248" s="30"/>
      <c r="S248" s="30"/>
      <c r="T248" s="33"/>
      <c r="U248" s="33"/>
      <c r="V248" s="33"/>
    </row>
    <row r="249" spans="1:22" x14ac:dyDescent="0.3">
      <c r="A249" s="32"/>
      <c r="B249" s="31"/>
      <c r="C249" s="31"/>
      <c r="D249" s="31"/>
      <c r="E249" s="31"/>
      <c r="F249" s="31"/>
      <c r="G249" s="31"/>
      <c r="H249" s="31"/>
      <c r="I249" s="31"/>
      <c r="J249" s="31"/>
      <c r="K249" s="30"/>
      <c r="L249" s="30"/>
      <c r="M249" s="30"/>
      <c r="N249" s="30"/>
      <c r="O249" s="30"/>
      <c r="P249" s="30"/>
      <c r="Q249" s="30"/>
      <c r="R249" s="30"/>
      <c r="S249" s="30"/>
      <c r="T249" s="33"/>
      <c r="U249" s="33"/>
      <c r="V249" s="33"/>
    </row>
    <row r="250" spans="1:22" x14ac:dyDescent="0.3">
      <c r="A250" s="32"/>
      <c r="B250" s="31"/>
      <c r="C250" s="31"/>
      <c r="D250" s="31"/>
      <c r="E250" s="31"/>
      <c r="F250" s="31"/>
      <c r="G250" s="31"/>
      <c r="H250" s="31"/>
      <c r="I250" s="31"/>
      <c r="J250" s="31"/>
      <c r="K250" s="30"/>
      <c r="L250" s="30"/>
      <c r="M250" s="30"/>
      <c r="N250" s="30"/>
      <c r="O250" s="30"/>
      <c r="P250" s="30"/>
      <c r="Q250" s="30"/>
      <c r="R250" s="30"/>
      <c r="S250" s="30"/>
      <c r="T250" s="33"/>
      <c r="U250" s="33"/>
      <c r="V250" s="33"/>
    </row>
    <row r="251" spans="1:22" x14ac:dyDescent="0.3">
      <c r="A251" s="32"/>
      <c r="B251" s="31"/>
      <c r="C251" s="31"/>
      <c r="D251" s="31"/>
      <c r="E251" s="31"/>
      <c r="F251" s="31"/>
      <c r="G251" s="31"/>
      <c r="H251" s="31"/>
      <c r="I251" s="31"/>
      <c r="J251" s="31"/>
      <c r="K251" s="30"/>
      <c r="L251" s="30"/>
      <c r="M251" s="30"/>
      <c r="N251" s="30"/>
      <c r="O251" s="30"/>
      <c r="P251" s="30"/>
      <c r="Q251" s="30"/>
      <c r="R251" s="30"/>
      <c r="S251" s="30"/>
      <c r="T251" s="33"/>
      <c r="U251" s="33"/>
      <c r="V251" s="33"/>
    </row>
    <row r="252" spans="1:22" x14ac:dyDescent="0.3">
      <c r="A252" s="32"/>
      <c r="B252" s="31"/>
      <c r="C252" s="31"/>
      <c r="D252" s="31"/>
      <c r="E252" s="31"/>
      <c r="F252" s="31"/>
      <c r="G252" s="31"/>
      <c r="H252" s="31"/>
      <c r="I252" s="31"/>
      <c r="J252" s="31"/>
      <c r="K252" s="30"/>
      <c r="L252" s="30"/>
      <c r="M252" s="30"/>
      <c r="N252" s="30"/>
      <c r="O252" s="30"/>
      <c r="P252" s="30"/>
      <c r="Q252" s="30"/>
      <c r="R252" s="30"/>
      <c r="S252" s="30"/>
      <c r="T252" s="33"/>
      <c r="U252" s="33"/>
      <c r="V252" s="33"/>
    </row>
    <row r="253" spans="1:22" x14ac:dyDescent="0.3">
      <c r="A253" s="32"/>
      <c r="B253" s="31"/>
      <c r="C253" s="31"/>
      <c r="D253" s="31"/>
      <c r="E253" s="31"/>
      <c r="F253" s="31"/>
      <c r="G253" s="31"/>
      <c r="H253" s="31"/>
      <c r="I253" s="31"/>
      <c r="J253" s="31"/>
      <c r="K253" s="30"/>
      <c r="L253" s="30"/>
      <c r="M253" s="30"/>
      <c r="N253" s="30"/>
      <c r="O253" s="30"/>
      <c r="P253" s="30"/>
      <c r="Q253" s="30"/>
      <c r="R253" s="30"/>
      <c r="S253" s="30"/>
      <c r="T253" s="33"/>
      <c r="U253" s="33"/>
      <c r="V253" s="33"/>
    </row>
    <row r="254" spans="1:22" x14ac:dyDescent="0.3">
      <c r="A254" s="32"/>
      <c r="B254" s="31"/>
      <c r="C254" s="31"/>
      <c r="D254" s="31"/>
      <c r="E254" s="31"/>
      <c r="F254" s="31"/>
      <c r="G254" s="31"/>
      <c r="H254" s="31"/>
      <c r="I254" s="31"/>
      <c r="J254" s="31"/>
      <c r="K254" s="30"/>
      <c r="L254" s="30"/>
      <c r="M254" s="30"/>
      <c r="N254" s="30"/>
      <c r="O254" s="30"/>
      <c r="P254" s="30"/>
      <c r="Q254" s="30"/>
      <c r="R254" s="30"/>
      <c r="S254" s="30"/>
      <c r="T254" s="33"/>
      <c r="U254" s="33"/>
      <c r="V254" s="33"/>
    </row>
    <row r="255" spans="1:22" x14ac:dyDescent="0.3">
      <c r="A255" s="32"/>
      <c r="B255" s="31"/>
      <c r="C255" s="31"/>
      <c r="D255" s="31"/>
      <c r="E255" s="31"/>
      <c r="F255" s="31"/>
      <c r="G255" s="31"/>
      <c r="H255" s="31"/>
      <c r="I255" s="31"/>
      <c r="J255" s="31"/>
      <c r="K255" s="30"/>
      <c r="L255" s="30"/>
      <c r="M255" s="30"/>
      <c r="N255" s="30"/>
      <c r="O255" s="30"/>
      <c r="P255" s="30"/>
      <c r="Q255" s="30"/>
      <c r="R255" s="30"/>
      <c r="S255" s="30"/>
      <c r="T255" s="33"/>
      <c r="U255" s="33"/>
      <c r="V255" s="33"/>
    </row>
    <row r="256" spans="1:22" x14ac:dyDescent="0.3">
      <c r="A256" s="32"/>
      <c r="B256" s="31"/>
      <c r="C256" s="31"/>
      <c r="D256" s="31"/>
      <c r="E256" s="31"/>
      <c r="F256" s="31"/>
      <c r="G256" s="31"/>
      <c r="H256" s="31"/>
      <c r="I256" s="31"/>
      <c r="J256" s="31"/>
      <c r="K256" s="30"/>
      <c r="L256" s="30"/>
      <c r="M256" s="30"/>
      <c r="N256" s="30"/>
      <c r="O256" s="30"/>
      <c r="P256" s="30"/>
      <c r="Q256" s="30"/>
      <c r="R256" s="30"/>
      <c r="S256" s="30"/>
      <c r="T256" s="33"/>
      <c r="U256" s="33"/>
      <c r="V256" s="33"/>
    </row>
    <row r="257" spans="1:22" x14ac:dyDescent="0.3">
      <c r="A257" s="32"/>
      <c r="B257" s="31"/>
      <c r="C257" s="31"/>
      <c r="D257" s="31"/>
      <c r="E257" s="31"/>
      <c r="F257" s="31"/>
      <c r="G257" s="31"/>
      <c r="H257" s="31"/>
      <c r="I257" s="31"/>
      <c r="J257" s="31"/>
      <c r="K257" s="30"/>
      <c r="L257" s="30"/>
      <c r="M257" s="30"/>
      <c r="N257" s="30"/>
      <c r="O257" s="30"/>
      <c r="P257" s="30"/>
      <c r="Q257" s="30"/>
      <c r="R257" s="30"/>
      <c r="S257" s="30"/>
      <c r="T257" s="33"/>
      <c r="U257" s="33"/>
      <c r="V257" s="33"/>
    </row>
    <row r="258" spans="1:22" x14ac:dyDescent="0.3">
      <c r="A258" s="32"/>
      <c r="B258" s="31"/>
      <c r="C258" s="31"/>
      <c r="D258" s="31"/>
      <c r="E258" s="31"/>
      <c r="F258" s="31"/>
      <c r="G258" s="31"/>
      <c r="H258" s="31"/>
      <c r="I258" s="31"/>
      <c r="J258" s="31"/>
      <c r="K258" s="30"/>
      <c r="L258" s="30"/>
      <c r="M258" s="30"/>
      <c r="N258" s="30"/>
      <c r="O258" s="30"/>
      <c r="P258" s="30"/>
      <c r="Q258" s="30"/>
      <c r="R258" s="30"/>
      <c r="S258" s="30"/>
      <c r="T258" s="33"/>
      <c r="U258" s="33"/>
      <c r="V258" s="33"/>
    </row>
    <row r="259" spans="1:22" x14ac:dyDescent="0.3">
      <c r="A259" s="32"/>
      <c r="B259" s="31"/>
      <c r="C259" s="31"/>
      <c r="D259" s="31"/>
      <c r="E259" s="31"/>
      <c r="F259" s="31"/>
      <c r="G259" s="31"/>
      <c r="H259" s="31"/>
      <c r="I259" s="31"/>
      <c r="J259" s="31"/>
      <c r="K259" s="30"/>
      <c r="L259" s="30"/>
      <c r="M259" s="30"/>
      <c r="N259" s="30"/>
      <c r="O259" s="30"/>
      <c r="P259" s="30"/>
      <c r="Q259" s="30"/>
      <c r="R259" s="30"/>
      <c r="S259" s="30"/>
      <c r="T259" s="33"/>
      <c r="U259" s="33"/>
      <c r="V259" s="33"/>
    </row>
    <row r="260" spans="1:22" x14ac:dyDescent="0.3">
      <c r="A260" s="32"/>
      <c r="B260" s="31"/>
      <c r="C260" s="31"/>
      <c r="D260" s="31"/>
      <c r="E260" s="31"/>
      <c r="F260" s="31"/>
      <c r="G260" s="31"/>
      <c r="H260" s="31"/>
      <c r="I260" s="31"/>
      <c r="J260" s="31"/>
      <c r="K260" s="30"/>
      <c r="L260" s="30"/>
      <c r="M260" s="30"/>
      <c r="N260" s="30"/>
      <c r="O260" s="30"/>
      <c r="P260" s="30"/>
      <c r="Q260" s="30"/>
      <c r="R260" s="30"/>
      <c r="S260" s="30"/>
      <c r="T260" s="33"/>
      <c r="U260" s="33"/>
      <c r="V260" s="33"/>
    </row>
    <row r="261" spans="1:22" x14ac:dyDescent="0.3">
      <c r="A261" s="32"/>
      <c r="B261" s="31"/>
      <c r="C261" s="31"/>
      <c r="D261" s="31"/>
      <c r="E261" s="31"/>
      <c r="F261" s="31"/>
      <c r="G261" s="31"/>
      <c r="H261" s="31"/>
      <c r="I261" s="31"/>
      <c r="J261" s="31"/>
      <c r="K261" s="30"/>
      <c r="L261" s="30"/>
      <c r="M261" s="30"/>
      <c r="N261" s="30"/>
      <c r="O261" s="30"/>
      <c r="P261" s="30"/>
      <c r="Q261" s="30"/>
      <c r="R261" s="30"/>
      <c r="S261" s="30"/>
      <c r="T261" s="33"/>
      <c r="U261" s="33"/>
      <c r="V261" s="33"/>
    </row>
    <row r="262" spans="1:22" x14ac:dyDescent="0.3">
      <c r="A262" s="32"/>
      <c r="B262" s="31"/>
      <c r="C262" s="31"/>
      <c r="D262" s="31"/>
      <c r="E262" s="31"/>
      <c r="F262" s="31"/>
      <c r="G262" s="31"/>
      <c r="H262" s="31"/>
      <c r="I262" s="31"/>
      <c r="J262" s="31"/>
      <c r="K262" s="30"/>
      <c r="L262" s="30"/>
      <c r="M262" s="30"/>
      <c r="N262" s="30"/>
      <c r="O262" s="30"/>
      <c r="P262" s="30"/>
      <c r="Q262" s="30"/>
      <c r="R262" s="30"/>
      <c r="S262" s="30"/>
      <c r="T262" s="33"/>
      <c r="U262" s="33"/>
      <c r="V262" s="33"/>
    </row>
    <row r="263" spans="1:22" x14ac:dyDescent="0.3">
      <c r="A263" s="32"/>
      <c r="B263" s="31"/>
      <c r="C263" s="31"/>
      <c r="D263" s="31"/>
      <c r="E263" s="31"/>
      <c r="F263" s="31"/>
      <c r="G263" s="31"/>
      <c r="H263" s="31"/>
      <c r="I263" s="31"/>
      <c r="J263" s="31"/>
      <c r="K263" s="30"/>
      <c r="L263" s="30"/>
      <c r="M263" s="30"/>
      <c r="N263" s="30"/>
      <c r="O263" s="30"/>
      <c r="P263" s="30"/>
      <c r="Q263" s="30"/>
      <c r="R263" s="30"/>
      <c r="S263" s="30"/>
      <c r="T263" s="33"/>
      <c r="U263" s="33"/>
      <c r="V263" s="33"/>
    </row>
    <row r="264" spans="1:22" x14ac:dyDescent="0.3">
      <c r="A264" s="32"/>
      <c r="B264" s="31"/>
      <c r="C264" s="31"/>
      <c r="D264" s="31"/>
      <c r="E264" s="31"/>
      <c r="F264" s="31"/>
      <c r="G264" s="31"/>
      <c r="H264" s="31"/>
      <c r="I264" s="31"/>
      <c r="J264" s="31"/>
      <c r="K264" s="30"/>
      <c r="L264" s="30"/>
      <c r="M264" s="30"/>
      <c r="N264" s="30"/>
      <c r="O264" s="30"/>
      <c r="P264" s="30"/>
      <c r="Q264" s="30"/>
      <c r="R264" s="30"/>
      <c r="S264" s="30"/>
      <c r="T264" s="33"/>
      <c r="U264" s="33"/>
      <c r="V264" s="33"/>
    </row>
    <row r="265" spans="1:22" x14ac:dyDescent="0.3">
      <c r="A265" s="32"/>
      <c r="B265" s="31"/>
      <c r="C265" s="31"/>
      <c r="D265" s="31"/>
      <c r="E265" s="31"/>
      <c r="F265" s="31"/>
      <c r="G265" s="31"/>
      <c r="H265" s="31"/>
      <c r="I265" s="31"/>
      <c r="J265" s="31"/>
      <c r="K265" s="30"/>
      <c r="L265" s="30"/>
      <c r="M265" s="30"/>
      <c r="N265" s="30"/>
      <c r="O265" s="30"/>
      <c r="P265" s="30"/>
      <c r="Q265" s="30"/>
      <c r="R265" s="30"/>
      <c r="S265" s="30"/>
      <c r="T265" s="33"/>
      <c r="U265" s="33"/>
      <c r="V265" s="33"/>
    </row>
    <row r="266" spans="1:22" x14ac:dyDescent="0.3">
      <c r="A266" s="32"/>
      <c r="B266" s="31"/>
      <c r="C266" s="31"/>
      <c r="D266" s="31"/>
      <c r="E266" s="31"/>
      <c r="F266" s="31"/>
      <c r="G266" s="31"/>
      <c r="H266" s="31"/>
      <c r="I266" s="31"/>
      <c r="J266" s="31"/>
      <c r="K266" s="30"/>
      <c r="L266" s="30"/>
      <c r="M266" s="30"/>
      <c r="N266" s="30"/>
      <c r="O266" s="30"/>
      <c r="P266" s="30"/>
      <c r="Q266" s="30"/>
      <c r="R266" s="30"/>
      <c r="S266" s="30"/>
      <c r="T266" s="33"/>
      <c r="U266" s="33"/>
      <c r="V266" s="33"/>
    </row>
    <row r="267" spans="1:22" x14ac:dyDescent="0.3">
      <c r="A267" s="32"/>
      <c r="B267" s="31"/>
      <c r="C267" s="31"/>
      <c r="D267" s="31"/>
      <c r="E267" s="31"/>
      <c r="F267" s="31"/>
      <c r="G267" s="31"/>
      <c r="H267" s="31"/>
      <c r="I267" s="31"/>
      <c r="J267" s="31"/>
      <c r="K267" s="30"/>
      <c r="L267" s="30"/>
      <c r="M267" s="30"/>
      <c r="N267" s="30"/>
      <c r="O267" s="30"/>
      <c r="P267" s="30"/>
      <c r="Q267" s="30"/>
      <c r="R267" s="30"/>
      <c r="S267" s="30"/>
      <c r="T267" s="33"/>
      <c r="U267" s="33"/>
      <c r="V267" s="33"/>
    </row>
    <row r="268" spans="1:22" x14ac:dyDescent="0.3">
      <c r="A268" s="32"/>
      <c r="B268" s="31"/>
      <c r="C268" s="31"/>
      <c r="D268" s="31"/>
      <c r="E268" s="31"/>
      <c r="F268" s="31"/>
      <c r="G268" s="31"/>
      <c r="H268" s="31"/>
      <c r="I268" s="31"/>
      <c r="J268" s="31"/>
      <c r="K268" s="30"/>
      <c r="L268" s="30"/>
      <c r="M268" s="30"/>
      <c r="N268" s="30"/>
      <c r="O268" s="30"/>
      <c r="P268" s="30"/>
      <c r="Q268" s="30"/>
      <c r="R268" s="30"/>
      <c r="S268" s="30"/>
      <c r="T268" s="33"/>
      <c r="U268" s="33"/>
      <c r="V268" s="33"/>
    </row>
    <row r="269" spans="1:22" x14ac:dyDescent="0.3">
      <c r="A269" s="32"/>
      <c r="B269" s="31"/>
      <c r="C269" s="31"/>
      <c r="D269" s="31"/>
      <c r="E269" s="31"/>
      <c r="F269" s="31"/>
      <c r="G269" s="31"/>
      <c r="H269" s="31"/>
      <c r="I269" s="31"/>
      <c r="J269" s="31"/>
      <c r="K269" s="30"/>
      <c r="L269" s="30"/>
      <c r="M269" s="30"/>
      <c r="N269" s="30"/>
      <c r="O269" s="30"/>
      <c r="P269" s="30"/>
      <c r="Q269" s="30"/>
      <c r="R269" s="30"/>
      <c r="S269" s="30"/>
      <c r="T269" s="33"/>
      <c r="U269" s="33"/>
      <c r="V269" s="33"/>
    </row>
    <row r="270" spans="1:22" x14ac:dyDescent="0.3">
      <c r="A270" s="32"/>
      <c r="B270" s="31"/>
      <c r="C270" s="31"/>
      <c r="D270" s="31"/>
      <c r="E270" s="31"/>
      <c r="F270" s="31"/>
      <c r="G270" s="31"/>
      <c r="H270" s="31"/>
      <c r="I270" s="31"/>
      <c r="J270" s="31"/>
      <c r="K270" s="30"/>
      <c r="L270" s="30"/>
      <c r="M270" s="30"/>
      <c r="N270" s="30"/>
      <c r="O270" s="30"/>
      <c r="P270" s="30"/>
      <c r="Q270" s="30"/>
      <c r="R270" s="30"/>
      <c r="S270" s="30"/>
      <c r="T270" s="33"/>
      <c r="U270" s="33"/>
      <c r="V270" s="33"/>
    </row>
    <row r="271" spans="1:22" x14ac:dyDescent="0.3">
      <c r="A271" s="32"/>
      <c r="B271" s="31"/>
      <c r="C271" s="31"/>
      <c r="D271" s="31"/>
      <c r="E271" s="31"/>
      <c r="F271" s="31"/>
      <c r="G271" s="31"/>
      <c r="H271" s="31"/>
      <c r="I271" s="31"/>
      <c r="J271" s="31"/>
      <c r="K271" s="30"/>
      <c r="L271" s="30"/>
      <c r="M271" s="30"/>
      <c r="N271" s="30"/>
      <c r="O271" s="30"/>
      <c r="P271" s="30"/>
      <c r="Q271" s="30"/>
      <c r="R271" s="30"/>
      <c r="S271" s="30"/>
      <c r="T271" s="33"/>
      <c r="U271" s="33"/>
      <c r="V271" s="33"/>
    </row>
    <row r="272" spans="1:22" x14ac:dyDescent="0.3">
      <c r="A272" s="32"/>
      <c r="B272" s="31"/>
      <c r="C272" s="31"/>
      <c r="D272" s="31"/>
      <c r="E272" s="31"/>
      <c r="F272" s="31"/>
      <c r="G272" s="31"/>
      <c r="H272" s="31"/>
      <c r="I272" s="31"/>
      <c r="J272" s="31"/>
      <c r="K272" s="30"/>
      <c r="L272" s="30"/>
      <c r="M272" s="30"/>
      <c r="N272" s="30"/>
      <c r="O272" s="30"/>
      <c r="P272" s="30"/>
      <c r="Q272" s="30"/>
      <c r="R272" s="30"/>
      <c r="S272" s="30"/>
      <c r="T272" s="33"/>
      <c r="U272" s="33"/>
      <c r="V272" s="33"/>
    </row>
    <row r="273" spans="1:22" x14ac:dyDescent="0.3">
      <c r="A273" s="32"/>
      <c r="B273" s="31"/>
      <c r="C273" s="31"/>
      <c r="D273" s="31"/>
      <c r="E273" s="31"/>
      <c r="F273" s="31"/>
      <c r="G273" s="31"/>
      <c r="H273" s="31"/>
      <c r="I273" s="31"/>
      <c r="J273" s="31"/>
      <c r="K273" s="30"/>
      <c r="L273" s="30"/>
      <c r="M273" s="30"/>
      <c r="N273" s="30"/>
      <c r="O273" s="30"/>
      <c r="P273" s="30"/>
      <c r="Q273" s="30"/>
      <c r="R273" s="30"/>
      <c r="S273" s="30"/>
      <c r="T273" s="33"/>
      <c r="U273" s="33"/>
      <c r="V273" s="33"/>
    </row>
    <row r="274" spans="1:22" x14ac:dyDescent="0.3">
      <c r="A274" s="32"/>
      <c r="B274" s="31"/>
      <c r="C274" s="31"/>
      <c r="D274" s="31"/>
      <c r="E274" s="31"/>
      <c r="F274" s="31"/>
      <c r="G274" s="31"/>
      <c r="H274" s="31"/>
      <c r="I274" s="31"/>
      <c r="J274" s="31"/>
      <c r="K274" s="30"/>
      <c r="L274" s="30"/>
      <c r="M274" s="30"/>
      <c r="N274" s="30"/>
      <c r="O274" s="30"/>
      <c r="P274" s="30"/>
      <c r="Q274" s="30"/>
      <c r="R274" s="30"/>
      <c r="S274" s="30"/>
      <c r="T274" s="33"/>
      <c r="U274" s="33"/>
      <c r="V274" s="33"/>
    </row>
    <row r="275" spans="1:22" x14ac:dyDescent="0.3">
      <c r="A275" s="32"/>
      <c r="B275" s="31"/>
      <c r="C275" s="31"/>
      <c r="D275" s="31"/>
      <c r="E275" s="31"/>
      <c r="F275" s="31"/>
      <c r="G275" s="31"/>
      <c r="H275" s="31"/>
      <c r="I275" s="31"/>
      <c r="J275" s="31"/>
      <c r="K275" s="30"/>
      <c r="L275" s="30"/>
      <c r="M275" s="30"/>
      <c r="N275" s="30"/>
      <c r="O275" s="30"/>
      <c r="P275" s="30"/>
      <c r="Q275" s="30"/>
      <c r="R275" s="30"/>
      <c r="S275" s="30"/>
      <c r="T275" s="33"/>
      <c r="U275" s="33"/>
      <c r="V275" s="33"/>
    </row>
    <row r="276" spans="1:22" x14ac:dyDescent="0.3">
      <c r="A276" s="32"/>
      <c r="B276" s="31"/>
      <c r="C276" s="31"/>
      <c r="D276" s="31"/>
      <c r="E276" s="31"/>
      <c r="F276" s="31"/>
      <c r="G276" s="31"/>
      <c r="H276" s="31"/>
      <c r="I276" s="31"/>
      <c r="J276" s="31"/>
      <c r="K276" s="30"/>
      <c r="L276" s="30"/>
      <c r="M276" s="30"/>
      <c r="N276" s="30"/>
      <c r="O276" s="30"/>
      <c r="P276" s="30"/>
      <c r="Q276" s="30"/>
      <c r="R276" s="30"/>
      <c r="S276" s="30"/>
      <c r="T276" s="33"/>
      <c r="U276" s="33"/>
      <c r="V276" s="33"/>
    </row>
    <row r="277" spans="1:22" x14ac:dyDescent="0.3">
      <c r="A277" s="32"/>
      <c r="B277" s="31"/>
      <c r="C277" s="31"/>
      <c r="D277" s="31"/>
      <c r="E277" s="31"/>
      <c r="F277" s="31"/>
      <c r="G277" s="31"/>
      <c r="H277" s="31"/>
      <c r="I277" s="31"/>
      <c r="J277" s="31"/>
      <c r="K277" s="30"/>
      <c r="L277" s="30"/>
      <c r="M277" s="30"/>
      <c r="N277" s="30"/>
      <c r="O277" s="30"/>
      <c r="P277" s="30"/>
      <c r="Q277" s="30"/>
      <c r="R277" s="30"/>
      <c r="S277" s="30"/>
      <c r="T277" s="33"/>
      <c r="U277" s="33"/>
      <c r="V277" s="33"/>
    </row>
    <row r="278" spans="1:22" x14ac:dyDescent="0.3">
      <c r="A278" s="32"/>
      <c r="B278" s="31"/>
      <c r="C278" s="31"/>
      <c r="D278" s="31"/>
      <c r="E278" s="31"/>
      <c r="F278" s="31"/>
      <c r="G278" s="31"/>
      <c r="H278" s="31"/>
      <c r="I278" s="31"/>
      <c r="J278" s="31"/>
      <c r="K278" s="30"/>
      <c r="L278" s="30"/>
      <c r="M278" s="30"/>
      <c r="N278" s="30"/>
      <c r="O278" s="30"/>
      <c r="P278" s="30"/>
      <c r="Q278" s="30"/>
      <c r="R278" s="30"/>
      <c r="S278" s="30"/>
      <c r="T278" s="33"/>
      <c r="U278" s="33"/>
      <c r="V278" s="33"/>
    </row>
    <row r="279" spans="1:22" x14ac:dyDescent="0.3">
      <c r="A279" s="32"/>
      <c r="B279" s="31"/>
      <c r="C279" s="31"/>
      <c r="D279" s="31"/>
      <c r="E279" s="31"/>
      <c r="F279" s="31"/>
      <c r="G279" s="31"/>
      <c r="H279" s="31"/>
      <c r="I279" s="31"/>
      <c r="J279" s="31"/>
      <c r="K279" s="30"/>
      <c r="L279" s="30"/>
      <c r="M279" s="30"/>
      <c r="N279" s="30"/>
      <c r="O279" s="30"/>
      <c r="P279" s="30"/>
      <c r="Q279" s="30"/>
      <c r="R279" s="30"/>
      <c r="S279" s="30"/>
      <c r="T279" s="33"/>
      <c r="U279" s="33"/>
      <c r="V279" s="33"/>
    </row>
    <row r="280" spans="1:22" x14ac:dyDescent="0.3">
      <c r="A280" s="32"/>
      <c r="B280" s="31"/>
      <c r="C280" s="31"/>
      <c r="D280" s="31"/>
      <c r="E280" s="31"/>
      <c r="F280" s="31"/>
      <c r="G280" s="31"/>
      <c r="H280" s="31"/>
      <c r="I280" s="31"/>
      <c r="J280" s="31"/>
      <c r="K280" s="30"/>
      <c r="L280" s="30"/>
      <c r="M280" s="30"/>
      <c r="N280" s="30"/>
      <c r="O280" s="30"/>
      <c r="P280" s="30"/>
      <c r="Q280" s="30"/>
      <c r="R280" s="30"/>
      <c r="S280" s="30"/>
      <c r="T280" s="33"/>
      <c r="U280" s="33"/>
      <c r="V280" s="33"/>
    </row>
    <row r="281" spans="1:22" x14ac:dyDescent="0.3">
      <c r="A281" s="32"/>
      <c r="B281" s="31"/>
      <c r="C281" s="31"/>
      <c r="D281" s="31"/>
      <c r="E281" s="31"/>
      <c r="F281" s="31"/>
      <c r="G281" s="31"/>
      <c r="H281" s="31"/>
      <c r="I281" s="31"/>
      <c r="J281" s="31"/>
      <c r="K281" s="30"/>
      <c r="L281" s="30"/>
      <c r="M281" s="30"/>
      <c r="N281" s="30"/>
      <c r="O281" s="30"/>
      <c r="P281" s="30"/>
      <c r="Q281" s="30"/>
      <c r="R281" s="30"/>
      <c r="S281" s="30"/>
      <c r="T281" s="33"/>
      <c r="U281" s="33"/>
      <c r="V281" s="33"/>
    </row>
    <row r="282" spans="1:22" x14ac:dyDescent="0.3">
      <c r="A282" s="32"/>
      <c r="B282" s="31"/>
      <c r="C282" s="31"/>
      <c r="D282" s="31"/>
      <c r="E282" s="31"/>
      <c r="F282" s="31"/>
      <c r="G282" s="31"/>
      <c r="H282" s="31"/>
      <c r="I282" s="31"/>
      <c r="J282" s="31"/>
      <c r="K282" s="30"/>
      <c r="L282" s="30"/>
      <c r="M282" s="30"/>
      <c r="N282" s="30"/>
      <c r="O282" s="30"/>
      <c r="P282" s="30"/>
      <c r="Q282" s="30"/>
      <c r="R282" s="30"/>
      <c r="S282" s="30"/>
      <c r="T282" s="33"/>
      <c r="U282" s="33"/>
      <c r="V282" s="33"/>
    </row>
    <row r="283" spans="1:22" x14ac:dyDescent="0.3">
      <c r="A283" s="32"/>
      <c r="B283" s="31"/>
      <c r="C283" s="31"/>
      <c r="D283" s="31"/>
      <c r="E283" s="31"/>
      <c r="F283" s="31"/>
      <c r="G283" s="31"/>
      <c r="H283" s="31"/>
      <c r="I283" s="31"/>
      <c r="J283" s="31"/>
      <c r="K283" s="30"/>
      <c r="L283" s="30"/>
      <c r="M283" s="30"/>
      <c r="N283" s="30"/>
      <c r="O283" s="30"/>
      <c r="P283" s="30"/>
      <c r="Q283" s="30"/>
      <c r="R283" s="30"/>
      <c r="S283" s="30"/>
      <c r="T283" s="33"/>
      <c r="U283" s="33"/>
      <c r="V283" s="33"/>
    </row>
    <row r="284" spans="1:22" x14ac:dyDescent="0.3">
      <c r="A284" s="32"/>
      <c r="B284" s="31"/>
      <c r="C284" s="31"/>
      <c r="D284" s="31"/>
      <c r="E284" s="31"/>
      <c r="F284" s="31"/>
      <c r="G284" s="31"/>
      <c r="H284" s="31"/>
      <c r="I284" s="31"/>
      <c r="J284" s="31"/>
      <c r="K284" s="30"/>
      <c r="L284" s="30"/>
      <c r="M284" s="30"/>
      <c r="N284" s="30"/>
      <c r="O284" s="30"/>
      <c r="P284" s="30"/>
      <c r="Q284" s="30"/>
      <c r="R284" s="30"/>
      <c r="S284" s="30"/>
      <c r="T284" s="33"/>
      <c r="U284" s="33"/>
      <c r="V284" s="33"/>
    </row>
    <row r="285" spans="1:22" x14ac:dyDescent="0.3">
      <c r="A285" s="32"/>
      <c r="B285" s="31"/>
      <c r="C285" s="31"/>
      <c r="D285" s="31"/>
      <c r="E285" s="31"/>
      <c r="F285" s="31"/>
      <c r="G285" s="31"/>
      <c r="H285" s="31"/>
      <c r="I285" s="31"/>
      <c r="J285" s="31"/>
      <c r="K285" s="30"/>
      <c r="L285" s="30"/>
      <c r="M285" s="30"/>
      <c r="N285" s="30"/>
      <c r="O285" s="30"/>
      <c r="P285" s="30"/>
      <c r="Q285" s="30"/>
      <c r="R285" s="30"/>
      <c r="S285" s="30"/>
      <c r="T285" s="33"/>
      <c r="U285" s="33"/>
      <c r="V285" s="33"/>
    </row>
    <row r="286" spans="1:22" x14ac:dyDescent="0.3">
      <c r="A286" s="32"/>
      <c r="B286" s="31"/>
      <c r="C286" s="31"/>
      <c r="D286" s="31"/>
      <c r="E286" s="31"/>
      <c r="F286" s="31"/>
      <c r="G286" s="31"/>
      <c r="H286" s="31"/>
      <c r="I286" s="31"/>
      <c r="J286" s="31"/>
      <c r="K286" s="30"/>
      <c r="L286" s="30"/>
      <c r="M286" s="30"/>
      <c r="N286" s="30"/>
      <c r="O286" s="30"/>
      <c r="P286" s="30"/>
      <c r="Q286" s="30"/>
      <c r="R286" s="30"/>
      <c r="S286" s="30"/>
      <c r="T286" s="33"/>
      <c r="U286" s="33"/>
      <c r="V286" s="33"/>
    </row>
    <row r="287" spans="1:22" x14ac:dyDescent="0.3">
      <c r="A287" s="32"/>
      <c r="B287" s="31"/>
      <c r="C287" s="31"/>
      <c r="D287" s="31"/>
      <c r="E287" s="31"/>
      <c r="F287" s="31"/>
      <c r="G287" s="31"/>
      <c r="H287" s="31"/>
      <c r="I287" s="31"/>
      <c r="J287" s="31"/>
      <c r="K287" s="30"/>
      <c r="L287" s="30"/>
      <c r="M287" s="30"/>
      <c r="N287" s="30"/>
      <c r="O287" s="30"/>
      <c r="P287" s="30"/>
      <c r="Q287" s="30"/>
      <c r="R287" s="30"/>
      <c r="S287" s="30"/>
      <c r="T287" s="33"/>
      <c r="U287" s="33"/>
      <c r="V287" s="33"/>
    </row>
    <row r="288" spans="1:22" x14ac:dyDescent="0.3">
      <c r="A288" s="32"/>
      <c r="B288" s="31"/>
      <c r="C288" s="31"/>
      <c r="D288" s="31"/>
      <c r="E288" s="31"/>
      <c r="F288" s="31"/>
      <c r="G288" s="31"/>
      <c r="H288" s="31"/>
      <c r="I288" s="31"/>
      <c r="J288" s="31"/>
      <c r="K288" s="30"/>
      <c r="L288" s="30"/>
      <c r="M288" s="30"/>
      <c r="N288" s="30"/>
      <c r="O288" s="30"/>
      <c r="P288" s="30"/>
      <c r="Q288" s="30"/>
      <c r="R288" s="30"/>
      <c r="S288" s="30"/>
      <c r="T288" s="33"/>
      <c r="U288" s="33"/>
      <c r="V288" s="33"/>
    </row>
    <row r="289" spans="1:22" x14ac:dyDescent="0.3">
      <c r="A289" s="32"/>
      <c r="B289" s="31"/>
      <c r="C289" s="31"/>
      <c r="D289" s="31"/>
      <c r="E289" s="31"/>
      <c r="F289" s="31"/>
      <c r="G289" s="31"/>
      <c r="H289" s="31"/>
      <c r="I289" s="31"/>
      <c r="J289" s="31"/>
      <c r="K289" s="30"/>
      <c r="L289" s="30"/>
      <c r="M289" s="30"/>
      <c r="N289" s="30"/>
      <c r="O289" s="30"/>
      <c r="P289" s="30"/>
      <c r="Q289" s="30"/>
      <c r="R289" s="30"/>
      <c r="S289" s="30"/>
      <c r="T289" s="33"/>
      <c r="U289" s="33"/>
      <c r="V289" s="33"/>
    </row>
    <row r="290" spans="1:22" x14ac:dyDescent="0.3">
      <c r="A290" s="32"/>
      <c r="B290" s="31"/>
      <c r="C290" s="31"/>
      <c r="D290" s="31"/>
      <c r="E290" s="31"/>
      <c r="F290" s="31"/>
      <c r="G290" s="31"/>
      <c r="H290" s="31"/>
      <c r="I290" s="31"/>
      <c r="J290" s="31"/>
      <c r="K290" s="30"/>
      <c r="L290" s="30"/>
      <c r="M290" s="30"/>
      <c r="N290" s="30"/>
      <c r="O290" s="30"/>
      <c r="P290" s="30"/>
      <c r="Q290" s="30"/>
      <c r="R290" s="30"/>
      <c r="S290" s="30"/>
      <c r="T290" s="33"/>
      <c r="U290" s="33"/>
      <c r="V290" s="33"/>
    </row>
    <row r="291" spans="1:22" x14ac:dyDescent="0.3">
      <c r="A291" s="32"/>
      <c r="B291" s="31"/>
      <c r="C291" s="31"/>
      <c r="D291" s="31"/>
      <c r="E291" s="31"/>
      <c r="F291" s="31"/>
      <c r="G291" s="31"/>
      <c r="H291" s="31"/>
      <c r="I291" s="31"/>
      <c r="J291" s="31"/>
      <c r="K291" s="30"/>
      <c r="L291" s="30"/>
      <c r="M291" s="30"/>
      <c r="N291" s="30"/>
      <c r="O291" s="30"/>
      <c r="P291" s="30"/>
      <c r="Q291" s="30"/>
      <c r="R291" s="30"/>
      <c r="S291" s="30"/>
      <c r="T291" s="33"/>
      <c r="U291" s="33"/>
      <c r="V291" s="33"/>
    </row>
    <row r="292" spans="1:22" x14ac:dyDescent="0.3">
      <c r="A292" s="32"/>
      <c r="B292" s="31"/>
      <c r="C292" s="31"/>
      <c r="D292" s="31"/>
      <c r="E292" s="31"/>
      <c r="F292" s="31"/>
      <c r="G292" s="31"/>
      <c r="H292" s="31"/>
      <c r="I292" s="31"/>
      <c r="J292" s="31"/>
      <c r="K292" s="30"/>
      <c r="L292" s="30"/>
      <c r="M292" s="30"/>
      <c r="N292" s="30"/>
      <c r="O292" s="30"/>
      <c r="P292" s="30"/>
      <c r="Q292" s="30"/>
      <c r="R292" s="30"/>
      <c r="S292" s="30"/>
      <c r="T292" s="33"/>
      <c r="U292" s="33"/>
      <c r="V292" s="33"/>
    </row>
    <row r="293" spans="1:22" x14ac:dyDescent="0.3">
      <c r="A293" s="32"/>
      <c r="B293" s="31"/>
      <c r="C293" s="31"/>
      <c r="D293" s="31"/>
      <c r="E293" s="31"/>
      <c r="F293" s="31"/>
      <c r="G293" s="31"/>
      <c r="H293" s="31"/>
      <c r="I293" s="31"/>
      <c r="J293" s="31"/>
      <c r="K293" s="30"/>
      <c r="L293" s="30"/>
      <c r="M293" s="30"/>
      <c r="N293" s="30"/>
      <c r="O293" s="30"/>
      <c r="P293" s="30"/>
      <c r="Q293" s="30"/>
      <c r="R293" s="30"/>
      <c r="S293" s="30"/>
      <c r="T293" s="33"/>
      <c r="U293" s="33"/>
      <c r="V293" s="33"/>
    </row>
    <row r="294" spans="1:22" x14ac:dyDescent="0.3">
      <c r="A294" s="32"/>
      <c r="B294" s="31"/>
      <c r="C294" s="31"/>
      <c r="D294" s="31"/>
      <c r="E294" s="31"/>
      <c r="F294" s="31"/>
      <c r="G294" s="31"/>
      <c r="H294" s="31"/>
      <c r="I294" s="31"/>
      <c r="J294" s="31"/>
      <c r="K294" s="30"/>
      <c r="L294" s="30"/>
      <c r="M294" s="30"/>
      <c r="N294" s="30"/>
      <c r="O294" s="30"/>
      <c r="P294" s="30"/>
      <c r="Q294" s="30"/>
      <c r="R294" s="30"/>
      <c r="S294" s="30"/>
      <c r="T294" s="33"/>
      <c r="U294" s="33"/>
      <c r="V294" s="33"/>
    </row>
    <row r="295" spans="1:22" x14ac:dyDescent="0.3">
      <c r="A295" s="32"/>
      <c r="B295" s="31"/>
      <c r="C295" s="31"/>
      <c r="D295" s="31"/>
      <c r="E295" s="31"/>
      <c r="F295" s="31"/>
      <c r="G295" s="31"/>
      <c r="H295" s="31"/>
      <c r="I295" s="31"/>
      <c r="J295" s="31"/>
      <c r="K295" s="30"/>
      <c r="L295" s="30"/>
      <c r="M295" s="30"/>
      <c r="N295" s="30"/>
      <c r="O295" s="30"/>
      <c r="P295" s="30"/>
      <c r="Q295" s="30"/>
      <c r="R295" s="30"/>
      <c r="S295" s="30"/>
      <c r="T295" s="33"/>
      <c r="U295" s="33"/>
      <c r="V295" s="33"/>
    </row>
    <row r="296" spans="1:22" x14ac:dyDescent="0.3">
      <c r="A296" s="32"/>
      <c r="B296" s="31"/>
      <c r="C296" s="31"/>
      <c r="D296" s="31"/>
      <c r="E296" s="31"/>
      <c r="F296" s="31"/>
      <c r="G296" s="31"/>
      <c r="H296" s="31"/>
      <c r="I296" s="31"/>
      <c r="J296" s="31"/>
      <c r="K296" s="30"/>
      <c r="L296" s="30"/>
      <c r="M296" s="30"/>
      <c r="N296" s="30"/>
      <c r="O296" s="30"/>
      <c r="P296" s="30"/>
      <c r="Q296" s="30"/>
      <c r="R296" s="30"/>
      <c r="S296" s="30"/>
      <c r="T296" s="33"/>
      <c r="U296" s="33"/>
      <c r="V296" s="33"/>
    </row>
    <row r="297" spans="1:22" x14ac:dyDescent="0.3">
      <c r="A297" s="32"/>
      <c r="B297" s="31"/>
      <c r="C297" s="31"/>
      <c r="D297" s="31"/>
      <c r="E297" s="31"/>
      <c r="F297" s="31"/>
      <c r="G297" s="31"/>
      <c r="H297" s="31"/>
      <c r="I297" s="31"/>
      <c r="J297" s="31"/>
      <c r="K297" s="30"/>
      <c r="L297" s="30"/>
      <c r="M297" s="30"/>
      <c r="N297" s="30"/>
      <c r="O297" s="30"/>
      <c r="P297" s="30"/>
      <c r="Q297" s="30"/>
      <c r="R297" s="30"/>
      <c r="S297" s="30"/>
      <c r="T297" s="33"/>
      <c r="U297" s="33"/>
      <c r="V297" s="33"/>
    </row>
    <row r="298" spans="1:22" x14ac:dyDescent="0.3">
      <c r="A298" s="32"/>
      <c r="B298" s="31"/>
      <c r="C298" s="31"/>
      <c r="D298" s="31"/>
      <c r="E298" s="31"/>
      <c r="F298" s="31"/>
      <c r="G298" s="31"/>
      <c r="H298" s="31"/>
      <c r="I298" s="31"/>
      <c r="J298" s="31"/>
      <c r="K298" s="30"/>
      <c r="L298" s="30"/>
      <c r="M298" s="30"/>
      <c r="N298" s="30"/>
      <c r="O298" s="30"/>
      <c r="P298" s="30"/>
      <c r="Q298" s="30"/>
      <c r="R298" s="30"/>
      <c r="S298" s="30"/>
      <c r="T298" s="33"/>
      <c r="U298" s="33"/>
      <c r="V298" s="33"/>
    </row>
    <row r="299" spans="1:22" x14ac:dyDescent="0.3">
      <c r="A299" s="32"/>
      <c r="B299" s="31"/>
      <c r="C299" s="31"/>
      <c r="D299" s="31"/>
      <c r="E299" s="31"/>
      <c r="F299" s="31"/>
      <c r="G299" s="31"/>
      <c r="H299" s="31"/>
      <c r="I299" s="31"/>
      <c r="J299" s="31"/>
      <c r="K299" s="30"/>
      <c r="L299" s="30"/>
      <c r="M299" s="30"/>
      <c r="N299" s="30"/>
      <c r="O299" s="30"/>
      <c r="P299" s="30"/>
      <c r="Q299" s="30"/>
      <c r="R299" s="30"/>
      <c r="S299" s="30"/>
      <c r="T299" s="33"/>
      <c r="U299" s="33"/>
      <c r="V299" s="33"/>
    </row>
    <row r="300" spans="1:22" x14ac:dyDescent="0.3">
      <c r="A300" s="32"/>
      <c r="B300" s="31"/>
      <c r="C300" s="31"/>
      <c r="D300" s="31"/>
      <c r="E300" s="31"/>
      <c r="F300" s="31"/>
      <c r="G300" s="31"/>
      <c r="H300" s="31"/>
      <c r="I300" s="31"/>
      <c r="J300" s="31"/>
      <c r="K300" s="30"/>
      <c r="L300" s="30"/>
      <c r="M300" s="30"/>
      <c r="N300" s="30"/>
      <c r="O300" s="30"/>
      <c r="P300" s="30"/>
      <c r="Q300" s="30"/>
      <c r="R300" s="30"/>
      <c r="S300" s="30"/>
      <c r="T300" s="33"/>
      <c r="U300" s="33"/>
      <c r="V300" s="33"/>
    </row>
    <row r="301" spans="1:22" x14ac:dyDescent="0.3">
      <c r="A301" s="32"/>
      <c r="B301" s="31"/>
      <c r="C301" s="31"/>
      <c r="D301" s="31"/>
      <c r="E301" s="31"/>
      <c r="F301" s="31"/>
      <c r="G301" s="31"/>
      <c r="H301" s="31"/>
      <c r="I301" s="31"/>
      <c r="J301" s="31"/>
      <c r="K301" s="30"/>
      <c r="L301" s="30"/>
      <c r="M301" s="30"/>
      <c r="N301" s="30"/>
      <c r="O301" s="30"/>
      <c r="P301" s="30"/>
      <c r="Q301" s="30"/>
      <c r="R301" s="30"/>
      <c r="S301" s="30"/>
      <c r="T301" s="33"/>
      <c r="U301" s="33"/>
      <c r="V301" s="33"/>
    </row>
    <row r="302" spans="1:22" x14ac:dyDescent="0.3">
      <c r="A302" s="32"/>
      <c r="B302" s="31"/>
      <c r="C302" s="31"/>
      <c r="D302" s="31"/>
      <c r="E302" s="31"/>
      <c r="F302" s="31"/>
      <c r="G302" s="31"/>
      <c r="H302" s="31"/>
      <c r="I302" s="31"/>
      <c r="J302" s="31"/>
      <c r="K302" s="30"/>
      <c r="L302" s="30"/>
      <c r="M302" s="30"/>
      <c r="N302" s="30"/>
      <c r="O302" s="30"/>
      <c r="P302" s="30"/>
      <c r="Q302" s="30"/>
      <c r="R302" s="30"/>
      <c r="S302" s="30"/>
      <c r="T302" s="33"/>
      <c r="U302" s="33"/>
      <c r="V302" s="33"/>
    </row>
    <row r="303" spans="1:22" x14ac:dyDescent="0.3">
      <c r="A303" s="32"/>
      <c r="B303" s="31"/>
      <c r="C303" s="31"/>
      <c r="D303" s="31"/>
      <c r="E303" s="31"/>
      <c r="F303" s="31"/>
      <c r="G303" s="31"/>
      <c r="H303" s="31"/>
      <c r="I303" s="31"/>
      <c r="J303" s="31"/>
      <c r="K303" s="30"/>
      <c r="L303" s="30"/>
      <c r="M303" s="30"/>
      <c r="N303" s="30"/>
      <c r="O303" s="30"/>
      <c r="P303" s="30"/>
      <c r="Q303" s="30"/>
      <c r="R303" s="30"/>
      <c r="S303" s="30"/>
      <c r="T303" s="33"/>
      <c r="U303" s="33"/>
      <c r="V303" s="33"/>
    </row>
    <row r="304" spans="1:22" x14ac:dyDescent="0.3">
      <c r="A304" s="32"/>
      <c r="B304" s="31"/>
      <c r="C304" s="31"/>
      <c r="D304" s="31"/>
      <c r="E304" s="31"/>
      <c r="F304" s="31"/>
      <c r="G304" s="31"/>
      <c r="H304" s="31"/>
      <c r="I304" s="31"/>
      <c r="J304" s="31"/>
      <c r="K304" s="30"/>
      <c r="L304" s="30"/>
      <c r="M304" s="30"/>
      <c r="N304" s="30"/>
      <c r="O304" s="30"/>
      <c r="P304" s="30"/>
      <c r="Q304" s="30"/>
      <c r="R304" s="30"/>
      <c r="S304" s="30"/>
      <c r="T304" s="33"/>
      <c r="U304" s="33"/>
      <c r="V304" s="33"/>
    </row>
    <row r="305" spans="1:22" x14ac:dyDescent="0.3">
      <c r="A305" s="32"/>
      <c r="B305" s="31"/>
      <c r="C305" s="31"/>
      <c r="D305" s="31"/>
      <c r="E305" s="31"/>
      <c r="F305" s="31"/>
      <c r="G305" s="31"/>
      <c r="H305" s="31"/>
      <c r="I305" s="31"/>
      <c r="J305" s="31"/>
      <c r="K305" s="30"/>
      <c r="L305" s="30"/>
      <c r="M305" s="30"/>
      <c r="N305" s="30"/>
      <c r="O305" s="30"/>
      <c r="P305" s="30"/>
      <c r="Q305" s="30"/>
      <c r="R305" s="30"/>
      <c r="S305" s="30"/>
      <c r="T305" s="33"/>
      <c r="U305" s="33"/>
      <c r="V305" s="33"/>
    </row>
    <row r="306" spans="1:22" x14ac:dyDescent="0.3">
      <c r="A306" s="32"/>
      <c r="B306" s="31"/>
      <c r="C306" s="31"/>
      <c r="D306" s="31"/>
      <c r="E306" s="31"/>
      <c r="F306" s="31"/>
      <c r="G306" s="31"/>
      <c r="H306" s="31"/>
      <c r="I306" s="31"/>
      <c r="J306" s="31"/>
      <c r="K306" s="30"/>
      <c r="L306" s="30"/>
      <c r="M306" s="30"/>
      <c r="N306" s="30"/>
      <c r="O306" s="30"/>
      <c r="P306" s="30"/>
      <c r="Q306" s="30"/>
      <c r="R306" s="30"/>
      <c r="S306" s="30"/>
      <c r="T306" s="33"/>
      <c r="U306" s="33"/>
      <c r="V306" s="33"/>
    </row>
    <row r="307" spans="1:22" x14ac:dyDescent="0.3">
      <c r="A307" s="32"/>
      <c r="B307" s="31"/>
      <c r="C307" s="31"/>
      <c r="D307" s="31"/>
      <c r="E307" s="31"/>
      <c r="F307" s="31"/>
      <c r="G307" s="31"/>
      <c r="H307" s="31"/>
      <c r="I307" s="31"/>
      <c r="J307" s="31"/>
      <c r="K307" s="30"/>
      <c r="L307" s="30"/>
      <c r="M307" s="30"/>
      <c r="N307" s="30"/>
      <c r="O307" s="30"/>
      <c r="P307" s="30"/>
      <c r="Q307" s="30"/>
      <c r="R307" s="30"/>
      <c r="S307" s="30"/>
      <c r="T307" s="33"/>
      <c r="U307" s="33"/>
      <c r="V307" s="33"/>
    </row>
    <row r="308" spans="1:22" x14ac:dyDescent="0.3">
      <c r="A308" s="32"/>
      <c r="B308" s="31"/>
      <c r="C308" s="31"/>
      <c r="D308" s="31"/>
      <c r="E308" s="31"/>
      <c r="F308" s="31"/>
      <c r="G308" s="31"/>
      <c r="H308" s="31"/>
      <c r="I308" s="31"/>
      <c r="J308" s="31"/>
      <c r="K308" s="30"/>
      <c r="L308" s="30"/>
      <c r="M308" s="30"/>
      <c r="N308" s="30"/>
      <c r="O308" s="30"/>
      <c r="P308" s="30"/>
      <c r="Q308" s="30"/>
      <c r="R308" s="30"/>
      <c r="S308" s="30"/>
      <c r="T308" s="33"/>
      <c r="U308" s="33"/>
      <c r="V308" s="33"/>
    </row>
    <row r="309" spans="1:22" x14ac:dyDescent="0.3">
      <c r="A309" s="32"/>
      <c r="B309" s="31"/>
      <c r="C309" s="31"/>
      <c r="D309" s="31"/>
      <c r="E309" s="31"/>
      <c r="F309" s="31"/>
      <c r="G309" s="31"/>
      <c r="H309" s="31"/>
      <c r="I309" s="31"/>
      <c r="J309" s="31"/>
      <c r="K309" s="30"/>
      <c r="L309" s="30"/>
      <c r="M309" s="30"/>
      <c r="N309" s="30"/>
      <c r="O309" s="30"/>
      <c r="P309" s="30"/>
      <c r="Q309" s="30"/>
      <c r="R309" s="30"/>
      <c r="S309" s="30"/>
      <c r="T309" s="33"/>
      <c r="U309" s="33"/>
      <c r="V309" s="33"/>
    </row>
    <row r="310" spans="1:22" x14ac:dyDescent="0.3">
      <c r="A310" s="32"/>
      <c r="B310" s="31"/>
      <c r="C310" s="31"/>
      <c r="D310" s="31"/>
      <c r="E310" s="31"/>
      <c r="F310" s="31"/>
      <c r="G310" s="31"/>
      <c r="H310" s="31"/>
      <c r="I310" s="31"/>
      <c r="J310" s="31"/>
      <c r="K310" s="30"/>
      <c r="L310" s="30"/>
      <c r="M310" s="30"/>
      <c r="N310" s="30"/>
      <c r="O310" s="30"/>
      <c r="P310" s="30"/>
      <c r="Q310" s="30"/>
      <c r="R310" s="30"/>
      <c r="S310" s="30"/>
      <c r="T310" s="33"/>
      <c r="U310" s="33"/>
      <c r="V310" s="33"/>
    </row>
    <row r="311" spans="1:22" x14ac:dyDescent="0.3">
      <c r="A311" s="32"/>
      <c r="B311" s="31"/>
      <c r="C311" s="31"/>
      <c r="D311" s="31"/>
      <c r="E311" s="31"/>
      <c r="F311" s="31"/>
      <c r="G311" s="31"/>
      <c r="H311" s="31"/>
      <c r="I311" s="31"/>
      <c r="J311" s="31"/>
      <c r="K311" s="30"/>
      <c r="L311" s="30"/>
      <c r="M311" s="30"/>
      <c r="N311" s="30"/>
      <c r="O311" s="30"/>
      <c r="P311" s="30"/>
      <c r="Q311" s="30"/>
      <c r="R311" s="30"/>
      <c r="S311" s="30"/>
      <c r="T311" s="33"/>
      <c r="U311" s="33"/>
      <c r="V311" s="33"/>
    </row>
    <row r="312" spans="1:22" x14ac:dyDescent="0.3">
      <c r="A312" s="32"/>
      <c r="B312" s="31"/>
      <c r="C312" s="31"/>
      <c r="D312" s="31"/>
      <c r="E312" s="31"/>
      <c r="F312" s="31"/>
      <c r="G312" s="31"/>
      <c r="H312" s="31"/>
      <c r="I312" s="31"/>
      <c r="J312" s="31"/>
      <c r="K312" s="30"/>
      <c r="L312" s="30"/>
      <c r="M312" s="30"/>
      <c r="N312" s="30"/>
      <c r="O312" s="30"/>
      <c r="P312" s="30"/>
      <c r="Q312" s="30"/>
      <c r="R312" s="30"/>
      <c r="S312" s="30"/>
      <c r="T312" s="33"/>
      <c r="U312" s="33"/>
      <c r="V312" s="33"/>
    </row>
    <row r="313" spans="1:22" x14ac:dyDescent="0.3">
      <c r="A313" s="32"/>
      <c r="B313" s="31"/>
      <c r="C313" s="31"/>
      <c r="D313" s="31"/>
      <c r="E313" s="31"/>
      <c r="F313" s="31"/>
      <c r="G313" s="31"/>
      <c r="H313" s="31"/>
      <c r="I313" s="31"/>
      <c r="J313" s="31"/>
      <c r="K313" s="30"/>
      <c r="L313" s="30"/>
      <c r="M313" s="30"/>
      <c r="N313" s="30"/>
      <c r="O313" s="30"/>
      <c r="P313" s="30"/>
      <c r="Q313" s="30"/>
      <c r="R313" s="30"/>
      <c r="S313" s="30"/>
      <c r="T313" s="33"/>
      <c r="U313" s="33"/>
      <c r="V313" s="33"/>
    </row>
    <row r="314" spans="1:22" x14ac:dyDescent="0.3">
      <c r="A314" s="32"/>
      <c r="B314" s="31"/>
      <c r="C314" s="31"/>
      <c r="D314" s="31"/>
      <c r="E314" s="31"/>
      <c r="F314" s="31"/>
      <c r="G314" s="31"/>
      <c r="H314" s="31"/>
      <c r="I314" s="31"/>
      <c r="J314" s="31"/>
      <c r="K314" s="30"/>
      <c r="L314" s="30"/>
      <c r="M314" s="30"/>
      <c r="N314" s="30"/>
      <c r="O314" s="30"/>
      <c r="P314" s="30"/>
      <c r="Q314" s="30"/>
      <c r="R314" s="30"/>
      <c r="S314" s="30"/>
      <c r="T314" s="33"/>
      <c r="U314" s="33"/>
      <c r="V314" s="33"/>
    </row>
    <row r="315" spans="1:22" x14ac:dyDescent="0.3">
      <c r="A315" s="32"/>
      <c r="B315" s="31"/>
      <c r="C315" s="31"/>
      <c r="D315" s="31"/>
      <c r="E315" s="31"/>
      <c r="F315" s="31"/>
      <c r="G315" s="31"/>
      <c r="H315" s="31"/>
      <c r="I315" s="31"/>
      <c r="J315" s="31"/>
      <c r="K315" s="30"/>
      <c r="L315" s="30"/>
      <c r="M315" s="30"/>
      <c r="N315" s="30"/>
      <c r="O315" s="30"/>
      <c r="P315" s="30"/>
      <c r="Q315" s="30"/>
      <c r="R315" s="30"/>
      <c r="S315" s="30"/>
      <c r="T315" s="33"/>
      <c r="U315" s="33"/>
      <c r="V315" s="33"/>
    </row>
    <row r="316" spans="1:22" x14ac:dyDescent="0.3">
      <c r="A316" s="32"/>
      <c r="B316" s="31"/>
      <c r="C316" s="31"/>
      <c r="D316" s="31"/>
      <c r="E316" s="31"/>
      <c r="F316" s="31"/>
      <c r="G316" s="31"/>
      <c r="H316" s="31"/>
      <c r="I316" s="31"/>
      <c r="J316" s="31"/>
      <c r="K316" s="30"/>
      <c r="L316" s="30"/>
      <c r="M316" s="30"/>
      <c r="N316" s="30"/>
      <c r="O316" s="30"/>
      <c r="P316" s="30"/>
      <c r="Q316" s="30"/>
      <c r="R316" s="30"/>
      <c r="S316" s="30"/>
      <c r="T316" s="33"/>
      <c r="U316" s="33"/>
      <c r="V316" s="33"/>
    </row>
    <row r="317" spans="1:22" x14ac:dyDescent="0.3">
      <c r="A317" s="32"/>
      <c r="B317" s="31"/>
      <c r="C317" s="31"/>
      <c r="D317" s="31"/>
      <c r="E317" s="31"/>
      <c r="F317" s="31"/>
      <c r="G317" s="31"/>
      <c r="H317" s="31"/>
      <c r="I317" s="31"/>
      <c r="J317" s="31"/>
      <c r="K317" s="30"/>
      <c r="L317" s="30"/>
      <c r="M317" s="30"/>
      <c r="N317" s="30"/>
      <c r="O317" s="30"/>
      <c r="P317" s="30"/>
      <c r="Q317" s="30"/>
      <c r="R317" s="30"/>
      <c r="S317" s="30"/>
      <c r="T317" s="33"/>
      <c r="U317" s="33"/>
      <c r="V317" s="33"/>
    </row>
    <row r="318" spans="1:22" x14ac:dyDescent="0.3">
      <c r="A318" s="32"/>
      <c r="B318" s="31"/>
      <c r="C318" s="31"/>
      <c r="D318" s="31"/>
      <c r="E318" s="31"/>
      <c r="F318" s="31"/>
      <c r="G318" s="31"/>
      <c r="H318" s="31"/>
      <c r="I318" s="31"/>
      <c r="J318" s="31"/>
      <c r="K318" s="30"/>
      <c r="L318" s="30"/>
      <c r="M318" s="30"/>
      <c r="N318" s="30"/>
      <c r="O318" s="30"/>
      <c r="P318" s="30"/>
      <c r="Q318" s="30"/>
      <c r="R318" s="30"/>
      <c r="S318" s="30"/>
      <c r="T318" s="33"/>
      <c r="U318" s="33"/>
      <c r="V318" s="33"/>
    </row>
    <row r="319" spans="1:22" x14ac:dyDescent="0.3">
      <c r="A319" s="32"/>
      <c r="B319" s="31"/>
      <c r="C319" s="31"/>
      <c r="D319" s="31"/>
      <c r="E319" s="31"/>
      <c r="F319" s="31"/>
      <c r="G319" s="31"/>
      <c r="H319" s="31"/>
      <c r="I319" s="31"/>
      <c r="J319" s="31"/>
      <c r="K319" s="30"/>
      <c r="L319" s="30"/>
      <c r="M319" s="30"/>
      <c r="N319" s="30"/>
      <c r="O319" s="30"/>
      <c r="P319" s="30"/>
      <c r="Q319" s="30"/>
      <c r="R319" s="30"/>
      <c r="S319" s="30"/>
      <c r="T319" s="33"/>
      <c r="U319" s="33"/>
      <c r="V319" s="33"/>
    </row>
    <row r="320" spans="1:22" x14ac:dyDescent="0.3">
      <c r="A320" s="32"/>
      <c r="B320" s="31"/>
      <c r="C320" s="31"/>
      <c r="D320" s="31"/>
      <c r="E320" s="31"/>
      <c r="F320" s="31"/>
      <c r="G320" s="31"/>
      <c r="H320" s="31"/>
      <c r="I320" s="31"/>
      <c r="J320" s="31"/>
      <c r="K320" s="30"/>
      <c r="L320" s="30"/>
      <c r="M320" s="30"/>
      <c r="N320" s="30"/>
      <c r="O320" s="30"/>
      <c r="P320" s="30"/>
      <c r="Q320" s="30"/>
      <c r="R320" s="30"/>
      <c r="S320" s="30"/>
      <c r="T320" s="33"/>
      <c r="U320" s="33"/>
      <c r="V320" s="33"/>
    </row>
    <row r="321" spans="1:22" x14ac:dyDescent="0.3">
      <c r="A321" s="32"/>
      <c r="B321" s="31"/>
      <c r="C321" s="31"/>
      <c r="D321" s="31"/>
      <c r="E321" s="31"/>
      <c r="F321" s="31"/>
      <c r="G321" s="31"/>
      <c r="H321" s="31"/>
      <c r="I321" s="31"/>
      <c r="J321" s="31"/>
      <c r="K321" s="30"/>
      <c r="L321" s="30"/>
      <c r="M321" s="30"/>
      <c r="N321" s="30"/>
      <c r="O321" s="30"/>
      <c r="P321" s="30"/>
      <c r="Q321" s="30"/>
      <c r="R321" s="30"/>
      <c r="S321" s="30"/>
      <c r="T321" s="33"/>
      <c r="U321" s="33"/>
      <c r="V321" s="33"/>
    </row>
    <row r="322" spans="1:22" x14ac:dyDescent="0.3">
      <c r="A322" s="32"/>
      <c r="B322" s="31"/>
      <c r="C322" s="31"/>
      <c r="D322" s="31"/>
      <c r="E322" s="31"/>
      <c r="F322" s="31"/>
      <c r="G322" s="31"/>
      <c r="H322" s="31"/>
      <c r="I322" s="31"/>
      <c r="J322" s="31"/>
      <c r="K322" s="30"/>
      <c r="L322" s="30"/>
      <c r="M322" s="30"/>
      <c r="N322" s="30"/>
      <c r="O322" s="30"/>
      <c r="P322" s="30"/>
      <c r="Q322" s="30"/>
      <c r="R322" s="30"/>
      <c r="S322" s="30"/>
      <c r="T322" s="33"/>
      <c r="U322" s="33"/>
      <c r="V322" s="33"/>
    </row>
    <row r="323" spans="1:22" x14ac:dyDescent="0.3">
      <c r="A323" s="32"/>
      <c r="B323" s="31"/>
      <c r="C323" s="31"/>
      <c r="D323" s="31"/>
      <c r="E323" s="31"/>
      <c r="F323" s="31"/>
      <c r="G323" s="31"/>
      <c r="H323" s="31"/>
      <c r="I323" s="31"/>
      <c r="J323" s="31"/>
      <c r="K323" s="30"/>
      <c r="L323" s="30"/>
      <c r="M323" s="30"/>
      <c r="N323" s="30"/>
      <c r="O323" s="30"/>
      <c r="P323" s="30"/>
      <c r="Q323" s="30"/>
      <c r="R323" s="30"/>
      <c r="S323" s="30"/>
      <c r="T323" s="33"/>
      <c r="U323" s="33"/>
      <c r="V323" s="33"/>
    </row>
    <row r="324" spans="1:22" x14ac:dyDescent="0.3">
      <c r="A324" s="32"/>
      <c r="B324" s="31"/>
      <c r="C324" s="31"/>
      <c r="D324" s="31"/>
      <c r="E324" s="31"/>
      <c r="F324" s="31"/>
      <c r="G324" s="31"/>
      <c r="H324" s="31"/>
      <c r="I324" s="31"/>
      <c r="J324" s="31"/>
      <c r="K324" s="30"/>
      <c r="L324" s="30"/>
      <c r="M324" s="30"/>
      <c r="N324" s="30"/>
      <c r="O324" s="30"/>
      <c r="P324" s="30"/>
      <c r="Q324" s="30"/>
      <c r="R324" s="30"/>
      <c r="S324" s="30"/>
      <c r="T324" s="33"/>
      <c r="U324" s="33"/>
      <c r="V324" s="33"/>
    </row>
    <row r="325" spans="1:22" x14ac:dyDescent="0.3">
      <c r="A325" s="32"/>
      <c r="B325" s="31"/>
      <c r="C325" s="31"/>
      <c r="D325" s="31"/>
      <c r="E325" s="31"/>
      <c r="F325" s="31"/>
      <c r="G325" s="31"/>
      <c r="H325" s="31"/>
      <c r="I325" s="31"/>
      <c r="J325" s="31"/>
      <c r="K325" s="30"/>
      <c r="L325" s="30"/>
      <c r="M325" s="30"/>
      <c r="N325" s="30"/>
      <c r="O325" s="30"/>
      <c r="P325" s="30"/>
      <c r="Q325" s="30"/>
      <c r="R325" s="30"/>
      <c r="S325" s="30"/>
      <c r="T325" s="33"/>
      <c r="U325" s="33"/>
      <c r="V325" s="33"/>
    </row>
    <row r="326" spans="1:22" x14ac:dyDescent="0.3">
      <c r="A326" s="32"/>
      <c r="B326" s="31"/>
      <c r="C326" s="31"/>
      <c r="D326" s="31"/>
      <c r="E326" s="31"/>
      <c r="F326" s="31"/>
      <c r="G326" s="31"/>
      <c r="H326" s="31"/>
      <c r="I326" s="31"/>
      <c r="J326" s="31"/>
      <c r="K326" s="30"/>
      <c r="L326" s="30"/>
      <c r="M326" s="30"/>
      <c r="N326" s="30"/>
      <c r="O326" s="30"/>
      <c r="P326" s="30"/>
      <c r="Q326" s="30"/>
      <c r="R326" s="30"/>
      <c r="S326" s="30"/>
      <c r="T326" s="33"/>
      <c r="U326" s="33"/>
      <c r="V326" s="33"/>
    </row>
    <row r="327" spans="1:22" x14ac:dyDescent="0.3">
      <c r="A327" s="32"/>
      <c r="B327" s="31"/>
      <c r="C327" s="31"/>
      <c r="D327" s="31"/>
      <c r="E327" s="31"/>
      <c r="F327" s="31"/>
      <c r="G327" s="31"/>
      <c r="H327" s="31"/>
      <c r="I327" s="31"/>
      <c r="J327" s="31"/>
      <c r="K327" s="30"/>
      <c r="L327" s="30"/>
      <c r="M327" s="30"/>
      <c r="N327" s="30"/>
      <c r="O327" s="30"/>
      <c r="P327" s="30"/>
      <c r="Q327" s="30"/>
      <c r="R327" s="30"/>
      <c r="S327" s="30"/>
      <c r="T327" s="33"/>
      <c r="U327" s="33"/>
      <c r="V327" s="33"/>
    </row>
    <row r="328" spans="1:22" x14ac:dyDescent="0.3">
      <c r="A328" s="32"/>
      <c r="B328" s="31"/>
      <c r="C328" s="31"/>
      <c r="D328" s="31"/>
      <c r="E328" s="31"/>
      <c r="F328" s="31"/>
      <c r="G328" s="31"/>
      <c r="H328" s="31"/>
      <c r="I328" s="31"/>
      <c r="J328" s="31"/>
      <c r="K328" s="30"/>
      <c r="L328" s="30"/>
      <c r="M328" s="30"/>
      <c r="N328" s="30"/>
      <c r="O328" s="30"/>
      <c r="P328" s="30"/>
      <c r="Q328" s="30"/>
      <c r="R328" s="30"/>
      <c r="S328" s="30"/>
      <c r="T328" s="33"/>
      <c r="U328" s="33"/>
      <c r="V328" s="33"/>
    </row>
    <row r="329" spans="1:22" x14ac:dyDescent="0.3">
      <c r="A329" s="32"/>
      <c r="B329" s="31"/>
      <c r="C329" s="31"/>
      <c r="D329" s="31"/>
      <c r="E329" s="31"/>
      <c r="F329" s="31"/>
      <c r="G329" s="31"/>
      <c r="H329" s="31"/>
      <c r="I329" s="31"/>
      <c r="J329" s="31"/>
      <c r="K329" s="30"/>
      <c r="L329" s="30"/>
      <c r="M329" s="30"/>
      <c r="N329" s="30"/>
      <c r="O329" s="30"/>
      <c r="P329" s="30"/>
      <c r="Q329" s="30"/>
      <c r="R329" s="30"/>
      <c r="S329" s="30"/>
      <c r="T329" s="33"/>
      <c r="U329" s="33"/>
      <c r="V329" s="33"/>
    </row>
    <row r="330" spans="1:22" x14ac:dyDescent="0.3">
      <c r="A330" s="32"/>
      <c r="B330" s="31"/>
      <c r="C330" s="31"/>
      <c r="D330" s="31"/>
      <c r="E330" s="31"/>
      <c r="F330" s="31"/>
      <c r="G330" s="31"/>
      <c r="H330" s="31"/>
      <c r="I330" s="31"/>
      <c r="J330" s="31"/>
      <c r="K330" s="30"/>
      <c r="L330" s="30"/>
      <c r="M330" s="30"/>
      <c r="N330" s="30"/>
      <c r="O330" s="30"/>
      <c r="P330" s="30"/>
      <c r="Q330" s="30"/>
      <c r="R330" s="30"/>
      <c r="S330" s="30"/>
      <c r="T330" s="33"/>
      <c r="U330" s="33"/>
      <c r="V330" s="33"/>
    </row>
    <row r="331" spans="1:22" x14ac:dyDescent="0.3">
      <c r="A331" s="32"/>
      <c r="B331" s="31"/>
      <c r="C331" s="31"/>
      <c r="D331" s="31"/>
      <c r="E331" s="31"/>
      <c r="F331" s="31"/>
      <c r="G331" s="31"/>
      <c r="H331" s="31"/>
      <c r="I331" s="31"/>
      <c r="J331" s="31"/>
      <c r="K331" s="30"/>
      <c r="L331" s="30"/>
      <c r="M331" s="30"/>
      <c r="N331" s="30"/>
      <c r="O331" s="30"/>
      <c r="P331" s="30"/>
      <c r="Q331" s="30"/>
      <c r="R331" s="30"/>
      <c r="S331" s="30"/>
      <c r="T331" s="33"/>
      <c r="U331" s="33"/>
      <c r="V331" s="33"/>
    </row>
    <row r="332" spans="1:22" x14ac:dyDescent="0.3">
      <c r="A332" s="32"/>
      <c r="B332" s="31"/>
      <c r="C332" s="31"/>
      <c r="D332" s="31"/>
      <c r="E332" s="31"/>
      <c r="F332" s="31"/>
      <c r="G332" s="31"/>
      <c r="H332" s="31"/>
      <c r="I332" s="31"/>
      <c r="J332" s="31"/>
      <c r="K332" s="30"/>
      <c r="L332" s="30"/>
      <c r="M332" s="30"/>
      <c r="N332" s="30"/>
      <c r="O332" s="30"/>
      <c r="P332" s="30"/>
      <c r="Q332" s="30"/>
      <c r="R332" s="30"/>
      <c r="S332" s="30"/>
      <c r="T332" s="33"/>
      <c r="U332" s="33"/>
      <c r="V332" s="33"/>
    </row>
    <row r="333" spans="1:22" x14ac:dyDescent="0.3">
      <c r="A333" s="32"/>
      <c r="B333" s="31"/>
      <c r="C333" s="31"/>
      <c r="D333" s="31"/>
      <c r="E333" s="31"/>
      <c r="F333" s="31"/>
      <c r="G333" s="31"/>
      <c r="H333" s="31"/>
      <c r="I333" s="31"/>
      <c r="J333" s="31"/>
      <c r="K333" s="30"/>
      <c r="L333" s="30"/>
      <c r="M333" s="30"/>
      <c r="N333" s="30"/>
      <c r="O333" s="30"/>
      <c r="P333" s="30"/>
      <c r="Q333" s="30"/>
      <c r="R333" s="30"/>
      <c r="S333" s="30"/>
      <c r="T333" s="33"/>
      <c r="U333" s="33"/>
      <c r="V333" s="33"/>
    </row>
    <row r="334" spans="1:22" x14ac:dyDescent="0.3">
      <c r="A334" s="32"/>
      <c r="B334" s="31"/>
      <c r="C334" s="31"/>
      <c r="D334" s="31"/>
      <c r="E334" s="31"/>
      <c r="F334" s="31"/>
      <c r="G334" s="31"/>
      <c r="H334" s="31"/>
      <c r="I334" s="31"/>
      <c r="J334" s="31"/>
      <c r="K334" s="30"/>
      <c r="L334" s="30"/>
      <c r="M334" s="30"/>
      <c r="N334" s="30"/>
      <c r="O334" s="30"/>
      <c r="P334" s="30"/>
      <c r="Q334" s="30"/>
      <c r="R334" s="30"/>
      <c r="S334" s="30"/>
      <c r="T334" s="33"/>
      <c r="U334" s="33"/>
      <c r="V334" s="33"/>
    </row>
    <row r="335" spans="1:22" x14ac:dyDescent="0.3">
      <c r="A335" s="32"/>
      <c r="B335" s="31"/>
      <c r="C335" s="31"/>
      <c r="D335" s="31"/>
      <c r="E335" s="31"/>
      <c r="F335" s="31"/>
      <c r="G335" s="31"/>
      <c r="H335" s="31"/>
      <c r="I335" s="31"/>
      <c r="J335" s="31"/>
      <c r="K335" s="30"/>
      <c r="L335" s="30"/>
      <c r="M335" s="30"/>
      <c r="N335" s="30"/>
      <c r="O335" s="30"/>
      <c r="P335" s="30"/>
      <c r="Q335" s="30"/>
      <c r="R335" s="30"/>
      <c r="S335" s="30"/>
      <c r="T335" s="33"/>
      <c r="U335" s="33"/>
      <c r="V335" s="33"/>
    </row>
    <row r="336" spans="1:22" x14ac:dyDescent="0.3">
      <c r="A336" s="32"/>
      <c r="B336" s="31"/>
      <c r="C336" s="31"/>
      <c r="D336" s="31"/>
      <c r="E336" s="31"/>
      <c r="F336" s="31"/>
      <c r="G336" s="31"/>
      <c r="H336" s="31"/>
      <c r="I336" s="31"/>
      <c r="J336" s="31"/>
      <c r="K336" s="30"/>
      <c r="L336" s="30"/>
      <c r="M336" s="30"/>
      <c r="N336" s="30"/>
      <c r="O336" s="30"/>
      <c r="P336" s="30"/>
      <c r="Q336" s="30"/>
      <c r="R336" s="30"/>
      <c r="S336" s="30"/>
      <c r="T336" s="33"/>
      <c r="U336" s="33"/>
      <c r="V336" s="33"/>
    </row>
    <row r="337" spans="1:22" x14ac:dyDescent="0.3">
      <c r="A337" s="32"/>
      <c r="B337" s="31"/>
      <c r="C337" s="31"/>
      <c r="D337" s="31"/>
      <c r="E337" s="31"/>
      <c r="F337" s="31"/>
      <c r="G337" s="31"/>
      <c r="H337" s="31"/>
      <c r="I337" s="31"/>
      <c r="J337" s="31"/>
      <c r="K337" s="30"/>
      <c r="L337" s="30"/>
      <c r="M337" s="30"/>
      <c r="N337" s="30"/>
      <c r="O337" s="30"/>
      <c r="P337" s="30"/>
      <c r="Q337" s="30"/>
      <c r="R337" s="30"/>
      <c r="S337" s="30"/>
      <c r="T337" s="33"/>
      <c r="U337" s="33"/>
      <c r="V337" s="33"/>
    </row>
    <row r="338" spans="1:22" x14ac:dyDescent="0.3">
      <c r="A338" s="32"/>
      <c r="B338" s="31"/>
      <c r="C338" s="31"/>
      <c r="D338" s="31"/>
      <c r="E338" s="31"/>
      <c r="F338" s="31"/>
      <c r="G338" s="31"/>
      <c r="H338" s="31"/>
      <c r="I338" s="31"/>
      <c r="J338" s="31"/>
      <c r="K338" s="30"/>
      <c r="L338" s="30"/>
      <c r="M338" s="30"/>
      <c r="N338" s="30"/>
      <c r="O338" s="30"/>
      <c r="P338" s="30"/>
      <c r="Q338" s="30"/>
      <c r="R338" s="30"/>
      <c r="S338" s="30"/>
      <c r="T338" s="33"/>
      <c r="U338" s="33"/>
      <c r="V338" s="33"/>
    </row>
    <row r="339" spans="1:22" x14ac:dyDescent="0.3">
      <c r="A339" s="32"/>
      <c r="B339" s="31"/>
      <c r="C339" s="31"/>
      <c r="D339" s="31"/>
      <c r="E339" s="31"/>
      <c r="F339" s="31"/>
      <c r="G339" s="31"/>
      <c r="H339" s="31"/>
      <c r="I339" s="31"/>
      <c r="J339" s="31"/>
      <c r="K339" s="30"/>
      <c r="L339" s="30"/>
      <c r="M339" s="30"/>
      <c r="N339" s="30"/>
      <c r="O339" s="30"/>
      <c r="P339" s="30"/>
      <c r="Q339" s="30"/>
      <c r="R339" s="30"/>
      <c r="S339" s="30"/>
      <c r="T339" s="33"/>
      <c r="U339" s="33"/>
      <c r="V339" s="33"/>
    </row>
    <row r="340" spans="1:22" x14ac:dyDescent="0.3">
      <c r="A340" s="32"/>
      <c r="B340" s="31"/>
      <c r="C340" s="31"/>
      <c r="D340" s="31"/>
      <c r="E340" s="31"/>
      <c r="F340" s="31"/>
      <c r="G340" s="31"/>
      <c r="H340" s="31"/>
      <c r="I340" s="31"/>
      <c r="J340" s="31"/>
      <c r="K340" s="30"/>
      <c r="L340" s="30"/>
      <c r="M340" s="30"/>
      <c r="N340" s="30"/>
      <c r="O340" s="30"/>
      <c r="P340" s="30"/>
      <c r="Q340" s="30"/>
      <c r="R340" s="30"/>
      <c r="S340" s="30"/>
      <c r="T340" s="33"/>
      <c r="U340" s="33"/>
      <c r="V340" s="33"/>
    </row>
    <row r="341" spans="1:22" x14ac:dyDescent="0.3">
      <c r="A341" s="32"/>
      <c r="B341" s="31"/>
      <c r="C341" s="31"/>
      <c r="D341" s="31"/>
      <c r="E341" s="31"/>
      <c r="F341" s="31"/>
      <c r="G341" s="31"/>
      <c r="H341" s="31"/>
      <c r="I341" s="31"/>
      <c r="J341" s="31"/>
      <c r="K341" s="30"/>
      <c r="L341" s="30"/>
      <c r="M341" s="30"/>
      <c r="N341" s="30"/>
      <c r="O341" s="30"/>
      <c r="P341" s="30"/>
      <c r="Q341" s="30"/>
      <c r="R341" s="30"/>
      <c r="S341" s="30"/>
      <c r="T341" s="33"/>
      <c r="U341" s="33"/>
      <c r="V341" s="33"/>
    </row>
    <row r="342" spans="1:22" x14ac:dyDescent="0.3">
      <c r="A342" s="32"/>
      <c r="B342" s="31"/>
      <c r="C342" s="31"/>
      <c r="D342" s="31"/>
      <c r="E342" s="31"/>
      <c r="F342" s="31"/>
      <c r="G342" s="31"/>
      <c r="H342" s="31"/>
      <c r="I342" s="31"/>
      <c r="J342" s="31"/>
      <c r="K342" s="30"/>
      <c r="L342" s="30"/>
      <c r="M342" s="30"/>
      <c r="N342" s="30"/>
      <c r="O342" s="30"/>
      <c r="P342" s="30"/>
      <c r="Q342" s="30"/>
      <c r="R342" s="30"/>
      <c r="S342" s="30"/>
      <c r="T342" s="33"/>
      <c r="U342" s="33"/>
      <c r="V342" s="33"/>
    </row>
    <row r="343" spans="1:22" x14ac:dyDescent="0.3">
      <c r="A343" s="32"/>
      <c r="B343" s="31"/>
      <c r="C343" s="31"/>
      <c r="D343" s="31"/>
      <c r="E343" s="31"/>
      <c r="F343" s="31"/>
      <c r="G343" s="31"/>
      <c r="H343" s="31"/>
      <c r="I343" s="31"/>
      <c r="J343" s="31"/>
      <c r="K343" s="30"/>
      <c r="L343" s="30"/>
      <c r="M343" s="30"/>
      <c r="N343" s="30"/>
      <c r="O343" s="30"/>
      <c r="P343" s="30"/>
      <c r="Q343" s="30"/>
      <c r="R343" s="30"/>
      <c r="S343" s="30"/>
      <c r="T343" s="33"/>
      <c r="U343" s="33"/>
      <c r="V343" s="33"/>
    </row>
    <row r="344" spans="1:22" x14ac:dyDescent="0.3">
      <c r="A344" s="32"/>
      <c r="B344" s="31"/>
      <c r="C344" s="31"/>
      <c r="D344" s="31"/>
      <c r="E344" s="31"/>
      <c r="F344" s="31"/>
      <c r="G344" s="31"/>
      <c r="H344" s="31"/>
      <c r="I344" s="31"/>
      <c r="J344" s="31"/>
      <c r="K344" s="30"/>
      <c r="L344" s="30"/>
      <c r="M344" s="30"/>
      <c r="N344" s="30"/>
      <c r="O344" s="30"/>
      <c r="P344" s="30"/>
      <c r="Q344" s="30"/>
      <c r="R344" s="30"/>
      <c r="S344" s="30"/>
      <c r="T344" s="33"/>
      <c r="U344" s="33"/>
      <c r="V344" s="33"/>
    </row>
    <row r="345" spans="1:22" x14ac:dyDescent="0.3">
      <c r="A345" s="32"/>
      <c r="B345" s="31"/>
      <c r="C345" s="31"/>
      <c r="D345" s="31"/>
      <c r="E345" s="31"/>
      <c r="F345" s="31"/>
      <c r="G345" s="31"/>
      <c r="H345" s="31"/>
      <c r="I345" s="31"/>
      <c r="J345" s="31"/>
      <c r="K345" s="30"/>
      <c r="L345" s="30"/>
      <c r="M345" s="30"/>
      <c r="N345" s="30"/>
      <c r="O345" s="30"/>
      <c r="P345" s="30"/>
      <c r="Q345" s="30"/>
      <c r="R345" s="30"/>
      <c r="S345" s="30"/>
      <c r="T345" s="33"/>
      <c r="U345" s="33"/>
      <c r="V345" s="33"/>
    </row>
    <row r="346" spans="1:22" x14ac:dyDescent="0.3">
      <c r="A346" s="32"/>
      <c r="B346" s="31"/>
      <c r="C346" s="31"/>
      <c r="D346" s="31"/>
      <c r="E346" s="31"/>
      <c r="F346" s="31"/>
      <c r="G346" s="31"/>
      <c r="H346" s="31"/>
      <c r="I346" s="31"/>
      <c r="J346" s="31"/>
      <c r="K346" s="30"/>
      <c r="L346" s="30"/>
      <c r="M346" s="30"/>
      <c r="N346" s="30"/>
      <c r="O346" s="30"/>
      <c r="P346" s="30"/>
      <c r="Q346" s="30"/>
      <c r="R346" s="30"/>
      <c r="S346" s="30"/>
      <c r="T346" s="33"/>
      <c r="U346" s="33"/>
      <c r="V346" s="33"/>
    </row>
    <row r="347" spans="1:22" x14ac:dyDescent="0.3">
      <c r="A347" s="32"/>
      <c r="B347" s="31"/>
      <c r="C347" s="31"/>
      <c r="D347" s="31"/>
      <c r="E347" s="31"/>
      <c r="F347" s="31"/>
      <c r="G347" s="31"/>
      <c r="H347" s="31"/>
      <c r="I347" s="31"/>
      <c r="J347" s="31"/>
      <c r="K347" s="30"/>
      <c r="L347" s="30"/>
      <c r="M347" s="30"/>
      <c r="N347" s="30"/>
      <c r="O347" s="30"/>
      <c r="P347" s="30"/>
      <c r="Q347" s="30"/>
      <c r="R347" s="30"/>
      <c r="S347" s="30"/>
      <c r="T347" s="33"/>
      <c r="U347" s="33"/>
      <c r="V347" s="33"/>
    </row>
    <row r="348" spans="1:22" x14ac:dyDescent="0.3">
      <c r="A348" s="32"/>
      <c r="B348" s="31"/>
      <c r="C348" s="31"/>
      <c r="D348" s="31"/>
      <c r="E348" s="31"/>
      <c r="F348" s="31"/>
      <c r="G348" s="31"/>
      <c r="H348" s="31"/>
      <c r="I348" s="31"/>
      <c r="J348" s="31"/>
      <c r="K348" s="30"/>
      <c r="L348" s="30"/>
      <c r="M348" s="30"/>
      <c r="N348" s="30"/>
      <c r="O348" s="30"/>
      <c r="P348" s="30"/>
      <c r="Q348" s="30"/>
      <c r="R348" s="30"/>
      <c r="S348" s="30"/>
      <c r="T348" s="33"/>
      <c r="U348" s="33"/>
      <c r="V348" s="33"/>
    </row>
    <row r="349" spans="1:22" x14ac:dyDescent="0.3">
      <c r="A349" s="32"/>
      <c r="B349" s="31"/>
      <c r="C349" s="31"/>
      <c r="D349" s="31"/>
      <c r="E349" s="31"/>
      <c r="F349" s="31"/>
      <c r="G349" s="31"/>
      <c r="H349" s="31"/>
      <c r="I349" s="31"/>
      <c r="J349" s="31"/>
      <c r="K349" s="30"/>
      <c r="L349" s="30"/>
      <c r="M349" s="30"/>
      <c r="N349" s="30"/>
      <c r="O349" s="30"/>
      <c r="P349" s="30"/>
      <c r="Q349" s="30"/>
      <c r="R349" s="30"/>
      <c r="S349" s="30"/>
      <c r="T349" s="33"/>
      <c r="U349" s="33"/>
      <c r="V349" s="33"/>
    </row>
    <row r="350" spans="1:22" x14ac:dyDescent="0.3">
      <c r="A350" s="32"/>
      <c r="B350" s="31"/>
      <c r="C350" s="31"/>
      <c r="D350" s="31"/>
      <c r="E350" s="31"/>
      <c r="F350" s="31"/>
      <c r="G350" s="31"/>
      <c r="H350" s="31"/>
      <c r="I350" s="31"/>
      <c r="J350" s="31"/>
      <c r="K350" s="30"/>
      <c r="L350" s="30"/>
      <c r="M350" s="30"/>
      <c r="N350" s="30"/>
      <c r="O350" s="30"/>
      <c r="P350" s="30"/>
      <c r="Q350" s="30"/>
      <c r="R350" s="30"/>
      <c r="S350" s="30"/>
      <c r="T350" s="33"/>
      <c r="U350" s="33"/>
      <c r="V350" s="33"/>
    </row>
    <row r="351" spans="1:22" x14ac:dyDescent="0.3">
      <c r="A351" s="32"/>
      <c r="B351" s="31"/>
      <c r="C351" s="31"/>
      <c r="D351" s="31"/>
      <c r="E351" s="31"/>
      <c r="F351" s="31"/>
      <c r="G351" s="31"/>
      <c r="H351" s="31"/>
      <c r="I351" s="31"/>
      <c r="J351" s="31"/>
      <c r="K351" s="30"/>
      <c r="L351" s="30"/>
      <c r="M351" s="30"/>
      <c r="N351" s="30"/>
      <c r="O351" s="30"/>
      <c r="P351" s="30"/>
      <c r="Q351" s="30"/>
      <c r="R351" s="30"/>
      <c r="S351" s="30"/>
      <c r="T351" s="33"/>
      <c r="U351" s="33"/>
      <c r="V351" s="33"/>
    </row>
    <row r="352" spans="1:22" x14ac:dyDescent="0.3">
      <c r="A352" s="32"/>
      <c r="B352" s="31"/>
      <c r="C352" s="31"/>
      <c r="D352" s="31"/>
      <c r="E352" s="31"/>
      <c r="F352" s="31"/>
      <c r="G352" s="31"/>
      <c r="H352" s="31"/>
      <c r="I352" s="31"/>
      <c r="J352" s="31"/>
      <c r="K352" s="30"/>
      <c r="L352" s="30"/>
      <c r="M352" s="30"/>
      <c r="N352" s="30"/>
      <c r="O352" s="30"/>
      <c r="P352" s="30"/>
      <c r="Q352" s="30"/>
      <c r="R352" s="30"/>
      <c r="S352" s="30"/>
      <c r="T352" s="33"/>
      <c r="U352" s="33"/>
      <c r="V352" s="33"/>
    </row>
    <row r="353" spans="1:22" x14ac:dyDescent="0.3">
      <c r="A353" s="32"/>
      <c r="B353" s="31"/>
      <c r="C353" s="31"/>
      <c r="D353" s="31"/>
      <c r="E353" s="31"/>
      <c r="F353" s="31"/>
      <c r="G353" s="31"/>
      <c r="H353" s="31"/>
      <c r="I353" s="31"/>
      <c r="J353" s="31"/>
      <c r="K353" s="30"/>
      <c r="L353" s="30"/>
      <c r="M353" s="30"/>
      <c r="N353" s="30"/>
      <c r="O353" s="30"/>
      <c r="P353" s="30"/>
      <c r="Q353" s="30"/>
      <c r="R353" s="30"/>
      <c r="S353" s="30"/>
      <c r="T353" s="33"/>
      <c r="U353" s="33"/>
      <c r="V353" s="33"/>
    </row>
    <row r="354" spans="1:22" x14ac:dyDescent="0.3">
      <c r="A354" s="32"/>
      <c r="B354" s="31"/>
      <c r="C354" s="31"/>
      <c r="D354" s="31"/>
      <c r="E354" s="31"/>
      <c r="F354" s="31"/>
      <c r="G354" s="31"/>
      <c r="H354" s="31"/>
      <c r="I354" s="31"/>
      <c r="J354" s="31"/>
      <c r="K354" s="30"/>
      <c r="L354" s="30"/>
      <c r="M354" s="30"/>
      <c r="N354" s="30"/>
      <c r="O354" s="30"/>
      <c r="P354" s="30"/>
      <c r="Q354" s="30"/>
      <c r="R354" s="30"/>
      <c r="S354" s="30"/>
      <c r="T354" s="33"/>
      <c r="U354" s="33"/>
      <c r="V354" s="33"/>
    </row>
    <row r="355" spans="1:22" x14ac:dyDescent="0.3">
      <c r="A355" s="32"/>
      <c r="B355" s="31"/>
      <c r="C355" s="31"/>
      <c r="D355" s="31"/>
      <c r="E355" s="31"/>
      <c r="F355" s="31"/>
      <c r="G355" s="31"/>
      <c r="H355" s="31"/>
      <c r="I355" s="31"/>
      <c r="J355" s="31"/>
      <c r="K355" s="30"/>
      <c r="L355" s="30"/>
      <c r="M355" s="30"/>
      <c r="N355" s="30"/>
      <c r="O355" s="30"/>
      <c r="P355" s="30"/>
      <c r="Q355" s="30"/>
      <c r="R355" s="30"/>
      <c r="S355" s="30"/>
      <c r="T355" s="33"/>
      <c r="U355" s="33"/>
      <c r="V355" s="33"/>
    </row>
    <row r="356" spans="1:22" x14ac:dyDescent="0.3">
      <c r="A356" s="32"/>
      <c r="B356" s="31"/>
      <c r="C356" s="31"/>
      <c r="D356" s="31"/>
      <c r="E356" s="31"/>
      <c r="F356" s="31"/>
      <c r="G356" s="31"/>
      <c r="H356" s="31"/>
      <c r="I356" s="31"/>
      <c r="J356" s="31"/>
      <c r="K356" s="30"/>
      <c r="L356" s="30"/>
      <c r="M356" s="30"/>
      <c r="N356" s="30"/>
      <c r="O356" s="30"/>
      <c r="P356" s="30"/>
      <c r="Q356" s="30"/>
      <c r="R356" s="30"/>
      <c r="S356" s="30"/>
      <c r="T356" s="33"/>
      <c r="U356" s="33"/>
      <c r="V356" s="33"/>
    </row>
    <row r="357" spans="1:22" x14ac:dyDescent="0.3">
      <c r="A357" s="32"/>
      <c r="B357" s="31"/>
      <c r="C357" s="31"/>
      <c r="D357" s="31"/>
      <c r="E357" s="31"/>
      <c r="F357" s="31"/>
      <c r="G357" s="31"/>
      <c r="H357" s="31"/>
      <c r="I357" s="31"/>
      <c r="J357" s="31"/>
      <c r="K357" s="30"/>
      <c r="L357" s="30"/>
      <c r="M357" s="30"/>
      <c r="N357" s="30"/>
      <c r="O357" s="30"/>
      <c r="P357" s="30"/>
      <c r="Q357" s="30"/>
      <c r="R357" s="30"/>
      <c r="S357" s="30"/>
      <c r="T357" s="33"/>
      <c r="U357" s="33"/>
      <c r="V357" s="33"/>
    </row>
    <row r="358" spans="1:22" x14ac:dyDescent="0.3">
      <c r="A358" s="32"/>
      <c r="B358" s="31"/>
      <c r="C358" s="31"/>
      <c r="D358" s="31"/>
      <c r="E358" s="31"/>
      <c r="F358" s="31"/>
      <c r="G358" s="31"/>
      <c r="H358" s="31"/>
      <c r="I358" s="31"/>
      <c r="J358" s="31"/>
      <c r="K358" s="30"/>
      <c r="L358" s="30"/>
      <c r="M358" s="30"/>
      <c r="N358" s="30"/>
      <c r="O358" s="30"/>
      <c r="P358" s="30"/>
      <c r="Q358" s="30"/>
      <c r="R358" s="30"/>
      <c r="S358" s="30"/>
      <c r="T358" s="33"/>
      <c r="U358" s="33"/>
      <c r="V358" s="33"/>
    </row>
    <row r="359" spans="1:22" x14ac:dyDescent="0.3">
      <c r="A359" s="32"/>
      <c r="B359" s="31"/>
      <c r="C359" s="31"/>
      <c r="D359" s="31"/>
      <c r="E359" s="31"/>
      <c r="F359" s="31"/>
      <c r="G359" s="31"/>
      <c r="H359" s="31"/>
      <c r="I359" s="31"/>
      <c r="J359" s="31"/>
      <c r="K359" s="30"/>
      <c r="L359" s="30"/>
      <c r="M359" s="30"/>
      <c r="N359" s="30"/>
      <c r="O359" s="30"/>
      <c r="P359" s="30"/>
      <c r="Q359" s="30"/>
      <c r="R359" s="30"/>
      <c r="S359" s="30"/>
      <c r="T359" s="33"/>
      <c r="U359" s="33"/>
      <c r="V359" s="33"/>
    </row>
    <row r="360" spans="1:22" x14ac:dyDescent="0.3">
      <c r="A360" s="32"/>
      <c r="B360" s="31"/>
      <c r="C360" s="31"/>
      <c r="D360" s="31"/>
      <c r="E360" s="31"/>
      <c r="F360" s="31"/>
      <c r="G360" s="31"/>
      <c r="H360" s="31"/>
      <c r="I360" s="31"/>
      <c r="J360" s="31"/>
      <c r="K360" s="30"/>
      <c r="L360" s="30"/>
      <c r="M360" s="30"/>
      <c r="N360" s="30"/>
      <c r="O360" s="30"/>
      <c r="P360" s="30"/>
      <c r="Q360" s="30"/>
      <c r="R360" s="30"/>
      <c r="S360" s="30"/>
      <c r="T360" s="33"/>
      <c r="U360" s="33"/>
      <c r="V360" s="33"/>
    </row>
    <row r="361" spans="1:22" x14ac:dyDescent="0.3">
      <c r="A361" s="32"/>
      <c r="B361" s="31"/>
      <c r="C361" s="31"/>
      <c r="D361" s="31"/>
      <c r="E361" s="31"/>
      <c r="F361" s="31"/>
      <c r="G361" s="31"/>
      <c r="H361" s="31"/>
      <c r="I361" s="31"/>
      <c r="J361" s="31"/>
      <c r="K361" s="30"/>
      <c r="L361" s="30"/>
      <c r="M361" s="30"/>
      <c r="N361" s="30"/>
      <c r="O361" s="30"/>
      <c r="P361" s="30"/>
      <c r="Q361" s="30"/>
      <c r="R361" s="30"/>
      <c r="S361" s="30"/>
      <c r="T361" s="33"/>
      <c r="U361" s="33"/>
      <c r="V361" s="33"/>
    </row>
    <row r="362" spans="1:22" x14ac:dyDescent="0.3">
      <c r="A362" s="32"/>
      <c r="B362" s="31"/>
      <c r="C362" s="31"/>
      <c r="D362" s="31"/>
      <c r="E362" s="31"/>
      <c r="F362" s="31"/>
      <c r="G362" s="31"/>
      <c r="H362" s="31"/>
      <c r="I362" s="31"/>
      <c r="J362" s="31"/>
      <c r="K362" s="30"/>
      <c r="L362" s="30"/>
      <c r="M362" s="30"/>
      <c r="N362" s="30"/>
      <c r="O362" s="30"/>
      <c r="P362" s="30"/>
      <c r="Q362" s="30"/>
      <c r="R362" s="30"/>
      <c r="S362" s="30"/>
      <c r="T362" s="33"/>
      <c r="U362" s="33"/>
      <c r="V362" s="33"/>
    </row>
    <row r="363" spans="1:22" x14ac:dyDescent="0.3">
      <c r="A363" s="32"/>
      <c r="B363" s="31"/>
      <c r="C363" s="31"/>
      <c r="D363" s="31"/>
      <c r="E363" s="31"/>
      <c r="F363" s="31"/>
      <c r="G363" s="31"/>
      <c r="H363" s="31"/>
      <c r="I363" s="31"/>
      <c r="J363" s="31"/>
      <c r="K363" s="30"/>
      <c r="L363" s="30"/>
      <c r="M363" s="30"/>
      <c r="N363" s="30"/>
      <c r="O363" s="30"/>
      <c r="P363" s="30"/>
      <c r="Q363" s="30"/>
      <c r="R363" s="30"/>
      <c r="S363" s="30"/>
      <c r="T363" s="33"/>
      <c r="U363" s="33"/>
      <c r="V363" s="33"/>
    </row>
    <row r="364" spans="1:22" x14ac:dyDescent="0.3">
      <c r="A364" s="32"/>
      <c r="B364" s="31"/>
      <c r="C364" s="31"/>
      <c r="D364" s="31"/>
      <c r="E364" s="31"/>
      <c r="F364" s="31"/>
      <c r="G364" s="31"/>
      <c r="H364" s="31"/>
      <c r="I364" s="31"/>
      <c r="J364" s="31"/>
      <c r="K364" s="30"/>
      <c r="L364" s="30"/>
      <c r="M364" s="30"/>
      <c r="N364" s="30"/>
      <c r="O364" s="30"/>
      <c r="P364" s="30"/>
      <c r="Q364" s="30"/>
      <c r="R364" s="30"/>
      <c r="S364" s="30"/>
      <c r="T364" s="33"/>
      <c r="U364" s="33"/>
      <c r="V364" s="33"/>
    </row>
    <row r="365" spans="1:22" x14ac:dyDescent="0.3">
      <c r="A365" s="32"/>
      <c r="B365" s="31"/>
      <c r="C365" s="31"/>
      <c r="D365" s="31"/>
      <c r="E365" s="31"/>
      <c r="F365" s="31"/>
      <c r="G365" s="31"/>
      <c r="H365" s="31"/>
      <c r="I365" s="31"/>
      <c r="J365" s="31"/>
      <c r="K365" s="30"/>
      <c r="L365" s="30"/>
      <c r="M365" s="30"/>
      <c r="N365" s="30"/>
      <c r="O365" s="30"/>
      <c r="P365" s="30"/>
      <c r="Q365" s="30"/>
      <c r="R365" s="30"/>
      <c r="S365" s="30"/>
      <c r="T365" s="33"/>
      <c r="U365" s="33"/>
      <c r="V365" s="33"/>
    </row>
    <row r="366" spans="1:22" x14ac:dyDescent="0.3">
      <c r="A366" s="32"/>
      <c r="B366" s="31"/>
      <c r="C366" s="31"/>
      <c r="D366" s="31"/>
      <c r="E366" s="31"/>
      <c r="F366" s="31"/>
      <c r="G366" s="31"/>
      <c r="H366" s="86"/>
      <c r="I366" s="86"/>
      <c r="J366" s="86"/>
      <c r="K366" s="30"/>
      <c r="L366" s="30"/>
      <c r="M366" s="30"/>
      <c r="N366" s="30"/>
      <c r="O366" s="30"/>
      <c r="P366" s="30"/>
      <c r="Q366" s="30"/>
      <c r="R366" s="30"/>
      <c r="S366" s="30"/>
      <c r="T366" s="33"/>
      <c r="U366" s="33"/>
      <c r="V366" s="33"/>
    </row>
    <row r="367" spans="1:22" x14ac:dyDescent="0.3">
      <c r="A367" s="32"/>
      <c r="B367" s="31"/>
      <c r="C367" s="31"/>
      <c r="D367" s="31"/>
      <c r="E367" s="31"/>
      <c r="F367" s="31"/>
      <c r="G367" s="31"/>
      <c r="H367" s="86"/>
      <c r="I367" s="86"/>
      <c r="J367" s="86"/>
      <c r="K367" s="30"/>
      <c r="L367" s="30"/>
      <c r="M367" s="30"/>
      <c r="N367" s="30"/>
      <c r="O367" s="30"/>
      <c r="P367" s="30"/>
      <c r="Q367" s="30"/>
      <c r="R367" s="30"/>
      <c r="S367" s="30"/>
      <c r="T367" s="33"/>
      <c r="U367" s="33"/>
      <c r="V367" s="33"/>
    </row>
    <row r="368" spans="1:22" x14ac:dyDescent="0.3">
      <c r="A368" s="32"/>
      <c r="B368" s="31"/>
      <c r="C368" s="31"/>
      <c r="D368" s="31"/>
      <c r="E368" s="31"/>
      <c r="F368" s="31"/>
      <c r="G368" s="31"/>
      <c r="H368" s="86"/>
      <c r="I368" s="86"/>
      <c r="J368" s="86"/>
      <c r="K368" s="30"/>
      <c r="L368" s="30"/>
      <c r="M368" s="30"/>
      <c r="N368" s="30"/>
      <c r="O368" s="30"/>
      <c r="P368" s="30"/>
      <c r="Q368" s="30"/>
      <c r="R368" s="30"/>
      <c r="S368" s="30"/>
      <c r="T368" s="33"/>
      <c r="U368" s="33"/>
      <c r="V368" s="33"/>
    </row>
    <row r="369" spans="1:22" x14ac:dyDescent="0.3">
      <c r="A369" s="32"/>
      <c r="B369" s="31"/>
      <c r="C369" s="31"/>
      <c r="D369" s="31"/>
      <c r="E369" s="31"/>
      <c r="F369" s="31"/>
      <c r="G369" s="31"/>
      <c r="H369" s="86"/>
      <c r="I369" s="86"/>
      <c r="J369" s="86"/>
      <c r="K369" s="30"/>
      <c r="L369" s="30"/>
      <c r="M369" s="30"/>
      <c r="N369" s="30"/>
      <c r="O369" s="30"/>
      <c r="P369" s="30"/>
      <c r="Q369" s="30"/>
      <c r="R369" s="30"/>
      <c r="S369" s="30"/>
      <c r="T369" s="33"/>
      <c r="U369" s="33"/>
      <c r="V369" s="33"/>
    </row>
    <row r="370" spans="1:22" x14ac:dyDescent="0.3">
      <c r="A370" s="32"/>
      <c r="B370" s="31"/>
      <c r="C370" s="31"/>
      <c r="D370" s="31"/>
      <c r="E370" s="31"/>
      <c r="F370" s="31"/>
      <c r="G370" s="31"/>
      <c r="H370" s="86"/>
      <c r="I370" s="86"/>
      <c r="J370" s="86"/>
      <c r="K370" s="30"/>
      <c r="L370" s="30"/>
      <c r="M370" s="30"/>
      <c r="N370" s="30"/>
      <c r="O370" s="30"/>
      <c r="P370" s="30"/>
      <c r="Q370" s="30"/>
      <c r="R370" s="30"/>
      <c r="S370" s="30"/>
      <c r="T370" s="33"/>
      <c r="U370" s="33"/>
      <c r="V370" s="33"/>
    </row>
    <row r="371" spans="1:22" x14ac:dyDescent="0.3">
      <c r="A371" s="32"/>
      <c r="B371" s="31"/>
      <c r="C371" s="31"/>
      <c r="D371" s="31"/>
      <c r="E371" s="31"/>
      <c r="F371" s="31"/>
      <c r="G371" s="31"/>
      <c r="H371" s="86"/>
      <c r="I371" s="86"/>
      <c r="J371" s="86"/>
      <c r="K371" s="30"/>
      <c r="L371" s="30"/>
      <c r="M371" s="30"/>
      <c r="N371" s="30"/>
      <c r="O371" s="30"/>
      <c r="P371" s="30"/>
      <c r="Q371" s="30"/>
      <c r="R371" s="30"/>
      <c r="S371" s="30"/>
      <c r="T371" s="33"/>
      <c r="U371" s="33"/>
      <c r="V371" s="33"/>
    </row>
    <row r="372" spans="1:22" x14ac:dyDescent="0.3">
      <c r="A372" s="32"/>
      <c r="B372" s="31"/>
      <c r="C372" s="31"/>
      <c r="D372" s="31"/>
      <c r="E372" s="31"/>
      <c r="F372" s="31"/>
      <c r="G372" s="31"/>
      <c r="H372" s="86"/>
      <c r="I372" s="86"/>
      <c r="J372" s="86"/>
      <c r="K372" s="30"/>
      <c r="L372" s="30"/>
      <c r="M372" s="30"/>
      <c r="N372" s="30"/>
      <c r="O372" s="30"/>
      <c r="P372" s="30"/>
      <c r="Q372" s="30"/>
      <c r="R372" s="30"/>
      <c r="S372" s="30"/>
      <c r="T372" s="33"/>
      <c r="U372" s="33"/>
      <c r="V372" s="33"/>
    </row>
    <row r="373" spans="1:22" x14ac:dyDescent="0.3">
      <c r="A373" s="32"/>
      <c r="B373" s="31"/>
      <c r="C373" s="31"/>
      <c r="D373" s="31"/>
      <c r="E373" s="31"/>
      <c r="F373" s="31"/>
      <c r="G373" s="31"/>
      <c r="H373" s="86"/>
      <c r="I373" s="86"/>
      <c r="J373" s="86"/>
      <c r="K373" s="30"/>
      <c r="L373" s="30"/>
      <c r="M373" s="30"/>
      <c r="N373" s="30"/>
      <c r="O373" s="30"/>
      <c r="P373" s="30"/>
      <c r="Q373" s="30"/>
      <c r="R373" s="30"/>
      <c r="S373" s="30"/>
      <c r="T373" s="33"/>
      <c r="U373" s="33"/>
      <c r="V373" s="33"/>
    </row>
    <row r="374" spans="1:22" x14ac:dyDescent="0.3">
      <c r="A374" s="32"/>
      <c r="B374" s="31"/>
      <c r="C374" s="31"/>
      <c r="D374" s="31"/>
      <c r="E374" s="31"/>
      <c r="F374" s="31"/>
      <c r="G374" s="31"/>
      <c r="H374" s="86"/>
      <c r="I374" s="86"/>
      <c r="J374" s="86"/>
      <c r="K374" s="30"/>
      <c r="L374" s="30"/>
      <c r="M374" s="30"/>
      <c r="N374" s="30"/>
      <c r="O374" s="30"/>
      <c r="P374" s="30"/>
      <c r="Q374" s="30"/>
      <c r="R374" s="30"/>
      <c r="S374" s="30"/>
      <c r="T374" s="33"/>
      <c r="U374" s="33"/>
      <c r="V374" s="33"/>
    </row>
    <row r="375" spans="1:22" x14ac:dyDescent="0.3">
      <c r="A375" s="32"/>
      <c r="B375" s="31"/>
      <c r="C375" s="31"/>
      <c r="D375" s="31"/>
      <c r="E375" s="31"/>
      <c r="F375" s="31"/>
      <c r="G375" s="31"/>
      <c r="H375" s="86"/>
      <c r="I375" s="86"/>
      <c r="J375" s="86"/>
      <c r="K375" s="30"/>
      <c r="L375" s="30"/>
      <c r="M375" s="30"/>
      <c r="N375" s="30"/>
      <c r="O375" s="30"/>
      <c r="P375" s="30"/>
      <c r="Q375" s="30"/>
      <c r="R375" s="30"/>
      <c r="S375" s="30"/>
      <c r="T375" s="33"/>
      <c r="U375" s="33"/>
      <c r="V375" s="33"/>
    </row>
    <row r="376" spans="1:22" x14ac:dyDescent="0.3">
      <c r="A376" s="32"/>
      <c r="B376" s="31"/>
      <c r="C376" s="31"/>
      <c r="D376" s="31"/>
      <c r="E376" s="31"/>
      <c r="F376" s="31"/>
      <c r="G376" s="31"/>
      <c r="H376" s="86"/>
      <c r="I376" s="86"/>
      <c r="J376" s="86"/>
      <c r="K376" s="30"/>
      <c r="L376" s="30"/>
      <c r="M376" s="30"/>
      <c r="N376" s="30"/>
      <c r="O376" s="30"/>
      <c r="P376" s="30"/>
      <c r="Q376" s="30"/>
      <c r="R376" s="30"/>
      <c r="S376" s="30"/>
      <c r="T376" s="33"/>
      <c r="U376" s="33"/>
      <c r="V376" s="33"/>
    </row>
    <row r="377" spans="1:22" x14ac:dyDescent="0.3">
      <c r="A377" s="32"/>
      <c r="B377" s="31"/>
      <c r="C377" s="31"/>
      <c r="D377" s="31"/>
      <c r="E377" s="31"/>
      <c r="F377" s="31"/>
      <c r="G377" s="31"/>
      <c r="H377" s="86"/>
      <c r="I377" s="86"/>
      <c r="J377" s="86"/>
      <c r="K377" s="30"/>
      <c r="L377" s="30"/>
      <c r="M377" s="30"/>
      <c r="N377" s="30"/>
      <c r="O377" s="30"/>
      <c r="P377" s="30"/>
      <c r="Q377" s="30"/>
      <c r="R377" s="30"/>
      <c r="S377" s="30"/>
      <c r="T377" s="33"/>
      <c r="U377" s="33"/>
      <c r="V377" s="33"/>
    </row>
    <row r="378" spans="1:22" x14ac:dyDescent="0.3">
      <c r="A378" s="32"/>
      <c r="B378" s="31"/>
      <c r="C378" s="31"/>
      <c r="D378" s="31"/>
      <c r="E378" s="31"/>
      <c r="F378" s="31"/>
      <c r="G378" s="31"/>
      <c r="H378" s="86"/>
      <c r="I378" s="86"/>
      <c r="J378" s="86"/>
      <c r="K378" s="30"/>
      <c r="L378" s="30"/>
      <c r="M378" s="30"/>
      <c r="N378" s="30"/>
      <c r="O378" s="30"/>
      <c r="P378" s="30"/>
      <c r="Q378" s="30"/>
      <c r="R378" s="30"/>
      <c r="S378" s="30"/>
      <c r="T378" s="33"/>
      <c r="U378" s="33"/>
      <c r="V378" s="33"/>
    </row>
    <row r="379" spans="1:22" x14ac:dyDescent="0.3">
      <c r="A379" s="32"/>
      <c r="B379" s="31"/>
      <c r="C379" s="31"/>
      <c r="D379" s="31"/>
      <c r="E379" s="31"/>
      <c r="F379" s="31"/>
      <c r="G379" s="31"/>
      <c r="H379" s="86"/>
      <c r="I379" s="86"/>
      <c r="J379" s="86"/>
      <c r="K379" s="30"/>
      <c r="L379" s="30"/>
      <c r="M379" s="30"/>
      <c r="N379" s="30"/>
      <c r="O379" s="30"/>
      <c r="P379" s="30"/>
      <c r="Q379" s="30"/>
      <c r="R379" s="30"/>
      <c r="S379" s="30"/>
      <c r="T379" s="33"/>
      <c r="U379" s="33"/>
      <c r="V379" s="33"/>
    </row>
    <row r="380" spans="1:22" x14ac:dyDescent="0.3">
      <c r="A380" s="32"/>
      <c r="B380" s="31"/>
      <c r="C380" s="31"/>
      <c r="D380" s="31"/>
      <c r="E380" s="31"/>
      <c r="F380" s="31"/>
      <c r="G380" s="31"/>
      <c r="H380" s="86"/>
      <c r="I380" s="86"/>
      <c r="J380" s="86"/>
      <c r="T380" s="33"/>
      <c r="U380" s="33"/>
      <c r="V380" s="33"/>
    </row>
    <row r="381" spans="1:22" x14ac:dyDescent="0.3">
      <c r="A381" s="32"/>
      <c r="B381" s="31"/>
      <c r="C381" s="31"/>
      <c r="D381" s="31"/>
      <c r="E381" s="31"/>
      <c r="F381" s="31"/>
      <c r="G381" s="31"/>
      <c r="H381" s="86"/>
      <c r="I381" s="86"/>
      <c r="J381" s="86"/>
      <c r="T381" s="33"/>
      <c r="U381" s="33"/>
      <c r="V381" s="33"/>
    </row>
    <row r="382" spans="1:22" x14ac:dyDescent="0.3">
      <c r="A382" s="32"/>
      <c r="B382" s="31"/>
      <c r="C382" s="31"/>
      <c r="D382" s="31"/>
      <c r="E382" s="31"/>
      <c r="F382" s="31"/>
      <c r="G382" s="31"/>
      <c r="H382" s="86"/>
      <c r="I382" s="86"/>
      <c r="J382" s="86"/>
      <c r="T382" s="33"/>
      <c r="U382" s="33"/>
      <c r="V382" s="33"/>
    </row>
    <row r="383" spans="1:22" x14ac:dyDescent="0.3">
      <c r="A383" s="32"/>
      <c r="B383" s="31"/>
      <c r="C383" s="31"/>
      <c r="D383" s="31"/>
      <c r="E383" s="31"/>
      <c r="F383" s="31"/>
      <c r="G383" s="31"/>
      <c r="H383" s="86"/>
      <c r="I383" s="86"/>
      <c r="J383" s="86"/>
      <c r="T383" s="33"/>
      <c r="U383" s="33"/>
      <c r="V383" s="33"/>
    </row>
    <row r="384" spans="1:22" x14ac:dyDescent="0.3">
      <c r="A384" s="32"/>
      <c r="B384" s="31"/>
      <c r="C384" s="31"/>
      <c r="D384" s="31"/>
      <c r="E384" s="31"/>
      <c r="F384" s="31"/>
      <c r="G384" s="31"/>
      <c r="H384" s="86"/>
      <c r="I384" s="86"/>
      <c r="J384" s="86"/>
      <c r="T384" s="33"/>
      <c r="U384" s="33"/>
      <c r="V384" s="33"/>
    </row>
    <row r="385" spans="1:22" x14ac:dyDescent="0.3">
      <c r="A385" s="32"/>
      <c r="B385" s="31"/>
      <c r="C385" s="31"/>
      <c r="D385" s="31"/>
      <c r="E385" s="31"/>
      <c r="F385" s="31"/>
      <c r="G385" s="31"/>
      <c r="H385" s="86"/>
      <c r="I385" s="86"/>
      <c r="J385" s="86"/>
      <c r="T385" s="33"/>
      <c r="U385" s="33"/>
      <c r="V385" s="33"/>
    </row>
    <row r="386" spans="1:22" x14ac:dyDescent="0.3">
      <c r="A386" s="32"/>
      <c r="B386" s="31"/>
      <c r="C386" s="31"/>
      <c r="D386" s="31"/>
      <c r="E386" s="31"/>
      <c r="F386" s="31"/>
      <c r="G386" s="31"/>
      <c r="H386" s="86"/>
      <c r="I386" s="86"/>
      <c r="J386" s="86"/>
      <c r="T386" s="33"/>
      <c r="U386" s="33"/>
      <c r="V386" s="33"/>
    </row>
    <row r="387" spans="1:22" x14ac:dyDescent="0.3">
      <c r="A387" s="32"/>
      <c r="B387" s="31"/>
      <c r="C387" s="31"/>
      <c r="D387" s="31"/>
      <c r="E387" s="31"/>
      <c r="F387" s="31"/>
      <c r="G387" s="31"/>
      <c r="H387" s="86"/>
      <c r="I387" s="86"/>
      <c r="J387" s="86"/>
      <c r="T387" s="33"/>
      <c r="U387" s="33"/>
      <c r="V387" s="33"/>
    </row>
    <row r="388" spans="1:22" x14ac:dyDescent="0.3">
      <c r="A388" s="32"/>
      <c r="B388" s="31"/>
      <c r="C388" s="31"/>
      <c r="D388" s="31"/>
      <c r="E388" s="31"/>
      <c r="F388" s="31"/>
      <c r="G388" s="31"/>
      <c r="H388" s="86"/>
      <c r="I388" s="86"/>
      <c r="J388" s="86"/>
      <c r="T388" s="33"/>
      <c r="U388" s="33"/>
      <c r="V388" s="33"/>
    </row>
    <row r="389" spans="1:22" x14ac:dyDescent="0.3">
      <c r="A389" s="32"/>
      <c r="B389" s="31"/>
      <c r="C389" s="31"/>
      <c r="D389" s="31"/>
      <c r="E389" s="31"/>
      <c r="F389" s="31"/>
      <c r="G389" s="31"/>
      <c r="H389" s="86"/>
      <c r="I389" s="86"/>
      <c r="J389" s="86"/>
      <c r="T389" s="33"/>
      <c r="U389" s="33"/>
      <c r="V389" s="33"/>
    </row>
    <row r="390" spans="1:22" x14ac:dyDescent="0.3">
      <c r="A390" s="32"/>
      <c r="B390" s="31"/>
      <c r="C390" s="31"/>
      <c r="D390" s="31"/>
      <c r="E390" s="31"/>
      <c r="F390" s="31"/>
      <c r="G390" s="31"/>
      <c r="H390" s="86"/>
      <c r="I390" s="86"/>
      <c r="J390" s="86"/>
      <c r="T390" s="33"/>
      <c r="U390" s="33"/>
      <c r="V390" s="33"/>
    </row>
    <row r="391" spans="1:22" x14ac:dyDescent="0.3">
      <c r="A391" s="32"/>
      <c r="B391" s="31"/>
      <c r="C391" s="31"/>
      <c r="D391" s="31"/>
      <c r="E391" s="31"/>
      <c r="F391" s="31"/>
      <c r="G391" s="31"/>
      <c r="H391" s="86"/>
      <c r="I391" s="86"/>
      <c r="J391" s="86"/>
      <c r="T391" s="33"/>
      <c r="U391" s="33"/>
      <c r="V391" s="33"/>
    </row>
    <row r="392" spans="1:22" x14ac:dyDescent="0.3">
      <c r="A392" s="32"/>
      <c r="B392" s="31"/>
      <c r="C392" s="31"/>
      <c r="D392" s="31"/>
      <c r="E392" s="31"/>
      <c r="F392" s="31"/>
      <c r="G392" s="31"/>
      <c r="H392" s="86"/>
      <c r="I392" s="86"/>
      <c r="J392" s="86"/>
      <c r="T392" s="33"/>
      <c r="U392" s="33"/>
      <c r="V392" s="33"/>
    </row>
    <row r="393" spans="1:22" x14ac:dyDescent="0.3">
      <c r="A393" s="32"/>
      <c r="B393" s="31"/>
      <c r="C393" s="31"/>
      <c r="D393" s="31"/>
      <c r="E393" s="31"/>
      <c r="F393" s="31"/>
      <c r="G393" s="31"/>
      <c r="H393" s="86"/>
      <c r="I393" s="86"/>
      <c r="J393" s="86"/>
      <c r="T393" s="33"/>
      <c r="U393" s="33"/>
      <c r="V393" s="33"/>
    </row>
    <row r="394" spans="1:22" x14ac:dyDescent="0.3">
      <c r="A394" s="32"/>
      <c r="B394" s="31"/>
      <c r="C394" s="31"/>
      <c r="D394" s="31"/>
      <c r="E394" s="31"/>
      <c r="F394" s="31"/>
      <c r="G394" s="31"/>
      <c r="H394" s="86"/>
      <c r="I394" s="86"/>
      <c r="J394" s="86"/>
      <c r="T394" s="33"/>
      <c r="U394" s="33"/>
      <c r="V394" s="33"/>
    </row>
    <row r="395" spans="1:22" x14ac:dyDescent="0.3">
      <c r="A395" s="32"/>
      <c r="B395" s="31"/>
      <c r="C395" s="31"/>
      <c r="D395" s="31"/>
      <c r="E395" s="31"/>
      <c r="F395" s="31"/>
      <c r="G395" s="31"/>
      <c r="H395" s="86"/>
      <c r="I395" s="86"/>
      <c r="J395" s="86"/>
      <c r="T395" s="33"/>
      <c r="U395" s="33"/>
      <c r="V395" s="33"/>
    </row>
    <row r="396" spans="1:22" x14ac:dyDescent="0.3">
      <c r="A396" s="32"/>
      <c r="B396" s="31"/>
      <c r="C396" s="31"/>
      <c r="D396" s="31"/>
      <c r="E396" s="31"/>
      <c r="F396" s="31"/>
      <c r="G396" s="31"/>
      <c r="H396" s="86"/>
      <c r="I396" s="86"/>
      <c r="J396" s="86"/>
      <c r="T396" s="33"/>
      <c r="U396" s="33"/>
      <c r="V396" s="33"/>
    </row>
    <row r="397" spans="1:22" x14ac:dyDescent="0.3">
      <c r="A397" s="32"/>
      <c r="B397" s="31"/>
      <c r="C397" s="31"/>
      <c r="D397" s="31"/>
      <c r="E397" s="31"/>
      <c r="F397" s="31"/>
      <c r="G397" s="31"/>
      <c r="H397" s="86"/>
      <c r="I397" s="86"/>
      <c r="J397" s="86"/>
      <c r="T397" s="33"/>
      <c r="U397" s="33"/>
      <c r="V397" s="33"/>
    </row>
    <row r="398" spans="1:22" x14ac:dyDescent="0.3">
      <c r="A398" s="32"/>
      <c r="B398" s="31"/>
      <c r="C398" s="31"/>
      <c r="D398" s="31"/>
      <c r="E398" s="31"/>
      <c r="F398" s="31"/>
      <c r="G398" s="31"/>
      <c r="H398" s="86"/>
      <c r="I398" s="86"/>
      <c r="J398" s="86"/>
      <c r="T398" s="33"/>
      <c r="U398" s="33"/>
      <c r="V398" s="33"/>
    </row>
    <row r="399" spans="1:22" x14ac:dyDescent="0.3">
      <c r="A399" s="32"/>
      <c r="B399" s="31"/>
      <c r="C399" s="31"/>
      <c r="D399" s="31"/>
      <c r="E399" s="31"/>
      <c r="F399" s="31"/>
      <c r="G399" s="31"/>
      <c r="H399" s="86"/>
      <c r="I399" s="86"/>
      <c r="J399" s="86"/>
      <c r="T399" s="33"/>
      <c r="U399" s="33"/>
      <c r="V399" s="33"/>
    </row>
    <row r="400" spans="1:22" x14ac:dyDescent="0.3">
      <c r="A400" s="32"/>
      <c r="B400" s="31"/>
      <c r="C400" s="31"/>
      <c r="D400" s="31"/>
      <c r="E400" s="31"/>
      <c r="F400" s="31"/>
      <c r="G400" s="31"/>
      <c r="H400" s="86"/>
      <c r="I400" s="86"/>
      <c r="J400" s="86"/>
      <c r="T400" s="33"/>
      <c r="U400" s="33"/>
      <c r="V400" s="33"/>
    </row>
    <row r="401" spans="1:22" x14ac:dyDescent="0.3">
      <c r="A401" s="32"/>
      <c r="B401" s="31"/>
      <c r="C401" s="31"/>
      <c r="D401" s="31"/>
      <c r="E401" s="31"/>
      <c r="F401" s="31"/>
      <c r="G401" s="31"/>
      <c r="H401" s="86"/>
      <c r="I401" s="86"/>
      <c r="J401" s="86"/>
      <c r="T401" s="33"/>
      <c r="U401" s="33"/>
      <c r="V401" s="33"/>
    </row>
    <row r="402" spans="1:22" x14ac:dyDescent="0.3">
      <c r="A402" s="32"/>
      <c r="B402" s="31"/>
      <c r="C402" s="31"/>
      <c r="D402" s="31"/>
      <c r="E402" s="31"/>
      <c r="F402" s="31"/>
      <c r="G402" s="31"/>
      <c r="H402" s="86"/>
      <c r="I402" s="86"/>
      <c r="J402" s="86"/>
      <c r="T402" s="33"/>
      <c r="U402" s="33"/>
      <c r="V402" s="33"/>
    </row>
    <row r="403" spans="1:22" x14ac:dyDescent="0.3">
      <c r="A403" s="32"/>
      <c r="B403" s="31"/>
      <c r="C403" s="31"/>
      <c r="D403" s="31"/>
      <c r="E403" s="31"/>
      <c r="F403" s="31"/>
      <c r="G403" s="31"/>
      <c r="H403" s="86"/>
      <c r="I403" s="86"/>
      <c r="J403" s="86"/>
      <c r="T403" s="33"/>
      <c r="U403" s="33"/>
      <c r="V403" s="33"/>
    </row>
    <row r="404" spans="1:22" x14ac:dyDescent="0.3">
      <c r="A404" s="32"/>
      <c r="B404" s="31"/>
      <c r="C404" s="31"/>
      <c r="D404" s="31"/>
      <c r="E404" s="31"/>
      <c r="F404" s="31"/>
      <c r="G404" s="31"/>
      <c r="H404" s="86"/>
      <c r="I404" s="86"/>
      <c r="J404" s="86"/>
      <c r="T404" s="33"/>
      <c r="U404" s="33"/>
      <c r="V404" s="33"/>
    </row>
    <row r="405" spans="1:22" x14ac:dyDescent="0.3">
      <c r="A405" s="32"/>
      <c r="B405" s="31"/>
      <c r="C405" s="31"/>
      <c r="D405" s="31"/>
      <c r="E405" s="31"/>
      <c r="F405" s="31"/>
      <c r="G405" s="31"/>
      <c r="H405" s="86"/>
      <c r="I405" s="86"/>
      <c r="J405" s="86"/>
      <c r="T405" s="33"/>
      <c r="U405" s="33"/>
      <c r="V405" s="33"/>
    </row>
    <row r="406" spans="1:22" x14ac:dyDescent="0.3">
      <c r="A406" s="32"/>
      <c r="B406" s="31"/>
      <c r="C406" s="31"/>
      <c r="D406" s="31"/>
      <c r="E406" s="31"/>
      <c r="F406" s="31"/>
      <c r="G406" s="31"/>
      <c r="H406" s="86"/>
      <c r="I406" s="86"/>
      <c r="J406" s="86"/>
      <c r="T406" s="33"/>
      <c r="U406" s="33"/>
      <c r="V406" s="33"/>
    </row>
    <row r="407" spans="1:22" x14ac:dyDescent="0.3">
      <c r="A407" s="32"/>
      <c r="B407" s="31"/>
      <c r="C407" s="31"/>
      <c r="D407" s="31"/>
      <c r="E407" s="31"/>
      <c r="F407" s="31"/>
      <c r="G407" s="31"/>
      <c r="H407" s="86"/>
      <c r="I407" s="86"/>
      <c r="J407" s="86"/>
      <c r="T407" s="33"/>
      <c r="U407" s="33"/>
      <c r="V407" s="33"/>
    </row>
    <row r="408" spans="1:22" x14ac:dyDescent="0.3">
      <c r="A408" s="32"/>
      <c r="B408" s="31"/>
      <c r="C408" s="31"/>
      <c r="D408" s="31"/>
      <c r="E408" s="31"/>
      <c r="F408" s="31"/>
      <c r="G408" s="31"/>
      <c r="H408" s="86"/>
      <c r="I408" s="86"/>
      <c r="J408" s="86"/>
      <c r="T408" s="33"/>
      <c r="U408" s="33"/>
      <c r="V408" s="33"/>
    </row>
    <row r="409" spans="1:22" x14ac:dyDescent="0.3">
      <c r="A409" s="32"/>
      <c r="B409" s="31"/>
      <c r="C409" s="31"/>
      <c r="D409" s="31"/>
      <c r="E409" s="31"/>
      <c r="F409" s="31"/>
      <c r="G409" s="31"/>
      <c r="H409" s="86"/>
      <c r="I409" s="86"/>
      <c r="J409" s="86"/>
      <c r="T409" s="33"/>
      <c r="U409" s="33"/>
      <c r="V409" s="33"/>
    </row>
    <row r="410" spans="1:22" x14ac:dyDescent="0.3">
      <c r="A410" s="32"/>
      <c r="B410" s="31"/>
      <c r="C410" s="31"/>
      <c r="D410" s="31"/>
      <c r="E410" s="31"/>
      <c r="F410" s="31"/>
      <c r="G410" s="31"/>
      <c r="H410" s="86"/>
      <c r="I410" s="86"/>
      <c r="J410" s="86"/>
      <c r="T410" s="33"/>
      <c r="U410" s="33"/>
      <c r="V410" s="33"/>
    </row>
    <row r="411" spans="1:22" x14ac:dyDescent="0.3">
      <c r="A411" s="32"/>
      <c r="B411" s="31"/>
      <c r="C411" s="31"/>
      <c r="D411" s="31"/>
      <c r="E411" s="31"/>
      <c r="F411" s="31"/>
      <c r="G411" s="31"/>
      <c r="H411" s="86"/>
      <c r="I411" s="86"/>
      <c r="J411" s="86"/>
      <c r="T411" s="33"/>
      <c r="U411" s="33"/>
      <c r="V411" s="33"/>
    </row>
    <row r="412" spans="1:22" x14ac:dyDescent="0.3">
      <c r="A412" s="32"/>
      <c r="B412" s="31"/>
      <c r="C412" s="31"/>
      <c r="D412" s="31"/>
      <c r="E412" s="31"/>
      <c r="F412" s="31"/>
      <c r="G412" s="31"/>
      <c r="H412" s="86"/>
      <c r="I412" s="86"/>
      <c r="J412" s="86"/>
      <c r="T412" s="33"/>
      <c r="U412" s="33"/>
      <c r="V412" s="33"/>
    </row>
    <row r="413" spans="1:22" x14ac:dyDescent="0.3">
      <c r="A413" s="32"/>
      <c r="B413" s="31"/>
      <c r="C413" s="31"/>
      <c r="D413" s="31"/>
      <c r="E413" s="31"/>
      <c r="F413" s="31"/>
      <c r="G413" s="31"/>
      <c r="H413" s="86"/>
      <c r="I413" s="86"/>
      <c r="J413" s="86"/>
      <c r="T413" s="33"/>
      <c r="U413" s="33"/>
      <c r="V413" s="33"/>
    </row>
    <row r="414" spans="1:22" x14ac:dyDescent="0.3">
      <c r="A414" s="32"/>
      <c r="B414" s="31"/>
      <c r="C414" s="31"/>
      <c r="D414" s="31"/>
      <c r="E414" s="31"/>
      <c r="F414" s="31"/>
      <c r="G414" s="31"/>
      <c r="H414" s="86"/>
      <c r="I414" s="86"/>
      <c r="J414" s="86"/>
      <c r="T414" s="33"/>
      <c r="U414" s="33"/>
      <c r="V414" s="33"/>
    </row>
    <row r="415" spans="1:22" x14ac:dyDescent="0.3">
      <c r="A415" s="32"/>
      <c r="B415" s="31"/>
      <c r="C415" s="31"/>
      <c r="D415" s="31"/>
      <c r="E415" s="31"/>
      <c r="F415" s="31"/>
      <c r="G415" s="31"/>
      <c r="H415" s="86"/>
      <c r="I415" s="86"/>
      <c r="J415" s="86"/>
      <c r="T415" s="33"/>
      <c r="U415" s="33"/>
      <c r="V415" s="33"/>
    </row>
    <row r="416" spans="1:22" x14ac:dyDescent="0.3">
      <c r="A416" s="32"/>
      <c r="B416" s="31"/>
      <c r="C416" s="31"/>
      <c r="D416" s="31"/>
      <c r="E416" s="31"/>
      <c r="F416" s="31"/>
      <c r="G416" s="31"/>
      <c r="H416" s="86"/>
      <c r="I416" s="86"/>
      <c r="J416" s="86"/>
      <c r="T416" s="33"/>
      <c r="U416" s="33"/>
      <c r="V416" s="33"/>
    </row>
    <row r="417" spans="1:22" x14ac:dyDescent="0.3">
      <c r="A417" s="32"/>
      <c r="B417" s="31"/>
      <c r="C417" s="31"/>
      <c r="D417" s="31"/>
      <c r="E417" s="31"/>
      <c r="F417" s="31"/>
      <c r="G417" s="31"/>
      <c r="H417" s="86"/>
      <c r="I417" s="86"/>
      <c r="J417" s="86"/>
      <c r="T417" s="33"/>
      <c r="U417" s="33"/>
      <c r="V417" s="33"/>
    </row>
    <row r="418" spans="1:22" x14ac:dyDescent="0.3">
      <c r="A418" s="32"/>
      <c r="B418" s="31"/>
      <c r="C418" s="31"/>
      <c r="D418" s="31"/>
      <c r="E418" s="31"/>
      <c r="F418" s="31"/>
      <c r="G418" s="31"/>
      <c r="H418" s="86"/>
      <c r="I418" s="86"/>
      <c r="J418" s="86"/>
      <c r="T418" s="33"/>
      <c r="U418" s="33"/>
      <c r="V418" s="33"/>
    </row>
    <row r="419" spans="1:22" x14ac:dyDescent="0.3">
      <c r="A419" s="32"/>
      <c r="B419" s="31"/>
      <c r="C419" s="31"/>
      <c r="D419" s="31"/>
      <c r="E419" s="31"/>
      <c r="F419" s="31"/>
      <c r="G419" s="31"/>
      <c r="H419" s="86"/>
      <c r="I419" s="86"/>
      <c r="J419" s="86"/>
      <c r="T419" s="33"/>
      <c r="U419" s="33"/>
      <c r="V419" s="33"/>
    </row>
    <row r="420" spans="1:22" x14ac:dyDescent="0.3">
      <c r="A420" s="32"/>
      <c r="B420" s="31"/>
      <c r="C420" s="31"/>
      <c r="D420" s="31"/>
      <c r="E420" s="31"/>
      <c r="F420" s="31"/>
      <c r="G420" s="31"/>
      <c r="H420" s="86"/>
      <c r="I420" s="86"/>
      <c r="J420" s="86"/>
      <c r="T420" s="33"/>
      <c r="U420" s="33"/>
      <c r="V420" s="33"/>
    </row>
    <row r="421" spans="1:22" x14ac:dyDescent="0.3">
      <c r="A421" s="32"/>
      <c r="B421" s="31"/>
      <c r="C421" s="31"/>
      <c r="D421" s="31"/>
      <c r="E421" s="31"/>
      <c r="F421" s="31"/>
      <c r="G421" s="31"/>
      <c r="H421" s="86"/>
      <c r="I421" s="86"/>
      <c r="J421" s="86"/>
      <c r="T421" s="33"/>
      <c r="U421" s="33"/>
      <c r="V421" s="33"/>
    </row>
    <row r="422" spans="1:22" x14ac:dyDescent="0.3">
      <c r="A422" s="32"/>
      <c r="B422" s="31"/>
      <c r="C422" s="31"/>
      <c r="D422" s="31"/>
      <c r="E422" s="31"/>
      <c r="F422" s="31"/>
      <c r="G422" s="31"/>
      <c r="H422" s="86"/>
      <c r="I422" s="86"/>
      <c r="J422" s="86"/>
      <c r="T422" s="33"/>
      <c r="U422" s="33"/>
      <c r="V422" s="33"/>
    </row>
    <row r="423" spans="1:22" x14ac:dyDescent="0.3">
      <c r="A423" s="32"/>
      <c r="B423" s="31"/>
      <c r="C423" s="31"/>
      <c r="D423" s="31"/>
      <c r="E423" s="31"/>
      <c r="F423" s="31"/>
      <c r="G423" s="31"/>
      <c r="H423" s="86"/>
      <c r="I423" s="86"/>
      <c r="J423" s="86"/>
      <c r="T423" s="33"/>
      <c r="U423" s="33"/>
      <c r="V423" s="33"/>
    </row>
    <row r="424" spans="1:22" x14ac:dyDescent="0.3">
      <c r="A424" s="32"/>
      <c r="B424" s="31"/>
      <c r="C424" s="31"/>
      <c r="D424" s="31"/>
      <c r="E424" s="31"/>
      <c r="F424" s="31"/>
      <c r="G424" s="31"/>
      <c r="H424" s="86"/>
      <c r="I424" s="86"/>
      <c r="J424" s="86"/>
      <c r="T424" s="33"/>
      <c r="U424" s="33"/>
      <c r="V424" s="33"/>
    </row>
    <row r="425" spans="1:22" x14ac:dyDescent="0.3">
      <c r="A425" s="32"/>
      <c r="B425" s="31"/>
      <c r="C425" s="31"/>
      <c r="D425" s="31"/>
      <c r="E425" s="31"/>
      <c r="F425" s="31"/>
      <c r="G425" s="31"/>
      <c r="H425" s="86"/>
      <c r="I425" s="86"/>
      <c r="J425" s="86"/>
      <c r="T425" s="33"/>
      <c r="U425" s="33"/>
      <c r="V425" s="33"/>
    </row>
    <row r="426" spans="1:22" x14ac:dyDescent="0.3">
      <c r="A426" s="32"/>
      <c r="B426" s="31"/>
      <c r="C426" s="31"/>
      <c r="D426" s="31"/>
      <c r="E426" s="31"/>
      <c r="F426" s="31"/>
      <c r="G426" s="31"/>
      <c r="H426" s="86"/>
      <c r="I426" s="86"/>
      <c r="J426" s="86"/>
      <c r="T426" s="33"/>
      <c r="U426" s="33"/>
      <c r="V426" s="33"/>
    </row>
    <row r="427" spans="1:22" x14ac:dyDescent="0.3">
      <c r="A427" s="32"/>
      <c r="B427" s="31"/>
      <c r="C427" s="31"/>
      <c r="D427" s="31"/>
      <c r="E427" s="31"/>
      <c r="F427" s="31"/>
      <c r="G427" s="31"/>
      <c r="H427" s="86"/>
      <c r="I427" s="86"/>
      <c r="J427" s="86"/>
      <c r="T427" s="33"/>
      <c r="U427" s="33"/>
      <c r="V427" s="33"/>
    </row>
    <row r="428" spans="1:22" x14ac:dyDescent="0.3">
      <c r="A428" s="32"/>
      <c r="B428" s="31"/>
      <c r="C428" s="31"/>
      <c r="D428" s="31"/>
      <c r="E428" s="31"/>
      <c r="F428" s="31"/>
      <c r="G428" s="31"/>
      <c r="H428" s="86"/>
      <c r="I428" s="86"/>
      <c r="J428" s="86"/>
      <c r="T428" s="33"/>
      <c r="U428" s="33"/>
      <c r="V428" s="33"/>
    </row>
    <row r="429" spans="1:22" x14ac:dyDescent="0.3">
      <c r="A429" s="32"/>
      <c r="B429" s="31"/>
      <c r="C429" s="31"/>
      <c r="D429" s="31"/>
      <c r="E429" s="31"/>
      <c r="F429" s="31"/>
      <c r="G429" s="31"/>
      <c r="H429" s="86"/>
      <c r="I429" s="86"/>
      <c r="J429" s="86"/>
      <c r="T429" s="33"/>
      <c r="U429" s="33"/>
      <c r="V429" s="33"/>
    </row>
    <row r="430" spans="1:22" x14ac:dyDescent="0.3">
      <c r="A430" s="32"/>
      <c r="B430" s="31"/>
      <c r="C430" s="31"/>
      <c r="D430" s="31"/>
      <c r="E430" s="31"/>
      <c r="F430" s="31"/>
      <c r="G430" s="31"/>
      <c r="H430" s="86"/>
      <c r="I430" s="86"/>
      <c r="J430" s="86"/>
      <c r="T430" s="33"/>
      <c r="U430" s="33"/>
      <c r="V430" s="33"/>
    </row>
    <row r="431" spans="1:22" x14ac:dyDescent="0.3">
      <c r="A431" s="32"/>
      <c r="B431" s="31"/>
      <c r="C431" s="31"/>
      <c r="D431" s="31"/>
      <c r="E431" s="31"/>
      <c r="F431" s="31"/>
      <c r="G431" s="31"/>
      <c r="H431" s="86"/>
      <c r="I431" s="86"/>
      <c r="J431" s="86"/>
      <c r="T431" s="33"/>
      <c r="U431" s="33"/>
      <c r="V431" s="33"/>
    </row>
    <row r="432" spans="1:22" x14ac:dyDescent="0.3">
      <c r="A432" s="32"/>
      <c r="B432" s="31"/>
      <c r="C432" s="31"/>
      <c r="D432" s="31"/>
      <c r="E432" s="31"/>
      <c r="F432" s="31"/>
      <c r="G432" s="31"/>
      <c r="H432" s="86"/>
      <c r="I432" s="86"/>
      <c r="J432" s="86"/>
      <c r="T432" s="33"/>
      <c r="U432" s="33"/>
      <c r="V432" s="33"/>
    </row>
    <row r="433" spans="1:22" x14ac:dyDescent="0.3">
      <c r="A433" s="32"/>
      <c r="B433" s="31"/>
      <c r="C433" s="31"/>
      <c r="D433" s="31"/>
      <c r="E433" s="31"/>
      <c r="F433" s="31"/>
      <c r="G433" s="31"/>
      <c r="H433" s="86"/>
      <c r="I433" s="86"/>
      <c r="J433" s="86"/>
      <c r="T433" s="33"/>
      <c r="U433" s="33"/>
      <c r="V433" s="33"/>
    </row>
    <row r="434" spans="1:22" x14ac:dyDescent="0.3">
      <c r="A434" s="32"/>
      <c r="B434" s="31"/>
      <c r="C434" s="31"/>
      <c r="D434" s="31"/>
      <c r="E434" s="31"/>
      <c r="F434" s="31"/>
      <c r="G434" s="31"/>
      <c r="H434" s="86"/>
      <c r="I434" s="86"/>
      <c r="J434" s="86"/>
      <c r="T434" s="33"/>
      <c r="U434" s="33"/>
      <c r="V434" s="33"/>
    </row>
    <row r="435" spans="1:22" x14ac:dyDescent="0.3">
      <c r="A435" s="32"/>
      <c r="B435" s="31"/>
      <c r="C435" s="31"/>
      <c r="D435" s="31"/>
      <c r="E435" s="31"/>
      <c r="F435" s="31"/>
      <c r="G435" s="31"/>
      <c r="H435" s="86"/>
      <c r="I435" s="86"/>
      <c r="J435" s="86"/>
      <c r="T435" s="33"/>
      <c r="U435" s="33"/>
      <c r="V435" s="33"/>
    </row>
    <row r="436" spans="1:22" x14ac:dyDescent="0.3">
      <c r="A436" s="32"/>
      <c r="B436" s="31"/>
      <c r="C436" s="31"/>
      <c r="D436" s="31"/>
      <c r="E436" s="31"/>
      <c r="F436" s="31"/>
      <c r="G436" s="31"/>
      <c r="H436" s="86"/>
      <c r="I436" s="86"/>
      <c r="J436" s="86"/>
      <c r="T436" s="33"/>
      <c r="U436" s="33"/>
      <c r="V436" s="33"/>
    </row>
    <row r="437" spans="1:22" x14ac:dyDescent="0.3">
      <c r="A437" s="32"/>
      <c r="B437" s="31"/>
      <c r="C437" s="31"/>
      <c r="D437" s="31"/>
      <c r="E437" s="31"/>
      <c r="F437" s="31"/>
      <c r="G437" s="31"/>
      <c r="H437" s="86"/>
      <c r="I437" s="86"/>
      <c r="J437" s="86"/>
      <c r="T437" s="33"/>
      <c r="U437" s="33"/>
      <c r="V437" s="33"/>
    </row>
    <row r="438" spans="1:22" x14ac:dyDescent="0.3">
      <c r="A438" s="32"/>
      <c r="B438" s="31"/>
      <c r="C438" s="31"/>
      <c r="D438" s="31"/>
      <c r="E438" s="31"/>
      <c r="F438" s="31"/>
      <c r="G438" s="31"/>
      <c r="H438" s="86"/>
      <c r="I438" s="86"/>
      <c r="J438" s="86"/>
      <c r="T438" s="33"/>
      <c r="U438" s="33"/>
      <c r="V438" s="33"/>
    </row>
    <row r="439" spans="1:22" x14ac:dyDescent="0.3">
      <c r="A439" s="32"/>
      <c r="B439" s="31"/>
      <c r="C439" s="31"/>
      <c r="D439" s="31"/>
      <c r="E439" s="31"/>
      <c r="F439" s="31"/>
      <c r="G439" s="31"/>
      <c r="H439" s="86"/>
      <c r="I439" s="86"/>
      <c r="J439" s="86"/>
      <c r="T439" s="33"/>
      <c r="U439" s="33"/>
      <c r="V439" s="33"/>
    </row>
    <row r="440" spans="1:22" x14ac:dyDescent="0.3">
      <c r="A440" s="32"/>
      <c r="B440" s="31"/>
      <c r="C440" s="31"/>
      <c r="D440" s="31"/>
      <c r="E440" s="31"/>
      <c r="F440" s="31"/>
      <c r="G440" s="31"/>
      <c r="H440" s="86"/>
      <c r="I440" s="86"/>
      <c r="J440" s="86"/>
      <c r="T440" s="33"/>
      <c r="U440" s="33"/>
      <c r="V440" s="33"/>
    </row>
    <row r="441" spans="1:22" x14ac:dyDescent="0.3">
      <c r="A441" s="32"/>
      <c r="B441" s="31"/>
      <c r="C441" s="31"/>
      <c r="D441" s="31"/>
      <c r="E441" s="31"/>
      <c r="F441" s="31"/>
      <c r="G441" s="31"/>
      <c r="H441" s="86"/>
      <c r="I441" s="86"/>
      <c r="J441" s="86"/>
      <c r="T441" s="33"/>
      <c r="U441" s="33"/>
      <c r="V441" s="33"/>
    </row>
    <row r="442" spans="1:22" x14ac:dyDescent="0.3">
      <c r="A442" s="32"/>
      <c r="B442" s="31"/>
      <c r="C442" s="31"/>
      <c r="D442" s="31"/>
      <c r="E442" s="31"/>
      <c r="F442" s="31"/>
      <c r="G442" s="31"/>
      <c r="H442" s="86"/>
      <c r="I442" s="86"/>
      <c r="J442" s="86"/>
      <c r="T442" s="33"/>
      <c r="U442" s="33"/>
      <c r="V442" s="33"/>
    </row>
    <row r="443" spans="1:22" x14ac:dyDescent="0.3">
      <c r="A443" s="32"/>
      <c r="B443" s="31"/>
      <c r="C443" s="31"/>
      <c r="D443" s="31"/>
      <c r="E443" s="31"/>
      <c r="F443" s="31"/>
      <c r="G443" s="31"/>
      <c r="H443" s="86"/>
      <c r="I443" s="86"/>
      <c r="J443" s="86"/>
      <c r="T443" s="33"/>
      <c r="U443" s="33"/>
      <c r="V443" s="33"/>
    </row>
    <row r="444" spans="1:22" x14ac:dyDescent="0.3">
      <c r="A444" s="32"/>
      <c r="B444" s="31"/>
      <c r="C444" s="31"/>
      <c r="D444" s="31"/>
      <c r="E444" s="31"/>
      <c r="F444" s="31"/>
      <c r="G444" s="31"/>
      <c r="H444" s="86"/>
      <c r="I444" s="86"/>
      <c r="J444" s="86"/>
      <c r="T444" s="33"/>
      <c r="U444" s="33"/>
      <c r="V444" s="33"/>
    </row>
    <row r="445" spans="1:22" x14ac:dyDescent="0.3">
      <c r="A445" s="32"/>
      <c r="B445" s="31"/>
      <c r="C445" s="31"/>
      <c r="D445" s="31"/>
      <c r="E445" s="31"/>
      <c r="F445" s="31"/>
      <c r="G445" s="31"/>
      <c r="H445" s="86"/>
      <c r="I445" s="86"/>
      <c r="J445" s="86"/>
      <c r="T445" s="33"/>
      <c r="U445" s="33"/>
      <c r="V445" s="33"/>
    </row>
    <row r="446" spans="1:22" x14ac:dyDescent="0.3">
      <c r="A446" s="32"/>
      <c r="B446" s="31"/>
      <c r="C446" s="31"/>
      <c r="D446" s="31"/>
      <c r="E446" s="31"/>
      <c r="F446" s="31"/>
      <c r="G446" s="31"/>
      <c r="H446" s="86"/>
      <c r="I446" s="86"/>
      <c r="J446" s="86"/>
      <c r="T446" s="33"/>
      <c r="U446" s="33"/>
      <c r="V446" s="33"/>
    </row>
    <row r="447" spans="1:22" x14ac:dyDescent="0.3">
      <c r="A447" s="32"/>
      <c r="B447" s="31"/>
      <c r="C447" s="31"/>
      <c r="D447" s="31"/>
      <c r="E447" s="31"/>
      <c r="F447" s="31"/>
      <c r="G447" s="31"/>
      <c r="H447" s="86"/>
      <c r="I447" s="86"/>
      <c r="J447" s="86"/>
      <c r="T447" s="33"/>
      <c r="U447" s="33"/>
      <c r="V447" s="33"/>
    </row>
    <row r="448" spans="1:22" x14ac:dyDescent="0.3">
      <c r="A448" s="32"/>
      <c r="B448" s="31"/>
      <c r="C448" s="31"/>
      <c r="D448" s="31"/>
      <c r="E448" s="31"/>
      <c r="F448" s="31"/>
      <c r="G448" s="31"/>
      <c r="H448" s="86"/>
      <c r="I448" s="86"/>
      <c r="J448" s="86"/>
      <c r="T448" s="33"/>
      <c r="U448" s="33"/>
      <c r="V448" s="33"/>
    </row>
    <row r="449" spans="1:22" x14ac:dyDescent="0.3">
      <c r="A449" s="32"/>
      <c r="B449" s="31"/>
      <c r="C449" s="31"/>
      <c r="D449" s="31"/>
      <c r="E449" s="31"/>
      <c r="F449" s="31"/>
      <c r="G449" s="31"/>
      <c r="H449" s="86"/>
      <c r="I449" s="86"/>
      <c r="J449" s="86"/>
      <c r="T449" s="33"/>
      <c r="U449" s="33"/>
      <c r="V449" s="33"/>
    </row>
    <row r="450" spans="1:22" x14ac:dyDescent="0.3">
      <c r="A450" s="32"/>
      <c r="B450" s="31"/>
      <c r="C450" s="31"/>
      <c r="D450" s="31"/>
      <c r="E450" s="31"/>
      <c r="F450" s="31"/>
      <c r="G450" s="31"/>
      <c r="H450" s="86"/>
      <c r="I450" s="86"/>
      <c r="J450" s="86"/>
      <c r="T450" s="33"/>
      <c r="U450" s="33"/>
      <c r="V450" s="33"/>
    </row>
    <row r="451" spans="1:22" x14ac:dyDescent="0.3">
      <c r="A451" s="32"/>
      <c r="B451" s="31"/>
      <c r="C451" s="31"/>
      <c r="D451" s="31"/>
      <c r="E451" s="31"/>
      <c r="F451" s="31"/>
      <c r="G451" s="31"/>
      <c r="H451" s="86"/>
      <c r="I451" s="86"/>
      <c r="J451" s="86"/>
      <c r="T451" s="33"/>
      <c r="U451" s="33"/>
      <c r="V451" s="33"/>
    </row>
    <row r="452" spans="1:22" x14ac:dyDescent="0.3">
      <c r="A452" s="32"/>
      <c r="B452" s="31"/>
      <c r="C452" s="31"/>
      <c r="D452" s="31"/>
      <c r="E452" s="31"/>
      <c r="F452" s="31"/>
      <c r="G452" s="31"/>
      <c r="H452" s="86"/>
      <c r="I452" s="86"/>
      <c r="J452" s="86"/>
      <c r="T452" s="33"/>
      <c r="U452" s="33"/>
      <c r="V452" s="33"/>
    </row>
    <row r="453" spans="1:22" x14ac:dyDescent="0.3">
      <c r="A453" s="32"/>
      <c r="B453" s="31"/>
      <c r="C453" s="31"/>
      <c r="D453" s="31"/>
      <c r="E453" s="31"/>
      <c r="F453" s="31"/>
      <c r="G453" s="31"/>
      <c r="H453" s="86"/>
      <c r="I453" s="86"/>
      <c r="J453" s="86"/>
      <c r="T453" s="33"/>
      <c r="U453" s="33"/>
      <c r="V453" s="33"/>
    </row>
    <row r="454" spans="1:22" x14ac:dyDescent="0.3">
      <c r="A454" s="32"/>
      <c r="B454" s="31"/>
      <c r="C454" s="31"/>
      <c r="D454" s="31"/>
      <c r="E454" s="31"/>
      <c r="F454" s="31"/>
      <c r="G454" s="31"/>
      <c r="H454" s="86"/>
      <c r="I454" s="86"/>
      <c r="J454" s="86"/>
      <c r="T454" s="33"/>
      <c r="U454" s="33"/>
      <c r="V454" s="33"/>
    </row>
    <row r="455" spans="1:22" x14ac:dyDescent="0.3">
      <c r="A455" s="32"/>
      <c r="B455" s="31"/>
      <c r="C455" s="31"/>
      <c r="D455" s="31"/>
      <c r="E455" s="31"/>
      <c r="F455" s="31"/>
      <c r="G455" s="31"/>
      <c r="H455" s="86"/>
      <c r="I455" s="86"/>
      <c r="J455" s="86"/>
      <c r="T455" s="33"/>
      <c r="U455" s="33"/>
      <c r="V455" s="33"/>
    </row>
    <row r="456" spans="1:22" x14ac:dyDescent="0.3">
      <c r="A456" s="32"/>
      <c r="B456" s="31"/>
      <c r="C456" s="31"/>
      <c r="D456" s="31"/>
      <c r="E456" s="31"/>
      <c r="F456" s="31"/>
      <c r="G456" s="31"/>
      <c r="H456" s="86"/>
      <c r="I456" s="86"/>
      <c r="J456" s="86"/>
      <c r="T456" s="33"/>
      <c r="U456" s="33"/>
      <c r="V456" s="33"/>
    </row>
    <row r="457" spans="1:22" x14ac:dyDescent="0.3">
      <c r="A457" s="32"/>
      <c r="B457" s="31"/>
      <c r="C457" s="31"/>
      <c r="D457" s="31"/>
      <c r="E457" s="31"/>
      <c r="F457" s="31"/>
      <c r="G457" s="31"/>
      <c r="H457" s="86"/>
      <c r="I457" s="86"/>
      <c r="J457" s="86"/>
      <c r="T457" s="33"/>
      <c r="U457" s="33"/>
      <c r="V457" s="33"/>
    </row>
    <row r="458" spans="1:22" x14ac:dyDescent="0.3">
      <c r="A458" s="32"/>
      <c r="B458" s="31"/>
      <c r="C458" s="31"/>
      <c r="D458" s="31"/>
      <c r="E458" s="31"/>
      <c r="F458" s="31"/>
      <c r="G458" s="31"/>
      <c r="H458" s="86"/>
      <c r="I458" s="86"/>
      <c r="J458" s="86"/>
      <c r="T458" s="33"/>
      <c r="U458" s="33"/>
      <c r="V458" s="33"/>
    </row>
    <row r="459" spans="1:22" x14ac:dyDescent="0.3">
      <c r="A459" s="32"/>
      <c r="B459" s="31"/>
      <c r="C459" s="31"/>
      <c r="D459" s="31"/>
      <c r="E459" s="31"/>
      <c r="F459" s="31"/>
      <c r="G459" s="31"/>
      <c r="H459" s="86"/>
      <c r="I459" s="86"/>
      <c r="J459" s="86"/>
      <c r="T459" s="33"/>
      <c r="U459" s="33"/>
      <c r="V459" s="33"/>
    </row>
    <row r="460" spans="1:22" x14ac:dyDescent="0.3">
      <c r="A460" s="32"/>
      <c r="B460" s="31"/>
      <c r="C460" s="31"/>
      <c r="D460" s="31"/>
      <c r="E460" s="31"/>
      <c r="F460" s="31"/>
      <c r="G460" s="31"/>
      <c r="H460" s="86"/>
      <c r="I460" s="86"/>
      <c r="J460" s="86"/>
      <c r="T460" s="33"/>
      <c r="U460" s="33"/>
      <c r="V460" s="33"/>
    </row>
    <row r="461" spans="1:22" x14ac:dyDescent="0.3">
      <c r="A461" s="32"/>
      <c r="B461" s="31"/>
      <c r="C461" s="31"/>
      <c r="D461" s="31"/>
      <c r="E461" s="31"/>
      <c r="F461" s="31"/>
      <c r="G461" s="31"/>
      <c r="H461" s="86"/>
      <c r="I461" s="86"/>
      <c r="J461" s="86"/>
      <c r="T461" s="33"/>
      <c r="U461" s="33"/>
      <c r="V461" s="33"/>
    </row>
    <row r="462" spans="1:22" x14ac:dyDescent="0.3">
      <c r="A462" s="32"/>
      <c r="B462" s="31"/>
      <c r="C462" s="31"/>
      <c r="D462" s="31"/>
      <c r="E462" s="31"/>
      <c r="F462" s="31"/>
      <c r="G462" s="31"/>
      <c r="H462" s="86"/>
      <c r="I462" s="86"/>
      <c r="J462" s="86"/>
      <c r="T462" s="33"/>
      <c r="U462" s="33"/>
      <c r="V462" s="33"/>
    </row>
    <row r="463" spans="1:22" x14ac:dyDescent="0.3">
      <c r="A463" s="32"/>
      <c r="B463" s="31"/>
      <c r="C463" s="31"/>
      <c r="D463" s="31"/>
      <c r="E463" s="31"/>
      <c r="F463" s="31"/>
      <c r="G463" s="31"/>
      <c r="H463" s="86"/>
      <c r="I463" s="86"/>
      <c r="J463" s="86"/>
      <c r="T463" s="33"/>
      <c r="U463" s="33"/>
      <c r="V463" s="33"/>
    </row>
    <row r="464" spans="1:22" x14ac:dyDescent="0.3">
      <c r="A464" s="32"/>
      <c r="B464" s="31"/>
      <c r="C464" s="31"/>
      <c r="D464" s="31"/>
      <c r="E464" s="31"/>
      <c r="F464" s="31"/>
      <c r="G464" s="31"/>
      <c r="H464" s="86"/>
      <c r="I464" s="86"/>
      <c r="J464" s="86"/>
      <c r="T464" s="33"/>
      <c r="U464" s="33"/>
      <c r="V464" s="33"/>
    </row>
    <row r="465" spans="1:22" x14ac:dyDescent="0.3">
      <c r="A465" s="32"/>
      <c r="B465" s="31"/>
      <c r="C465" s="31"/>
      <c r="D465" s="31"/>
      <c r="E465" s="31"/>
      <c r="F465" s="31"/>
      <c r="G465" s="31"/>
      <c r="H465" s="86"/>
      <c r="I465" s="86"/>
      <c r="J465" s="86"/>
      <c r="T465" s="33"/>
      <c r="U465" s="33"/>
      <c r="V465" s="33"/>
    </row>
    <row r="466" spans="1:22" x14ac:dyDescent="0.3">
      <c r="A466" s="32"/>
      <c r="B466" s="31"/>
      <c r="C466" s="31"/>
      <c r="D466" s="31"/>
      <c r="E466" s="31"/>
      <c r="F466" s="31"/>
      <c r="G466" s="31"/>
      <c r="H466" s="86"/>
      <c r="I466" s="86"/>
      <c r="J466" s="86"/>
      <c r="T466" s="33"/>
      <c r="U466" s="33"/>
      <c r="V466" s="33"/>
    </row>
    <row r="467" spans="1:22" x14ac:dyDescent="0.3">
      <c r="A467" s="32"/>
      <c r="B467" s="31"/>
      <c r="C467" s="31"/>
      <c r="D467" s="31"/>
      <c r="E467" s="31"/>
      <c r="F467" s="31"/>
      <c r="G467" s="31"/>
      <c r="H467" s="86"/>
      <c r="I467" s="86"/>
      <c r="J467" s="86"/>
      <c r="T467" s="33"/>
      <c r="U467" s="33"/>
      <c r="V467" s="33"/>
    </row>
    <row r="468" spans="1:22" x14ac:dyDescent="0.3">
      <c r="A468" s="32"/>
      <c r="B468" s="31"/>
      <c r="C468" s="31"/>
      <c r="D468" s="31"/>
      <c r="E468" s="31"/>
      <c r="F468" s="31"/>
      <c r="G468" s="31"/>
      <c r="H468" s="86"/>
      <c r="I468" s="86"/>
      <c r="J468" s="86"/>
      <c r="T468" s="33"/>
      <c r="U468" s="33"/>
      <c r="V468" s="33"/>
    </row>
    <row r="469" spans="1:22" x14ac:dyDescent="0.3">
      <c r="A469" s="32"/>
      <c r="B469" s="31"/>
      <c r="C469" s="31"/>
      <c r="D469" s="31"/>
      <c r="E469" s="31"/>
      <c r="F469" s="31"/>
      <c r="G469" s="31"/>
      <c r="H469" s="86"/>
      <c r="I469" s="86"/>
      <c r="J469" s="86"/>
      <c r="T469" s="33"/>
      <c r="U469" s="33"/>
      <c r="V469" s="33"/>
    </row>
    <row r="470" spans="1:22" x14ac:dyDescent="0.3">
      <c r="A470" s="32"/>
      <c r="B470" s="31"/>
      <c r="C470" s="31"/>
      <c r="D470" s="31"/>
      <c r="E470" s="31"/>
      <c r="F470" s="31"/>
      <c r="G470" s="31"/>
      <c r="H470" s="86"/>
      <c r="I470" s="86"/>
      <c r="J470" s="86"/>
      <c r="T470" s="33"/>
      <c r="U470" s="33"/>
      <c r="V470" s="33"/>
    </row>
    <row r="471" spans="1:22" x14ac:dyDescent="0.3">
      <c r="A471" s="32"/>
      <c r="B471" s="31"/>
      <c r="C471" s="31"/>
      <c r="D471" s="31"/>
      <c r="E471" s="31"/>
      <c r="F471" s="31"/>
      <c r="G471" s="31"/>
      <c r="H471" s="86"/>
      <c r="I471" s="86"/>
      <c r="J471" s="86"/>
      <c r="T471" s="33"/>
      <c r="U471" s="33"/>
      <c r="V471" s="33"/>
    </row>
    <row r="472" spans="1:22" x14ac:dyDescent="0.3">
      <c r="A472" s="32"/>
      <c r="B472" s="31"/>
      <c r="C472" s="31"/>
      <c r="D472" s="31"/>
      <c r="E472" s="31"/>
      <c r="F472" s="31"/>
      <c r="G472" s="31"/>
      <c r="H472" s="86"/>
      <c r="I472" s="86"/>
      <c r="J472" s="86"/>
      <c r="T472" s="33"/>
      <c r="U472" s="33"/>
      <c r="V472" s="33"/>
    </row>
    <row r="473" spans="1:22" x14ac:dyDescent="0.3">
      <c r="A473" s="32"/>
      <c r="B473" s="31"/>
      <c r="C473" s="31"/>
      <c r="D473" s="31"/>
      <c r="E473" s="31"/>
      <c r="F473" s="31"/>
      <c r="G473" s="31"/>
      <c r="H473" s="86"/>
      <c r="I473" s="86"/>
      <c r="J473" s="86"/>
      <c r="T473" s="33"/>
      <c r="U473" s="33"/>
      <c r="V473" s="33"/>
    </row>
    <row r="474" spans="1:22" x14ac:dyDescent="0.3">
      <c r="A474" s="32"/>
      <c r="B474" s="31"/>
      <c r="C474" s="31"/>
      <c r="D474" s="31"/>
      <c r="E474" s="31"/>
      <c r="F474" s="31"/>
      <c r="G474" s="31"/>
      <c r="H474" s="86"/>
      <c r="I474" s="86"/>
      <c r="J474" s="86"/>
      <c r="T474" s="33"/>
      <c r="U474" s="33"/>
      <c r="V474" s="33"/>
    </row>
    <row r="475" spans="1:22" x14ac:dyDescent="0.3">
      <c r="A475" s="32"/>
      <c r="B475" s="31"/>
      <c r="C475" s="31"/>
      <c r="D475" s="31"/>
      <c r="E475" s="31"/>
      <c r="F475" s="31"/>
      <c r="G475" s="31"/>
      <c r="H475" s="86"/>
      <c r="I475" s="86"/>
      <c r="J475" s="86"/>
      <c r="T475" s="33"/>
      <c r="U475" s="33"/>
      <c r="V475" s="33"/>
    </row>
    <row r="476" spans="1:22" x14ac:dyDescent="0.3">
      <c r="A476" s="32"/>
      <c r="B476" s="31"/>
      <c r="C476" s="31"/>
      <c r="D476" s="31"/>
      <c r="E476" s="31"/>
      <c r="F476" s="31"/>
      <c r="G476" s="31"/>
      <c r="H476" s="86"/>
      <c r="I476" s="86"/>
      <c r="J476" s="86"/>
      <c r="T476" s="33"/>
      <c r="U476" s="33"/>
      <c r="V476" s="33"/>
    </row>
    <row r="477" spans="1:22" x14ac:dyDescent="0.3">
      <c r="A477" s="32"/>
      <c r="B477" s="31"/>
      <c r="C477" s="31"/>
      <c r="D477" s="31"/>
      <c r="E477" s="31"/>
      <c r="F477" s="31"/>
      <c r="G477" s="31"/>
      <c r="H477" s="86"/>
      <c r="I477" s="86"/>
      <c r="J477" s="86"/>
      <c r="T477" s="33"/>
      <c r="U477" s="33"/>
      <c r="V477" s="33"/>
    </row>
    <row r="478" spans="1:22" x14ac:dyDescent="0.3">
      <c r="A478" s="32"/>
      <c r="B478" s="31"/>
      <c r="C478" s="31"/>
      <c r="D478" s="31"/>
      <c r="E478" s="31"/>
      <c r="F478" s="31"/>
      <c r="G478" s="31"/>
      <c r="H478" s="86"/>
      <c r="I478" s="86"/>
      <c r="J478" s="86"/>
      <c r="T478" s="33"/>
      <c r="U478" s="33"/>
      <c r="V478" s="33"/>
    </row>
    <row r="479" spans="1:22" x14ac:dyDescent="0.3">
      <c r="A479" s="32"/>
      <c r="B479" s="31"/>
      <c r="C479" s="31"/>
      <c r="D479" s="31"/>
      <c r="E479" s="31"/>
      <c r="F479" s="31"/>
      <c r="G479" s="31"/>
      <c r="H479" s="86"/>
      <c r="I479" s="86"/>
      <c r="J479" s="86"/>
      <c r="T479" s="33"/>
      <c r="U479" s="33"/>
      <c r="V479" s="33"/>
    </row>
    <row r="480" spans="1:22" x14ac:dyDescent="0.3">
      <c r="A480" s="32"/>
      <c r="B480" s="31"/>
      <c r="C480" s="31"/>
      <c r="D480" s="31"/>
      <c r="E480" s="31"/>
      <c r="F480" s="31"/>
      <c r="G480" s="31"/>
      <c r="H480" s="86"/>
      <c r="I480" s="86"/>
      <c r="J480" s="86"/>
      <c r="T480" s="33"/>
      <c r="U480" s="33"/>
      <c r="V480" s="33"/>
    </row>
    <row r="481" spans="1:22" x14ac:dyDescent="0.3">
      <c r="A481" s="32"/>
      <c r="B481" s="31"/>
      <c r="C481" s="31"/>
      <c r="D481" s="31"/>
      <c r="E481" s="31"/>
      <c r="F481" s="31"/>
      <c r="G481" s="31"/>
      <c r="H481" s="86"/>
      <c r="I481" s="86"/>
      <c r="J481" s="86"/>
      <c r="T481" s="33"/>
      <c r="U481" s="33"/>
      <c r="V481" s="33"/>
    </row>
    <row r="482" spans="1:22" x14ac:dyDescent="0.3">
      <c r="A482" s="32"/>
      <c r="B482" s="31"/>
      <c r="C482" s="31"/>
      <c r="D482" s="31"/>
      <c r="E482" s="31"/>
      <c r="F482" s="31"/>
      <c r="G482" s="31"/>
      <c r="H482" s="86"/>
      <c r="I482" s="86"/>
      <c r="J482" s="86"/>
      <c r="T482" s="33"/>
      <c r="U482" s="33"/>
      <c r="V482" s="33"/>
    </row>
    <row r="483" spans="1:22" x14ac:dyDescent="0.3">
      <c r="A483" s="32"/>
      <c r="B483" s="31"/>
      <c r="C483" s="31"/>
      <c r="D483" s="31"/>
      <c r="E483" s="31"/>
      <c r="F483" s="31"/>
      <c r="G483" s="31"/>
      <c r="H483" s="86"/>
      <c r="I483" s="86"/>
      <c r="J483" s="86"/>
      <c r="T483" s="33"/>
      <c r="U483" s="33"/>
      <c r="V483" s="33"/>
    </row>
    <row r="484" spans="1:22" x14ac:dyDescent="0.3">
      <c r="A484" s="32"/>
      <c r="B484" s="31"/>
      <c r="C484" s="31"/>
      <c r="D484" s="31"/>
      <c r="E484" s="31"/>
      <c r="F484" s="31"/>
      <c r="G484" s="31"/>
      <c r="H484" s="86"/>
      <c r="I484" s="86"/>
      <c r="J484" s="86"/>
      <c r="T484" s="33"/>
      <c r="U484" s="33"/>
      <c r="V484" s="33"/>
    </row>
    <row r="485" spans="1:22" x14ac:dyDescent="0.3">
      <c r="A485" s="32"/>
      <c r="B485" s="31"/>
      <c r="C485" s="31"/>
      <c r="D485" s="31"/>
      <c r="E485" s="31"/>
      <c r="F485" s="31"/>
      <c r="G485" s="31"/>
      <c r="H485" s="86"/>
      <c r="I485" s="86"/>
      <c r="J485" s="86"/>
      <c r="T485" s="33"/>
      <c r="U485" s="33"/>
      <c r="V485" s="33"/>
    </row>
    <row r="486" spans="1:22" x14ac:dyDescent="0.3">
      <c r="A486" s="32"/>
      <c r="B486" s="31"/>
      <c r="C486" s="31"/>
      <c r="D486" s="31"/>
      <c r="E486" s="31"/>
      <c r="F486" s="31"/>
      <c r="G486" s="31"/>
      <c r="H486" s="86"/>
      <c r="I486" s="86"/>
      <c r="J486" s="86"/>
      <c r="T486" s="33"/>
      <c r="U486" s="33"/>
      <c r="V486" s="33"/>
    </row>
    <row r="487" spans="1:22" x14ac:dyDescent="0.3">
      <c r="A487" s="32"/>
      <c r="B487" s="31"/>
      <c r="C487" s="31"/>
      <c r="D487" s="31"/>
      <c r="E487" s="31"/>
      <c r="F487" s="31"/>
      <c r="G487" s="31"/>
      <c r="H487" s="86"/>
      <c r="I487" s="86"/>
      <c r="J487" s="86"/>
      <c r="T487" s="33"/>
      <c r="U487" s="33"/>
      <c r="V487" s="33"/>
    </row>
    <row r="488" spans="1:22" x14ac:dyDescent="0.3">
      <c r="A488" s="32"/>
      <c r="B488" s="31"/>
      <c r="C488" s="31"/>
      <c r="D488" s="31"/>
      <c r="E488" s="31"/>
      <c r="F488" s="31"/>
      <c r="G488" s="31"/>
      <c r="H488" s="86"/>
      <c r="I488" s="86"/>
      <c r="J488" s="86"/>
      <c r="T488" s="33"/>
      <c r="U488" s="33"/>
      <c r="V488" s="33"/>
    </row>
    <row r="489" spans="1:22" x14ac:dyDescent="0.3">
      <c r="A489" s="32"/>
      <c r="B489" s="31"/>
      <c r="C489" s="31"/>
      <c r="D489" s="31"/>
      <c r="E489" s="31"/>
      <c r="F489" s="31"/>
      <c r="G489" s="31"/>
      <c r="H489" s="86"/>
      <c r="I489" s="86"/>
      <c r="J489" s="86"/>
      <c r="T489" s="33"/>
      <c r="U489" s="33"/>
      <c r="V489" s="33"/>
    </row>
    <row r="490" spans="1:22" x14ac:dyDescent="0.3">
      <c r="A490" s="32"/>
      <c r="B490" s="31"/>
      <c r="C490" s="31"/>
      <c r="D490" s="31"/>
      <c r="E490" s="31"/>
      <c r="F490" s="31"/>
      <c r="G490" s="31"/>
      <c r="H490" s="86"/>
      <c r="I490" s="86"/>
      <c r="J490" s="86"/>
      <c r="T490" s="33"/>
      <c r="U490" s="33"/>
      <c r="V490" s="33"/>
    </row>
    <row r="491" spans="1:22" x14ac:dyDescent="0.3">
      <c r="A491" s="32"/>
      <c r="B491" s="31"/>
      <c r="C491" s="31"/>
      <c r="D491" s="31"/>
      <c r="E491" s="31"/>
      <c r="F491" s="31"/>
      <c r="G491" s="31"/>
      <c r="H491" s="86"/>
      <c r="I491" s="86"/>
      <c r="J491" s="86"/>
      <c r="T491" s="33"/>
      <c r="U491" s="33"/>
      <c r="V491" s="33"/>
    </row>
    <row r="492" spans="1:22" x14ac:dyDescent="0.3">
      <c r="A492" s="32"/>
      <c r="B492" s="31"/>
      <c r="C492" s="31"/>
      <c r="D492" s="31"/>
      <c r="E492" s="31"/>
      <c r="F492" s="31"/>
      <c r="G492" s="31"/>
      <c r="H492" s="86"/>
      <c r="I492" s="86"/>
      <c r="J492" s="86"/>
      <c r="T492" s="33"/>
      <c r="U492" s="33"/>
      <c r="V492" s="33"/>
    </row>
    <row r="493" spans="1:22" x14ac:dyDescent="0.3">
      <c r="A493" s="32"/>
      <c r="B493" s="31"/>
      <c r="C493" s="31"/>
      <c r="D493" s="31"/>
      <c r="E493" s="31"/>
      <c r="F493" s="31"/>
      <c r="G493" s="31"/>
      <c r="H493" s="86"/>
      <c r="I493" s="86"/>
      <c r="J493" s="86"/>
      <c r="T493" s="33"/>
      <c r="U493" s="33"/>
      <c r="V493" s="33"/>
    </row>
    <row r="494" spans="1:22" x14ac:dyDescent="0.3">
      <c r="A494" s="32"/>
      <c r="B494" s="31"/>
      <c r="C494" s="31"/>
      <c r="D494" s="31"/>
      <c r="E494" s="31"/>
      <c r="F494" s="31"/>
      <c r="G494" s="31"/>
      <c r="H494" s="86"/>
      <c r="I494" s="86"/>
      <c r="J494" s="86"/>
      <c r="T494" s="33"/>
      <c r="U494" s="33"/>
      <c r="V494" s="33"/>
    </row>
    <row r="495" spans="1:22" x14ac:dyDescent="0.3">
      <c r="A495" s="32"/>
      <c r="B495" s="31"/>
      <c r="C495" s="31"/>
      <c r="D495" s="31"/>
      <c r="E495" s="31"/>
      <c r="F495" s="31"/>
      <c r="G495" s="31"/>
      <c r="H495" s="86"/>
      <c r="I495" s="86"/>
      <c r="J495" s="86"/>
      <c r="T495" s="33"/>
      <c r="U495" s="33"/>
      <c r="V495" s="33"/>
    </row>
    <row r="496" spans="1:22" x14ac:dyDescent="0.3">
      <c r="A496" s="32"/>
      <c r="B496" s="31"/>
      <c r="C496" s="31"/>
      <c r="D496" s="31"/>
      <c r="E496" s="31"/>
      <c r="F496" s="31"/>
      <c r="G496" s="31"/>
      <c r="H496" s="86"/>
      <c r="I496" s="86"/>
      <c r="J496" s="86"/>
      <c r="T496" s="33"/>
      <c r="U496" s="33"/>
      <c r="V496" s="33"/>
    </row>
    <row r="497" spans="1:22" x14ac:dyDescent="0.3">
      <c r="A497" s="32"/>
      <c r="B497" s="31"/>
      <c r="C497" s="31"/>
      <c r="D497" s="31"/>
      <c r="E497" s="31"/>
      <c r="F497" s="31"/>
      <c r="G497" s="31"/>
      <c r="H497" s="86"/>
      <c r="I497" s="86"/>
      <c r="J497" s="86"/>
      <c r="T497" s="33"/>
      <c r="U497" s="33"/>
      <c r="V497" s="33"/>
    </row>
    <row r="498" spans="1:22" x14ac:dyDescent="0.3">
      <c r="A498" s="32"/>
      <c r="B498" s="31"/>
      <c r="C498" s="31"/>
      <c r="D498" s="31"/>
      <c r="E498" s="31"/>
      <c r="F498" s="31"/>
      <c r="G498" s="31"/>
      <c r="H498" s="86"/>
      <c r="I498" s="86"/>
      <c r="J498" s="86"/>
      <c r="T498" s="33"/>
      <c r="U498" s="33"/>
      <c r="V498" s="33"/>
    </row>
    <row r="499" spans="1:22" x14ac:dyDescent="0.3">
      <c r="A499" s="32"/>
      <c r="B499" s="31"/>
      <c r="C499" s="31"/>
      <c r="D499" s="31"/>
      <c r="E499" s="31"/>
      <c r="F499" s="31"/>
      <c r="G499" s="31"/>
      <c r="H499" s="86"/>
      <c r="I499" s="86"/>
      <c r="J499" s="86"/>
      <c r="T499" s="33"/>
      <c r="U499" s="33"/>
      <c r="V499" s="33"/>
    </row>
    <row r="500" spans="1:22" x14ac:dyDescent="0.3">
      <c r="A500" s="32"/>
      <c r="B500" s="31"/>
      <c r="C500" s="31"/>
      <c r="D500" s="31"/>
      <c r="E500" s="31"/>
      <c r="F500" s="31"/>
      <c r="G500" s="31"/>
      <c r="H500" s="86"/>
      <c r="I500" s="86"/>
      <c r="J500" s="86"/>
      <c r="T500" s="33"/>
      <c r="U500" s="33"/>
      <c r="V500" s="33"/>
    </row>
    <row r="501" spans="1:22" x14ac:dyDescent="0.3">
      <c r="A501" s="32"/>
      <c r="B501" s="31"/>
      <c r="C501" s="31"/>
      <c r="D501" s="31"/>
      <c r="E501" s="31"/>
      <c r="F501" s="31"/>
      <c r="G501" s="31"/>
      <c r="H501" s="86"/>
      <c r="I501" s="86"/>
      <c r="J501" s="86"/>
      <c r="T501" s="33"/>
      <c r="U501" s="33"/>
      <c r="V501" s="33"/>
    </row>
    <row r="502" spans="1:22" x14ac:dyDescent="0.3">
      <c r="A502" s="32"/>
      <c r="B502" s="31"/>
      <c r="C502" s="31"/>
      <c r="D502" s="31"/>
      <c r="E502" s="31"/>
      <c r="F502" s="31"/>
      <c r="G502" s="31"/>
      <c r="H502" s="86"/>
      <c r="I502" s="86"/>
      <c r="J502" s="86"/>
      <c r="T502" s="33"/>
      <c r="U502" s="33"/>
      <c r="V502" s="33"/>
    </row>
    <row r="503" spans="1:22" x14ac:dyDescent="0.3">
      <c r="A503" s="32"/>
      <c r="B503" s="31"/>
      <c r="C503" s="31"/>
      <c r="D503" s="31"/>
      <c r="E503" s="31"/>
      <c r="F503" s="31"/>
      <c r="G503" s="31"/>
      <c r="H503" s="86"/>
      <c r="I503" s="86"/>
      <c r="J503" s="86"/>
      <c r="T503" s="33"/>
      <c r="U503" s="33"/>
      <c r="V503" s="33"/>
    </row>
    <row r="504" spans="1:22" x14ac:dyDescent="0.3">
      <c r="A504" s="32"/>
      <c r="B504" s="31"/>
      <c r="C504" s="31"/>
      <c r="D504" s="31"/>
      <c r="E504" s="31"/>
      <c r="F504" s="31"/>
      <c r="G504" s="31"/>
      <c r="H504" s="86"/>
      <c r="I504" s="86"/>
      <c r="J504" s="86"/>
      <c r="T504" s="33"/>
      <c r="U504" s="33"/>
      <c r="V504" s="33"/>
    </row>
    <row r="505" spans="1:22" x14ac:dyDescent="0.3">
      <c r="A505" s="32"/>
      <c r="B505" s="31"/>
      <c r="C505" s="31"/>
      <c r="D505" s="31"/>
      <c r="E505" s="31"/>
      <c r="F505" s="31"/>
      <c r="G505" s="31"/>
      <c r="H505" s="86"/>
      <c r="I505" s="86"/>
      <c r="J505" s="86"/>
      <c r="T505" s="33"/>
      <c r="U505" s="33"/>
      <c r="V505" s="33"/>
    </row>
    <row r="506" spans="1:22" x14ac:dyDescent="0.3">
      <c r="A506" s="32"/>
      <c r="B506" s="31"/>
      <c r="C506" s="31"/>
      <c r="D506" s="31"/>
      <c r="E506" s="31"/>
      <c r="F506" s="31"/>
      <c r="G506" s="31"/>
      <c r="H506" s="86"/>
      <c r="I506" s="86"/>
      <c r="J506" s="86"/>
      <c r="T506" s="33"/>
      <c r="U506" s="33"/>
      <c r="V506" s="33"/>
    </row>
    <row r="507" spans="1:22" x14ac:dyDescent="0.3">
      <c r="A507" s="32"/>
      <c r="B507" s="31"/>
      <c r="C507" s="31"/>
      <c r="D507" s="31"/>
      <c r="E507" s="31"/>
      <c r="F507" s="31"/>
      <c r="G507" s="31"/>
      <c r="H507" s="86"/>
      <c r="I507" s="86"/>
      <c r="J507" s="86"/>
      <c r="T507" s="33"/>
      <c r="U507" s="33"/>
      <c r="V507" s="33"/>
    </row>
    <row r="508" spans="1:22" x14ac:dyDescent="0.3">
      <c r="A508" s="32"/>
      <c r="B508" s="31"/>
      <c r="C508" s="31"/>
      <c r="D508" s="31"/>
      <c r="E508" s="31"/>
      <c r="F508" s="31"/>
      <c r="G508" s="31"/>
      <c r="H508" s="86"/>
      <c r="I508" s="86"/>
      <c r="J508" s="86"/>
      <c r="T508" s="33"/>
      <c r="U508" s="33"/>
      <c r="V508" s="33"/>
    </row>
    <row r="509" spans="1:22" x14ac:dyDescent="0.3">
      <c r="A509" s="32"/>
      <c r="B509" s="31"/>
      <c r="C509" s="31"/>
      <c r="D509" s="31"/>
      <c r="E509" s="31"/>
      <c r="F509" s="31"/>
      <c r="G509" s="31"/>
      <c r="H509" s="86"/>
      <c r="I509" s="86"/>
      <c r="J509" s="86"/>
      <c r="T509" s="33"/>
      <c r="U509" s="33"/>
      <c r="V509" s="33"/>
    </row>
    <row r="510" spans="1:22" x14ac:dyDescent="0.3">
      <c r="A510" s="32"/>
      <c r="B510" s="31"/>
      <c r="C510" s="31"/>
      <c r="D510" s="31"/>
      <c r="E510" s="31"/>
      <c r="F510" s="31"/>
      <c r="G510" s="31"/>
      <c r="H510" s="86"/>
      <c r="I510" s="86"/>
      <c r="J510" s="86"/>
      <c r="T510" s="33"/>
      <c r="U510" s="33"/>
      <c r="V510" s="33"/>
    </row>
    <row r="511" spans="1:22" x14ac:dyDescent="0.3">
      <c r="A511" s="32"/>
      <c r="B511" s="31"/>
      <c r="C511" s="31"/>
      <c r="D511" s="31"/>
      <c r="E511" s="31"/>
      <c r="F511" s="31"/>
      <c r="G511" s="31"/>
      <c r="H511" s="86"/>
      <c r="I511" s="86"/>
      <c r="J511" s="86"/>
      <c r="T511" s="33"/>
      <c r="U511" s="33"/>
      <c r="V511" s="33"/>
    </row>
    <row r="512" spans="1:22" x14ac:dyDescent="0.3">
      <c r="A512" s="32"/>
      <c r="B512" s="31"/>
      <c r="C512" s="31"/>
      <c r="D512" s="31"/>
      <c r="E512" s="31"/>
      <c r="F512" s="31"/>
      <c r="G512" s="31"/>
      <c r="H512" s="86"/>
      <c r="I512" s="86"/>
      <c r="J512" s="86"/>
      <c r="T512" s="33"/>
      <c r="U512" s="33"/>
      <c r="V512" s="33"/>
    </row>
    <row r="513" spans="1:22" x14ac:dyDescent="0.3">
      <c r="A513" s="32"/>
      <c r="B513" s="31"/>
      <c r="C513" s="31"/>
      <c r="D513" s="31"/>
      <c r="E513" s="31"/>
      <c r="F513" s="31"/>
      <c r="G513" s="31"/>
      <c r="H513" s="86"/>
      <c r="I513" s="86"/>
      <c r="J513" s="86"/>
      <c r="T513" s="33"/>
      <c r="U513" s="33"/>
      <c r="V513" s="33"/>
    </row>
    <row r="514" spans="1:22" x14ac:dyDescent="0.3">
      <c r="A514" s="32"/>
      <c r="B514" s="31"/>
      <c r="C514" s="31"/>
      <c r="D514" s="31"/>
      <c r="E514" s="31"/>
      <c r="F514" s="31"/>
      <c r="G514" s="31"/>
      <c r="H514" s="86"/>
      <c r="I514" s="86"/>
      <c r="J514" s="86"/>
      <c r="T514" s="33"/>
      <c r="U514" s="33"/>
      <c r="V514" s="33"/>
    </row>
    <row r="515" spans="1:22" x14ac:dyDescent="0.3">
      <c r="A515" s="32"/>
      <c r="B515" s="31"/>
      <c r="C515" s="31"/>
      <c r="D515" s="31"/>
      <c r="E515" s="31"/>
      <c r="F515" s="31"/>
      <c r="G515" s="31"/>
      <c r="H515" s="86"/>
      <c r="I515" s="86"/>
      <c r="J515" s="86"/>
      <c r="T515" s="33"/>
      <c r="U515" s="33"/>
      <c r="V515" s="33"/>
    </row>
    <row r="516" spans="1:22" x14ac:dyDescent="0.3">
      <c r="A516" s="32"/>
      <c r="B516" s="31"/>
      <c r="C516" s="31"/>
      <c r="D516" s="31"/>
      <c r="E516" s="31"/>
      <c r="F516" s="31"/>
      <c r="G516" s="31"/>
      <c r="H516" s="86"/>
      <c r="I516" s="86"/>
      <c r="J516" s="86"/>
      <c r="T516" s="33"/>
      <c r="U516" s="33"/>
      <c r="V516" s="33"/>
    </row>
    <row r="517" spans="1:22" x14ac:dyDescent="0.3">
      <c r="A517" s="32"/>
      <c r="B517" s="31"/>
      <c r="C517" s="31"/>
      <c r="D517" s="31"/>
      <c r="E517" s="31"/>
      <c r="F517" s="31"/>
      <c r="G517" s="31"/>
      <c r="H517" s="86"/>
      <c r="I517" s="86"/>
      <c r="J517" s="86"/>
      <c r="T517" s="33"/>
      <c r="U517" s="33"/>
      <c r="V517" s="33"/>
    </row>
    <row r="518" spans="1:22" x14ac:dyDescent="0.3">
      <c r="A518" s="32"/>
      <c r="B518" s="31"/>
      <c r="C518" s="31"/>
      <c r="D518" s="31"/>
      <c r="E518" s="31"/>
      <c r="F518" s="31"/>
      <c r="G518" s="31"/>
      <c r="H518" s="86"/>
      <c r="I518" s="86"/>
      <c r="J518" s="86"/>
      <c r="T518" s="33"/>
      <c r="U518" s="33"/>
      <c r="V518" s="33"/>
    </row>
    <row r="519" spans="1:22" x14ac:dyDescent="0.3">
      <c r="A519" s="32"/>
      <c r="B519" s="31"/>
      <c r="C519" s="31"/>
      <c r="D519" s="31"/>
      <c r="E519" s="31"/>
      <c r="F519" s="31"/>
      <c r="G519" s="31"/>
      <c r="H519" s="86"/>
      <c r="I519" s="86"/>
      <c r="J519" s="86"/>
      <c r="T519" s="33"/>
      <c r="U519" s="33"/>
      <c r="V519" s="33"/>
    </row>
    <row r="520" spans="1:22" x14ac:dyDescent="0.3">
      <c r="A520" s="32"/>
      <c r="B520" s="31"/>
      <c r="C520" s="31"/>
      <c r="D520" s="31"/>
      <c r="E520" s="31"/>
      <c r="F520" s="31"/>
      <c r="G520" s="31"/>
      <c r="H520" s="86"/>
      <c r="I520" s="86"/>
      <c r="J520" s="86"/>
      <c r="T520" s="33"/>
      <c r="U520" s="33"/>
      <c r="V520" s="33"/>
    </row>
    <row r="521" spans="1:22" x14ac:dyDescent="0.3">
      <c r="A521" s="32"/>
      <c r="B521" s="31"/>
      <c r="C521" s="31"/>
      <c r="D521" s="31"/>
      <c r="E521" s="31"/>
      <c r="F521" s="31"/>
      <c r="G521" s="31"/>
      <c r="H521" s="86"/>
      <c r="I521" s="86"/>
      <c r="J521" s="86"/>
      <c r="T521" s="33"/>
      <c r="U521" s="33"/>
      <c r="V521" s="33"/>
    </row>
    <row r="522" spans="1:22" x14ac:dyDescent="0.3">
      <c r="A522" s="32"/>
      <c r="B522" s="31"/>
      <c r="C522" s="31"/>
      <c r="D522" s="31"/>
      <c r="E522" s="31"/>
      <c r="F522" s="31"/>
      <c r="G522" s="31"/>
      <c r="H522" s="86"/>
      <c r="I522" s="86"/>
      <c r="J522" s="86"/>
      <c r="T522" s="33"/>
      <c r="U522" s="33"/>
      <c r="V522" s="33"/>
    </row>
    <row r="523" spans="1:22" x14ac:dyDescent="0.3">
      <c r="A523" s="32"/>
      <c r="B523" s="31"/>
      <c r="C523" s="31"/>
      <c r="D523" s="31"/>
      <c r="E523" s="31"/>
      <c r="F523" s="31"/>
      <c r="G523" s="31"/>
      <c r="H523" s="86"/>
      <c r="I523" s="86"/>
      <c r="J523" s="86"/>
      <c r="T523" s="33"/>
      <c r="U523" s="33"/>
      <c r="V523" s="33"/>
    </row>
    <row r="524" spans="1:22" x14ac:dyDescent="0.3">
      <c r="A524" s="32"/>
      <c r="B524" s="31"/>
      <c r="C524" s="31"/>
      <c r="D524" s="31"/>
      <c r="E524" s="31"/>
      <c r="F524" s="31"/>
      <c r="G524" s="31"/>
      <c r="H524" s="86"/>
      <c r="I524" s="86"/>
      <c r="J524" s="86"/>
      <c r="T524" s="33"/>
      <c r="U524" s="33"/>
      <c r="V524" s="33"/>
    </row>
    <row r="525" spans="1:22" x14ac:dyDescent="0.3">
      <c r="A525" s="32"/>
      <c r="B525" s="31"/>
      <c r="C525" s="31"/>
      <c r="D525" s="31"/>
      <c r="E525" s="31"/>
      <c r="F525" s="31"/>
      <c r="G525" s="31"/>
      <c r="H525" s="86"/>
      <c r="I525" s="86"/>
      <c r="J525" s="86"/>
      <c r="T525" s="33"/>
      <c r="U525" s="33"/>
      <c r="V525" s="33"/>
    </row>
    <row r="526" spans="1:22" x14ac:dyDescent="0.3">
      <c r="A526" s="32"/>
      <c r="B526" s="31"/>
      <c r="C526" s="31"/>
      <c r="D526" s="31"/>
      <c r="E526" s="31"/>
      <c r="F526" s="31"/>
      <c r="G526" s="31"/>
      <c r="H526" s="86"/>
      <c r="I526" s="86"/>
      <c r="J526" s="86"/>
      <c r="T526" s="33"/>
      <c r="U526" s="33"/>
      <c r="V526" s="33"/>
    </row>
    <row r="527" spans="1:22" x14ac:dyDescent="0.3">
      <c r="A527" s="32"/>
      <c r="B527" s="31"/>
      <c r="C527" s="31"/>
      <c r="D527" s="31"/>
      <c r="E527" s="31"/>
      <c r="F527" s="31"/>
      <c r="G527" s="31"/>
      <c r="H527" s="86"/>
      <c r="I527" s="86"/>
      <c r="J527" s="86"/>
      <c r="T527" s="33"/>
      <c r="U527" s="33"/>
      <c r="V527" s="33"/>
    </row>
    <row r="528" spans="1:22" x14ac:dyDescent="0.3">
      <c r="A528" s="32"/>
      <c r="B528" s="31"/>
      <c r="C528" s="31"/>
      <c r="D528" s="31"/>
      <c r="E528" s="31"/>
      <c r="F528" s="31"/>
      <c r="G528" s="31"/>
      <c r="H528" s="86"/>
      <c r="I528" s="86"/>
      <c r="J528" s="86"/>
      <c r="T528" s="33"/>
      <c r="U528" s="33"/>
      <c r="V528" s="33"/>
    </row>
    <row r="529" spans="1:22" x14ac:dyDescent="0.3">
      <c r="A529" s="32"/>
      <c r="B529" s="31"/>
      <c r="C529" s="31"/>
      <c r="D529" s="31"/>
      <c r="E529" s="31"/>
      <c r="F529" s="31"/>
      <c r="G529" s="31"/>
      <c r="H529" s="86"/>
      <c r="I529" s="86"/>
      <c r="J529" s="86"/>
      <c r="T529" s="33"/>
      <c r="U529" s="33"/>
      <c r="V529" s="33"/>
    </row>
    <row r="530" spans="1:22" x14ac:dyDescent="0.3">
      <c r="A530" s="32"/>
      <c r="B530" s="31"/>
      <c r="C530" s="31"/>
      <c r="D530" s="31"/>
      <c r="E530" s="31"/>
      <c r="F530" s="31"/>
      <c r="G530" s="31"/>
      <c r="H530" s="86"/>
      <c r="I530" s="86"/>
      <c r="J530" s="86"/>
      <c r="T530" s="33"/>
      <c r="U530" s="33"/>
      <c r="V530" s="33"/>
    </row>
    <row r="531" spans="1:22" x14ac:dyDescent="0.3">
      <c r="A531" s="32"/>
      <c r="B531" s="31"/>
      <c r="C531" s="31"/>
      <c r="D531" s="31"/>
      <c r="E531" s="31"/>
      <c r="F531" s="31"/>
      <c r="G531" s="31"/>
      <c r="H531" s="86"/>
      <c r="I531" s="86"/>
      <c r="J531" s="86"/>
      <c r="T531" s="33"/>
      <c r="U531" s="33"/>
      <c r="V531" s="33"/>
    </row>
    <row r="532" spans="1:22" x14ac:dyDescent="0.3">
      <c r="A532" s="32"/>
      <c r="B532" s="31"/>
      <c r="C532" s="31"/>
      <c r="D532" s="31"/>
      <c r="E532" s="31"/>
      <c r="F532" s="31"/>
      <c r="G532" s="31"/>
      <c r="H532" s="86"/>
      <c r="I532" s="86"/>
      <c r="J532" s="86"/>
      <c r="T532" s="33"/>
      <c r="U532" s="33"/>
      <c r="V532" s="33"/>
    </row>
    <row r="533" spans="1:22" x14ac:dyDescent="0.3">
      <c r="A533" s="32"/>
      <c r="B533" s="31"/>
      <c r="C533" s="31"/>
      <c r="D533" s="31"/>
      <c r="E533" s="31"/>
      <c r="F533" s="31"/>
      <c r="G533" s="31"/>
      <c r="H533" s="86"/>
      <c r="I533" s="86"/>
      <c r="J533" s="86"/>
      <c r="T533" s="33"/>
      <c r="U533" s="33"/>
      <c r="V533" s="33"/>
    </row>
    <row r="534" spans="1:22" x14ac:dyDescent="0.3">
      <c r="A534" s="32"/>
      <c r="B534" s="31"/>
      <c r="C534" s="31"/>
      <c r="D534" s="31"/>
      <c r="E534" s="31"/>
      <c r="F534" s="31"/>
      <c r="G534" s="31"/>
      <c r="H534" s="86"/>
      <c r="I534" s="86"/>
      <c r="J534" s="86"/>
      <c r="T534" s="33"/>
      <c r="U534" s="33"/>
      <c r="V534" s="33"/>
    </row>
    <row r="535" spans="1:22" x14ac:dyDescent="0.3">
      <c r="A535" s="32"/>
      <c r="B535" s="31"/>
      <c r="C535" s="31"/>
      <c r="D535" s="31"/>
      <c r="E535" s="31"/>
      <c r="F535" s="31"/>
      <c r="G535" s="31"/>
      <c r="H535" s="86"/>
      <c r="I535" s="86"/>
      <c r="J535" s="86"/>
      <c r="T535" s="33"/>
      <c r="U535" s="33"/>
      <c r="V535" s="33"/>
    </row>
    <row r="536" spans="1:22" x14ac:dyDescent="0.3">
      <c r="A536" s="32"/>
      <c r="B536" s="31"/>
      <c r="C536" s="31"/>
      <c r="D536" s="31"/>
      <c r="E536" s="31"/>
      <c r="F536" s="31"/>
      <c r="G536" s="31"/>
      <c r="H536" s="86"/>
      <c r="I536" s="86"/>
      <c r="J536" s="86"/>
      <c r="T536" s="33"/>
      <c r="U536" s="33"/>
      <c r="V536" s="33"/>
    </row>
    <row r="537" spans="1:22" x14ac:dyDescent="0.3">
      <c r="A537" s="32"/>
      <c r="B537" s="31"/>
      <c r="C537" s="31"/>
      <c r="D537" s="31"/>
      <c r="E537" s="31"/>
      <c r="F537" s="31"/>
      <c r="G537" s="31"/>
      <c r="H537" s="86"/>
      <c r="I537" s="86"/>
      <c r="J537" s="86"/>
      <c r="T537" s="33"/>
      <c r="U537" s="33"/>
      <c r="V537" s="33"/>
    </row>
    <row r="538" spans="1:22" x14ac:dyDescent="0.3">
      <c r="A538" s="32"/>
      <c r="B538" s="31"/>
      <c r="C538" s="31"/>
      <c r="D538" s="31"/>
      <c r="E538" s="31"/>
      <c r="F538" s="31"/>
      <c r="G538" s="31"/>
      <c r="H538" s="86"/>
      <c r="I538" s="86"/>
      <c r="J538" s="86"/>
      <c r="T538" s="33"/>
      <c r="U538" s="33"/>
      <c r="V538" s="33"/>
    </row>
    <row r="539" spans="1:22" x14ac:dyDescent="0.3">
      <c r="A539" s="32"/>
      <c r="B539" s="31"/>
      <c r="C539" s="31"/>
      <c r="D539" s="31"/>
      <c r="E539" s="31"/>
      <c r="F539" s="31"/>
      <c r="G539" s="31"/>
      <c r="H539" s="86"/>
      <c r="I539" s="86"/>
      <c r="J539" s="86"/>
      <c r="T539" s="33"/>
      <c r="U539" s="33"/>
      <c r="V539" s="33"/>
    </row>
    <row r="540" spans="1:22" x14ac:dyDescent="0.3">
      <c r="A540" s="32"/>
      <c r="B540" s="31"/>
      <c r="C540" s="31"/>
      <c r="D540" s="31"/>
      <c r="E540" s="31"/>
      <c r="F540" s="31"/>
      <c r="G540" s="31"/>
      <c r="H540" s="86"/>
      <c r="I540" s="86"/>
      <c r="J540" s="86"/>
      <c r="T540" s="33"/>
      <c r="U540" s="33"/>
      <c r="V540" s="33"/>
    </row>
    <row r="541" spans="1:22" x14ac:dyDescent="0.3">
      <c r="A541" s="32"/>
      <c r="B541" s="31"/>
      <c r="C541" s="31"/>
      <c r="D541" s="31"/>
      <c r="E541" s="31"/>
      <c r="F541" s="31"/>
      <c r="G541" s="31"/>
      <c r="H541" s="86"/>
      <c r="I541" s="86"/>
      <c r="J541" s="86"/>
      <c r="T541" s="33"/>
      <c r="U541" s="33"/>
      <c r="V541" s="33"/>
    </row>
    <row r="542" spans="1:22" x14ac:dyDescent="0.3">
      <c r="A542" s="32"/>
      <c r="B542" s="31"/>
      <c r="C542" s="31"/>
      <c r="D542" s="31"/>
      <c r="E542" s="31"/>
      <c r="F542" s="31"/>
      <c r="G542" s="31"/>
      <c r="H542" s="86"/>
      <c r="I542" s="86"/>
      <c r="J542" s="86"/>
      <c r="T542" s="33"/>
      <c r="U542" s="33"/>
      <c r="V542" s="33"/>
    </row>
    <row r="543" spans="1:22" x14ac:dyDescent="0.3">
      <c r="A543" s="32"/>
      <c r="B543" s="31"/>
      <c r="C543" s="31"/>
      <c r="D543" s="31"/>
      <c r="E543" s="31"/>
      <c r="F543" s="31"/>
      <c r="G543" s="31"/>
      <c r="H543" s="86"/>
      <c r="I543" s="86"/>
      <c r="J543" s="86"/>
      <c r="T543" s="33"/>
      <c r="U543" s="33"/>
      <c r="V543" s="33"/>
    </row>
    <row r="544" spans="1:22" x14ac:dyDescent="0.3">
      <c r="A544" s="32"/>
      <c r="B544" s="31"/>
      <c r="C544" s="31"/>
      <c r="D544" s="31"/>
      <c r="E544" s="31"/>
      <c r="F544" s="31"/>
      <c r="G544" s="31"/>
      <c r="H544" s="86"/>
      <c r="I544" s="86"/>
      <c r="J544" s="86"/>
      <c r="T544" s="33"/>
      <c r="U544" s="33"/>
      <c r="V544" s="33"/>
    </row>
    <row r="545" spans="1:22" x14ac:dyDescent="0.3">
      <c r="A545" s="32"/>
      <c r="B545" s="31"/>
      <c r="C545" s="31"/>
      <c r="D545" s="31"/>
      <c r="E545" s="31"/>
      <c r="F545" s="31"/>
      <c r="G545" s="31"/>
      <c r="H545" s="86"/>
      <c r="I545" s="86"/>
      <c r="J545" s="86"/>
      <c r="T545" s="33"/>
      <c r="U545" s="33"/>
      <c r="V545" s="33"/>
    </row>
    <row r="546" spans="1:22" x14ac:dyDescent="0.3">
      <c r="A546" s="32"/>
      <c r="B546" s="31"/>
      <c r="C546" s="31"/>
      <c r="D546" s="31"/>
      <c r="E546" s="31"/>
      <c r="F546" s="31"/>
      <c r="G546" s="31"/>
      <c r="H546" s="86"/>
      <c r="I546" s="86"/>
      <c r="J546" s="86"/>
      <c r="T546" s="33"/>
      <c r="U546" s="33"/>
      <c r="V546" s="33"/>
    </row>
    <row r="547" spans="1:22" x14ac:dyDescent="0.3">
      <c r="A547" s="32"/>
      <c r="B547" s="31"/>
      <c r="C547" s="31"/>
      <c r="D547" s="31"/>
      <c r="E547" s="31"/>
      <c r="F547" s="31"/>
      <c r="G547" s="31"/>
      <c r="H547" s="86"/>
      <c r="I547" s="86"/>
      <c r="J547" s="86"/>
      <c r="T547" s="33"/>
      <c r="U547" s="33"/>
      <c r="V547" s="33"/>
    </row>
    <row r="548" spans="1:22" x14ac:dyDescent="0.3">
      <c r="A548" s="32"/>
      <c r="B548" s="31"/>
      <c r="C548" s="31"/>
      <c r="D548" s="31"/>
      <c r="E548" s="31"/>
      <c r="F548" s="31"/>
      <c r="G548" s="31"/>
      <c r="H548" s="86"/>
      <c r="I548" s="86"/>
      <c r="J548" s="86"/>
      <c r="T548" s="33"/>
      <c r="U548" s="33"/>
      <c r="V548" s="33"/>
    </row>
    <row r="549" spans="1:22" x14ac:dyDescent="0.3">
      <c r="A549" s="32"/>
      <c r="B549" s="31"/>
      <c r="C549" s="31"/>
      <c r="D549" s="31"/>
      <c r="E549" s="31"/>
      <c r="F549" s="31"/>
      <c r="G549" s="31"/>
      <c r="H549" s="86"/>
      <c r="I549" s="86"/>
      <c r="J549" s="86"/>
      <c r="T549" s="33"/>
      <c r="U549" s="33"/>
      <c r="V549" s="33"/>
    </row>
    <row r="550" spans="1:22" x14ac:dyDescent="0.3">
      <c r="A550" s="32"/>
      <c r="B550" s="31"/>
      <c r="C550" s="31"/>
      <c r="D550" s="31"/>
      <c r="E550" s="31"/>
      <c r="F550" s="31"/>
      <c r="G550" s="31"/>
      <c r="H550" s="86"/>
      <c r="I550" s="86"/>
      <c r="J550" s="86"/>
      <c r="T550" s="33"/>
      <c r="U550" s="33"/>
      <c r="V550" s="33"/>
    </row>
    <row r="551" spans="1:22" x14ac:dyDescent="0.3">
      <c r="A551" s="32"/>
      <c r="B551" s="31"/>
      <c r="C551" s="31"/>
      <c r="D551" s="31"/>
      <c r="E551" s="31"/>
      <c r="F551" s="31"/>
      <c r="G551" s="31"/>
      <c r="H551" s="86"/>
      <c r="I551" s="86"/>
      <c r="J551" s="86"/>
      <c r="T551" s="33"/>
      <c r="U551" s="33"/>
      <c r="V551" s="33"/>
    </row>
    <row r="552" spans="1:22" x14ac:dyDescent="0.3">
      <c r="A552" s="32"/>
      <c r="B552" s="31"/>
      <c r="C552" s="31"/>
      <c r="D552" s="31"/>
      <c r="E552" s="31"/>
      <c r="F552" s="31"/>
      <c r="G552" s="31"/>
      <c r="H552" s="86"/>
      <c r="I552" s="86"/>
      <c r="J552" s="86"/>
      <c r="T552" s="33"/>
      <c r="U552" s="33"/>
      <c r="V552" s="33"/>
    </row>
    <row r="553" spans="1:22" x14ac:dyDescent="0.3">
      <c r="A553" s="32"/>
      <c r="B553" s="31"/>
      <c r="C553" s="31"/>
      <c r="D553" s="31"/>
      <c r="E553" s="31"/>
      <c r="F553" s="31"/>
      <c r="G553" s="31"/>
      <c r="H553" s="86"/>
      <c r="I553" s="86"/>
      <c r="J553" s="86"/>
      <c r="T553" s="33"/>
      <c r="U553" s="33"/>
      <c r="V553" s="33"/>
    </row>
    <row r="554" spans="1:22" x14ac:dyDescent="0.3">
      <c r="A554" s="32"/>
      <c r="B554" s="31"/>
      <c r="C554" s="31"/>
      <c r="D554" s="31"/>
      <c r="E554" s="31"/>
      <c r="F554" s="31"/>
      <c r="G554" s="31"/>
      <c r="H554" s="86"/>
      <c r="I554" s="86"/>
      <c r="J554" s="86"/>
      <c r="T554" s="33"/>
      <c r="U554" s="33"/>
      <c r="V554" s="33"/>
    </row>
    <row r="555" spans="1:22" x14ac:dyDescent="0.3">
      <c r="A555" s="32"/>
      <c r="B555" s="31"/>
      <c r="C555" s="31"/>
      <c r="D555" s="31"/>
      <c r="E555" s="31"/>
      <c r="F555" s="31"/>
      <c r="G555" s="31"/>
      <c r="H555" s="86"/>
      <c r="I555" s="86"/>
      <c r="J555" s="86"/>
      <c r="T555" s="33"/>
      <c r="U555" s="33"/>
      <c r="V555" s="33"/>
    </row>
    <row r="556" spans="1:22" x14ac:dyDescent="0.3">
      <c r="A556" s="32"/>
      <c r="B556" s="31"/>
      <c r="C556" s="31"/>
      <c r="D556" s="31"/>
      <c r="E556" s="31"/>
      <c r="F556" s="31"/>
      <c r="G556" s="31"/>
      <c r="H556" s="86"/>
      <c r="I556" s="86"/>
      <c r="J556" s="86"/>
      <c r="T556" s="33"/>
      <c r="U556" s="33"/>
      <c r="V556" s="33"/>
    </row>
    <row r="557" spans="1:22" x14ac:dyDescent="0.3">
      <c r="A557" s="32"/>
      <c r="B557" s="31"/>
      <c r="C557" s="31"/>
      <c r="D557" s="31"/>
      <c r="E557" s="31"/>
      <c r="F557" s="31"/>
      <c r="G557" s="31"/>
      <c r="H557" s="86"/>
      <c r="I557" s="86"/>
      <c r="J557" s="86"/>
      <c r="T557" s="33"/>
      <c r="U557" s="33"/>
      <c r="V557" s="33"/>
    </row>
    <row r="558" spans="1:22" x14ac:dyDescent="0.3">
      <c r="A558" s="32"/>
      <c r="B558" s="31"/>
      <c r="C558" s="31"/>
      <c r="D558" s="31"/>
      <c r="E558" s="31"/>
      <c r="F558" s="31"/>
      <c r="G558" s="31"/>
      <c r="H558" s="86"/>
      <c r="I558" s="86"/>
      <c r="J558" s="86"/>
      <c r="T558" s="33"/>
      <c r="U558" s="33"/>
      <c r="V558" s="33"/>
    </row>
    <row r="559" spans="1:22" x14ac:dyDescent="0.3">
      <c r="A559" s="32"/>
      <c r="B559" s="31"/>
      <c r="C559" s="31"/>
      <c r="D559" s="31"/>
      <c r="E559" s="31"/>
      <c r="F559" s="31"/>
      <c r="G559" s="31"/>
      <c r="H559" s="86"/>
      <c r="I559" s="86"/>
      <c r="J559" s="86"/>
      <c r="T559" s="33"/>
      <c r="U559" s="33"/>
      <c r="V559" s="33"/>
    </row>
    <row r="560" spans="1:22" x14ac:dyDescent="0.3">
      <c r="A560" s="32"/>
      <c r="B560" s="31"/>
      <c r="C560" s="31"/>
      <c r="D560" s="31"/>
      <c r="E560" s="31"/>
      <c r="F560" s="31"/>
      <c r="G560" s="31"/>
      <c r="H560" s="86"/>
      <c r="I560" s="86"/>
      <c r="J560" s="86"/>
      <c r="T560" s="33"/>
      <c r="U560" s="33"/>
      <c r="V560" s="33"/>
    </row>
    <row r="561" spans="1:22" x14ac:dyDescent="0.3">
      <c r="A561" s="32"/>
      <c r="B561" s="31"/>
      <c r="C561" s="31"/>
      <c r="D561" s="31"/>
      <c r="E561" s="31"/>
      <c r="F561" s="31"/>
      <c r="G561" s="31"/>
      <c r="H561" s="86"/>
      <c r="I561" s="86"/>
      <c r="J561" s="86"/>
      <c r="T561" s="33"/>
      <c r="U561" s="33"/>
      <c r="V561" s="33"/>
    </row>
    <row r="562" spans="1:22" x14ac:dyDescent="0.3">
      <c r="A562" s="32"/>
      <c r="B562" s="31"/>
      <c r="C562" s="31"/>
      <c r="D562" s="31"/>
      <c r="E562" s="31"/>
      <c r="F562" s="31"/>
      <c r="G562" s="31"/>
      <c r="H562" s="86"/>
      <c r="I562" s="86"/>
      <c r="J562" s="86"/>
      <c r="T562" s="33"/>
      <c r="U562" s="33"/>
      <c r="V562" s="33"/>
    </row>
    <row r="563" spans="1:22" x14ac:dyDescent="0.3">
      <c r="A563" s="32"/>
      <c r="B563" s="31"/>
      <c r="C563" s="31"/>
      <c r="D563" s="31"/>
      <c r="E563" s="31"/>
      <c r="F563" s="31"/>
      <c r="G563" s="31"/>
      <c r="H563" s="86"/>
      <c r="I563" s="86"/>
      <c r="J563" s="86"/>
      <c r="T563" s="33"/>
      <c r="U563" s="33"/>
      <c r="V563" s="33"/>
    </row>
    <row r="564" spans="1:22" x14ac:dyDescent="0.3">
      <c r="A564" s="32"/>
      <c r="B564" s="31"/>
      <c r="C564" s="31"/>
      <c r="D564" s="31"/>
      <c r="E564" s="31"/>
      <c r="F564" s="31"/>
      <c r="G564" s="31"/>
      <c r="H564" s="86"/>
      <c r="I564" s="86"/>
      <c r="J564" s="86"/>
      <c r="T564" s="33"/>
      <c r="U564" s="33"/>
      <c r="V564" s="33"/>
    </row>
    <row r="565" spans="1:22" x14ac:dyDescent="0.3">
      <c r="A565" s="32"/>
      <c r="B565" s="31"/>
      <c r="C565" s="31"/>
      <c r="D565" s="31"/>
      <c r="E565" s="31"/>
      <c r="F565" s="31"/>
      <c r="G565" s="31"/>
      <c r="H565" s="86"/>
      <c r="I565" s="86"/>
      <c r="J565" s="86"/>
      <c r="T565" s="33"/>
      <c r="U565" s="33"/>
      <c r="V565" s="33"/>
    </row>
    <row r="566" spans="1:22" x14ac:dyDescent="0.3">
      <c r="A566" s="32"/>
      <c r="B566" s="31"/>
      <c r="C566" s="31"/>
      <c r="D566" s="31"/>
      <c r="E566" s="31"/>
      <c r="F566" s="31"/>
      <c r="G566" s="31"/>
      <c r="H566" s="86"/>
      <c r="I566" s="86"/>
      <c r="J566" s="86"/>
      <c r="T566" s="33"/>
      <c r="U566" s="33"/>
      <c r="V566" s="33"/>
    </row>
    <row r="567" spans="1:22" x14ac:dyDescent="0.3">
      <c r="A567" s="32"/>
      <c r="B567" s="31"/>
      <c r="C567" s="31"/>
      <c r="D567" s="31"/>
      <c r="E567" s="31"/>
      <c r="F567" s="31"/>
      <c r="G567" s="31"/>
      <c r="H567" s="86"/>
      <c r="I567" s="86"/>
      <c r="J567" s="86"/>
      <c r="T567" s="33"/>
      <c r="U567" s="33"/>
      <c r="V567" s="33"/>
    </row>
    <row r="568" spans="1:22" x14ac:dyDescent="0.3">
      <c r="A568" s="32"/>
      <c r="B568" s="31"/>
      <c r="C568" s="31"/>
      <c r="D568" s="31"/>
      <c r="E568" s="31"/>
      <c r="F568" s="31"/>
      <c r="G568" s="31"/>
      <c r="H568" s="86"/>
      <c r="I568" s="86"/>
      <c r="J568" s="86"/>
      <c r="T568" s="33"/>
      <c r="U568" s="33"/>
      <c r="V568" s="33"/>
    </row>
    <row r="569" spans="1:22" x14ac:dyDescent="0.3">
      <c r="A569" s="32"/>
      <c r="B569" s="31"/>
      <c r="C569" s="31"/>
      <c r="D569" s="31"/>
      <c r="E569" s="31"/>
      <c r="F569" s="31"/>
      <c r="G569" s="31"/>
      <c r="H569" s="86"/>
      <c r="I569" s="86"/>
      <c r="J569" s="86"/>
      <c r="T569" s="33"/>
      <c r="U569" s="33"/>
      <c r="V569" s="33"/>
    </row>
    <row r="570" spans="1:22" x14ac:dyDescent="0.3">
      <c r="A570" s="32"/>
      <c r="B570" s="31"/>
      <c r="C570" s="31"/>
      <c r="D570" s="31"/>
      <c r="E570" s="31"/>
      <c r="F570" s="31"/>
      <c r="G570" s="31"/>
      <c r="H570" s="86"/>
      <c r="I570" s="86"/>
      <c r="J570" s="86"/>
      <c r="T570" s="33"/>
      <c r="U570" s="33"/>
      <c r="V570" s="33"/>
    </row>
    <row r="571" spans="1:22" x14ac:dyDescent="0.3">
      <c r="A571" s="32"/>
      <c r="B571" s="31"/>
      <c r="C571" s="31"/>
      <c r="D571" s="31"/>
      <c r="E571" s="31"/>
      <c r="F571" s="31"/>
      <c r="G571" s="31"/>
      <c r="H571" s="86"/>
      <c r="I571" s="86"/>
      <c r="J571" s="86"/>
      <c r="T571" s="33"/>
      <c r="U571" s="33"/>
      <c r="V571" s="33"/>
    </row>
    <row r="572" spans="1:22" x14ac:dyDescent="0.3">
      <c r="A572" s="32"/>
      <c r="B572" s="31"/>
      <c r="C572" s="31"/>
      <c r="D572" s="31"/>
      <c r="E572" s="31"/>
      <c r="F572" s="31"/>
      <c r="G572" s="31"/>
      <c r="H572" s="86"/>
      <c r="I572" s="86"/>
      <c r="J572" s="86"/>
      <c r="T572" s="33"/>
      <c r="U572" s="33"/>
      <c r="V572" s="33"/>
    </row>
    <row r="573" spans="1:22" x14ac:dyDescent="0.3">
      <c r="A573" s="32"/>
      <c r="B573" s="31"/>
      <c r="C573" s="31"/>
      <c r="D573" s="31"/>
      <c r="E573" s="31"/>
      <c r="F573" s="31"/>
      <c r="G573" s="31"/>
      <c r="H573" s="86"/>
      <c r="I573" s="86"/>
      <c r="J573" s="86"/>
      <c r="T573" s="33"/>
      <c r="U573" s="33"/>
      <c r="V573" s="33"/>
    </row>
    <row r="574" spans="1:22" x14ac:dyDescent="0.3">
      <c r="A574" s="32"/>
      <c r="B574" s="31"/>
      <c r="C574" s="31"/>
      <c r="D574" s="31"/>
      <c r="E574" s="31"/>
      <c r="F574" s="31"/>
      <c r="G574" s="31"/>
      <c r="H574" s="86"/>
      <c r="I574" s="86"/>
      <c r="J574" s="86"/>
      <c r="T574" s="33"/>
      <c r="U574" s="33"/>
      <c r="V574" s="33"/>
    </row>
    <row r="575" spans="1:22" x14ac:dyDescent="0.3">
      <c r="A575" s="32"/>
      <c r="B575" s="31"/>
      <c r="C575" s="31"/>
      <c r="D575" s="31"/>
      <c r="E575" s="31"/>
      <c r="F575" s="31"/>
      <c r="G575" s="31"/>
      <c r="H575" s="86"/>
      <c r="I575" s="86"/>
      <c r="J575" s="86"/>
      <c r="T575" s="33"/>
      <c r="U575" s="33"/>
      <c r="V575" s="33"/>
    </row>
    <row r="576" spans="1:22" x14ac:dyDescent="0.3">
      <c r="A576" s="32"/>
      <c r="B576" s="31"/>
      <c r="C576" s="31"/>
      <c r="D576" s="31"/>
      <c r="E576" s="31"/>
      <c r="F576" s="31"/>
      <c r="G576" s="31"/>
      <c r="H576" s="86"/>
      <c r="I576" s="86"/>
      <c r="J576" s="86"/>
      <c r="T576" s="33"/>
      <c r="U576" s="33"/>
      <c r="V576" s="33"/>
    </row>
    <row r="577" spans="1:22" x14ac:dyDescent="0.3">
      <c r="A577" s="32"/>
      <c r="B577" s="31"/>
      <c r="C577" s="31"/>
      <c r="D577" s="31"/>
      <c r="E577" s="31"/>
      <c r="F577" s="31"/>
      <c r="G577" s="31"/>
      <c r="H577" s="86"/>
      <c r="I577" s="86"/>
      <c r="J577" s="86"/>
      <c r="T577" s="33"/>
      <c r="U577" s="33"/>
      <c r="V577" s="33"/>
    </row>
    <row r="578" spans="1:22" x14ac:dyDescent="0.3">
      <c r="A578" s="32"/>
      <c r="B578" s="31"/>
      <c r="C578" s="31"/>
      <c r="D578" s="31"/>
      <c r="E578" s="31"/>
      <c r="F578" s="31"/>
      <c r="G578" s="31"/>
      <c r="H578" s="86"/>
      <c r="I578" s="86"/>
      <c r="J578" s="86"/>
      <c r="T578" s="33"/>
      <c r="U578" s="33"/>
      <c r="V578" s="33"/>
    </row>
    <row r="579" spans="1:22" x14ac:dyDescent="0.3">
      <c r="A579" s="32"/>
      <c r="B579" s="31"/>
      <c r="C579" s="31"/>
      <c r="D579" s="31"/>
      <c r="E579" s="31"/>
      <c r="F579" s="31"/>
      <c r="G579" s="31"/>
      <c r="H579" s="86"/>
      <c r="I579" s="86"/>
      <c r="J579" s="86"/>
      <c r="T579" s="33"/>
      <c r="U579" s="33"/>
      <c r="V579" s="33"/>
    </row>
    <row r="580" spans="1:22" x14ac:dyDescent="0.3">
      <c r="A580" s="32"/>
      <c r="B580" s="31"/>
      <c r="C580" s="31"/>
      <c r="D580" s="31"/>
      <c r="E580" s="31"/>
      <c r="F580" s="31"/>
      <c r="G580" s="31"/>
      <c r="H580" s="86"/>
      <c r="I580" s="86"/>
      <c r="J580" s="86"/>
      <c r="T580" s="33"/>
      <c r="U580" s="33"/>
      <c r="V580" s="33"/>
    </row>
    <row r="581" spans="1:22" x14ac:dyDescent="0.3">
      <c r="A581" s="32"/>
      <c r="B581" s="31"/>
      <c r="C581" s="31"/>
      <c r="D581" s="31"/>
      <c r="E581" s="31"/>
      <c r="F581" s="31"/>
      <c r="G581" s="31"/>
      <c r="H581" s="86"/>
      <c r="I581" s="86"/>
      <c r="J581" s="86"/>
      <c r="T581" s="33"/>
      <c r="U581" s="33"/>
      <c r="V581" s="33"/>
    </row>
    <row r="582" spans="1:22" x14ac:dyDescent="0.3">
      <c r="A582" s="32"/>
      <c r="B582" s="31"/>
      <c r="C582" s="31"/>
      <c r="D582" s="31"/>
      <c r="E582" s="31"/>
      <c r="F582" s="31"/>
      <c r="G582" s="31"/>
      <c r="H582" s="86"/>
      <c r="I582" s="86"/>
      <c r="J582" s="86"/>
      <c r="T582" s="33"/>
      <c r="U582" s="33"/>
      <c r="V582" s="33"/>
    </row>
    <row r="583" spans="1:22" x14ac:dyDescent="0.3">
      <c r="A583" s="32"/>
      <c r="B583" s="31"/>
      <c r="C583" s="31"/>
      <c r="D583" s="31"/>
      <c r="E583" s="31"/>
      <c r="F583" s="31"/>
      <c r="G583" s="31"/>
      <c r="H583" s="86"/>
      <c r="I583" s="86"/>
      <c r="J583" s="86"/>
      <c r="T583" s="33"/>
      <c r="U583" s="33"/>
      <c r="V583" s="33"/>
    </row>
    <row r="584" spans="1:22" x14ac:dyDescent="0.3">
      <c r="A584" s="32"/>
      <c r="B584" s="31"/>
      <c r="C584" s="31"/>
      <c r="D584" s="31"/>
      <c r="E584" s="31"/>
      <c r="F584" s="31"/>
      <c r="G584" s="31"/>
      <c r="H584" s="86"/>
      <c r="I584" s="86"/>
      <c r="J584" s="86"/>
      <c r="T584" s="33"/>
      <c r="U584" s="33"/>
      <c r="V584" s="33"/>
    </row>
    <row r="585" spans="1:22" x14ac:dyDescent="0.3">
      <c r="A585" s="32"/>
      <c r="B585" s="31"/>
      <c r="C585" s="31"/>
      <c r="D585" s="31"/>
      <c r="E585" s="31"/>
      <c r="F585" s="31"/>
      <c r="G585" s="31"/>
      <c r="H585" s="86"/>
      <c r="I585" s="86"/>
      <c r="J585" s="86"/>
      <c r="T585" s="33"/>
      <c r="U585" s="33"/>
      <c r="V585" s="33"/>
    </row>
    <row r="586" spans="1:22" x14ac:dyDescent="0.3">
      <c r="A586" s="32"/>
      <c r="B586" s="31"/>
      <c r="C586" s="31"/>
      <c r="D586" s="31"/>
      <c r="E586" s="31"/>
      <c r="F586" s="31"/>
      <c r="G586" s="31"/>
      <c r="H586" s="86"/>
      <c r="I586" s="86"/>
      <c r="J586" s="86"/>
      <c r="T586" s="33"/>
      <c r="U586" s="33"/>
      <c r="V586" s="33"/>
    </row>
    <row r="587" spans="1:22" x14ac:dyDescent="0.3">
      <c r="A587" s="32"/>
      <c r="B587" s="31"/>
      <c r="C587" s="31"/>
      <c r="D587" s="31"/>
      <c r="E587" s="31"/>
      <c r="F587" s="31"/>
      <c r="G587" s="31"/>
      <c r="H587" s="86"/>
      <c r="I587" s="86"/>
      <c r="J587" s="86"/>
      <c r="T587" s="33"/>
      <c r="U587" s="33"/>
      <c r="V587" s="33"/>
    </row>
    <row r="588" spans="1:22" x14ac:dyDescent="0.3">
      <c r="A588" s="32"/>
      <c r="B588" s="31"/>
      <c r="C588" s="31"/>
      <c r="D588" s="31"/>
      <c r="E588" s="31"/>
      <c r="F588" s="31"/>
      <c r="G588" s="31"/>
      <c r="H588" s="86"/>
      <c r="I588" s="86"/>
      <c r="J588" s="86"/>
      <c r="T588" s="33"/>
      <c r="U588" s="33"/>
      <c r="V588" s="33"/>
    </row>
    <row r="589" spans="1:22" x14ac:dyDescent="0.3">
      <c r="A589" s="32"/>
      <c r="B589" s="31"/>
      <c r="C589" s="31"/>
      <c r="D589" s="31"/>
      <c r="E589" s="31"/>
      <c r="F589" s="31"/>
      <c r="G589" s="31"/>
      <c r="H589" s="86"/>
      <c r="I589" s="86"/>
      <c r="J589" s="86"/>
      <c r="T589" s="33"/>
      <c r="U589" s="33"/>
      <c r="V589" s="33"/>
    </row>
    <row r="590" spans="1:22" x14ac:dyDescent="0.3">
      <c r="A590" s="32"/>
      <c r="B590" s="31"/>
      <c r="C590" s="31"/>
      <c r="D590" s="31"/>
      <c r="E590" s="31"/>
      <c r="F590" s="31"/>
      <c r="G590" s="31"/>
      <c r="H590" s="86"/>
      <c r="I590" s="86"/>
      <c r="J590" s="86"/>
      <c r="T590" s="33"/>
      <c r="U590" s="33"/>
      <c r="V590" s="33"/>
    </row>
    <row r="591" spans="1:22" x14ac:dyDescent="0.3">
      <c r="A591" s="32"/>
      <c r="B591" s="31"/>
      <c r="C591" s="31"/>
      <c r="D591" s="31"/>
      <c r="E591" s="31"/>
      <c r="F591" s="31"/>
      <c r="G591" s="31"/>
      <c r="H591" s="86"/>
      <c r="I591" s="86"/>
      <c r="J591" s="86"/>
      <c r="T591" s="33"/>
      <c r="U591" s="33"/>
      <c r="V591" s="33"/>
    </row>
    <row r="592" spans="1:22" x14ac:dyDescent="0.3">
      <c r="A592" s="32"/>
      <c r="B592" s="31"/>
      <c r="C592" s="31"/>
      <c r="D592" s="31"/>
      <c r="E592" s="31"/>
      <c r="F592" s="31"/>
      <c r="G592" s="31"/>
      <c r="H592" s="86"/>
      <c r="I592" s="86"/>
      <c r="J592" s="86"/>
      <c r="T592" s="33"/>
      <c r="U592" s="33"/>
      <c r="V592" s="33"/>
    </row>
    <row r="593" spans="1:22" x14ac:dyDescent="0.3">
      <c r="A593" s="32"/>
      <c r="B593" s="31"/>
      <c r="C593" s="31"/>
      <c r="D593" s="31"/>
      <c r="E593" s="31"/>
      <c r="F593" s="31"/>
      <c r="G593" s="31"/>
      <c r="H593" s="86"/>
      <c r="I593" s="86"/>
      <c r="J593" s="86"/>
      <c r="T593" s="33"/>
      <c r="U593" s="33"/>
      <c r="V593" s="33"/>
    </row>
    <row r="594" spans="1:22" x14ac:dyDescent="0.3">
      <c r="A594" s="32"/>
      <c r="B594" s="31"/>
      <c r="C594" s="31"/>
      <c r="D594" s="31"/>
      <c r="E594" s="31"/>
      <c r="F594" s="31"/>
      <c r="G594" s="31"/>
      <c r="H594" s="86"/>
      <c r="I594" s="86"/>
      <c r="J594" s="86"/>
      <c r="T594" s="33"/>
      <c r="U594" s="33"/>
      <c r="V594" s="33"/>
    </row>
    <row r="595" spans="1:22" x14ac:dyDescent="0.3">
      <c r="A595" s="32"/>
      <c r="B595" s="31"/>
      <c r="C595" s="31"/>
      <c r="D595" s="31"/>
      <c r="E595" s="31"/>
      <c r="F595" s="31"/>
      <c r="G595" s="31"/>
      <c r="H595" s="86"/>
      <c r="I595" s="86"/>
      <c r="J595" s="86"/>
      <c r="T595" s="33"/>
      <c r="U595" s="33"/>
      <c r="V595" s="33"/>
    </row>
    <row r="596" spans="1:22" x14ac:dyDescent="0.3">
      <c r="A596" s="32"/>
      <c r="B596" s="31"/>
      <c r="C596" s="31"/>
      <c r="D596" s="31"/>
      <c r="E596" s="31"/>
      <c r="F596" s="31"/>
      <c r="G596" s="31"/>
      <c r="H596" s="86"/>
      <c r="I596" s="86"/>
      <c r="J596" s="86"/>
      <c r="T596" s="33"/>
      <c r="U596" s="33"/>
      <c r="V596" s="33"/>
    </row>
    <row r="597" spans="1:22" x14ac:dyDescent="0.3">
      <c r="A597" s="32"/>
      <c r="B597" s="31"/>
      <c r="C597" s="31"/>
      <c r="D597" s="31"/>
      <c r="E597" s="31"/>
      <c r="F597" s="31"/>
      <c r="G597" s="31"/>
      <c r="H597" s="86"/>
      <c r="I597" s="86"/>
      <c r="J597" s="86"/>
      <c r="T597" s="33"/>
      <c r="U597" s="33"/>
      <c r="V597" s="33"/>
    </row>
    <row r="598" spans="1:22" x14ac:dyDescent="0.3">
      <c r="A598" s="32"/>
      <c r="B598" s="31"/>
      <c r="C598" s="31"/>
      <c r="D598" s="31"/>
      <c r="E598" s="31"/>
      <c r="F598" s="31"/>
      <c r="G598" s="31"/>
      <c r="H598" s="86"/>
      <c r="I598" s="86"/>
      <c r="J598" s="86"/>
      <c r="T598" s="33"/>
      <c r="U598" s="33"/>
      <c r="V598" s="33"/>
    </row>
    <row r="599" spans="1:22" x14ac:dyDescent="0.3">
      <c r="A599" s="32"/>
      <c r="B599" s="31"/>
      <c r="C599" s="31"/>
      <c r="D599" s="31"/>
      <c r="E599" s="31"/>
      <c r="F599" s="31"/>
      <c r="G599" s="31"/>
      <c r="H599" s="86"/>
      <c r="I599" s="86"/>
      <c r="J599" s="86"/>
      <c r="T599" s="33"/>
      <c r="U599" s="33"/>
      <c r="V599" s="33"/>
    </row>
    <row r="600" spans="1:22" x14ac:dyDescent="0.3">
      <c r="A600" s="32"/>
      <c r="B600" s="31"/>
      <c r="C600" s="31"/>
      <c r="D600" s="31"/>
      <c r="E600" s="31"/>
      <c r="F600" s="31"/>
      <c r="G600" s="31"/>
      <c r="H600" s="86"/>
      <c r="I600" s="86"/>
      <c r="J600" s="86"/>
      <c r="T600" s="33"/>
      <c r="U600" s="33"/>
      <c r="V600" s="33"/>
    </row>
    <row r="601" spans="1:22" x14ac:dyDescent="0.3">
      <c r="A601" s="32"/>
      <c r="B601" s="31"/>
      <c r="C601" s="31"/>
      <c r="D601" s="31"/>
      <c r="E601" s="31"/>
      <c r="F601" s="31"/>
      <c r="G601" s="31"/>
      <c r="H601" s="86"/>
      <c r="I601" s="86"/>
      <c r="J601" s="86"/>
      <c r="T601" s="33"/>
      <c r="U601" s="33"/>
      <c r="V601" s="33"/>
    </row>
    <row r="602" spans="1:22" x14ac:dyDescent="0.3">
      <c r="A602" s="32"/>
      <c r="B602" s="31"/>
      <c r="C602" s="31"/>
      <c r="D602" s="31"/>
      <c r="E602" s="31"/>
      <c r="F602" s="31"/>
      <c r="G602" s="31"/>
      <c r="H602" s="86"/>
      <c r="I602" s="86"/>
      <c r="J602" s="86"/>
      <c r="T602" s="33"/>
      <c r="U602" s="33"/>
      <c r="V602" s="33"/>
    </row>
    <row r="603" spans="1:22" x14ac:dyDescent="0.3">
      <c r="A603" s="32"/>
      <c r="B603" s="31"/>
      <c r="C603" s="31"/>
      <c r="D603" s="31"/>
      <c r="E603" s="31"/>
      <c r="F603" s="31"/>
      <c r="G603" s="31"/>
      <c r="H603" s="86"/>
      <c r="I603" s="86"/>
      <c r="J603" s="86"/>
      <c r="T603" s="33"/>
      <c r="U603" s="33"/>
      <c r="V603" s="33"/>
    </row>
    <row r="604" spans="1:22" x14ac:dyDescent="0.3">
      <c r="A604" s="32"/>
      <c r="B604" s="31"/>
      <c r="C604" s="31"/>
      <c r="D604" s="31"/>
      <c r="E604" s="31"/>
      <c r="F604" s="31"/>
      <c r="G604" s="31"/>
      <c r="H604" s="86"/>
      <c r="I604" s="86"/>
      <c r="J604" s="86"/>
      <c r="T604" s="33"/>
      <c r="U604" s="33"/>
      <c r="V604" s="33"/>
    </row>
    <row r="605" spans="1:22" x14ac:dyDescent="0.3">
      <c r="A605" s="32"/>
      <c r="B605" s="31"/>
      <c r="C605" s="31"/>
      <c r="D605" s="31"/>
      <c r="E605" s="31"/>
      <c r="F605" s="31"/>
      <c r="G605" s="31"/>
      <c r="H605" s="86"/>
      <c r="I605" s="86"/>
      <c r="J605" s="86"/>
      <c r="T605" s="33"/>
      <c r="U605" s="33"/>
      <c r="V605" s="33"/>
    </row>
    <row r="606" spans="1:22" x14ac:dyDescent="0.3">
      <c r="A606" s="32"/>
      <c r="B606" s="31"/>
      <c r="C606" s="31"/>
      <c r="D606" s="31"/>
      <c r="E606" s="31"/>
      <c r="F606" s="31"/>
      <c r="G606" s="31"/>
      <c r="H606" s="86"/>
      <c r="I606" s="86"/>
      <c r="J606" s="86"/>
      <c r="T606" s="33"/>
      <c r="U606" s="33"/>
      <c r="V606" s="33"/>
    </row>
    <row r="607" spans="1:22" x14ac:dyDescent="0.3">
      <c r="A607" s="32"/>
      <c r="B607" s="31"/>
      <c r="C607" s="31"/>
      <c r="D607" s="31"/>
      <c r="E607" s="31"/>
      <c r="F607" s="31"/>
      <c r="G607" s="31"/>
      <c r="H607" s="86"/>
      <c r="I607" s="86"/>
      <c r="J607" s="86"/>
      <c r="T607" s="33"/>
      <c r="U607" s="33"/>
      <c r="V607" s="33"/>
    </row>
    <row r="608" spans="1:22" x14ac:dyDescent="0.3">
      <c r="A608" s="32"/>
      <c r="B608" s="31"/>
      <c r="C608" s="31"/>
      <c r="D608" s="31"/>
      <c r="E608" s="31"/>
      <c r="F608" s="31"/>
      <c r="G608" s="31"/>
      <c r="H608" s="86"/>
      <c r="I608" s="86"/>
      <c r="J608" s="86"/>
      <c r="T608" s="33"/>
      <c r="U608" s="33"/>
      <c r="V608" s="33"/>
    </row>
    <row r="609" spans="1:22" x14ac:dyDescent="0.3">
      <c r="A609" s="32"/>
      <c r="B609" s="31"/>
      <c r="C609" s="31"/>
      <c r="D609" s="31"/>
      <c r="E609" s="31"/>
      <c r="F609" s="31"/>
      <c r="G609" s="31"/>
      <c r="H609" s="86"/>
      <c r="I609" s="86"/>
      <c r="J609" s="86"/>
      <c r="T609" s="33"/>
      <c r="U609" s="33"/>
      <c r="V609" s="33"/>
    </row>
    <row r="610" spans="1:22" x14ac:dyDescent="0.3">
      <c r="A610" s="32"/>
      <c r="B610" s="31"/>
      <c r="C610" s="31"/>
      <c r="D610" s="31"/>
      <c r="E610" s="31"/>
      <c r="F610" s="31"/>
      <c r="G610" s="31"/>
      <c r="H610" s="86"/>
      <c r="I610" s="86"/>
      <c r="J610" s="86"/>
      <c r="T610" s="33"/>
      <c r="U610" s="33"/>
      <c r="V610" s="33"/>
    </row>
    <row r="611" spans="1:22" x14ac:dyDescent="0.3">
      <c r="A611" s="32"/>
      <c r="B611" s="31"/>
      <c r="C611" s="31"/>
      <c r="D611" s="31"/>
      <c r="E611" s="31"/>
      <c r="F611" s="31"/>
      <c r="G611" s="31"/>
      <c r="H611" s="86"/>
      <c r="I611" s="86"/>
      <c r="J611" s="86"/>
      <c r="T611" s="33"/>
      <c r="U611" s="33"/>
      <c r="V611" s="33"/>
    </row>
    <row r="612" spans="1:22" x14ac:dyDescent="0.3">
      <c r="A612" s="32"/>
      <c r="B612" s="31"/>
      <c r="C612" s="31"/>
      <c r="D612" s="31"/>
      <c r="E612" s="31"/>
      <c r="F612" s="31"/>
      <c r="G612" s="31"/>
      <c r="H612" s="86"/>
      <c r="I612" s="86"/>
      <c r="J612" s="86"/>
      <c r="T612" s="33"/>
      <c r="U612" s="33"/>
      <c r="V612" s="33"/>
    </row>
    <row r="613" spans="1:22" x14ac:dyDescent="0.3">
      <c r="A613" s="32"/>
      <c r="B613" s="31"/>
      <c r="C613" s="31"/>
      <c r="D613" s="31"/>
      <c r="E613" s="31"/>
      <c r="F613" s="31"/>
      <c r="G613" s="31"/>
      <c r="H613" s="86"/>
      <c r="I613" s="86"/>
      <c r="J613" s="86"/>
      <c r="T613" s="33"/>
      <c r="U613" s="33"/>
      <c r="V613" s="33"/>
    </row>
    <row r="614" spans="1:22" x14ac:dyDescent="0.3">
      <c r="A614" s="32"/>
      <c r="B614" s="31"/>
      <c r="C614" s="31"/>
      <c r="D614" s="31"/>
      <c r="E614" s="31"/>
      <c r="F614" s="31"/>
      <c r="G614" s="31"/>
      <c r="H614" s="86"/>
      <c r="I614" s="86"/>
      <c r="J614" s="86"/>
      <c r="T614" s="33"/>
      <c r="U614" s="33"/>
      <c r="V614" s="33"/>
    </row>
    <row r="615" spans="1:22" x14ac:dyDescent="0.3">
      <c r="A615" s="32"/>
      <c r="B615" s="31"/>
      <c r="C615" s="31"/>
      <c r="D615" s="31"/>
      <c r="E615" s="31"/>
      <c r="F615" s="31"/>
      <c r="G615" s="31"/>
      <c r="H615" s="86"/>
      <c r="I615" s="86"/>
      <c r="J615" s="86"/>
      <c r="T615" s="33"/>
      <c r="U615" s="33"/>
      <c r="V615" s="33"/>
    </row>
    <row r="616" spans="1:22" x14ac:dyDescent="0.3">
      <c r="A616" s="32"/>
      <c r="B616" s="31"/>
      <c r="C616" s="31"/>
      <c r="D616" s="31"/>
      <c r="E616" s="31"/>
      <c r="F616" s="31"/>
      <c r="G616" s="31"/>
      <c r="H616" s="86"/>
      <c r="I616" s="86"/>
      <c r="J616" s="86"/>
      <c r="T616" s="33"/>
      <c r="U616" s="33"/>
      <c r="V616" s="33"/>
    </row>
    <row r="617" spans="1:22" x14ac:dyDescent="0.3">
      <c r="A617" s="32"/>
      <c r="B617" s="31"/>
      <c r="C617" s="31"/>
      <c r="D617" s="31"/>
      <c r="E617" s="31"/>
      <c r="F617" s="31"/>
      <c r="G617" s="31"/>
      <c r="H617" s="86"/>
      <c r="I617" s="86"/>
      <c r="J617" s="86"/>
      <c r="T617" s="33"/>
      <c r="U617" s="33"/>
      <c r="V617" s="33"/>
    </row>
    <row r="618" spans="1:22" x14ac:dyDescent="0.3">
      <c r="A618" s="32"/>
      <c r="B618" s="31"/>
      <c r="C618" s="31"/>
      <c r="D618" s="31"/>
      <c r="E618" s="31"/>
      <c r="F618" s="31"/>
      <c r="G618" s="31"/>
      <c r="H618" s="86"/>
      <c r="I618" s="86"/>
      <c r="J618" s="86"/>
      <c r="T618" s="33"/>
      <c r="U618" s="33"/>
      <c r="V618" s="33"/>
    </row>
    <row r="619" spans="1:22" x14ac:dyDescent="0.3">
      <c r="A619" s="32"/>
      <c r="B619" s="31"/>
      <c r="C619" s="31"/>
      <c r="D619" s="31"/>
      <c r="E619" s="31"/>
      <c r="F619" s="31"/>
      <c r="G619" s="31"/>
      <c r="H619" s="86"/>
      <c r="I619" s="86"/>
      <c r="J619" s="86"/>
      <c r="T619" s="33"/>
      <c r="U619" s="33"/>
      <c r="V619" s="33"/>
    </row>
    <row r="620" spans="1:22" x14ac:dyDescent="0.3">
      <c r="A620" s="32"/>
      <c r="B620" s="31"/>
      <c r="C620" s="31"/>
      <c r="D620" s="31"/>
      <c r="E620" s="31"/>
      <c r="F620" s="31"/>
      <c r="G620" s="31"/>
      <c r="H620" s="86"/>
      <c r="I620" s="86"/>
      <c r="J620" s="86"/>
      <c r="T620" s="33"/>
      <c r="U620" s="33"/>
      <c r="V620" s="33"/>
    </row>
    <row r="621" spans="1:22" x14ac:dyDescent="0.3">
      <c r="A621" s="32"/>
      <c r="B621" s="31"/>
      <c r="C621" s="31"/>
      <c r="D621" s="31"/>
      <c r="E621" s="31"/>
      <c r="F621" s="31"/>
      <c r="G621" s="31"/>
      <c r="H621" s="86"/>
      <c r="I621" s="86"/>
      <c r="J621" s="86"/>
      <c r="T621" s="33"/>
      <c r="U621" s="33"/>
      <c r="V621" s="33"/>
    </row>
    <row r="622" spans="1:22" x14ac:dyDescent="0.3">
      <c r="A622" s="32"/>
      <c r="B622" s="31"/>
      <c r="C622" s="31"/>
      <c r="D622" s="31"/>
      <c r="E622" s="31"/>
      <c r="F622" s="31"/>
      <c r="G622" s="31"/>
      <c r="H622" s="86"/>
      <c r="I622" s="86"/>
      <c r="J622" s="86"/>
      <c r="T622" s="33"/>
      <c r="U622" s="33"/>
      <c r="V622" s="33"/>
    </row>
  </sheetData>
  <mergeCells count="7">
    <mergeCell ref="T1:V1"/>
    <mergeCell ref="B1:D1"/>
    <mergeCell ref="E1:G1"/>
    <mergeCell ref="H1:J1"/>
    <mergeCell ref="K1:M1"/>
    <mergeCell ref="N1:P1"/>
    <mergeCell ref="Q1:S1"/>
  </mergeCells>
  <pageMargins left="0.511811024" right="0.511811024" top="0.78740157499999996" bottom="0.78740157499999996" header="0.31496062000000002" footer="0.31496062000000002"/>
  <pageSetup paperSize="9"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623"/>
  <sheetViews>
    <sheetView workbookViewId="0">
      <selection activeCell="AF6" sqref="AF6"/>
    </sheetView>
  </sheetViews>
  <sheetFormatPr defaultRowHeight="14.4" x14ac:dyDescent="0.3"/>
  <cols>
    <col min="1" max="1" width="16.109375" bestFit="1" customWidth="1"/>
    <col min="2" max="2" width="15.88671875" customWidth="1"/>
    <col min="3" max="4" width="14" bestFit="1" customWidth="1"/>
    <col min="5" max="5" width="11.5546875" customWidth="1"/>
    <col min="6" max="6" width="16.109375" bestFit="1" customWidth="1"/>
    <col min="7" max="7" width="15.88671875" customWidth="1"/>
    <col min="8" max="8" width="14" bestFit="1" customWidth="1"/>
    <col min="9" max="9" width="15" bestFit="1" customWidth="1"/>
    <col min="10" max="10" width="11.5546875" customWidth="1"/>
    <col min="11" max="11" width="16.109375" bestFit="1" customWidth="1"/>
    <col min="12" max="12" width="15.88671875" customWidth="1"/>
    <col min="13" max="14" width="15" bestFit="1" customWidth="1"/>
    <col min="15" max="15" width="11.5546875" customWidth="1"/>
    <col min="16" max="16" width="16.109375" hidden="1" customWidth="1"/>
    <col min="17" max="17" width="15.88671875" hidden="1" customWidth="1"/>
    <col min="18" max="18" width="14" hidden="1" customWidth="1"/>
    <col min="19" max="19" width="15" hidden="1" customWidth="1"/>
    <col min="20" max="20" width="11.5546875" hidden="1" customWidth="1"/>
    <col min="21" max="21" width="0" hidden="1" customWidth="1"/>
    <col min="22" max="22" width="16.109375" bestFit="1" customWidth="1"/>
    <col min="23" max="23" width="15.88671875" customWidth="1"/>
    <col min="24" max="25" width="15" bestFit="1" customWidth="1"/>
    <col min="26" max="26" width="11.5546875" customWidth="1"/>
    <col min="28" max="28" width="16.109375" bestFit="1" customWidth="1"/>
    <col min="29" max="31" width="15" bestFit="1" customWidth="1"/>
    <col min="32" max="32" width="16.5546875" bestFit="1" customWidth="1"/>
  </cols>
  <sheetData>
    <row r="1" spans="1:32" x14ac:dyDescent="0.3">
      <c r="A1" s="221" t="s">
        <v>44</v>
      </c>
      <c r="B1" s="221"/>
      <c r="C1" s="221"/>
      <c r="D1" s="221"/>
      <c r="E1" t="s">
        <v>27</v>
      </c>
      <c r="F1" s="221" t="s">
        <v>45</v>
      </c>
      <c r="G1" s="221"/>
      <c r="H1" s="221"/>
      <c r="I1" s="221"/>
      <c r="J1" t="s">
        <v>27</v>
      </c>
      <c r="K1" s="221" t="s">
        <v>618</v>
      </c>
      <c r="L1" s="221"/>
      <c r="M1" s="221"/>
      <c r="N1" s="221"/>
      <c r="O1" t="s">
        <v>27</v>
      </c>
      <c r="P1" s="223"/>
      <c r="Q1" s="224"/>
      <c r="R1" s="224"/>
      <c r="S1" s="225"/>
      <c r="T1" t="s">
        <v>27</v>
      </c>
      <c r="V1" s="221" t="s">
        <v>600</v>
      </c>
      <c r="W1" s="221"/>
      <c r="X1" s="221"/>
      <c r="Y1" s="221"/>
      <c r="AB1" s="222" t="s">
        <v>37</v>
      </c>
      <c r="AC1" s="222"/>
      <c r="AD1" s="222"/>
      <c r="AE1" s="222"/>
    </row>
    <row r="2" spans="1:32" x14ac:dyDescent="0.3">
      <c r="A2" s="50" t="s">
        <v>46</v>
      </c>
      <c r="B2" s="50" t="s">
        <v>47</v>
      </c>
      <c r="C2" s="50" t="s">
        <v>38</v>
      </c>
      <c r="D2" s="50" t="s">
        <v>40</v>
      </c>
      <c r="E2" s="204">
        <v>5.35</v>
      </c>
      <c r="F2" s="50" t="s">
        <v>46</v>
      </c>
      <c r="G2" s="50" t="s">
        <v>47</v>
      </c>
      <c r="H2" s="50" t="s">
        <v>38</v>
      </c>
      <c r="I2" s="50" t="s">
        <v>40</v>
      </c>
      <c r="J2" s="150">
        <v>4.8413000000000004</v>
      </c>
      <c r="K2" s="50" t="s">
        <v>46</v>
      </c>
      <c r="L2" s="50" t="s">
        <v>47</v>
      </c>
      <c r="M2" s="50" t="s">
        <v>38</v>
      </c>
      <c r="N2" s="50" t="s">
        <v>40</v>
      </c>
      <c r="O2" s="150">
        <v>4.8413000000000004</v>
      </c>
      <c r="P2" s="50" t="s">
        <v>46</v>
      </c>
      <c r="Q2" s="50" t="s">
        <v>47</v>
      </c>
      <c r="R2" s="50" t="s">
        <v>38</v>
      </c>
      <c r="S2" s="50" t="s">
        <v>40</v>
      </c>
      <c r="T2" s="150"/>
      <c r="V2" s="50" t="s">
        <v>46</v>
      </c>
      <c r="W2" s="50" t="s">
        <v>47</v>
      </c>
      <c r="X2" s="50" t="s">
        <v>38</v>
      </c>
      <c r="Y2" s="50" t="s">
        <v>40</v>
      </c>
      <c r="Z2" s="151"/>
      <c r="AB2" s="56" t="s">
        <v>46</v>
      </c>
      <c r="AC2" s="56" t="s">
        <v>47</v>
      </c>
      <c r="AD2" s="56" t="s">
        <v>38</v>
      </c>
      <c r="AE2" s="56" t="s">
        <v>40</v>
      </c>
    </row>
    <row r="3" spans="1:32" x14ac:dyDescent="0.3">
      <c r="A3" s="61">
        <v>44592</v>
      </c>
      <c r="B3" s="52">
        <f>'OC A CONTRATAR US$'!B3*'OC A CONTRATAR'!$E3</f>
        <v>0</v>
      </c>
      <c r="C3" s="52">
        <f>'OC A CONTRATAR US$'!C3*'OC A CONTRATAR'!$E3</f>
        <v>0</v>
      </c>
      <c r="D3" s="52">
        <f>'OC A CONTRATAR US$'!D3*'OC A CONTRATAR'!$E3</f>
        <v>0</v>
      </c>
      <c r="E3" s="151">
        <f>IF($E$2=0,Encargos!C8,$E$2)</f>
        <v>5.35</v>
      </c>
      <c r="F3" s="61">
        <v>44592</v>
      </c>
      <c r="G3" s="52">
        <f>'OC A CONTRATAR US$'!G3*'OC A CONTRATAR'!$J3</f>
        <v>0</v>
      </c>
      <c r="H3" s="52">
        <f>'OC A CONTRATAR US$'!H3*'OC A CONTRATAR'!$J3</f>
        <v>0</v>
      </c>
      <c r="I3" s="52">
        <f>'OC A CONTRATAR US$'!I3*'OC A CONTRATAR'!$J3</f>
        <v>0</v>
      </c>
      <c r="J3" s="151">
        <f>IF($J$2=0,Encargos!C8,$J$2)</f>
        <v>4.8413000000000004</v>
      </c>
      <c r="K3" s="61">
        <v>44592</v>
      </c>
      <c r="L3" s="52">
        <f>'OC A CONTRATAR US$'!L3*'OC A CONTRATAR'!$O3</f>
        <v>0</v>
      </c>
      <c r="M3" s="52">
        <f>'OC A CONTRATAR US$'!M3*'OC A CONTRATAR'!$O3</f>
        <v>0</v>
      </c>
      <c r="N3" s="52">
        <f>'OC A CONTRATAR US$'!N3*'OC A CONTRATAR'!$O3</f>
        <v>0</v>
      </c>
      <c r="O3" s="151">
        <f>IF($O$2=0,Encargos!C8,$O$2)</f>
        <v>4.8413000000000004</v>
      </c>
      <c r="P3" s="61">
        <v>44592</v>
      </c>
      <c r="Q3" s="52"/>
      <c r="R3" s="52"/>
      <c r="S3" s="52"/>
      <c r="T3" s="151">
        <f>IF($T$2=0,Encargos!M8,$T$2)</f>
        <v>0</v>
      </c>
      <c r="V3" s="61">
        <v>44592</v>
      </c>
      <c r="W3" s="52">
        <v>0</v>
      </c>
      <c r="X3" s="52">
        <v>0</v>
      </c>
      <c r="Y3" s="52">
        <f>W3+X3</f>
        <v>0</v>
      </c>
      <c r="Z3" s="151"/>
      <c r="AB3" s="76">
        <v>44592</v>
      </c>
      <c r="AC3" s="21">
        <f t="shared" ref="AC3:AC66" si="0">SUMIF($A$2:$Z$2,AC$2,$A2:$Z3)</f>
        <v>0</v>
      </c>
      <c r="AD3" s="21">
        <f t="shared" ref="AD3:AE22" si="1">SUMIF($A$2:$Z$2,AD$2,$A3:$Z3)</f>
        <v>0</v>
      </c>
      <c r="AE3" s="21">
        <f t="shared" si="1"/>
        <v>0</v>
      </c>
      <c r="AF3" s="6">
        <f>SUM(AC3:AC458)</f>
        <v>5047159854.5098152</v>
      </c>
    </row>
    <row r="4" spans="1:32" x14ac:dyDescent="0.3">
      <c r="A4" s="61">
        <v>44620</v>
      </c>
      <c r="B4" s="52">
        <f>'OC A CONTRATAR US$'!B4*'OC A CONTRATAR'!$E4</f>
        <v>0</v>
      </c>
      <c r="C4" s="52">
        <f>'OC A CONTRATAR US$'!C4*'OC A CONTRATAR'!$E4</f>
        <v>0</v>
      </c>
      <c r="D4" s="52">
        <f>'OC A CONTRATAR US$'!D4*'OC A CONTRATAR'!$E4</f>
        <v>0</v>
      </c>
      <c r="E4" s="151">
        <f>IF($E$2=0,Encargos!C9,$E$2)</f>
        <v>5.35</v>
      </c>
      <c r="F4" s="61">
        <v>44620</v>
      </c>
      <c r="G4" s="52">
        <f>'OC A CONTRATAR US$'!G4*'OC A CONTRATAR'!$J4</f>
        <v>0</v>
      </c>
      <c r="H4" s="52">
        <f>'OC A CONTRATAR US$'!H4*'OC A CONTRATAR'!$J4</f>
        <v>0</v>
      </c>
      <c r="I4" s="52">
        <f>'OC A CONTRATAR US$'!I4*'OC A CONTRATAR'!$J4</f>
        <v>0</v>
      </c>
      <c r="J4" s="151">
        <f>IF($J$2=0,Encargos!C9,$J$2)</f>
        <v>4.8413000000000004</v>
      </c>
      <c r="K4" s="61">
        <v>44620</v>
      </c>
      <c r="L4" s="52">
        <f>'OC A CONTRATAR US$'!L4*'OC A CONTRATAR'!$O4</f>
        <v>0</v>
      </c>
      <c r="M4" s="52">
        <f>'OC A CONTRATAR US$'!M4*'OC A CONTRATAR'!$O4</f>
        <v>0</v>
      </c>
      <c r="N4" s="52">
        <f>'OC A CONTRATAR US$'!N4*'OC A CONTRATAR'!$O4</f>
        <v>0</v>
      </c>
      <c r="O4" s="151">
        <f>IF($O$2=0,Encargos!C9,$O$2)</f>
        <v>4.8413000000000004</v>
      </c>
      <c r="P4" s="61">
        <v>44620</v>
      </c>
      <c r="Q4" s="52"/>
      <c r="R4" s="52"/>
      <c r="S4" s="52"/>
      <c r="T4" s="151">
        <f>IF($T$2=0,Encargos!M9,$T$2)</f>
        <v>0</v>
      </c>
      <c r="V4" s="61">
        <v>44620</v>
      </c>
      <c r="W4" s="52">
        <v>0</v>
      </c>
      <c r="X4" s="52">
        <v>0</v>
      </c>
      <c r="Y4" s="52">
        <f t="shared" ref="Y4:Y67" si="2">W4+X4</f>
        <v>0</v>
      </c>
      <c r="Z4" s="151"/>
      <c r="AB4" s="76">
        <v>44620</v>
      </c>
      <c r="AC4" s="21">
        <f t="shared" si="0"/>
        <v>0</v>
      </c>
      <c r="AD4" s="21">
        <f t="shared" si="1"/>
        <v>0</v>
      </c>
      <c r="AE4" s="21">
        <f t="shared" si="1"/>
        <v>0</v>
      </c>
    </row>
    <row r="5" spans="1:32" x14ac:dyDescent="0.3">
      <c r="A5" s="61">
        <v>44651</v>
      </c>
      <c r="B5" s="52">
        <f>'OC A CONTRATAR US$'!B5*'OC A CONTRATAR'!$E5</f>
        <v>0</v>
      </c>
      <c r="C5" s="52">
        <f>'OC A CONTRATAR US$'!C5*'OC A CONTRATAR'!$E5</f>
        <v>0</v>
      </c>
      <c r="D5" s="52">
        <f>'OC A CONTRATAR US$'!D5*'OC A CONTRATAR'!$E5</f>
        <v>0</v>
      </c>
      <c r="E5" s="151">
        <f>IF($E$2=0,Encargos!C10,$E$2)</f>
        <v>5.35</v>
      </c>
      <c r="F5" s="61">
        <v>44651</v>
      </c>
      <c r="G5" s="52">
        <f>'OC A CONTRATAR US$'!G5*'OC A CONTRATAR'!$J5</f>
        <v>0</v>
      </c>
      <c r="H5" s="52">
        <f>'OC A CONTRATAR US$'!H5*'OC A CONTRATAR'!$J5</f>
        <v>0</v>
      </c>
      <c r="I5" s="52">
        <f>'OC A CONTRATAR US$'!I5*'OC A CONTRATAR'!$J5</f>
        <v>0</v>
      </c>
      <c r="J5" s="151">
        <f>IF($J$2=0,Encargos!C10,$J$2)</f>
        <v>4.8413000000000004</v>
      </c>
      <c r="K5" s="61">
        <v>44651</v>
      </c>
      <c r="L5" s="52">
        <f>'OC A CONTRATAR US$'!L5*'OC A CONTRATAR'!$O5</f>
        <v>0</v>
      </c>
      <c r="M5" s="52">
        <f>'OC A CONTRATAR US$'!M5*'OC A CONTRATAR'!$O5</f>
        <v>0</v>
      </c>
      <c r="N5" s="52">
        <f>'OC A CONTRATAR US$'!N5*'OC A CONTRATAR'!$O5</f>
        <v>0</v>
      </c>
      <c r="O5" s="151">
        <f>IF($O$2=0,Encargos!C10,$O$2)</f>
        <v>4.8413000000000004</v>
      </c>
      <c r="P5" s="61">
        <v>44651</v>
      </c>
      <c r="Q5" s="52"/>
      <c r="R5" s="52"/>
      <c r="S5" s="52"/>
      <c r="T5" s="151">
        <f>IF($T$2=0,Encargos!M10,$T$2)</f>
        <v>0</v>
      </c>
      <c r="V5" s="61">
        <v>44651</v>
      </c>
      <c r="W5" s="52">
        <v>0</v>
      </c>
      <c r="X5" s="52">
        <v>0</v>
      </c>
      <c r="Y5" s="52">
        <f t="shared" si="2"/>
        <v>0</v>
      </c>
      <c r="Z5" s="151"/>
      <c r="AB5" s="76">
        <v>44651</v>
      </c>
      <c r="AC5" s="21">
        <f t="shared" si="0"/>
        <v>0</v>
      </c>
      <c r="AD5" s="21">
        <f t="shared" si="1"/>
        <v>0</v>
      </c>
      <c r="AE5" s="21">
        <f t="shared" si="1"/>
        <v>0</v>
      </c>
    </row>
    <row r="6" spans="1:32" x14ac:dyDescent="0.3">
      <c r="A6" s="61">
        <v>44681</v>
      </c>
      <c r="B6" s="52">
        <f>'OC A CONTRATAR US$'!B6*'OC A CONTRATAR'!$E6</f>
        <v>0</v>
      </c>
      <c r="C6" s="52">
        <f>'OC A CONTRATAR US$'!C6*'OC A CONTRATAR'!$E6</f>
        <v>0</v>
      </c>
      <c r="D6" s="52">
        <f>'OC A CONTRATAR US$'!D6*'OC A CONTRATAR'!$E6</f>
        <v>0</v>
      </c>
      <c r="E6" s="151">
        <f>IF($E$2=0,Encargos!C11,$E$2)</f>
        <v>5.35</v>
      </c>
      <c r="F6" s="61">
        <v>44681</v>
      </c>
      <c r="G6" s="52">
        <f>'OC A CONTRATAR US$'!G6*'OC A CONTRATAR'!$J6</f>
        <v>0</v>
      </c>
      <c r="H6" s="52">
        <f>'OC A CONTRATAR US$'!H6*'OC A CONTRATAR'!$J6</f>
        <v>0</v>
      </c>
      <c r="I6" s="52">
        <f>'OC A CONTRATAR US$'!I6*'OC A CONTRATAR'!$J6</f>
        <v>0</v>
      </c>
      <c r="J6" s="151">
        <f>IF($J$2=0,Encargos!C11,$J$2)</f>
        <v>4.8413000000000004</v>
      </c>
      <c r="K6" s="61">
        <v>44681</v>
      </c>
      <c r="L6" s="52">
        <f>'OC A CONTRATAR US$'!L6*'OC A CONTRATAR'!$O6</f>
        <v>0</v>
      </c>
      <c r="M6" s="52">
        <f>'OC A CONTRATAR US$'!M6*'OC A CONTRATAR'!$O6</f>
        <v>0</v>
      </c>
      <c r="N6" s="52">
        <f>'OC A CONTRATAR US$'!N6*'OC A CONTRATAR'!$O6</f>
        <v>0</v>
      </c>
      <c r="O6" s="151">
        <f>IF($O$2=0,Encargos!C11,$O$2)</f>
        <v>4.8413000000000004</v>
      </c>
      <c r="P6" s="61">
        <v>44681</v>
      </c>
      <c r="Q6" s="52"/>
      <c r="R6" s="52"/>
      <c r="S6" s="52"/>
      <c r="T6" s="151">
        <f>IF($T$2=0,Encargos!M11,$T$2)</f>
        <v>0</v>
      </c>
      <c r="V6" s="61">
        <v>44681</v>
      </c>
      <c r="W6" s="52">
        <v>0</v>
      </c>
      <c r="X6" s="52">
        <v>0</v>
      </c>
      <c r="Y6" s="52">
        <f t="shared" si="2"/>
        <v>0</v>
      </c>
      <c r="Z6" s="151"/>
      <c r="AB6" s="76">
        <v>44681</v>
      </c>
      <c r="AC6" s="21">
        <f t="shared" si="0"/>
        <v>0</v>
      </c>
      <c r="AD6" s="21">
        <f t="shared" si="1"/>
        <v>0</v>
      </c>
      <c r="AE6" s="21">
        <f t="shared" si="1"/>
        <v>0</v>
      </c>
    </row>
    <row r="7" spans="1:32" x14ac:dyDescent="0.3">
      <c r="A7" s="61">
        <v>44712</v>
      </c>
      <c r="B7" s="52">
        <f>'OC A CONTRATAR US$'!B7*'OC A CONTRATAR'!$E7</f>
        <v>0</v>
      </c>
      <c r="C7" s="52">
        <f>'OC A CONTRATAR US$'!C7*'OC A CONTRATAR'!$E7</f>
        <v>0</v>
      </c>
      <c r="D7" s="52">
        <f>'OC A CONTRATAR US$'!D7*'OC A CONTRATAR'!$E7</f>
        <v>0</v>
      </c>
      <c r="E7" s="151">
        <f>IF($E$2=0,Encargos!C12,$E$2)</f>
        <v>5.35</v>
      </c>
      <c r="F7" s="61">
        <v>44712</v>
      </c>
      <c r="G7" s="52">
        <f>'OC A CONTRATAR US$'!G7*'OC A CONTRATAR'!$J7</f>
        <v>0</v>
      </c>
      <c r="H7" s="52">
        <f>'OC A CONTRATAR US$'!H7*'OC A CONTRATAR'!$J7</f>
        <v>0</v>
      </c>
      <c r="I7" s="52">
        <f>'OC A CONTRATAR US$'!I7*'OC A CONTRATAR'!$J7</f>
        <v>0</v>
      </c>
      <c r="J7" s="151">
        <f>IF($J$2=0,Encargos!C12,$J$2)</f>
        <v>4.8413000000000004</v>
      </c>
      <c r="K7" s="61">
        <v>44712</v>
      </c>
      <c r="L7" s="52">
        <f>'OC A CONTRATAR US$'!L7*'OC A CONTRATAR'!$O7</f>
        <v>0</v>
      </c>
      <c r="M7" s="52">
        <f>'OC A CONTRATAR US$'!M7*'OC A CONTRATAR'!$O7</f>
        <v>0</v>
      </c>
      <c r="N7" s="52">
        <f>'OC A CONTRATAR US$'!N7*'OC A CONTRATAR'!$O7</f>
        <v>0</v>
      </c>
      <c r="O7" s="151">
        <f>IF($O$2=0,Encargos!C12,$O$2)</f>
        <v>4.8413000000000004</v>
      </c>
      <c r="P7" s="61">
        <v>44712</v>
      </c>
      <c r="Q7" s="52"/>
      <c r="R7" s="52"/>
      <c r="S7" s="52"/>
      <c r="T7" s="151">
        <f>IF($T$2=0,Encargos!M12,$T$2)</f>
        <v>0</v>
      </c>
      <c r="V7" s="61">
        <v>44712</v>
      </c>
      <c r="W7" s="52">
        <v>0</v>
      </c>
      <c r="X7" s="52">
        <v>0</v>
      </c>
      <c r="Y7" s="52">
        <f t="shared" si="2"/>
        <v>0</v>
      </c>
      <c r="Z7" s="151"/>
      <c r="AB7" s="76">
        <v>44712</v>
      </c>
      <c r="AC7" s="21">
        <f t="shared" si="0"/>
        <v>0</v>
      </c>
      <c r="AD7" s="21">
        <f t="shared" si="1"/>
        <v>0</v>
      </c>
      <c r="AE7" s="21">
        <f t="shared" si="1"/>
        <v>0</v>
      </c>
    </row>
    <row r="8" spans="1:32" x14ac:dyDescent="0.3">
      <c r="A8" s="61">
        <v>44742</v>
      </c>
      <c r="B8" s="52">
        <f>'OC A CONTRATAR US$'!B8*'OC A CONTRATAR'!$E8</f>
        <v>0</v>
      </c>
      <c r="C8" s="52">
        <f>'OC A CONTRATAR US$'!C8*'OC A CONTRATAR'!$E8</f>
        <v>0</v>
      </c>
      <c r="D8" s="52">
        <f>'OC A CONTRATAR US$'!D8*'OC A CONTRATAR'!$E8</f>
        <v>0</v>
      </c>
      <c r="E8" s="151">
        <f>IF($E$2=0,Encargos!C13,$E$2)</f>
        <v>5.35</v>
      </c>
      <c r="F8" s="61">
        <v>44742</v>
      </c>
      <c r="G8" s="52">
        <f>'OC A CONTRATAR US$'!G8*'OC A CONTRATAR'!$J8</f>
        <v>0</v>
      </c>
      <c r="H8" s="52">
        <f>'OC A CONTRATAR US$'!H8*'OC A CONTRATAR'!$J8</f>
        <v>0</v>
      </c>
      <c r="I8" s="52">
        <f>'OC A CONTRATAR US$'!I8*'OC A CONTRATAR'!$J8</f>
        <v>0</v>
      </c>
      <c r="J8" s="151">
        <f>IF($J$2=0,Encargos!C13,$J$2)</f>
        <v>4.8413000000000004</v>
      </c>
      <c r="K8" s="61">
        <v>44742</v>
      </c>
      <c r="L8" s="52">
        <f>'OC A CONTRATAR US$'!L8*'OC A CONTRATAR'!$O8</f>
        <v>0</v>
      </c>
      <c r="M8" s="52">
        <f>'OC A CONTRATAR US$'!M8*'OC A CONTRATAR'!$O8</f>
        <v>0</v>
      </c>
      <c r="N8" s="52">
        <f>'OC A CONTRATAR US$'!N8*'OC A CONTRATAR'!$O8</f>
        <v>0</v>
      </c>
      <c r="O8" s="151">
        <f>IF($O$2=0,Encargos!C13,$O$2)</f>
        <v>4.8413000000000004</v>
      </c>
      <c r="P8" s="61">
        <v>44742</v>
      </c>
      <c r="Q8" s="52"/>
      <c r="R8" s="52"/>
      <c r="S8" s="52"/>
      <c r="T8" s="151">
        <f>IF($T$2=0,Encargos!M13,$T$2)</f>
        <v>0</v>
      </c>
      <c r="V8" s="61">
        <v>44742</v>
      </c>
      <c r="W8" s="52">
        <v>0</v>
      </c>
      <c r="X8" s="52">
        <v>0</v>
      </c>
      <c r="Y8" s="52">
        <f t="shared" si="2"/>
        <v>0</v>
      </c>
      <c r="Z8" s="151"/>
      <c r="AB8" s="76">
        <v>44742</v>
      </c>
      <c r="AC8" s="21">
        <f t="shared" si="0"/>
        <v>0</v>
      </c>
      <c r="AD8" s="21">
        <f t="shared" si="1"/>
        <v>0</v>
      </c>
      <c r="AE8" s="21">
        <f t="shared" si="1"/>
        <v>0</v>
      </c>
    </row>
    <row r="9" spans="1:32" x14ac:dyDescent="0.3">
      <c r="A9" s="61">
        <v>44773</v>
      </c>
      <c r="B9" s="52">
        <f>'OC A CONTRATAR US$'!B9*'OC A CONTRATAR'!$E9</f>
        <v>0</v>
      </c>
      <c r="C9" s="52">
        <f>'OC A CONTRATAR US$'!C9*'OC A CONTRATAR'!$E9</f>
        <v>0</v>
      </c>
      <c r="D9" s="52">
        <f>'OC A CONTRATAR US$'!D9*'OC A CONTRATAR'!$E9</f>
        <v>0</v>
      </c>
      <c r="E9" s="151">
        <f>IF($E$2=0,Encargos!C14,$E$2)</f>
        <v>5.35</v>
      </c>
      <c r="F9" s="61">
        <v>44773</v>
      </c>
      <c r="G9" s="52">
        <f>'OC A CONTRATAR US$'!G9*'OC A CONTRATAR'!$J9</f>
        <v>0</v>
      </c>
      <c r="H9" s="52">
        <f>'OC A CONTRATAR US$'!H9*'OC A CONTRATAR'!$J9</f>
        <v>0</v>
      </c>
      <c r="I9" s="52">
        <f>'OC A CONTRATAR US$'!I9*'OC A CONTRATAR'!$J9</f>
        <v>0</v>
      </c>
      <c r="J9" s="151">
        <f>IF($J$2=0,Encargos!C14,$J$2)</f>
        <v>4.8413000000000004</v>
      </c>
      <c r="K9" s="61">
        <v>44773</v>
      </c>
      <c r="L9" s="52">
        <f>'OC A CONTRATAR US$'!L9*'OC A CONTRATAR'!$O9</f>
        <v>0</v>
      </c>
      <c r="M9" s="52">
        <f>'OC A CONTRATAR US$'!M9*'OC A CONTRATAR'!$O9</f>
        <v>0</v>
      </c>
      <c r="N9" s="52">
        <f>'OC A CONTRATAR US$'!N9*'OC A CONTRATAR'!$O9</f>
        <v>0</v>
      </c>
      <c r="O9" s="151">
        <f>IF($O$2=0,Encargos!C14,$O$2)</f>
        <v>4.8413000000000004</v>
      </c>
      <c r="P9" s="61">
        <v>44773</v>
      </c>
      <c r="Q9" s="52"/>
      <c r="R9" s="52"/>
      <c r="S9" s="52"/>
      <c r="T9" s="151">
        <f>IF($T$2=0,Encargos!M14,$T$2)</f>
        <v>0</v>
      </c>
      <c r="V9" s="61">
        <v>44773</v>
      </c>
      <c r="W9" s="52">
        <v>0</v>
      </c>
      <c r="X9" s="52">
        <v>0</v>
      </c>
      <c r="Y9" s="52">
        <f t="shared" si="2"/>
        <v>0</v>
      </c>
      <c r="Z9" s="151"/>
      <c r="AB9" s="76">
        <v>44773</v>
      </c>
      <c r="AC9" s="21">
        <f t="shared" si="0"/>
        <v>0</v>
      </c>
      <c r="AD9" s="21">
        <f t="shared" si="1"/>
        <v>0</v>
      </c>
      <c r="AE9" s="21">
        <f t="shared" si="1"/>
        <v>0</v>
      </c>
    </row>
    <row r="10" spans="1:32" x14ac:dyDescent="0.3">
      <c r="A10" s="61">
        <v>44804</v>
      </c>
      <c r="B10" s="52">
        <f>'OC A CONTRATAR US$'!B10*'OC A CONTRATAR'!$E10</f>
        <v>0</v>
      </c>
      <c r="C10" s="52">
        <f>'OC A CONTRATAR US$'!C10*'OC A CONTRATAR'!$E10</f>
        <v>0</v>
      </c>
      <c r="D10" s="52">
        <f>'OC A CONTRATAR US$'!D10*'OC A CONTRATAR'!$E10</f>
        <v>0</v>
      </c>
      <c r="E10" s="151">
        <f>IF($E$2=0,Encargos!C15,$E$2)</f>
        <v>5.35</v>
      </c>
      <c r="F10" s="61">
        <v>44804</v>
      </c>
      <c r="G10" s="52">
        <f>'OC A CONTRATAR US$'!G10*'OC A CONTRATAR'!$J10</f>
        <v>0</v>
      </c>
      <c r="H10" s="52">
        <f>'OC A CONTRATAR US$'!H10*'OC A CONTRATAR'!$J10</f>
        <v>0</v>
      </c>
      <c r="I10" s="52">
        <f>'OC A CONTRATAR US$'!I10*'OC A CONTRATAR'!$J10</f>
        <v>0</v>
      </c>
      <c r="J10" s="151">
        <f>IF($J$2=0,Encargos!C15,$J$2)</f>
        <v>4.8413000000000004</v>
      </c>
      <c r="K10" s="61">
        <v>44804</v>
      </c>
      <c r="L10" s="52">
        <f>'OC A CONTRATAR US$'!L10*'OC A CONTRATAR'!$O10</f>
        <v>0</v>
      </c>
      <c r="M10" s="52">
        <f>'OC A CONTRATAR US$'!M10*'OC A CONTRATAR'!$O10</f>
        <v>0</v>
      </c>
      <c r="N10" s="52">
        <f>'OC A CONTRATAR US$'!N10*'OC A CONTRATAR'!$O10</f>
        <v>0</v>
      </c>
      <c r="O10" s="151">
        <f>IF($O$2=0,Encargos!C15,$O$2)</f>
        <v>4.8413000000000004</v>
      </c>
      <c r="P10" s="61">
        <v>44804</v>
      </c>
      <c r="Q10" s="52"/>
      <c r="R10" s="52"/>
      <c r="S10" s="52"/>
      <c r="T10" s="151">
        <f>IF($T$2=0,Encargos!M15,$T$2)</f>
        <v>0</v>
      </c>
      <c r="V10" s="61">
        <v>44804</v>
      </c>
      <c r="W10" s="52">
        <v>0</v>
      </c>
      <c r="X10" s="52">
        <v>0</v>
      </c>
      <c r="Y10" s="52">
        <f t="shared" si="2"/>
        <v>0</v>
      </c>
      <c r="Z10" s="151"/>
      <c r="AB10" s="76">
        <v>44804</v>
      </c>
      <c r="AC10" s="21">
        <f t="shared" si="0"/>
        <v>0</v>
      </c>
      <c r="AD10" s="21">
        <f t="shared" si="1"/>
        <v>0</v>
      </c>
      <c r="AE10" s="21">
        <f t="shared" si="1"/>
        <v>0</v>
      </c>
    </row>
    <row r="11" spans="1:32" x14ac:dyDescent="0.3">
      <c r="A11" s="61">
        <v>44834</v>
      </c>
      <c r="B11" s="52">
        <f>'OC A CONTRATAR US$'!B11*'OC A CONTRATAR'!$E11</f>
        <v>0</v>
      </c>
      <c r="C11" s="52">
        <f>'OC A CONTRATAR US$'!C11*'OC A CONTRATAR'!$E11</f>
        <v>0</v>
      </c>
      <c r="D11" s="52">
        <f>'OC A CONTRATAR US$'!D11*'OC A CONTRATAR'!$E11</f>
        <v>0</v>
      </c>
      <c r="E11" s="151">
        <f>IF($E$2=0,Encargos!C16,$E$2)</f>
        <v>5.35</v>
      </c>
      <c r="F11" s="61">
        <v>44834</v>
      </c>
      <c r="G11" s="52">
        <f>'OC A CONTRATAR US$'!G11*'OC A CONTRATAR'!$J11</f>
        <v>0</v>
      </c>
      <c r="H11" s="52">
        <f>'OC A CONTRATAR US$'!H11*'OC A CONTRATAR'!$J11</f>
        <v>0</v>
      </c>
      <c r="I11" s="52">
        <f>'OC A CONTRATAR US$'!I11*'OC A CONTRATAR'!$J11</f>
        <v>0</v>
      </c>
      <c r="J11" s="151">
        <f>IF($J$2=0,Encargos!C16,$J$2)</f>
        <v>4.8413000000000004</v>
      </c>
      <c r="K11" s="61">
        <v>44834</v>
      </c>
      <c r="L11" s="52">
        <f>'OC A CONTRATAR US$'!L11*'OC A CONTRATAR'!$O11</f>
        <v>0</v>
      </c>
      <c r="M11" s="52">
        <f>'OC A CONTRATAR US$'!M11*'OC A CONTRATAR'!$O11</f>
        <v>0</v>
      </c>
      <c r="N11" s="52">
        <f>'OC A CONTRATAR US$'!N11*'OC A CONTRATAR'!$O11</f>
        <v>0</v>
      </c>
      <c r="O11" s="151">
        <f>IF($O$2=0,Encargos!C16,$O$2)</f>
        <v>4.8413000000000004</v>
      </c>
      <c r="P11" s="61">
        <v>44834</v>
      </c>
      <c r="Q11" s="52"/>
      <c r="R11" s="52"/>
      <c r="S11" s="52"/>
      <c r="T11" s="151">
        <f>IF($T$2=0,Encargos!M16,$T$2)</f>
        <v>0</v>
      </c>
      <c r="V11" s="61">
        <v>44834</v>
      </c>
      <c r="W11" s="52">
        <v>0</v>
      </c>
      <c r="X11" s="52">
        <v>0</v>
      </c>
      <c r="Y11" s="52">
        <f t="shared" si="2"/>
        <v>0</v>
      </c>
      <c r="Z11" s="151"/>
      <c r="AB11" s="76">
        <v>44834</v>
      </c>
      <c r="AC11" s="21">
        <f t="shared" si="0"/>
        <v>0</v>
      </c>
      <c r="AD11" s="21">
        <f t="shared" si="1"/>
        <v>0</v>
      </c>
      <c r="AE11" s="21">
        <f t="shared" si="1"/>
        <v>0</v>
      </c>
    </row>
    <row r="12" spans="1:32" x14ac:dyDescent="0.3">
      <c r="A12" s="61">
        <v>44865</v>
      </c>
      <c r="B12" s="52">
        <f>'OC A CONTRATAR US$'!B12*'OC A CONTRATAR'!$E12</f>
        <v>0</v>
      </c>
      <c r="C12" s="52">
        <f>'OC A CONTRATAR US$'!C12*'OC A CONTRATAR'!$E12</f>
        <v>0</v>
      </c>
      <c r="D12" s="52">
        <f>'OC A CONTRATAR US$'!D12*'OC A CONTRATAR'!$E12</f>
        <v>0</v>
      </c>
      <c r="E12" s="151">
        <f>IF($E$2=0,Encargos!C17,$E$2)</f>
        <v>5.35</v>
      </c>
      <c r="F12" s="61">
        <v>44865</v>
      </c>
      <c r="G12" s="52">
        <f>'OC A CONTRATAR US$'!G12*'OC A CONTRATAR'!$J12</f>
        <v>0</v>
      </c>
      <c r="H12" s="52">
        <f>'OC A CONTRATAR US$'!H12*'OC A CONTRATAR'!$J12</f>
        <v>0</v>
      </c>
      <c r="I12" s="52">
        <f>'OC A CONTRATAR US$'!I12*'OC A CONTRATAR'!$J12</f>
        <v>0</v>
      </c>
      <c r="J12" s="151">
        <f>IF($J$2=0,Encargos!C17,$J$2)</f>
        <v>4.8413000000000004</v>
      </c>
      <c r="K12" s="61">
        <v>44865</v>
      </c>
      <c r="L12" s="52">
        <f>'OC A CONTRATAR US$'!L12*'OC A CONTRATAR'!$O12</f>
        <v>0</v>
      </c>
      <c r="M12" s="52">
        <f>'OC A CONTRATAR US$'!M12*'OC A CONTRATAR'!$O12</f>
        <v>0</v>
      </c>
      <c r="N12" s="52">
        <f>'OC A CONTRATAR US$'!N12*'OC A CONTRATAR'!$O12</f>
        <v>0</v>
      </c>
      <c r="O12" s="151">
        <f>IF($O$2=0,Encargos!C17,$O$2)</f>
        <v>4.8413000000000004</v>
      </c>
      <c r="P12" s="61">
        <v>44865</v>
      </c>
      <c r="Q12" s="52"/>
      <c r="R12" s="52"/>
      <c r="S12" s="52"/>
      <c r="T12" s="151">
        <f>IF($T$2=0,Encargos!M17,$T$2)</f>
        <v>0</v>
      </c>
      <c r="V12" s="61">
        <v>44865</v>
      </c>
      <c r="W12" s="52">
        <v>0</v>
      </c>
      <c r="X12" s="52">
        <v>0</v>
      </c>
      <c r="Y12" s="52">
        <f t="shared" si="2"/>
        <v>0</v>
      </c>
      <c r="Z12" s="151"/>
      <c r="AB12" s="76">
        <v>44865</v>
      </c>
      <c r="AC12" s="21">
        <f t="shared" si="0"/>
        <v>0</v>
      </c>
      <c r="AD12" s="21">
        <f t="shared" si="1"/>
        <v>0</v>
      </c>
      <c r="AE12" s="21">
        <f t="shared" si="1"/>
        <v>0</v>
      </c>
    </row>
    <row r="13" spans="1:32" x14ac:dyDescent="0.3">
      <c r="A13" s="61">
        <v>44895</v>
      </c>
      <c r="B13" s="52">
        <f>'OC A CONTRATAR US$'!B13*'OC A CONTRATAR'!$E13</f>
        <v>0</v>
      </c>
      <c r="C13" s="52">
        <f>'OC A CONTRATAR US$'!C13*'OC A CONTRATAR'!$E13</f>
        <v>0</v>
      </c>
      <c r="D13" s="52">
        <f>'OC A CONTRATAR US$'!D13*'OC A CONTRATAR'!$E13</f>
        <v>0</v>
      </c>
      <c r="E13" s="151">
        <f>IF($E$2=0,Encargos!C18,$E$2)</f>
        <v>5.35</v>
      </c>
      <c r="F13" s="61">
        <v>44895</v>
      </c>
      <c r="G13" s="52">
        <f>'OC A CONTRATAR US$'!G13*'OC A CONTRATAR'!$J13</f>
        <v>0</v>
      </c>
      <c r="H13" s="52">
        <f>'OC A CONTRATAR US$'!H13*'OC A CONTRATAR'!$J13</f>
        <v>0</v>
      </c>
      <c r="I13" s="52">
        <f>'OC A CONTRATAR US$'!I13*'OC A CONTRATAR'!$J13</f>
        <v>0</v>
      </c>
      <c r="J13" s="151">
        <f>IF($J$2=0,Encargos!C18,$J$2)</f>
        <v>4.8413000000000004</v>
      </c>
      <c r="K13" s="61">
        <v>44895</v>
      </c>
      <c r="L13" s="52">
        <f>'OC A CONTRATAR US$'!L13*'OC A CONTRATAR'!$O13</f>
        <v>0</v>
      </c>
      <c r="M13" s="52">
        <f>'OC A CONTRATAR US$'!M13*'OC A CONTRATAR'!$O13</f>
        <v>0</v>
      </c>
      <c r="N13" s="52">
        <f>'OC A CONTRATAR US$'!N13*'OC A CONTRATAR'!$O13</f>
        <v>0</v>
      </c>
      <c r="O13" s="151">
        <f>IF($O$2=0,Encargos!C18,$O$2)</f>
        <v>4.8413000000000004</v>
      </c>
      <c r="P13" s="61">
        <v>44895</v>
      </c>
      <c r="Q13" s="52"/>
      <c r="R13" s="52"/>
      <c r="S13" s="52"/>
      <c r="T13" s="151">
        <f>IF($T$2=0,Encargos!M18,$T$2)</f>
        <v>0</v>
      </c>
      <c r="V13" s="61">
        <v>44895</v>
      </c>
      <c r="W13" s="52">
        <v>0</v>
      </c>
      <c r="X13" s="52">
        <v>0</v>
      </c>
      <c r="Y13" s="52">
        <f t="shared" si="2"/>
        <v>0</v>
      </c>
      <c r="Z13" s="151"/>
      <c r="AB13" s="76">
        <v>44895</v>
      </c>
      <c r="AC13" s="21">
        <f t="shared" si="0"/>
        <v>0</v>
      </c>
      <c r="AD13" s="21">
        <f t="shared" si="1"/>
        <v>0</v>
      </c>
      <c r="AE13" s="21">
        <f t="shared" si="1"/>
        <v>0</v>
      </c>
    </row>
    <row r="14" spans="1:32" x14ac:dyDescent="0.3">
      <c r="A14" s="61">
        <v>44926</v>
      </c>
      <c r="B14" s="52">
        <f>'OC A CONTRATAR US$'!B14*'OC A CONTRATAR'!$E14</f>
        <v>0</v>
      </c>
      <c r="C14" s="52">
        <f>'OC A CONTRATAR US$'!C14*'OC A CONTRATAR'!$E14</f>
        <v>0</v>
      </c>
      <c r="D14" s="52">
        <f>'OC A CONTRATAR US$'!D14*'OC A CONTRATAR'!$E14</f>
        <v>0</v>
      </c>
      <c r="E14" s="151">
        <f>IF($E$2=0,Encargos!C19,$E$2)</f>
        <v>5.35</v>
      </c>
      <c r="F14" s="61">
        <v>44926</v>
      </c>
      <c r="G14" s="52">
        <f>'OC A CONTRATAR US$'!G14*'OC A CONTRATAR'!$J14</f>
        <v>0</v>
      </c>
      <c r="H14" s="52">
        <f>'OC A CONTRATAR US$'!H14*'OC A CONTRATAR'!$J14</f>
        <v>0</v>
      </c>
      <c r="I14" s="52">
        <f>'OC A CONTRATAR US$'!I14*'OC A CONTRATAR'!$J14</f>
        <v>0</v>
      </c>
      <c r="J14" s="151">
        <f>IF($J$2=0,Encargos!C19,$J$2)</f>
        <v>4.8413000000000004</v>
      </c>
      <c r="K14" s="61">
        <v>44926</v>
      </c>
      <c r="L14" s="52">
        <f>'OC A CONTRATAR US$'!L14*'OC A CONTRATAR'!$O14</f>
        <v>0</v>
      </c>
      <c r="M14" s="52">
        <f>'OC A CONTRATAR US$'!M14*'OC A CONTRATAR'!$O14</f>
        <v>0</v>
      </c>
      <c r="N14" s="52">
        <f>'OC A CONTRATAR US$'!N14*'OC A CONTRATAR'!$O14</f>
        <v>0</v>
      </c>
      <c r="O14" s="151">
        <f>IF($O$2=0,Encargos!C19,$O$2)</f>
        <v>4.8413000000000004</v>
      </c>
      <c r="P14" s="61">
        <v>44926</v>
      </c>
      <c r="Q14" s="52"/>
      <c r="R14" s="52"/>
      <c r="S14" s="52"/>
      <c r="T14" s="151">
        <f>IF($T$2=0,Encargos!M19,$T$2)</f>
        <v>0</v>
      </c>
      <c r="V14" s="61">
        <v>44926</v>
      </c>
      <c r="W14" s="52">
        <v>0</v>
      </c>
      <c r="X14" s="52">
        <v>0</v>
      </c>
      <c r="Y14" s="52">
        <f t="shared" si="2"/>
        <v>0</v>
      </c>
      <c r="Z14" s="151"/>
      <c r="AB14" s="76">
        <v>44926</v>
      </c>
      <c r="AC14" s="21">
        <f t="shared" si="0"/>
        <v>0</v>
      </c>
      <c r="AD14" s="21">
        <f t="shared" si="1"/>
        <v>0</v>
      </c>
      <c r="AE14" s="21">
        <f t="shared" si="1"/>
        <v>0</v>
      </c>
    </row>
    <row r="15" spans="1:32" x14ac:dyDescent="0.3">
      <c r="A15" s="61">
        <v>44957</v>
      </c>
      <c r="B15" s="52">
        <f>'OC A CONTRATAR US$'!B15*'OC A CONTRATAR'!$E15</f>
        <v>0</v>
      </c>
      <c r="C15" s="52">
        <f>'OC A CONTRATAR US$'!C15*'OC A CONTRATAR'!$E15</f>
        <v>0</v>
      </c>
      <c r="D15" s="52">
        <f>'OC A CONTRATAR US$'!D15*'OC A CONTRATAR'!$E15</f>
        <v>0</v>
      </c>
      <c r="E15" s="151">
        <f>IF($E$2=0,Encargos!C20,$E$2)</f>
        <v>5.35</v>
      </c>
      <c r="F15" s="61">
        <v>44957</v>
      </c>
      <c r="G15" s="52">
        <f>'OC A CONTRATAR US$'!G15*'OC A CONTRATAR'!$J15</f>
        <v>0</v>
      </c>
      <c r="H15" s="52">
        <f>'OC A CONTRATAR US$'!H15*'OC A CONTRATAR'!$J15</f>
        <v>0</v>
      </c>
      <c r="I15" s="52">
        <f>'OC A CONTRATAR US$'!I15*'OC A CONTRATAR'!$J15</f>
        <v>0</v>
      </c>
      <c r="J15" s="151">
        <f>IF($J$2=0,Encargos!C20,$J$2)</f>
        <v>4.8413000000000004</v>
      </c>
      <c r="K15" s="61">
        <v>44957</v>
      </c>
      <c r="L15" s="52">
        <f>'OC A CONTRATAR US$'!L15*'OC A CONTRATAR'!$O15</f>
        <v>0</v>
      </c>
      <c r="M15" s="52">
        <f>'OC A CONTRATAR US$'!M15*'OC A CONTRATAR'!$O15</f>
        <v>0</v>
      </c>
      <c r="N15" s="52">
        <f>'OC A CONTRATAR US$'!N15*'OC A CONTRATAR'!$O15</f>
        <v>0</v>
      </c>
      <c r="O15" s="151">
        <f>IF($O$2=0,Encargos!C20,$O$2)</f>
        <v>4.8413000000000004</v>
      </c>
      <c r="P15" s="61">
        <v>44957</v>
      </c>
      <c r="Q15" s="52"/>
      <c r="R15" s="52"/>
      <c r="S15" s="52"/>
      <c r="T15" s="151">
        <f>IF($T$2=0,Encargos!M20,$T$2)</f>
        <v>0</v>
      </c>
      <c r="V15" s="61">
        <v>44957</v>
      </c>
      <c r="W15" s="52">
        <v>0</v>
      </c>
      <c r="X15" s="52">
        <v>0</v>
      </c>
      <c r="Y15" s="52">
        <f t="shared" si="2"/>
        <v>0</v>
      </c>
      <c r="Z15" s="151"/>
      <c r="AB15" s="76">
        <v>44957</v>
      </c>
      <c r="AC15" s="21">
        <f t="shared" si="0"/>
        <v>0</v>
      </c>
      <c r="AD15" s="21">
        <f t="shared" si="1"/>
        <v>0</v>
      </c>
      <c r="AE15" s="21">
        <f t="shared" si="1"/>
        <v>0</v>
      </c>
    </row>
    <row r="16" spans="1:32" x14ac:dyDescent="0.3">
      <c r="A16" s="61">
        <v>44985</v>
      </c>
      <c r="B16" s="52">
        <f>'OC A CONTRATAR US$'!B16*'OC A CONTRATAR'!$E16</f>
        <v>0</v>
      </c>
      <c r="C16" s="52">
        <f>'OC A CONTRATAR US$'!C16*'OC A CONTRATAR'!$E16</f>
        <v>0</v>
      </c>
      <c r="D16" s="52">
        <f>'OC A CONTRATAR US$'!D16*'OC A CONTRATAR'!$E16</f>
        <v>0</v>
      </c>
      <c r="E16" s="151">
        <f>IF($E$2=0,Encargos!C21,$E$2)</f>
        <v>5.35</v>
      </c>
      <c r="F16" s="61">
        <v>44985</v>
      </c>
      <c r="G16" s="52">
        <f>'OC A CONTRATAR US$'!G16*'OC A CONTRATAR'!$J16</f>
        <v>0</v>
      </c>
      <c r="H16" s="52">
        <f>'OC A CONTRATAR US$'!H16*'OC A CONTRATAR'!$J16</f>
        <v>0</v>
      </c>
      <c r="I16" s="52">
        <f>'OC A CONTRATAR US$'!I16*'OC A CONTRATAR'!$J16</f>
        <v>0</v>
      </c>
      <c r="J16" s="151">
        <f>IF($J$2=0,Encargos!C21,$J$2)</f>
        <v>4.8413000000000004</v>
      </c>
      <c r="K16" s="61">
        <v>44985</v>
      </c>
      <c r="L16" s="52">
        <f>'OC A CONTRATAR US$'!L16*'OC A CONTRATAR'!$O16</f>
        <v>0</v>
      </c>
      <c r="M16" s="52">
        <f>'OC A CONTRATAR US$'!M16*'OC A CONTRATAR'!$O16</f>
        <v>0</v>
      </c>
      <c r="N16" s="52">
        <f>'OC A CONTRATAR US$'!N16*'OC A CONTRATAR'!$O16</f>
        <v>0</v>
      </c>
      <c r="O16" s="151">
        <f>IF($O$2=0,Encargos!C21,$O$2)</f>
        <v>4.8413000000000004</v>
      </c>
      <c r="P16" s="61">
        <v>44985</v>
      </c>
      <c r="Q16" s="52"/>
      <c r="R16" s="52"/>
      <c r="S16" s="52"/>
      <c r="T16" s="151">
        <f>IF($T$2=0,Encargos!M21,$T$2)</f>
        <v>0</v>
      </c>
      <c r="V16" s="61">
        <v>44985</v>
      </c>
      <c r="W16" s="52">
        <v>0</v>
      </c>
      <c r="X16" s="52">
        <v>0</v>
      </c>
      <c r="Y16" s="52">
        <f t="shared" si="2"/>
        <v>0</v>
      </c>
      <c r="Z16" s="151"/>
      <c r="AB16" s="76">
        <v>44985</v>
      </c>
      <c r="AC16" s="21">
        <f t="shared" si="0"/>
        <v>0</v>
      </c>
      <c r="AD16" s="21">
        <f t="shared" si="1"/>
        <v>0</v>
      </c>
      <c r="AE16" s="21">
        <f t="shared" si="1"/>
        <v>0</v>
      </c>
    </row>
    <row r="17" spans="1:31" x14ac:dyDescent="0.3">
      <c r="A17" s="61">
        <v>45016</v>
      </c>
      <c r="B17" s="52">
        <f>'OC A CONTRATAR US$'!B17*'OC A CONTRATAR'!$E17</f>
        <v>0</v>
      </c>
      <c r="C17" s="52">
        <f>'OC A CONTRATAR US$'!C17*'OC A CONTRATAR'!$E17</f>
        <v>0</v>
      </c>
      <c r="D17" s="52">
        <f>'OC A CONTRATAR US$'!D17*'OC A CONTRATAR'!$E17</f>
        <v>0</v>
      </c>
      <c r="E17" s="151">
        <f>IF($E$2=0,Encargos!C22,$E$2)</f>
        <v>5.35</v>
      </c>
      <c r="F17" s="61">
        <v>45016</v>
      </c>
      <c r="G17" s="52">
        <f>'OC A CONTRATAR US$'!G17*'OC A CONTRATAR'!$J17</f>
        <v>0</v>
      </c>
      <c r="H17" s="52">
        <f>'OC A CONTRATAR US$'!H17*'OC A CONTRATAR'!$J17</f>
        <v>0</v>
      </c>
      <c r="I17" s="52">
        <f>'OC A CONTRATAR US$'!I17*'OC A CONTRATAR'!$J17</f>
        <v>0</v>
      </c>
      <c r="J17" s="151">
        <f>IF($J$2=0,Encargos!C22,$J$2)</f>
        <v>4.8413000000000004</v>
      </c>
      <c r="K17" s="61">
        <v>45016</v>
      </c>
      <c r="L17" s="52">
        <f>'OC A CONTRATAR US$'!L17*'OC A CONTRATAR'!$O17</f>
        <v>0</v>
      </c>
      <c r="M17" s="52">
        <f>'OC A CONTRATAR US$'!M17*'OC A CONTRATAR'!$O17</f>
        <v>0</v>
      </c>
      <c r="N17" s="52">
        <f>'OC A CONTRATAR US$'!N17*'OC A CONTRATAR'!$O17</f>
        <v>0</v>
      </c>
      <c r="O17" s="151">
        <f>IF($O$2=0,Encargos!C22,$O$2)</f>
        <v>4.8413000000000004</v>
      </c>
      <c r="P17" s="61">
        <v>45016</v>
      </c>
      <c r="Q17" s="52"/>
      <c r="R17" s="52"/>
      <c r="S17" s="52"/>
      <c r="T17" s="151">
        <f>IF($T$2=0,Encargos!M22,$T$2)</f>
        <v>0</v>
      </c>
      <c r="V17" s="61">
        <v>45016</v>
      </c>
      <c r="W17" s="52">
        <v>0</v>
      </c>
      <c r="X17" s="52">
        <v>0</v>
      </c>
      <c r="Y17" s="52">
        <f t="shared" si="2"/>
        <v>0</v>
      </c>
      <c r="Z17" s="151"/>
      <c r="AB17" s="76">
        <v>45016</v>
      </c>
      <c r="AC17" s="21">
        <f t="shared" si="0"/>
        <v>0</v>
      </c>
      <c r="AD17" s="21">
        <f t="shared" si="1"/>
        <v>0</v>
      </c>
      <c r="AE17" s="21">
        <f t="shared" si="1"/>
        <v>0</v>
      </c>
    </row>
    <row r="18" spans="1:31" x14ac:dyDescent="0.3">
      <c r="A18" s="61">
        <v>45046</v>
      </c>
      <c r="B18" s="52">
        <f>'OC A CONTRATAR US$'!B18*'OC A CONTRATAR'!$E18</f>
        <v>0</v>
      </c>
      <c r="C18" s="52">
        <f>'OC A CONTRATAR US$'!C18*'OC A CONTRATAR'!$E18</f>
        <v>0</v>
      </c>
      <c r="D18" s="52">
        <f>'OC A CONTRATAR US$'!D18*'OC A CONTRATAR'!$E18</f>
        <v>0</v>
      </c>
      <c r="E18" s="151">
        <f>IF($E$2=0,Encargos!C23,$E$2)</f>
        <v>5.35</v>
      </c>
      <c r="F18" s="61">
        <v>45046</v>
      </c>
      <c r="G18" s="52">
        <f>'OC A CONTRATAR US$'!G18*'OC A CONTRATAR'!$J18</f>
        <v>0</v>
      </c>
      <c r="H18" s="52">
        <f>'OC A CONTRATAR US$'!H18*'OC A CONTRATAR'!$J18</f>
        <v>0</v>
      </c>
      <c r="I18" s="52">
        <f>'OC A CONTRATAR US$'!I18*'OC A CONTRATAR'!$J18</f>
        <v>0</v>
      </c>
      <c r="J18" s="151">
        <f>IF($J$2=0,Encargos!C23,$J$2)</f>
        <v>4.8413000000000004</v>
      </c>
      <c r="K18" s="61">
        <v>45046</v>
      </c>
      <c r="L18" s="52">
        <f>'OC A CONTRATAR US$'!L18*'OC A CONTRATAR'!$O18</f>
        <v>0</v>
      </c>
      <c r="M18" s="52">
        <f>'OC A CONTRATAR US$'!M18*'OC A CONTRATAR'!$O18</f>
        <v>0</v>
      </c>
      <c r="N18" s="52">
        <f>'OC A CONTRATAR US$'!N18*'OC A CONTRATAR'!$O18</f>
        <v>0</v>
      </c>
      <c r="O18" s="151">
        <f>IF($O$2=0,Encargos!C23,$O$2)</f>
        <v>4.8413000000000004</v>
      </c>
      <c r="P18" s="61">
        <v>45046</v>
      </c>
      <c r="Q18" s="52"/>
      <c r="R18" s="52"/>
      <c r="S18" s="52"/>
      <c r="T18" s="151">
        <f>IF($T$2=0,Encargos!M23,$T$2)</f>
        <v>0</v>
      </c>
      <c r="V18" s="61">
        <v>45046</v>
      </c>
      <c r="W18" s="52">
        <v>0</v>
      </c>
      <c r="X18" s="52">
        <v>0</v>
      </c>
      <c r="Y18" s="52">
        <f t="shared" si="2"/>
        <v>0</v>
      </c>
      <c r="Z18" s="151"/>
      <c r="AB18" s="76">
        <v>45046</v>
      </c>
      <c r="AC18" s="21">
        <f t="shared" si="0"/>
        <v>0</v>
      </c>
      <c r="AD18" s="21">
        <f t="shared" si="1"/>
        <v>0</v>
      </c>
      <c r="AE18" s="21">
        <f t="shared" si="1"/>
        <v>0</v>
      </c>
    </row>
    <row r="19" spans="1:31" x14ac:dyDescent="0.3">
      <c r="A19" s="61">
        <v>45077</v>
      </c>
      <c r="B19" s="52">
        <f>'OC A CONTRATAR US$'!B19*'OC A CONTRATAR'!$E19</f>
        <v>0</v>
      </c>
      <c r="C19" s="52">
        <f>'OC A CONTRATAR US$'!C19*'OC A CONTRATAR'!$E19</f>
        <v>0</v>
      </c>
      <c r="D19" s="52">
        <f>'OC A CONTRATAR US$'!D19*'OC A CONTRATAR'!$E19</f>
        <v>0</v>
      </c>
      <c r="E19" s="151">
        <f>IF($E$2=0,Encargos!C24,$E$2)</f>
        <v>5.35</v>
      </c>
      <c r="F19" s="61">
        <v>45077</v>
      </c>
      <c r="G19" s="52">
        <f>'OC A CONTRATAR US$'!G19*'OC A CONTRATAR'!$J19</f>
        <v>0</v>
      </c>
      <c r="H19" s="52">
        <f>'OC A CONTRATAR US$'!H19*'OC A CONTRATAR'!$J19</f>
        <v>0</v>
      </c>
      <c r="I19" s="52">
        <f>'OC A CONTRATAR US$'!I19*'OC A CONTRATAR'!$J19</f>
        <v>0</v>
      </c>
      <c r="J19" s="151">
        <f>IF($J$2=0,Encargos!C24,$J$2)</f>
        <v>4.8413000000000004</v>
      </c>
      <c r="K19" s="61">
        <v>45077</v>
      </c>
      <c r="L19" s="52">
        <f>'OC A CONTRATAR US$'!L19*'OC A CONTRATAR'!$O19</f>
        <v>0</v>
      </c>
      <c r="M19" s="52">
        <f>'OC A CONTRATAR US$'!M19*'OC A CONTRATAR'!$O19</f>
        <v>0</v>
      </c>
      <c r="N19" s="52">
        <f>'OC A CONTRATAR US$'!N19*'OC A CONTRATAR'!$O19</f>
        <v>0</v>
      </c>
      <c r="O19" s="151">
        <f>IF($O$2=0,Encargos!C24,$O$2)</f>
        <v>4.8413000000000004</v>
      </c>
      <c r="P19" s="61">
        <v>45077</v>
      </c>
      <c r="Q19" s="52"/>
      <c r="R19" s="52"/>
      <c r="S19" s="52"/>
      <c r="T19" s="151">
        <f>IF($T$2=0,Encargos!M24,$T$2)</f>
        <v>0</v>
      </c>
      <c r="V19" s="61">
        <v>45077</v>
      </c>
      <c r="W19" s="52">
        <v>0</v>
      </c>
      <c r="X19" s="52">
        <v>0</v>
      </c>
      <c r="Y19" s="52">
        <f t="shared" si="2"/>
        <v>0</v>
      </c>
      <c r="Z19" s="151"/>
      <c r="AB19" s="76">
        <v>45077</v>
      </c>
      <c r="AC19" s="21">
        <f t="shared" si="0"/>
        <v>0</v>
      </c>
      <c r="AD19" s="21">
        <f t="shared" si="1"/>
        <v>0</v>
      </c>
      <c r="AE19" s="21">
        <f t="shared" si="1"/>
        <v>0</v>
      </c>
    </row>
    <row r="20" spans="1:31" x14ac:dyDescent="0.3">
      <c r="A20" s="61">
        <v>45107</v>
      </c>
      <c r="B20" s="52">
        <f>'OC A CONTRATAR US$'!B20*'OC A CONTRATAR'!$E20</f>
        <v>0</v>
      </c>
      <c r="C20" s="52">
        <f>'OC A CONTRATAR US$'!C20*'OC A CONTRATAR'!$E20</f>
        <v>0</v>
      </c>
      <c r="D20" s="52">
        <f>'OC A CONTRATAR US$'!D20*'OC A CONTRATAR'!$E20</f>
        <v>0</v>
      </c>
      <c r="E20" s="151">
        <f>IF($E$2=0,Encargos!C25,$E$2)</f>
        <v>5.35</v>
      </c>
      <c r="F20" s="61">
        <v>45107</v>
      </c>
      <c r="G20" s="52">
        <f>'OC A CONTRATAR US$'!G20*'OC A CONTRATAR'!$J20</f>
        <v>0</v>
      </c>
      <c r="H20" s="52">
        <f>'OC A CONTRATAR US$'!H20*'OC A CONTRATAR'!$J20</f>
        <v>0</v>
      </c>
      <c r="I20" s="52">
        <f>'OC A CONTRATAR US$'!I20*'OC A CONTRATAR'!$J20</f>
        <v>0</v>
      </c>
      <c r="J20" s="151">
        <f>IF($J$2=0,Encargos!C25,$J$2)</f>
        <v>4.8413000000000004</v>
      </c>
      <c r="K20" s="61">
        <v>45107</v>
      </c>
      <c r="L20" s="52">
        <f>'OC A CONTRATAR US$'!L20*'OC A CONTRATAR'!$O20</f>
        <v>0</v>
      </c>
      <c r="M20" s="52">
        <f>'OC A CONTRATAR US$'!M20*'OC A CONTRATAR'!$O20</f>
        <v>0</v>
      </c>
      <c r="N20" s="52">
        <f>'OC A CONTRATAR US$'!N20*'OC A CONTRATAR'!$O20</f>
        <v>0</v>
      </c>
      <c r="O20" s="151">
        <f>IF($O$2=0,Encargos!C25,$O$2)</f>
        <v>4.8413000000000004</v>
      </c>
      <c r="P20" s="61">
        <v>45107</v>
      </c>
      <c r="Q20" s="52"/>
      <c r="R20" s="52"/>
      <c r="S20" s="52"/>
      <c r="T20" s="151">
        <f>IF($T$2=0,Encargos!M25,$T$2)</f>
        <v>0</v>
      </c>
      <c r="V20" s="61">
        <v>45107</v>
      </c>
      <c r="W20" s="52">
        <v>0</v>
      </c>
      <c r="X20" s="52">
        <v>0</v>
      </c>
      <c r="Y20" s="52">
        <f t="shared" si="2"/>
        <v>0</v>
      </c>
      <c r="Z20" s="151"/>
      <c r="AB20" s="76">
        <v>45107</v>
      </c>
      <c r="AC20" s="21">
        <f t="shared" si="0"/>
        <v>0</v>
      </c>
      <c r="AD20" s="21">
        <f t="shared" si="1"/>
        <v>0</v>
      </c>
      <c r="AE20" s="21">
        <f t="shared" si="1"/>
        <v>0</v>
      </c>
    </row>
    <row r="21" spans="1:31" x14ac:dyDescent="0.3">
      <c r="A21" s="61">
        <v>45138</v>
      </c>
      <c r="B21" s="52">
        <f>'OC A CONTRATAR US$'!B21*'OC A CONTRATAR'!$E21</f>
        <v>0</v>
      </c>
      <c r="C21" s="52">
        <f>'OC A CONTRATAR US$'!C21*'OC A CONTRATAR'!$E21</f>
        <v>0</v>
      </c>
      <c r="D21" s="52">
        <f>'OC A CONTRATAR US$'!D21*'OC A CONTRATAR'!$E21</f>
        <v>0</v>
      </c>
      <c r="E21" s="151">
        <f>IF($E$2=0,Encargos!C26,$E$2)</f>
        <v>5.35</v>
      </c>
      <c r="F21" s="61">
        <v>45138</v>
      </c>
      <c r="G21" s="52">
        <f>'OC A CONTRATAR US$'!G21*'OC A CONTRATAR'!$J21</f>
        <v>0</v>
      </c>
      <c r="H21" s="52">
        <f>'OC A CONTRATAR US$'!H21*'OC A CONTRATAR'!$J21</f>
        <v>0</v>
      </c>
      <c r="I21" s="52">
        <f>'OC A CONTRATAR US$'!I21*'OC A CONTRATAR'!$J21</f>
        <v>0</v>
      </c>
      <c r="J21" s="151">
        <f>IF($J$2=0,Encargos!C26,$J$2)</f>
        <v>4.8413000000000004</v>
      </c>
      <c r="K21" s="61">
        <v>45138</v>
      </c>
      <c r="L21" s="52">
        <f>'OC A CONTRATAR US$'!L21*'OC A CONTRATAR'!$O21</f>
        <v>0</v>
      </c>
      <c r="M21" s="52">
        <f>'OC A CONTRATAR US$'!M21*'OC A CONTRATAR'!$O21</f>
        <v>0</v>
      </c>
      <c r="N21" s="52">
        <f>'OC A CONTRATAR US$'!N21*'OC A CONTRATAR'!$O21</f>
        <v>0</v>
      </c>
      <c r="O21" s="151">
        <f>IF($O$2=0,Encargos!C26,$O$2)</f>
        <v>4.8413000000000004</v>
      </c>
      <c r="P21" s="61">
        <v>45138</v>
      </c>
      <c r="Q21" s="52"/>
      <c r="R21" s="52"/>
      <c r="S21" s="52"/>
      <c r="T21" s="151">
        <f>IF($T$2=0,Encargos!M26,$T$2)</f>
        <v>0</v>
      </c>
      <c r="V21" s="61">
        <v>45138</v>
      </c>
      <c r="W21" s="52">
        <v>0</v>
      </c>
      <c r="X21" s="52">
        <v>0</v>
      </c>
      <c r="Y21" s="52">
        <f t="shared" si="2"/>
        <v>0</v>
      </c>
      <c r="Z21" s="151"/>
      <c r="AB21" s="76">
        <v>45138</v>
      </c>
      <c r="AC21" s="21">
        <f t="shared" si="0"/>
        <v>0</v>
      </c>
      <c r="AD21" s="21">
        <f t="shared" si="1"/>
        <v>0</v>
      </c>
      <c r="AE21" s="21">
        <f t="shared" si="1"/>
        <v>0</v>
      </c>
    </row>
    <row r="22" spans="1:31" x14ac:dyDescent="0.3">
      <c r="A22" s="61">
        <v>45169</v>
      </c>
      <c r="B22" s="52">
        <f>'OC A CONTRATAR US$'!B22*'OC A CONTRATAR'!$E22</f>
        <v>0</v>
      </c>
      <c r="C22" s="52">
        <f>'OC A CONTRATAR US$'!C22*'OC A CONTRATAR'!$E22</f>
        <v>0</v>
      </c>
      <c r="D22" s="52">
        <f>'OC A CONTRATAR US$'!D22*'OC A CONTRATAR'!$E22</f>
        <v>0</v>
      </c>
      <c r="E22" s="151">
        <f>IF($E$2=0,Encargos!C27,$E$2)</f>
        <v>5.35</v>
      </c>
      <c r="F22" s="61">
        <v>45169</v>
      </c>
      <c r="G22" s="52">
        <f>'OC A CONTRATAR US$'!G22*'OC A CONTRATAR'!$J22</f>
        <v>0</v>
      </c>
      <c r="H22" s="52">
        <f>'OC A CONTRATAR US$'!H22*'OC A CONTRATAR'!$J22</f>
        <v>0</v>
      </c>
      <c r="I22" s="52">
        <f>'OC A CONTRATAR US$'!I22*'OC A CONTRATAR'!$J22</f>
        <v>0</v>
      </c>
      <c r="J22" s="151">
        <f>IF($J$2=0,Encargos!C27,$J$2)</f>
        <v>4.8413000000000004</v>
      </c>
      <c r="K22" s="61">
        <v>45169</v>
      </c>
      <c r="L22" s="52">
        <f>'OC A CONTRATAR US$'!L22*'OC A CONTRATAR'!$O22</f>
        <v>0</v>
      </c>
      <c r="M22" s="52">
        <f>'OC A CONTRATAR US$'!M22*'OC A CONTRATAR'!$O22</f>
        <v>0</v>
      </c>
      <c r="N22" s="52">
        <f>'OC A CONTRATAR US$'!N22*'OC A CONTRATAR'!$O22</f>
        <v>0</v>
      </c>
      <c r="O22" s="151">
        <f>IF($O$2=0,Encargos!C27,$O$2)</f>
        <v>4.8413000000000004</v>
      </c>
      <c r="P22" s="61">
        <v>45169</v>
      </c>
      <c r="Q22" s="52"/>
      <c r="R22" s="52"/>
      <c r="S22" s="52"/>
      <c r="T22" s="151">
        <f>IF($T$2=0,Encargos!M27,$T$2)</f>
        <v>0</v>
      </c>
      <c r="V22" s="61">
        <v>45169</v>
      </c>
      <c r="W22" s="52">
        <v>0</v>
      </c>
      <c r="X22" s="52">
        <v>0</v>
      </c>
      <c r="Y22" s="52">
        <f t="shared" si="2"/>
        <v>0</v>
      </c>
      <c r="Z22" s="151"/>
      <c r="AB22" s="76">
        <v>45169</v>
      </c>
      <c r="AC22" s="21">
        <f t="shared" si="0"/>
        <v>0</v>
      </c>
      <c r="AD22" s="21">
        <f t="shared" si="1"/>
        <v>0</v>
      </c>
      <c r="AE22" s="21">
        <f t="shared" si="1"/>
        <v>0</v>
      </c>
    </row>
    <row r="23" spans="1:31" x14ac:dyDescent="0.3">
      <c r="A23" s="61">
        <v>45199</v>
      </c>
      <c r="B23" s="52">
        <f>'OC A CONTRATAR US$'!B23*'OC A CONTRATAR'!$E23</f>
        <v>0</v>
      </c>
      <c r="C23" s="52">
        <f>'OC A CONTRATAR US$'!C23*'OC A CONTRATAR'!$E23</f>
        <v>0</v>
      </c>
      <c r="D23" s="52">
        <f>'OC A CONTRATAR US$'!D23*'OC A CONTRATAR'!$E23</f>
        <v>0</v>
      </c>
      <c r="E23" s="151">
        <f>IF($E$2=0,Encargos!C28,$E$2)</f>
        <v>5.35</v>
      </c>
      <c r="F23" s="61">
        <v>45199</v>
      </c>
      <c r="G23" s="52">
        <f>'OC A CONTRATAR US$'!G23*'OC A CONTRATAR'!$J23</f>
        <v>0</v>
      </c>
      <c r="H23" s="52">
        <f>'OC A CONTRATAR US$'!H23*'OC A CONTRATAR'!$J23</f>
        <v>0</v>
      </c>
      <c r="I23" s="52">
        <f>'OC A CONTRATAR US$'!I23*'OC A CONTRATAR'!$J23</f>
        <v>0</v>
      </c>
      <c r="J23" s="151">
        <f>IF($J$2=0,Encargos!C28,$J$2)</f>
        <v>4.8413000000000004</v>
      </c>
      <c r="K23" s="61">
        <v>45199</v>
      </c>
      <c r="L23" s="52">
        <f>'OC A CONTRATAR US$'!L23*'OC A CONTRATAR'!$O23</f>
        <v>0</v>
      </c>
      <c r="M23" s="52">
        <f>'OC A CONTRATAR US$'!M23*'OC A CONTRATAR'!$O23</f>
        <v>0</v>
      </c>
      <c r="N23" s="52">
        <f>'OC A CONTRATAR US$'!N23*'OC A CONTRATAR'!$O23</f>
        <v>0</v>
      </c>
      <c r="O23" s="151">
        <f>IF($O$2=0,Encargos!C28,$O$2)</f>
        <v>4.8413000000000004</v>
      </c>
      <c r="P23" s="61">
        <v>45199</v>
      </c>
      <c r="Q23" s="52"/>
      <c r="R23" s="52"/>
      <c r="S23" s="52"/>
      <c r="T23" s="151">
        <f>IF($T$2=0,Encargos!M28,$T$2)</f>
        <v>0</v>
      </c>
      <c r="V23" s="61">
        <v>45199</v>
      </c>
      <c r="W23" s="52">
        <v>0</v>
      </c>
      <c r="X23" s="52">
        <v>0</v>
      </c>
      <c r="Y23" s="52">
        <f t="shared" si="2"/>
        <v>0</v>
      </c>
      <c r="Z23" s="151"/>
      <c r="AB23" s="76">
        <v>45199</v>
      </c>
      <c r="AC23" s="21">
        <f t="shared" si="0"/>
        <v>0</v>
      </c>
      <c r="AD23" s="21">
        <f t="shared" ref="AD23:AE42" si="3">SUMIF($A$2:$Z$2,AD$2,$A23:$Z23)</f>
        <v>0</v>
      </c>
      <c r="AE23" s="21">
        <f t="shared" si="3"/>
        <v>0</v>
      </c>
    </row>
    <row r="24" spans="1:31" x14ac:dyDescent="0.3">
      <c r="A24" s="61">
        <v>45230</v>
      </c>
      <c r="B24" s="52">
        <f>'OC A CONTRATAR US$'!B24*'OC A CONTRATAR'!$E24</f>
        <v>0</v>
      </c>
      <c r="C24" s="52">
        <f>'OC A CONTRATAR US$'!C24*'OC A CONTRATAR'!$E24</f>
        <v>0</v>
      </c>
      <c r="D24" s="52">
        <f>'OC A CONTRATAR US$'!D24*'OC A CONTRATAR'!$E24</f>
        <v>0</v>
      </c>
      <c r="E24" s="151">
        <f>IF($E$2=0,Encargos!C29,$E$2)</f>
        <v>5.35</v>
      </c>
      <c r="F24" s="61">
        <v>45230</v>
      </c>
      <c r="G24" s="52">
        <f>'OC A CONTRATAR US$'!G24*'OC A CONTRATAR'!$J24</f>
        <v>0</v>
      </c>
      <c r="H24" s="52">
        <f>'OC A CONTRATAR US$'!H24*'OC A CONTRATAR'!$J24</f>
        <v>0</v>
      </c>
      <c r="I24" s="52">
        <f>'OC A CONTRATAR US$'!I24*'OC A CONTRATAR'!$J24</f>
        <v>0</v>
      </c>
      <c r="J24" s="151">
        <f>IF($J$2=0,Encargos!C29,$J$2)</f>
        <v>4.8413000000000004</v>
      </c>
      <c r="K24" s="61">
        <v>45230</v>
      </c>
      <c r="L24" s="52">
        <f>'OC A CONTRATAR US$'!L24*'OC A CONTRATAR'!$O24</f>
        <v>0</v>
      </c>
      <c r="M24" s="52">
        <f>'OC A CONTRATAR US$'!M24*'OC A CONTRATAR'!$O24</f>
        <v>0</v>
      </c>
      <c r="N24" s="52">
        <f>'OC A CONTRATAR US$'!N24*'OC A CONTRATAR'!$O24</f>
        <v>0</v>
      </c>
      <c r="O24" s="151">
        <f>IF($O$2=0,Encargos!C29,$O$2)</f>
        <v>4.8413000000000004</v>
      </c>
      <c r="P24" s="61">
        <v>45230</v>
      </c>
      <c r="Q24" s="52"/>
      <c r="R24" s="52"/>
      <c r="S24" s="52"/>
      <c r="T24" s="151">
        <f>IF($T$2=0,Encargos!M29,$T$2)</f>
        <v>0</v>
      </c>
      <c r="V24" s="61">
        <v>45230</v>
      </c>
      <c r="W24" s="52">
        <v>0</v>
      </c>
      <c r="X24" s="52">
        <v>0</v>
      </c>
      <c r="Y24" s="52">
        <f t="shared" si="2"/>
        <v>0</v>
      </c>
      <c r="Z24" s="151"/>
      <c r="AB24" s="76">
        <v>45230</v>
      </c>
      <c r="AC24" s="21">
        <f t="shared" si="0"/>
        <v>0</v>
      </c>
      <c r="AD24" s="21">
        <f t="shared" si="3"/>
        <v>0</v>
      </c>
      <c r="AE24" s="21">
        <f t="shared" si="3"/>
        <v>0</v>
      </c>
    </row>
    <row r="25" spans="1:31" x14ac:dyDescent="0.3">
      <c r="A25" s="61">
        <v>45260</v>
      </c>
      <c r="B25" s="52">
        <f>'OC A CONTRATAR US$'!B25*'OC A CONTRATAR'!$E25</f>
        <v>0</v>
      </c>
      <c r="C25" s="52">
        <f>'OC A CONTRATAR US$'!C25*'OC A CONTRATAR'!$E25</f>
        <v>0</v>
      </c>
      <c r="D25" s="52">
        <f>'OC A CONTRATAR US$'!D25*'OC A CONTRATAR'!$E25</f>
        <v>0</v>
      </c>
      <c r="E25" s="151">
        <f>IF($E$2=0,Encargos!C30,$E$2)</f>
        <v>5.35</v>
      </c>
      <c r="F25" s="61">
        <v>45260</v>
      </c>
      <c r="G25" s="52">
        <f>'OC A CONTRATAR US$'!G25*'OC A CONTRATAR'!$J25</f>
        <v>0</v>
      </c>
      <c r="H25" s="52">
        <f>'OC A CONTRATAR US$'!H25*'OC A CONTRATAR'!$J25</f>
        <v>0</v>
      </c>
      <c r="I25" s="52">
        <f>'OC A CONTRATAR US$'!I25*'OC A CONTRATAR'!$J25</f>
        <v>0</v>
      </c>
      <c r="J25" s="151">
        <f>IF($J$2=0,Encargos!C30,$J$2)</f>
        <v>4.8413000000000004</v>
      </c>
      <c r="K25" s="61">
        <v>45260</v>
      </c>
      <c r="L25" s="52">
        <f>'OC A CONTRATAR US$'!L25*'OC A CONTRATAR'!$O25</f>
        <v>0</v>
      </c>
      <c r="M25" s="52">
        <f>'OC A CONTRATAR US$'!M25*'OC A CONTRATAR'!$O25</f>
        <v>0</v>
      </c>
      <c r="N25" s="52">
        <f>'OC A CONTRATAR US$'!N25*'OC A CONTRATAR'!$O25</f>
        <v>0</v>
      </c>
      <c r="O25" s="151">
        <f>IF($O$2=0,Encargos!C30,$O$2)</f>
        <v>4.8413000000000004</v>
      </c>
      <c r="P25" s="61">
        <v>45260</v>
      </c>
      <c r="Q25" s="52"/>
      <c r="R25" s="52"/>
      <c r="S25" s="52"/>
      <c r="T25" s="151">
        <f>IF($T$2=0,Encargos!M30,$T$2)</f>
        <v>0</v>
      </c>
      <c r="V25" s="61">
        <v>45260</v>
      </c>
      <c r="W25" s="52">
        <v>0</v>
      </c>
      <c r="X25" s="52">
        <v>0</v>
      </c>
      <c r="Y25" s="52">
        <f t="shared" si="2"/>
        <v>0</v>
      </c>
      <c r="Z25" s="151"/>
      <c r="AB25" s="76">
        <v>45260</v>
      </c>
      <c r="AC25" s="21">
        <f t="shared" si="0"/>
        <v>0</v>
      </c>
      <c r="AD25" s="21">
        <f t="shared" si="3"/>
        <v>0</v>
      </c>
      <c r="AE25" s="21">
        <f t="shared" si="3"/>
        <v>0</v>
      </c>
    </row>
    <row r="26" spans="1:31" x14ac:dyDescent="0.3">
      <c r="A26" s="61">
        <v>45291</v>
      </c>
      <c r="B26" s="52">
        <f>'OC A CONTRATAR US$'!B26*'OC A CONTRATAR'!$E26</f>
        <v>0</v>
      </c>
      <c r="C26" s="52">
        <f>'OC A CONTRATAR US$'!C26*'OC A CONTRATAR'!$E26</f>
        <v>0</v>
      </c>
      <c r="D26" s="52">
        <f>'OC A CONTRATAR US$'!D26*'OC A CONTRATAR'!$E26</f>
        <v>0</v>
      </c>
      <c r="E26" s="151">
        <f>IF($E$2=0,Encargos!C31,$E$2)</f>
        <v>5.35</v>
      </c>
      <c r="F26" s="61">
        <v>45291</v>
      </c>
      <c r="G26" s="52">
        <f>'OC A CONTRATAR US$'!G26*'OC A CONTRATAR'!$J26</f>
        <v>0</v>
      </c>
      <c r="H26" s="52">
        <f>'OC A CONTRATAR US$'!H26*'OC A CONTRATAR'!$J26</f>
        <v>0</v>
      </c>
      <c r="I26" s="52">
        <f>'OC A CONTRATAR US$'!I26*'OC A CONTRATAR'!$J26</f>
        <v>0</v>
      </c>
      <c r="J26" s="151">
        <f>IF($J$2=0,Encargos!C31,$J$2)</f>
        <v>4.8413000000000004</v>
      </c>
      <c r="K26" s="61">
        <v>45291</v>
      </c>
      <c r="L26" s="52">
        <f>'OC A CONTRATAR US$'!L26*'OC A CONTRATAR'!$O26</f>
        <v>0</v>
      </c>
      <c r="M26" s="52">
        <f>'OC A CONTRATAR US$'!M26*'OC A CONTRATAR'!$O26</f>
        <v>0</v>
      </c>
      <c r="N26" s="52">
        <f>'OC A CONTRATAR US$'!N26*'OC A CONTRATAR'!$O26</f>
        <v>0</v>
      </c>
      <c r="O26" s="151">
        <f>IF($O$2=0,Encargos!C31,$O$2)</f>
        <v>4.8413000000000004</v>
      </c>
      <c r="P26" s="61">
        <v>45291</v>
      </c>
      <c r="Q26" s="52"/>
      <c r="R26" s="52"/>
      <c r="S26" s="52"/>
      <c r="T26" s="151">
        <f>IF($T$2=0,Encargos!M31,$T$2)</f>
        <v>0</v>
      </c>
      <c r="V26" s="61">
        <v>45291</v>
      </c>
      <c r="W26" s="52">
        <v>0</v>
      </c>
      <c r="X26" s="52">
        <v>0</v>
      </c>
      <c r="Y26" s="52">
        <f t="shared" si="2"/>
        <v>0</v>
      </c>
      <c r="Z26" s="151"/>
      <c r="AB26" s="76">
        <v>45291</v>
      </c>
      <c r="AC26" s="21">
        <f t="shared" si="0"/>
        <v>0</v>
      </c>
      <c r="AD26" s="21">
        <f t="shared" si="3"/>
        <v>0</v>
      </c>
      <c r="AE26" s="21">
        <f t="shared" si="3"/>
        <v>0</v>
      </c>
    </row>
    <row r="27" spans="1:31" x14ac:dyDescent="0.3">
      <c r="A27" s="61">
        <v>45322</v>
      </c>
      <c r="B27" s="52">
        <f>'OC A CONTRATAR US$'!B27*'OC A CONTRATAR'!$E27</f>
        <v>0</v>
      </c>
      <c r="C27" s="52">
        <f>'OC A CONTRATAR US$'!C27*'OC A CONTRATAR'!$E27</f>
        <v>0</v>
      </c>
      <c r="D27" s="52">
        <f>'OC A CONTRATAR US$'!D27*'OC A CONTRATAR'!$E27</f>
        <v>0</v>
      </c>
      <c r="E27" s="151">
        <f>IF($E$2=0,Encargos!C32,$E$2)</f>
        <v>5.35</v>
      </c>
      <c r="F27" s="61">
        <v>45322</v>
      </c>
      <c r="G27" s="52">
        <f>'OC A CONTRATAR US$'!G27*'OC A CONTRATAR'!$J27</f>
        <v>0</v>
      </c>
      <c r="H27" s="52">
        <f>'OC A CONTRATAR US$'!H27*'OC A CONTRATAR'!$J27</f>
        <v>0</v>
      </c>
      <c r="I27" s="52">
        <f>'OC A CONTRATAR US$'!I27*'OC A CONTRATAR'!$J27</f>
        <v>0</v>
      </c>
      <c r="J27" s="151">
        <f>IF($J$2=0,Encargos!C32,$J$2)</f>
        <v>4.8413000000000004</v>
      </c>
      <c r="K27" s="61">
        <v>45322</v>
      </c>
      <c r="L27" s="52">
        <f>'OC A CONTRATAR US$'!L27*'OC A CONTRATAR'!$O27</f>
        <v>0</v>
      </c>
      <c r="M27" s="52">
        <f>'OC A CONTRATAR US$'!M27*'OC A CONTRATAR'!$O27</f>
        <v>0</v>
      </c>
      <c r="N27" s="52">
        <f>'OC A CONTRATAR US$'!N27*'OC A CONTRATAR'!$O27</f>
        <v>0</v>
      </c>
      <c r="O27" s="151">
        <f>IF($O$2=0,Encargos!C32,$O$2)</f>
        <v>4.8413000000000004</v>
      </c>
      <c r="P27" s="61">
        <v>45322</v>
      </c>
      <c r="Q27" s="52"/>
      <c r="R27" s="52"/>
      <c r="S27" s="52"/>
      <c r="T27" s="151">
        <f>IF($T$2=0,Encargos!M32,$T$2)</f>
        <v>0</v>
      </c>
      <c r="V27" s="61">
        <v>45322</v>
      </c>
      <c r="W27" s="52">
        <v>0</v>
      </c>
      <c r="X27" s="52">
        <v>0</v>
      </c>
      <c r="Y27" s="52">
        <f t="shared" si="2"/>
        <v>0</v>
      </c>
      <c r="Z27" s="151"/>
      <c r="AB27" s="76">
        <v>45322</v>
      </c>
      <c r="AC27" s="21">
        <f t="shared" si="0"/>
        <v>0</v>
      </c>
      <c r="AD27" s="21">
        <f t="shared" si="3"/>
        <v>0</v>
      </c>
      <c r="AE27" s="21">
        <f t="shared" si="3"/>
        <v>0</v>
      </c>
    </row>
    <row r="28" spans="1:31" x14ac:dyDescent="0.3">
      <c r="A28" s="61">
        <v>45351</v>
      </c>
      <c r="B28" s="52">
        <f>'OC A CONTRATAR US$'!B28*'OC A CONTRATAR'!$E28</f>
        <v>0</v>
      </c>
      <c r="C28" s="52">
        <f>'OC A CONTRATAR US$'!C28*'OC A CONTRATAR'!$E28</f>
        <v>0</v>
      </c>
      <c r="D28" s="52">
        <f>'OC A CONTRATAR US$'!D28*'OC A CONTRATAR'!$E28</f>
        <v>0</v>
      </c>
      <c r="E28" s="151">
        <f>IF($E$2=0,Encargos!C33,$E$2)</f>
        <v>5.35</v>
      </c>
      <c r="F28" s="61">
        <v>45351</v>
      </c>
      <c r="G28" s="52">
        <f>'OC A CONTRATAR US$'!G28*'OC A CONTRATAR'!$J28</f>
        <v>0</v>
      </c>
      <c r="H28" s="52">
        <f>'OC A CONTRATAR US$'!H28*'OC A CONTRATAR'!$J28</f>
        <v>0</v>
      </c>
      <c r="I28" s="52">
        <f>'OC A CONTRATAR US$'!I28*'OC A CONTRATAR'!$J28</f>
        <v>0</v>
      </c>
      <c r="J28" s="151">
        <f>IF($J$2=0,Encargos!C33,$J$2)</f>
        <v>4.8413000000000004</v>
      </c>
      <c r="K28" s="61">
        <v>45351</v>
      </c>
      <c r="L28" s="52">
        <f>'OC A CONTRATAR US$'!L28*'OC A CONTRATAR'!$O28</f>
        <v>0</v>
      </c>
      <c r="M28" s="52">
        <f>'OC A CONTRATAR US$'!M28*'OC A CONTRATAR'!$O28</f>
        <v>0</v>
      </c>
      <c r="N28" s="52">
        <f>'OC A CONTRATAR US$'!N28*'OC A CONTRATAR'!$O28</f>
        <v>0</v>
      </c>
      <c r="O28" s="151">
        <f>IF($O$2=0,Encargos!C33,$O$2)</f>
        <v>4.8413000000000004</v>
      </c>
      <c r="P28" s="61">
        <v>45351</v>
      </c>
      <c r="Q28" s="52"/>
      <c r="R28" s="52"/>
      <c r="S28" s="52"/>
      <c r="T28" s="151">
        <f>IF($T$2=0,Encargos!M33,$T$2)</f>
        <v>0</v>
      </c>
      <c r="V28" s="61">
        <v>45351</v>
      </c>
      <c r="W28" s="52">
        <v>0</v>
      </c>
      <c r="X28" s="52">
        <v>0</v>
      </c>
      <c r="Y28" s="52">
        <f t="shared" si="2"/>
        <v>0</v>
      </c>
      <c r="Z28" s="151"/>
      <c r="AB28" s="76">
        <v>45351</v>
      </c>
      <c r="AC28" s="21">
        <f t="shared" si="0"/>
        <v>0</v>
      </c>
      <c r="AD28" s="21">
        <f t="shared" si="3"/>
        <v>0</v>
      </c>
      <c r="AE28" s="21">
        <f t="shared" si="3"/>
        <v>0</v>
      </c>
    </row>
    <row r="29" spans="1:31" x14ac:dyDescent="0.3">
      <c r="A29" s="61">
        <v>45382</v>
      </c>
      <c r="B29" s="52">
        <f>'OC A CONTRATAR US$'!B29*'OC A CONTRATAR'!$E29</f>
        <v>0</v>
      </c>
      <c r="C29" s="52">
        <f>'OC A CONTRATAR US$'!C29*'OC A CONTRATAR'!$E29</f>
        <v>0</v>
      </c>
      <c r="D29" s="52">
        <f>'OC A CONTRATAR US$'!D29*'OC A CONTRATAR'!$E29</f>
        <v>0</v>
      </c>
      <c r="E29" s="151">
        <f>IF($E$2=0,Encargos!C34,$E$2)</f>
        <v>5.35</v>
      </c>
      <c r="F29" s="61">
        <v>45382</v>
      </c>
      <c r="G29" s="52">
        <f>'OC A CONTRATAR US$'!G29*'OC A CONTRATAR'!$J29</f>
        <v>0</v>
      </c>
      <c r="H29" s="52">
        <f>'OC A CONTRATAR US$'!H29*'OC A CONTRATAR'!$J29</f>
        <v>0</v>
      </c>
      <c r="I29" s="52">
        <f>'OC A CONTRATAR US$'!I29*'OC A CONTRATAR'!$J29</f>
        <v>0</v>
      </c>
      <c r="J29" s="151">
        <f>IF($J$2=0,Encargos!C34,$J$2)</f>
        <v>4.8413000000000004</v>
      </c>
      <c r="K29" s="61">
        <v>45382</v>
      </c>
      <c r="L29" s="52">
        <f>'OC A CONTRATAR US$'!L29*'OC A CONTRATAR'!$O29</f>
        <v>0</v>
      </c>
      <c r="M29" s="52">
        <f>'OC A CONTRATAR US$'!M29*'OC A CONTRATAR'!$O29</f>
        <v>0</v>
      </c>
      <c r="N29" s="52">
        <f>'OC A CONTRATAR US$'!N29*'OC A CONTRATAR'!$O29</f>
        <v>0</v>
      </c>
      <c r="O29" s="151">
        <f>IF($O$2=0,Encargos!C34,$O$2)</f>
        <v>4.8413000000000004</v>
      </c>
      <c r="P29" s="61">
        <v>45382</v>
      </c>
      <c r="Q29" s="52"/>
      <c r="R29" s="52"/>
      <c r="S29" s="52"/>
      <c r="T29" s="151">
        <f>IF($T$2=0,Encargos!M34,$T$2)</f>
        <v>0</v>
      </c>
      <c r="V29" s="61">
        <v>45382</v>
      </c>
      <c r="W29" s="52">
        <v>0</v>
      </c>
      <c r="X29" s="52">
        <v>0</v>
      </c>
      <c r="Y29" s="52">
        <f t="shared" si="2"/>
        <v>0</v>
      </c>
      <c r="Z29" s="151"/>
      <c r="AB29" s="76">
        <v>45382</v>
      </c>
      <c r="AC29" s="21">
        <f t="shared" si="0"/>
        <v>0</v>
      </c>
      <c r="AD29" s="21">
        <f t="shared" si="3"/>
        <v>0</v>
      </c>
      <c r="AE29" s="21">
        <f t="shared" si="3"/>
        <v>0</v>
      </c>
    </row>
    <row r="30" spans="1:31" x14ac:dyDescent="0.3">
      <c r="A30" s="61">
        <v>45412</v>
      </c>
      <c r="B30" s="52">
        <f>'OC A CONTRATAR US$'!B30*'OC A CONTRATAR'!$E30</f>
        <v>0</v>
      </c>
      <c r="C30" s="52">
        <f>'OC A CONTRATAR US$'!C30*'OC A CONTRATAR'!$E30</f>
        <v>0</v>
      </c>
      <c r="D30" s="52">
        <f>'OC A CONTRATAR US$'!D30*'OC A CONTRATAR'!$E30</f>
        <v>0</v>
      </c>
      <c r="E30" s="151">
        <f>IF($E$2=0,Encargos!C35,$E$2)</f>
        <v>5.35</v>
      </c>
      <c r="F30" s="61">
        <v>45412</v>
      </c>
      <c r="G30" s="52">
        <f>'OC A CONTRATAR US$'!G30*'OC A CONTRATAR'!$J30</f>
        <v>0</v>
      </c>
      <c r="H30" s="52">
        <f>'OC A CONTRATAR US$'!H30*'OC A CONTRATAR'!$J30</f>
        <v>0</v>
      </c>
      <c r="I30" s="52">
        <f>'OC A CONTRATAR US$'!I30*'OC A CONTRATAR'!$J30</f>
        <v>0</v>
      </c>
      <c r="J30" s="151">
        <f>IF($J$2=0,Encargos!C35,$J$2)</f>
        <v>4.8413000000000004</v>
      </c>
      <c r="K30" s="61">
        <v>45412</v>
      </c>
      <c r="L30" s="52">
        <f>'OC A CONTRATAR US$'!L30*'OC A CONTRATAR'!$O30</f>
        <v>0</v>
      </c>
      <c r="M30" s="52">
        <f>'OC A CONTRATAR US$'!M30*'OC A CONTRATAR'!$O30</f>
        <v>0</v>
      </c>
      <c r="N30" s="52">
        <f>'OC A CONTRATAR US$'!N30*'OC A CONTRATAR'!$O30</f>
        <v>0</v>
      </c>
      <c r="O30" s="151">
        <f>IF($O$2=0,Encargos!C35,$O$2)</f>
        <v>4.8413000000000004</v>
      </c>
      <c r="P30" s="61">
        <v>45412</v>
      </c>
      <c r="Q30" s="52"/>
      <c r="R30" s="52"/>
      <c r="S30" s="52"/>
      <c r="T30" s="151">
        <f>IF($T$2=0,Encargos!M35,$T$2)</f>
        <v>0</v>
      </c>
      <c r="V30" s="61">
        <v>45412</v>
      </c>
      <c r="W30" s="52">
        <v>0</v>
      </c>
      <c r="X30" s="52">
        <v>0</v>
      </c>
      <c r="Y30" s="52">
        <f t="shared" si="2"/>
        <v>0</v>
      </c>
      <c r="Z30" s="151"/>
      <c r="AB30" s="76">
        <v>45412</v>
      </c>
      <c r="AC30" s="21">
        <f t="shared" si="0"/>
        <v>0</v>
      </c>
      <c r="AD30" s="21">
        <f t="shared" si="3"/>
        <v>0</v>
      </c>
      <c r="AE30" s="21">
        <f t="shared" si="3"/>
        <v>0</v>
      </c>
    </row>
    <row r="31" spans="1:31" x14ac:dyDescent="0.3">
      <c r="A31" s="61">
        <v>45443</v>
      </c>
      <c r="B31" s="52">
        <f>'OC A CONTRATAR US$'!B31*'OC A CONTRATAR'!$E31</f>
        <v>0</v>
      </c>
      <c r="C31" s="52">
        <f>'OC A CONTRATAR US$'!C31*'OC A CONTRATAR'!$E31</f>
        <v>0</v>
      </c>
      <c r="D31" s="52">
        <f>'OC A CONTRATAR US$'!D31*'OC A CONTRATAR'!$E31</f>
        <v>0</v>
      </c>
      <c r="E31" s="151">
        <f>IF($E$2=0,Encargos!C36,$E$2)</f>
        <v>5.35</v>
      </c>
      <c r="F31" s="61">
        <v>45443</v>
      </c>
      <c r="G31" s="52">
        <f>'OC A CONTRATAR US$'!G31*'OC A CONTRATAR'!$J31</f>
        <v>0</v>
      </c>
      <c r="H31" s="52">
        <f>'OC A CONTRATAR US$'!H31*'OC A CONTRATAR'!$J31</f>
        <v>0</v>
      </c>
      <c r="I31" s="52">
        <f>'OC A CONTRATAR US$'!I31*'OC A CONTRATAR'!$J31</f>
        <v>0</v>
      </c>
      <c r="J31" s="151">
        <f>IF($J$2=0,Encargos!C36,$J$2)</f>
        <v>4.8413000000000004</v>
      </c>
      <c r="K31" s="61">
        <v>45443</v>
      </c>
      <c r="L31" s="52">
        <f>'OC A CONTRATAR US$'!L31*'OC A CONTRATAR'!$O31</f>
        <v>0</v>
      </c>
      <c r="M31" s="52">
        <f>'OC A CONTRATAR US$'!M31*'OC A CONTRATAR'!$O31</f>
        <v>0</v>
      </c>
      <c r="N31" s="52">
        <f>'OC A CONTRATAR US$'!N31*'OC A CONTRATAR'!$O31</f>
        <v>0</v>
      </c>
      <c r="O31" s="151">
        <f>IF($O$2=0,Encargos!C36,$O$2)</f>
        <v>4.8413000000000004</v>
      </c>
      <c r="P31" s="61">
        <v>45443</v>
      </c>
      <c r="Q31" s="52"/>
      <c r="R31" s="52"/>
      <c r="S31" s="52"/>
      <c r="T31" s="151">
        <f>IF($T$2=0,Encargos!M36,$T$2)</f>
        <v>0</v>
      </c>
      <c r="V31" s="61">
        <v>45443</v>
      </c>
      <c r="W31" s="52">
        <v>0</v>
      </c>
      <c r="X31" s="52">
        <v>0</v>
      </c>
      <c r="Y31" s="52">
        <f t="shared" si="2"/>
        <v>0</v>
      </c>
      <c r="Z31" s="151"/>
      <c r="AB31" s="76">
        <v>45443</v>
      </c>
      <c r="AC31" s="21">
        <f t="shared" si="0"/>
        <v>0</v>
      </c>
      <c r="AD31" s="21">
        <f t="shared" si="3"/>
        <v>0</v>
      </c>
      <c r="AE31" s="21">
        <f t="shared" si="3"/>
        <v>0</v>
      </c>
    </row>
    <row r="32" spans="1:31" x14ac:dyDescent="0.3">
      <c r="A32" s="61">
        <v>45473</v>
      </c>
      <c r="B32" s="52">
        <f>'OC A CONTRATAR US$'!B32*'OC A CONTRATAR'!$E32</f>
        <v>0</v>
      </c>
      <c r="C32" s="52">
        <f>'OC A CONTRATAR US$'!C32*'OC A CONTRATAR'!$E32</f>
        <v>0</v>
      </c>
      <c r="D32" s="52">
        <f>'OC A CONTRATAR US$'!D32*'OC A CONTRATAR'!$E32</f>
        <v>0</v>
      </c>
      <c r="E32" s="151">
        <f>IF($E$2=0,Encargos!C37,$E$2)</f>
        <v>5.35</v>
      </c>
      <c r="F32" s="61">
        <v>45473</v>
      </c>
      <c r="G32" s="52">
        <f>'OC A CONTRATAR US$'!G32*'OC A CONTRATAR'!$J32</f>
        <v>0</v>
      </c>
      <c r="H32" s="52">
        <f>'OC A CONTRATAR US$'!H32*'OC A CONTRATAR'!$J32</f>
        <v>0</v>
      </c>
      <c r="I32" s="52">
        <f>'OC A CONTRATAR US$'!I32*'OC A CONTRATAR'!$J32</f>
        <v>0</v>
      </c>
      <c r="J32" s="151">
        <f>IF($J$2=0,Encargos!C37,$J$2)</f>
        <v>4.8413000000000004</v>
      </c>
      <c r="K32" s="61">
        <v>45473</v>
      </c>
      <c r="L32" s="52">
        <f>'OC A CONTRATAR US$'!L32*'OC A CONTRATAR'!$O32</f>
        <v>0</v>
      </c>
      <c r="M32" s="52">
        <f>'OC A CONTRATAR US$'!M32*'OC A CONTRATAR'!$O32</f>
        <v>0</v>
      </c>
      <c r="N32" s="52">
        <f>'OC A CONTRATAR US$'!N32*'OC A CONTRATAR'!$O32</f>
        <v>0</v>
      </c>
      <c r="O32" s="151">
        <f>IF($O$2=0,Encargos!C37,$O$2)</f>
        <v>4.8413000000000004</v>
      </c>
      <c r="P32" s="61">
        <v>45473</v>
      </c>
      <c r="Q32" s="52"/>
      <c r="R32" s="52"/>
      <c r="S32" s="52"/>
      <c r="T32" s="151">
        <f>IF($T$2=0,Encargos!M37,$T$2)</f>
        <v>0</v>
      </c>
      <c r="V32" s="61">
        <v>45473</v>
      </c>
      <c r="W32" s="52">
        <v>0</v>
      </c>
      <c r="X32" s="52">
        <v>0</v>
      </c>
      <c r="Y32" s="52">
        <f t="shared" si="2"/>
        <v>0</v>
      </c>
      <c r="Z32" s="151"/>
      <c r="AB32" s="76">
        <v>45473</v>
      </c>
      <c r="AC32" s="21">
        <f t="shared" si="0"/>
        <v>0</v>
      </c>
      <c r="AD32" s="21">
        <f t="shared" si="3"/>
        <v>0</v>
      </c>
      <c r="AE32" s="21">
        <f t="shared" si="3"/>
        <v>0</v>
      </c>
    </row>
    <row r="33" spans="1:31" x14ac:dyDescent="0.3">
      <c r="A33" s="61">
        <v>45504</v>
      </c>
      <c r="B33" s="52">
        <f>'OC A CONTRATAR US$'!B33*'OC A CONTRATAR'!$E33</f>
        <v>0</v>
      </c>
      <c r="C33" s="52">
        <f>'OC A CONTRATAR US$'!C33*'OC A CONTRATAR'!$E33</f>
        <v>0</v>
      </c>
      <c r="D33" s="52">
        <f>'OC A CONTRATAR US$'!D33*'OC A CONTRATAR'!$E33</f>
        <v>0</v>
      </c>
      <c r="E33" s="151">
        <f>IF($E$2=0,Encargos!C38,$E$2)</f>
        <v>5.35</v>
      </c>
      <c r="F33" s="61">
        <v>45504</v>
      </c>
      <c r="G33" s="52">
        <f>'OC A CONTRATAR US$'!G33*'OC A CONTRATAR'!$J33</f>
        <v>0</v>
      </c>
      <c r="H33" s="52">
        <f>'OC A CONTRATAR US$'!H33*'OC A CONTRATAR'!$J33</f>
        <v>0</v>
      </c>
      <c r="I33" s="52">
        <f>'OC A CONTRATAR US$'!I33*'OC A CONTRATAR'!$J33</f>
        <v>0</v>
      </c>
      <c r="J33" s="151">
        <f>IF($J$2=0,Encargos!C38,$J$2)</f>
        <v>4.8413000000000004</v>
      </c>
      <c r="K33" s="61">
        <v>45504</v>
      </c>
      <c r="L33" s="52">
        <f>'OC A CONTRATAR US$'!L33*'OC A CONTRATAR'!$O33</f>
        <v>0</v>
      </c>
      <c r="M33" s="52">
        <f>'OC A CONTRATAR US$'!M33*'OC A CONTRATAR'!$O33</f>
        <v>0</v>
      </c>
      <c r="N33" s="52">
        <f>'OC A CONTRATAR US$'!N33*'OC A CONTRATAR'!$O33</f>
        <v>0</v>
      </c>
      <c r="O33" s="151">
        <f>IF($O$2=0,Encargos!C38,$O$2)</f>
        <v>4.8413000000000004</v>
      </c>
      <c r="P33" s="61">
        <v>45504</v>
      </c>
      <c r="Q33" s="52"/>
      <c r="R33" s="52"/>
      <c r="S33" s="52"/>
      <c r="T33" s="151">
        <f>IF($T$2=0,Encargos!M38,$T$2)</f>
        <v>0</v>
      </c>
      <c r="V33" s="61">
        <v>45504</v>
      </c>
      <c r="W33" s="52">
        <v>0</v>
      </c>
      <c r="X33" s="52">
        <v>0</v>
      </c>
      <c r="Y33" s="52">
        <f t="shared" si="2"/>
        <v>0</v>
      </c>
      <c r="Z33" s="151"/>
      <c r="AB33" s="76">
        <v>45504</v>
      </c>
      <c r="AC33" s="21">
        <f t="shared" si="0"/>
        <v>0</v>
      </c>
      <c r="AD33" s="21">
        <f t="shared" si="3"/>
        <v>0</v>
      </c>
      <c r="AE33" s="21">
        <f t="shared" si="3"/>
        <v>0</v>
      </c>
    </row>
    <row r="34" spans="1:31" x14ac:dyDescent="0.3">
      <c r="A34" s="61">
        <v>45535</v>
      </c>
      <c r="B34" s="52">
        <f>'OC A CONTRATAR US$'!B34*'OC A CONTRATAR'!$E34</f>
        <v>0</v>
      </c>
      <c r="C34" s="52">
        <f>'OC A CONTRATAR US$'!C34*'OC A CONTRATAR'!$E34</f>
        <v>0</v>
      </c>
      <c r="D34" s="52">
        <f>'OC A CONTRATAR US$'!D34*'OC A CONTRATAR'!$E34</f>
        <v>0</v>
      </c>
      <c r="E34" s="151">
        <f>IF($E$2=0,Encargos!C39,$E$2)</f>
        <v>5.35</v>
      </c>
      <c r="F34" s="61">
        <v>45535</v>
      </c>
      <c r="G34" s="52">
        <f>'OC A CONTRATAR US$'!G34*'OC A CONTRATAR'!$J34</f>
        <v>0</v>
      </c>
      <c r="H34" s="52">
        <f>'OC A CONTRATAR US$'!H34*'OC A CONTRATAR'!$J34</f>
        <v>0</v>
      </c>
      <c r="I34" s="52">
        <f>'OC A CONTRATAR US$'!I34*'OC A CONTRATAR'!$J34</f>
        <v>0</v>
      </c>
      <c r="J34" s="151">
        <f>IF($J$2=0,Encargos!C39,$J$2)</f>
        <v>4.8413000000000004</v>
      </c>
      <c r="K34" s="61">
        <v>45535</v>
      </c>
      <c r="L34" s="52">
        <f>'OC A CONTRATAR US$'!L34*'OC A CONTRATAR'!$O34</f>
        <v>0</v>
      </c>
      <c r="M34" s="52">
        <f>'OC A CONTRATAR US$'!M34*'OC A CONTRATAR'!$O34</f>
        <v>0</v>
      </c>
      <c r="N34" s="52">
        <f>'OC A CONTRATAR US$'!N34*'OC A CONTRATAR'!$O34</f>
        <v>0</v>
      </c>
      <c r="O34" s="151">
        <f>IF($O$2=0,Encargos!C39,$O$2)</f>
        <v>4.8413000000000004</v>
      </c>
      <c r="P34" s="61">
        <v>45535</v>
      </c>
      <c r="Q34" s="52"/>
      <c r="R34" s="52"/>
      <c r="S34" s="52"/>
      <c r="T34" s="151">
        <f>IF($T$2=0,Encargos!M39,$T$2)</f>
        <v>0</v>
      </c>
      <c r="V34" s="61">
        <v>45535</v>
      </c>
      <c r="W34" s="52">
        <v>0</v>
      </c>
      <c r="X34" s="52">
        <v>0</v>
      </c>
      <c r="Y34" s="52">
        <f t="shared" si="2"/>
        <v>0</v>
      </c>
      <c r="Z34" s="151"/>
      <c r="AB34" s="76">
        <v>45535</v>
      </c>
      <c r="AC34" s="21">
        <f t="shared" si="0"/>
        <v>0</v>
      </c>
      <c r="AD34" s="21">
        <f t="shared" si="3"/>
        <v>0</v>
      </c>
      <c r="AE34" s="21">
        <f t="shared" si="3"/>
        <v>0</v>
      </c>
    </row>
    <row r="35" spans="1:31" x14ac:dyDescent="0.3">
      <c r="A35" s="61">
        <v>45565</v>
      </c>
      <c r="B35" s="52">
        <f>'OC A CONTRATAR US$'!B35*'OC A CONTRATAR'!$E35</f>
        <v>0</v>
      </c>
      <c r="C35" s="52">
        <f>'OC A CONTRATAR US$'!C35*'OC A CONTRATAR'!$E35</f>
        <v>0</v>
      </c>
      <c r="D35" s="52">
        <f>'OC A CONTRATAR US$'!D35*'OC A CONTRATAR'!$E35</f>
        <v>0</v>
      </c>
      <c r="E35" s="151">
        <f>IF($E$2=0,Encargos!C40,$E$2)</f>
        <v>5.35</v>
      </c>
      <c r="F35" s="61">
        <v>45565</v>
      </c>
      <c r="G35" s="52">
        <f>'OC A CONTRATAR US$'!G35*'OC A CONTRATAR'!$J35</f>
        <v>0</v>
      </c>
      <c r="H35" s="52">
        <f>'OC A CONTRATAR US$'!H35*'OC A CONTRATAR'!$J35</f>
        <v>0</v>
      </c>
      <c r="I35" s="52">
        <f>'OC A CONTRATAR US$'!I35*'OC A CONTRATAR'!$J35</f>
        <v>0</v>
      </c>
      <c r="J35" s="151">
        <f>IF($J$2=0,Encargos!C40,$J$2)</f>
        <v>4.8413000000000004</v>
      </c>
      <c r="K35" s="61">
        <v>45565</v>
      </c>
      <c r="L35" s="52">
        <f>'OC A CONTRATAR US$'!L35*'OC A CONTRATAR'!$O35</f>
        <v>0</v>
      </c>
      <c r="M35" s="52">
        <f>'OC A CONTRATAR US$'!M35*'OC A CONTRATAR'!$O35</f>
        <v>0</v>
      </c>
      <c r="N35" s="52">
        <f>'OC A CONTRATAR US$'!N35*'OC A CONTRATAR'!$O35</f>
        <v>0</v>
      </c>
      <c r="O35" s="151">
        <f>IF($O$2=0,Encargos!C40,$O$2)</f>
        <v>4.8413000000000004</v>
      </c>
      <c r="P35" s="61">
        <v>45565</v>
      </c>
      <c r="Q35" s="52"/>
      <c r="R35" s="52"/>
      <c r="S35" s="52"/>
      <c r="T35" s="151">
        <f>IF($T$2=0,Encargos!M40,$T$2)</f>
        <v>0</v>
      </c>
      <c r="V35" s="61">
        <v>45565</v>
      </c>
      <c r="W35" s="52">
        <v>0</v>
      </c>
      <c r="X35" s="52">
        <v>0</v>
      </c>
      <c r="Y35" s="52">
        <f t="shared" si="2"/>
        <v>0</v>
      </c>
      <c r="Z35" s="151"/>
      <c r="AB35" s="76">
        <v>45565</v>
      </c>
      <c r="AC35" s="21">
        <f t="shared" si="0"/>
        <v>0</v>
      </c>
      <c r="AD35" s="21">
        <f t="shared" si="3"/>
        <v>0</v>
      </c>
      <c r="AE35" s="21">
        <f t="shared" si="3"/>
        <v>0</v>
      </c>
    </row>
    <row r="36" spans="1:31" x14ac:dyDescent="0.3">
      <c r="A36" s="61">
        <v>45596</v>
      </c>
      <c r="B36" s="52">
        <f>'OC A CONTRATAR US$'!B36*'OC A CONTRATAR'!$E36</f>
        <v>0</v>
      </c>
      <c r="C36" s="52">
        <f>'OC A CONTRATAR US$'!C36*'OC A CONTRATAR'!$E36</f>
        <v>0</v>
      </c>
      <c r="D36" s="52">
        <f>'OC A CONTRATAR US$'!D36*'OC A CONTRATAR'!$E36</f>
        <v>0</v>
      </c>
      <c r="E36" s="151">
        <f>IF($E$2=0,Encargos!C41,$E$2)</f>
        <v>5.35</v>
      </c>
      <c r="F36" s="61">
        <v>45596</v>
      </c>
      <c r="G36" s="52">
        <f>'OC A CONTRATAR US$'!G36*'OC A CONTRATAR'!$J36</f>
        <v>0</v>
      </c>
      <c r="H36" s="52">
        <f>'OC A CONTRATAR US$'!H36*'OC A CONTRATAR'!$J36</f>
        <v>0</v>
      </c>
      <c r="I36" s="52">
        <f>'OC A CONTRATAR US$'!I36*'OC A CONTRATAR'!$J36</f>
        <v>0</v>
      </c>
      <c r="J36" s="151">
        <f>IF($J$2=0,Encargos!C41,$J$2)</f>
        <v>4.8413000000000004</v>
      </c>
      <c r="K36" s="61">
        <v>45596</v>
      </c>
      <c r="L36" s="52">
        <f>'OC A CONTRATAR US$'!L36*'OC A CONTRATAR'!$O36</f>
        <v>0</v>
      </c>
      <c r="M36" s="52">
        <f>'OC A CONTRATAR US$'!M36*'OC A CONTRATAR'!$O36</f>
        <v>0</v>
      </c>
      <c r="N36" s="52">
        <f>'OC A CONTRATAR US$'!N36*'OC A CONTRATAR'!$O36</f>
        <v>0</v>
      </c>
      <c r="O36" s="151">
        <f>IF($O$2=0,Encargos!C41,$O$2)</f>
        <v>4.8413000000000004</v>
      </c>
      <c r="P36" s="61">
        <v>45596</v>
      </c>
      <c r="Q36" s="52"/>
      <c r="R36" s="52"/>
      <c r="S36" s="52"/>
      <c r="T36" s="151">
        <f>IF($T$2=0,Encargos!M41,$T$2)</f>
        <v>0</v>
      </c>
      <c r="V36" s="61">
        <v>45596</v>
      </c>
      <c r="W36" s="52">
        <v>0</v>
      </c>
      <c r="X36" s="52">
        <v>0</v>
      </c>
      <c r="Y36" s="52">
        <f t="shared" si="2"/>
        <v>0</v>
      </c>
      <c r="Z36" s="151"/>
      <c r="AB36" s="76">
        <v>45596</v>
      </c>
      <c r="AC36" s="21">
        <f t="shared" si="0"/>
        <v>0</v>
      </c>
      <c r="AD36" s="21">
        <f t="shared" si="3"/>
        <v>0</v>
      </c>
      <c r="AE36" s="21">
        <f t="shared" si="3"/>
        <v>0</v>
      </c>
    </row>
    <row r="37" spans="1:31" x14ac:dyDescent="0.3">
      <c r="A37" s="61">
        <v>45626</v>
      </c>
      <c r="B37" s="52">
        <f>'OC A CONTRATAR US$'!B37*'OC A CONTRATAR'!$E37</f>
        <v>0</v>
      </c>
      <c r="C37" s="52">
        <f>'OC A CONTRATAR US$'!C37*'OC A CONTRATAR'!$E37</f>
        <v>0</v>
      </c>
      <c r="D37" s="52">
        <f>'OC A CONTRATAR US$'!D37*'OC A CONTRATAR'!$E37</f>
        <v>0</v>
      </c>
      <c r="E37" s="151">
        <f>IF($E$2=0,Encargos!C42,$E$2)</f>
        <v>5.35</v>
      </c>
      <c r="F37" s="61">
        <v>45626</v>
      </c>
      <c r="G37" s="52">
        <f>'OC A CONTRATAR US$'!G37*'OC A CONTRATAR'!$J37</f>
        <v>0</v>
      </c>
      <c r="H37" s="52">
        <f>'OC A CONTRATAR US$'!H37*'OC A CONTRATAR'!$J37</f>
        <v>0</v>
      </c>
      <c r="I37" s="52">
        <f>'OC A CONTRATAR US$'!I37*'OC A CONTRATAR'!$J37</f>
        <v>0</v>
      </c>
      <c r="J37" s="151">
        <f>IF($J$2=0,Encargos!C42,$J$2)</f>
        <v>4.8413000000000004</v>
      </c>
      <c r="K37" s="61">
        <v>45626</v>
      </c>
      <c r="L37" s="52">
        <f>'OC A CONTRATAR US$'!L37*'OC A CONTRATAR'!$O37</f>
        <v>0</v>
      </c>
      <c r="M37" s="52">
        <f>'OC A CONTRATAR US$'!M37*'OC A CONTRATAR'!$O37</f>
        <v>0</v>
      </c>
      <c r="N37" s="52">
        <f>'OC A CONTRATAR US$'!N37*'OC A CONTRATAR'!$O37</f>
        <v>0</v>
      </c>
      <c r="O37" s="151">
        <f>IF($O$2=0,Encargos!C42,$O$2)</f>
        <v>4.8413000000000004</v>
      </c>
      <c r="P37" s="61">
        <v>45626</v>
      </c>
      <c r="Q37" s="52"/>
      <c r="R37" s="52"/>
      <c r="S37" s="52"/>
      <c r="T37" s="151">
        <f>IF($T$2=0,Encargos!M42,$T$2)</f>
        <v>0</v>
      </c>
      <c r="V37" s="61">
        <v>45626</v>
      </c>
      <c r="W37" s="52">
        <v>0</v>
      </c>
      <c r="X37" s="52">
        <v>0</v>
      </c>
      <c r="Y37" s="52">
        <f t="shared" si="2"/>
        <v>0</v>
      </c>
      <c r="Z37" s="151"/>
      <c r="AB37" s="76">
        <v>45626</v>
      </c>
      <c r="AC37" s="21">
        <f t="shared" si="0"/>
        <v>0</v>
      </c>
      <c r="AD37" s="21">
        <f t="shared" si="3"/>
        <v>0</v>
      </c>
      <c r="AE37" s="21">
        <f t="shared" si="3"/>
        <v>0</v>
      </c>
    </row>
    <row r="38" spans="1:31" x14ac:dyDescent="0.3">
      <c r="A38" s="61">
        <v>45657</v>
      </c>
      <c r="B38" s="52">
        <f>'OC A CONTRATAR US$'!B38*'OC A CONTRATAR'!$E38</f>
        <v>0</v>
      </c>
      <c r="C38" s="52">
        <f>'OC A CONTRATAR US$'!C38*'OC A CONTRATAR'!$E38</f>
        <v>0</v>
      </c>
      <c r="D38" s="52">
        <f>'OC A CONTRATAR US$'!D38*'OC A CONTRATAR'!$E38</f>
        <v>0</v>
      </c>
      <c r="E38" s="151">
        <f>IF($E$2=0,Encargos!C43,$E$2)</f>
        <v>5.35</v>
      </c>
      <c r="F38" s="61">
        <v>45657</v>
      </c>
      <c r="G38" s="52">
        <f>'OC A CONTRATAR US$'!G38*'OC A CONTRATAR'!$J38</f>
        <v>0</v>
      </c>
      <c r="H38" s="52">
        <f>'OC A CONTRATAR US$'!H38*'OC A CONTRATAR'!$J38</f>
        <v>0</v>
      </c>
      <c r="I38" s="52">
        <f>'OC A CONTRATAR US$'!I38*'OC A CONTRATAR'!$J38</f>
        <v>0</v>
      </c>
      <c r="J38" s="151">
        <f>IF($J$2=0,Encargos!C43,$J$2)</f>
        <v>4.8413000000000004</v>
      </c>
      <c r="K38" s="61">
        <v>45657</v>
      </c>
      <c r="L38" s="52">
        <f>'OC A CONTRATAR US$'!L38*'OC A CONTRATAR'!$O38</f>
        <v>0</v>
      </c>
      <c r="M38" s="52">
        <f>'OC A CONTRATAR US$'!M38*'OC A CONTRATAR'!$O38</f>
        <v>0</v>
      </c>
      <c r="N38" s="52">
        <f>'OC A CONTRATAR US$'!N38*'OC A CONTRATAR'!$O38</f>
        <v>0</v>
      </c>
      <c r="O38" s="151">
        <f>IF($O$2=0,Encargos!C43,$O$2)</f>
        <v>4.8413000000000004</v>
      </c>
      <c r="P38" s="61">
        <v>45657</v>
      </c>
      <c r="Q38" s="52"/>
      <c r="R38" s="52"/>
      <c r="S38" s="52"/>
      <c r="T38" s="151">
        <f>IF($T$2=0,Encargos!M43,$T$2)</f>
        <v>0</v>
      </c>
      <c r="V38" s="61">
        <v>45657</v>
      </c>
      <c r="W38" s="52">
        <v>0</v>
      </c>
      <c r="X38" s="52">
        <v>0</v>
      </c>
      <c r="Y38" s="52">
        <f t="shared" si="2"/>
        <v>0</v>
      </c>
      <c r="Z38" s="151"/>
      <c r="AB38" s="76">
        <v>45657</v>
      </c>
      <c r="AC38" s="21">
        <f t="shared" si="0"/>
        <v>0</v>
      </c>
      <c r="AD38" s="21">
        <f t="shared" si="3"/>
        <v>0</v>
      </c>
      <c r="AE38" s="21">
        <f t="shared" si="3"/>
        <v>0</v>
      </c>
    </row>
    <row r="39" spans="1:31" x14ac:dyDescent="0.3">
      <c r="A39" s="61">
        <v>45688</v>
      </c>
      <c r="B39" s="52">
        <f>'OC A CONTRATAR US$'!B39*'OC A CONTRATAR'!$E39</f>
        <v>0</v>
      </c>
      <c r="C39" s="52">
        <f>'OC A CONTRATAR US$'!C39*'OC A CONTRATAR'!$E39</f>
        <v>0</v>
      </c>
      <c r="D39" s="52">
        <f>'OC A CONTRATAR US$'!D39*'OC A CONTRATAR'!$E39</f>
        <v>0</v>
      </c>
      <c r="E39" s="151">
        <f>IF($E$2=0,Encargos!C44,$E$2)</f>
        <v>5.35</v>
      </c>
      <c r="F39" s="61">
        <v>45688</v>
      </c>
      <c r="G39" s="52">
        <f>'OC A CONTRATAR US$'!G39*'OC A CONTRATAR'!$J39</f>
        <v>0</v>
      </c>
      <c r="H39" s="52">
        <f>'OC A CONTRATAR US$'!H39*'OC A CONTRATAR'!$J39</f>
        <v>0</v>
      </c>
      <c r="I39" s="52">
        <f>'OC A CONTRATAR US$'!I39*'OC A CONTRATAR'!$J39</f>
        <v>0</v>
      </c>
      <c r="J39" s="151">
        <f>IF($J$2=0,Encargos!C44,$J$2)</f>
        <v>4.8413000000000004</v>
      </c>
      <c r="K39" s="61">
        <v>45688</v>
      </c>
      <c r="L39" s="52">
        <f>'OC A CONTRATAR US$'!L39*'OC A CONTRATAR'!$O39</f>
        <v>0</v>
      </c>
      <c r="M39" s="52">
        <f>'OC A CONTRATAR US$'!M39*'OC A CONTRATAR'!$O39</f>
        <v>0</v>
      </c>
      <c r="N39" s="52">
        <f>'OC A CONTRATAR US$'!N39*'OC A CONTRATAR'!$O39</f>
        <v>0</v>
      </c>
      <c r="O39" s="151">
        <f>IF($O$2=0,Encargos!C44,$O$2)</f>
        <v>4.8413000000000004</v>
      </c>
      <c r="P39" s="61">
        <v>45688</v>
      </c>
      <c r="Q39" s="52"/>
      <c r="R39" s="52"/>
      <c r="S39" s="52"/>
      <c r="T39" s="151">
        <f>IF($T$2=0,Encargos!M44,$T$2)</f>
        <v>0</v>
      </c>
      <c r="V39" s="61">
        <v>45688</v>
      </c>
      <c r="W39" s="52">
        <v>0</v>
      </c>
      <c r="X39" s="52">
        <v>0</v>
      </c>
      <c r="Y39" s="52">
        <f t="shared" si="2"/>
        <v>0</v>
      </c>
      <c r="Z39" s="151"/>
      <c r="AB39" s="76">
        <v>45688</v>
      </c>
      <c r="AC39" s="21">
        <f t="shared" si="0"/>
        <v>0</v>
      </c>
      <c r="AD39" s="21">
        <f t="shared" si="3"/>
        <v>0</v>
      </c>
      <c r="AE39" s="21">
        <f t="shared" si="3"/>
        <v>0</v>
      </c>
    </row>
    <row r="40" spans="1:31" x14ac:dyDescent="0.3">
      <c r="A40" s="61">
        <v>45716</v>
      </c>
      <c r="B40" s="52">
        <f>'OC A CONTRATAR US$'!B40*'OC A CONTRATAR'!$E40</f>
        <v>0</v>
      </c>
      <c r="C40" s="52">
        <f>'OC A CONTRATAR US$'!C40*'OC A CONTRATAR'!$E40</f>
        <v>0</v>
      </c>
      <c r="D40" s="52">
        <f>'OC A CONTRATAR US$'!D40*'OC A CONTRATAR'!$E40</f>
        <v>0</v>
      </c>
      <c r="E40" s="151">
        <f>IF($E$2=0,Encargos!C45,$E$2)</f>
        <v>5.35</v>
      </c>
      <c r="F40" s="61">
        <v>45716</v>
      </c>
      <c r="G40" s="52">
        <f>'OC A CONTRATAR US$'!G40*'OC A CONTRATAR'!$J40</f>
        <v>0</v>
      </c>
      <c r="H40" s="52">
        <f>'OC A CONTRATAR US$'!H40*'OC A CONTRATAR'!$J40</f>
        <v>0</v>
      </c>
      <c r="I40" s="52">
        <f>'OC A CONTRATAR US$'!I40*'OC A CONTRATAR'!$J40</f>
        <v>0</v>
      </c>
      <c r="J40" s="151">
        <f>IF($J$2=0,Encargos!C45,$J$2)</f>
        <v>4.8413000000000004</v>
      </c>
      <c r="K40" s="61">
        <v>45716</v>
      </c>
      <c r="L40" s="52">
        <f>'OC A CONTRATAR US$'!L40*'OC A CONTRATAR'!$O40</f>
        <v>0</v>
      </c>
      <c r="M40" s="52">
        <f>'OC A CONTRATAR US$'!M40*'OC A CONTRATAR'!$O40</f>
        <v>0</v>
      </c>
      <c r="N40" s="52">
        <f>'OC A CONTRATAR US$'!N40*'OC A CONTRATAR'!$O40</f>
        <v>0</v>
      </c>
      <c r="O40" s="151">
        <f>IF($O$2=0,Encargos!C45,$O$2)</f>
        <v>4.8413000000000004</v>
      </c>
      <c r="P40" s="61">
        <v>45716</v>
      </c>
      <c r="Q40" s="52"/>
      <c r="R40" s="52"/>
      <c r="S40" s="52"/>
      <c r="T40" s="151">
        <f>IF($T$2=0,Encargos!M45,$T$2)</f>
        <v>0</v>
      </c>
      <c r="V40" s="61">
        <v>45716</v>
      </c>
      <c r="W40" s="52">
        <v>0</v>
      </c>
      <c r="X40" s="52">
        <v>0</v>
      </c>
      <c r="Y40" s="52">
        <f t="shared" si="2"/>
        <v>0</v>
      </c>
      <c r="Z40" s="151"/>
      <c r="AB40" s="76">
        <v>45716</v>
      </c>
      <c r="AC40" s="21">
        <f t="shared" si="0"/>
        <v>0</v>
      </c>
      <c r="AD40" s="21">
        <f t="shared" si="3"/>
        <v>0</v>
      </c>
      <c r="AE40" s="21">
        <f t="shared" si="3"/>
        <v>0</v>
      </c>
    </row>
    <row r="41" spans="1:31" x14ac:dyDescent="0.3">
      <c r="A41" s="61">
        <v>45747</v>
      </c>
      <c r="B41" s="52">
        <f>'OC A CONTRATAR US$'!B41*'OC A CONTRATAR'!$E41</f>
        <v>0</v>
      </c>
      <c r="C41" s="52">
        <f>'OC A CONTRATAR US$'!C41*'OC A CONTRATAR'!$E41</f>
        <v>0</v>
      </c>
      <c r="D41" s="52">
        <f>'OC A CONTRATAR US$'!D41*'OC A CONTRATAR'!$E41</f>
        <v>0</v>
      </c>
      <c r="E41" s="151">
        <f>IF($E$2=0,Encargos!C46,$E$2)</f>
        <v>5.35</v>
      </c>
      <c r="F41" s="61">
        <v>45747</v>
      </c>
      <c r="G41" s="52">
        <f>'OC A CONTRATAR US$'!G41*'OC A CONTRATAR'!$J41</f>
        <v>0</v>
      </c>
      <c r="H41" s="52">
        <f>'OC A CONTRATAR US$'!H41*'OC A CONTRATAR'!$J41</f>
        <v>0</v>
      </c>
      <c r="I41" s="52">
        <f>'OC A CONTRATAR US$'!I41*'OC A CONTRATAR'!$J41</f>
        <v>0</v>
      </c>
      <c r="J41" s="151">
        <f>IF($J$2=0,Encargos!C46,$J$2)</f>
        <v>4.8413000000000004</v>
      </c>
      <c r="K41" s="61">
        <v>45747</v>
      </c>
      <c r="L41" s="52">
        <f>'OC A CONTRATAR US$'!L41*'OC A CONTRATAR'!$O41</f>
        <v>0</v>
      </c>
      <c r="M41" s="52">
        <f>'OC A CONTRATAR US$'!M41*'OC A CONTRATAR'!$O41</f>
        <v>0</v>
      </c>
      <c r="N41" s="52">
        <f>'OC A CONTRATAR US$'!N41*'OC A CONTRATAR'!$O41</f>
        <v>0</v>
      </c>
      <c r="O41" s="151">
        <f>IF($O$2=0,Encargos!C46,$O$2)</f>
        <v>4.8413000000000004</v>
      </c>
      <c r="P41" s="61">
        <v>45747</v>
      </c>
      <c r="Q41" s="52"/>
      <c r="R41" s="52"/>
      <c r="S41" s="52"/>
      <c r="T41" s="151">
        <f>IF($T$2=0,Encargos!M46,$T$2)</f>
        <v>0</v>
      </c>
      <c r="V41" s="61">
        <v>45747</v>
      </c>
      <c r="W41" s="52">
        <v>0</v>
      </c>
      <c r="X41" s="52">
        <v>0</v>
      </c>
      <c r="Y41" s="52">
        <f t="shared" si="2"/>
        <v>0</v>
      </c>
      <c r="Z41" s="151"/>
      <c r="AB41" s="76">
        <v>45747</v>
      </c>
      <c r="AC41" s="21">
        <f t="shared" si="0"/>
        <v>0</v>
      </c>
      <c r="AD41" s="21">
        <f t="shared" si="3"/>
        <v>0</v>
      </c>
      <c r="AE41" s="21">
        <f t="shared" si="3"/>
        <v>0</v>
      </c>
    </row>
    <row r="42" spans="1:31" x14ac:dyDescent="0.3">
      <c r="A42" s="61">
        <v>45777</v>
      </c>
      <c r="B42" s="52">
        <f>'OC A CONTRATAR US$'!B42*'OC A CONTRATAR'!$E42</f>
        <v>0</v>
      </c>
      <c r="C42" s="52">
        <f>'OC A CONTRATAR US$'!C42*'OC A CONTRATAR'!$E42</f>
        <v>0</v>
      </c>
      <c r="D42" s="52">
        <f>'OC A CONTRATAR US$'!D42*'OC A CONTRATAR'!$E42</f>
        <v>0</v>
      </c>
      <c r="E42" s="151">
        <f>IF($E$2=0,Encargos!C47,$E$2)</f>
        <v>5.35</v>
      </c>
      <c r="F42" s="61">
        <v>45777</v>
      </c>
      <c r="G42" s="52">
        <f>'OC A CONTRATAR US$'!G42*'OC A CONTRATAR'!$J42</f>
        <v>0</v>
      </c>
      <c r="H42" s="52">
        <f>'OC A CONTRATAR US$'!H42*'OC A CONTRATAR'!$J42</f>
        <v>0</v>
      </c>
      <c r="I42" s="52">
        <f>'OC A CONTRATAR US$'!I42*'OC A CONTRATAR'!$J42</f>
        <v>0</v>
      </c>
      <c r="J42" s="151">
        <f>IF($J$2=0,Encargos!C47,$J$2)</f>
        <v>4.8413000000000004</v>
      </c>
      <c r="K42" s="61">
        <v>45777</v>
      </c>
      <c r="L42" s="52">
        <f>'OC A CONTRATAR US$'!L42*'OC A CONTRATAR'!$O42</f>
        <v>0</v>
      </c>
      <c r="M42" s="52">
        <f>'OC A CONTRATAR US$'!M42*'OC A CONTRATAR'!$O42</f>
        <v>0</v>
      </c>
      <c r="N42" s="52">
        <f>'OC A CONTRATAR US$'!N42*'OC A CONTRATAR'!$O42</f>
        <v>0</v>
      </c>
      <c r="O42" s="151">
        <f>IF($O$2=0,Encargos!C47,$O$2)</f>
        <v>4.8413000000000004</v>
      </c>
      <c r="P42" s="61">
        <v>45777</v>
      </c>
      <c r="Q42" s="52"/>
      <c r="R42" s="52"/>
      <c r="S42" s="52"/>
      <c r="T42" s="151">
        <f>IF($T$2=0,Encargos!M47,$T$2)</f>
        <v>0</v>
      </c>
      <c r="V42" s="61">
        <v>45777</v>
      </c>
      <c r="W42" s="52">
        <v>0</v>
      </c>
      <c r="X42" s="52">
        <v>0</v>
      </c>
      <c r="Y42" s="52">
        <f t="shared" si="2"/>
        <v>0</v>
      </c>
      <c r="Z42" s="151"/>
      <c r="AB42" s="76">
        <v>45777</v>
      </c>
      <c r="AC42" s="21">
        <f t="shared" si="0"/>
        <v>0</v>
      </c>
      <c r="AD42" s="21">
        <f t="shared" si="3"/>
        <v>0</v>
      </c>
      <c r="AE42" s="21">
        <f t="shared" si="3"/>
        <v>0</v>
      </c>
    </row>
    <row r="43" spans="1:31" x14ac:dyDescent="0.3">
      <c r="A43" s="61">
        <v>45808</v>
      </c>
      <c r="B43" s="52">
        <f>'OC A CONTRATAR US$'!B43*'OC A CONTRATAR'!$E43</f>
        <v>0</v>
      </c>
      <c r="C43" s="52">
        <f>'OC A CONTRATAR US$'!C43*'OC A CONTRATAR'!$E43</f>
        <v>0</v>
      </c>
      <c r="D43" s="52">
        <f>'OC A CONTRATAR US$'!D43*'OC A CONTRATAR'!$E43</f>
        <v>0</v>
      </c>
      <c r="E43" s="151">
        <f>IF($E$2=0,Encargos!C48,$E$2)</f>
        <v>5.35</v>
      </c>
      <c r="F43" s="61">
        <v>45808</v>
      </c>
      <c r="G43" s="52">
        <f>'OC A CONTRATAR US$'!G43*'OC A CONTRATAR'!$J43</f>
        <v>0</v>
      </c>
      <c r="H43" s="52">
        <f>'OC A CONTRATAR US$'!H43*'OC A CONTRATAR'!$J43</f>
        <v>0</v>
      </c>
      <c r="I43" s="52">
        <f>'OC A CONTRATAR US$'!I43*'OC A CONTRATAR'!$J43</f>
        <v>0</v>
      </c>
      <c r="J43" s="151">
        <f>IF($J$2=0,Encargos!C48,$J$2)</f>
        <v>4.8413000000000004</v>
      </c>
      <c r="K43" s="61">
        <v>45808</v>
      </c>
      <c r="L43" s="52">
        <f>'OC A CONTRATAR US$'!L43*'OC A CONTRATAR'!$O43</f>
        <v>0</v>
      </c>
      <c r="M43" s="52">
        <f>'OC A CONTRATAR US$'!M43*'OC A CONTRATAR'!$O43</f>
        <v>0</v>
      </c>
      <c r="N43" s="52">
        <f>'OC A CONTRATAR US$'!N43*'OC A CONTRATAR'!$O43</f>
        <v>0</v>
      </c>
      <c r="O43" s="151">
        <f>IF($O$2=0,Encargos!C48,$O$2)</f>
        <v>4.8413000000000004</v>
      </c>
      <c r="P43" s="61">
        <v>45808</v>
      </c>
      <c r="Q43" s="52"/>
      <c r="R43" s="52"/>
      <c r="S43" s="52"/>
      <c r="T43" s="151">
        <f>IF($T$2=0,Encargos!M48,$T$2)</f>
        <v>0</v>
      </c>
      <c r="V43" s="61">
        <v>45808</v>
      </c>
      <c r="W43" s="52">
        <v>0</v>
      </c>
      <c r="X43" s="52">
        <v>0</v>
      </c>
      <c r="Y43" s="52">
        <f t="shared" si="2"/>
        <v>0</v>
      </c>
      <c r="Z43" s="151"/>
      <c r="AB43" s="76">
        <v>45808</v>
      </c>
      <c r="AC43" s="21">
        <f t="shared" si="0"/>
        <v>0</v>
      </c>
      <c r="AD43" s="21">
        <f t="shared" ref="AD43:AE62" si="4">SUMIF($A$2:$Z$2,AD$2,$A43:$Z43)</f>
        <v>0</v>
      </c>
      <c r="AE43" s="21">
        <f t="shared" si="4"/>
        <v>0</v>
      </c>
    </row>
    <row r="44" spans="1:31" x14ac:dyDescent="0.3">
      <c r="A44" s="61">
        <v>45838</v>
      </c>
      <c r="B44" s="52">
        <f>'OC A CONTRATAR US$'!B44*'OC A CONTRATAR'!$E44</f>
        <v>0</v>
      </c>
      <c r="C44" s="52">
        <f>'OC A CONTRATAR US$'!C44*'OC A CONTRATAR'!$E44</f>
        <v>0</v>
      </c>
      <c r="D44" s="52">
        <f>'OC A CONTRATAR US$'!D44*'OC A CONTRATAR'!$E44</f>
        <v>0</v>
      </c>
      <c r="E44" s="151">
        <f>IF($E$2=0,Encargos!C49,$E$2)</f>
        <v>5.35</v>
      </c>
      <c r="F44" s="61">
        <v>45838</v>
      </c>
      <c r="G44" s="52">
        <f>'OC A CONTRATAR US$'!G44*'OC A CONTRATAR'!$J44</f>
        <v>0</v>
      </c>
      <c r="H44" s="52">
        <f>'OC A CONTRATAR US$'!H44*'OC A CONTRATAR'!$J44</f>
        <v>0</v>
      </c>
      <c r="I44" s="52">
        <f>'OC A CONTRATAR US$'!I44*'OC A CONTRATAR'!$J44</f>
        <v>0</v>
      </c>
      <c r="J44" s="151">
        <f>IF($J$2=0,Encargos!C49,$J$2)</f>
        <v>4.8413000000000004</v>
      </c>
      <c r="K44" s="61">
        <v>45838</v>
      </c>
      <c r="L44" s="52">
        <f>'OC A CONTRATAR US$'!L44*'OC A CONTRATAR'!$O44</f>
        <v>0</v>
      </c>
      <c r="M44" s="52">
        <f>'OC A CONTRATAR US$'!M44*'OC A CONTRATAR'!$O44</f>
        <v>6147913.7299909899</v>
      </c>
      <c r="N44" s="52">
        <f>'OC A CONTRATAR US$'!N44*'OC A CONTRATAR'!$O44</f>
        <v>6147913.7299909899</v>
      </c>
      <c r="O44" s="151">
        <f>IF($O$2=0,Encargos!C49,$O$2)</f>
        <v>4.8413000000000004</v>
      </c>
      <c r="P44" s="61">
        <v>45838</v>
      </c>
      <c r="Q44" s="52"/>
      <c r="R44" s="52"/>
      <c r="S44" s="52"/>
      <c r="T44" s="151">
        <f>IF($T$2=0,Encargos!M49,$T$2)</f>
        <v>0</v>
      </c>
      <c r="V44" s="61">
        <v>45838</v>
      </c>
      <c r="W44" s="52">
        <v>0</v>
      </c>
      <c r="X44" s="52">
        <v>0</v>
      </c>
      <c r="Y44" s="52">
        <f t="shared" si="2"/>
        <v>0</v>
      </c>
      <c r="Z44" s="151"/>
      <c r="AB44" s="76">
        <v>45838</v>
      </c>
      <c r="AC44" s="21">
        <f t="shared" si="0"/>
        <v>0</v>
      </c>
      <c r="AD44" s="21">
        <f t="shared" si="4"/>
        <v>6147913.7299909899</v>
      </c>
      <c r="AE44" s="21">
        <f t="shared" si="4"/>
        <v>6147913.7299909899</v>
      </c>
    </row>
    <row r="45" spans="1:31" x14ac:dyDescent="0.3">
      <c r="A45" s="61">
        <v>45869</v>
      </c>
      <c r="B45" s="52">
        <f>'OC A CONTRATAR US$'!B45*'OC A CONTRATAR'!$E45</f>
        <v>0</v>
      </c>
      <c r="C45" s="52">
        <f>'OC A CONTRATAR US$'!C45*'OC A CONTRATAR'!$E45</f>
        <v>0</v>
      </c>
      <c r="D45" s="52">
        <f>'OC A CONTRATAR US$'!D45*'OC A CONTRATAR'!$E45</f>
        <v>0</v>
      </c>
      <c r="E45" s="151">
        <f>IF($E$2=0,Encargos!C50,$E$2)</f>
        <v>5.35</v>
      </c>
      <c r="F45" s="61">
        <v>45869</v>
      </c>
      <c r="G45" s="52">
        <f>'OC A CONTRATAR US$'!G45*'OC A CONTRATAR'!$J45</f>
        <v>0</v>
      </c>
      <c r="H45" s="52">
        <f>'OC A CONTRATAR US$'!H45*'OC A CONTRATAR'!$J45</f>
        <v>0</v>
      </c>
      <c r="I45" s="52">
        <f>'OC A CONTRATAR US$'!I45*'OC A CONTRATAR'!$J45</f>
        <v>0</v>
      </c>
      <c r="J45" s="151">
        <f>IF($J$2=0,Encargos!C50,$J$2)</f>
        <v>4.8413000000000004</v>
      </c>
      <c r="K45" s="61">
        <v>45869</v>
      </c>
      <c r="L45" s="52">
        <f>'OC A CONTRATAR US$'!L45*'OC A CONTRATAR'!$O45</f>
        <v>0</v>
      </c>
      <c r="M45" s="52">
        <f>'OC A CONTRATAR US$'!M45*'OC A CONTRATAR'!$O45</f>
        <v>0</v>
      </c>
      <c r="N45" s="52">
        <f>'OC A CONTRATAR US$'!N45*'OC A CONTRATAR'!$O45</f>
        <v>0</v>
      </c>
      <c r="O45" s="151">
        <f>IF($O$2=0,Encargos!C50,$O$2)</f>
        <v>4.8413000000000004</v>
      </c>
      <c r="P45" s="61">
        <v>45869</v>
      </c>
      <c r="Q45" s="52"/>
      <c r="R45" s="52"/>
      <c r="S45" s="52"/>
      <c r="T45" s="151">
        <f>IF($T$2=0,Encargos!M50,$T$2)</f>
        <v>0</v>
      </c>
      <c r="V45" s="61">
        <v>45869</v>
      </c>
      <c r="W45" s="52">
        <v>0</v>
      </c>
      <c r="X45" s="52">
        <v>0</v>
      </c>
      <c r="Y45" s="52">
        <f t="shared" si="2"/>
        <v>0</v>
      </c>
      <c r="Z45" s="151"/>
      <c r="AB45" s="76">
        <v>45869</v>
      </c>
      <c r="AC45" s="21">
        <f t="shared" si="0"/>
        <v>0</v>
      </c>
      <c r="AD45" s="21">
        <f t="shared" si="4"/>
        <v>0</v>
      </c>
      <c r="AE45" s="21">
        <f t="shared" si="4"/>
        <v>0</v>
      </c>
    </row>
    <row r="46" spans="1:31" x14ac:dyDescent="0.3">
      <c r="A46" s="61">
        <v>45900</v>
      </c>
      <c r="B46" s="52">
        <f>'OC A CONTRATAR US$'!B46*'OC A CONTRATAR'!$E46</f>
        <v>0</v>
      </c>
      <c r="C46" s="52">
        <f>'OC A CONTRATAR US$'!C46*'OC A CONTRATAR'!$E46</f>
        <v>0</v>
      </c>
      <c r="D46" s="52">
        <f>'OC A CONTRATAR US$'!D46*'OC A CONTRATAR'!$E46</f>
        <v>0</v>
      </c>
      <c r="E46" s="151">
        <f>IF($E$2=0,Encargos!C51,$E$2)</f>
        <v>5.35</v>
      </c>
      <c r="F46" s="61">
        <v>45900</v>
      </c>
      <c r="G46" s="52">
        <f>'OC A CONTRATAR US$'!G46*'OC A CONTRATAR'!$J46</f>
        <v>0</v>
      </c>
      <c r="H46" s="52">
        <f>'OC A CONTRATAR US$'!H46*'OC A CONTRATAR'!$J46</f>
        <v>0</v>
      </c>
      <c r="I46" s="52">
        <f>'OC A CONTRATAR US$'!I46*'OC A CONTRATAR'!$J46</f>
        <v>0</v>
      </c>
      <c r="J46" s="151">
        <f>IF($J$2=0,Encargos!C51,$J$2)</f>
        <v>4.8413000000000004</v>
      </c>
      <c r="K46" s="61">
        <v>45900</v>
      </c>
      <c r="L46" s="52">
        <f>'OC A CONTRATAR US$'!L46*'OC A CONTRATAR'!$O46</f>
        <v>0</v>
      </c>
      <c r="M46" s="52">
        <f>'OC A CONTRATAR US$'!M46*'OC A CONTRATAR'!$O46</f>
        <v>0</v>
      </c>
      <c r="N46" s="52">
        <f>'OC A CONTRATAR US$'!N46*'OC A CONTRATAR'!$O46</f>
        <v>0</v>
      </c>
      <c r="O46" s="151">
        <f>IF($O$2=0,Encargos!C51,$O$2)</f>
        <v>4.8413000000000004</v>
      </c>
      <c r="P46" s="61">
        <v>45900</v>
      </c>
      <c r="Q46" s="52"/>
      <c r="R46" s="52"/>
      <c r="S46" s="52"/>
      <c r="T46" s="151">
        <f>IF($T$2=0,Encargos!M51,$T$2)</f>
        <v>0</v>
      </c>
      <c r="V46" s="61">
        <v>45900</v>
      </c>
      <c r="W46" s="52">
        <v>0</v>
      </c>
      <c r="X46" s="52">
        <v>0</v>
      </c>
      <c r="Y46" s="52">
        <f t="shared" si="2"/>
        <v>0</v>
      </c>
      <c r="Z46" s="151"/>
      <c r="AB46" s="76">
        <v>45900</v>
      </c>
      <c r="AC46" s="21">
        <f t="shared" si="0"/>
        <v>0</v>
      </c>
      <c r="AD46" s="21">
        <f t="shared" si="4"/>
        <v>0</v>
      </c>
      <c r="AE46" s="21">
        <f t="shared" si="4"/>
        <v>0</v>
      </c>
    </row>
    <row r="47" spans="1:31" x14ac:dyDescent="0.3">
      <c r="A47" s="61">
        <v>45930</v>
      </c>
      <c r="B47" s="52">
        <f>'OC A CONTRATAR US$'!B47*'OC A CONTRATAR'!$E47</f>
        <v>0</v>
      </c>
      <c r="C47" s="52">
        <f>'OC A CONTRATAR US$'!C47*'OC A CONTRATAR'!$E47</f>
        <v>0</v>
      </c>
      <c r="D47" s="52">
        <f>'OC A CONTRATAR US$'!D47*'OC A CONTRATAR'!$E47</f>
        <v>0</v>
      </c>
      <c r="E47" s="151">
        <f>IF($E$2=0,Encargos!C52,$E$2)</f>
        <v>5.35</v>
      </c>
      <c r="F47" s="61">
        <v>45930</v>
      </c>
      <c r="G47" s="52">
        <f>'OC A CONTRATAR US$'!G47*'OC A CONTRATAR'!$J47</f>
        <v>0</v>
      </c>
      <c r="H47" s="52">
        <f>'OC A CONTRATAR US$'!H47*'OC A CONTRATAR'!$J47</f>
        <v>0</v>
      </c>
      <c r="I47" s="52">
        <f>'OC A CONTRATAR US$'!I47*'OC A CONTRATAR'!$J47</f>
        <v>0</v>
      </c>
      <c r="J47" s="151">
        <f>IF($J$2=0,Encargos!C52,$J$2)</f>
        <v>4.8413000000000004</v>
      </c>
      <c r="K47" s="61">
        <v>45930</v>
      </c>
      <c r="L47" s="52">
        <f>'OC A CONTRATAR US$'!L47*'OC A CONTRATAR'!$O47</f>
        <v>0</v>
      </c>
      <c r="M47" s="52">
        <f>'OC A CONTRATAR US$'!M47*'OC A CONTRATAR'!$O47</f>
        <v>0</v>
      </c>
      <c r="N47" s="52">
        <f>'OC A CONTRATAR US$'!N47*'OC A CONTRATAR'!$O47</f>
        <v>0</v>
      </c>
      <c r="O47" s="151">
        <f>IF($O$2=0,Encargos!C52,$O$2)</f>
        <v>4.8413000000000004</v>
      </c>
      <c r="P47" s="61">
        <v>45930</v>
      </c>
      <c r="Q47" s="52"/>
      <c r="R47" s="52"/>
      <c r="S47" s="52"/>
      <c r="T47" s="151">
        <f>IF($T$2=0,Encargos!M52,$T$2)</f>
        <v>0</v>
      </c>
      <c r="V47" s="61">
        <v>45930</v>
      </c>
      <c r="W47" s="52">
        <v>0</v>
      </c>
      <c r="X47" s="52">
        <v>0</v>
      </c>
      <c r="Y47" s="52">
        <f t="shared" si="2"/>
        <v>0</v>
      </c>
      <c r="Z47" s="151"/>
      <c r="AB47" s="76">
        <v>45930</v>
      </c>
      <c r="AC47" s="21">
        <f t="shared" si="0"/>
        <v>0</v>
      </c>
      <c r="AD47" s="21">
        <f t="shared" si="4"/>
        <v>0</v>
      </c>
      <c r="AE47" s="21">
        <f t="shared" si="4"/>
        <v>0</v>
      </c>
    </row>
    <row r="48" spans="1:31" x14ac:dyDescent="0.3">
      <c r="A48" s="61">
        <v>45961</v>
      </c>
      <c r="B48" s="52">
        <f>'OC A CONTRATAR US$'!B48*'OC A CONTRATAR'!$E48</f>
        <v>0</v>
      </c>
      <c r="C48" s="52">
        <f>'OC A CONTRATAR US$'!C48*'OC A CONTRATAR'!$E48</f>
        <v>0</v>
      </c>
      <c r="D48" s="52">
        <f>'OC A CONTRATAR US$'!D48*'OC A CONTRATAR'!$E48</f>
        <v>0</v>
      </c>
      <c r="E48" s="151">
        <f>IF($E$2=0,Encargos!C53,$E$2)</f>
        <v>5.35</v>
      </c>
      <c r="F48" s="61">
        <v>45961</v>
      </c>
      <c r="G48" s="52">
        <f>'OC A CONTRATAR US$'!G48*'OC A CONTRATAR'!$J48</f>
        <v>0</v>
      </c>
      <c r="H48" s="52">
        <f>'OC A CONTRATAR US$'!H48*'OC A CONTRATAR'!$J48</f>
        <v>0</v>
      </c>
      <c r="I48" s="52">
        <f>'OC A CONTRATAR US$'!I48*'OC A CONTRATAR'!$J48</f>
        <v>0</v>
      </c>
      <c r="J48" s="151">
        <f>IF($J$2=0,Encargos!C53,$J$2)</f>
        <v>4.8413000000000004</v>
      </c>
      <c r="K48" s="61">
        <v>45961</v>
      </c>
      <c r="L48" s="52">
        <f>'OC A CONTRATAR US$'!L48*'OC A CONTRATAR'!$O48</f>
        <v>0</v>
      </c>
      <c r="M48" s="52">
        <f>'OC A CONTRATAR US$'!M48*'OC A CONTRATAR'!$O48</f>
        <v>0</v>
      </c>
      <c r="N48" s="52">
        <f>'OC A CONTRATAR US$'!N48*'OC A CONTRATAR'!$O48</f>
        <v>0</v>
      </c>
      <c r="O48" s="151">
        <f>IF($O$2=0,Encargos!C53,$O$2)</f>
        <v>4.8413000000000004</v>
      </c>
      <c r="P48" s="61">
        <v>45961</v>
      </c>
      <c r="Q48" s="52"/>
      <c r="R48" s="52"/>
      <c r="S48" s="52"/>
      <c r="T48" s="151">
        <f>IF($T$2=0,Encargos!M53,$T$2)</f>
        <v>0</v>
      </c>
      <c r="V48" s="61">
        <v>45961</v>
      </c>
      <c r="W48" s="52">
        <v>0</v>
      </c>
      <c r="X48" s="52">
        <v>0</v>
      </c>
      <c r="Y48" s="52">
        <f t="shared" si="2"/>
        <v>0</v>
      </c>
      <c r="Z48" s="151"/>
      <c r="AB48" s="76">
        <v>45961</v>
      </c>
      <c r="AC48" s="21">
        <f t="shared" si="0"/>
        <v>0</v>
      </c>
      <c r="AD48" s="21">
        <f t="shared" si="4"/>
        <v>0</v>
      </c>
      <c r="AE48" s="21">
        <f t="shared" si="4"/>
        <v>0</v>
      </c>
    </row>
    <row r="49" spans="1:31" x14ac:dyDescent="0.3">
      <c r="A49" s="61">
        <v>45991</v>
      </c>
      <c r="B49" s="52">
        <f>'OC A CONTRATAR US$'!B49*'OC A CONTRATAR'!$E49</f>
        <v>0</v>
      </c>
      <c r="C49" s="52">
        <f>'OC A CONTRATAR US$'!C49*'OC A CONTRATAR'!$E49</f>
        <v>0</v>
      </c>
      <c r="D49" s="52">
        <f>'OC A CONTRATAR US$'!D49*'OC A CONTRATAR'!$E49</f>
        <v>0</v>
      </c>
      <c r="E49" s="151">
        <f>IF($E$2=0,Encargos!C54,$E$2)</f>
        <v>5.35</v>
      </c>
      <c r="F49" s="61">
        <v>45991</v>
      </c>
      <c r="G49" s="52">
        <f>'OC A CONTRATAR US$'!G49*'OC A CONTRATAR'!$J49</f>
        <v>0</v>
      </c>
      <c r="H49" s="52">
        <f>'OC A CONTRATAR US$'!H49*'OC A CONTRATAR'!$J49</f>
        <v>0</v>
      </c>
      <c r="I49" s="52">
        <f>'OC A CONTRATAR US$'!I49*'OC A CONTRATAR'!$J49</f>
        <v>0</v>
      </c>
      <c r="J49" s="151">
        <f>IF($J$2=0,Encargos!C54,$J$2)</f>
        <v>4.8413000000000004</v>
      </c>
      <c r="K49" s="61">
        <v>45991</v>
      </c>
      <c r="L49" s="52">
        <f>'OC A CONTRATAR US$'!L49*'OC A CONTRATAR'!$O49</f>
        <v>0</v>
      </c>
      <c r="M49" s="52">
        <f>'OC A CONTRATAR US$'!M49*'OC A CONTRATAR'!$O49</f>
        <v>0</v>
      </c>
      <c r="N49" s="52">
        <f>'OC A CONTRATAR US$'!N49*'OC A CONTRATAR'!$O49</f>
        <v>0</v>
      </c>
      <c r="O49" s="151">
        <f>IF($O$2=0,Encargos!C54,$O$2)</f>
        <v>4.8413000000000004</v>
      </c>
      <c r="P49" s="61">
        <v>45991</v>
      </c>
      <c r="Q49" s="52"/>
      <c r="R49" s="52"/>
      <c r="S49" s="52"/>
      <c r="T49" s="151">
        <f>IF($T$2=0,Encargos!M54,$T$2)</f>
        <v>0</v>
      </c>
      <c r="V49" s="61">
        <v>45991</v>
      </c>
      <c r="W49" s="52">
        <v>0</v>
      </c>
      <c r="X49" s="52">
        <v>0</v>
      </c>
      <c r="Y49" s="52">
        <f t="shared" si="2"/>
        <v>0</v>
      </c>
      <c r="Z49" s="151"/>
      <c r="AB49" s="76">
        <v>45991</v>
      </c>
      <c r="AC49" s="21">
        <f t="shared" si="0"/>
        <v>0</v>
      </c>
      <c r="AD49" s="21">
        <f t="shared" si="4"/>
        <v>0</v>
      </c>
      <c r="AE49" s="21">
        <f t="shared" si="4"/>
        <v>0</v>
      </c>
    </row>
    <row r="50" spans="1:31" x14ac:dyDescent="0.3">
      <c r="A50" s="61">
        <v>46022</v>
      </c>
      <c r="B50" s="52">
        <f>'OC A CONTRATAR US$'!B50*'OC A CONTRATAR'!$E50</f>
        <v>0</v>
      </c>
      <c r="C50" s="52">
        <f>'OC A CONTRATAR US$'!C50*'OC A CONTRATAR'!$E50</f>
        <v>0</v>
      </c>
      <c r="D50" s="52">
        <f>'OC A CONTRATAR US$'!D50*'OC A CONTRATAR'!$E50</f>
        <v>0</v>
      </c>
      <c r="E50" s="151">
        <f>IF($E$2=0,Encargos!C55,$E$2)</f>
        <v>5.35</v>
      </c>
      <c r="F50" s="61">
        <v>46022</v>
      </c>
      <c r="G50" s="52">
        <f>'OC A CONTRATAR US$'!G50*'OC A CONTRATAR'!$J50</f>
        <v>0</v>
      </c>
      <c r="H50" s="52">
        <f>'OC A CONTRATAR US$'!H50*'OC A CONTRATAR'!$J50</f>
        <v>0</v>
      </c>
      <c r="I50" s="52">
        <f>'OC A CONTRATAR US$'!I50*'OC A CONTRATAR'!$J50</f>
        <v>0</v>
      </c>
      <c r="J50" s="151">
        <f>IF($J$2=0,Encargos!C55,$J$2)</f>
        <v>4.8413000000000004</v>
      </c>
      <c r="K50" s="61">
        <v>46022</v>
      </c>
      <c r="L50" s="52">
        <f>'OC A CONTRATAR US$'!L50*'OC A CONTRATAR'!$O50</f>
        <v>0</v>
      </c>
      <c r="M50" s="52">
        <f>'OC A CONTRATAR US$'!M50*'OC A CONTRATAR'!$O50</f>
        <v>42298331.675066039</v>
      </c>
      <c r="N50" s="52">
        <f>'OC A CONTRATAR US$'!N50*'OC A CONTRATAR'!$O50</f>
        <v>42298331.675066039</v>
      </c>
      <c r="O50" s="151">
        <f>IF($O$2=0,Encargos!C55,$O$2)</f>
        <v>4.8413000000000004</v>
      </c>
      <c r="P50" s="61">
        <v>46022</v>
      </c>
      <c r="Q50" s="52"/>
      <c r="R50" s="52"/>
      <c r="S50" s="52"/>
      <c r="T50" s="151">
        <f>IF($T$2=0,Encargos!M55,$T$2)</f>
        <v>0</v>
      </c>
      <c r="V50" s="61">
        <v>46022</v>
      </c>
      <c r="W50" s="52">
        <v>0</v>
      </c>
      <c r="X50" s="52">
        <v>166629294.45605999</v>
      </c>
      <c r="Y50" s="52">
        <f t="shared" si="2"/>
        <v>166629294.45605999</v>
      </c>
      <c r="Z50" s="151"/>
      <c r="AB50" s="76">
        <v>46022</v>
      </c>
      <c r="AC50" s="21">
        <f t="shared" si="0"/>
        <v>0</v>
      </c>
      <c r="AD50" s="21">
        <f t="shared" si="4"/>
        <v>208927626.13112605</v>
      </c>
      <c r="AE50" s="21">
        <f t="shared" si="4"/>
        <v>208927626.13112605</v>
      </c>
    </row>
    <row r="51" spans="1:31" x14ac:dyDescent="0.3">
      <c r="A51" s="61">
        <v>46053</v>
      </c>
      <c r="B51" s="52">
        <f>'OC A CONTRATAR US$'!B51*'OC A CONTRATAR'!$E51</f>
        <v>0</v>
      </c>
      <c r="C51" s="52">
        <f>'OC A CONTRATAR US$'!C51*'OC A CONTRATAR'!$E51</f>
        <v>0</v>
      </c>
      <c r="D51" s="52">
        <f>'OC A CONTRATAR US$'!D51*'OC A CONTRATAR'!$E51</f>
        <v>0</v>
      </c>
      <c r="E51" s="151">
        <f>IF($E$2=0,Encargos!C56,$E$2)</f>
        <v>5.35</v>
      </c>
      <c r="F51" s="61">
        <v>46053</v>
      </c>
      <c r="G51" s="52">
        <f>'OC A CONTRATAR US$'!G51*'OC A CONTRATAR'!$J51</f>
        <v>0</v>
      </c>
      <c r="H51" s="52">
        <f>'OC A CONTRATAR US$'!H51*'OC A CONTRATAR'!$J51</f>
        <v>0</v>
      </c>
      <c r="I51" s="52">
        <f>'OC A CONTRATAR US$'!I51*'OC A CONTRATAR'!$J51</f>
        <v>0</v>
      </c>
      <c r="J51" s="151">
        <f>IF($J$2=0,Encargos!C56,$J$2)</f>
        <v>4.8413000000000004</v>
      </c>
      <c r="K51" s="61">
        <v>46053</v>
      </c>
      <c r="L51" s="52">
        <f>'OC A CONTRATAR US$'!L51*'OC A CONTRATAR'!$O51</f>
        <v>0</v>
      </c>
      <c r="M51" s="52">
        <f>'OC A CONTRATAR US$'!M51*'OC A CONTRATAR'!$O51</f>
        <v>0</v>
      </c>
      <c r="N51" s="52">
        <f>'OC A CONTRATAR US$'!N51*'OC A CONTRATAR'!$O51</f>
        <v>0</v>
      </c>
      <c r="O51" s="151">
        <f>IF($O$2=0,Encargos!C56,$O$2)</f>
        <v>4.8413000000000004</v>
      </c>
      <c r="P51" s="61">
        <v>46053</v>
      </c>
      <c r="Q51" s="52"/>
      <c r="R51" s="52"/>
      <c r="S51" s="52"/>
      <c r="T51" s="151">
        <f>IF($T$2=0,Encargos!M56,$T$2)</f>
        <v>0</v>
      </c>
      <c r="V51" s="61">
        <v>46053</v>
      </c>
      <c r="W51" s="52">
        <v>0</v>
      </c>
      <c r="X51" s="52">
        <v>0</v>
      </c>
      <c r="Y51" s="52">
        <f t="shared" si="2"/>
        <v>0</v>
      </c>
      <c r="Z51" s="151"/>
      <c r="AB51" s="76">
        <v>46053</v>
      </c>
      <c r="AC51" s="21">
        <f t="shared" si="0"/>
        <v>0</v>
      </c>
      <c r="AD51" s="21">
        <f t="shared" si="4"/>
        <v>0</v>
      </c>
      <c r="AE51" s="21">
        <f t="shared" si="4"/>
        <v>0</v>
      </c>
    </row>
    <row r="52" spans="1:31" x14ac:dyDescent="0.3">
      <c r="A52" s="61">
        <v>46081</v>
      </c>
      <c r="B52" s="52">
        <f>'OC A CONTRATAR US$'!B52*'OC A CONTRATAR'!$E52</f>
        <v>0</v>
      </c>
      <c r="C52" s="52">
        <f>'OC A CONTRATAR US$'!C52*'OC A CONTRATAR'!$E52</f>
        <v>0</v>
      </c>
      <c r="D52" s="52">
        <f>'OC A CONTRATAR US$'!D52*'OC A CONTRATAR'!$E52</f>
        <v>0</v>
      </c>
      <c r="E52" s="151">
        <f>IF($E$2=0,Encargos!C57,$E$2)</f>
        <v>5.35</v>
      </c>
      <c r="F52" s="61">
        <v>46081</v>
      </c>
      <c r="G52" s="52">
        <f>'OC A CONTRATAR US$'!G52*'OC A CONTRATAR'!$J52</f>
        <v>0</v>
      </c>
      <c r="H52" s="52">
        <f>'OC A CONTRATAR US$'!H52*'OC A CONTRATAR'!$J52</f>
        <v>0</v>
      </c>
      <c r="I52" s="52">
        <f>'OC A CONTRATAR US$'!I52*'OC A CONTRATAR'!$J52</f>
        <v>0</v>
      </c>
      <c r="J52" s="151">
        <f>IF($J$2=0,Encargos!C57,$J$2)</f>
        <v>4.8413000000000004</v>
      </c>
      <c r="K52" s="61">
        <v>46081</v>
      </c>
      <c r="L52" s="52">
        <f>'OC A CONTRATAR US$'!L52*'OC A CONTRATAR'!$O52</f>
        <v>0</v>
      </c>
      <c r="M52" s="52">
        <f>'OC A CONTRATAR US$'!M52*'OC A CONTRATAR'!$O52</f>
        <v>0</v>
      </c>
      <c r="N52" s="52">
        <f>'OC A CONTRATAR US$'!N52*'OC A CONTRATAR'!$O52</f>
        <v>0</v>
      </c>
      <c r="O52" s="151">
        <f>IF($O$2=0,Encargos!C57,$O$2)</f>
        <v>4.8413000000000004</v>
      </c>
      <c r="P52" s="61">
        <v>46081</v>
      </c>
      <c r="Q52" s="52"/>
      <c r="R52" s="52"/>
      <c r="S52" s="52"/>
      <c r="T52" s="151">
        <f>IF($T$2=0,Encargos!M57,$T$2)</f>
        <v>0</v>
      </c>
      <c r="V52" s="61">
        <v>46081</v>
      </c>
      <c r="W52" s="52">
        <v>0</v>
      </c>
      <c r="X52" s="52">
        <v>0</v>
      </c>
      <c r="Y52" s="52">
        <f t="shared" si="2"/>
        <v>0</v>
      </c>
      <c r="Z52" s="151"/>
      <c r="AB52" s="76">
        <v>46081</v>
      </c>
      <c r="AC52" s="21">
        <f t="shared" si="0"/>
        <v>0</v>
      </c>
      <c r="AD52" s="21">
        <f t="shared" si="4"/>
        <v>0</v>
      </c>
      <c r="AE52" s="21">
        <f t="shared" si="4"/>
        <v>0</v>
      </c>
    </row>
    <row r="53" spans="1:31" x14ac:dyDescent="0.3">
      <c r="A53" s="61">
        <v>46112</v>
      </c>
      <c r="B53" s="52">
        <f>'OC A CONTRATAR US$'!B53*'OC A CONTRATAR'!$E53</f>
        <v>0</v>
      </c>
      <c r="C53" s="52">
        <f>'OC A CONTRATAR US$'!C53*'OC A CONTRATAR'!$E53</f>
        <v>0</v>
      </c>
      <c r="D53" s="52">
        <f>'OC A CONTRATAR US$'!D53*'OC A CONTRATAR'!$E53</f>
        <v>0</v>
      </c>
      <c r="E53" s="151">
        <f>IF($E$2=0,Encargos!C58,$E$2)</f>
        <v>5.35</v>
      </c>
      <c r="F53" s="61">
        <v>46112</v>
      </c>
      <c r="G53" s="52">
        <f>'OC A CONTRATAR US$'!G53*'OC A CONTRATAR'!$J53</f>
        <v>0</v>
      </c>
      <c r="H53" s="52">
        <f>'OC A CONTRATAR US$'!H53*'OC A CONTRATAR'!$J53</f>
        <v>0</v>
      </c>
      <c r="I53" s="52">
        <f>'OC A CONTRATAR US$'!I53*'OC A CONTRATAR'!$J53</f>
        <v>0</v>
      </c>
      <c r="J53" s="151">
        <f>IF($J$2=0,Encargos!C58,$J$2)</f>
        <v>4.8413000000000004</v>
      </c>
      <c r="K53" s="61">
        <v>46112</v>
      </c>
      <c r="L53" s="52">
        <f>'OC A CONTRATAR US$'!L53*'OC A CONTRATAR'!$O53</f>
        <v>0</v>
      </c>
      <c r="M53" s="52">
        <f>'OC A CONTRATAR US$'!M53*'OC A CONTRATAR'!$O53</f>
        <v>0</v>
      </c>
      <c r="N53" s="52">
        <f>'OC A CONTRATAR US$'!N53*'OC A CONTRATAR'!$O53</f>
        <v>0</v>
      </c>
      <c r="O53" s="151">
        <f>IF($O$2=0,Encargos!C58,$O$2)</f>
        <v>4.8413000000000004</v>
      </c>
      <c r="P53" s="61">
        <v>46112</v>
      </c>
      <c r="Q53" s="52"/>
      <c r="R53" s="52"/>
      <c r="S53" s="52"/>
      <c r="T53" s="151">
        <f>IF($T$2=0,Encargos!M58,$T$2)</f>
        <v>0</v>
      </c>
      <c r="V53" s="61">
        <v>46112</v>
      </c>
      <c r="W53" s="52">
        <v>0</v>
      </c>
      <c r="X53" s="52">
        <v>0</v>
      </c>
      <c r="Y53" s="52">
        <f t="shared" si="2"/>
        <v>0</v>
      </c>
      <c r="Z53" s="151"/>
      <c r="AB53" s="76">
        <v>46112</v>
      </c>
      <c r="AC53" s="21">
        <f t="shared" si="0"/>
        <v>0</v>
      </c>
      <c r="AD53" s="21">
        <f t="shared" si="4"/>
        <v>0</v>
      </c>
      <c r="AE53" s="21">
        <f t="shared" si="4"/>
        <v>0</v>
      </c>
    </row>
    <row r="54" spans="1:31" x14ac:dyDescent="0.3">
      <c r="A54" s="61">
        <v>46142</v>
      </c>
      <c r="B54" s="52">
        <f>'OC A CONTRATAR US$'!B54*'OC A CONTRATAR'!$E54</f>
        <v>0</v>
      </c>
      <c r="C54" s="52">
        <f>'OC A CONTRATAR US$'!C54*'OC A CONTRATAR'!$E54</f>
        <v>0</v>
      </c>
      <c r="D54" s="52">
        <f>'OC A CONTRATAR US$'!D54*'OC A CONTRATAR'!$E54</f>
        <v>0</v>
      </c>
      <c r="E54" s="151">
        <f>IF($E$2=0,Encargos!C59,$E$2)</f>
        <v>5.35</v>
      </c>
      <c r="F54" s="61">
        <v>46142</v>
      </c>
      <c r="G54" s="52">
        <f>'OC A CONTRATAR US$'!G54*'OC A CONTRATAR'!$J54</f>
        <v>0</v>
      </c>
      <c r="H54" s="52">
        <f>'OC A CONTRATAR US$'!H54*'OC A CONTRATAR'!$J54</f>
        <v>0</v>
      </c>
      <c r="I54" s="52">
        <f>'OC A CONTRATAR US$'!I54*'OC A CONTRATAR'!$J54</f>
        <v>0</v>
      </c>
      <c r="J54" s="151">
        <f>IF($J$2=0,Encargos!C59,$J$2)</f>
        <v>4.8413000000000004</v>
      </c>
      <c r="K54" s="61">
        <v>46142</v>
      </c>
      <c r="L54" s="52">
        <f>'OC A CONTRATAR US$'!L54*'OC A CONTRATAR'!$O54</f>
        <v>0</v>
      </c>
      <c r="M54" s="52">
        <f>'OC A CONTRATAR US$'!M54*'OC A CONTRATAR'!$O54</f>
        <v>0</v>
      </c>
      <c r="N54" s="52">
        <f>'OC A CONTRATAR US$'!N54*'OC A CONTRATAR'!$O54</f>
        <v>0</v>
      </c>
      <c r="O54" s="151">
        <f>IF($O$2=0,Encargos!C59,$O$2)</f>
        <v>4.8413000000000004</v>
      </c>
      <c r="P54" s="61">
        <v>46142</v>
      </c>
      <c r="Q54" s="52"/>
      <c r="R54" s="52"/>
      <c r="S54" s="52"/>
      <c r="T54" s="151">
        <f>IF($T$2=0,Encargos!M59,$T$2)</f>
        <v>0</v>
      </c>
      <c r="V54" s="61">
        <v>46142</v>
      </c>
      <c r="W54" s="52">
        <v>0</v>
      </c>
      <c r="X54" s="52">
        <v>0</v>
      </c>
      <c r="Y54" s="52">
        <f t="shared" si="2"/>
        <v>0</v>
      </c>
      <c r="Z54" s="151"/>
      <c r="AB54" s="76">
        <v>46142</v>
      </c>
      <c r="AC54" s="21">
        <f t="shared" si="0"/>
        <v>0</v>
      </c>
      <c r="AD54" s="21">
        <f t="shared" si="4"/>
        <v>0</v>
      </c>
      <c r="AE54" s="21">
        <f t="shared" si="4"/>
        <v>0</v>
      </c>
    </row>
    <row r="55" spans="1:31" x14ac:dyDescent="0.3">
      <c r="A55" s="61">
        <v>46173</v>
      </c>
      <c r="B55" s="52">
        <f>'OC A CONTRATAR US$'!B55*'OC A CONTRATAR'!$E55</f>
        <v>0</v>
      </c>
      <c r="C55" s="52">
        <f>'OC A CONTRATAR US$'!C55*'OC A CONTRATAR'!$E55</f>
        <v>0</v>
      </c>
      <c r="D55" s="52">
        <f>'OC A CONTRATAR US$'!D55*'OC A CONTRATAR'!$E55</f>
        <v>0</v>
      </c>
      <c r="E55" s="151">
        <f>IF($E$2=0,Encargos!C60,$E$2)</f>
        <v>5.35</v>
      </c>
      <c r="F55" s="61">
        <v>46173</v>
      </c>
      <c r="G55" s="52">
        <f>'OC A CONTRATAR US$'!G55*'OC A CONTRATAR'!$J55</f>
        <v>0</v>
      </c>
      <c r="H55" s="52">
        <f>'OC A CONTRATAR US$'!H55*'OC A CONTRATAR'!$J55</f>
        <v>0</v>
      </c>
      <c r="I55" s="52">
        <f>'OC A CONTRATAR US$'!I55*'OC A CONTRATAR'!$J55</f>
        <v>0</v>
      </c>
      <c r="J55" s="151">
        <f>IF($J$2=0,Encargos!C60,$J$2)</f>
        <v>4.8413000000000004</v>
      </c>
      <c r="K55" s="61">
        <v>46173</v>
      </c>
      <c r="L55" s="52">
        <f>'OC A CONTRATAR US$'!L55*'OC A CONTRATAR'!$O55</f>
        <v>0</v>
      </c>
      <c r="M55" s="52">
        <f>'OC A CONTRATAR US$'!M55*'OC A CONTRATAR'!$O55</f>
        <v>0</v>
      </c>
      <c r="N55" s="52">
        <f>'OC A CONTRATAR US$'!N55*'OC A CONTRATAR'!$O55</f>
        <v>0</v>
      </c>
      <c r="O55" s="151">
        <f>IF($O$2=0,Encargos!C60,$O$2)</f>
        <v>4.8413000000000004</v>
      </c>
      <c r="P55" s="61">
        <v>46173</v>
      </c>
      <c r="Q55" s="52"/>
      <c r="R55" s="52"/>
      <c r="S55" s="52"/>
      <c r="T55" s="151">
        <f>IF($T$2=0,Encargos!M60,$T$2)</f>
        <v>0</v>
      </c>
      <c r="V55" s="61">
        <v>46173</v>
      </c>
      <c r="W55" s="52">
        <v>0</v>
      </c>
      <c r="X55" s="52">
        <v>0</v>
      </c>
      <c r="Y55" s="52">
        <f t="shared" si="2"/>
        <v>0</v>
      </c>
      <c r="Z55" s="151"/>
      <c r="AB55" s="76">
        <v>46173</v>
      </c>
      <c r="AC55" s="21">
        <f t="shared" si="0"/>
        <v>0</v>
      </c>
      <c r="AD55" s="21">
        <f t="shared" si="4"/>
        <v>0</v>
      </c>
      <c r="AE55" s="21">
        <f t="shared" si="4"/>
        <v>0</v>
      </c>
    </row>
    <row r="56" spans="1:31" x14ac:dyDescent="0.3">
      <c r="A56" s="61">
        <v>46203</v>
      </c>
      <c r="B56" s="52">
        <f>'OC A CONTRATAR US$'!B56*'OC A CONTRATAR'!$E56</f>
        <v>0</v>
      </c>
      <c r="C56" s="52">
        <f>'OC A CONTRATAR US$'!C56*'OC A CONTRATAR'!$E56</f>
        <v>0</v>
      </c>
      <c r="D56" s="52">
        <f>'OC A CONTRATAR US$'!D56*'OC A CONTRATAR'!$E56</f>
        <v>0</v>
      </c>
      <c r="E56" s="151">
        <f>IF($E$2=0,Encargos!C61,$E$2)</f>
        <v>5.35</v>
      </c>
      <c r="F56" s="61">
        <v>46203</v>
      </c>
      <c r="G56" s="52">
        <f>'OC A CONTRATAR US$'!G56*'OC A CONTRATAR'!$J56</f>
        <v>0</v>
      </c>
      <c r="H56" s="52">
        <f>'OC A CONTRATAR US$'!H56*'OC A CONTRATAR'!$J56</f>
        <v>779022.99456910032</v>
      </c>
      <c r="I56" s="52">
        <f>'OC A CONTRATAR US$'!I56*'OC A CONTRATAR'!$J56</f>
        <v>779022.99456910032</v>
      </c>
      <c r="J56" s="151">
        <f>IF($J$2=0,Encargos!C61,$J$2)</f>
        <v>4.8413000000000004</v>
      </c>
      <c r="K56" s="61">
        <v>46203</v>
      </c>
      <c r="L56" s="52">
        <f>'OC A CONTRATAR US$'!L56*'OC A CONTRATAR'!$O56</f>
        <v>0</v>
      </c>
      <c r="M56" s="52">
        <f>'OC A CONTRATAR US$'!M56*'OC A CONTRATAR'!$O56</f>
        <v>39623438.674895778</v>
      </c>
      <c r="N56" s="52">
        <f>'OC A CONTRATAR US$'!N56*'OC A CONTRATAR'!$O56</f>
        <v>39623438.674895778</v>
      </c>
      <c r="O56" s="151">
        <f>IF($O$2=0,Encargos!C61,$O$2)</f>
        <v>4.8413000000000004</v>
      </c>
      <c r="P56" s="61">
        <v>46203</v>
      </c>
      <c r="Q56" s="52"/>
      <c r="R56" s="52"/>
      <c r="S56" s="52"/>
      <c r="T56" s="151">
        <f>IF($T$2=0,Encargos!M61,$T$2)</f>
        <v>0</v>
      </c>
      <c r="V56" s="61">
        <v>46203</v>
      </c>
      <c r="W56" s="52">
        <v>0</v>
      </c>
      <c r="X56" s="52">
        <v>138054140.559239</v>
      </c>
      <c r="Y56" s="52">
        <f t="shared" si="2"/>
        <v>138054140.559239</v>
      </c>
      <c r="Z56" s="151"/>
      <c r="AB56" s="76">
        <v>46203</v>
      </c>
      <c r="AC56" s="21">
        <f t="shared" si="0"/>
        <v>0</v>
      </c>
      <c r="AD56" s="21">
        <f t="shared" si="4"/>
        <v>178456602.22870389</v>
      </c>
      <c r="AE56" s="21">
        <f t="shared" si="4"/>
        <v>178456602.22870389</v>
      </c>
    </row>
    <row r="57" spans="1:31" x14ac:dyDescent="0.3">
      <c r="A57" s="61">
        <v>46234</v>
      </c>
      <c r="B57" s="52">
        <f>'OC A CONTRATAR US$'!B57*'OC A CONTRATAR'!$E57</f>
        <v>0</v>
      </c>
      <c r="C57" s="52">
        <f>'OC A CONTRATAR US$'!C57*'OC A CONTRATAR'!$E57</f>
        <v>0</v>
      </c>
      <c r="D57" s="52">
        <f>'OC A CONTRATAR US$'!D57*'OC A CONTRATAR'!$E57</f>
        <v>0</v>
      </c>
      <c r="E57" s="151">
        <f>IF($E$2=0,Encargos!C62,$E$2)</f>
        <v>5.35</v>
      </c>
      <c r="F57" s="61">
        <v>46234</v>
      </c>
      <c r="G57" s="52">
        <f>'OC A CONTRATAR US$'!G57*'OC A CONTRATAR'!$J57</f>
        <v>0</v>
      </c>
      <c r="H57" s="52">
        <f>'OC A CONTRATAR US$'!H57*'OC A CONTRATAR'!$J57</f>
        <v>0</v>
      </c>
      <c r="I57" s="52">
        <f>'OC A CONTRATAR US$'!I57*'OC A CONTRATAR'!$J57</f>
        <v>0</v>
      </c>
      <c r="J57" s="151">
        <f>IF($J$2=0,Encargos!C62,$J$2)</f>
        <v>4.8413000000000004</v>
      </c>
      <c r="K57" s="61">
        <v>46234</v>
      </c>
      <c r="L57" s="52">
        <f>'OC A CONTRATAR US$'!L57*'OC A CONTRATAR'!$O57</f>
        <v>0</v>
      </c>
      <c r="M57" s="52">
        <f>'OC A CONTRATAR US$'!M57*'OC A CONTRATAR'!$O57</f>
        <v>0</v>
      </c>
      <c r="N57" s="52">
        <f>'OC A CONTRATAR US$'!N57*'OC A CONTRATAR'!$O57</f>
        <v>0</v>
      </c>
      <c r="O57" s="151">
        <f>IF($O$2=0,Encargos!C62,$O$2)</f>
        <v>4.8413000000000004</v>
      </c>
      <c r="P57" s="61">
        <v>46234</v>
      </c>
      <c r="Q57" s="52"/>
      <c r="R57" s="52"/>
      <c r="S57" s="52"/>
      <c r="T57" s="151">
        <f>IF($T$2=0,Encargos!M62,$T$2)</f>
        <v>0</v>
      </c>
      <c r="V57" s="61">
        <v>46234</v>
      </c>
      <c r="W57" s="52">
        <v>0</v>
      </c>
      <c r="X57" s="52">
        <v>0</v>
      </c>
      <c r="Y57" s="52">
        <f t="shared" si="2"/>
        <v>0</v>
      </c>
      <c r="Z57" s="151"/>
      <c r="AB57" s="76">
        <v>46234</v>
      </c>
      <c r="AC57" s="21">
        <f t="shared" si="0"/>
        <v>0</v>
      </c>
      <c r="AD57" s="21">
        <f t="shared" si="4"/>
        <v>0</v>
      </c>
      <c r="AE57" s="21">
        <f t="shared" si="4"/>
        <v>0</v>
      </c>
    </row>
    <row r="58" spans="1:31" x14ac:dyDescent="0.3">
      <c r="A58" s="61">
        <v>46265</v>
      </c>
      <c r="B58" s="52">
        <f>'OC A CONTRATAR US$'!B58*'OC A CONTRATAR'!$E58</f>
        <v>0</v>
      </c>
      <c r="C58" s="52">
        <f>'OC A CONTRATAR US$'!C58*'OC A CONTRATAR'!$E58</f>
        <v>0</v>
      </c>
      <c r="D58" s="52">
        <f>'OC A CONTRATAR US$'!D58*'OC A CONTRATAR'!$E58</f>
        <v>0</v>
      </c>
      <c r="E58" s="151">
        <f>IF($E$2=0,Encargos!C63,$E$2)</f>
        <v>5.35</v>
      </c>
      <c r="F58" s="61">
        <v>46265</v>
      </c>
      <c r="G58" s="52">
        <f>'OC A CONTRATAR US$'!G58*'OC A CONTRATAR'!$J58</f>
        <v>0</v>
      </c>
      <c r="H58" s="52">
        <f>'OC A CONTRATAR US$'!H58*'OC A CONTRATAR'!$J58</f>
        <v>0</v>
      </c>
      <c r="I58" s="52">
        <f>'OC A CONTRATAR US$'!I58*'OC A CONTRATAR'!$J58</f>
        <v>0</v>
      </c>
      <c r="J58" s="151">
        <f>IF($J$2=0,Encargos!C63,$J$2)</f>
        <v>4.8413000000000004</v>
      </c>
      <c r="K58" s="61">
        <v>46265</v>
      </c>
      <c r="L58" s="52">
        <f>'OC A CONTRATAR US$'!L58*'OC A CONTRATAR'!$O58</f>
        <v>0</v>
      </c>
      <c r="M58" s="52">
        <f>'OC A CONTRATAR US$'!M58*'OC A CONTRATAR'!$O58</f>
        <v>0</v>
      </c>
      <c r="N58" s="52">
        <f>'OC A CONTRATAR US$'!N58*'OC A CONTRATAR'!$O58</f>
        <v>0</v>
      </c>
      <c r="O58" s="151">
        <f>IF($O$2=0,Encargos!C63,$O$2)</f>
        <v>4.8413000000000004</v>
      </c>
      <c r="P58" s="61">
        <v>46265</v>
      </c>
      <c r="Q58" s="52"/>
      <c r="R58" s="52"/>
      <c r="S58" s="52"/>
      <c r="T58" s="151">
        <f>IF($T$2=0,Encargos!M63,$T$2)</f>
        <v>0</v>
      </c>
      <c r="V58" s="61">
        <v>46265</v>
      </c>
      <c r="W58" s="52">
        <v>0</v>
      </c>
      <c r="X58" s="52">
        <v>0</v>
      </c>
      <c r="Y58" s="52">
        <f t="shared" si="2"/>
        <v>0</v>
      </c>
      <c r="Z58" s="151"/>
      <c r="AB58" s="76">
        <v>46265</v>
      </c>
      <c r="AC58" s="21">
        <f t="shared" si="0"/>
        <v>0</v>
      </c>
      <c r="AD58" s="21">
        <f t="shared" si="4"/>
        <v>0</v>
      </c>
      <c r="AE58" s="21">
        <f t="shared" si="4"/>
        <v>0</v>
      </c>
    </row>
    <row r="59" spans="1:31" x14ac:dyDescent="0.3">
      <c r="A59" s="61">
        <v>46295</v>
      </c>
      <c r="B59" s="52">
        <f>'OC A CONTRATAR US$'!B59*'OC A CONTRATAR'!$E59</f>
        <v>0</v>
      </c>
      <c r="C59" s="52">
        <f>'OC A CONTRATAR US$'!C59*'OC A CONTRATAR'!$E59</f>
        <v>0</v>
      </c>
      <c r="D59" s="52">
        <f>'OC A CONTRATAR US$'!D59*'OC A CONTRATAR'!$E59</f>
        <v>0</v>
      </c>
      <c r="E59" s="151">
        <f>IF($E$2=0,Encargos!C64,$E$2)</f>
        <v>5.35</v>
      </c>
      <c r="F59" s="61">
        <v>46295</v>
      </c>
      <c r="G59" s="52">
        <f>'OC A CONTRATAR US$'!G59*'OC A CONTRATAR'!$J59</f>
        <v>0</v>
      </c>
      <c r="H59" s="52">
        <f>'OC A CONTRATAR US$'!H59*'OC A CONTRATAR'!$J59</f>
        <v>0</v>
      </c>
      <c r="I59" s="52">
        <f>'OC A CONTRATAR US$'!I59*'OC A CONTRATAR'!$J59</f>
        <v>0</v>
      </c>
      <c r="J59" s="151">
        <f>IF($J$2=0,Encargos!C64,$J$2)</f>
        <v>4.8413000000000004</v>
      </c>
      <c r="K59" s="61">
        <v>46295</v>
      </c>
      <c r="L59" s="52">
        <f>'OC A CONTRATAR US$'!L59*'OC A CONTRATAR'!$O59</f>
        <v>0</v>
      </c>
      <c r="M59" s="52">
        <f>'OC A CONTRATAR US$'!M59*'OC A CONTRATAR'!$O59</f>
        <v>0</v>
      </c>
      <c r="N59" s="52">
        <f>'OC A CONTRATAR US$'!N59*'OC A CONTRATAR'!$O59</f>
        <v>0</v>
      </c>
      <c r="O59" s="151">
        <f>IF($O$2=0,Encargos!C64,$O$2)</f>
        <v>4.8413000000000004</v>
      </c>
      <c r="P59" s="61">
        <v>46295</v>
      </c>
      <c r="Q59" s="52"/>
      <c r="R59" s="52"/>
      <c r="S59" s="52"/>
      <c r="T59" s="151">
        <f>IF($T$2=0,Encargos!M64,$T$2)</f>
        <v>0</v>
      </c>
      <c r="V59" s="61">
        <v>46295</v>
      </c>
      <c r="W59" s="52">
        <v>0</v>
      </c>
      <c r="X59" s="52">
        <v>0</v>
      </c>
      <c r="Y59" s="52">
        <f t="shared" si="2"/>
        <v>0</v>
      </c>
      <c r="Z59" s="151"/>
      <c r="AB59" s="76">
        <v>46295</v>
      </c>
      <c r="AC59" s="21">
        <f t="shared" si="0"/>
        <v>0</v>
      </c>
      <c r="AD59" s="21">
        <f t="shared" si="4"/>
        <v>0</v>
      </c>
      <c r="AE59" s="21">
        <f t="shared" si="4"/>
        <v>0</v>
      </c>
    </row>
    <row r="60" spans="1:31" x14ac:dyDescent="0.3">
      <c r="A60" s="61">
        <v>46326</v>
      </c>
      <c r="B60" s="52">
        <f>'OC A CONTRATAR US$'!B60*'OC A CONTRATAR'!$E60</f>
        <v>0</v>
      </c>
      <c r="C60" s="52">
        <f>'OC A CONTRATAR US$'!C60*'OC A CONTRATAR'!$E60</f>
        <v>0</v>
      </c>
      <c r="D60" s="52">
        <f>'OC A CONTRATAR US$'!D60*'OC A CONTRATAR'!$E60</f>
        <v>0</v>
      </c>
      <c r="E60" s="151">
        <f>IF($E$2=0,Encargos!C65,$E$2)</f>
        <v>5.35</v>
      </c>
      <c r="F60" s="61">
        <v>46326</v>
      </c>
      <c r="G60" s="52">
        <f>'OC A CONTRATAR US$'!G60*'OC A CONTRATAR'!$J60</f>
        <v>0</v>
      </c>
      <c r="H60" s="52">
        <f>'OC A CONTRATAR US$'!H60*'OC A CONTRATAR'!$J60</f>
        <v>0</v>
      </c>
      <c r="I60" s="52">
        <f>'OC A CONTRATAR US$'!I60*'OC A CONTRATAR'!$J60</f>
        <v>0</v>
      </c>
      <c r="J60" s="151">
        <f>IF($J$2=0,Encargos!C65,$J$2)</f>
        <v>4.8413000000000004</v>
      </c>
      <c r="K60" s="61">
        <v>46326</v>
      </c>
      <c r="L60" s="52">
        <f>'OC A CONTRATAR US$'!L60*'OC A CONTRATAR'!$O60</f>
        <v>0</v>
      </c>
      <c r="M60" s="52">
        <f>'OC A CONTRATAR US$'!M60*'OC A CONTRATAR'!$O60</f>
        <v>0</v>
      </c>
      <c r="N60" s="52">
        <f>'OC A CONTRATAR US$'!N60*'OC A CONTRATAR'!$O60</f>
        <v>0</v>
      </c>
      <c r="O60" s="151">
        <f>IF($O$2=0,Encargos!C65,$O$2)</f>
        <v>4.8413000000000004</v>
      </c>
      <c r="P60" s="61">
        <v>46326</v>
      </c>
      <c r="Q60" s="52"/>
      <c r="R60" s="52"/>
      <c r="S60" s="52"/>
      <c r="T60" s="151">
        <f>IF($T$2=0,Encargos!M65,$T$2)</f>
        <v>0</v>
      </c>
      <c r="V60" s="61">
        <v>46326</v>
      </c>
      <c r="W60" s="52">
        <v>0</v>
      </c>
      <c r="X60" s="52">
        <v>0</v>
      </c>
      <c r="Y60" s="52">
        <f t="shared" si="2"/>
        <v>0</v>
      </c>
      <c r="Z60" s="151"/>
      <c r="AB60" s="76">
        <v>46326</v>
      </c>
      <c r="AC60" s="21">
        <f t="shared" si="0"/>
        <v>0</v>
      </c>
      <c r="AD60" s="21">
        <f t="shared" si="4"/>
        <v>0</v>
      </c>
      <c r="AE60" s="21">
        <f t="shared" si="4"/>
        <v>0</v>
      </c>
    </row>
    <row r="61" spans="1:31" x14ac:dyDescent="0.3">
      <c r="A61" s="61">
        <v>46356</v>
      </c>
      <c r="B61" s="52">
        <f>'OC A CONTRATAR US$'!B61*'OC A CONTRATAR'!$E61</f>
        <v>0</v>
      </c>
      <c r="C61" s="52">
        <f>'OC A CONTRATAR US$'!C61*'OC A CONTRATAR'!$E61</f>
        <v>0</v>
      </c>
      <c r="D61" s="52">
        <f>'OC A CONTRATAR US$'!D61*'OC A CONTRATAR'!$E61</f>
        <v>0</v>
      </c>
      <c r="E61" s="151">
        <f>IF($E$2=0,Encargos!C66,$E$2)</f>
        <v>5.35</v>
      </c>
      <c r="F61" s="61">
        <v>46356</v>
      </c>
      <c r="G61" s="52">
        <f>'OC A CONTRATAR US$'!G61*'OC A CONTRATAR'!$J61</f>
        <v>0</v>
      </c>
      <c r="H61" s="52">
        <f>'OC A CONTRATAR US$'!H61*'OC A CONTRATAR'!$J61</f>
        <v>0</v>
      </c>
      <c r="I61" s="52">
        <f>'OC A CONTRATAR US$'!I61*'OC A CONTRATAR'!$J61</f>
        <v>0</v>
      </c>
      <c r="J61" s="151">
        <f>IF($J$2=0,Encargos!C66,$J$2)</f>
        <v>4.8413000000000004</v>
      </c>
      <c r="K61" s="61">
        <v>46356</v>
      </c>
      <c r="L61" s="52">
        <f>'OC A CONTRATAR US$'!L61*'OC A CONTRATAR'!$O61</f>
        <v>0</v>
      </c>
      <c r="M61" s="52">
        <f>'OC A CONTRATAR US$'!M61*'OC A CONTRATAR'!$O61</f>
        <v>0</v>
      </c>
      <c r="N61" s="52">
        <f>'OC A CONTRATAR US$'!N61*'OC A CONTRATAR'!$O61</f>
        <v>0</v>
      </c>
      <c r="O61" s="151">
        <f>IF($O$2=0,Encargos!C66,$O$2)</f>
        <v>4.8413000000000004</v>
      </c>
      <c r="P61" s="61">
        <v>46356</v>
      </c>
      <c r="Q61" s="52"/>
      <c r="R61" s="52"/>
      <c r="S61" s="52"/>
      <c r="T61" s="151">
        <f>IF($T$2=0,Encargos!M66,$T$2)</f>
        <v>0</v>
      </c>
      <c r="V61" s="61">
        <v>46356</v>
      </c>
      <c r="W61" s="52">
        <v>0</v>
      </c>
      <c r="X61" s="52">
        <v>0</v>
      </c>
      <c r="Y61" s="52">
        <f t="shared" si="2"/>
        <v>0</v>
      </c>
      <c r="Z61" s="151"/>
      <c r="AB61" s="76">
        <v>46356</v>
      </c>
      <c r="AC61" s="21">
        <f t="shared" si="0"/>
        <v>0</v>
      </c>
      <c r="AD61" s="21">
        <f t="shared" si="4"/>
        <v>0</v>
      </c>
      <c r="AE61" s="21">
        <f t="shared" si="4"/>
        <v>0</v>
      </c>
    </row>
    <row r="62" spans="1:31" x14ac:dyDescent="0.3">
      <c r="A62" s="61">
        <v>46387</v>
      </c>
      <c r="B62" s="52">
        <f>'OC A CONTRATAR US$'!B62*'OC A CONTRATAR'!$E62</f>
        <v>0</v>
      </c>
      <c r="C62" s="52">
        <f>'OC A CONTRATAR US$'!C62*'OC A CONTRATAR'!$E62</f>
        <v>5701472.9312663171</v>
      </c>
      <c r="D62" s="52">
        <f>'OC A CONTRATAR US$'!D62*'OC A CONTRATAR'!$E62</f>
        <v>5701472.9312663171</v>
      </c>
      <c r="E62" s="151">
        <f>IF($E$2=0,Encargos!C67,$E$2)</f>
        <v>5.35</v>
      </c>
      <c r="F62" s="61">
        <v>46387</v>
      </c>
      <c r="G62" s="52">
        <f>'OC A CONTRATAR US$'!G62*'OC A CONTRATAR'!$J62</f>
        <v>0</v>
      </c>
      <c r="H62" s="52">
        <f>'OC A CONTRATAR US$'!H62*'OC A CONTRATAR'!$J62</f>
        <v>735772.26342161722</v>
      </c>
      <c r="I62" s="52">
        <f>'OC A CONTRATAR US$'!I62*'OC A CONTRATAR'!$J62</f>
        <v>735772.26342161722</v>
      </c>
      <c r="J62" s="151">
        <f>IF($J$2=0,Encargos!C67,$J$2)</f>
        <v>4.8413000000000004</v>
      </c>
      <c r="K62" s="61">
        <v>46387</v>
      </c>
      <c r="L62" s="52">
        <f>'OC A CONTRATAR US$'!L62*'OC A CONTRATAR'!$O62</f>
        <v>0</v>
      </c>
      <c r="M62" s="52">
        <f>'OC A CONTRATAR US$'!M62*'OC A CONTRATAR'!$O62</f>
        <v>38603292.086766489</v>
      </c>
      <c r="N62" s="52">
        <f>'OC A CONTRATAR US$'!N62*'OC A CONTRATAR'!$O62</f>
        <v>38603292.086766489</v>
      </c>
      <c r="O62" s="151">
        <f>IF($O$2=0,Encargos!C67,$O$2)</f>
        <v>4.8413000000000004</v>
      </c>
      <c r="P62" s="61">
        <v>46387</v>
      </c>
      <c r="Q62" s="52"/>
      <c r="R62" s="52"/>
      <c r="S62" s="52"/>
      <c r="T62" s="151">
        <f>IF($T$2=0,Encargos!M67,$T$2)</f>
        <v>0</v>
      </c>
      <c r="V62" s="61">
        <v>46387</v>
      </c>
      <c r="W62" s="52">
        <v>0</v>
      </c>
      <c r="X62" s="52">
        <v>143044900.39665699</v>
      </c>
      <c r="Y62" s="52">
        <f t="shared" si="2"/>
        <v>143044900.39665699</v>
      </c>
      <c r="Z62" s="151"/>
      <c r="AB62" s="76">
        <v>46387</v>
      </c>
      <c r="AC62" s="21">
        <f t="shared" si="0"/>
        <v>0</v>
      </c>
      <c r="AD62" s="21">
        <f t="shared" si="4"/>
        <v>188085437.6781114</v>
      </c>
      <c r="AE62" s="21">
        <f t="shared" si="4"/>
        <v>188085437.6781114</v>
      </c>
    </row>
    <row r="63" spans="1:31" x14ac:dyDescent="0.3">
      <c r="A63" s="61">
        <v>46418</v>
      </c>
      <c r="B63" s="52">
        <f>'OC A CONTRATAR US$'!B63*'OC A CONTRATAR'!$E63</f>
        <v>0</v>
      </c>
      <c r="C63" s="52">
        <f>'OC A CONTRATAR US$'!C63*'OC A CONTRATAR'!$E63</f>
        <v>0</v>
      </c>
      <c r="D63" s="52">
        <f>'OC A CONTRATAR US$'!D63*'OC A CONTRATAR'!$E63</f>
        <v>0</v>
      </c>
      <c r="E63" s="151">
        <f>IF($E$2=0,Encargos!C68,$E$2)</f>
        <v>5.35</v>
      </c>
      <c r="F63" s="61">
        <v>46418</v>
      </c>
      <c r="G63" s="52">
        <f>'OC A CONTRATAR US$'!G63*'OC A CONTRATAR'!$J63</f>
        <v>0</v>
      </c>
      <c r="H63" s="52">
        <f>'OC A CONTRATAR US$'!H63*'OC A CONTRATAR'!$J63</f>
        <v>0</v>
      </c>
      <c r="I63" s="52">
        <f>'OC A CONTRATAR US$'!I63*'OC A CONTRATAR'!$J63</f>
        <v>0</v>
      </c>
      <c r="J63" s="151">
        <f>IF($J$2=0,Encargos!C68,$J$2)</f>
        <v>4.8413000000000004</v>
      </c>
      <c r="K63" s="61">
        <v>46418</v>
      </c>
      <c r="L63" s="52">
        <f>'OC A CONTRATAR US$'!L63*'OC A CONTRATAR'!$O63</f>
        <v>0</v>
      </c>
      <c r="M63" s="52">
        <f>'OC A CONTRATAR US$'!M63*'OC A CONTRATAR'!$O63</f>
        <v>0</v>
      </c>
      <c r="N63" s="52">
        <f>'OC A CONTRATAR US$'!N63*'OC A CONTRATAR'!$O63</f>
        <v>0</v>
      </c>
      <c r="O63" s="151">
        <f>IF($O$2=0,Encargos!C68,$O$2)</f>
        <v>4.8413000000000004</v>
      </c>
      <c r="P63" s="61">
        <v>46418</v>
      </c>
      <c r="Q63" s="52"/>
      <c r="R63" s="52"/>
      <c r="S63" s="52"/>
      <c r="T63" s="151">
        <f>IF($T$2=0,Encargos!M68,$T$2)</f>
        <v>0</v>
      </c>
      <c r="V63" s="61">
        <v>46418</v>
      </c>
      <c r="W63" s="52">
        <v>0</v>
      </c>
      <c r="X63" s="52">
        <v>0</v>
      </c>
      <c r="Y63" s="52">
        <f t="shared" si="2"/>
        <v>0</v>
      </c>
      <c r="Z63" s="151"/>
      <c r="AB63" s="76">
        <v>46418</v>
      </c>
      <c r="AC63" s="21">
        <f t="shared" si="0"/>
        <v>0</v>
      </c>
      <c r="AD63" s="21">
        <f t="shared" ref="AD63:AE82" si="5">SUMIF($A$2:$Z$2,AD$2,$A63:$Z63)</f>
        <v>0</v>
      </c>
      <c r="AE63" s="21">
        <f t="shared" si="5"/>
        <v>0</v>
      </c>
    </row>
    <row r="64" spans="1:31" x14ac:dyDescent="0.3">
      <c r="A64" s="61">
        <v>46446</v>
      </c>
      <c r="B64" s="52">
        <f>'OC A CONTRATAR US$'!B64*'OC A CONTRATAR'!$E64</f>
        <v>0</v>
      </c>
      <c r="C64" s="52">
        <f>'OC A CONTRATAR US$'!C64*'OC A CONTRATAR'!$E64</f>
        <v>0</v>
      </c>
      <c r="D64" s="52">
        <f>'OC A CONTRATAR US$'!D64*'OC A CONTRATAR'!$E64</f>
        <v>0</v>
      </c>
      <c r="E64" s="151">
        <f>IF($E$2=0,Encargos!C69,$E$2)</f>
        <v>5.35</v>
      </c>
      <c r="F64" s="61">
        <v>46446</v>
      </c>
      <c r="G64" s="52">
        <f>'OC A CONTRATAR US$'!G64*'OC A CONTRATAR'!$J64</f>
        <v>0</v>
      </c>
      <c r="H64" s="52">
        <f>'OC A CONTRATAR US$'!H64*'OC A CONTRATAR'!$J64</f>
        <v>0</v>
      </c>
      <c r="I64" s="52">
        <f>'OC A CONTRATAR US$'!I64*'OC A CONTRATAR'!$J64</f>
        <v>0</v>
      </c>
      <c r="J64" s="151">
        <f>IF($J$2=0,Encargos!C69,$J$2)</f>
        <v>4.8413000000000004</v>
      </c>
      <c r="K64" s="61">
        <v>46446</v>
      </c>
      <c r="L64" s="52">
        <f>'OC A CONTRATAR US$'!L64*'OC A CONTRATAR'!$O64</f>
        <v>0</v>
      </c>
      <c r="M64" s="52">
        <f>'OC A CONTRATAR US$'!M64*'OC A CONTRATAR'!$O64</f>
        <v>0</v>
      </c>
      <c r="N64" s="52">
        <f>'OC A CONTRATAR US$'!N64*'OC A CONTRATAR'!$O64</f>
        <v>0</v>
      </c>
      <c r="O64" s="151">
        <f>IF($O$2=0,Encargos!C69,$O$2)</f>
        <v>4.8413000000000004</v>
      </c>
      <c r="P64" s="61">
        <v>46446</v>
      </c>
      <c r="Q64" s="52"/>
      <c r="R64" s="52"/>
      <c r="S64" s="52"/>
      <c r="T64" s="151">
        <f>IF($T$2=0,Encargos!M69,$T$2)</f>
        <v>0</v>
      </c>
      <c r="V64" s="61">
        <v>46446</v>
      </c>
      <c r="W64" s="52">
        <v>0</v>
      </c>
      <c r="X64" s="52">
        <v>0</v>
      </c>
      <c r="Y64" s="52">
        <f t="shared" si="2"/>
        <v>0</v>
      </c>
      <c r="Z64" s="151"/>
      <c r="AB64" s="76">
        <v>46446</v>
      </c>
      <c r="AC64" s="21">
        <f t="shared" si="0"/>
        <v>0</v>
      </c>
      <c r="AD64" s="21">
        <f t="shared" si="5"/>
        <v>0</v>
      </c>
      <c r="AE64" s="21">
        <f t="shared" si="5"/>
        <v>0</v>
      </c>
    </row>
    <row r="65" spans="1:31" x14ac:dyDescent="0.3">
      <c r="A65" s="61">
        <v>46477</v>
      </c>
      <c r="B65" s="52">
        <f>'OC A CONTRATAR US$'!B65*'OC A CONTRATAR'!$E65</f>
        <v>0</v>
      </c>
      <c r="C65" s="52">
        <f>'OC A CONTRATAR US$'!C65*'OC A CONTRATAR'!$E65</f>
        <v>0</v>
      </c>
      <c r="D65" s="52">
        <f>'OC A CONTRATAR US$'!D65*'OC A CONTRATAR'!$E65</f>
        <v>0</v>
      </c>
      <c r="E65" s="151">
        <f>IF($E$2=0,Encargos!C70,$E$2)</f>
        <v>5.35</v>
      </c>
      <c r="F65" s="61">
        <v>46477</v>
      </c>
      <c r="G65" s="52">
        <f>'OC A CONTRATAR US$'!G65*'OC A CONTRATAR'!$J65</f>
        <v>0</v>
      </c>
      <c r="H65" s="52">
        <f>'OC A CONTRATAR US$'!H65*'OC A CONTRATAR'!$J65</f>
        <v>0</v>
      </c>
      <c r="I65" s="52">
        <f>'OC A CONTRATAR US$'!I65*'OC A CONTRATAR'!$J65</f>
        <v>0</v>
      </c>
      <c r="J65" s="151">
        <f>IF($J$2=0,Encargos!C70,$J$2)</f>
        <v>4.8413000000000004</v>
      </c>
      <c r="K65" s="61">
        <v>46477</v>
      </c>
      <c r="L65" s="52">
        <f>'OC A CONTRATAR US$'!L65*'OC A CONTRATAR'!$O65</f>
        <v>0</v>
      </c>
      <c r="M65" s="52">
        <f>'OC A CONTRATAR US$'!M65*'OC A CONTRATAR'!$O65</f>
        <v>0</v>
      </c>
      <c r="N65" s="52">
        <f>'OC A CONTRATAR US$'!N65*'OC A CONTRATAR'!$O65</f>
        <v>0</v>
      </c>
      <c r="O65" s="151">
        <f>IF($O$2=0,Encargos!C70,$O$2)</f>
        <v>4.8413000000000004</v>
      </c>
      <c r="P65" s="61">
        <v>46477</v>
      </c>
      <c r="Q65" s="52"/>
      <c r="R65" s="52"/>
      <c r="S65" s="52"/>
      <c r="T65" s="151">
        <f>IF($T$2=0,Encargos!M70,$T$2)</f>
        <v>0</v>
      </c>
      <c r="V65" s="61">
        <v>46477</v>
      </c>
      <c r="W65" s="52">
        <v>0</v>
      </c>
      <c r="X65" s="52">
        <v>0</v>
      </c>
      <c r="Y65" s="52">
        <f t="shared" si="2"/>
        <v>0</v>
      </c>
      <c r="Z65" s="151"/>
      <c r="AB65" s="76">
        <v>46477</v>
      </c>
      <c r="AC65" s="21">
        <f t="shared" si="0"/>
        <v>0</v>
      </c>
      <c r="AD65" s="21">
        <f t="shared" si="5"/>
        <v>0</v>
      </c>
      <c r="AE65" s="21">
        <f t="shared" si="5"/>
        <v>0</v>
      </c>
    </row>
    <row r="66" spans="1:31" x14ac:dyDescent="0.3">
      <c r="A66" s="61">
        <v>46507</v>
      </c>
      <c r="B66" s="52">
        <f>'OC A CONTRATAR US$'!B66*'OC A CONTRATAR'!$E66</f>
        <v>0</v>
      </c>
      <c r="C66" s="52">
        <f>'OC A CONTRATAR US$'!C66*'OC A CONTRATAR'!$E66</f>
        <v>0</v>
      </c>
      <c r="D66" s="52">
        <f>'OC A CONTRATAR US$'!D66*'OC A CONTRATAR'!$E66</f>
        <v>0</v>
      </c>
      <c r="E66" s="151">
        <f>IF($E$2=0,Encargos!C71,$E$2)</f>
        <v>5.35</v>
      </c>
      <c r="F66" s="61">
        <v>46507</v>
      </c>
      <c r="G66" s="52">
        <f>'OC A CONTRATAR US$'!G66*'OC A CONTRATAR'!$J66</f>
        <v>0</v>
      </c>
      <c r="H66" s="52">
        <f>'OC A CONTRATAR US$'!H66*'OC A CONTRATAR'!$J66</f>
        <v>0</v>
      </c>
      <c r="I66" s="52">
        <f>'OC A CONTRATAR US$'!I66*'OC A CONTRATAR'!$J66</f>
        <v>0</v>
      </c>
      <c r="J66" s="151">
        <f>IF($J$2=0,Encargos!C71,$J$2)</f>
        <v>4.8413000000000004</v>
      </c>
      <c r="K66" s="61">
        <v>46507</v>
      </c>
      <c r="L66" s="52">
        <f>'OC A CONTRATAR US$'!L66*'OC A CONTRATAR'!$O66</f>
        <v>0</v>
      </c>
      <c r="M66" s="52">
        <f>'OC A CONTRATAR US$'!M66*'OC A CONTRATAR'!$O66</f>
        <v>0</v>
      </c>
      <c r="N66" s="52">
        <f>'OC A CONTRATAR US$'!N66*'OC A CONTRATAR'!$O66</f>
        <v>0</v>
      </c>
      <c r="O66" s="151">
        <f>IF($O$2=0,Encargos!C71,$O$2)</f>
        <v>4.8413000000000004</v>
      </c>
      <c r="P66" s="61">
        <v>46507</v>
      </c>
      <c r="Q66" s="52"/>
      <c r="R66" s="52"/>
      <c r="S66" s="52"/>
      <c r="T66" s="151">
        <f>IF($T$2=0,Encargos!M71,$T$2)</f>
        <v>0</v>
      </c>
      <c r="V66" s="61">
        <v>46507</v>
      </c>
      <c r="W66" s="52">
        <v>0</v>
      </c>
      <c r="X66" s="52">
        <v>0</v>
      </c>
      <c r="Y66" s="52">
        <f t="shared" si="2"/>
        <v>0</v>
      </c>
      <c r="Z66" s="151"/>
      <c r="AB66" s="76">
        <v>46507</v>
      </c>
      <c r="AC66" s="21">
        <f t="shared" si="0"/>
        <v>0</v>
      </c>
      <c r="AD66" s="21">
        <f t="shared" si="5"/>
        <v>0</v>
      </c>
      <c r="AE66" s="21">
        <f t="shared" si="5"/>
        <v>0</v>
      </c>
    </row>
    <row r="67" spans="1:31" x14ac:dyDescent="0.3">
      <c r="A67" s="61">
        <v>46538</v>
      </c>
      <c r="B67" s="52">
        <f>'OC A CONTRATAR US$'!B67*'OC A CONTRATAR'!$E67</f>
        <v>0</v>
      </c>
      <c r="C67" s="52">
        <f>'OC A CONTRATAR US$'!C67*'OC A CONTRATAR'!$E67</f>
        <v>0</v>
      </c>
      <c r="D67" s="52">
        <f>'OC A CONTRATAR US$'!D67*'OC A CONTRATAR'!$E67</f>
        <v>0</v>
      </c>
      <c r="E67" s="151">
        <f>IF($E$2=0,Encargos!C72,$E$2)</f>
        <v>5.35</v>
      </c>
      <c r="F67" s="61">
        <v>46538</v>
      </c>
      <c r="G67" s="52">
        <f>'OC A CONTRATAR US$'!G67*'OC A CONTRATAR'!$J67</f>
        <v>0</v>
      </c>
      <c r="H67" s="52">
        <f>'OC A CONTRATAR US$'!H67*'OC A CONTRATAR'!$J67</f>
        <v>0</v>
      </c>
      <c r="I67" s="52">
        <f>'OC A CONTRATAR US$'!I67*'OC A CONTRATAR'!$J67</f>
        <v>0</v>
      </c>
      <c r="J67" s="151">
        <f>IF($J$2=0,Encargos!C72,$J$2)</f>
        <v>4.8413000000000004</v>
      </c>
      <c r="K67" s="61">
        <v>46538</v>
      </c>
      <c r="L67" s="52">
        <f>'OC A CONTRATAR US$'!L67*'OC A CONTRATAR'!$O67</f>
        <v>0</v>
      </c>
      <c r="M67" s="52">
        <f>'OC A CONTRATAR US$'!M67*'OC A CONTRATAR'!$O67</f>
        <v>0</v>
      </c>
      <c r="N67" s="52">
        <f>'OC A CONTRATAR US$'!N67*'OC A CONTRATAR'!$O67</f>
        <v>0</v>
      </c>
      <c r="O67" s="151">
        <f>IF($O$2=0,Encargos!C72,$O$2)</f>
        <v>4.8413000000000004</v>
      </c>
      <c r="P67" s="61">
        <v>46538</v>
      </c>
      <c r="Q67" s="52"/>
      <c r="R67" s="52"/>
      <c r="S67" s="52"/>
      <c r="T67" s="151">
        <f>IF($T$2=0,Encargos!M72,$T$2)</f>
        <v>0</v>
      </c>
      <c r="V67" s="61">
        <v>46538</v>
      </c>
      <c r="W67" s="52">
        <v>0</v>
      </c>
      <c r="X67" s="52">
        <v>0</v>
      </c>
      <c r="Y67" s="52">
        <f t="shared" si="2"/>
        <v>0</v>
      </c>
      <c r="Z67" s="151"/>
      <c r="AB67" s="76">
        <v>46538</v>
      </c>
      <c r="AC67" s="21">
        <f t="shared" ref="AC67:AC130" si="6">SUMIF($A$2:$Z$2,AC$2,$A66:$Z67)</f>
        <v>0</v>
      </c>
      <c r="AD67" s="21">
        <f t="shared" si="5"/>
        <v>0</v>
      </c>
      <c r="AE67" s="21">
        <f t="shared" si="5"/>
        <v>0</v>
      </c>
    </row>
    <row r="68" spans="1:31" x14ac:dyDescent="0.3">
      <c r="A68" s="61">
        <v>46568</v>
      </c>
      <c r="B68" s="52">
        <f>'OC A CONTRATAR US$'!B68*'OC A CONTRATAR'!$E68</f>
        <v>0</v>
      </c>
      <c r="C68" s="52">
        <f>'OC A CONTRATAR US$'!C68*'OC A CONTRATAR'!$E68</f>
        <v>5054225.4134717006</v>
      </c>
      <c r="D68" s="52">
        <f>'OC A CONTRATAR US$'!D68*'OC A CONTRATAR'!$E68</f>
        <v>5054225.4134717006</v>
      </c>
      <c r="E68" s="151">
        <f>IF($E$2=0,Encargos!C73,$E$2)</f>
        <v>5.35</v>
      </c>
      <c r="F68" s="61">
        <v>46568</v>
      </c>
      <c r="G68" s="52">
        <f>'OC A CONTRATAR US$'!G68*'OC A CONTRATAR'!$J68</f>
        <v>0</v>
      </c>
      <c r="H68" s="52">
        <f>'OC A CONTRATAR US$'!H68*'OC A CONTRATAR'!$J68</f>
        <v>1564109.985957551</v>
      </c>
      <c r="I68" s="52">
        <f>'OC A CONTRATAR US$'!I68*'OC A CONTRATAR'!$J68</f>
        <v>1564109.985957551</v>
      </c>
      <c r="J68" s="151">
        <f>IF($J$2=0,Encargos!C73,$J$2)</f>
        <v>4.8413000000000004</v>
      </c>
      <c r="K68" s="61">
        <v>46568</v>
      </c>
      <c r="L68" s="52">
        <f>'OC A CONTRATAR US$'!L68*'OC A CONTRATAR'!$O68</f>
        <v>0</v>
      </c>
      <c r="M68" s="52">
        <f>'OC A CONTRATAR US$'!M68*'OC A CONTRATAR'!$O68</f>
        <v>37720659.367530473</v>
      </c>
      <c r="N68" s="52">
        <f>'OC A CONTRATAR US$'!N68*'OC A CONTRATAR'!$O68</f>
        <v>37720659.367530473</v>
      </c>
      <c r="O68" s="151">
        <f>IF($O$2=0,Encargos!C73,$O$2)</f>
        <v>4.8413000000000004</v>
      </c>
      <c r="P68" s="61">
        <v>46568</v>
      </c>
      <c r="Q68" s="52"/>
      <c r="R68" s="52"/>
      <c r="S68" s="52"/>
      <c r="T68" s="151">
        <f>IF($T$2=0,Encargos!M73,$T$2)</f>
        <v>0</v>
      </c>
      <c r="V68" s="61">
        <v>46568</v>
      </c>
      <c r="W68" s="52">
        <v>0</v>
      </c>
      <c r="X68" s="52">
        <v>119034694.74641401</v>
      </c>
      <c r="Y68" s="52">
        <f t="shared" ref="Y68:Y131" si="7">W68+X68</f>
        <v>119034694.74641401</v>
      </c>
      <c r="Z68" s="151"/>
      <c r="AB68" s="76">
        <v>46568</v>
      </c>
      <c r="AC68" s="21">
        <f t="shared" si="6"/>
        <v>0</v>
      </c>
      <c r="AD68" s="21">
        <f t="shared" si="5"/>
        <v>163373689.51337373</v>
      </c>
      <c r="AE68" s="21">
        <f t="shared" si="5"/>
        <v>163373689.51337373</v>
      </c>
    </row>
    <row r="69" spans="1:31" x14ac:dyDescent="0.3">
      <c r="A69" s="61">
        <v>46599</v>
      </c>
      <c r="B69" s="52">
        <f>'OC A CONTRATAR US$'!B69*'OC A CONTRATAR'!$E69</f>
        <v>0</v>
      </c>
      <c r="C69" s="52">
        <f>'OC A CONTRATAR US$'!C69*'OC A CONTRATAR'!$E69</f>
        <v>0</v>
      </c>
      <c r="D69" s="52">
        <f>'OC A CONTRATAR US$'!D69*'OC A CONTRATAR'!$E69</f>
        <v>0</v>
      </c>
      <c r="E69" s="151">
        <f>IF($E$2=0,Encargos!C74,$E$2)</f>
        <v>5.35</v>
      </c>
      <c r="F69" s="61">
        <v>46599</v>
      </c>
      <c r="G69" s="52">
        <f>'OC A CONTRATAR US$'!G69*'OC A CONTRATAR'!$J69</f>
        <v>0</v>
      </c>
      <c r="H69" s="52">
        <f>'OC A CONTRATAR US$'!H69*'OC A CONTRATAR'!$J69</f>
        <v>0</v>
      </c>
      <c r="I69" s="52">
        <f>'OC A CONTRATAR US$'!I69*'OC A CONTRATAR'!$J69</f>
        <v>0</v>
      </c>
      <c r="J69" s="151">
        <f>IF($J$2=0,Encargos!C74,$J$2)</f>
        <v>4.8413000000000004</v>
      </c>
      <c r="K69" s="61">
        <v>46599</v>
      </c>
      <c r="L69" s="52">
        <f>'OC A CONTRATAR US$'!L69*'OC A CONTRATAR'!$O69</f>
        <v>0</v>
      </c>
      <c r="M69" s="52">
        <f>'OC A CONTRATAR US$'!M69*'OC A CONTRATAR'!$O69</f>
        <v>0</v>
      </c>
      <c r="N69" s="52">
        <f>'OC A CONTRATAR US$'!N69*'OC A CONTRATAR'!$O69</f>
        <v>0</v>
      </c>
      <c r="O69" s="151">
        <f>IF($O$2=0,Encargos!C74,$O$2)</f>
        <v>4.8413000000000004</v>
      </c>
      <c r="P69" s="61">
        <v>46599</v>
      </c>
      <c r="Q69" s="52"/>
      <c r="R69" s="52"/>
      <c r="S69" s="52"/>
      <c r="T69" s="151">
        <f>IF($T$2=0,Encargos!M74,$T$2)</f>
        <v>0</v>
      </c>
      <c r="V69" s="61">
        <v>46599</v>
      </c>
      <c r="W69" s="52">
        <v>0</v>
      </c>
      <c r="X69" s="52">
        <v>0</v>
      </c>
      <c r="Y69" s="52">
        <f t="shared" si="7"/>
        <v>0</v>
      </c>
      <c r="Z69" s="151"/>
      <c r="AB69" s="76">
        <v>46599</v>
      </c>
      <c r="AC69" s="21">
        <f t="shared" si="6"/>
        <v>0</v>
      </c>
      <c r="AD69" s="21">
        <f t="shared" si="5"/>
        <v>0</v>
      </c>
      <c r="AE69" s="21">
        <f t="shared" si="5"/>
        <v>0</v>
      </c>
    </row>
    <row r="70" spans="1:31" x14ac:dyDescent="0.3">
      <c r="A70" s="61">
        <v>46630</v>
      </c>
      <c r="B70" s="52">
        <f>'OC A CONTRATAR US$'!B70*'OC A CONTRATAR'!$E70</f>
        <v>0</v>
      </c>
      <c r="C70" s="52">
        <f>'OC A CONTRATAR US$'!C70*'OC A CONTRATAR'!$E70</f>
        <v>0</v>
      </c>
      <c r="D70" s="52">
        <f>'OC A CONTRATAR US$'!D70*'OC A CONTRATAR'!$E70</f>
        <v>0</v>
      </c>
      <c r="E70" s="151">
        <f>IF($E$2=0,Encargos!C75,$E$2)</f>
        <v>5.35</v>
      </c>
      <c r="F70" s="61">
        <v>46630</v>
      </c>
      <c r="G70" s="52">
        <f>'OC A CONTRATAR US$'!G70*'OC A CONTRATAR'!$J70</f>
        <v>0</v>
      </c>
      <c r="H70" s="52">
        <f>'OC A CONTRATAR US$'!H70*'OC A CONTRATAR'!$J70</f>
        <v>0</v>
      </c>
      <c r="I70" s="52">
        <f>'OC A CONTRATAR US$'!I70*'OC A CONTRATAR'!$J70</f>
        <v>0</v>
      </c>
      <c r="J70" s="151">
        <f>IF($J$2=0,Encargos!C75,$J$2)</f>
        <v>4.8413000000000004</v>
      </c>
      <c r="K70" s="61">
        <v>46630</v>
      </c>
      <c r="L70" s="52">
        <f>'OC A CONTRATAR US$'!L70*'OC A CONTRATAR'!$O70</f>
        <v>0</v>
      </c>
      <c r="M70" s="52">
        <f>'OC A CONTRATAR US$'!M70*'OC A CONTRATAR'!$O70</f>
        <v>0</v>
      </c>
      <c r="N70" s="52">
        <f>'OC A CONTRATAR US$'!N70*'OC A CONTRATAR'!$O70</f>
        <v>0</v>
      </c>
      <c r="O70" s="151">
        <f>IF($O$2=0,Encargos!C75,$O$2)</f>
        <v>4.8413000000000004</v>
      </c>
      <c r="P70" s="61">
        <v>46630</v>
      </c>
      <c r="Q70" s="52"/>
      <c r="R70" s="52"/>
      <c r="S70" s="52"/>
      <c r="T70" s="151">
        <f>IF($T$2=0,Encargos!M75,$T$2)</f>
        <v>0</v>
      </c>
      <c r="V70" s="61">
        <v>46630</v>
      </c>
      <c r="W70" s="52">
        <v>0</v>
      </c>
      <c r="X70" s="52">
        <v>0</v>
      </c>
      <c r="Y70" s="52">
        <f t="shared" si="7"/>
        <v>0</v>
      </c>
      <c r="Z70" s="151"/>
      <c r="AB70" s="76">
        <v>46630</v>
      </c>
      <c r="AC70" s="21">
        <f t="shared" si="6"/>
        <v>0</v>
      </c>
      <c r="AD70" s="21">
        <f t="shared" si="5"/>
        <v>0</v>
      </c>
      <c r="AE70" s="21">
        <f t="shared" si="5"/>
        <v>0</v>
      </c>
    </row>
    <row r="71" spans="1:31" x14ac:dyDescent="0.3">
      <c r="A71" s="61">
        <v>46660</v>
      </c>
      <c r="B71" s="52">
        <f>'OC A CONTRATAR US$'!B71*'OC A CONTRATAR'!$E71</f>
        <v>0</v>
      </c>
      <c r="C71" s="52">
        <f>'OC A CONTRATAR US$'!C71*'OC A CONTRATAR'!$E71</f>
        <v>0</v>
      </c>
      <c r="D71" s="52">
        <f>'OC A CONTRATAR US$'!D71*'OC A CONTRATAR'!$E71</f>
        <v>0</v>
      </c>
      <c r="E71" s="151">
        <f>IF($E$2=0,Encargos!C76,$E$2)</f>
        <v>5.35</v>
      </c>
      <c r="F71" s="61">
        <v>46660</v>
      </c>
      <c r="G71" s="52">
        <f>'OC A CONTRATAR US$'!G71*'OC A CONTRATAR'!$J71</f>
        <v>0</v>
      </c>
      <c r="H71" s="52">
        <f>'OC A CONTRATAR US$'!H71*'OC A CONTRATAR'!$J71</f>
        <v>0</v>
      </c>
      <c r="I71" s="52">
        <f>'OC A CONTRATAR US$'!I71*'OC A CONTRATAR'!$J71</f>
        <v>0</v>
      </c>
      <c r="J71" s="151">
        <f>IF($J$2=0,Encargos!C76,$J$2)</f>
        <v>4.8413000000000004</v>
      </c>
      <c r="K71" s="61">
        <v>46660</v>
      </c>
      <c r="L71" s="52">
        <f>'OC A CONTRATAR US$'!L71*'OC A CONTRATAR'!$O71</f>
        <v>0</v>
      </c>
      <c r="M71" s="52">
        <f>'OC A CONTRATAR US$'!M71*'OC A CONTRATAR'!$O71</f>
        <v>0</v>
      </c>
      <c r="N71" s="52">
        <f>'OC A CONTRATAR US$'!N71*'OC A CONTRATAR'!$O71</f>
        <v>0</v>
      </c>
      <c r="O71" s="151">
        <f>IF($O$2=0,Encargos!C76,$O$2)</f>
        <v>4.8413000000000004</v>
      </c>
      <c r="P71" s="61">
        <v>46660</v>
      </c>
      <c r="Q71" s="52"/>
      <c r="R71" s="52"/>
      <c r="S71" s="52"/>
      <c r="T71" s="151">
        <f>IF($T$2=0,Encargos!M76,$T$2)</f>
        <v>0</v>
      </c>
      <c r="V71" s="61">
        <v>46660</v>
      </c>
      <c r="W71" s="52">
        <v>0</v>
      </c>
      <c r="X71" s="52">
        <v>0</v>
      </c>
      <c r="Y71" s="52">
        <f t="shared" si="7"/>
        <v>0</v>
      </c>
      <c r="Z71" s="151"/>
      <c r="AB71" s="76">
        <v>46660</v>
      </c>
      <c r="AC71" s="21">
        <f t="shared" si="6"/>
        <v>0</v>
      </c>
      <c r="AD71" s="21">
        <f t="shared" si="5"/>
        <v>0</v>
      </c>
      <c r="AE71" s="21">
        <f t="shared" si="5"/>
        <v>0</v>
      </c>
    </row>
    <row r="72" spans="1:31" x14ac:dyDescent="0.3">
      <c r="A72" s="61">
        <v>46691</v>
      </c>
      <c r="B72" s="52">
        <f>'OC A CONTRATAR US$'!B72*'OC A CONTRATAR'!$E72</f>
        <v>0</v>
      </c>
      <c r="C72" s="52">
        <f>'OC A CONTRATAR US$'!C72*'OC A CONTRATAR'!$E72</f>
        <v>0</v>
      </c>
      <c r="D72" s="52">
        <f>'OC A CONTRATAR US$'!D72*'OC A CONTRATAR'!$E72</f>
        <v>0</v>
      </c>
      <c r="E72" s="151">
        <f>IF($E$2=0,Encargos!C77,$E$2)</f>
        <v>5.35</v>
      </c>
      <c r="F72" s="61">
        <v>46691</v>
      </c>
      <c r="G72" s="52">
        <f>'OC A CONTRATAR US$'!G72*'OC A CONTRATAR'!$J72</f>
        <v>0</v>
      </c>
      <c r="H72" s="52">
        <f>'OC A CONTRATAR US$'!H72*'OC A CONTRATAR'!$J72</f>
        <v>0</v>
      </c>
      <c r="I72" s="52">
        <f>'OC A CONTRATAR US$'!I72*'OC A CONTRATAR'!$J72</f>
        <v>0</v>
      </c>
      <c r="J72" s="151">
        <f>IF($J$2=0,Encargos!C77,$J$2)</f>
        <v>4.8413000000000004</v>
      </c>
      <c r="K72" s="61">
        <v>46691</v>
      </c>
      <c r="L72" s="52">
        <f>'OC A CONTRATAR US$'!L72*'OC A CONTRATAR'!$O72</f>
        <v>0</v>
      </c>
      <c r="M72" s="52">
        <f>'OC A CONTRATAR US$'!M72*'OC A CONTRATAR'!$O72</f>
        <v>0</v>
      </c>
      <c r="N72" s="52">
        <f>'OC A CONTRATAR US$'!N72*'OC A CONTRATAR'!$O72</f>
        <v>0</v>
      </c>
      <c r="O72" s="151">
        <f>IF($O$2=0,Encargos!C77,$O$2)</f>
        <v>4.8413000000000004</v>
      </c>
      <c r="P72" s="61">
        <v>46691</v>
      </c>
      <c r="Q72" s="52"/>
      <c r="R72" s="52"/>
      <c r="S72" s="52"/>
      <c r="T72" s="151">
        <f>IF($T$2=0,Encargos!M77,$T$2)</f>
        <v>0</v>
      </c>
      <c r="V72" s="61">
        <v>46691</v>
      </c>
      <c r="W72" s="52">
        <v>0</v>
      </c>
      <c r="X72" s="52">
        <v>0</v>
      </c>
      <c r="Y72" s="52">
        <f t="shared" si="7"/>
        <v>0</v>
      </c>
      <c r="Z72" s="151"/>
      <c r="AB72" s="76">
        <v>46691</v>
      </c>
      <c r="AC72" s="21">
        <f t="shared" si="6"/>
        <v>0</v>
      </c>
      <c r="AD72" s="21">
        <f t="shared" si="5"/>
        <v>0</v>
      </c>
      <c r="AE72" s="21">
        <f t="shared" si="5"/>
        <v>0</v>
      </c>
    </row>
    <row r="73" spans="1:31" x14ac:dyDescent="0.3">
      <c r="A73" s="61">
        <v>46721</v>
      </c>
      <c r="B73" s="52">
        <f>'OC A CONTRATAR US$'!B73*'OC A CONTRATAR'!$E73</f>
        <v>0</v>
      </c>
      <c r="C73" s="52">
        <f>'OC A CONTRATAR US$'!C73*'OC A CONTRATAR'!$E73</f>
        <v>0</v>
      </c>
      <c r="D73" s="52">
        <f>'OC A CONTRATAR US$'!D73*'OC A CONTRATAR'!$E73</f>
        <v>0</v>
      </c>
      <c r="E73" s="151">
        <f>IF($E$2=0,Encargos!C78,$E$2)</f>
        <v>5.35</v>
      </c>
      <c r="F73" s="61">
        <v>46721</v>
      </c>
      <c r="G73" s="52">
        <f>'OC A CONTRATAR US$'!G73*'OC A CONTRATAR'!$J73</f>
        <v>0</v>
      </c>
      <c r="H73" s="52">
        <f>'OC A CONTRATAR US$'!H73*'OC A CONTRATAR'!$J73</f>
        <v>0</v>
      </c>
      <c r="I73" s="52">
        <f>'OC A CONTRATAR US$'!I73*'OC A CONTRATAR'!$J73</f>
        <v>0</v>
      </c>
      <c r="J73" s="151">
        <f>IF($J$2=0,Encargos!C78,$J$2)</f>
        <v>4.8413000000000004</v>
      </c>
      <c r="K73" s="61">
        <v>46721</v>
      </c>
      <c r="L73" s="52">
        <f>'OC A CONTRATAR US$'!L73*'OC A CONTRATAR'!$O73</f>
        <v>0</v>
      </c>
      <c r="M73" s="52">
        <f>'OC A CONTRATAR US$'!M73*'OC A CONTRATAR'!$O73</f>
        <v>0</v>
      </c>
      <c r="N73" s="52">
        <f>'OC A CONTRATAR US$'!N73*'OC A CONTRATAR'!$O73</f>
        <v>0</v>
      </c>
      <c r="O73" s="151">
        <f>IF($O$2=0,Encargos!C78,$O$2)</f>
        <v>4.8413000000000004</v>
      </c>
      <c r="P73" s="61">
        <v>46721</v>
      </c>
      <c r="Q73" s="52"/>
      <c r="R73" s="52"/>
      <c r="S73" s="52"/>
      <c r="T73" s="151">
        <f>IF($T$2=0,Encargos!M78,$T$2)</f>
        <v>0</v>
      </c>
      <c r="V73" s="61">
        <v>46721</v>
      </c>
      <c r="W73" s="52">
        <v>0</v>
      </c>
      <c r="X73" s="52">
        <v>0</v>
      </c>
      <c r="Y73" s="52">
        <f t="shared" si="7"/>
        <v>0</v>
      </c>
      <c r="Z73" s="151"/>
      <c r="AB73" s="76">
        <v>46721</v>
      </c>
      <c r="AC73" s="21">
        <f t="shared" si="6"/>
        <v>0</v>
      </c>
      <c r="AD73" s="21">
        <f t="shared" si="5"/>
        <v>0</v>
      </c>
      <c r="AE73" s="21">
        <f t="shared" si="5"/>
        <v>0</v>
      </c>
    </row>
    <row r="74" spans="1:31" x14ac:dyDescent="0.3">
      <c r="A74" s="61">
        <v>46752</v>
      </c>
      <c r="B74" s="52">
        <f>'OC A CONTRATAR US$'!B74*'OC A CONTRATAR'!$E74</f>
        <v>0</v>
      </c>
      <c r="C74" s="52">
        <f>'OC A CONTRATAR US$'!C74*'OC A CONTRATAR'!$E74</f>
        <v>8452029.9184539877</v>
      </c>
      <c r="D74" s="52">
        <f>'OC A CONTRATAR US$'!D74*'OC A CONTRATAR'!$E74</f>
        <v>8452029.9184539877</v>
      </c>
      <c r="E74" s="151">
        <f>IF($E$2=0,Encargos!C79,$E$2)</f>
        <v>5.35</v>
      </c>
      <c r="F74" s="61">
        <v>46752</v>
      </c>
      <c r="G74" s="52">
        <f>'OC A CONTRATAR US$'!G74*'OC A CONTRATAR'!$J74</f>
        <v>0</v>
      </c>
      <c r="H74" s="52">
        <f>'OC A CONTRATAR US$'!H74*'OC A CONTRATAR'!$J74</f>
        <v>1555302.4122362484</v>
      </c>
      <c r="I74" s="52">
        <f>'OC A CONTRATAR US$'!I74*'OC A CONTRATAR'!$J74</f>
        <v>1555302.4122362484</v>
      </c>
      <c r="J74" s="151">
        <f>IF($J$2=0,Encargos!C79,$J$2)</f>
        <v>4.8413000000000004</v>
      </c>
      <c r="K74" s="61">
        <v>46752</v>
      </c>
      <c r="L74" s="52">
        <f>'OC A CONTRATAR US$'!L74*'OC A CONTRATAR'!$O74</f>
        <v>27204607.101715628</v>
      </c>
      <c r="M74" s="52">
        <f>'OC A CONTRATAR US$'!M74*'OC A CONTRATAR'!$O74</f>
        <v>37510685.19007431</v>
      </c>
      <c r="N74" s="52">
        <f>'OC A CONTRATAR US$'!N74*'OC A CONTRATAR'!$O74</f>
        <v>64715292.291789941</v>
      </c>
      <c r="O74" s="151">
        <f>IF($O$2=0,Encargos!C79,$O$2)</f>
        <v>4.8413000000000004</v>
      </c>
      <c r="P74" s="61">
        <v>46752</v>
      </c>
      <c r="Q74" s="52"/>
      <c r="R74" s="52"/>
      <c r="S74" s="52"/>
      <c r="T74" s="151">
        <f>IF($T$2=0,Encargos!M79,$T$2)</f>
        <v>0</v>
      </c>
      <c r="V74" s="61">
        <v>46752</v>
      </c>
      <c r="W74" s="52">
        <v>173000000</v>
      </c>
      <c r="X74" s="52">
        <v>121154421.73665702</v>
      </c>
      <c r="Y74" s="52">
        <f t="shared" si="7"/>
        <v>294154421.73665702</v>
      </c>
      <c r="Z74" s="151"/>
      <c r="AB74" s="76">
        <v>46752</v>
      </c>
      <c r="AC74" s="21">
        <f t="shared" si="6"/>
        <v>0</v>
      </c>
      <c r="AD74" s="21">
        <f t="shared" si="5"/>
        <v>168672439.25742155</v>
      </c>
      <c r="AE74" s="21">
        <f t="shared" si="5"/>
        <v>368877046.35913718</v>
      </c>
    </row>
    <row r="75" spans="1:31" x14ac:dyDescent="0.3">
      <c r="A75" s="61">
        <v>46783</v>
      </c>
      <c r="B75" s="52">
        <f>'OC A CONTRATAR US$'!B75*'OC A CONTRATAR'!$E75</f>
        <v>0</v>
      </c>
      <c r="C75" s="52">
        <f>'OC A CONTRATAR US$'!C75*'OC A CONTRATAR'!$E75</f>
        <v>0</v>
      </c>
      <c r="D75" s="52">
        <f>'OC A CONTRATAR US$'!D75*'OC A CONTRATAR'!$E75</f>
        <v>0</v>
      </c>
      <c r="E75" s="151">
        <f>IF($E$2=0,Encargos!C80,$E$2)</f>
        <v>5.35</v>
      </c>
      <c r="F75" s="61">
        <v>46783</v>
      </c>
      <c r="G75" s="52">
        <f>'OC A CONTRATAR US$'!G75*'OC A CONTRATAR'!$J75</f>
        <v>0</v>
      </c>
      <c r="H75" s="52">
        <f>'OC A CONTRATAR US$'!H75*'OC A CONTRATAR'!$J75</f>
        <v>0</v>
      </c>
      <c r="I75" s="52">
        <f>'OC A CONTRATAR US$'!I75*'OC A CONTRATAR'!$J75</f>
        <v>0</v>
      </c>
      <c r="J75" s="151">
        <f>IF($J$2=0,Encargos!C80,$J$2)</f>
        <v>4.8413000000000004</v>
      </c>
      <c r="K75" s="61">
        <v>46783</v>
      </c>
      <c r="L75" s="52">
        <f>'OC A CONTRATAR US$'!L75*'OC A CONTRATAR'!$O75</f>
        <v>0</v>
      </c>
      <c r="M75" s="52">
        <f>'OC A CONTRATAR US$'!M75*'OC A CONTRATAR'!$O75</f>
        <v>0</v>
      </c>
      <c r="N75" s="52">
        <f>'OC A CONTRATAR US$'!N75*'OC A CONTRATAR'!$O75</f>
        <v>0</v>
      </c>
      <c r="O75" s="151">
        <f>IF($O$2=0,Encargos!C80,$O$2)</f>
        <v>4.8413000000000004</v>
      </c>
      <c r="P75" s="61">
        <v>46783</v>
      </c>
      <c r="Q75" s="52"/>
      <c r="R75" s="52"/>
      <c r="S75" s="52"/>
      <c r="T75" s="151">
        <f>IF($T$2=0,Encargos!M80,$T$2)</f>
        <v>0</v>
      </c>
      <c r="V75" s="61">
        <v>46783</v>
      </c>
      <c r="W75" s="52">
        <v>0</v>
      </c>
      <c r="X75" s="52">
        <v>0</v>
      </c>
      <c r="Y75" s="52">
        <f t="shared" si="7"/>
        <v>0</v>
      </c>
      <c r="Z75" s="151"/>
      <c r="AB75" s="76">
        <v>46783</v>
      </c>
      <c r="AC75" s="21">
        <f t="shared" si="6"/>
        <v>200204607.10171562</v>
      </c>
      <c r="AD75" s="21">
        <f t="shared" si="5"/>
        <v>0</v>
      </c>
      <c r="AE75" s="21">
        <f t="shared" si="5"/>
        <v>0</v>
      </c>
    </row>
    <row r="76" spans="1:31" x14ac:dyDescent="0.3">
      <c r="A76" s="61">
        <v>46812</v>
      </c>
      <c r="B76" s="52">
        <f>'OC A CONTRATAR US$'!B76*'OC A CONTRATAR'!$E76</f>
        <v>0</v>
      </c>
      <c r="C76" s="52">
        <f>'OC A CONTRATAR US$'!C76*'OC A CONTRATAR'!$E76</f>
        <v>0</v>
      </c>
      <c r="D76" s="52">
        <f>'OC A CONTRATAR US$'!D76*'OC A CONTRATAR'!$E76</f>
        <v>0</v>
      </c>
      <c r="E76" s="151">
        <f>IF($E$2=0,Encargos!C81,$E$2)</f>
        <v>5.35</v>
      </c>
      <c r="F76" s="61">
        <v>46812</v>
      </c>
      <c r="G76" s="52">
        <f>'OC A CONTRATAR US$'!G76*'OC A CONTRATAR'!$J76</f>
        <v>0</v>
      </c>
      <c r="H76" s="52">
        <f>'OC A CONTRATAR US$'!H76*'OC A CONTRATAR'!$J76</f>
        <v>0</v>
      </c>
      <c r="I76" s="52">
        <f>'OC A CONTRATAR US$'!I76*'OC A CONTRATAR'!$J76</f>
        <v>0</v>
      </c>
      <c r="J76" s="151">
        <f>IF($J$2=0,Encargos!C81,$J$2)</f>
        <v>4.8413000000000004</v>
      </c>
      <c r="K76" s="61">
        <v>46812</v>
      </c>
      <c r="L76" s="52">
        <f>'OC A CONTRATAR US$'!L76*'OC A CONTRATAR'!$O76</f>
        <v>0</v>
      </c>
      <c r="M76" s="52">
        <f>'OC A CONTRATAR US$'!M76*'OC A CONTRATAR'!$O76</f>
        <v>0</v>
      </c>
      <c r="N76" s="52">
        <f>'OC A CONTRATAR US$'!N76*'OC A CONTRATAR'!$O76</f>
        <v>0</v>
      </c>
      <c r="O76" s="151">
        <f>IF($O$2=0,Encargos!C81,$O$2)</f>
        <v>4.8413000000000004</v>
      </c>
      <c r="P76" s="61">
        <v>46812</v>
      </c>
      <c r="Q76" s="52"/>
      <c r="R76" s="52"/>
      <c r="S76" s="52"/>
      <c r="T76" s="151">
        <f>IF($T$2=0,Encargos!M81,$T$2)</f>
        <v>0</v>
      </c>
      <c r="V76" s="61">
        <v>46812</v>
      </c>
      <c r="W76" s="52">
        <v>0</v>
      </c>
      <c r="X76" s="52">
        <v>0</v>
      </c>
      <c r="Y76" s="52">
        <f t="shared" si="7"/>
        <v>0</v>
      </c>
      <c r="Z76" s="151"/>
      <c r="AB76" s="76">
        <v>46812</v>
      </c>
      <c r="AC76" s="21">
        <f t="shared" si="6"/>
        <v>0</v>
      </c>
      <c r="AD76" s="21">
        <f t="shared" si="5"/>
        <v>0</v>
      </c>
      <c r="AE76" s="21">
        <f t="shared" si="5"/>
        <v>0</v>
      </c>
    </row>
    <row r="77" spans="1:31" x14ac:dyDescent="0.3">
      <c r="A77" s="61">
        <v>46843</v>
      </c>
      <c r="B77" s="52">
        <f>'OC A CONTRATAR US$'!B77*'OC A CONTRATAR'!$E77</f>
        <v>0</v>
      </c>
      <c r="C77" s="52">
        <f>'OC A CONTRATAR US$'!C77*'OC A CONTRATAR'!$E77</f>
        <v>0</v>
      </c>
      <c r="D77" s="52">
        <f>'OC A CONTRATAR US$'!D77*'OC A CONTRATAR'!$E77</f>
        <v>0</v>
      </c>
      <c r="E77" s="151">
        <f>IF($E$2=0,Encargos!C82,$E$2)</f>
        <v>5.35</v>
      </c>
      <c r="F77" s="61">
        <v>46843</v>
      </c>
      <c r="G77" s="52">
        <f>'OC A CONTRATAR US$'!G77*'OC A CONTRATAR'!$J77</f>
        <v>0</v>
      </c>
      <c r="H77" s="52">
        <f>'OC A CONTRATAR US$'!H77*'OC A CONTRATAR'!$J77</f>
        <v>0</v>
      </c>
      <c r="I77" s="52">
        <f>'OC A CONTRATAR US$'!I77*'OC A CONTRATAR'!$J77</f>
        <v>0</v>
      </c>
      <c r="J77" s="151">
        <f>IF($J$2=0,Encargos!C82,$J$2)</f>
        <v>4.8413000000000004</v>
      </c>
      <c r="K77" s="61">
        <v>46843</v>
      </c>
      <c r="L77" s="52">
        <f>'OC A CONTRATAR US$'!L77*'OC A CONTRATAR'!$O77</f>
        <v>0</v>
      </c>
      <c r="M77" s="52">
        <f>'OC A CONTRATAR US$'!M77*'OC A CONTRATAR'!$O77</f>
        <v>0</v>
      </c>
      <c r="N77" s="52">
        <f>'OC A CONTRATAR US$'!N77*'OC A CONTRATAR'!$O77</f>
        <v>0</v>
      </c>
      <c r="O77" s="151">
        <f>IF($O$2=0,Encargos!C82,$O$2)</f>
        <v>4.8413000000000004</v>
      </c>
      <c r="P77" s="61">
        <v>46843</v>
      </c>
      <c r="Q77" s="52"/>
      <c r="R77" s="52"/>
      <c r="S77" s="52"/>
      <c r="T77" s="151">
        <f>IF($T$2=0,Encargos!M82,$T$2)</f>
        <v>0</v>
      </c>
      <c r="V77" s="61">
        <v>46843</v>
      </c>
      <c r="W77" s="52">
        <v>0</v>
      </c>
      <c r="X77" s="52">
        <v>0</v>
      </c>
      <c r="Y77" s="52">
        <f t="shared" si="7"/>
        <v>0</v>
      </c>
      <c r="Z77" s="151"/>
      <c r="AB77" s="76">
        <v>46843</v>
      </c>
      <c r="AC77" s="21">
        <f t="shared" si="6"/>
        <v>0</v>
      </c>
      <c r="AD77" s="21">
        <f t="shared" si="5"/>
        <v>0</v>
      </c>
      <c r="AE77" s="21">
        <f t="shared" si="5"/>
        <v>0</v>
      </c>
    </row>
    <row r="78" spans="1:31" x14ac:dyDescent="0.3">
      <c r="A78" s="61">
        <v>46873</v>
      </c>
      <c r="B78" s="52">
        <f>'OC A CONTRATAR US$'!B78*'OC A CONTRATAR'!$E78</f>
        <v>0</v>
      </c>
      <c r="C78" s="52">
        <f>'OC A CONTRATAR US$'!C78*'OC A CONTRATAR'!$E78</f>
        <v>0</v>
      </c>
      <c r="D78" s="52">
        <f>'OC A CONTRATAR US$'!D78*'OC A CONTRATAR'!$E78</f>
        <v>0</v>
      </c>
      <c r="E78" s="151">
        <f>IF($E$2=0,Encargos!C83,$E$2)</f>
        <v>5.35</v>
      </c>
      <c r="F78" s="61">
        <v>46873</v>
      </c>
      <c r="G78" s="52">
        <f>'OC A CONTRATAR US$'!G78*'OC A CONTRATAR'!$J78</f>
        <v>0</v>
      </c>
      <c r="H78" s="52">
        <f>'OC A CONTRATAR US$'!H78*'OC A CONTRATAR'!$J78</f>
        <v>0</v>
      </c>
      <c r="I78" s="52">
        <f>'OC A CONTRATAR US$'!I78*'OC A CONTRATAR'!$J78</f>
        <v>0</v>
      </c>
      <c r="J78" s="151">
        <f>IF($J$2=0,Encargos!C83,$J$2)</f>
        <v>4.8413000000000004</v>
      </c>
      <c r="K78" s="61">
        <v>46873</v>
      </c>
      <c r="L78" s="52">
        <f>'OC A CONTRATAR US$'!L78*'OC A CONTRATAR'!$O78</f>
        <v>0</v>
      </c>
      <c r="M78" s="52">
        <f>'OC A CONTRATAR US$'!M78*'OC A CONTRATAR'!$O78</f>
        <v>0</v>
      </c>
      <c r="N78" s="52">
        <f>'OC A CONTRATAR US$'!N78*'OC A CONTRATAR'!$O78</f>
        <v>0</v>
      </c>
      <c r="O78" s="151">
        <f>IF($O$2=0,Encargos!C83,$O$2)</f>
        <v>4.8413000000000004</v>
      </c>
      <c r="P78" s="61">
        <v>46873</v>
      </c>
      <c r="Q78" s="52"/>
      <c r="R78" s="52"/>
      <c r="S78" s="52"/>
      <c r="T78" s="151">
        <f>IF($T$2=0,Encargos!M83,$T$2)</f>
        <v>0</v>
      </c>
      <c r="V78" s="61">
        <v>46873</v>
      </c>
      <c r="W78" s="52">
        <v>0</v>
      </c>
      <c r="X78" s="52">
        <v>0</v>
      </c>
      <c r="Y78" s="52">
        <f t="shared" si="7"/>
        <v>0</v>
      </c>
      <c r="Z78" s="151"/>
      <c r="AB78" s="76">
        <v>46873</v>
      </c>
      <c r="AC78" s="21">
        <f t="shared" si="6"/>
        <v>0</v>
      </c>
      <c r="AD78" s="21">
        <f t="shared" si="5"/>
        <v>0</v>
      </c>
      <c r="AE78" s="21">
        <f t="shared" si="5"/>
        <v>0</v>
      </c>
    </row>
    <row r="79" spans="1:31" x14ac:dyDescent="0.3">
      <c r="A79" s="61">
        <v>46904</v>
      </c>
      <c r="B79" s="52">
        <f>'OC A CONTRATAR US$'!B79*'OC A CONTRATAR'!$E79</f>
        <v>0</v>
      </c>
      <c r="C79" s="52">
        <f>'OC A CONTRATAR US$'!C79*'OC A CONTRATAR'!$E79</f>
        <v>0</v>
      </c>
      <c r="D79" s="52">
        <f>'OC A CONTRATAR US$'!D79*'OC A CONTRATAR'!$E79</f>
        <v>0</v>
      </c>
      <c r="E79" s="151">
        <f>IF($E$2=0,Encargos!C84,$E$2)</f>
        <v>5.35</v>
      </c>
      <c r="F79" s="61">
        <v>46904</v>
      </c>
      <c r="G79" s="52">
        <f>'OC A CONTRATAR US$'!G79*'OC A CONTRATAR'!$J79</f>
        <v>0</v>
      </c>
      <c r="H79" s="52">
        <f>'OC A CONTRATAR US$'!H79*'OC A CONTRATAR'!$J79</f>
        <v>0</v>
      </c>
      <c r="I79" s="52">
        <f>'OC A CONTRATAR US$'!I79*'OC A CONTRATAR'!$J79</f>
        <v>0</v>
      </c>
      <c r="J79" s="151">
        <f>IF($J$2=0,Encargos!C84,$J$2)</f>
        <v>4.8413000000000004</v>
      </c>
      <c r="K79" s="61">
        <v>46904</v>
      </c>
      <c r="L79" s="52">
        <f>'OC A CONTRATAR US$'!L79*'OC A CONTRATAR'!$O79</f>
        <v>0</v>
      </c>
      <c r="M79" s="52">
        <f>'OC A CONTRATAR US$'!M79*'OC A CONTRATAR'!$O79</f>
        <v>0</v>
      </c>
      <c r="N79" s="52">
        <f>'OC A CONTRATAR US$'!N79*'OC A CONTRATAR'!$O79</f>
        <v>0</v>
      </c>
      <c r="O79" s="151">
        <f>IF($O$2=0,Encargos!C84,$O$2)</f>
        <v>4.8413000000000004</v>
      </c>
      <c r="P79" s="61">
        <v>46904</v>
      </c>
      <c r="Q79" s="52"/>
      <c r="R79" s="52"/>
      <c r="S79" s="52"/>
      <c r="T79" s="151">
        <f>IF($T$2=0,Encargos!M84,$T$2)</f>
        <v>0</v>
      </c>
      <c r="V79" s="61">
        <v>46904</v>
      </c>
      <c r="W79" s="52">
        <v>0</v>
      </c>
      <c r="X79" s="52">
        <v>0</v>
      </c>
      <c r="Y79" s="52">
        <f t="shared" si="7"/>
        <v>0</v>
      </c>
      <c r="Z79" s="151"/>
      <c r="AB79" s="76">
        <v>46904</v>
      </c>
      <c r="AC79" s="21">
        <f t="shared" si="6"/>
        <v>0</v>
      </c>
      <c r="AD79" s="21">
        <f t="shared" si="5"/>
        <v>0</v>
      </c>
      <c r="AE79" s="21">
        <f t="shared" si="5"/>
        <v>0</v>
      </c>
    </row>
    <row r="80" spans="1:31" x14ac:dyDescent="0.3">
      <c r="A80" s="61">
        <v>46934</v>
      </c>
      <c r="B80" s="52">
        <f>'OC A CONTRATAR US$'!B80*'OC A CONTRATAR'!$E80</f>
        <v>0</v>
      </c>
      <c r="C80" s="52">
        <f>'OC A CONTRATAR US$'!C80*'OC A CONTRATAR'!$E80</f>
        <v>8401599.1609766949</v>
      </c>
      <c r="D80" s="52">
        <f>'OC A CONTRATAR US$'!D80*'OC A CONTRATAR'!$E80</f>
        <v>8401599.1609766949</v>
      </c>
      <c r="E80" s="151">
        <f>IF($E$2=0,Encargos!C85,$E$2)</f>
        <v>5.35</v>
      </c>
      <c r="F80" s="61">
        <v>46934</v>
      </c>
      <c r="G80" s="52">
        <f>'OC A CONTRATAR US$'!G80*'OC A CONTRATAR'!$J80</f>
        <v>0</v>
      </c>
      <c r="H80" s="52">
        <f>'OC A CONTRATAR US$'!H80*'OC A CONTRATAR'!$J80</f>
        <v>2790420.5086436956</v>
      </c>
      <c r="I80" s="52">
        <f>'OC A CONTRATAR US$'!I80*'OC A CONTRATAR'!$J80</f>
        <v>2790420.5086436956</v>
      </c>
      <c r="J80" s="151">
        <f>IF($J$2=0,Encargos!C85,$J$2)</f>
        <v>4.8413000000000004</v>
      </c>
      <c r="K80" s="61">
        <v>46934</v>
      </c>
      <c r="L80" s="52">
        <f>'OC A CONTRATAR US$'!L80*'OC A CONTRATAR'!$O80</f>
        <v>27204607.101715628</v>
      </c>
      <c r="M80" s="52">
        <f>'OC A CONTRATAR US$'!M80*'OC A CONTRATAR'!$O80</f>
        <v>36727959.212593414</v>
      </c>
      <c r="N80" s="52">
        <f>'OC A CONTRATAR US$'!N80*'OC A CONTRATAR'!$O80</f>
        <v>63932566.314309038</v>
      </c>
      <c r="O80" s="151">
        <f>IF($O$2=0,Encargos!C85,$O$2)</f>
        <v>4.8413000000000004</v>
      </c>
      <c r="P80" s="61">
        <v>46934</v>
      </c>
      <c r="Q80" s="52"/>
      <c r="R80" s="52"/>
      <c r="S80" s="52"/>
      <c r="T80" s="151">
        <f>IF($T$2=0,Encargos!M85,$T$2)</f>
        <v>0</v>
      </c>
      <c r="V80" s="61">
        <v>46934</v>
      </c>
      <c r="W80" s="52">
        <v>173000000</v>
      </c>
      <c r="X80" s="52">
        <v>110914448.47502202</v>
      </c>
      <c r="Y80" s="52">
        <f t="shared" si="7"/>
        <v>283914448.47502202</v>
      </c>
      <c r="Z80" s="151"/>
      <c r="AB80" s="76">
        <v>46934</v>
      </c>
      <c r="AC80" s="21">
        <f t="shared" si="6"/>
        <v>0</v>
      </c>
      <c r="AD80" s="21">
        <f t="shared" si="5"/>
        <v>158834427.35723582</v>
      </c>
      <c r="AE80" s="21">
        <f t="shared" si="5"/>
        <v>359039034.45895147</v>
      </c>
    </row>
    <row r="81" spans="1:31" x14ac:dyDescent="0.3">
      <c r="A81" s="61">
        <v>46965</v>
      </c>
      <c r="B81" s="52">
        <f>'OC A CONTRATAR US$'!B81*'OC A CONTRATAR'!$E81</f>
        <v>0</v>
      </c>
      <c r="C81" s="52">
        <f>'OC A CONTRATAR US$'!C81*'OC A CONTRATAR'!$E81</f>
        <v>0</v>
      </c>
      <c r="D81" s="52">
        <f>'OC A CONTRATAR US$'!D81*'OC A CONTRATAR'!$E81</f>
        <v>0</v>
      </c>
      <c r="E81" s="151">
        <f>IF($E$2=0,Encargos!C86,$E$2)</f>
        <v>5.35</v>
      </c>
      <c r="F81" s="61">
        <v>46965</v>
      </c>
      <c r="G81" s="52">
        <f>'OC A CONTRATAR US$'!G81*'OC A CONTRATAR'!$J81</f>
        <v>0</v>
      </c>
      <c r="H81" s="52">
        <f>'OC A CONTRATAR US$'!H81*'OC A CONTRATAR'!$J81</f>
        <v>0</v>
      </c>
      <c r="I81" s="52">
        <f>'OC A CONTRATAR US$'!I81*'OC A CONTRATAR'!$J81</f>
        <v>0</v>
      </c>
      <c r="J81" s="151">
        <f>IF($J$2=0,Encargos!C86,$J$2)</f>
        <v>4.8413000000000004</v>
      </c>
      <c r="K81" s="61">
        <v>46965</v>
      </c>
      <c r="L81" s="52">
        <f>'OC A CONTRATAR US$'!L81*'OC A CONTRATAR'!$O81</f>
        <v>0</v>
      </c>
      <c r="M81" s="52">
        <f>'OC A CONTRATAR US$'!M81*'OC A CONTRATAR'!$O81</f>
        <v>0</v>
      </c>
      <c r="N81" s="52">
        <f>'OC A CONTRATAR US$'!N81*'OC A CONTRATAR'!$O81</f>
        <v>0</v>
      </c>
      <c r="O81" s="151">
        <f>IF($O$2=0,Encargos!C86,$O$2)</f>
        <v>4.8413000000000004</v>
      </c>
      <c r="P81" s="61">
        <v>46965</v>
      </c>
      <c r="Q81" s="52"/>
      <c r="R81" s="52"/>
      <c r="S81" s="52"/>
      <c r="T81" s="151">
        <f>IF($T$2=0,Encargos!M86,$T$2)</f>
        <v>0</v>
      </c>
      <c r="V81" s="61">
        <v>46965</v>
      </c>
      <c r="W81" s="52">
        <v>0</v>
      </c>
      <c r="X81" s="52">
        <v>0</v>
      </c>
      <c r="Y81" s="52">
        <f t="shared" si="7"/>
        <v>0</v>
      </c>
      <c r="Z81" s="151"/>
      <c r="AB81" s="76">
        <v>46965</v>
      </c>
      <c r="AC81" s="21">
        <f t="shared" si="6"/>
        <v>200204607.10171562</v>
      </c>
      <c r="AD81" s="21">
        <f t="shared" si="5"/>
        <v>0</v>
      </c>
      <c r="AE81" s="21">
        <f t="shared" si="5"/>
        <v>0</v>
      </c>
    </row>
    <row r="82" spans="1:31" x14ac:dyDescent="0.3">
      <c r="A82" s="61">
        <v>46996</v>
      </c>
      <c r="B82" s="52">
        <f>'OC A CONTRATAR US$'!B82*'OC A CONTRATAR'!$E82</f>
        <v>0</v>
      </c>
      <c r="C82" s="52">
        <f>'OC A CONTRATAR US$'!C82*'OC A CONTRATAR'!$E82</f>
        <v>0</v>
      </c>
      <c r="D82" s="52">
        <f>'OC A CONTRATAR US$'!D82*'OC A CONTRATAR'!$E82</f>
        <v>0</v>
      </c>
      <c r="E82" s="151">
        <f>IF($E$2=0,Encargos!C87,$E$2)</f>
        <v>5.35</v>
      </c>
      <c r="F82" s="61">
        <v>46996</v>
      </c>
      <c r="G82" s="52">
        <f>'OC A CONTRATAR US$'!G82*'OC A CONTRATAR'!$J82</f>
        <v>0</v>
      </c>
      <c r="H82" s="52">
        <f>'OC A CONTRATAR US$'!H82*'OC A CONTRATAR'!$J82</f>
        <v>0</v>
      </c>
      <c r="I82" s="52">
        <f>'OC A CONTRATAR US$'!I82*'OC A CONTRATAR'!$J82</f>
        <v>0</v>
      </c>
      <c r="J82" s="151">
        <f>IF($J$2=0,Encargos!C87,$J$2)</f>
        <v>4.8413000000000004</v>
      </c>
      <c r="K82" s="61">
        <v>46996</v>
      </c>
      <c r="L82" s="52">
        <f>'OC A CONTRATAR US$'!L82*'OC A CONTRATAR'!$O82</f>
        <v>0</v>
      </c>
      <c r="M82" s="52">
        <f>'OC A CONTRATAR US$'!M82*'OC A CONTRATAR'!$O82</f>
        <v>0</v>
      </c>
      <c r="N82" s="52">
        <f>'OC A CONTRATAR US$'!N82*'OC A CONTRATAR'!$O82</f>
        <v>0</v>
      </c>
      <c r="O82" s="151">
        <f>IF($O$2=0,Encargos!C87,$O$2)</f>
        <v>4.8413000000000004</v>
      </c>
      <c r="P82" s="61">
        <v>46996</v>
      </c>
      <c r="Q82" s="52"/>
      <c r="R82" s="52"/>
      <c r="S82" s="52"/>
      <c r="T82" s="151">
        <f>IF($T$2=0,Encargos!M87,$T$2)</f>
        <v>0</v>
      </c>
      <c r="V82" s="61">
        <v>46996</v>
      </c>
      <c r="W82" s="52">
        <v>0</v>
      </c>
      <c r="X82" s="52">
        <v>0</v>
      </c>
      <c r="Y82" s="52">
        <f t="shared" si="7"/>
        <v>0</v>
      </c>
      <c r="Z82" s="151"/>
      <c r="AB82" s="76">
        <v>46996</v>
      </c>
      <c r="AC82" s="21">
        <f t="shared" si="6"/>
        <v>0</v>
      </c>
      <c r="AD82" s="21">
        <f t="shared" si="5"/>
        <v>0</v>
      </c>
      <c r="AE82" s="21">
        <f t="shared" si="5"/>
        <v>0</v>
      </c>
    </row>
    <row r="83" spans="1:31" x14ac:dyDescent="0.3">
      <c r="A83" s="61">
        <v>47026</v>
      </c>
      <c r="B83" s="52">
        <f>'OC A CONTRATAR US$'!B83*'OC A CONTRATAR'!$E83</f>
        <v>0</v>
      </c>
      <c r="C83" s="52">
        <f>'OC A CONTRATAR US$'!C83*'OC A CONTRATAR'!$E83</f>
        <v>0</v>
      </c>
      <c r="D83" s="52">
        <f>'OC A CONTRATAR US$'!D83*'OC A CONTRATAR'!$E83</f>
        <v>0</v>
      </c>
      <c r="E83" s="151">
        <f>IF($E$2=0,Encargos!C88,$E$2)</f>
        <v>5.35</v>
      </c>
      <c r="F83" s="61">
        <v>47026</v>
      </c>
      <c r="G83" s="52">
        <f>'OC A CONTRATAR US$'!G83*'OC A CONTRATAR'!$J83</f>
        <v>0</v>
      </c>
      <c r="H83" s="52">
        <f>'OC A CONTRATAR US$'!H83*'OC A CONTRATAR'!$J83</f>
        <v>0</v>
      </c>
      <c r="I83" s="52">
        <f>'OC A CONTRATAR US$'!I83*'OC A CONTRATAR'!$J83</f>
        <v>0</v>
      </c>
      <c r="J83" s="151">
        <f>IF($J$2=0,Encargos!C88,$J$2)</f>
        <v>4.8413000000000004</v>
      </c>
      <c r="K83" s="61">
        <v>47026</v>
      </c>
      <c r="L83" s="52">
        <f>'OC A CONTRATAR US$'!L83*'OC A CONTRATAR'!$O83</f>
        <v>0</v>
      </c>
      <c r="M83" s="52">
        <f>'OC A CONTRATAR US$'!M83*'OC A CONTRATAR'!$O83</f>
        <v>0</v>
      </c>
      <c r="N83" s="52">
        <f>'OC A CONTRATAR US$'!N83*'OC A CONTRATAR'!$O83</f>
        <v>0</v>
      </c>
      <c r="O83" s="151">
        <f>IF($O$2=0,Encargos!C88,$O$2)</f>
        <v>4.8413000000000004</v>
      </c>
      <c r="P83" s="61">
        <v>47026</v>
      </c>
      <c r="Q83" s="52"/>
      <c r="R83" s="52"/>
      <c r="S83" s="52"/>
      <c r="T83" s="151">
        <f>IF($T$2=0,Encargos!M88,$T$2)</f>
        <v>0</v>
      </c>
      <c r="V83" s="61">
        <v>47026</v>
      </c>
      <c r="W83" s="52">
        <v>0</v>
      </c>
      <c r="X83" s="52">
        <v>0</v>
      </c>
      <c r="Y83" s="52">
        <f t="shared" si="7"/>
        <v>0</v>
      </c>
      <c r="Z83" s="151"/>
      <c r="AB83" s="76">
        <v>47026</v>
      </c>
      <c r="AC83" s="21">
        <f t="shared" si="6"/>
        <v>0</v>
      </c>
      <c r="AD83" s="21">
        <f t="shared" ref="AD83:AE102" si="8">SUMIF($A$2:$Z$2,AD$2,$A83:$Z83)</f>
        <v>0</v>
      </c>
      <c r="AE83" s="21">
        <f t="shared" si="8"/>
        <v>0</v>
      </c>
    </row>
    <row r="84" spans="1:31" x14ac:dyDescent="0.3">
      <c r="A84" s="61">
        <v>47057</v>
      </c>
      <c r="B84" s="52">
        <f>'OC A CONTRATAR US$'!B84*'OC A CONTRATAR'!$E84</f>
        <v>0</v>
      </c>
      <c r="C84" s="52">
        <f>'OC A CONTRATAR US$'!C84*'OC A CONTRATAR'!$E84</f>
        <v>0</v>
      </c>
      <c r="D84" s="52">
        <f>'OC A CONTRATAR US$'!D84*'OC A CONTRATAR'!$E84</f>
        <v>0</v>
      </c>
      <c r="E84" s="151">
        <f>IF($E$2=0,Encargos!C89,$E$2)</f>
        <v>5.35</v>
      </c>
      <c r="F84" s="61">
        <v>47057</v>
      </c>
      <c r="G84" s="52">
        <f>'OC A CONTRATAR US$'!G84*'OC A CONTRATAR'!$J84</f>
        <v>0</v>
      </c>
      <c r="H84" s="52">
        <f>'OC A CONTRATAR US$'!H84*'OC A CONTRATAR'!$J84</f>
        <v>0</v>
      </c>
      <c r="I84" s="52">
        <f>'OC A CONTRATAR US$'!I84*'OC A CONTRATAR'!$J84</f>
        <v>0</v>
      </c>
      <c r="J84" s="151">
        <f>IF($J$2=0,Encargos!C89,$J$2)</f>
        <v>4.8413000000000004</v>
      </c>
      <c r="K84" s="61">
        <v>47057</v>
      </c>
      <c r="L84" s="52">
        <f>'OC A CONTRATAR US$'!L84*'OC A CONTRATAR'!$O84</f>
        <v>0</v>
      </c>
      <c r="M84" s="52">
        <f>'OC A CONTRATAR US$'!M84*'OC A CONTRATAR'!$O84</f>
        <v>0</v>
      </c>
      <c r="N84" s="52">
        <f>'OC A CONTRATAR US$'!N84*'OC A CONTRATAR'!$O84</f>
        <v>0</v>
      </c>
      <c r="O84" s="151">
        <f>IF($O$2=0,Encargos!C89,$O$2)</f>
        <v>4.8413000000000004</v>
      </c>
      <c r="P84" s="61">
        <v>47057</v>
      </c>
      <c r="Q84" s="52"/>
      <c r="R84" s="52"/>
      <c r="S84" s="52"/>
      <c r="T84" s="151">
        <f>IF($T$2=0,Encargos!M89,$T$2)</f>
        <v>0</v>
      </c>
      <c r="V84" s="61">
        <v>47057</v>
      </c>
      <c r="W84" s="52">
        <v>0</v>
      </c>
      <c r="X84" s="52">
        <v>0</v>
      </c>
      <c r="Y84" s="52">
        <f t="shared" si="7"/>
        <v>0</v>
      </c>
      <c r="Z84" s="151"/>
      <c r="AB84" s="76">
        <v>47057</v>
      </c>
      <c r="AC84" s="21">
        <f t="shared" si="6"/>
        <v>0</v>
      </c>
      <c r="AD84" s="21">
        <f t="shared" si="8"/>
        <v>0</v>
      </c>
      <c r="AE84" s="21">
        <f t="shared" si="8"/>
        <v>0</v>
      </c>
    </row>
    <row r="85" spans="1:31" x14ac:dyDescent="0.3">
      <c r="A85" s="61">
        <v>47087</v>
      </c>
      <c r="B85" s="52">
        <f>'OC A CONTRATAR US$'!B85*'OC A CONTRATAR'!$E85</f>
        <v>0</v>
      </c>
      <c r="C85" s="52">
        <f>'OC A CONTRATAR US$'!C85*'OC A CONTRATAR'!$E85</f>
        <v>0</v>
      </c>
      <c r="D85" s="52">
        <f>'OC A CONTRATAR US$'!D85*'OC A CONTRATAR'!$E85</f>
        <v>0</v>
      </c>
      <c r="E85" s="151">
        <f>IF($E$2=0,Encargos!C90,$E$2)</f>
        <v>5.35</v>
      </c>
      <c r="F85" s="61">
        <v>47087</v>
      </c>
      <c r="G85" s="52">
        <f>'OC A CONTRATAR US$'!G85*'OC A CONTRATAR'!$J85</f>
        <v>0</v>
      </c>
      <c r="H85" s="52">
        <f>'OC A CONTRATAR US$'!H85*'OC A CONTRATAR'!$J85</f>
        <v>0</v>
      </c>
      <c r="I85" s="52">
        <f>'OC A CONTRATAR US$'!I85*'OC A CONTRATAR'!$J85</f>
        <v>0</v>
      </c>
      <c r="J85" s="151">
        <f>IF($J$2=0,Encargos!C90,$J$2)</f>
        <v>4.8413000000000004</v>
      </c>
      <c r="K85" s="61">
        <v>47087</v>
      </c>
      <c r="L85" s="52">
        <f>'OC A CONTRATAR US$'!L85*'OC A CONTRATAR'!$O85</f>
        <v>0</v>
      </c>
      <c r="M85" s="52">
        <f>'OC A CONTRATAR US$'!M85*'OC A CONTRATAR'!$O85</f>
        <v>0</v>
      </c>
      <c r="N85" s="52">
        <f>'OC A CONTRATAR US$'!N85*'OC A CONTRATAR'!$O85</f>
        <v>0</v>
      </c>
      <c r="O85" s="151">
        <f>IF($O$2=0,Encargos!C90,$O$2)</f>
        <v>4.8413000000000004</v>
      </c>
      <c r="P85" s="61">
        <v>47087</v>
      </c>
      <c r="Q85" s="52"/>
      <c r="R85" s="52"/>
      <c r="S85" s="52"/>
      <c r="T85" s="151">
        <f>IF($T$2=0,Encargos!M90,$T$2)</f>
        <v>0</v>
      </c>
      <c r="V85" s="61">
        <v>47087</v>
      </c>
      <c r="W85" s="52">
        <v>0</v>
      </c>
      <c r="X85" s="52">
        <v>0</v>
      </c>
      <c r="Y85" s="52">
        <f t="shared" si="7"/>
        <v>0</v>
      </c>
      <c r="Z85" s="151"/>
      <c r="AB85" s="76">
        <v>47087</v>
      </c>
      <c r="AC85" s="21">
        <f t="shared" si="6"/>
        <v>0</v>
      </c>
      <c r="AD85" s="21">
        <f t="shared" si="8"/>
        <v>0</v>
      </c>
      <c r="AE85" s="21">
        <f t="shared" si="8"/>
        <v>0</v>
      </c>
    </row>
    <row r="86" spans="1:31" x14ac:dyDescent="0.3">
      <c r="A86" s="61">
        <v>47118</v>
      </c>
      <c r="B86" s="52">
        <f>'OC A CONTRATAR US$'!B86*'OC A CONTRATAR'!$E86</f>
        <v>0</v>
      </c>
      <c r="C86" s="52">
        <f>'OC A CONTRATAR US$'!C86*'OC A CONTRATAR'!$E86</f>
        <v>11748392.358977471</v>
      </c>
      <c r="D86" s="52">
        <f>'OC A CONTRATAR US$'!D86*'OC A CONTRATAR'!$E86</f>
        <v>11748392.358977471</v>
      </c>
      <c r="E86" s="151">
        <f>IF($E$2=0,Encargos!C91,$E$2)</f>
        <v>5.35</v>
      </c>
      <c r="F86" s="61">
        <v>47118</v>
      </c>
      <c r="G86" s="52">
        <f>'OC A CONTRATAR US$'!G86*'OC A CONTRATAR'!$J86</f>
        <v>3630975.0000000005</v>
      </c>
      <c r="H86" s="52">
        <f>'OC A CONTRATAR US$'!H86*'OC A CONTRATAR'!$J86</f>
        <v>2657826.7255849363</v>
      </c>
      <c r="I86" s="52">
        <f>'OC A CONTRATAR US$'!I86*'OC A CONTRATAR'!$J86</f>
        <v>6288801.7255849373</v>
      </c>
      <c r="J86" s="151">
        <f>IF($J$2=0,Encargos!C91,$J$2)</f>
        <v>4.8413000000000004</v>
      </c>
      <c r="K86" s="61">
        <v>47118</v>
      </c>
      <c r="L86" s="52">
        <f>'OC A CONTRATAR US$'!L86*'OC A CONTRATAR'!$O86</f>
        <v>27204607.101715628</v>
      </c>
      <c r="M86" s="52">
        <f>'OC A CONTRATAR US$'!M86*'OC A CONTRATAR'!$O86</f>
        <v>36010192.898530036</v>
      </c>
      <c r="N86" s="52">
        <f>'OC A CONTRATAR US$'!N86*'OC A CONTRATAR'!$O86</f>
        <v>63214800.000245668</v>
      </c>
      <c r="O86" s="151">
        <f>IF($O$2=0,Encargos!C91,$O$2)</f>
        <v>4.8413000000000004</v>
      </c>
      <c r="P86" s="61">
        <v>47118</v>
      </c>
      <c r="Q86" s="52"/>
      <c r="R86" s="52"/>
      <c r="S86" s="52"/>
      <c r="T86" s="151">
        <f>IF($T$2=0,Encargos!M91,$T$2)</f>
        <v>0</v>
      </c>
      <c r="V86" s="61">
        <v>47118</v>
      </c>
      <c r="W86" s="52">
        <v>173000000</v>
      </c>
      <c r="X86" s="52">
        <v>102316638.14057797</v>
      </c>
      <c r="Y86" s="52">
        <f t="shared" si="7"/>
        <v>275316638.14057797</v>
      </c>
      <c r="Z86" s="151"/>
      <c r="AB86" s="76">
        <v>47118</v>
      </c>
      <c r="AC86" s="21">
        <f t="shared" si="6"/>
        <v>0</v>
      </c>
      <c r="AD86" s="21">
        <f t="shared" si="8"/>
        <v>152733050.1236704</v>
      </c>
      <c r="AE86" s="21">
        <f t="shared" si="8"/>
        <v>356568632.22538602</v>
      </c>
    </row>
    <row r="87" spans="1:31" x14ac:dyDescent="0.3">
      <c r="A87" s="61">
        <v>47149</v>
      </c>
      <c r="B87" s="52">
        <f>'OC A CONTRATAR US$'!B87*'OC A CONTRATAR'!$E87</f>
        <v>0</v>
      </c>
      <c r="C87" s="52">
        <f>'OC A CONTRATAR US$'!C87*'OC A CONTRATAR'!$E87</f>
        <v>0</v>
      </c>
      <c r="D87" s="52">
        <f>'OC A CONTRATAR US$'!D87*'OC A CONTRATAR'!$E87</f>
        <v>0</v>
      </c>
      <c r="E87" s="151">
        <f>IF($E$2=0,Encargos!C92,$E$2)</f>
        <v>5.35</v>
      </c>
      <c r="F87" s="61">
        <v>47149</v>
      </c>
      <c r="G87" s="52">
        <f>'OC A CONTRATAR US$'!G87*'OC A CONTRATAR'!$J87</f>
        <v>0</v>
      </c>
      <c r="H87" s="52">
        <f>'OC A CONTRATAR US$'!H87*'OC A CONTRATAR'!$J87</f>
        <v>0</v>
      </c>
      <c r="I87" s="52">
        <f>'OC A CONTRATAR US$'!I87*'OC A CONTRATAR'!$J87</f>
        <v>0</v>
      </c>
      <c r="J87" s="151">
        <f>IF($J$2=0,Encargos!C92,$J$2)</f>
        <v>4.8413000000000004</v>
      </c>
      <c r="K87" s="61">
        <v>47149</v>
      </c>
      <c r="L87" s="52">
        <f>'OC A CONTRATAR US$'!L87*'OC A CONTRATAR'!$O87</f>
        <v>0</v>
      </c>
      <c r="M87" s="52">
        <f>'OC A CONTRATAR US$'!M87*'OC A CONTRATAR'!$O87</f>
        <v>0</v>
      </c>
      <c r="N87" s="52">
        <f>'OC A CONTRATAR US$'!N87*'OC A CONTRATAR'!$O87</f>
        <v>0</v>
      </c>
      <c r="O87" s="151">
        <f>IF($O$2=0,Encargos!C92,$O$2)</f>
        <v>4.8413000000000004</v>
      </c>
      <c r="P87" s="61">
        <v>47149</v>
      </c>
      <c r="Q87" s="52"/>
      <c r="R87" s="52"/>
      <c r="S87" s="52"/>
      <c r="T87" s="151">
        <f>IF($T$2=0,Encargos!M92,$T$2)</f>
        <v>0</v>
      </c>
      <c r="V87" s="61">
        <v>47149</v>
      </c>
      <c r="W87" s="52">
        <v>0</v>
      </c>
      <c r="X87" s="52">
        <v>0</v>
      </c>
      <c r="Y87" s="52">
        <f t="shared" si="7"/>
        <v>0</v>
      </c>
      <c r="Z87" s="151"/>
      <c r="AB87" s="76">
        <v>47149</v>
      </c>
      <c r="AC87" s="21">
        <f t="shared" si="6"/>
        <v>203835582.10171562</v>
      </c>
      <c r="AD87" s="21">
        <f t="shared" si="8"/>
        <v>0</v>
      </c>
      <c r="AE87" s="21">
        <f t="shared" si="8"/>
        <v>0</v>
      </c>
    </row>
    <row r="88" spans="1:31" x14ac:dyDescent="0.3">
      <c r="A88" s="61">
        <v>47177</v>
      </c>
      <c r="B88" s="52">
        <f>'OC A CONTRATAR US$'!B88*'OC A CONTRATAR'!$E88</f>
        <v>0</v>
      </c>
      <c r="C88" s="52">
        <f>'OC A CONTRATAR US$'!C88*'OC A CONTRATAR'!$E88</f>
        <v>0</v>
      </c>
      <c r="D88" s="52">
        <f>'OC A CONTRATAR US$'!D88*'OC A CONTRATAR'!$E88</f>
        <v>0</v>
      </c>
      <c r="E88" s="151">
        <f>IF($E$2=0,Encargos!C93,$E$2)</f>
        <v>5.35</v>
      </c>
      <c r="F88" s="61">
        <v>47177</v>
      </c>
      <c r="G88" s="52">
        <f>'OC A CONTRATAR US$'!G88*'OC A CONTRATAR'!$J88</f>
        <v>0</v>
      </c>
      <c r="H88" s="52">
        <f>'OC A CONTRATAR US$'!H88*'OC A CONTRATAR'!$J88</f>
        <v>0</v>
      </c>
      <c r="I88" s="52">
        <f>'OC A CONTRATAR US$'!I88*'OC A CONTRATAR'!$J88</f>
        <v>0</v>
      </c>
      <c r="J88" s="151">
        <f>IF($J$2=0,Encargos!C93,$J$2)</f>
        <v>4.8413000000000004</v>
      </c>
      <c r="K88" s="61">
        <v>47177</v>
      </c>
      <c r="L88" s="52">
        <f>'OC A CONTRATAR US$'!L88*'OC A CONTRATAR'!$O88</f>
        <v>0</v>
      </c>
      <c r="M88" s="52">
        <f>'OC A CONTRATAR US$'!M88*'OC A CONTRATAR'!$O88</f>
        <v>0</v>
      </c>
      <c r="N88" s="52">
        <f>'OC A CONTRATAR US$'!N88*'OC A CONTRATAR'!$O88</f>
        <v>0</v>
      </c>
      <c r="O88" s="151">
        <f>IF($O$2=0,Encargos!C93,$O$2)</f>
        <v>4.8413000000000004</v>
      </c>
      <c r="P88" s="61">
        <v>47177</v>
      </c>
      <c r="Q88" s="52"/>
      <c r="R88" s="52"/>
      <c r="S88" s="52"/>
      <c r="T88" s="151">
        <f>IF($T$2=0,Encargos!M93,$T$2)</f>
        <v>0</v>
      </c>
      <c r="V88" s="61">
        <v>47177</v>
      </c>
      <c r="W88" s="52">
        <v>0</v>
      </c>
      <c r="X88" s="52">
        <v>0</v>
      </c>
      <c r="Y88" s="52">
        <f t="shared" si="7"/>
        <v>0</v>
      </c>
      <c r="Z88" s="151"/>
      <c r="AB88" s="76">
        <v>47177</v>
      </c>
      <c r="AC88" s="21">
        <f t="shared" si="6"/>
        <v>0</v>
      </c>
      <c r="AD88" s="21">
        <f t="shared" si="8"/>
        <v>0</v>
      </c>
      <c r="AE88" s="21">
        <f t="shared" si="8"/>
        <v>0</v>
      </c>
    </row>
    <row r="89" spans="1:31" x14ac:dyDescent="0.3">
      <c r="A89" s="61">
        <v>47208</v>
      </c>
      <c r="B89" s="52">
        <f>'OC A CONTRATAR US$'!B89*'OC A CONTRATAR'!$E89</f>
        <v>0</v>
      </c>
      <c r="C89" s="52">
        <f>'OC A CONTRATAR US$'!C89*'OC A CONTRATAR'!$E89</f>
        <v>0</v>
      </c>
      <c r="D89" s="52">
        <f>'OC A CONTRATAR US$'!D89*'OC A CONTRATAR'!$E89</f>
        <v>0</v>
      </c>
      <c r="E89" s="151">
        <f>IF($E$2=0,Encargos!C94,$E$2)</f>
        <v>5.35</v>
      </c>
      <c r="F89" s="61">
        <v>47208</v>
      </c>
      <c r="G89" s="52">
        <f>'OC A CONTRATAR US$'!G89*'OC A CONTRATAR'!$J89</f>
        <v>0</v>
      </c>
      <c r="H89" s="52">
        <f>'OC A CONTRATAR US$'!H89*'OC A CONTRATAR'!$J89</f>
        <v>0</v>
      </c>
      <c r="I89" s="52">
        <f>'OC A CONTRATAR US$'!I89*'OC A CONTRATAR'!$J89</f>
        <v>0</v>
      </c>
      <c r="J89" s="151">
        <f>IF($J$2=0,Encargos!C94,$J$2)</f>
        <v>4.8413000000000004</v>
      </c>
      <c r="K89" s="61">
        <v>47208</v>
      </c>
      <c r="L89" s="52">
        <f>'OC A CONTRATAR US$'!L89*'OC A CONTRATAR'!$O89</f>
        <v>0</v>
      </c>
      <c r="M89" s="52">
        <f>'OC A CONTRATAR US$'!M89*'OC A CONTRATAR'!$O89</f>
        <v>0</v>
      </c>
      <c r="N89" s="52">
        <f>'OC A CONTRATAR US$'!N89*'OC A CONTRATAR'!$O89</f>
        <v>0</v>
      </c>
      <c r="O89" s="151">
        <f>IF($O$2=0,Encargos!C94,$O$2)</f>
        <v>4.8413000000000004</v>
      </c>
      <c r="P89" s="61">
        <v>47208</v>
      </c>
      <c r="Q89" s="52"/>
      <c r="R89" s="52"/>
      <c r="S89" s="52"/>
      <c r="T89" s="151">
        <f>IF($T$2=0,Encargos!M94,$T$2)</f>
        <v>0</v>
      </c>
      <c r="V89" s="61">
        <v>47208</v>
      </c>
      <c r="W89" s="52">
        <v>0</v>
      </c>
      <c r="X89" s="52">
        <v>0</v>
      </c>
      <c r="Y89" s="52">
        <f t="shared" si="7"/>
        <v>0</v>
      </c>
      <c r="Z89" s="151"/>
      <c r="AB89" s="76">
        <v>47208</v>
      </c>
      <c r="AC89" s="21">
        <f t="shared" si="6"/>
        <v>0</v>
      </c>
      <c r="AD89" s="21">
        <f t="shared" si="8"/>
        <v>0</v>
      </c>
      <c r="AE89" s="21">
        <f t="shared" si="8"/>
        <v>0</v>
      </c>
    </row>
    <row r="90" spans="1:31" x14ac:dyDescent="0.3">
      <c r="A90" s="61">
        <v>47238</v>
      </c>
      <c r="B90" s="52">
        <f>'OC A CONTRATAR US$'!B90*'OC A CONTRATAR'!$E90</f>
        <v>0</v>
      </c>
      <c r="C90" s="52">
        <f>'OC A CONTRATAR US$'!C90*'OC A CONTRATAR'!$E90</f>
        <v>0</v>
      </c>
      <c r="D90" s="52">
        <f>'OC A CONTRATAR US$'!D90*'OC A CONTRATAR'!$E90</f>
        <v>0</v>
      </c>
      <c r="E90" s="151">
        <f>IF($E$2=0,Encargos!C95,$E$2)</f>
        <v>5.35</v>
      </c>
      <c r="F90" s="61">
        <v>47238</v>
      </c>
      <c r="G90" s="52">
        <f>'OC A CONTRATAR US$'!G90*'OC A CONTRATAR'!$J90</f>
        <v>0</v>
      </c>
      <c r="H90" s="52">
        <f>'OC A CONTRATAR US$'!H90*'OC A CONTRATAR'!$J90</f>
        <v>0</v>
      </c>
      <c r="I90" s="52">
        <f>'OC A CONTRATAR US$'!I90*'OC A CONTRATAR'!$J90</f>
        <v>0</v>
      </c>
      <c r="J90" s="151">
        <f>IF($J$2=0,Encargos!C95,$J$2)</f>
        <v>4.8413000000000004</v>
      </c>
      <c r="K90" s="61">
        <v>47238</v>
      </c>
      <c r="L90" s="52">
        <f>'OC A CONTRATAR US$'!L90*'OC A CONTRATAR'!$O90</f>
        <v>0</v>
      </c>
      <c r="M90" s="52">
        <f>'OC A CONTRATAR US$'!M90*'OC A CONTRATAR'!$O90</f>
        <v>0</v>
      </c>
      <c r="N90" s="52">
        <f>'OC A CONTRATAR US$'!N90*'OC A CONTRATAR'!$O90</f>
        <v>0</v>
      </c>
      <c r="O90" s="151">
        <f>IF($O$2=0,Encargos!C95,$O$2)</f>
        <v>4.8413000000000004</v>
      </c>
      <c r="P90" s="61">
        <v>47238</v>
      </c>
      <c r="Q90" s="52"/>
      <c r="R90" s="52"/>
      <c r="S90" s="52"/>
      <c r="T90" s="151">
        <f>IF($T$2=0,Encargos!M95,$T$2)</f>
        <v>0</v>
      </c>
      <c r="V90" s="61">
        <v>47238</v>
      </c>
      <c r="W90" s="52">
        <v>0</v>
      </c>
      <c r="X90" s="52">
        <v>0</v>
      </c>
      <c r="Y90" s="52">
        <f t="shared" si="7"/>
        <v>0</v>
      </c>
      <c r="Z90" s="151"/>
      <c r="AB90" s="76">
        <v>47238</v>
      </c>
      <c r="AC90" s="21">
        <f t="shared" si="6"/>
        <v>0</v>
      </c>
      <c r="AD90" s="21">
        <f t="shared" si="8"/>
        <v>0</v>
      </c>
      <c r="AE90" s="21">
        <f t="shared" si="8"/>
        <v>0</v>
      </c>
    </row>
    <row r="91" spans="1:31" x14ac:dyDescent="0.3">
      <c r="A91" s="61">
        <v>47269</v>
      </c>
      <c r="B91" s="52">
        <f>'OC A CONTRATAR US$'!B91*'OC A CONTRATAR'!$E91</f>
        <v>0</v>
      </c>
      <c r="C91" s="52">
        <f>'OC A CONTRATAR US$'!C91*'OC A CONTRATAR'!$E91</f>
        <v>0</v>
      </c>
      <c r="D91" s="52">
        <f>'OC A CONTRATAR US$'!D91*'OC A CONTRATAR'!$E91</f>
        <v>0</v>
      </c>
      <c r="E91" s="151">
        <f>IF($E$2=0,Encargos!C96,$E$2)</f>
        <v>5.35</v>
      </c>
      <c r="F91" s="61">
        <v>47269</v>
      </c>
      <c r="G91" s="52">
        <f>'OC A CONTRATAR US$'!G91*'OC A CONTRATAR'!$J91</f>
        <v>0</v>
      </c>
      <c r="H91" s="52">
        <f>'OC A CONTRATAR US$'!H91*'OC A CONTRATAR'!$J91</f>
        <v>0</v>
      </c>
      <c r="I91" s="52">
        <f>'OC A CONTRATAR US$'!I91*'OC A CONTRATAR'!$J91</f>
        <v>0</v>
      </c>
      <c r="J91" s="151">
        <f>IF($J$2=0,Encargos!C96,$J$2)</f>
        <v>4.8413000000000004</v>
      </c>
      <c r="K91" s="61">
        <v>47269</v>
      </c>
      <c r="L91" s="52">
        <f>'OC A CONTRATAR US$'!L91*'OC A CONTRATAR'!$O91</f>
        <v>0</v>
      </c>
      <c r="M91" s="52">
        <f>'OC A CONTRATAR US$'!M91*'OC A CONTRATAR'!$O91</f>
        <v>0</v>
      </c>
      <c r="N91" s="52">
        <f>'OC A CONTRATAR US$'!N91*'OC A CONTRATAR'!$O91</f>
        <v>0</v>
      </c>
      <c r="O91" s="151">
        <f>IF($O$2=0,Encargos!C96,$O$2)</f>
        <v>4.8413000000000004</v>
      </c>
      <c r="P91" s="61">
        <v>47269</v>
      </c>
      <c r="Q91" s="52"/>
      <c r="R91" s="52"/>
      <c r="S91" s="52"/>
      <c r="T91" s="151">
        <f>IF($T$2=0,Encargos!M96,$T$2)</f>
        <v>0</v>
      </c>
      <c r="V91" s="61">
        <v>47269</v>
      </c>
      <c r="W91" s="52">
        <v>0</v>
      </c>
      <c r="X91" s="52">
        <v>0</v>
      </c>
      <c r="Y91" s="52">
        <f t="shared" si="7"/>
        <v>0</v>
      </c>
      <c r="Z91" s="151"/>
      <c r="AB91" s="76">
        <v>47269</v>
      </c>
      <c r="AC91" s="21">
        <f t="shared" si="6"/>
        <v>0</v>
      </c>
      <c r="AD91" s="21">
        <f t="shared" si="8"/>
        <v>0</v>
      </c>
      <c r="AE91" s="21">
        <f t="shared" si="8"/>
        <v>0</v>
      </c>
    </row>
    <row r="92" spans="1:31" x14ac:dyDescent="0.3">
      <c r="A92" s="61">
        <v>47299</v>
      </c>
      <c r="B92" s="52">
        <f>'OC A CONTRATAR US$'!B92*'OC A CONTRATAR'!$E92</f>
        <v>16049999.999999998</v>
      </c>
      <c r="C92" s="52">
        <f>'OC A CONTRATAR US$'!C92*'OC A CONTRATAR'!$E92</f>
        <v>11643862.305426374</v>
      </c>
      <c r="D92" s="52">
        <f>'OC A CONTRATAR US$'!D92*'OC A CONTRATAR'!$E92</f>
        <v>27693862.305426374</v>
      </c>
      <c r="E92" s="151">
        <f>IF($E$2=0,Encargos!C97,$E$2)</f>
        <v>5.35</v>
      </c>
      <c r="F92" s="61">
        <v>47299</v>
      </c>
      <c r="G92" s="52">
        <f>'OC A CONTRATAR US$'!G92*'OC A CONTRATAR'!$J92</f>
        <v>5493013.4615384396</v>
      </c>
      <c r="H92" s="52">
        <f>'OC A CONTRATAR US$'!H92*'OC A CONTRATAR'!$J92</f>
        <v>4036516.7096430003</v>
      </c>
      <c r="I92" s="52">
        <f>'OC A CONTRATAR US$'!I92*'OC A CONTRATAR'!$J92</f>
        <v>9529530.1711814404</v>
      </c>
      <c r="J92" s="151">
        <f>IF($J$2=0,Encargos!C97,$J$2)</f>
        <v>4.8413000000000004</v>
      </c>
      <c r="K92" s="61">
        <v>47299</v>
      </c>
      <c r="L92" s="52">
        <f>'OC A CONTRATAR US$'!L92*'OC A CONTRATAR'!$O92</f>
        <v>27204607.101715628</v>
      </c>
      <c r="M92" s="52">
        <f>'OC A CONTRATAR US$'!M92*'OC A CONTRATAR'!$O92</f>
        <v>35131529.61552088</v>
      </c>
      <c r="N92" s="52">
        <f>'OC A CONTRATAR US$'!N92*'OC A CONTRATAR'!$O92</f>
        <v>62336136.717236504</v>
      </c>
      <c r="O92" s="151">
        <f>IF($O$2=0,Encargos!C97,$O$2)</f>
        <v>4.8413000000000004</v>
      </c>
      <c r="P92" s="61">
        <v>47299</v>
      </c>
      <c r="Q92" s="52"/>
      <c r="R92" s="52"/>
      <c r="S92" s="52"/>
      <c r="T92" s="151">
        <f>IF($T$2=0,Encargos!M97,$T$2)</f>
        <v>0</v>
      </c>
      <c r="V92" s="61">
        <v>47299</v>
      </c>
      <c r="W92" s="52">
        <v>173000000</v>
      </c>
      <c r="X92" s="52">
        <v>91504312.570010006</v>
      </c>
      <c r="Y92" s="52">
        <f t="shared" si="7"/>
        <v>264504312.57001001</v>
      </c>
      <c r="Z92" s="151"/>
      <c r="AB92" s="76">
        <v>47299</v>
      </c>
      <c r="AC92" s="21">
        <f t="shared" si="6"/>
        <v>0</v>
      </c>
      <c r="AD92" s="21">
        <f t="shared" si="8"/>
        <v>142316221.20060027</v>
      </c>
      <c r="AE92" s="21">
        <f t="shared" si="8"/>
        <v>364063841.76385432</v>
      </c>
    </row>
    <row r="93" spans="1:31" x14ac:dyDescent="0.3">
      <c r="A93" s="61">
        <v>47330</v>
      </c>
      <c r="B93" s="52">
        <f>'OC A CONTRATAR US$'!B93*'OC A CONTRATAR'!$E93</f>
        <v>0</v>
      </c>
      <c r="C93" s="52">
        <f>'OC A CONTRATAR US$'!C93*'OC A CONTRATAR'!$E93</f>
        <v>0</v>
      </c>
      <c r="D93" s="52">
        <f>'OC A CONTRATAR US$'!D93*'OC A CONTRATAR'!$E93</f>
        <v>0</v>
      </c>
      <c r="E93" s="151">
        <f>IF($E$2=0,Encargos!C98,$E$2)</f>
        <v>5.35</v>
      </c>
      <c r="F93" s="61">
        <v>47330</v>
      </c>
      <c r="G93" s="52">
        <f>'OC A CONTRATAR US$'!G93*'OC A CONTRATAR'!$J93</f>
        <v>0</v>
      </c>
      <c r="H93" s="52">
        <f>'OC A CONTRATAR US$'!H93*'OC A CONTRATAR'!$J93</f>
        <v>0</v>
      </c>
      <c r="I93" s="52">
        <f>'OC A CONTRATAR US$'!I93*'OC A CONTRATAR'!$J93</f>
        <v>0</v>
      </c>
      <c r="J93" s="151">
        <f>IF($J$2=0,Encargos!C98,$J$2)</f>
        <v>4.8413000000000004</v>
      </c>
      <c r="K93" s="61">
        <v>47330</v>
      </c>
      <c r="L93" s="52">
        <f>'OC A CONTRATAR US$'!L93*'OC A CONTRATAR'!$O93</f>
        <v>0</v>
      </c>
      <c r="M93" s="52">
        <f>'OC A CONTRATAR US$'!M93*'OC A CONTRATAR'!$O93</f>
        <v>0</v>
      </c>
      <c r="N93" s="52">
        <f>'OC A CONTRATAR US$'!N93*'OC A CONTRATAR'!$O93</f>
        <v>0</v>
      </c>
      <c r="O93" s="151">
        <f>IF($O$2=0,Encargos!C98,$O$2)</f>
        <v>4.8413000000000004</v>
      </c>
      <c r="P93" s="61">
        <v>47330</v>
      </c>
      <c r="Q93" s="52"/>
      <c r="R93" s="52"/>
      <c r="S93" s="52"/>
      <c r="T93" s="151">
        <f>IF($T$2=0,Encargos!M98,$T$2)</f>
        <v>0</v>
      </c>
      <c r="V93" s="61">
        <v>47330</v>
      </c>
      <c r="W93" s="52">
        <v>0</v>
      </c>
      <c r="X93" s="52">
        <v>0</v>
      </c>
      <c r="Y93" s="52">
        <f t="shared" si="7"/>
        <v>0</v>
      </c>
      <c r="Z93" s="151"/>
      <c r="AB93" s="76">
        <v>47330</v>
      </c>
      <c r="AC93" s="21">
        <f t="shared" si="6"/>
        <v>221747620.56325406</v>
      </c>
      <c r="AD93" s="21">
        <f t="shared" si="8"/>
        <v>0</v>
      </c>
      <c r="AE93" s="21">
        <f t="shared" si="8"/>
        <v>0</v>
      </c>
    </row>
    <row r="94" spans="1:31" x14ac:dyDescent="0.3">
      <c r="A94" s="61">
        <v>47361</v>
      </c>
      <c r="B94" s="52">
        <f>'OC A CONTRATAR US$'!B94*'OC A CONTRATAR'!$E94</f>
        <v>0</v>
      </c>
      <c r="C94" s="52">
        <f>'OC A CONTRATAR US$'!C94*'OC A CONTRATAR'!$E94</f>
        <v>0</v>
      </c>
      <c r="D94" s="52">
        <f>'OC A CONTRATAR US$'!D94*'OC A CONTRATAR'!$E94</f>
        <v>0</v>
      </c>
      <c r="E94" s="151">
        <f>IF($E$2=0,Encargos!C99,$E$2)</f>
        <v>5.35</v>
      </c>
      <c r="F94" s="61">
        <v>47361</v>
      </c>
      <c r="G94" s="52">
        <f>'OC A CONTRATAR US$'!G94*'OC A CONTRATAR'!$J94</f>
        <v>0</v>
      </c>
      <c r="H94" s="52">
        <f>'OC A CONTRATAR US$'!H94*'OC A CONTRATAR'!$J94</f>
        <v>0</v>
      </c>
      <c r="I94" s="52">
        <f>'OC A CONTRATAR US$'!I94*'OC A CONTRATAR'!$J94</f>
        <v>0</v>
      </c>
      <c r="J94" s="151">
        <f>IF($J$2=0,Encargos!C99,$J$2)</f>
        <v>4.8413000000000004</v>
      </c>
      <c r="K94" s="61">
        <v>47361</v>
      </c>
      <c r="L94" s="52">
        <f>'OC A CONTRATAR US$'!L94*'OC A CONTRATAR'!$O94</f>
        <v>0</v>
      </c>
      <c r="M94" s="52">
        <f>'OC A CONTRATAR US$'!M94*'OC A CONTRATAR'!$O94</f>
        <v>0</v>
      </c>
      <c r="N94" s="52">
        <f>'OC A CONTRATAR US$'!N94*'OC A CONTRATAR'!$O94</f>
        <v>0</v>
      </c>
      <c r="O94" s="151">
        <f>IF($O$2=0,Encargos!C99,$O$2)</f>
        <v>4.8413000000000004</v>
      </c>
      <c r="P94" s="61">
        <v>47361</v>
      </c>
      <c r="Q94" s="52"/>
      <c r="R94" s="52"/>
      <c r="S94" s="52"/>
      <c r="T94" s="151">
        <f>IF($T$2=0,Encargos!M99,$T$2)</f>
        <v>0</v>
      </c>
      <c r="V94" s="61">
        <v>47361</v>
      </c>
      <c r="W94" s="52">
        <v>0</v>
      </c>
      <c r="X94" s="52">
        <v>0</v>
      </c>
      <c r="Y94" s="52">
        <f t="shared" si="7"/>
        <v>0</v>
      </c>
      <c r="Z94" s="151"/>
      <c r="AB94" s="76">
        <v>47361</v>
      </c>
      <c r="AC94" s="21">
        <f t="shared" si="6"/>
        <v>0</v>
      </c>
      <c r="AD94" s="21">
        <f t="shared" si="8"/>
        <v>0</v>
      </c>
      <c r="AE94" s="21">
        <f t="shared" si="8"/>
        <v>0</v>
      </c>
    </row>
    <row r="95" spans="1:31" x14ac:dyDescent="0.3">
      <c r="A95" s="61">
        <v>47391</v>
      </c>
      <c r="B95" s="52">
        <f>'OC A CONTRATAR US$'!B95*'OC A CONTRATAR'!$E95</f>
        <v>0</v>
      </c>
      <c r="C95" s="52">
        <f>'OC A CONTRATAR US$'!C95*'OC A CONTRATAR'!$E95</f>
        <v>0</v>
      </c>
      <c r="D95" s="52">
        <f>'OC A CONTRATAR US$'!D95*'OC A CONTRATAR'!$E95</f>
        <v>0</v>
      </c>
      <c r="E95" s="151">
        <f>IF($E$2=0,Encargos!C100,$E$2)</f>
        <v>5.35</v>
      </c>
      <c r="F95" s="61">
        <v>47391</v>
      </c>
      <c r="G95" s="52">
        <f>'OC A CONTRATAR US$'!G95*'OC A CONTRATAR'!$J95</f>
        <v>0</v>
      </c>
      <c r="H95" s="52">
        <f>'OC A CONTRATAR US$'!H95*'OC A CONTRATAR'!$J95</f>
        <v>0</v>
      </c>
      <c r="I95" s="52">
        <f>'OC A CONTRATAR US$'!I95*'OC A CONTRATAR'!$J95</f>
        <v>0</v>
      </c>
      <c r="J95" s="151">
        <f>IF($J$2=0,Encargos!C100,$J$2)</f>
        <v>4.8413000000000004</v>
      </c>
      <c r="K95" s="61">
        <v>47391</v>
      </c>
      <c r="L95" s="52">
        <f>'OC A CONTRATAR US$'!L95*'OC A CONTRATAR'!$O95</f>
        <v>0</v>
      </c>
      <c r="M95" s="52">
        <f>'OC A CONTRATAR US$'!M95*'OC A CONTRATAR'!$O95</f>
        <v>0</v>
      </c>
      <c r="N95" s="52">
        <f>'OC A CONTRATAR US$'!N95*'OC A CONTRATAR'!$O95</f>
        <v>0</v>
      </c>
      <c r="O95" s="151">
        <f>IF($O$2=0,Encargos!C100,$O$2)</f>
        <v>4.8413000000000004</v>
      </c>
      <c r="P95" s="61">
        <v>47391</v>
      </c>
      <c r="Q95" s="52"/>
      <c r="R95" s="52"/>
      <c r="S95" s="52"/>
      <c r="T95" s="151">
        <f>IF($T$2=0,Encargos!M100,$T$2)</f>
        <v>0</v>
      </c>
      <c r="V95" s="61">
        <v>47391</v>
      </c>
      <c r="W95" s="52">
        <v>0</v>
      </c>
      <c r="X95" s="52">
        <v>0</v>
      </c>
      <c r="Y95" s="52">
        <f t="shared" si="7"/>
        <v>0</v>
      </c>
      <c r="Z95" s="151"/>
      <c r="AB95" s="76">
        <v>47391</v>
      </c>
      <c r="AC95" s="21">
        <f t="shared" si="6"/>
        <v>0</v>
      </c>
      <c r="AD95" s="21">
        <f t="shared" si="8"/>
        <v>0</v>
      </c>
      <c r="AE95" s="21">
        <f t="shared" si="8"/>
        <v>0</v>
      </c>
    </row>
    <row r="96" spans="1:31" x14ac:dyDescent="0.3">
      <c r="A96" s="61">
        <v>47422</v>
      </c>
      <c r="B96" s="52">
        <f>'OC A CONTRATAR US$'!B96*'OC A CONTRATAR'!$E96</f>
        <v>0</v>
      </c>
      <c r="C96" s="52">
        <f>'OC A CONTRATAR US$'!C96*'OC A CONTRATAR'!$E96</f>
        <v>0</v>
      </c>
      <c r="D96" s="52">
        <f>'OC A CONTRATAR US$'!D96*'OC A CONTRATAR'!$E96</f>
        <v>0</v>
      </c>
      <c r="E96" s="151">
        <f>IF($E$2=0,Encargos!C101,$E$2)</f>
        <v>5.35</v>
      </c>
      <c r="F96" s="61">
        <v>47422</v>
      </c>
      <c r="G96" s="52">
        <f>'OC A CONTRATAR US$'!G96*'OC A CONTRATAR'!$J96</f>
        <v>0</v>
      </c>
      <c r="H96" s="52">
        <f>'OC A CONTRATAR US$'!H96*'OC A CONTRATAR'!$J96</f>
        <v>0</v>
      </c>
      <c r="I96" s="52">
        <f>'OC A CONTRATAR US$'!I96*'OC A CONTRATAR'!$J96</f>
        <v>0</v>
      </c>
      <c r="J96" s="151">
        <f>IF($J$2=0,Encargos!C101,$J$2)</f>
        <v>4.8413000000000004</v>
      </c>
      <c r="K96" s="61">
        <v>47422</v>
      </c>
      <c r="L96" s="52">
        <f>'OC A CONTRATAR US$'!L96*'OC A CONTRATAR'!$O96</f>
        <v>0</v>
      </c>
      <c r="M96" s="52">
        <f>'OC A CONTRATAR US$'!M96*'OC A CONTRATAR'!$O96</f>
        <v>0</v>
      </c>
      <c r="N96" s="52">
        <f>'OC A CONTRATAR US$'!N96*'OC A CONTRATAR'!$O96</f>
        <v>0</v>
      </c>
      <c r="O96" s="151">
        <f>IF($O$2=0,Encargos!C101,$O$2)</f>
        <v>4.8413000000000004</v>
      </c>
      <c r="P96" s="61">
        <v>47422</v>
      </c>
      <c r="Q96" s="52"/>
      <c r="R96" s="52"/>
      <c r="S96" s="52"/>
      <c r="T96" s="151">
        <f>IF($T$2=0,Encargos!M101,$T$2)</f>
        <v>0</v>
      </c>
      <c r="V96" s="61">
        <v>47422</v>
      </c>
      <c r="W96" s="52">
        <v>0</v>
      </c>
      <c r="X96" s="52">
        <v>0</v>
      </c>
      <c r="Y96" s="52">
        <f t="shared" si="7"/>
        <v>0</v>
      </c>
      <c r="Z96" s="151"/>
      <c r="AB96" s="76">
        <v>47422</v>
      </c>
      <c r="AC96" s="21">
        <f t="shared" si="6"/>
        <v>0</v>
      </c>
      <c r="AD96" s="21">
        <f t="shared" si="8"/>
        <v>0</v>
      </c>
      <c r="AE96" s="21">
        <f t="shared" si="8"/>
        <v>0</v>
      </c>
    </row>
    <row r="97" spans="1:31" x14ac:dyDescent="0.3">
      <c r="A97" s="61">
        <v>47452</v>
      </c>
      <c r="B97" s="52">
        <f>'OC A CONTRATAR US$'!B97*'OC A CONTRATAR'!$E97</f>
        <v>0</v>
      </c>
      <c r="C97" s="52">
        <f>'OC A CONTRATAR US$'!C97*'OC A CONTRATAR'!$E97</f>
        <v>0</v>
      </c>
      <c r="D97" s="52">
        <f>'OC A CONTRATAR US$'!D97*'OC A CONTRATAR'!$E97</f>
        <v>0</v>
      </c>
      <c r="E97" s="151">
        <f>IF($E$2=0,Encargos!C102,$E$2)</f>
        <v>5.35</v>
      </c>
      <c r="F97" s="61">
        <v>47452</v>
      </c>
      <c r="G97" s="52">
        <f>'OC A CONTRATAR US$'!G97*'OC A CONTRATAR'!$J97</f>
        <v>0</v>
      </c>
      <c r="H97" s="52">
        <f>'OC A CONTRATAR US$'!H97*'OC A CONTRATAR'!$J97</f>
        <v>0</v>
      </c>
      <c r="I97" s="52">
        <f>'OC A CONTRATAR US$'!I97*'OC A CONTRATAR'!$J97</f>
        <v>0</v>
      </c>
      <c r="J97" s="151">
        <f>IF($J$2=0,Encargos!C102,$J$2)</f>
        <v>4.8413000000000004</v>
      </c>
      <c r="K97" s="61">
        <v>47452</v>
      </c>
      <c r="L97" s="52">
        <f>'OC A CONTRATAR US$'!L97*'OC A CONTRATAR'!$O97</f>
        <v>0</v>
      </c>
      <c r="M97" s="52">
        <f>'OC A CONTRATAR US$'!M97*'OC A CONTRATAR'!$O97</f>
        <v>0</v>
      </c>
      <c r="N97" s="52">
        <f>'OC A CONTRATAR US$'!N97*'OC A CONTRATAR'!$O97</f>
        <v>0</v>
      </c>
      <c r="O97" s="151">
        <f>IF($O$2=0,Encargos!C102,$O$2)</f>
        <v>4.8413000000000004</v>
      </c>
      <c r="P97" s="61">
        <v>47452</v>
      </c>
      <c r="Q97" s="52"/>
      <c r="R97" s="52"/>
      <c r="S97" s="52"/>
      <c r="T97" s="151">
        <f>IF($T$2=0,Encargos!M102,$T$2)</f>
        <v>0</v>
      </c>
      <c r="V97" s="61">
        <v>47452</v>
      </c>
      <c r="W97" s="52">
        <v>0</v>
      </c>
      <c r="X97" s="52">
        <v>0</v>
      </c>
      <c r="Y97" s="52">
        <f t="shared" si="7"/>
        <v>0</v>
      </c>
      <c r="Z97" s="151"/>
      <c r="AB97" s="76">
        <v>47452</v>
      </c>
      <c r="AC97" s="21">
        <f t="shared" si="6"/>
        <v>0</v>
      </c>
      <c r="AD97" s="21">
        <f t="shared" si="8"/>
        <v>0</v>
      </c>
      <c r="AE97" s="21">
        <f t="shared" si="8"/>
        <v>0</v>
      </c>
    </row>
    <row r="98" spans="1:31" x14ac:dyDescent="0.3">
      <c r="A98" s="61">
        <v>47483</v>
      </c>
      <c r="B98" s="52">
        <f>'OC A CONTRATAR US$'!B98*'OC A CONTRATAR'!$E98</f>
        <v>16049999.999999998</v>
      </c>
      <c r="C98" s="52">
        <f>'OC A CONTRATAR US$'!C98*'OC A CONTRATAR'!$E98</f>
        <v>11386694.011806009</v>
      </c>
      <c r="D98" s="52">
        <f>'OC A CONTRATAR US$'!D98*'OC A CONTRATAR'!$E98</f>
        <v>27436694.011806007</v>
      </c>
      <c r="E98" s="151">
        <f>IF($E$2=0,Encargos!C103,$E$2)</f>
        <v>5.35</v>
      </c>
      <c r="F98" s="61">
        <v>47483</v>
      </c>
      <c r="G98" s="52">
        <f>'OC A CONTRATAR US$'!G98*'OC A CONTRATAR'!$J98</f>
        <v>5493013.4615384396</v>
      </c>
      <c r="H98" s="52">
        <f>'OC A CONTRATAR US$'!H98*'OC A CONTRATAR'!$J98</f>
        <v>3827424.1579010002</v>
      </c>
      <c r="I98" s="52">
        <f>'OC A CONTRATAR US$'!I98*'OC A CONTRATAR'!$J98</f>
        <v>9320437.6194394398</v>
      </c>
      <c r="J98" s="151">
        <f>IF($J$2=0,Encargos!C103,$J$2)</f>
        <v>4.8413000000000004</v>
      </c>
      <c r="K98" s="61">
        <v>47483</v>
      </c>
      <c r="L98" s="52">
        <f>'OC A CONTRATAR US$'!L98*'OC A CONTRATAR'!$O98</f>
        <v>27204607.101715628</v>
      </c>
      <c r="M98" s="52">
        <f>'OC A CONTRATAR US$'!M98*'OC A CONTRATAR'!$O98</f>
        <v>34671281.515970558</v>
      </c>
      <c r="N98" s="52">
        <f>'OC A CONTRATAR US$'!N98*'OC A CONTRATAR'!$O98</f>
        <v>61875888.617686182</v>
      </c>
      <c r="O98" s="151">
        <f>IF($O$2=0,Encargos!C103,$O$2)</f>
        <v>4.8413000000000004</v>
      </c>
      <c r="P98" s="61">
        <v>47483</v>
      </c>
      <c r="Q98" s="52"/>
      <c r="R98" s="52"/>
      <c r="S98" s="52"/>
      <c r="T98" s="151">
        <f>IF($T$2=0,Encargos!M103,$T$2)</f>
        <v>0</v>
      </c>
      <c r="V98" s="61">
        <v>47483</v>
      </c>
      <c r="W98" s="52">
        <v>173000000</v>
      </c>
      <c r="X98" s="52">
        <v>85957103.072537988</v>
      </c>
      <c r="Y98" s="52">
        <f t="shared" si="7"/>
        <v>258957103.07253799</v>
      </c>
      <c r="Z98" s="151"/>
      <c r="AB98" s="76">
        <v>47483</v>
      </c>
      <c r="AC98" s="21">
        <f t="shared" si="6"/>
        <v>0</v>
      </c>
      <c r="AD98" s="21">
        <f t="shared" si="8"/>
        <v>135842502.75821555</v>
      </c>
      <c r="AE98" s="21">
        <f t="shared" si="8"/>
        <v>357590123.3214696</v>
      </c>
    </row>
    <row r="99" spans="1:31" x14ac:dyDescent="0.3">
      <c r="A99" s="61">
        <v>47514</v>
      </c>
      <c r="B99" s="52">
        <f>'OC A CONTRATAR US$'!B99*'OC A CONTRATAR'!$E99</f>
        <v>0</v>
      </c>
      <c r="C99" s="52">
        <f>'OC A CONTRATAR US$'!C99*'OC A CONTRATAR'!$E99</f>
        <v>0</v>
      </c>
      <c r="D99" s="52">
        <f>'OC A CONTRATAR US$'!D99*'OC A CONTRATAR'!$E99</f>
        <v>0</v>
      </c>
      <c r="E99" s="151">
        <f>IF($E$2=0,Encargos!C104,$E$2)</f>
        <v>5.35</v>
      </c>
      <c r="F99" s="61">
        <v>47514</v>
      </c>
      <c r="G99" s="52">
        <f>'OC A CONTRATAR US$'!G99*'OC A CONTRATAR'!$J99</f>
        <v>0</v>
      </c>
      <c r="H99" s="52">
        <f>'OC A CONTRATAR US$'!H99*'OC A CONTRATAR'!$J99</f>
        <v>0</v>
      </c>
      <c r="I99" s="52">
        <f>'OC A CONTRATAR US$'!I99*'OC A CONTRATAR'!$J99</f>
        <v>0</v>
      </c>
      <c r="J99" s="151">
        <f>IF($J$2=0,Encargos!C104,$J$2)</f>
        <v>4.8413000000000004</v>
      </c>
      <c r="K99" s="61">
        <v>47514</v>
      </c>
      <c r="L99" s="52">
        <f>'OC A CONTRATAR US$'!L99*'OC A CONTRATAR'!$O99</f>
        <v>0</v>
      </c>
      <c r="M99" s="52">
        <f>'OC A CONTRATAR US$'!M99*'OC A CONTRATAR'!$O99</f>
        <v>0</v>
      </c>
      <c r="N99" s="52">
        <f>'OC A CONTRATAR US$'!N99*'OC A CONTRATAR'!$O99</f>
        <v>0</v>
      </c>
      <c r="O99" s="151">
        <f>IF($O$2=0,Encargos!C104,$O$2)</f>
        <v>4.8413000000000004</v>
      </c>
      <c r="P99" s="61">
        <v>47514</v>
      </c>
      <c r="Q99" s="52"/>
      <c r="R99" s="52"/>
      <c r="S99" s="52"/>
      <c r="T99" s="151">
        <f>IF($T$2=0,Encargos!M104,$T$2)</f>
        <v>0</v>
      </c>
      <c r="V99" s="61">
        <v>47514</v>
      </c>
      <c r="W99" s="52">
        <v>0</v>
      </c>
      <c r="X99" s="52">
        <v>0</v>
      </c>
      <c r="Y99" s="52">
        <f t="shared" si="7"/>
        <v>0</v>
      </c>
      <c r="Z99" s="151"/>
      <c r="AB99" s="76">
        <v>47514</v>
      </c>
      <c r="AC99" s="21">
        <f t="shared" si="6"/>
        <v>221747620.56325406</v>
      </c>
      <c r="AD99" s="21">
        <f t="shared" si="8"/>
        <v>0</v>
      </c>
      <c r="AE99" s="21">
        <f t="shared" si="8"/>
        <v>0</v>
      </c>
    </row>
    <row r="100" spans="1:31" x14ac:dyDescent="0.3">
      <c r="A100" s="61">
        <v>47542</v>
      </c>
      <c r="B100" s="52">
        <f>'OC A CONTRATAR US$'!B100*'OC A CONTRATAR'!$E100</f>
        <v>0</v>
      </c>
      <c r="C100" s="52">
        <f>'OC A CONTRATAR US$'!C100*'OC A CONTRATAR'!$E100</f>
        <v>0</v>
      </c>
      <c r="D100" s="52">
        <f>'OC A CONTRATAR US$'!D100*'OC A CONTRATAR'!$E100</f>
        <v>0</v>
      </c>
      <c r="E100" s="151">
        <f>IF($E$2=0,Encargos!C105,$E$2)</f>
        <v>5.35</v>
      </c>
      <c r="F100" s="61">
        <v>47542</v>
      </c>
      <c r="G100" s="52">
        <f>'OC A CONTRATAR US$'!G100*'OC A CONTRATAR'!$J100</f>
        <v>0</v>
      </c>
      <c r="H100" s="52">
        <f>'OC A CONTRATAR US$'!H100*'OC A CONTRATAR'!$J100</f>
        <v>0</v>
      </c>
      <c r="I100" s="52">
        <f>'OC A CONTRATAR US$'!I100*'OC A CONTRATAR'!$J100</f>
        <v>0</v>
      </c>
      <c r="J100" s="151">
        <f>IF($J$2=0,Encargos!C105,$J$2)</f>
        <v>4.8413000000000004</v>
      </c>
      <c r="K100" s="61">
        <v>47542</v>
      </c>
      <c r="L100" s="52">
        <f>'OC A CONTRATAR US$'!L100*'OC A CONTRATAR'!$O100</f>
        <v>0</v>
      </c>
      <c r="M100" s="52">
        <f>'OC A CONTRATAR US$'!M100*'OC A CONTRATAR'!$O100</f>
        <v>0</v>
      </c>
      <c r="N100" s="52">
        <f>'OC A CONTRATAR US$'!N100*'OC A CONTRATAR'!$O100</f>
        <v>0</v>
      </c>
      <c r="O100" s="151">
        <f>IF($O$2=0,Encargos!C105,$O$2)</f>
        <v>4.8413000000000004</v>
      </c>
      <c r="P100" s="61">
        <v>47542</v>
      </c>
      <c r="Q100" s="52"/>
      <c r="R100" s="52"/>
      <c r="S100" s="52"/>
      <c r="T100" s="151">
        <f>IF($T$2=0,Encargos!M105,$T$2)</f>
        <v>0</v>
      </c>
      <c r="V100" s="61">
        <v>47542</v>
      </c>
      <c r="W100" s="52">
        <v>0</v>
      </c>
      <c r="X100" s="52">
        <v>0</v>
      </c>
      <c r="Y100" s="52">
        <f t="shared" si="7"/>
        <v>0</v>
      </c>
      <c r="Z100" s="151"/>
      <c r="AB100" s="76">
        <v>47542</v>
      </c>
      <c r="AC100" s="21">
        <f t="shared" si="6"/>
        <v>0</v>
      </c>
      <c r="AD100" s="21">
        <f t="shared" si="8"/>
        <v>0</v>
      </c>
      <c r="AE100" s="21">
        <f t="shared" si="8"/>
        <v>0</v>
      </c>
    </row>
    <row r="101" spans="1:31" x14ac:dyDescent="0.3">
      <c r="A101" s="61">
        <v>47573</v>
      </c>
      <c r="B101" s="52">
        <f>'OC A CONTRATAR US$'!B101*'OC A CONTRATAR'!$E101</f>
        <v>0</v>
      </c>
      <c r="C101" s="52">
        <f>'OC A CONTRATAR US$'!C101*'OC A CONTRATAR'!$E101</f>
        <v>0</v>
      </c>
      <c r="D101" s="52">
        <f>'OC A CONTRATAR US$'!D101*'OC A CONTRATAR'!$E101</f>
        <v>0</v>
      </c>
      <c r="E101" s="151">
        <f>IF($E$2=0,Encargos!C106,$E$2)</f>
        <v>5.35</v>
      </c>
      <c r="F101" s="61">
        <v>47573</v>
      </c>
      <c r="G101" s="52">
        <f>'OC A CONTRATAR US$'!G101*'OC A CONTRATAR'!$J101</f>
        <v>0</v>
      </c>
      <c r="H101" s="52">
        <f>'OC A CONTRATAR US$'!H101*'OC A CONTRATAR'!$J101</f>
        <v>0</v>
      </c>
      <c r="I101" s="52">
        <f>'OC A CONTRATAR US$'!I101*'OC A CONTRATAR'!$J101</f>
        <v>0</v>
      </c>
      <c r="J101" s="151">
        <f>IF($J$2=0,Encargos!C106,$J$2)</f>
        <v>4.8413000000000004</v>
      </c>
      <c r="K101" s="61">
        <v>47573</v>
      </c>
      <c r="L101" s="52">
        <f>'OC A CONTRATAR US$'!L101*'OC A CONTRATAR'!$O101</f>
        <v>0</v>
      </c>
      <c r="M101" s="52">
        <f>'OC A CONTRATAR US$'!M101*'OC A CONTRATAR'!$O101</f>
        <v>0</v>
      </c>
      <c r="N101" s="52">
        <f>'OC A CONTRATAR US$'!N101*'OC A CONTRATAR'!$O101</f>
        <v>0</v>
      </c>
      <c r="O101" s="151">
        <f>IF($O$2=0,Encargos!C106,$O$2)</f>
        <v>4.8413000000000004</v>
      </c>
      <c r="P101" s="61">
        <v>47573</v>
      </c>
      <c r="Q101" s="52"/>
      <c r="R101" s="52"/>
      <c r="S101" s="52"/>
      <c r="T101" s="151">
        <f>IF($T$2=0,Encargos!M106,$T$2)</f>
        <v>0</v>
      </c>
      <c r="V101" s="61">
        <v>47573</v>
      </c>
      <c r="W101" s="52">
        <v>0</v>
      </c>
      <c r="X101" s="52">
        <v>0</v>
      </c>
      <c r="Y101" s="52">
        <f t="shared" si="7"/>
        <v>0</v>
      </c>
      <c r="Z101" s="151"/>
      <c r="AB101" s="76">
        <v>47573</v>
      </c>
      <c r="AC101" s="21">
        <f t="shared" si="6"/>
        <v>0</v>
      </c>
      <c r="AD101" s="21">
        <f t="shared" si="8"/>
        <v>0</v>
      </c>
      <c r="AE101" s="21">
        <f t="shared" si="8"/>
        <v>0</v>
      </c>
    </row>
    <row r="102" spans="1:31" x14ac:dyDescent="0.3">
      <c r="A102" s="61">
        <v>47603</v>
      </c>
      <c r="B102" s="52">
        <f>'OC A CONTRATAR US$'!B102*'OC A CONTRATAR'!$E102</f>
        <v>0</v>
      </c>
      <c r="C102" s="52">
        <f>'OC A CONTRATAR US$'!C102*'OC A CONTRATAR'!$E102</f>
        <v>0</v>
      </c>
      <c r="D102" s="52">
        <f>'OC A CONTRATAR US$'!D102*'OC A CONTRATAR'!$E102</f>
        <v>0</v>
      </c>
      <c r="E102" s="151">
        <f>IF($E$2=0,Encargos!C107,$E$2)</f>
        <v>5.35</v>
      </c>
      <c r="F102" s="61">
        <v>47603</v>
      </c>
      <c r="G102" s="52">
        <f>'OC A CONTRATAR US$'!G102*'OC A CONTRATAR'!$J102</f>
        <v>0</v>
      </c>
      <c r="H102" s="52">
        <f>'OC A CONTRATAR US$'!H102*'OC A CONTRATAR'!$J102</f>
        <v>0</v>
      </c>
      <c r="I102" s="52">
        <f>'OC A CONTRATAR US$'!I102*'OC A CONTRATAR'!$J102</f>
        <v>0</v>
      </c>
      <c r="J102" s="151">
        <f>IF($J$2=0,Encargos!C107,$J$2)</f>
        <v>4.8413000000000004</v>
      </c>
      <c r="K102" s="61">
        <v>47603</v>
      </c>
      <c r="L102" s="52">
        <f>'OC A CONTRATAR US$'!L102*'OC A CONTRATAR'!$O102</f>
        <v>0</v>
      </c>
      <c r="M102" s="52">
        <f>'OC A CONTRATAR US$'!M102*'OC A CONTRATAR'!$O102</f>
        <v>0</v>
      </c>
      <c r="N102" s="52">
        <f>'OC A CONTRATAR US$'!N102*'OC A CONTRATAR'!$O102</f>
        <v>0</v>
      </c>
      <c r="O102" s="151">
        <f>IF($O$2=0,Encargos!C107,$O$2)</f>
        <v>4.8413000000000004</v>
      </c>
      <c r="P102" s="61">
        <v>47603</v>
      </c>
      <c r="Q102" s="52"/>
      <c r="R102" s="52"/>
      <c r="S102" s="52"/>
      <c r="T102" s="151">
        <f>IF($T$2=0,Encargos!M107,$T$2)</f>
        <v>0</v>
      </c>
      <c r="V102" s="61">
        <v>47603</v>
      </c>
      <c r="W102" s="52">
        <v>0</v>
      </c>
      <c r="X102" s="52">
        <v>0</v>
      </c>
      <c r="Y102" s="52">
        <f t="shared" si="7"/>
        <v>0</v>
      </c>
      <c r="Z102" s="151"/>
      <c r="AB102" s="76">
        <v>47603</v>
      </c>
      <c r="AC102" s="21">
        <f t="shared" si="6"/>
        <v>0</v>
      </c>
      <c r="AD102" s="21">
        <f t="shared" si="8"/>
        <v>0</v>
      </c>
      <c r="AE102" s="21">
        <f t="shared" si="8"/>
        <v>0</v>
      </c>
    </row>
    <row r="103" spans="1:31" x14ac:dyDescent="0.3">
      <c r="A103" s="61">
        <v>47634</v>
      </c>
      <c r="B103" s="52">
        <f>'OC A CONTRATAR US$'!B103*'OC A CONTRATAR'!$E103</f>
        <v>0</v>
      </c>
      <c r="C103" s="52">
        <f>'OC A CONTRATAR US$'!C103*'OC A CONTRATAR'!$E103</f>
        <v>0</v>
      </c>
      <c r="D103" s="52">
        <f>'OC A CONTRATAR US$'!D103*'OC A CONTRATAR'!$E103</f>
        <v>0</v>
      </c>
      <c r="E103" s="151">
        <f>IF($E$2=0,Encargos!C108,$E$2)</f>
        <v>5.35</v>
      </c>
      <c r="F103" s="61">
        <v>47634</v>
      </c>
      <c r="G103" s="52">
        <f>'OC A CONTRATAR US$'!G103*'OC A CONTRATAR'!$J103</f>
        <v>0</v>
      </c>
      <c r="H103" s="52">
        <f>'OC A CONTRATAR US$'!H103*'OC A CONTRATAR'!$J103</f>
        <v>0</v>
      </c>
      <c r="I103" s="52">
        <f>'OC A CONTRATAR US$'!I103*'OC A CONTRATAR'!$J103</f>
        <v>0</v>
      </c>
      <c r="J103" s="151">
        <f>IF($J$2=0,Encargos!C108,$J$2)</f>
        <v>4.8413000000000004</v>
      </c>
      <c r="K103" s="61">
        <v>47634</v>
      </c>
      <c r="L103" s="52">
        <f>'OC A CONTRATAR US$'!L103*'OC A CONTRATAR'!$O103</f>
        <v>0</v>
      </c>
      <c r="M103" s="52">
        <f>'OC A CONTRATAR US$'!M103*'OC A CONTRATAR'!$O103</f>
        <v>0</v>
      </c>
      <c r="N103" s="52">
        <f>'OC A CONTRATAR US$'!N103*'OC A CONTRATAR'!$O103</f>
        <v>0</v>
      </c>
      <c r="O103" s="151">
        <f>IF($O$2=0,Encargos!C108,$O$2)</f>
        <v>4.8413000000000004</v>
      </c>
      <c r="P103" s="61">
        <v>47634</v>
      </c>
      <c r="Q103" s="52"/>
      <c r="R103" s="52"/>
      <c r="S103" s="52"/>
      <c r="T103" s="151">
        <f>IF($T$2=0,Encargos!M108,$T$2)</f>
        <v>0</v>
      </c>
      <c r="V103" s="61">
        <v>47634</v>
      </c>
      <c r="W103" s="52">
        <v>0</v>
      </c>
      <c r="X103" s="52">
        <v>0</v>
      </c>
      <c r="Y103" s="52">
        <f t="shared" si="7"/>
        <v>0</v>
      </c>
      <c r="Z103" s="151"/>
      <c r="AB103" s="76">
        <v>47634</v>
      </c>
      <c r="AC103" s="21">
        <f t="shared" si="6"/>
        <v>0</v>
      </c>
      <c r="AD103" s="21">
        <f t="shared" ref="AD103:AE122" si="9">SUMIF($A$2:$Z$2,AD$2,$A103:$Z103)</f>
        <v>0</v>
      </c>
      <c r="AE103" s="21">
        <f t="shared" si="9"/>
        <v>0</v>
      </c>
    </row>
    <row r="104" spans="1:31" x14ac:dyDescent="0.3">
      <c r="A104" s="61">
        <v>47664</v>
      </c>
      <c r="B104" s="52">
        <f>'OC A CONTRATAR US$'!B104*'OC A CONTRATAR'!$E104</f>
        <v>16049999.999999998</v>
      </c>
      <c r="C104" s="52">
        <f>'OC A CONTRATAR US$'!C104*'OC A CONTRATAR'!$E104</f>
        <v>11024313.738726133</v>
      </c>
      <c r="D104" s="52">
        <f>'OC A CONTRATAR US$'!D104*'OC A CONTRATAR'!$E104</f>
        <v>27074313.738726132</v>
      </c>
      <c r="E104" s="151">
        <f>IF($E$2=0,Encargos!C109,$E$2)</f>
        <v>5.35</v>
      </c>
      <c r="F104" s="61">
        <v>47664</v>
      </c>
      <c r="G104" s="52">
        <f>'OC A CONTRATAR US$'!G104*'OC A CONTRATAR'!$J104</f>
        <v>6147243.1912681926</v>
      </c>
      <c r="H104" s="52">
        <f>'OC A CONTRATAR US$'!H104*'OC A CONTRATAR'!$J104</f>
        <v>4111261.0100757163</v>
      </c>
      <c r="I104" s="52">
        <f>'OC A CONTRATAR US$'!I104*'OC A CONTRATAR'!$J104</f>
        <v>10258504.201343909</v>
      </c>
      <c r="J104" s="151">
        <f>IF($J$2=0,Encargos!C109,$J$2)</f>
        <v>4.8413000000000004</v>
      </c>
      <c r="K104" s="61">
        <v>47664</v>
      </c>
      <c r="L104" s="52">
        <f>'OC A CONTRATAR US$'!L104*'OC A CONTRATAR'!$O104</f>
        <v>27204607.101715628</v>
      </c>
      <c r="M104" s="52">
        <f>'OC A CONTRATAR US$'!M104*'OC A CONTRATAR'!$O104</f>
        <v>33881367.967148967</v>
      </c>
      <c r="N104" s="52">
        <f>'OC A CONTRATAR US$'!N104*'OC A CONTRATAR'!$O104</f>
        <v>61085975.068864599</v>
      </c>
      <c r="O104" s="151">
        <f>IF($O$2=0,Encargos!C109,$O$2)</f>
        <v>4.8413000000000004</v>
      </c>
      <c r="P104" s="61">
        <v>47664</v>
      </c>
      <c r="Q104" s="52"/>
      <c r="R104" s="52"/>
      <c r="S104" s="52"/>
      <c r="T104" s="151">
        <f>IF($T$2=0,Encargos!M109,$T$2)</f>
        <v>0</v>
      </c>
      <c r="V104" s="61">
        <v>47664</v>
      </c>
      <c r="W104" s="52">
        <v>173000000</v>
      </c>
      <c r="X104" s="52">
        <v>75490364.728709012</v>
      </c>
      <c r="Y104" s="52">
        <f t="shared" si="7"/>
        <v>248490364.72870901</v>
      </c>
      <c r="Z104" s="151"/>
      <c r="AB104" s="76">
        <v>47664</v>
      </c>
      <c r="AC104" s="21">
        <f t="shared" si="6"/>
        <v>0</v>
      </c>
      <c r="AD104" s="21">
        <f t="shared" si="9"/>
        <v>124507307.44465983</v>
      </c>
      <c r="AE104" s="21">
        <f t="shared" si="9"/>
        <v>346909157.73764366</v>
      </c>
    </row>
    <row r="105" spans="1:31" x14ac:dyDescent="0.3">
      <c r="A105" s="61">
        <v>47695</v>
      </c>
      <c r="B105" s="52">
        <f>'OC A CONTRATAR US$'!B105*'OC A CONTRATAR'!$E105</f>
        <v>0</v>
      </c>
      <c r="C105" s="52">
        <f>'OC A CONTRATAR US$'!C105*'OC A CONTRATAR'!$E105</f>
        <v>0</v>
      </c>
      <c r="D105" s="52">
        <f>'OC A CONTRATAR US$'!D105*'OC A CONTRATAR'!$E105</f>
        <v>0</v>
      </c>
      <c r="E105" s="151">
        <f>IF($E$2=0,Encargos!C110,$E$2)</f>
        <v>5.35</v>
      </c>
      <c r="F105" s="61">
        <v>47695</v>
      </c>
      <c r="G105" s="52">
        <f>'OC A CONTRATAR US$'!G105*'OC A CONTRATAR'!$J105</f>
        <v>0</v>
      </c>
      <c r="H105" s="52">
        <f>'OC A CONTRATAR US$'!H105*'OC A CONTRATAR'!$J105</f>
        <v>0</v>
      </c>
      <c r="I105" s="52">
        <f>'OC A CONTRATAR US$'!I105*'OC A CONTRATAR'!$J105</f>
        <v>0</v>
      </c>
      <c r="J105" s="151">
        <f>IF($J$2=0,Encargos!C110,$J$2)</f>
        <v>4.8413000000000004</v>
      </c>
      <c r="K105" s="61">
        <v>47695</v>
      </c>
      <c r="L105" s="52">
        <f>'OC A CONTRATAR US$'!L105*'OC A CONTRATAR'!$O105</f>
        <v>0</v>
      </c>
      <c r="M105" s="52">
        <f>'OC A CONTRATAR US$'!M105*'OC A CONTRATAR'!$O105</f>
        <v>0</v>
      </c>
      <c r="N105" s="52">
        <f>'OC A CONTRATAR US$'!N105*'OC A CONTRATAR'!$O105</f>
        <v>0</v>
      </c>
      <c r="O105" s="151">
        <f>IF($O$2=0,Encargos!C110,$O$2)</f>
        <v>4.8413000000000004</v>
      </c>
      <c r="P105" s="61">
        <v>47695</v>
      </c>
      <c r="Q105" s="52"/>
      <c r="R105" s="52"/>
      <c r="S105" s="52"/>
      <c r="T105" s="151">
        <f>IF($T$2=0,Encargos!M110,$T$2)</f>
        <v>0</v>
      </c>
      <c r="V105" s="61">
        <v>47695</v>
      </c>
      <c r="W105" s="52">
        <v>0</v>
      </c>
      <c r="X105" s="52">
        <v>0</v>
      </c>
      <c r="Y105" s="52">
        <f t="shared" si="7"/>
        <v>0</v>
      </c>
      <c r="Z105" s="151"/>
      <c r="AB105" s="76">
        <v>47695</v>
      </c>
      <c r="AC105" s="21">
        <f t="shared" si="6"/>
        <v>222401850.29298383</v>
      </c>
      <c r="AD105" s="21">
        <f t="shared" si="9"/>
        <v>0</v>
      </c>
      <c r="AE105" s="21">
        <f t="shared" si="9"/>
        <v>0</v>
      </c>
    </row>
    <row r="106" spans="1:31" x14ac:dyDescent="0.3">
      <c r="A106" s="61">
        <v>47726</v>
      </c>
      <c r="B106" s="52">
        <f>'OC A CONTRATAR US$'!B106*'OC A CONTRATAR'!$E106</f>
        <v>0</v>
      </c>
      <c r="C106" s="52">
        <f>'OC A CONTRATAR US$'!C106*'OC A CONTRATAR'!$E106</f>
        <v>0</v>
      </c>
      <c r="D106" s="52">
        <f>'OC A CONTRATAR US$'!D106*'OC A CONTRATAR'!$E106</f>
        <v>0</v>
      </c>
      <c r="E106" s="151">
        <f>IF($E$2=0,Encargos!C111,$E$2)</f>
        <v>5.35</v>
      </c>
      <c r="F106" s="61">
        <v>47726</v>
      </c>
      <c r="G106" s="52">
        <f>'OC A CONTRATAR US$'!G106*'OC A CONTRATAR'!$J106</f>
        <v>0</v>
      </c>
      <c r="H106" s="52">
        <f>'OC A CONTRATAR US$'!H106*'OC A CONTRATAR'!$J106</f>
        <v>0</v>
      </c>
      <c r="I106" s="52">
        <f>'OC A CONTRATAR US$'!I106*'OC A CONTRATAR'!$J106</f>
        <v>0</v>
      </c>
      <c r="J106" s="151">
        <f>IF($J$2=0,Encargos!C111,$J$2)</f>
        <v>4.8413000000000004</v>
      </c>
      <c r="K106" s="61">
        <v>47726</v>
      </c>
      <c r="L106" s="52">
        <f>'OC A CONTRATAR US$'!L106*'OC A CONTRATAR'!$O106</f>
        <v>0</v>
      </c>
      <c r="M106" s="52">
        <f>'OC A CONTRATAR US$'!M106*'OC A CONTRATAR'!$O106</f>
        <v>0</v>
      </c>
      <c r="N106" s="52">
        <f>'OC A CONTRATAR US$'!N106*'OC A CONTRATAR'!$O106</f>
        <v>0</v>
      </c>
      <c r="O106" s="151">
        <f>IF($O$2=0,Encargos!C111,$O$2)</f>
        <v>4.8413000000000004</v>
      </c>
      <c r="P106" s="61">
        <v>47726</v>
      </c>
      <c r="Q106" s="52"/>
      <c r="R106" s="52"/>
      <c r="S106" s="52"/>
      <c r="T106" s="151">
        <f>IF($T$2=0,Encargos!M111,$T$2)</f>
        <v>0</v>
      </c>
      <c r="V106" s="61">
        <v>47726</v>
      </c>
      <c r="W106" s="52">
        <v>0</v>
      </c>
      <c r="X106" s="52">
        <v>0</v>
      </c>
      <c r="Y106" s="52">
        <f t="shared" si="7"/>
        <v>0</v>
      </c>
      <c r="Z106" s="151"/>
      <c r="AB106" s="76">
        <v>47726</v>
      </c>
      <c r="AC106" s="21">
        <f t="shared" si="6"/>
        <v>0</v>
      </c>
      <c r="AD106" s="21">
        <f t="shared" si="9"/>
        <v>0</v>
      </c>
      <c r="AE106" s="21">
        <f t="shared" si="9"/>
        <v>0</v>
      </c>
    </row>
    <row r="107" spans="1:31" x14ac:dyDescent="0.3">
      <c r="A107" s="61">
        <v>47756</v>
      </c>
      <c r="B107" s="52">
        <f>'OC A CONTRATAR US$'!B107*'OC A CONTRATAR'!$E107</f>
        <v>0</v>
      </c>
      <c r="C107" s="52">
        <f>'OC A CONTRATAR US$'!C107*'OC A CONTRATAR'!$E107</f>
        <v>0</v>
      </c>
      <c r="D107" s="52">
        <f>'OC A CONTRATAR US$'!D107*'OC A CONTRATAR'!$E107</f>
        <v>0</v>
      </c>
      <c r="E107" s="151">
        <f>IF($E$2=0,Encargos!C112,$E$2)</f>
        <v>5.35</v>
      </c>
      <c r="F107" s="61">
        <v>47756</v>
      </c>
      <c r="G107" s="52">
        <f>'OC A CONTRATAR US$'!G107*'OC A CONTRATAR'!$J107</f>
        <v>0</v>
      </c>
      <c r="H107" s="52">
        <f>'OC A CONTRATAR US$'!H107*'OC A CONTRATAR'!$J107</f>
        <v>0</v>
      </c>
      <c r="I107" s="52">
        <f>'OC A CONTRATAR US$'!I107*'OC A CONTRATAR'!$J107</f>
        <v>0</v>
      </c>
      <c r="J107" s="151">
        <f>IF($J$2=0,Encargos!C112,$J$2)</f>
        <v>4.8413000000000004</v>
      </c>
      <c r="K107" s="61">
        <v>47756</v>
      </c>
      <c r="L107" s="52">
        <f>'OC A CONTRATAR US$'!L107*'OC A CONTRATAR'!$O107</f>
        <v>0</v>
      </c>
      <c r="M107" s="52">
        <f>'OC A CONTRATAR US$'!M107*'OC A CONTRATAR'!$O107</f>
        <v>0</v>
      </c>
      <c r="N107" s="52">
        <f>'OC A CONTRATAR US$'!N107*'OC A CONTRATAR'!$O107</f>
        <v>0</v>
      </c>
      <c r="O107" s="151">
        <f>IF($O$2=0,Encargos!C112,$O$2)</f>
        <v>4.8413000000000004</v>
      </c>
      <c r="P107" s="61">
        <v>47756</v>
      </c>
      <c r="Q107" s="52"/>
      <c r="R107" s="52"/>
      <c r="S107" s="52"/>
      <c r="T107" s="151">
        <f>IF($T$2=0,Encargos!M112,$T$2)</f>
        <v>0</v>
      </c>
      <c r="V107" s="61">
        <v>47756</v>
      </c>
      <c r="W107" s="52">
        <v>0</v>
      </c>
      <c r="X107" s="52">
        <v>0</v>
      </c>
      <c r="Y107" s="52">
        <f t="shared" si="7"/>
        <v>0</v>
      </c>
      <c r="Z107" s="151"/>
      <c r="AB107" s="76">
        <v>47756</v>
      </c>
      <c r="AC107" s="21">
        <f t="shared" si="6"/>
        <v>0</v>
      </c>
      <c r="AD107" s="21">
        <f t="shared" si="9"/>
        <v>0</v>
      </c>
      <c r="AE107" s="21">
        <f t="shared" si="9"/>
        <v>0</v>
      </c>
    </row>
    <row r="108" spans="1:31" x14ac:dyDescent="0.3">
      <c r="A108" s="61">
        <v>47787</v>
      </c>
      <c r="B108" s="52">
        <f>'OC A CONTRATAR US$'!B108*'OC A CONTRATAR'!$E108</f>
        <v>0</v>
      </c>
      <c r="C108" s="52">
        <f>'OC A CONTRATAR US$'!C108*'OC A CONTRATAR'!$E108</f>
        <v>0</v>
      </c>
      <c r="D108" s="52">
        <f>'OC A CONTRATAR US$'!D108*'OC A CONTRATAR'!$E108</f>
        <v>0</v>
      </c>
      <c r="E108" s="151">
        <f>IF($E$2=0,Encargos!C113,$E$2)</f>
        <v>5.35</v>
      </c>
      <c r="F108" s="61">
        <v>47787</v>
      </c>
      <c r="G108" s="52">
        <f>'OC A CONTRATAR US$'!G108*'OC A CONTRATAR'!$J108</f>
        <v>0</v>
      </c>
      <c r="H108" s="52">
        <f>'OC A CONTRATAR US$'!H108*'OC A CONTRATAR'!$J108</f>
        <v>0</v>
      </c>
      <c r="I108" s="52">
        <f>'OC A CONTRATAR US$'!I108*'OC A CONTRATAR'!$J108</f>
        <v>0</v>
      </c>
      <c r="J108" s="151">
        <f>IF($J$2=0,Encargos!C113,$J$2)</f>
        <v>4.8413000000000004</v>
      </c>
      <c r="K108" s="61">
        <v>47787</v>
      </c>
      <c r="L108" s="52">
        <f>'OC A CONTRATAR US$'!L108*'OC A CONTRATAR'!$O108</f>
        <v>0</v>
      </c>
      <c r="M108" s="52">
        <f>'OC A CONTRATAR US$'!M108*'OC A CONTRATAR'!$O108</f>
        <v>0</v>
      </c>
      <c r="N108" s="52">
        <f>'OC A CONTRATAR US$'!N108*'OC A CONTRATAR'!$O108</f>
        <v>0</v>
      </c>
      <c r="O108" s="151">
        <f>IF($O$2=0,Encargos!C113,$O$2)</f>
        <v>4.8413000000000004</v>
      </c>
      <c r="P108" s="61">
        <v>47787</v>
      </c>
      <c r="Q108" s="52"/>
      <c r="R108" s="52"/>
      <c r="S108" s="52"/>
      <c r="T108" s="151">
        <f>IF($T$2=0,Encargos!M113,$T$2)</f>
        <v>0</v>
      </c>
      <c r="V108" s="61">
        <v>47787</v>
      </c>
      <c r="W108" s="52">
        <v>0</v>
      </c>
      <c r="X108" s="52">
        <v>0</v>
      </c>
      <c r="Y108" s="52">
        <f t="shared" si="7"/>
        <v>0</v>
      </c>
      <c r="Z108" s="151"/>
      <c r="AB108" s="76">
        <v>47787</v>
      </c>
      <c r="AC108" s="21">
        <f t="shared" si="6"/>
        <v>0</v>
      </c>
      <c r="AD108" s="21">
        <f t="shared" si="9"/>
        <v>0</v>
      </c>
      <c r="AE108" s="21">
        <f t="shared" si="9"/>
        <v>0</v>
      </c>
    </row>
    <row r="109" spans="1:31" x14ac:dyDescent="0.3">
      <c r="A109" s="61">
        <v>47817</v>
      </c>
      <c r="B109" s="52">
        <f>'OC A CONTRATAR US$'!B109*'OC A CONTRATAR'!$E109</f>
        <v>0</v>
      </c>
      <c r="C109" s="52">
        <f>'OC A CONTRATAR US$'!C109*'OC A CONTRATAR'!$E109</f>
        <v>0</v>
      </c>
      <c r="D109" s="52">
        <f>'OC A CONTRATAR US$'!D109*'OC A CONTRATAR'!$E109</f>
        <v>0</v>
      </c>
      <c r="E109" s="151">
        <f>IF($E$2=0,Encargos!C114,$E$2)</f>
        <v>5.35</v>
      </c>
      <c r="F109" s="61">
        <v>47817</v>
      </c>
      <c r="G109" s="52">
        <f>'OC A CONTRATAR US$'!G109*'OC A CONTRATAR'!$J109</f>
        <v>0</v>
      </c>
      <c r="H109" s="52">
        <f>'OC A CONTRATAR US$'!H109*'OC A CONTRATAR'!$J109</f>
        <v>0</v>
      </c>
      <c r="I109" s="52">
        <f>'OC A CONTRATAR US$'!I109*'OC A CONTRATAR'!$J109</f>
        <v>0</v>
      </c>
      <c r="J109" s="151">
        <f>IF($J$2=0,Encargos!C114,$J$2)</f>
        <v>4.8413000000000004</v>
      </c>
      <c r="K109" s="61">
        <v>47817</v>
      </c>
      <c r="L109" s="52">
        <f>'OC A CONTRATAR US$'!L109*'OC A CONTRATAR'!$O109</f>
        <v>0</v>
      </c>
      <c r="M109" s="52">
        <f>'OC A CONTRATAR US$'!M109*'OC A CONTRATAR'!$O109</f>
        <v>0</v>
      </c>
      <c r="N109" s="52">
        <f>'OC A CONTRATAR US$'!N109*'OC A CONTRATAR'!$O109</f>
        <v>0</v>
      </c>
      <c r="O109" s="151">
        <f>IF($O$2=0,Encargos!C114,$O$2)</f>
        <v>4.8413000000000004</v>
      </c>
      <c r="P109" s="61">
        <v>47817</v>
      </c>
      <c r="Q109" s="52"/>
      <c r="R109" s="52"/>
      <c r="S109" s="52"/>
      <c r="T109" s="151">
        <f>IF($T$2=0,Encargos!M114,$T$2)</f>
        <v>0</v>
      </c>
      <c r="V109" s="61">
        <v>47817</v>
      </c>
      <c r="W109" s="52">
        <v>0</v>
      </c>
      <c r="X109" s="52">
        <v>0</v>
      </c>
      <c r="Y109" s="52">
        <f t="shared" si="7"/>
        <v>0</v>
      </c>
      <c r="Z109" s="151"/>
      <c r="AB109" s="76">
        <v>47817</v>
      </c>
      <c r="AC109" s="21">
        <f t="shared" si="6"/>
        <v>0</v>
      </c>
      <c r="AD109" s="21">
        <f t="shared" si="9"/>
        <v>0</v>
      </c>
      <c r="AE109" s="21">
        <f t="shared" si="9"/>
        <v>0</v>
      </c>
    </row>
    <row r="110" spans="1:31" x14ac:dyDescent="0.3">
      <c r="A110" s="61">
        <v>47848</v>
      </c>
      <c r="B110" s="52">
        <f>'OC A CONTRATAR US$'!B110*'OC A CONTRATAR'!$E110</f>
        <v>16049999.999999998</v>
      </c>
      <c r="C110" s="52">
        <f>'OC A CONTRATAR US$'!C110*'OC A CONTRATAR'!$E110</f>
        <v>10789382.30296001</v>
      </c>
      <c r="D110" s="52">
        <f>'OC A CONTRATAR US$'!D110*'OC A CONTRATAR'!$E110</f>
        <v>26839382.302960012</v>
      </c>
      <c r="E110" s="151">
        <f>IF($E$2=0,Encargos!C115,$E$2)</f>
        <v>5.35</v>
      </c>
      <c r="F110" s="61">
        <v>47848</v>
      </c>
      <c r="G110" s="52">
        <f>'OC A CONTRATAR US$'!G110*'OC A CONTRATAR'!$J110</f>
        <v>6147243.1912681926</v>
      </c>
      <c r="H110" s="52">
        <f>'OC A CONTRATAR US$'!H110*'OC A CONTRATAR'!$J110</f>
        <v>4020709.6882966678</v>
      </c>
      <c r="I110" s="52">
        <f>'OC A CONTRATAR US$'!I110*'OC A CONTRATAR'!$J110</f>
        <v>10167952.879564861</v>
      </c>
      <c r="J110" s="151">
        <f>IF($J$2=0,Encargos!C115,$J$2)</f>
        <v>4.8413000000000004</v>
      </c>
      <c r="K110" s="61">
        <v>47848</v>
      </c>
      <c r="L110" s="52">
        <f>'OC A CONTRATAR US$'!L110*'OC A CONTRATAR'!$O110</f>
        <v>27204607.101715628</v>
      </c>
      <c r="M110" s="52">
        <f>'OC A CONTRATAR US$'!M110*'OC A CONTRATAR'!$O110</f>
        <v>33480024.79757227</v>
      </c>
      <c r="N110" s="52">
        <f>'OC A CONTRATAR US$'!N110*'OC A CONTRATAR'!$O110</f>
        <v>60684631.899287894</v>
      </c>
      <c r="O110" s="151">
        <f>IF($O$2=0,Encargos!C115,$O$2)</f>
        <v>4.8413000000000004</v>
      </c>
      <c r="P110" s="61">
        <v>47848</v>
      </c>
      <c r="Q110" s="52"/>
      <c r="R110" s="52"/>
      <c r="S110" s="52"/>
      <c r="T110" s="151">
        <f>IF($T$2=0,Encargos!M115,$T$2)</f>
        <v>0</v>
      </c>
      <c r="V110" s="61">
        <v>47848</v>
      </c>
      <c r="W110" s="52">
        <v>173000000</v>
      </c>
      <c r="X110" s="52">
        <v>69320484.616925001</v>
      </c>
      <c r="Y110" s="52">
        <f t="shared" si="7"/>
        <v>242320484.616925</v>
      </c>
      <c r="Z110" s="151"/>
      <c r="AB110" s="76">
        <v>47848</v>
      </c>
      <c r="AC110" s="21">
        <f t="shared" si="6"/>
        <v>0</v>
      </c>
      <c r="AD110" s="21">
        <f t="shared" si="9"/>
        <v>117610601.40575394</v>
      </c>
      <c r="AE110" s="21">
        <f t="shared" si="9"/>
        <v>340012451.69873774</v>
      </c>
    </row>
    <row r="111" spans="1:31" x14ac:dyDescent="0.3">
      <c r="A111" s="61">
        <v>47879</v>
      </c>
      <c r="B111" s="52">
        <f>'OC A CONTRATAR US$'!B111*'OC A CONTRATAR'!$E111</f>
        <v>0</v>
      </c>
      <c r="C111" s="52">
        <f>'OC A CONTRATAR US$'!C111*'OC A CONTRATAR'!$E111</f>
        <v>0</v>
      </c>
      <c r="D111" s="52">
        <f>'OC A CONTRATAR US$'!D111*'OC A CONTRATAR'!$E111</f>
        <v>0</v>
      </c>
      <c r="E111" s="151">
        <f>IF($E$2=0,Encargos!C116,$E$2)</f>
        <v>5.35</v>
      </c>
      <c r="F111" s="61">
        <v>47879</v>
      </c>
      <c r="G111" s="52">
        <f>'OC A CONTRATAR US$'!G111*'OC A CONTRATAR'!$J111</f>
        <v>0</v>
      </c>
      <c r="H111" s="52">
        <f>'OC A CONTRATAR US$'!H111*'OC A CONTRATAR'!$J111</f>
        <v>0</v>
      </c>
      <c r="I111" s="52">
        <f>'OC A CONTRATAR US$'!I111*'OC A CONTRATAR'!$J111</f>
        <v>0</v>
      </c>
      <c r="J111" s="151">
        <f>IF($J$2=0,Encargos!C116,$J$2)</f>
        <v>4.8413000000000004</v>
      </c>
      <c r="K111" s="61">
        <v>47879</v>
      </c>
      <c r="L111" s="52">
        <f>'OC A CONTRATAR US$'!L111*'OC A CONTRATAR'!$O111</f>
        <v>0</v>
      </c>
      <c r="M111" s="52">
        <f>'OC A CONTRATAR US$'!M111*'OC A CONTRATAR'!$O111</f>
        <v>0</v>
      </c>
      <c r="N111" s="52">
        <f>'OC A CONTRATAR US$'!N111*'OC A CONTRATAR'!$O111</f>
        <v>0</v>
      </c>
      <c r="O111" s="151">
        <f>IF($O$2=0,Encargos!C116,$O$2)</f>
        <v>4.8413000000000004</v>
      </c>
      <c r="P111" s="61">
        <v>47879</v>
      </c>
      <c r="Q111" s="52"/>
      <c r="R111" s="52"/>
      <c r="S111" s="52"/>
      <c r="T111" s="151">
        <f>IF($T$2=0,Encargos!M116,$T$2)</f>
        <v>0</v>
      </c>
      <c r="V111" s="61">
        <v>47879</v>
      </c>
      <c r="W111" s="52">
        <v>0</v>
      </c>
      <c r="X111" s="52">
        <v>0</v>
      </c>
      <c r="Y111" s="52">
        <f t="shared" si="7"/>
        <v>0</v>
      </c>
      <c r="Z111" s="151"/>
      <c r="AB111" s="76">
        <v>47879</v>
      </c>
      <c r="AC111" s="21">
        <f t="shared" si="6"/>
        <v>222401850.29298383</v>
      </c>
      <c r="AD111" s="21">
        <f t="shared" si="9"/>
        <v>0</v>
      </c>
      <c r="AE111" s="21">
        <f t="shared" si="9"/>
        <v>0</v>
      </c>
    </row>
    <row r="112" spans="1:31" x14ac:dyDescent="0.3">
      <c r="A112" s="61">
        <v>47907</v>
      </c>
      <c r="B112" s="52">
        <f>'OC A CONTRATAR US$'!B112*'OC A CONTRATAR'!$E112</f>
        <v>0</v>
      </c>
      <c r="C112" s="52">
        <f>'OC A CONTRATAR US$'!C112*'OC A CONTRATAR'!$E112</f>
        <v>0</v>
      </c>
      <c r="D112" s="52">
        <f>'OC A CONTRATAR US$'!D112*'OC A CONTRATAR'!$E112</f>
        <v>0</v>
      </c>
      <c r="E112" s="151">
        <f>IF($E$2=0,Encargos!C117,$E$2)</f>
        <v>5.35</v>
      </c>
      <c r="F112" s="61">
        <v>47907</v>
      </c>
      <c r="G112" s="52">
        <f>'OC A CONTRATAR US$'!G112*'OC A CONTRATAR'!$J112</f>
        <v>0</v>
      </c>
      <c r="H112" s="52">
        <f>'OC A CONTRATAR US$'!H112*'OC A CONTRATAR'!$J112</f>
        <v>0</v>
      </c>
      <c r="I112" s="52">
        <f>'OC A CONTRATAR US$'!I112*'OC A CONTRATAR'!$J112</f>
        <v>0</v>
      </c>
      <c r="J112" s="151">
        <f>IF($J$2=0,Encargos!C117,$J$2)</f>
        <v>4.8413000000000004</v>
      </c>
      <c r="K112" s="61">
        <v>47907</v>
      </c>
      <c r="L112" s="52">
        <f>'OC A CONTRATAR US$'!L112*'OC A CONTRATAR'!$O112</f>
        <v>0</v>
      </c>
      <c r="M112" s="52">
        <f>'OC A CONTRATAR US$'!M112*'OC A CONTRATAR'!$O112</f>
        <v>0</v>
      </c>
      <c r="N112" s="52">
        <f>'OC A CONTRATAR US$'!N112*'OC A CONTRATAR'!$O112</f>
        <v>0</v>
      </c>
      <c r="O112" s="151">
        <f>IF($O$2=0,Encargos!C117,$O$2)</f>
        <v>4.8413000000000004</v>
      </c>
      <c r="P112" s="61">
        <v>47907</v>
      </c>
      <c r="Q112" s="52"/>
      <c r="R112" s="52"/>
      <c r="S112" s="52"/>
      <c r="T112" s="151">
        <f>IF($T$2=0,Encargos!M117,$T$2)</f>
        <v>0</v>
      </c>
      <c r="V112" s="61">
        <v>47907</v>
      </c>
      <c r="W112" s="52">
        <v>0</v>
      </c>
      <c r="X112" s="52">
        <v>0</v>
      </c>
      <c r="Y112" s="52">
        <f t="shared" si="7"/>
        <v>0</v>
      </c>
      <c r="Z112" s="151"/>
      <c r="AB112" s="76">
        <v>47907</v>
      </c>
      <c r="AC112" s="21">
        <f t="shared" si="6"/>
        <v>0</v>
      </c>
      <c r="AD112" s="21">
        <f t="shared" si="9"/>
        <v>0</v>
      </c>
      <c r="AE112" s="21">
        <f t="shared" si="9"/>
        <v>0</v>
      </c>
    </row>
    <row r="113" spans="1:31" x14ac:dyDescent="0.3">
      <c r="A113" s="61">
        <v>47938</v>
      </c>
      <c r="B113" s="52">
        <f>'OC A CONTRATAR US$'!B113*'OC A CONTRATAR'!$E113</f>
        <v>0</v>
      </c>
      <c r="C113" s="52">
        <f>'OC A CONTRATAR US$'!C113*'OC A CONTRATAR'!$E113</f>
        <v>0</v>
      </c>
      <c r="D113" s="52">
        <f>'OC A CONTRATAR US$'!D113*'OC A CONTRATAR'!$E113</f>
        <v>0</v>
      </c>
      <c r="E113" s="151">
        <f>IF($E$2=0,Encargos!C118,$E$2)</f>
        <v>5.35</v>
      </c>
      <c r="F113" s="61">
        <v>47938</v>
      </c>
      <c r="G113" s="52">
        <f>'OC A CONTRATAR US$'!G113*'OC A CONTRATAR'!$J113</f>
        <v>0</v>
      </c>
      <c r="H113" s="52">
        <f>'OC A CONTRATAR US$'!H113*'OC A CONTRATAR'!$J113</f>
        <v>0</v>
      </c>
      <c r="I113" s="52">
        <f>'OC A CONTRATAR US$'!I113*'OC A CONTRATAR'!$J113</f>
        <v>0</v>
      </c>
      <c r="J113" s="151">
        <f>IF($J$2=0,Encargos!C118,$J$2)</f>
        <v>4.8413000000000004</v>
      </c>
      <c r="K113" s="61">
        <v>47938</v>
      </c>
      <c r="L113" s="52">
        <f>'OC A CONTRATAR US$'!L113*'OC A CONTRATAR'!$O113</f>
        <v>0</v>
      </c>
      <c r="M113" s="52">
        <f>'OC A CONTRATAR US$'!M113*'OC A CONTRATAR'!$O113</f>
        <v>0</v>
      </c>
      <c r="N113" s="52">
        <f>'OC A CONTRATAR US$'!N113*'OC A CONTRATAR'!$O113</f>
        <v>0</v>
      </c>
      <c r="O113" s="151">
        <f>IF($O$2=0,Encargos!C118,$O$2)</f>
        <v>4.8413000000000004</v>
      </c>
      <c r="P113" s="61">
        <v>47938</v>
      </c>
      <c r="Q113" s="52"/>
      <c r="R113" s="52"/>
      <c r="S113" s="52"/>
      <c r="T113" s="151">
        <f>IF($T$2=0,Encargos!M118,$T$2)</f>
        <v>0</v>
      </c>
      <c r="V113" s="61">
        <v>47938</v>
      </c>
      <c r="W113" s="52">
        <v>0</v>
      </c>
      <c r="X113" s="52">
        <v>0</v>
      </c>
      <c r="Y113" s="52">
        <f t="shared" si="7"/>
        <v>0</v>
      </c>
      <c r="Z113" s="151"/>
      <c r="AB113" s="76">
        <v>47938</v>
      </c>
      <c r="AC113" s="21">
        <f t="shared" si="6"/>
        <v>0</v>
      </c>
      <c r="AD113" s="21">
        <f t="shared" si="9"/>
        <v>0</v>
      </c>
      <c r="AE113" s="21">
        <f t="shared" si="9"/>
        <v>0</v>
      </c>
    </row>
    <row r="114" spans="1:31" x14ac:dyDescent="0.3">
      <c r="A114" s="61">
        <v>47968</v>
      </c>
      <c r="B114" s="52">
        <f>'OC A CONTRATAR US$'!B114*'OC A CONTRATAR'!$E114</f>
        <v>0</v>
      </c>
      <c r="C114" s="52">
        <f>'OC A CONTRATAR US$'!C114*'OC A CONTRATAR'!$E114</f>
        <v>0</v>
      </c>
      <c r="D114" s="52">
        <f>'OC A CONTRATAR US$'!D114*'OC A CONTRATAR'!$E114</f>
        <v>0</v>
      </c>
      <c r="E114" s="151">
        <f>IF($E$2=0,Encargos!C119,$E$2)</f>
        <v>5.35</v>
      </c>
      <c r="F114" s="61">
        <v>47968</v>
      </c>
      <c r="G114" s="52">
        <f>'OC A CONTRATAR US$'!G114*'OC A CONTRATAR'!$J114</f>
        <v>0</v>
      </c>
      <c r="H114" s="52">
        <f>'OC A CONTRATAR US$'!H114*'OC A CONTRATAR'!$J114</f>
        <v>0</v>
      </c>
      <c r="I114" s="52">
        <f>'OC A CONTRATAR US$'!I114*'OC A CONTRATAR'!$J114</f>
        <v>0</v>
      </c>
      <c r="J114" s="151">
        <f>IF($J$2=0,Encargos!C119,$J$2)</f>
        <v>4.8413000000000004</v>
      </c>
      <c r="K114" s="61">
        <v>47968</v>
      </c>
      <c r="L114" s="52">
        <f>'OC A CONTRATAR US$'!L114*'OC A CONTRATAR'!$O114</f>
        <v>0</v>
      </c>
      <c r="M114" s="52">
        <f>'OC A CONTRATAR US$'!M114*'OC A CONTRATAR'!$O114</f>
        <v>0</v>
      </c>
      <c r="N114" s="52">
        <f>'OC A CONTRATAR US$'!N114*'OC A CONTRATAR'!$O114</f>
        <v>0</v>
      </c>
      <c r="O114" s="151">
        <f>IF($O$2=0,Encargos!C119,$O$2)</f>
        <v>4.8413000000000004</v>
      </c>
      <c r="P114" s="61">
        <v>47968</v>
      </c>
      <c r="Q114" s="52"/>
      <c r="R114" s="52"/>
      <c r="S114" s="52"/>
      <c r="T114" s="151">
        <f>IF($T$2=0,Encargos!M119,$T$2)</f>
        <v>0</v>
      </c>
      <c r="V114" s="61">
        <v>47968</v>
      </c>
      <c r="W114" s="52">
        <v>0</v>
      </c>
      <c r="X114" s="52">
        <v>0</v>
      </c>
      <c r="Y114" s="52">
        <f t="shared" si="7"/>
        <v>0</v>
      </c>
      <c r="Z114" s="151"/>
      <c r="AB114" s="76">
        <v>47968</v>
      </c>
      <c r="AC114" s="21">
        <f t="shared" si="6"/>
        <v>0</v>
      </c>
      <c r="AD114" s="21">
        <f t="shared" si="9"/>
        <v>0</v>
      </c>
      <c r="AE114" s="21">
        <f t="shared" si="9"/>
        <v>0</v>
      </c>
    </row>
    <row r="115" spans="1:31" x14ac:dyDescent="0.3">
      <c r="A115" s="61">
        <v>47999</v>
      </c>
      <c r="B115" s="52">
        <f>'OC A CONTRATAR US$'!B115*'OC A CONTRATAR'!$E115</f>
        <v>0</v>
      </c>
      <c r="C115" s="52">
        <f>'OC A CONTRATAR US$'!C115*'OC A CONTRATAR'!$E115</f>
        <v>0</v>
      </c>
      <c r="D115" s="52">
        <f>'OC A CONTRATAR US$'!D115*'OC A CONTRATAR'!$E115</f>
        <v>0</v>
      </c>
      <c r="E115" s="151">
        <f>IF($E$2=0,Encargos!C120,$E$2)</f>
        <v>5.35</v>
      </c>
      <c r="F115" s="61">
        <v>47999</v>
      </c>
      <c r="G115" s="52">
        <f>'OC A CONTRATAR US$'!G115*'OC A CONTRATAR'!$J115</f>
        <v>0</v>
      </c>
      <c r="H115" s="52">
        <f>'OC A CONTRATAR US$'!H115*'OC A CONTRATAR'!$J115</f>
        <v>0</v>
      </c>
      <c r="I115" s="52">
        <f>'OC A CONTRATAR US$'!I115*'OC A CONTRATAR'!$J115</f>
        <v>0</v>
      </c>
      <c r="J115" s="151">
        <f>IF($J$2=0,Encargos!C120,$J$2)</f>
        <v>4.8413000000000004</v>
      </c>
      <c r="K115" s="61">
        <v>47999</v>
      </c>
      <c r="L115" s="52">
        <f>'OC A CONTRATAR US$'!L115*'OC A CONTRATAR'!$O115</f>
        <v>0</v>
      </c>
      <c r="M115" s="52">
        <f>'OC A CONTRATAR US$'!M115*'OC A CONTRATAR'!$O115</f>
        <v>0</v>
      </c>
      <c r="N115" s="52">
        <f>'OC A CONTRATAR US$'!N115*'OC A CONTRATAR'!$O115</f>
        <v>0</v>
      </c>
      <c r="O115" s="151">
        <f>IF($O$2=0,Encargos!C120,$O$2)</f>
        <v>4.8413000000000004</v>
      </c>
      <c r="P115" s="61">
        <v>47999</v>
      </c>
      <c r="Q115" s="52"/>
      <c r="R115" s="52"/>
      <c r="S115" s="52"/>
      <c r="T115" s="151">
        <f>IF($T$2=0,Encargos!M120,$T$2)</f>
        <v>0</v>
      </c>
      <c r="V115" s="61">
        <v>47999</v>
      </c>
      <c r="W115" s="52">
        <v>0</v>
      </c>
      <c r="X115" s="52">
        <v>0</v>
      </c>
      <c r="Y115" s="52">
        <f t="shared" si="7"/>
        <v>0</v>
      </c>
      <c r="Z115" s="151"/>
      <c r="AB115" s="76">
        <v>47999</v>
      </c>
      <c r="AC115" s="21">
        <f t="shared" si="6"/>
        <v>0</v>
      </c>
      <c r="AD115" s="21">
        <f t="shared" si="9"/>
        <v>0</v>
      </c>
      <c r="AE115" s="21">
        <f t="shared" si="9"/>
        <v>0</v>
      </c>
    </row>
    <row r="116" spans="1:31" x14ac:dyDescent="0.3">
      <c r="A116" s="61">
        <v>48029</v>
      </c>
      <c r="B116" s="52">
        <f>'OC A CONTRATAR US$'!B116*'OC A CONTRATAR'!$E116</f>
        <v>16049999.999999998</v>
      </c>
      <c r="C116" s="52">
        <f>'OC A CONTRATAR US$'!C116*'OC A CONTRATAR'!$E116</f>
        <v>10451539.099265262</v>
      </c>
      <c r="D116" s="52">
        <f>'OC A CONTRATAR US$'!D116*'OC A CONTRATAR'!$E116</f>
        <v>26501539.099265262</v>
      </c>
      <c r="E116" s="151">
        <f>IF($E$2=0,Encargos!C121,$E$2)</f>
        <v>5.35</v>
      </c>
      <c r="F116" s="61">
        <v>48029</v>
      </c>
      <c r="G116" s="52">
        <f>'OC A CONTRATAR US$'!G116*'OC A CONTRATAR'!$J116</f>
        <v>6147243.1912681926</v>
      </c>
      <c r="H116" s="52">
        <f>'OC A CONTRATAR US$'!H116*'OC A CONTRATAR'!$J116</f>
        <v>3891805.7110040025</v>
      </c>
      <c r="I116" s="52">
        <f>'OC A CONTRATAR US$'!I116*'OC A CONTRATAR'!$J116</f>
        <v>10039048.902272195</v>
      </c>
      <c r="J116" s="151">
        <f>IF($J$2=0,Encargos!C121,$J$2)</f>
        <v>4.8413000000000004</v>
      </c>
      <c r="K116" s="61">
        <v>48029</v>
      </c>
      <c r="L116" s="52">
        <f>'OC A CONTRATAR US$'!L116*'OC A CONTRATAR'!$O116</f>
        <v>27204607.101715628</v>
      </c>
      <c r="M116" s="52">
        <f>'OC A CONTRATAR US$'!M116*'OC A CONTRATAR'!$O116</f>
        <v>32752847.290996119</v>
      </c>
      <c r="N116" s="52">
        <f>'OC A CONTRATAR US$'!N116*'OC A CONTRATAR'!$O116</f>
        <v>59957454.392711744</v>
      </c>
      <c r="O116" s="151">
        <f>IF($O$2=0,Encargos!C121,$O$2)</f>
        <v>4.8413000000000004</v>
      </c>
      <c r="P116" s="61">
        <v>48029</v>
      </c>
      <c r="Q116" s="52"/>
      <c r="R116" s="52"/>
      <c r="S116" s="52"/>
      <c r="T116" s="151">
        <f>IF($T$2=0,Encargos!M121,$T$2)</f>
        <v>0</v>
      </c>
      <c r="V116" s="61">
        <v>48029</v>
      </c>
      <c r="W116" s="52">
        <v>173000000</v>
      </c>
      <c r="X116" s="52">
        <v>57745491.095167994</v>
      </c>
      <c r="Y116" s="52">
        <f t="shared" si="7"/>
        <v>230745491.09516799</v>
      </c>
      <c r="Z116" s="151"/>
      <c r="AB116" s="76">
        <v>48029</v>
      </c>
      <c r="AC116" s="21">
        <f t="shared" si="6"/>
        <v>0</v>
      </c>
      <c r="AD116" s="21">
        <f t="shared" si="9"/>
        <v>104841683.19643338</v>
      </c>
      <c r="AE116" s="21">
        <f t="shared" si="9"/>
        <v>327243533.4894172</v>
      </c>
    </row>
    <row r="117" spans="1:31" x14ac:dyDescent="0.3">
      <c r="A117" s="61">
        <v>48060</v>
      </c>
      <c r="B117" s="52">
        <f>'OC A CONTRATAR US$'!B117*'OC A CONTRATAR'!$E117</f>
        <v>0</v>
      </c>
      <c r="C117" s="52">
        <f>'OC A CONTRATAR US$'!C117*'OC A CONTRATAR'!$E117</f>
        <v>0</v>
      </c>
      <c r="D117" s="52">
        <f>'OC A CONTRATAR US$'!D117*'OC A CONTRATAR'!$E117</f>
        <v>0</v>
      </c>
      <c r="E117" s="151">
        <f>IF($E$2=0,Encargos!C122,$E$2)</f>
        <v>5.35</v>
      </c>
      <c r="F117" s="61">
        <v>48060</v>
      </c>
      <c r="G117" s="52">
        <f>'OC A CONTRATAR US$'!G117*'OC A CONTRATAR'!$J117</f>
        <v>0</v>
      </c>
      <c r="H117" s="52">
        <f>'OC A CONTRATAR US$'!H117*'OC A CONTRATAR'!$J117</f>
        <v>0</v>
      </c>
      <c r="I117" s="52">
        <f>'OC A CONTRATAR US$'!I117*'OC A CONTRATAR'!$J117</f>
        <v>0</v>
      </c>
      <c r="J117" s="151">
        <f>IF($J$2=0,Encargos!C122,$J$2)</f>
        <v>4.8413000000000004</v>
      </c>
      <c r="K117" s="61">
        <v>48060</v>
      </c>
      <c r="L117" s="52">
        <f>'OC A CONTRATAR US$'!L117*'OC A CONTRATAR'!$O117</f>
        <v>0</v>
      </c>
      <c r="M117" s="52">
        <f>'OC A CONTRATAR US$'!M117*'OC A CONTRATAR'!$O117</f>
        <v>0</v>
      </c>
      <c r="N117" s="52">
        <f>'OC A CONTRATAR US$'!N117*'OC A CONTRATAR'!$O117</f>
        <v>0</v>
      </c>
      <c r="O117" s="151">
        <f>IF($O$2=0,Encargos!C122,$O$2)</f>
        <v>4.8413000000000004</v>
      </c>
      <c r="P117" s="61">
        <v>48060</v>
      </c>
      <c r="Q117" s="52"/>
      <c r="R117" s="52"/>
      <c r="S117" s="52"/>
      <c r="T117" s="151">
        <f>IF($T$2=0,Encargos!M122,$T$2)</f>
        <v>0</v>
      </c>
      <c r="V117" s="61">
        <v>48060</v>
      </c>
      <c r="W117" s="52">
        <v>0</v>
      </c>
      <c r="X117" s="52">
        <v>0</v>
      </c>
      <c r="Y117" s="52">
        <f t="shared" si="7"/>
        <v>0</v>
      </c>
      <c r="Z117" s="151"/>
      <c r="AB117" s="76">
        <v>48060</v>
      </c>
      <c r="AC117" s="21">
        <f t="shared" si="6"/>
        <v>222401850.29298383</v>
      </c>
      <c r="AD117" s="21">
        <f t="shared" si="9"/>
        <v>0</v>
      </c>
      <c r="AE117" s="21">
        <f t="shared" si="9"/>
        <v>0</v>
      </c>
    </row>
    <row r="118" spans="1:31" x14ac:dyDescent="0.3">
      <c r="A118" s="61">
        <v>48091</v>
      </c>
      <c r="B118" s="52">
        <f>'OC A CONTRATAR US$'!B118*'OC A CONTRATAR'!$E118</f>
        <v>0</v>
      </c>
      <c r="C118" s="52">
        <f>'OC A CONTRATAR US$'!C118*'OC A CONTRATAR'!$E118</f>
        <v>0</v>
      </c>
      <c r="D118" s="52">
        <f>'OC A CONTRATAR US$'!D118*'OC A CONTRATAR'!$E118</f>
        <v>0</v>
      </c>
      <c r="E118" s="151">
        <f>IF($E$2=0,Encargos!C123,$E$2)</f>
        <v>5.35</v>
      </c>
      <c r="F118" s="61">
        <v>48091</v>
      </c>
      <c r="G118" s="52">
        <f>'OC A CONTRATAR US$'!G118*'OC A CONTRATAR'!$J118</f>
        <v>0</v>
      </c>
      <c r="H118" s="52">
        <f>'OC A CONTRATAR US$'!H118*'OC A CONTRATAR'!$J118</f>
        <v>0</v>
      </c>
      <c r="I118" s="52">
        <f>'OC A CONTRATAR US$'!I118*'OC A CONTRATAR'!$J118</f>
        <v>0</v>
      </c>
      <c r="J118" s="151">
        <f>IF($J$2=0,Encargos!C123,$J$2)</f>
        <v>4.8413000000000004</v>
      </c>
      <c r="K118" s="61">
        <v>48091</v>
      </c>
      <c r="L118" s="52">
        <f>'OC A CONTRATAR US$'!L118*'OC A CONTRATAR'!$O118</f>
        <v>0</v>
      </c>
      <c r="M118" s="52">
        <f>'OC A CONTRATAR US$'!M118*'OC A CONTRATAR'!$O118</f>
        <v>0</v>
      </c>
      <c r="N118" s="52">
        <f>'OC A CONTRATAR US$'!N118*'OC A CONTRATAR'!$O118</f>
        <v>0</v>
      </c>
      <c r="O118" s="151">
        <f>IF($O$2=0,Encargos!C123,$O$2)</f>
        <v>4.8413000000000004</v>
      </c>
      <c r="P118" s="61">
        <v>48091</v>
      </c>
      <c r="Q118" s="52"/>
      <c r="R118" s="52"/>
      <c r="S118" s="52"/>
      <c r="T118" s="151">
        <f>IF($T$2=0,Encargos!M123,$T$2)</f>
        <v>0</v>
      </c>
      <c r="V118" s="61">
        <v>48091</v>
      </c>
      <c r="W118" s="52">
        <v>0</v>
      </c>
      <c r="X118" s="52">
        <v>0</v>
      </c>
      <c r="Y118" s="52">
        <f t="shared" si="7"/>
        <v>0</v>
      </c>
      <c r="Z118" s="151"/>
      <c r="AB118" s="76">
        <v>48091</v>
      </c>
      <c r="AC118" s="21">
        <f t="shared" si="6"/>
        <v>0</v>
      </c>
      <c r="AD118" s="21">
        <f t="shared" si="9"/>
        <v>0</v>
      </c>
      <c r="AE118" s="21">
        <f t="shared" si="9"/>
        <v>0</v>
      </c>
    </row>
    <row r="119" spans="1:31" x14ac:dyDescent="0.3">
      <c r="A119" s="61">
        <v>48121</v>
      </c>
      <c r="B119" s="52">
        <f>'OC A CONTRATAR US$'!B119*'OC A CONTRATAR'!$E119</f>
        <v>0</v>
      </c>
      <c r="C119" s="52">
        <f>'OC A CONTRATAR US$'!C119*'OC A CONTRATAR'!$E119</f>
        <v>0</v>
      </c>
      <c r="D119" s="52">
        <f>'OC A CONTRATAR US$'!D119*'OC A CONTRATAR'!$E119</f>
        <v>0</v>
      </c>
      <c r="E119" s="151">
        <f>IF($E$2=0,Encargos!C124,$E$2)</f>
        <v>5.35</v>
      </c>
      <c r="F119" s="61">
        <v>48121</v>
      </c>
      <c r="G119" s="52">
        <f>'OC A CONTRATAR US$'!G119*'OC A CONTRATAR'!$J119</f>
        <v>0</v>
      </c>
      <c r="H119" s="52">
        <f>'OC A CONTRATAR US$'!H119*'OC A CONTRATAR'!$J119</f>
        <v>0</v>
      </c>
      <c r="I119" s="52">
        <f>'OC A CONTRATAR US$'!I119*'OC A CONTRATAR'!$J119</f>
        <v>0</v>
      </c>
      <c r="J119" s="151">
        <f>IF($J$2=0,Encargos!C124,$J$2)</f>
        <v>4.8413000000000004</v>
      </c>
      <c r="K119" s="61">
        <v>48121</v>
      </c>
      <c r="L119" s="52">
        <f>'OC A CONTRATAR US$'!L119*'OC A CONTRATAR'!$O119</f>
        <v>0</v>
      </c>
      <c r="M119" s="52">
        <f>'OC A CONTRATAR US$'!M119*'OC A CONTRATAR'!$O119</f>
        <v>0</v>
      </c>
      <c r="N119" s="52">
        <f>'OC A CONTRATAR US$'!N119*'OC A CONTRATAR'!$O119</f>
        <v>0</v>
      </c>
      <c r="O119" s="151">
        <f>IF($O$2=0,Encargos!C124,$O$2)</f>
        <v>4.8413000000000004</v>
      </c>
      <c r="P119" s="61">
        <v>48121</v>
      </c>
      <c r="Q119" s="52"/>
      <c r="R119" s="52"/>
      <c r="S119" s="52"/>
      <c r="T119" s="151">
        <f>IF($T$2=0,Encargos!M124,$T$2)</f>
        <v>0</v>
      </c>
      <c r="V119" s="61">
        <v>48121</v>
      </c>
      <c r="W119" s="52">
        <v>0</v>
      </c>
      <c r="X119" s="52">
        <v>0</v>
      </c>
      <c r="Y119" s="52">
        <f t="shared" si="7"/>
        <v>0</v>
      </c>
      <c r="Z119" s="151"/>
      <c r="AB119" s="76">
        <v>48121</v>
      </c>
      <c r="AC119" s="21">
        <f t="shared" si="6"/>
        <v>0</v>
      </c>
      <c r="AD119" s="21">
        <f t="shared" si="9"/>
        <v>0</v>
      </c>
      <c r="AE119" s="21">
        <f t="shared" si="9"/>
        <v>0</v>
      </c>
    </row>
    <row r="120" spans="1:31" x14ac:dyDescent="0.3">
      <c r="A120" s="61">
        <v>48152</v>
      </c>
      <c r="B120" s="52">
        <f>'OC A CONTRATAR US$'!B120*'OC A CONTRATAR'!$E120</f>
        <v>0</v>
      </c>
      <c r="C120" s="52">
        <f>'OC A CONTRATAR US$'!C120*'OC A CONTRATAR'!$E120</f>
        <v>0</v>
      </c>
      <c r="D120" s="52">
        <f>'OC A CONTRATAR US$'!D120*'OC A CONTRATAR'!$E120</f>
        <v>0</v>
      </c>
      <c r="E120" s="151">
        <f>IF($E$2=0,Encargos!C125,$E$2)</f>
        <v>5.35</v>
      </c>
      <c r="F120" s="61">
        <v>48152</v>
      </c>
      <c r="G120" s="52">
        <f>'OC A CONTRATAR US$'!G120*'OC A CONTRATAR'!$J120</f>
        <v>0</v>
      </c>
      <c r="H120" s="52">
        <f>'OC A CONTRATAR US$'!H120*'OC A CONTRATAR'!$J120</f>
        <v>0</v>
      </c>
      <c r="I120" s="52">
        <f>'OC A CONTRATAR US$'!I120*'OC A CONTRATAR'!$J120</f>
        <v>0</v>
      </c>
      <c r="J120" s="151">
        <f>IF($J$2=0,Encargos!C125,$J$2)</f>
        <v>4.8413000000000004</v>
      </c>
      <c r="K120" s="61">
        <v>48152</v>
      </c>
      <c r="L120" s="52">
        <f>'OC A CONTRATAR US$'!L120*'OC A CONTRATAR'!$O120</f>
        <v>0</v>
      </c>
      <c r="M120" s="52">
        <f>'OC A CONTRATAR US$'!M120*'OC A CONTRATAR'!$O120</f>
        <v>0</v>
      </c>
      <c r="N120" s="52">
        <f>'OC A CONTRATAR US$'!N120*'OC A CONTRATAR'!$O120</f>
        <v>0</v>
      </c>
      <c r="O120" s="151">
        <f>IF($O$2=0,Encargos!C125,$O$2)</f>
        <v>4.8413000000000004</v>
      </c>
      <c r="P120" s="61">
        <v>48152</v>
      </c>
      <c r="Q120" s="52"/>
      <c r="R120" s="52"/>
      <c r="S120" s="52"/>
      <c r="T120" s="151">
        <f>IF($T$2=0,Encargos!M125,$T$2)</f>
        <v>0</v>
      </c>
      <c r="V120" s="61">
        <v>48152</v>
      </c>
      <c r="W120" s="52">
        <v>0</v>
      </c>
      <c r="X120" s="52">
        <v>0</v>
      </c>
      <c r="Y120" s="52">
        <f t="shared" si="7"/>
        <v>0</v>
      </c>
      <c r="Z120" s="151"/>
      <c r="AB120" s="76">
        <v>48152</v>
      </c>
      <c r="AC120" s="21">
        <f t="shared" si="6"/>
        <v>0</v>
      </c>
      <c r="AD120" s="21">
        <f t="shared" si="9"/>
        <v>0</v>
      </c>
      <c r="AE120" s="21">
        <f t="shared" si="9"/>
        <v>0</v>
      </c>
    </row>
    <row r="121" spans="1:31" x14ac:dyDescent="0.3">
      <c r="A121" s="61">
        <v>48182</v>
      </c>
      <c r="B121" s="52">
        <f>'OC A CONTRATAR US$'!B121*'OC A CONTRATAR'!$E121</f>
        <v>0</v>
      </c>
      <c r="C121" s="52">
        <f>'OC A CONTRATAR US$'!C121*'OC A CONTRATAR'!$E121</f>
        <v>0</v>
      </c>
      <c r="D121" s="52">
        <f>'OC A CONTRATAR US$'!D121*'OC A CONTRATAR'!$E121</f>
        <v>0</v>
      </c>
      <c r="E121" s="151">
        <f>IF($E$2=0,Encargos!C126,$E$2)</f>
        <v>5.35</v>
      </c>
      <c r="F121" s="61">
        <v>48182</v>
      </c>
      <c r="G121" s="52">
        <f>'OC A CONTRATAR US$'!G121*'OC A CONTRATAR'!$J121</f>
        <v>0</v>
      </c>
      <c r="H121" s="52">
        <f>'OC A CONTRATAR US$'!H121*'OC A CONTRATAR'!$J121</f>
        <v>0</v>
      </c>
      <c r="I121" s="52">
        <f>'OC A CONTRATAR US$'!I121*'OC A CONTRATAR'!$J121</f>
        <v>0</v>
      </c>
      <c r="J121" s="151">
        <f>IF($J$2=0,Encargos!C126,$J$2)</f>
        <v>4.8413000000000004</v>
      </c>
      <c r="K121" s="61">
        <v>48182</v>
      </c>
      <c r="L121" s="52">
        <f>'OC A CONTRATAR US$'!L121*'OC A CONTRATAR'!$O121</f>
        <v>0</v>
      </c>
      <c r="M121" s="52">
        <f>'OC A CONTRATAR US$'!M121*'OC A CONTRATAR'!$O121</f>
        <v>0</v>
      </c>
      <c r="N121" s="52">
        <f>'OC A CONTRATAR US$'!N121*'OC A CONTRATAR'!$O121</f>
        <v>0</v>
      </c>
      <c r="O121" s="151">
        <f>IF($O$2=0,Encargos!C126,$O$2)</f>
        <v>4.8413000000000004</v>
      </c>
      <c r="P121" s="61">
        <v>48182</v>
      </c>
      <c r="Q121" s="52"/>
      <c r="R121" s="52"/>
      <c r="S121" s="52"/>
      <c r="T121" s="151">
        <f>IF($T$2=0,Encargos!M126,$T$2)</f>
        <v>0</v>
      </c>
      <c r="V121" s="61">
        <v>48182</v>
      </c>
      <c r="W121" s="52">
        <v>0</v>
      </c>
      <c r="X121" s="52">
        <v>0</v>
      </c>
      <c r="Y121" s="52">
        <f t="shared" si="7"/>
        <v>0</v>
      </c>
      <c r="Z121" s="151"/>
      <c r="AB121" s="76">
        <v>48182</v>
      </c>
      <c r="AC121" s="21">
        <f t="shared" si="6"/>
        <v>0</v>
      </c>
      <c r="AD121" s="21">
        <f t="shared" si="9"/>
        <v>0</v>
      </c>
      <c r="AE121" s="21">
        <f t="shared" si="9"/>
        <v>0</v>
      </c>
    </row>
    <row r="122" spans="1:31" x14ac:dyDescent="0.3">
      <c r="A122" s="61">
        <v>48213</v>
      </c>
      <c r="B122" s="52">
        <f>'OC A CONTRATAR US$'!B122*'OC A CONTRATAR'!$E122</f>
        <v>16049999.999999998</v>
      </c>
      <c r="C122" s="52">
        <f>'OC A CONTRATAR US$'!C122*'OC A CONTRATAR'!$E122</f>
        <v>10235045.769693179</v>
      </c>
      <c r="D122" s="52">
        <f>'OC A CONTRATAR US$'!D122*'OC A CONTRATAR'!$E122</f>
        <v>26285045.769693177</v>
      </c>
      <c r="E122" s="151">
        <f>IF($E$2=0,Encargos!C127,$E$2)</f>
        <v>5.35</v>
      </c>
      <c r="F122" s="61">
        <v>48213</v>
      </c>
      <c r="G122" s="52">
        <f>'OC A CONTRATAR US$'!G122*'OC A CONTRATAR'!$J122</f>
        <v>6147243.1912681926</v>
      </c>
      <c r="H122" s="52">
        <f>'OC A CONTRATAR US$'!H122*'OC A CONTRATAR'!$J122</f>
        <v>3808079.6159896809</v>
      </c>
      <c r="I122" s="52">
        <f>'OC A CONTRATAR US$'!I122*'OC A CONTRATAR'!$J122</f>
        <v>9955322.8072578721</v>
      </c>
      <c r="J122" s="151">
        <f>IF($J$2=0,Encargos!C127,$J$2)</f>
        <v>4.8413000000000004</v>
      </c>
      <c r="K122" s="61">
        <v>48213</v>
      </c>
      <c r="L122" s="52">
        <f>'OC A CONTRATAR US$'!L122*'OC A CONTRATAR'!$O122</f>
        <v>27204607.101715628</v>
      </c>
      <c r="M122" s="52">
        <f>'OC A CONTRATAR US$'!M122*'OC A CONTRATAR'!$O122</f>
        <v>32403845.218962304</v>
      </c>
      <c r="N122" s="52">
        <f>'OC A CONTRATAR US$'!N122*'OC A CONTRATAR'!$O122</f>
        <v>59608452.320677936</v>
      </c>
      <c r="O122" s="151">
        <f>IF($O$2=0,Encargos!C127,$O$2)</f>
        <v>4.8413000000000004</v>
      </c>
      <c r="P122" s="61">
        <v>48213</v>
      </c>
      <c r="Q122" s="52"/>
      <c r="R122" s="52"/>
      <c r="S122" s="52"/>
      <c r="T122" s="151">
        <f>IF($T$2=0,Encargos!M127,$T$2)</f>
        <v>0</v>
      </c>
      <c r="V122" s="61">
        <v>48213</v>
      </c>
      <c r="W122" s="52">
        <v>173000000</v>
      </c>
      <c r="X122" s="52">
        <v>52823043.481606007</v>
      </c>
      <c r="Y122" s="52">
        <f t="shared" si="7"/>
        <v>225823043.48160601</v>
      </c>
      <c r="Z122" s="151"/>
      <c r="AB122" s="76">
        <v>48213</v>
      </c>
      <c r="AC122" s="21">
        <f t="shared" si="6"/>
        <v>0</v>
      </c>
      <c r="AD122" s="21">
        <f t="shared" si="9"/>
        <v>99270014.086251169</v>
      </c>
      <c r="AE122" s="21">
        <f t="shared" si="9"/>
        <v>321671864.37923503</v>
      </c>
    </row>
    <row r="123" spans="1:31" x14ac:dyDescent="0.3">
      <c r="A123" s="1">
        <f>EDATE(A122+1,1)-1</f>
        <v>48244</v>
      </c>
      <c r="B123" s="52">
        <f>'OC A CONTRATAR US$'!B123*'OC A CONTRATAR'!$E123</f>
        <v>0</v>
      </c>
      <c r="C123" s="52">
        <f>'OC A CONTRATAR US$'!C123*'OC A CONTRATAR'!$E123</f>
        <v>0</v>
      </c>
      <c r="D123" s="52">
        <f>'OC A CONTRATAR US$'!D123*'OC A CONTRATAR'!$E123</f>
        <v>0</v>
      </c>
      <c r="E123" s="151">
        <f>IF($E$2=0,Encargos!C128,$E$2)</f>
        <v>5.35</v>
      </c>
      <c r="F123" s="1">
        <f>EDATE(F122+1,1)-1</f>
        <v>48244</v>
      </c>
      <c r="G123" s="52">
        <f>'OC A CONTRATAR US$'!G123*'OC A CONTRATAR'!$J123</f>
        <v>0</v>
      </c>
      <c r="H123" s="52">
        <f>'OC A CONTRATAR US$'!H123*'OC A CONTRATAR'!$J123</f>
        <v>0</v>
      </c>
      <c r="I123" s="52">
        <f>'OC A CONTRATAR US$'!I123*'OC A CONTRATAR'!$J123</f>
        <v>0</v>
      </c>
      <c r="J123" s="151">
        <f>IF($J$2=0,Encargos!C128,$J$2)</f>
        <v>4.8413000000000004</v>
      </c>
      <c r="K123" s="1">
        <f>EDATE(K122+1,1)-1</f>
        <v>48244</v>
      </c>
      <c r="L123" s="52">
        <f>'OC A CONTRATAR US$'!L123*'OC A CONTRATAR'!$O123</f>
        <v>0</v>
      </c>
      <c r="M123" s="52">
        <f>'OC A CONTRATAR US$'!M123*'OC A CONTRATAR'!$O123</f>
        <v>0</v>
      </c>
      <c r="N123" s="52">
        <f>'OC A CONTRATAR US$'!N123*'OC A CONTRATAR'!$O123</f>
        <v>0</v>
      </c>
      <c r="O123" s="151">
        <f>IF($O$2=0,Encargos!C128,$O$2)</f>
        <v>4.8413000000000004</v>
      </c>
      <c r="P123" s="1">
        <f>EDATE(P122+1,1)-1</f>
        <v>48244</v>
      </c>
      <c r="Q123" s="52"/>
      <c r="R123" s="52"/>
      <c r="S123" s="52"/>
      <c r="T123" s="151">
        <f>IF($T$2=0,Encargos!M128,$T$2)</f>
        <v>0</v>
      </c>
      <c r="V123" s="1">
        <f>EDATE(V122+1,1)-1</f>
        <v>48244</v>
      </c>
      <c r="W123" s="52">
        <v>0</v>
      </c>
      <c r="X123" s="52">
        <v>0</v>
      </c>
      <c r="Y123" s="52">
        <f t="shared" si="7"/>
        <v>0</v>
      </c>
      <c r="Z123" s="151"/>
      <c r="AB123" s="76">
        <f>EDATE(AB122+1,1)-1</f>
        <v>48244</v>
      </c>
      <c r="AC123" s="21">
        <f t="shared" si="6"/>
        <v>222401850.29298383</v>
      </c>
      <c r="AD123" s="21">
        <f t="shared" ref="AD123:AE142" si="10">SUMIF($A$2:$Z$2,AD$2,$A123:$Z123)</f>
        <v>0</v>
      </c>
      <c r="AE123" s="21">
        <f t="shared" si="10"/>
        <v>0</v>
      </c>
    </row>
    <row r="124" spans="1:31" x14ac:dyDescent="0.3">
      <c r="A124" s="1">
        <f t="shared" ref="A124:A187" si="11">EDATE(A123+1,1)-1</f>
        <v>48273</v>
      </c>
      <c r="B124" s="52">
        <f>'OC A CONTRATAR US$'!B124*'OC A CONTRATAR'!$E124</f>
        <v>0</v>
      </c>
      <c r="C124" s="52">
        <f>'OC A CONTRATAR US$'!C124*'OC A CONTRATAR'!$E124</f>
        <v>0</v>
      </c>
      <c r="D124" s="52">
        <f>'OC A CONTRATAR US$'!D124*'OC A CONTRATAR'!$E124</f>
        <v>0</v>
      </c>
      <c r="E124" s="151">
        <f>IF($E$2=0,Encargos!C129,$E$2)</f>
        <v>5.35</v>
      </c>
      <c r="F124" s="1">
        <f t="shared" ref="F124:F187" si="12">EDATE(F123+1,1)-1</f>
        <v>48273</v>
      </c>
      <c r="G124" s="52">
        <f>'OC A CONTRATAR US$'!G124*'OC A CONTRATAR'!$J124</f>
        <v>0</v>
      </c>
      <c r="H124" s="52">
        <f>'OC A CONTRATAR US$'!H124*'OC A CONTRATAR'!$J124</f>
        <v>0</v>
      </c>
      <c r="I124" s="52">
        <f>'OC A CONTRATAR US$'!I124*'OC A CONTRATAR'!$J124</f>
        <v>0</v>
      </c>
      <c r="J124" s="151">
        <f>IF($J$2=0,Encargos!C129,$J$2)</f>
        <v>4.8413000000000004</v>
      </c>
      <c r="K124" s="1">
        <f t="shared" ref="K124:K187" si="13">EDATE(K123+1,1)-1</f>
        <v>48273</v>
      </c>
      <c r="L124" s="52">
        <f>'OC A CONTRATAR US$'!L124*'OC A CONTRATAR'!$O124</f>
        <v>0</v>
      </c>
      <c r="M124" s="52">
        <f>'OC A CONTRATAR US$'!M124*'OC A CONTRATAR'!$O124</f>
        <v>0</v>
      </c>
      <c r="N124" s="52">
        <f>'OC A CONTRATAR US$'!N124*'OC A CONTRATAR'!$O124</f>
        <v>0</v>
      </c>
      <c r="O124" s="151">
        <f>IF($O$2=0,Encargos!C129,$O$2)</f>
        <v>4.8413000000000004</v>
      </c>
      <c r="P124" s="1">
        <f t="shared" ref="P124:P187" si="14">EDATE(P123+1,1)-1</f>
        <v>48273</v>
      </c>
      <c r="Q124" s="52"/>
      <c r="R124" s="52"/>
      <c r="S124" s="52"/>
      <c r="T124" s="151">
        <f>IF($T$2=0,Encargos!M129,$T$2)</f>
        <v>0</v>
      </c>
      <c r="V124" s="1">
        <f t="shared" ref="V124:V187" si="15">EDATE(V123+1,1)-1</f>
        <v>48273</v>
      </c>
      <c r="W124" s="52">
        <v>0</v>
      </c>
      <c r="X124" s="52">
        <v>0</v>
      </c>
      <c r="Y124" s="52">
        <f t="shared" si="7"/>
        <v>0</v>
      </c>
      <c r="Z124" s="151"/>
      <c r="AB124" s="76">
        <f t="shared" ref="AB124:AB187" si="16">EDATE(AB123+1,1)-1</f>
        <v>48273</v>
      </c>
      <c r="AC124" s="21">
        <f t="shared" si="6"/>
        <v>0</v>
      </c>
      <c r="AD124" s="21">
        <f t="shared" si="10"/>
        <v>0</v>
      </c>
      <c r="AE124" s="21">
        <f t="shared" si="10"/>
        <v>0</v>
      </c>
    </row>
    <row r="125" spans="1:31" x14ac:dyDescent="0.3">
      <c r="A125" s="1">
        <f t="shared" si="11"/>
        <v>48304</v>
      </c>
      <c r="B125" s="52">
        <f>'OC A CONTRATAR US$'!B125*'OC A CONTRATAR'!$E125</f>
        <v>0</v>
      </c>
      <c r="C125" s="52">
        <f>'OC A CONTRATAR US$'!C125*'OC A CONTRATAR'!$E125</f>
        <v>0</v>
      </c>
      <c r="D125" s="52">
        <f>'OC A CONTRATAR US$'!D125*'OC A CONTRATAR'!$E125</f>
        <v>0</v>
      </c>
      <c r="E125" s="151">
        <f>IF($E$2=0,Encargos!C130,$E$2)</f>
        <v>5.35</v>
      </c>
      <c r="F125" s="1">
        <f t="shared" si="12"/>
        <v>48304</v>
      </c>
      <c r="G125" s="52">
        <f>'OC A CONTRATAR US$'!G125*'OC A CONTRATAR'!$J125</f>
        <v>0</v>
      </c>
      <c r="H125" s="52">
        <f>'OC A CONTRATAR US$'!H125*'OC A CONTRATAR'!$J125</f>
        <v>0</v>
      </c>
      <c r="I125" s="52">
        <f>'OC A CONTRATAR US$'!I125*'OC A CONTRATAR'!$J125</f>
        <v>0</v>
      </c>
      <c r="J125" s="151">
        <f>IF($J$2=0,Encargos!C130,$J$2)</f>
        <v>4.8413000000000004</v>
      </c>
      <c r="K125" s="1">
        <f t="shared" si="13"/>
        <v>48304</v>
      </c>
      <c r="L125" s="52">
        <f>'OC A CONTRATAR US$'!L125*'OC A CONTRATAR'!$O125</f>
        <v>0</v>
      </c>
      <c r="M125" s="52">
        <f>'OC A CONTRATAR US$'!M125*'OC A CONTRATAR'!$O125</f>
        <v>0</v>
      </c>
      <c r="N125" s="52">
        <f>'OC A CONTRATAR US$'!N125*'OC A CONTRATAR'!$O125</f>
        <v>0</v>
      </c>
      <c r="O125" s="151">
        <f>IF($O$2=0,Encargos!C130,$O$2)</f>
        <v>4.8413000000000004</v>
      </c>
      <c r="P125" s="1">
        <f t="shared" si="14"/>
        <v>48304</v>
      </c>
      <c r="Q125" s="52"/>
      <c r="R125" s="52"/>
      <c r="S125" s="52"/>
      <c r="T125" s="151">
        <f>IF($T$2=0,Encargos!M130,$T$2)</f>
        <v>0</v>
      </c>
      <c r="V125" s="1">
        <f t="shared" si="15"/>
        <v>48304</v>
      </c>
      <c r="W125" s="52">
        <v>0</v>
      </c>
      <c r="X125" s="52">
        <v>0</v>
      </c>
      <c r="Y125" s="52">
        <f t="shared" si="7"/>
        <v>0</v>
      </c>
      <c r="Z125" s="151"/>
      <c r="AB125" s="76">
        <f t="shared" si="16"/>
        <v>48304</v>
      </c>
      <c r="AC125" s="21">
        <f t="shared" si="6"/>
        <v>0</v>
      </c>
      <c r="AD125" s="21">
        <f t="shared" si="10"/>
        <v>0</v>
      </c>
      <c r="AE125" s="21">
        <f t="shared" si="10"/>
        <v>0</v>
      </c>
    </row>
    <row r="126" spans="1:31" x14ac:dyDescent="0.3">
      <c r="A126" s="1">
        <f t="shared" si="11"/>
        <v>48334</v>
      </c>
      <c r="B126" s="52">
        <f>'OC A CONTRATAR US$'!B126*'OC A CONTRATAR'!$E126</f>
        <v>0</v>
      </c>
      <c r="C126" s="52">
        <f>'OC A CONTRATAR US$'!C126*'OC A CONTRATAR'!$E126</f>
        <v>0</v>
      </c>
      <c r="D126" s="52">
        <f>'OC A CONTRATAR US$'!D126*'OC A CONTRATAR'!$E126</f>
        <v>0</v>
      </c>
      <c r="E126" s="151">
        <f>IF($E$2=0,Encargos!C131,$E$2)</f>
        <v>5.35</v>
      </c>
      <c r="F126" s="1">
        <f t="shared" si="12"/>
        <v>48334</v>
      </c>
      <c r="G126" s="52">
        <f>'OC A CONTRATAR US$'!G126*'OC A CONTRATAR'!$J126</f>
        <v>0</v>
      </c>
      <c r="H126" s="52">
        <f>'OC A CONTRATAR US$'!H126*'OC A CONTRATAR'!$J126</f>
        <v>0</v>
      </c>
      <c r="I126" s="52">
        <f>'OC A CONTRATAR US$'!I126*'OC A CONTRATAR'!$J126</f>
        <v>0</v>
      </c>
      <c r="J126" s="151">
        <f>IF($J$2=0,Encargos!C131,$J$2)</f>
        <v>4.8413000000000004</v>
      </c>
      <c r="K126" s="1">
        <f t="shared" si="13"/>
        <v>48334</v>
      </c>
      <c r="L126" s="52">
        <f>'OC A CONTRATAR US$'!L126*'OC A CONTRATAR'!$O126</f>
        <v>0</v>
      </c>
      <c r="M126" s="52">
        <f>'OC A CONTRATAR US$'!M126*'OC A CONTRATAR'!$O126</f>
        <v>0</v>
      </c>
      <c r="N126" s="52">
        <f>'OC A CONTRATAR US$'!N126*'OC A CONTRATAR'!$O126</f>
        <v>0</v>
      </c>
      <c r="O126" s="151">
        <f>IF($O$2=0,Encargos!C131,$O$2)</f>
        <v>4.8413000000000004</v>
      </c>
      <c r="P126" s="1">
        <f t="shared" si="14"/>
        <v>48334</v>
      </c>
      <c r="Q126" s="52"/>
      <c r="R126" s="52"/>
      <c r="S126" s="52"/>
      <c r="T126" s="151">
        <f>IF($T$2=0,Encargos!M131,$T$2)</f>
        <v>0</v>
      </c>
      <c r="V126" s="1">
        <f t="shared" si="15"/>
        <v>48334</v>
      </c>
      <c r="W126" s="52">
        <v>0</v>
      </c>
      <c r="X126" s="52">
        <v>0</v>
      </c>
      <c r="Y126" s="52">
        <f t="shared" si="7"/>
        <v>0</v>
      </c>
      <c r="Z126" s="151"/>
      <c r="AB126" s="76">
        <f t="shared" si="16"/>
        <v>48334</v>
      </c>
      <c r="AC126" s="21">
        <f t="shared" si="6"/>
        <v>0</v>
      </c>
      <c r="AD126" s="21">
        <f t="shared" si="10"/>
        <v>0</v>
      </c>
      <c r="AE126" s="21">
        <f t="shared" si="10"/>
        <v>0</v>
      </c>
    </row>
    <row r="127" spans="1:31" x14ac:dyDescent="0.3">
      <c r="A127" s="1">
        <f t="shared" si="11"/>
        <v>48365</v>
      </c>
      <c r="B127" s="52">
        <f>'OC A CONTRATAR US$'!B127*'OC A CONTRATAR'!$E127</f>
        <v>0</v>
      </c>
      <c r="C127" s="52">
        <f>'OC A CONTRATAR US$'!C127*'OC A CONTRATAR'!$E127</f>
        <v>0</v>
      </c>
      <c r="D127" s="52">
        <f>'OC A CONTRATAR US$'!D127*'OC A CONTRATAR'!$E127</f>
        <v>0</v>
      </c>
      <c r="E127" s="151">
        <f>IF($E$2=0,Encargos!C132,$E$2)</f>
        <v>5.35</v>
      </c>
      <c r="F127" s="1">
        <f t="shared" si="12"/>
        <v>48365</v>
      </c>
      <c r="G127" s="52">
        <f>'OC A CONTRATAR US$'!G127*'OC A CONTRATAR'!$J127</f>
        <v>0</v>
      </c>
      <c r="H127" s="52">
        <f>'OC A CONTRATAR US$'!H127*'OC A CONTRATAR'!$J127</f>
        <v>0</v>
      </c>
      <c r="I127" s="52">
        <f>'OC A CONTRATAR US$'!I127*'OC A CONTRATAR'!$J127</f>
        <v>0</v>
      </c>
      <c r="J127" s="151">
        <f>IF($J$2=0,Encargos!C132,$J$2)</f>
        <v>4.8413000000000004</v>
      </c>
      <c r="K127" s="1">
        <f t="shared" si="13"/>
        <v>48365</v>
      </c>
      <c r="L127" s="52">
        <f>'OC A CONTRATAR US$'!L127*'OC A CONTRATAR'!$O127</f>
        <v>0</v>
      </c>
      <c r="M127" s="52">
        <f>'OC A CONTRATAR US$'!M127*'OC A CONTRATAR'!$O127</f>
        <v>0</v>
      </c>
      <c r="N127" s="52">
        <f>'OC A CONTRATAR US$'!N127*'OC A CONTRATAR'!$O127</f>
        <v>0</v>
      </c>
      <c r="O127" s="151">
        <f>IF($O$2=0,Encargos!C132,$O$2)</f>
        <v>4.8413000000000004</v>
      </c>
      <c r="P127" s="1">
        <f t="shared" si="14"/>
        <v>48365</v>
      </c>
      <c r="Q127" s="52"/>
      <c r="R127" s="52"/>
      <c r="S127" s="52"/>
      <c r="T127" s="151">
        <f>IF($T$2=0,Encargos!M132,$T$2)</f>
        <v>0</v>
      </c>
      <c r="V127" s="1">
        <f t="shared" si="15"/>
        <v>48365</v>
      </c>
      <c r="W127" s="52">
        <v>0</v>
      </c>
      <c r="X127" s="52">
        <v>0</v>
      </c>
      <c r="Y127" s="52">
        <f t="shared" si="7"/>
        <v>0</v>
      </c>
      <c r="Z127" s="151"/>
      <c r="AB127" s="76">
        <f t="shared" si="16"/>
        <v>48365</v>
      </c>
      <c r="AC127" s="21">
        <f t="shared" si="6"/>
        <v>0</v>
      </c>
      <c r="AD127" s="21">
        <f t="shared" si="10"/>
        <v>0</v>
      </c>
      <c r="AE127" s="21">
        <f t="shared" si="10"/>
        <v>0</v>
      </c>
    </row>
    <row r="128" spans="1:31" x14ac:dyDescent="0.3">
      <c r="A128" s="1">
        <f t="shared" si="11"/>
        <v>48395</v>
      </c>
      <c r="B128" s="52">
        <f>'OC A CONTRATAR US$'!B128*'OC A CONTRATAR'!$E128</f>
        <v>16049999.999999998</v>
      </c>
      <c r="C128" s="52">
        <f>'OC A CONTRATAR US$'!C128*'OC A CONTRATAR'!$E128</f>
        <v>9973168.368499605</v>
      </c>
      <c r="D128" s="52">
        <f>'OC A CONTRATAR US$'!D128*'OC A CONTRATAR'!$E128</f>
        <v>26023168.368499603</v>
      </c>
      <c r="E128" s="151">
        <f>IF($E$2=0,Encargos!C133,$E$2)</f>
        <v>5.35</v>
      </c>
      <c r="F128" s="1">
        <f t="shared" si="12"/>
        <v>48395</v>
      </c>
      <c r="G128" s="52">
        <f>'OC A CONTRATAR US$'!G128*'OC A CONTRATAR'!$J128</f>
        <v>6147243.1912681926</v>
      </c>
      <c r="H128" s="52">
        <f>'OC A CONTRATAR US$'!H128*'OC A CONTRATAR'!$J128</f>
        <v>3707434.8808957399</v>
      </c>
      <c r="I128" s="52">
        <f>'OC A CONTRATAR US$'!I128*'OC A CONTRATAR'!$J128</f>
        <v>9854678.072163932</v>
      </c>
      <c r="J128" s="151">
        <f>IF($J$2=0,Encargos!C133,$J$2)</f>
        <v>4.8413000000000004</v>
      </c>
      <c r="K128" s="1">
        <f t="shared" si="13"/>
        <v>48395</v>
      </c>
      <c r="L128" s="52">
        <f>'OC A CONTRATAR US$'!L128*'OC A CONTRATAR'!$O128</f>
        <v>27204607.101715628</v>
      </c>
      <c r="M128" s="52">
        <f>'OC A CONTRATAR US$'!M128*'OC A CONTRATAR'!$O128</f>
        <v>31908976.884442609</v>
      </c>
      <c r="N128" s="52">
        <f>'OC A CONTRATAR US$'!N128*'OC A CONTRATAR'!$O128</f>
        <v>59113583.986158229</v>
      </c>
      <c r="O128" s="151">
        <f>IF($O$2=0,Encargos!C133,$O$2)</f>
        <v>4.8413000000000004</v>
      </c>
      <c r="P128" s="1">
        <f t="shared" si="14"/>
        <v>48395</v>
      </c>
      <c r="Q128" s="52"/>
      <c r="R128" s="52"/>
      <c r="S128" s="52"/>
      <c r="T128" s="151">
        <f>IF($T$2=0,Encargos!M133,$T$2)</f>
        <v>0</v>
      </c>
      <c r="V128" s="1">
        <f t="shared" si="15"/>
        <v>48395</v>
      </c>
      <c r="W128" s="52">
        <v>173000000</v>
      </c>
      <c r="X128" s="52">
        <v>41939091.515949011</v>
      </c>
      <c r="Y128" s="52">
        <f t="shared" si="7"/>
        <v>214939091.51594901</v>
      </c>
      <c r="Z128" s="151"/>
      <c r="AB128" s="76">
        <f t="shared" si="16"/>
        <v>48395</v>
      </c>
      <c r="AC128" s="21">
        <f t="shared" si="6"/>
        <v>0</v>
      </c>
      <c r="AD128" s="21">
        <f t="shared" si="10"/>
        <v>87528671.649786964</v>
      </c>
      <c r="AE128" s="21">
        <f t="shared" si="10"/>
        <v>309930521.94277078</v>
      </c>
    </row>
    <row r="129" spans="1:31" x14ac:dyDescent="0.3">
      <c r="A129" s="1">
        <f t="shared" si="11"/>
        <v>48426</v>
      </c>
      <c r="B129" s="52">
        <f>'OC A CONTRATAR US$'!B129*'OC A CONTRATAR'!$E129</f>
        <v>0</v>
      </c>
      <c r="C129" s="52">
        <f>'OC A CONTRATAR US$'!C129*'OC A CONTRATAR'!$E129</f>
        <v>0</v>
      </c>
      <c r="D129" s="52">
        <f>'OC A CONTRATAR US$'!D129*'OC A CONTRATAR'!$E129</f>
        <v>0</v>
      </c>
      <c r="E129" s="151">
        <f>IF($E$2=0,Encargos!C134,$E$2)</f>
        <v>5.35</v>
      </c>
      <c r="F129" s="1">
        <f t="shared" si="12"/>
        <v>48426</v>
      </c>
      <c r="G129" s="52">
        <f>'OC A CONTRATAR US$'!G129*'OC A CONTRATAR'!$J129</f>
        <v>0</v>
      </c>
      <c r="H129" s="52">
        <f>'OC A CONTRATAR US$'!H129*'OC A CONTRATAR'!$J129</f>
        <v>0</v>
      </c>
      <c r="I129" s="52">
        <f>'OC A CONTRATAR US$'!I129*'OC A CONTRATAR'!$J129</f>
        <v>0</v>
      </c>
      <c r="J129" s="151">
        <f>IF($J$2=0,Encargos!C134,$J$2)</f>
        <v>4.8413000000000004</v>
      </c>
      <c r="K129" s="1">
        <f t="shared" si="13"/>
        <v>48426</v>
      </c>
      <c r="L129" s="52">
        <f>'OC A CONTRATAR US$'!L129*'OC A CONTRATAR'!$O129</f>
        <v>0</v>
      </c>
      <c r="M129" s="52">
        <f>'OC A CONTRATAR US$'!M129*'OC A CONTRATAR'!$O129</f>
        <v>0</v>
      </c>
      <c r="N129" s="52">
        <f>'OC A CONTRATAR US$'!N129*'OC A CONTRATAR'!$O129</f>
        <v>0</v>
      </c>
      <c r="O129" s="151">
        <f>IF($O$2=0,Encargos!C134,$O$2)</f>
        <v>4.8413000000000004</v>
      </c>
      <c r="P129" s="1">
        <f t="shared" si="14"/>
        <v>48426</v>
      </c>
      <c r="Q129" s="52"/>
      <c r="R129" s="52"/>
      <c r="S129" s="52"/>
      <c r="T129" s="151">
        <f>IF($T$2=0,Encargos!M134,$T$2)</f>
        <v>0</v>
      </c>
      <c r="V129" s="1">
        <f t="shared" si="15"/>
        <v>48426</v>
      </c>
      <c r="W129" s="52">
        <v>0</v>
      </c>
      <c r="X129" s="52">
        <v>0</v>
      </c>
      <c r="Y129" s="52">
        <f t="shared" si="7"/>
        <v>0</v>
      </c>
      <c r="Z129" s="151"/>
      <c r="AB129" s="76">
        <f t="shared" si="16"/>
        <v>48426</v>
      </c>
      <c r="AC129" s="21">
        <f t="shared" si="6"/>
        <v>222401850.29298383</v>
      </c>
      <c r="AD129" s="21">
        <f t="shared" si="10"/>
        <v>0</v>
      </c>
      <c r="AE129" s="21">
        <f t="shared" si="10"/>
        <v>0</v>
      </c>
    </row>
    <row r="130" spans="1:31" x14ac:dyDescent="0.3">
      <c r="A130" s="1">
        <f t="shared" si="11"/>
        <v>48457</v>
      </c>
      <c r="B130" s="52">
        <f>'OC A CONTRATAR US$'!B130*'OC A CONTRATAR'!$E130</f>
        <v>0</v>
      </c>
      <c r="C130" s="52">
        <f>'OC A CONTRATAR US$'!C130*'OC A CONTRATAR'!$E130</f>
        <v>0</v>
      </c>
      <c r="D130" s="52">
        <f>'OC A CONTRATAR US$'!D130*'OC A CONTRATAR'!$E130</f>
        <v>0</v>
      </c>
      <c r="E130" s="151">
        <f>IF($E$2=0,Encargos!C135,$E$2)</f>
        <v>5.35</v>
      </c>
      <c r="F130" s="1">
        <f t="shared" si="12"/>
        <v>48457</v>
      </c>
      <c r="G130" s="52">
        <f>'OC A CONTRATAR US$'!G130*'OC A CONTRATAR'!$J130</f>
        <v>0</v>
      </c>
      <c r="H130" s="52">
        <f>'OC A CONTRATAR US$'!H130*'OC A CONTRATAR'!$J130</f>
        <v>0</v>
      </c>
      <c r="I130" s="52">
        <f>'OC A CONTRATAR US$'!I130*'OC A CONTRATAR'!$J130</f>
        <v>0</v>
      </c>
      <c r="J130" s="151">
        <f>IF($J$2=0,Encargos!C135,$J$2)</f>
        <v>4.8413000000000004</v>
      </c>
      <c r="K130" s="1">
        <f t="shared" si="13"/>
        <v>48457</v>
      </c>
      <c r="L130" s="52">
        <f>'OC A CONTRATAR US$'!L130*'OC A CONTRATAR'!$O130</f>
        <v>0</v>
      </c>
      <c r="M130" s="52">
        <f>'OC A CONTRATAR US$'!M130*'OC A CONTRATAR'!$O130</f>
        <v>0</v>
      </c>
      <c r="N130" s="52">
        <f>'OC A CONTRATAR US$'!N130*'OC A CONTRATAR'!$O130</f>
        <v>0</v>
      </c>
      <c r="O130" s="151">
        <f>IF($O$2=0,Encargos!C135,$O$2)</f>
        <v>4.8413000000000004</v>
      </c>
      <c r="P130" s="1">
        <f t="shared" si="14"/>
        <v>48457</v>
      </c>
      <c r="Q130" s="52"/>
      <c r="R130" s="52"/>
      <c r="S130" s="52"/>
      <c r="T130" s="151">
        <f>IF($T$2=0,Encargos!M135,$T$2)</f>
        <v>0</v>
      </c>
      <c r="V130" s="1">
        <f t="shared" si="15"/>
        <v>48457</v>
      </c>
      <c r="W130" s="52">
        <v>0</v>
      </c>
      <c r="X130" s="52">
        <v>0</v>
      </c>
      <c r="Y130" s="52">
        <f t="shared" si="7"/>
        <v>0</v>
      </c>
      <c r="Z130" s="151"/>
      <c r="AB130" s="76">
        <f t="shared" si="16"/>
        <v>48457</v>
      </c>
      <c r="AC130" s="21">
        <f t="shared" si="6"/>
        <v>0</v>
      </c>
      <c r="AD130" s="21">
        <f t="shared" si="10"/>
        <v>0</v>
      </c>
      <c r="AE130" s="21">
        <f t="shared" si="10"/>
        <v>0</v>
      </c>
    </row>
    <row r="131" spans="1:31" x14ac:dyDescent="0.3">
      <c r="A131" s="1">
        <f t="shared" si="11"/>
        <v>48487</v>
      </c>
      <c r="B131" s="52">
        <f>'OC A CONTRATAR US$'!B131*'OC A CONTRATAR'!$E131</f>
        <v>0</v>
      </c>
      <c r="C131" s="52">
        <f>'OC A CONTRATAR US$'!C131*'OC A CONTRATAR'!$E131</f>
        <v>0</v>
      </c>
      <c r="D131" s="52">
        <f>'OC A CONTRATAR US$'!D131*'OC A CONTRATAR'!$E131</f>
        <v>0</v>
      </c>
      <c r="E131" s="151">
        <f>IF($E$2=0,Encargos!C136,$E$2)</f>
        <v>5.35</v>
      </c>
      <c r="F131" s="1">
        <f t="shared" si="12"/>
        <v>48487</v>
      </c>
      <c r="G131" s="52">
        <f>'OC A CONTRATAR US$'!G131*'OC A CONTRATAR'!$J131</f>
        <v>0</v>
      </c>
      <c r="H131" s="52">
        <f>'OC A CONTRATAR US$'!H131*'OC A CONTRATAR'!$J131</f>
        <v>0</v>
      </c>
      <c r="I131" s="52">
        <f>'OC A CONTRATAR US$'!I131*'OC A CONTRATAR'!$J131</f>
        <v>0</v>
      </c>
      <c r="J131" s="151">
        <f>IF($J$2=0,Encargos!C136,$J$2)</f>
        <v>4.8413000000000004</v>
      </c>
      <c r="K131" s="1">
        <f t="shared" si="13"/>
        <v>48487</v>
      </c>
      <c r="L131" s="52">
        <f>'OC A CONTRATAR US$'!L131*'OC A CONTRATAR'!$O131</f>
        <v>0</v>
      </c>
      <c r="M131" s="52">
        <f>'OC A CONTRATAR US$'!M131*'OC A CONTRATAR'!$O131</f>
        <v>0</v>
      </c>
      <c r="N131" s="52">
        <f>'OC A CONTRATAR US$'!N131*'OC A CONTRATAR'!$O131</f>
        <v>0</v>
      </c>
      <c r="O131" s="151">
        <f>IF($O$2=0,Encargos!C136,$O$2)</f>
        <v>4.8413000000000004</v>
      </c>
      <c r="P131" s="1">
        <f t="shared" si="14"/>
        <v>48487</v>
      </c>
      <c r="Q131" s="52"/>
      <c r="R131" s="52"/>
      <c r="S131" s="52"/>
      <c r="T131" s="151">
        <f>IF($T$2=0,Encargos!M136,$T$2)</f>
        <v>0</v>
      </c>
      <c r="V131" s="1">
        <f t="shared" si="15"/>
        <v>48487</v>
      </c>
      <c r="W131" s="52">
        <v>0</v>
      </c>
      <c r="X131" s="52">
        <v>0</v>
      </c>
      <c r="Y131" s="52">
        <f t="shared" si="7"/>
        <v>0</v>
      </c>
      <c r="Z131" s="151"/>
      <c r="AB131" s="76">
        <f t="shared" si="16"/>
        <v>48487</v>
      </c>
      <c r="AC131" s="21">
        <f t="shared" ref="AC131:AC194" si="17">SUMIF($A$2:$Z$2,AC$2,$A130:$Z131)</f>
        <v>0</v>
      </c>
      <c r="AD131" s="21">
        <f t="shared" si="10"/>
        <v>0</v>
      </c>
      <c r="AE131" s="21">
        <f t="shared" si="10"/>
        <v>0</v>
      </c>
    </row>
    <row r="132" spans="1:31" x14ac:dyDescent="0.3">
      <c r="A132" s="1">
        <f t="shared" si="11"/>
        <v>48518</v>
      </c>
      <c r="B132" s="52">
        <f>'OC A CONTRATAR US$'!B132*'OC A CONTRATAR'!$E132</f>
        <v>0</v>
      </c>
      <c r="C132" s="52">
        <f>'OC A CONTRATAR US$'!C132*'OC A CONTRATAR'!$E132</f>
        <v>0</v>
      </c>
      <c r="D132" s="52">
        <f>'OC A CONTRATAR US$'!D132*'OC A CONTRATAR'!$E132</f>
        <v>0</v>
      </c>
      <c r="E132" s="151">
        <f>IF($E$2=0,Encargos!C137,$E$2)</f>
        <v>5.35</v>
      </c>
      <c r="F132" s="1">
        <f t="shared" si="12"/>
        <v>48518</v>
      </c>
      <c r="G132" s="52">
        <f>'OC A CONTRATAR US$'!G132*'OC A CONTRATAR'!$J132</f>
        <v>0</v>
      </c>
      <c r="H132" s="52">
        <f>'OC A CONTRATAR US$'!H132*'OC A CONTRATAR'!$J132</f>
        <v>0</v>
      </c>
      <c r="I132" s="52">
        <f>'OC A CONTRATAR US$'!I132*'OC A CONTRATAR'!$J132</f>
        <v>0</v>
      </c>
      <c r="J132" s="151">
        <f>IF($J$2=0,Encargos!C137,$J$2)</f>
        <v>4.8413000000000004</v>
      </c>
      <c r="K132" s="1">
        <f t="shared" si="13"/>
        <v>48518</v>
      </c>
      <c r="L132" s="52">
        <f>'OC A CONTRATAR US$'!L132*'OC A CONTRATAR'!$O132</f>
        <v>0</v>
      </c>
      <c r="M132" s="52">
        <f>'OC A CONTRATAR US$'!M132*'OC A CONTRATAR'!$O132</f>
        <v>0</v>
      </c>
      <c r="N132" s="52">
        <f>'OC A CONTRATAR US$'!N132*'OC A CONTRATAR'!$O132</f>
        <v>0</v>
      </c>
      <c r="O132" s="151">
        <f>IF($O$2=0,Encargos!C137,$O$2)</f>
        <v>4.8413000000000004</v>
      </c>
      <c r="P132" s="1">
        <f t="shared" si="14"/>
        <v>48518</v>
      </c>
      <c r="Q132" s="52"/>
      <c r="R132" s="52"/>
      <c r="S132" s="52"/>
      <c r="T132" s="151">
        <f>IF($T$2=0,Encargos!M137,$T$2)</f>
        <v>0</v>
      </c>
      <c r="V132" s="1">
        <f t="shared" si="15"/>
        <v>48518</v>
      </c>
      <c r="W132" s="52">
        <v>0</v>
      </c>
      <c r="X132" s="52">
        <v>0</v>
      </c>
      <c r="Y132" s="52">
        <f t="shared" ref="Y132:Y195" si="18">W132+X132</f>
        <v>0</v>
      </c>
      <c r="Z132" s="151"/>
      <c r="AB132" s="76">
        <f t="shared" si="16"/>
        <v>48518</v>
      </c>
      <c r="AC132" s="21">
        <f t="shared" si="17"/>
        <v>0</v>
      </c>
      <c r="AD132" s="21">
        <f t="shared" si="10"/>
        <v>0</v>
      </c>
      <c r="AE132" s="21">
        <f t="shared" si="10"/>
        <v>0</v>
      </c>
    </row>
    <row r="133" spans="1:31" x14ac:dyDescent="0.3">
      <c r="A133" s="1">
        <f t="shared" si="11"/>
        <v>48548</v>
      </c>
      <c r="B133" s="52">
        <f>'OC A CONTRATAR US$'!B133*'OC A CONTRATAR'!$E133</f>
        <v>0</v>
      </c>
      <c r="C133" s="52">
        <f>'OC A CONTRATAR US$'!C133*'OC A CONTRATAR'!$E133</f>
        <v>0</v>
      </c>
      <c r="D133" s="52">
        <f>'OC A CONTRATAR US$'!D133*'OC A CONTRATAR'!$E133</f>
        <v>0</v>
      </c>
      <c r="E133" s="151">
        <f>IF($E$2=0,Encargos!C138,$E$2)</f>
        <v>5.35</v>
      </c>
      <c r="F133" s="1">
        <f t="shared" si="12"/>
        <v>48548</v>
      </c>
      <c r="G133" s="52">
        <f>'OC A CONTRATAR US$'!G133*'OC A CONTRATAR'!$J133</f>
        <v>0</v>
      </c>
      <c r="H133" s="52">
        <f>'OC A CONTRATAR US$'!H133*'OC A CONTRATAR'!$J133</f>
        <v>0</v>
      </c>
      <c r="I133" s="52">
        <f>'OC A CONTRATAR US$'!I133*'OC A CONTRATAR'!$J133</f>
        <v>0</v>
      </c>
      <c r="J133" s="151">
        <f>IF($J$2=0,Encargos!C138,$J$2)</f>
        <v>4.8413000000000004</v>
      </c>
      <c r="K133" s="1">
        <f t="shared" si="13"/>
        <v>48548</v>
      </c>
      <c r="L133" s="52">
        <f>'OC A CONTRATAR US$'!L133*'OC A CONTRATAR'!$O133</f>
        <v>0</v>
      </c>
      <c r="M133" s="52">
        <f>'OC A CONTRATAR US$'!M133*'OC A CONTRATAR'!$O133</f>
        <v>0</v>
      </c>
      <c r="N133" s="52">
        <f>'OC A CONTRATAR US$'!N133*'OC A CONTRATAR'!$O133</f>
        <v>0</v>
      </c>
      <c r="O133" s="151">
        <f>IF($O$2=0,Encargos!C138,$O$2)</f>
        <v>4.8413000000000004</v>
      </c>
      <c r="P133" s="1">
        <f t="shared" si="14"/>
        <v>48548</v>
      </c>
      <c r="Q133" s="52"/>
      <c r="R133" s="52"/>
      <c r="S133" s="52"/>
      <c r="T133" s="151">
        <f>IF($T$2=0,Encargos!M138,$T$2)</f>
        <v>0</v>
      </c>
      <c r="V133" s="1">
        <f t="shared" si="15"/>
        <v>48548</v>
      </c>
      <c r="W133" s="52">
        <v>0</v>
      </c>
      <c r="X133" s="52">
        <v>0</v>
      </c>
      <c r="Y133" s="52">
        <f t="shared" si="18"/>
        <v>0</v>
      </c>
      <c r="Z133" s="151"/>
      <c r="AB133" s="76">
        <f t="shared" si="16"/>
        <v>48548</v>
      </c>
      <c r="AC133" s="21">
        <f t="shared" si="17"/>
        <v>0</v>
      </c>
      <c r="AD133" s="21">
        <f t="shared" si="10"/>
        <v>0</v>
      </c>
      <c r="AE133" s="21">
        <f t="shared" si="10"/>
        <v>0</v>
      </c>
    </row>
    <row r="134" spans="1:31" x14ac:dyDescent="0.3">
      <c r="A134" s="1">
        <f t="shared" si="11"/>
        <v>48579</v>
      </c>
      <c r="B134" s="52">
        <f>'OC A CONTRATAR US$'!B134*'OC A CONTRATAR'!$E134</f>
        <v>16049999.999999998</v>
      </c>
      <c r="C134" s="52">
        <f>'OC A CONTRATAR US$'!C134*'OC A CONTRATAR'!$E134</f>
        <v>9709989.1711505596</v>
      </c>
      <c r="D134" s="52">
        <f>'OC A CONTRATAR US$'!D134*'OC A CONTRATAR'!$E134</f>
        <v>25759989.171150558</v>
      </c>
      <c r="E134" s="151">
        <f>IF($E$2=0,Encargos!C139,$E$2)</f>
        <v>5.35</v>
      </c>
      <c r="F134" s="1">
        <f t="shared" si="12"/>
        <v>48579</v>
      </c>
      <c r="G134" s="52">
        <f>'OC A CONTRATAR US$'!G134*'OC A CONTRATAR'!$J134</f>
        <v>6147243.1912681926</v>
      </c>
      <c r="H134" s="52">
        <f>'OC A CONTRATAR US$'!H134*'OC A CONTRATAR'!$J134</f>
        <v>3606285.8004882107</v>
      </c>
      <c r="I134" s="52">
        <f>'OC A CONTRATAR US$'!I134*'OC A CONTRATAR'!$J134</f>
        <v>9753528.9917564038</v>
      </c>
      <c r="J134" s="151">
        <f>IF($J$2=0,Encargos!C139,$J$2)</f>
        <v>4.8413000000000004</v>
      </c>
      <c r="K134" s="1">
        <f t="shared" si="13"/>
        <v>48579</v>
      </c>
      <c r="L134" s="52">
        <f>'OC A CONTRATAR US$'!L134*'OC A CONTRATAR'!$O134</f>
        <v>27204607.101715628</v>
      </c>
      <c r="M134" s="52">
        <f>'OC A CONTRATAR US$'!M134*'OC A CONTRATAR'!$O134</f>
        <v>31412436.379769575</v>
      </c>
      <c r="N134" s="52">
        <f>'OC A CONTRATAR US$'!N134*'OC A CONTRATAR'!$O134</f>
        <v>58617043.48148521</v>
      </c>
      <c r="O134" s="151">
        <f>IF($O$2=0,Encargos!C139,$O$2)</f>
        <v>4.8413000000000004</v>
      </c>
      <c r="P134" s="1">
        <f t="shared" si="14"/>
        <v>48579</v>
      </c>
      <c r="Q134" s="52"/>
      <c r="R134" s="52"/>
      <c r="S134" s="52"/>
      <c r="T134" s="151">
        <f>IF($T$2=0,Encargos!M139,$T$2)</f>
        <v>0</v>
      </c>
      <c r="V134" s="1">
        <f t="shared" si="15"/>
        <v>48579</v>
      </c>
      <c r="W134" s="52">
        <v>173000000</v>
      </c>
      <c r="X134" s="52">
        <v>34382841.229014009</v>
      </c>
      <c r="Y134" s="52">
        <f t="shared" si="18"/>
        <v>207382841.22901401</v>
      </c>
      <c r="Z134" s="151"/>
      <c r="AB134" s="76">
        <f t="shared" si="16"/>
        <v>48579</v>
      </c>
      <c r="AC134" s="21">
        <f t="shared" si="17"/>
        <v>0</v>
      </c>
      <c r="AD134" s="21">
        <f t="shared" si="10"/>
        <v>79111552.580422357</v>
      </c>
      <c r="AE134" s="21">
        <f t="shared" si="10"/>
        <v>301513402.87340617</v>
      </c>
    </row>
    <row r="135" spans="1:31" x14ac:dyDescent="0.3">
      <c r="A135" s="1">
        <f t="shared" si="11"/>
        <v>48610</v>
      </c>
      <c r="B135" s="52">
        <f>'OC A CONTRATAR US$'!B135*'OC A CONTRATAR'!$E135</f>
        <v>0</v>
      </c>
      <c r="C135" s="52">
        <f>'OC A CONTRATAR US$'!C135*'OC A CONTRATAR'!$E135</f>
        <v>0</v>
      </c>
      <c r="D135" s="52">
        <f>'OC A CONTRATAR US$'!D135*'OC A CONTRATAR'!$E135</f>
        <v>0</v>
      </c>
      <c r="E135" s="151">
        <f>IF($E$2=0,Encargos!C140,$E$2)</f>
        <v>5.35</v>
      </c>
      <c r="F135" s="1">
        <f t="shared" si="12"/>
        <v>48610</v>
      </c>
      <c r="G135" s="52">
        <f>'OC A CONTRATAR US$'!G135*'OC A CONTRATAR'!$J135</f>
        <v>0</v>
      </c>
      <c r="H135" s="52">
        <f>'OC A CONTRATAR US$'!H135*'OC A CONTRATAR'!$J135</f>
        <v>0</v>
      </c>
      <c r="I135" s="52">
        <f>'OC A CONTRATAR US$'!I135*'OC A CONTRATAR'!$J135</f>
        <v>0</v>
      </c>
      <c r="J135" s="151">
        <f>IF($J$2=0,Encargos!C140,$J$2)</f>
        <v>4.8413000000000004</v>
      </c>
      <c r="K135" s="1">
        <f t="shared" si="13"/>
        <v>48610</v>
      </c>
      <c r="L135" s="52">
        <f>'OC A CONTRATAR US$'!L135*'OC A CONTRATAR'!$O135</f>
        <v>0</v>
      </c>
      <c r="M135" s="52">
        <f>'OC A CONTRATAR US$'!M135*'OC A CONTRATAR'!$O135</f>
        <v>0</v>
      </c>
      <c r="N135" s="52">
        <f>'OC A CONTRATAR US$'!N135*'OC A CONTRATAR'!$O135</f>
        <v>0</v>
      </c>
      <c r="O135" s="151">
        <f>IF($O$2=0,Encargos!C140,$O$2)</f>
        <v>4.8413000000000004</v>
      </c>
      <c r="P135" s="1">
        <f t="shared" si="14"/>
        <v>48610</v>
      </c>
      <c r="Q135" s="52"/>
      <c r="R135" s="52"/>
      <c r="S135" s="52"/>
      <c r="T135" s="151">
        <f>IF($T$2=0,Encargos!M140,$T$2)</f>
        <v>0</v>
      </c>
      <c r="V135" s="1">
        <f t="shared" si="15"/>
        <v>48610</v>
      </c>
      <c r="W135" s="52">
        <v>0</v>
      </c>
      <c r="X135" s="52">
        <v>0</v>
      </c>
      <c r="Y135" s="52">
        <f t="shared" si="18"/>
        <v>0</v>
      </c>
      <c r="Z135" s="151"/>
      <c r="AB135" s="76">
        <f t="shared" si="16"/>
        <v>48610</v>
      </c>
      <c r="AC135" s="21">
        <f t="shared" si="17"/>
        <v>222401850.29298383</v>
      </c>
      <c r="AD135" s="21">
        <f t="shared" si="10"/>
        <v>0</v>
      </c>
      <c r="AE135" s="21">
        <f t="shared" si="10"/>
        <v>0</v>
      </c>
    </row>
    <row r="136" spans="1:31" x14ac:dyDescent="0.3">
      <c r="A136" s="1">
        <f t="shared" si="11"/>
        <v>48638</v>
      </c>
      <c r="B136" s="52">
        <f>'OC A CONTRATAR US$'!B136*'OC A CONTRATAR'!$E136</f>
        <v>0</v>
      </c>
      <c r="C136" s="52">
        <f>'OC A CONTRATAR US$'!C136*'OC A CONTRATAR'!$E136</f>
        <v>0</v>
      </c>
      <c r="D136" s="52">
        <f>'OC A CONTRATAR US$'!D136*'OC A CONTRATAR'!$E136</f>
        <v>0</v>
      </c>
      <c r="E136" s="151">
        <f>IF($E$2=0,Encargos!C141,$E$2)</f>
        <v>5.35</v>
      </c>
      <c r="F136" s="1">
        <f t="shared" si="12"/>
        <v>48638</v>
      </c>
      <c r="G136" s="52">
        <f>'OC A CONTRATAR US$'!G136*'OC A CONTRATAR'!$J136</f>
        <v>0</v>
      </c>
      <c r="H136" s="52">
        <f>'OC A CONTRATAR US$'!H136*'OC A CONTRATAR'!$J136</f>
        <v>0</v>
      </c>
      <c r="I136" s="52">
        <f>'OC A CONTRATAR US$'!I136*'OC A CONTRATAR'!$J136</f>
        <v>0</v>
      </c>
      <c r="J136" s="151">
        <f>IF($J$2=0,Encargos!C141,$J$2)</f>
        <v>4.8413000000000004</v>
      </c>
      <c r="K136" s="1">
        <f t="shared" si="13"/>
        <v>48638</v>
      </c>
      <c r="L136" s="52">
        <f>'OC A CONTRATAR US$'!L136*'OC A CONTRATAR'!$O136</f>
        <v>0</v>
      </c>
      <c r="M136" s="52">
        <f>'OC A CONTRATAR US$'!M136*'OC A CONTRATAR'!$O136</f>
        <v>0</v>
      </c>
      <c r="N136" s="52">
        <f>'OC A CONTRATAR US$'!N136*'OC A CONTRATAR'!$O136</f>
        <v>0</v>
      </c>
      <c r="O136" s="151">
        <f>IF($O$2=0,Encargos!C141,$O$2)</f>
        <v>4.8413000000000004</v>
      </c>
      <c r="P136" s="1">
        <f t="shared" si="14"/>
        <v>48638</v>
      </c>
      <c r="Q136" s="52"/>
      <c r="R136" s="52"/>
      <c r="S136" s="52"/>
      <c r="T136" s="151">
        <f>IF($T$2=0,Encargos!M141,$T$2)</f>
        <v>0</v>
      </c>
      <c r="V136" s="1">
        <f t="shared" si="15"/>
        <v>48638</v>
      </c>
      <c r="W136" s="52">
        <v>0</v>
      </c>
      <c r="X136" s="52">
        <v>0</v>
      </c>
      <c r="Y136" s="52">
        <f t="shared" si="18"/>
        <v>0</v>
      </c>
      <c r="Z136" s="151"/>
      <c r="AB136" s="76">
        <f t="shared" si="16"/>
        <v>48638</v>
      </c>
      <c r="AC136" s="21">
        <f t="shared" si="17"/>
        <v>0</v>
      </c>
      <c r="AD136" s="21">
        <f t="shared" si="10"/>
        <v>0</v>
      </c>
      <c r="AE136" s="21">
        <f t="shared" si="10"/>
        <v>0</v>
      </c>
    </row>
    <row r="137" spans="1:31" x14ac:dyDescent="0.3">
      <c r="A137" s="1">
        <f t="shared" si="11"/>
        <v>48669</v>
      </c>
      <c r="B137" s="52">
        <f>'OC A CONTRATAR US$'!B137*'OC A CONTRATAR'!$E137</f>
        <v>0</v>
      </c>
      <c r="C137" s="52">
        <f>'OC A CONTRATAR US$'!C137*'OC A CONTRATAR'!$E137</f>
        <v>0</v>
      </c>
      <c r="D137" s="52">
        <f>'OC A CONTRATAR US$'!D137*'OC A CONTRATAR'!$E137</f>
        <v>0</v>
      </c>
      <c r="E137" s="151">
        <f>IF($E$2=0,Encargos!C142,$E$2)</f>
        <v>5.35</v>
      </c>
      <c r="F137" s="1">
        <f t="shared" si="12"/>
        <v>48669</v>
      </c>
      <c r="G137" s="52">
        <f>'OC A CONTRATAR US$'!G137*'OC A CONTRATAR'!$J137</f>
        <v>0</v>
      </c>
      <c r="H137" s="52">
        <f>'OC A CONTRATAR US$'!H137*'OC A CONTRATAR'!$J137</f>
        <v>0</v>
      </c>
      <c r="I137" s="52">
        <f>'OC A CONTRATAR US$'!I137*'OC A CONTRATAR'!$J137</f>
        <v>0</v>
      </c>
      <c r="J137" s="151">
        <f>IF($J$2=0,Encargos!C142,$J$2)</f>
        <v>4.8413000000000004</v>
      </c>
      <c r="K137" s="1">
        <f t="shared" si="13"/>
        <v>48669</v>
      </c>
      <c r="L137" s="52">
        <f>'OC A CONTRATAR US$'!L137*'OC A CONTRATAR'!$O137</f>
        <v>0</v>
      </c>
      <c r="M137" s="52">
        <f>'OC A CONTRATAR US$'!M137*'OC A CONTRATAR'!$O137</f>
        <v>0</v>
      </c>
      <c r="N137" s="52">
        <f>'OC A CONTRATAR US$'!N137*'OC A CONTRATAR'!$O137</f>
        <v>0</v>
      </c>
      <c r="O137" s="151">
        <f>IF($O$2=0,Encargos!C142,$O$2)</f>
        <v>4.8413000000000004</v>
      </c>
      <c r="P137" s="1">
        <f t="shared" si="14"/>
        <v>48669</v>
      </c>
      <c r="Q137" s="52"/>
      <c r="R137" s="52"/>
      <c r="S137" s="52"/>
      <c r="T137" s="151">
        <f>IF($T$2=0,Encargos!M142,$T$2)</f>
        <v>0</v>
      </c>
      <c r="V137" s="1">
        <f t="shared" si="15"/>
        <v>48669</v>
      </c>
      <c r="W137" s="52">
        <v>0</v>
      </c>
      <c r="X137" s="52">
        <v>0</v>
      </c>
      <c r="Y137" s="52">
        <f t="shared" si="18"/>
        <v>0</v>
      </c>
      <c r="Z137" s="151"/>
      <c r="AB137" s="76">
        <f t="shared" si="16"/>
        <v>48669</v>
      </c>
      <c r="AC137" s="21">
        <f t="shared" si="17"/>
        <v>0</v>
      </c>
      <c r="AD137" s="21">
        <f t="shared" si="10"/>
        <v>0</v>
      </c>
      <c r="AE137" s="21">
        <f t="shared" si="10"/>
        <v>0</v>
      </c>
    </row>
    <row r="138" spans="1:31" x14ac:dyDescent="0.3">
      <c r="A138" s="1">
        <f t="shared" si="11"/>
        <v>48699</v>
      </c>
      <c r="B138" s="52">
        <f>'OC A CONTRATAR US$'!B138*'OC A CONTRATAR'!$E138</f>
        <v>0</v>
      </c>
      <c r="C138" s="52">
        <f>'OC A CONTRATAR US$'!C138*'OC A CONTRATAR'!$E138</f>
        <v>0</v>
      </c>
      <c r="D138" s="52">
        <f>'OC A CONTRATAR US$'!D138*'OC A CONTRATAR'!$E138</f>
        <v>0</v>
      </c>
      <c r="E138" s="151">
        <f>IF($E$2=0,Encargos!C143,$E$2)</f>
        <v>5.35</v>
      </c>
      <c r="F138" s="1">
        <f t="shared" si="12"/>
        <v>48699</v>
      </c>
      <c r="G138" s="52">
        <f>'OC A CONTRATAR US$'!G138*'OC A CONTRATAR'!$J138</f>
        <v>0</v>
      </c>
      <c r="H138" s="52">
        <f>'OC A CONTRATAR US$'!H138*'OC A CONTRATAR'!$J138</f>
        <v>0</v>
      </c>
      <c r="I138" s="52">
        <f>'OC A CONTRATAR US$'!I138*'OC A CONTRATAR'!$J138</f>
        <v>0</v>
      </c>
      <c r="J138" s="151">
        <f>IF($J$2=0,Encargos!C143,$J$2)</f>
        <v>4.8413000000000004</v>
      </c>
      <c r="K138" s="1">
        <f t="shared" si="13"/>
        <v>48699</v>
      </c>
      <c r="L138" s="52">
        <f>'OC A CONTRATAR US$'!L138*'OC A CONTRATAR'!$O138</f>
        <v>0</v>
      </c>
      <c r="M138" s="52">
        <f>'OC A CONTRATAR US$'!M138*'OC A CONTRATAR'!$O138</f>
        <v>0</v>
      </c>
      <c r="N138" s="52">
        <f>'OC A CONTRATAR US$'!N138*'OC A CONTRATAR'!$O138</f>
        <v>0</v>
      </c>
      <c r="O138" s="151">
        <f>IF($O$2=0,Encargos!C143,$O$2)</f>
        <v>4.8413000000000004</v>
      </c>
      <c r="P138" s="1">
        <f t="shared" si="14"/>
        <v>48699</v>
      </c>
      <c r="Q138" s="52"/>
      <c r="R138" s="52"/>
      <c r="S138" s="52"/>
      <c r="T138" s="151">
        <f>IF($T$2=0,Encargos!M143,$T$2)</f>
        <v>0</v>
      </c>
      <c r="V138" s="1">
        <f t="shared" si="15"/>
        <v>48699</v>
      </c>
      <c r="W138" s="52">
        <v>0</v>
      </c>
      <c r="X138" s="52">
        <v>0</v>
      </c>
      <c r="Y138" s="52">
        <f t="shared" si="18"/>
        <v>0</v>
      </c>
      <c r="Z138" s="151"/>
      <c r="AB138" s="76">
        <f t="shared" si="16"/>
        <v>48699</v>
      </c>
      <c r="AC138" s="21">
        <f t="shared" si="17"/>
        <v>0</v>
      </c>
      <c r="AD138" s="21">
        <f t="shared" si="10"/>
        <v>0</v>
      </c>
      <c r="AE138" s="21">
        <f t="shared" si="10"/>
        <v>0</v>
      </c>
    </row>
    <row r="139" spans="1:31" x14ac:dyDescent="0.3">
      <c r="A139" s="1">
        <f t="shared" si="11"/>
        <v>48730</v>
      </c>
      <c r="B139" s="52">
        <f>'OC A CONTRATAR US$'!B139*'OC A CONTRATAR'!$E139</f>
        <v>0</v>
      </c>
      <c r="C139" s="52">
        <f>'OC A CONTRATAR US$'!C139*'OC A CONTRATAR'!$E139</f>
        <v>0</v>
      </c>
      <c r="D139" s="52">
        <f>'OC A CONTRATAR US$'!D139*'OC A CONTRATAR'!$E139</f>
        <v>0</v>
      </c>
      <c r="E139" s="151">
        <f>IF($E$2=0,Encargos!C144,$E$2)</f>
        <v>5.35</v>
      </c>
      <c r="F139" s="1">
        <f t="shared" si="12"/>
        <v>48730</v>
      </c>
      <c r="G139" s="52">
        <f>'OC A CONTRATAR US$'!G139*'OC A CONTRATAR'!$J139</f>
        <v>0</v>
      </c>
      <c r="H139" s="52">
        <f>'OC A CONTRATAR US$'!H139*'OC A CONTRATAR'!$J139</f>
        <v>0</v>
      </c>
      <c r="I139" s="52">
        <f>'OC A CONTRATAR US$'!I139*'OC A CONTRATAR'!$J139</f>
        <v>0</v>
      </c>
      <c r="J139" s="151">
        <f>IF($J$2=0,Encargos!C144,$J$2)</f>
        <v>4.8413000000000004</v>
      </c>
      <c r="K139" s="1">
        <f t="shared" si="13"/>
        <v>48730</v>
      </c>
      <c r="L139" s="52">
        <f>'OC A CONTRATAR US$'!L139*'OC A CONTRATAR'!$O139</f>
        <v>0</v>
      </c>
      <c r="M139" s="52">
        <f>'OC A CONTRATAR US$'!M139*'OC A CONTRATAR'!$O139</f>
        <v>0</v>
      </c>
      <c r="N139" s="52">
        <f>'OC A CONTRATAR US$'!N139*'OC A CONTRATAR'!$O139</f>
        <v>0</v>
      </c>
      <c r="O139" s="151">
        <f>IF($O$2=0,Encargos!C144,$O$2)</f>
        <v>4.8413000000000004</v>
      </c>
      <c r="P139" s="1">
        <f t="shared" si="14"/>
        <v>48730</v>
      </c>
      <c r="Q139" s="52"/>
      <c r="R139" s="52"/>
      <c r="S139" s="52"/>
      <c r="T139" s="151">
        <f>IF($T$2=0,Encargos!M144,$T$2)</f>
        <v>0</v>
      </c>
      <c r="V139" s="1">
        <f t="shared" si="15"/>
        <v>48730</v>
      </c>
      <c r="W139" s="52">
        <v>0</v>
      </c>
      <c r="X139" s="52">
        <v>0</v>
      </c>
      <c r="Y139" s="52">
        <f t="shared" si="18"/>
        <v>0</v>
      </c>
      <c r="Z139" s="151"/>
      <c r="AB139" s="76">
        <f t="shared" si="16"/>
        <v>48730</v>
      </c>
      <c r="AC139" s="21">
        <f t="shared" si="17"/>
        <v>0</v>
      </c>
      <c r="AD139" s="21">
        <f t="shared" si="10"/>
        <v>0</v>
      </c>
      <c r="AE139" s="21">
        <f t="shared" si="10"/>
        <v>0</v>
      </c>
    </row>
    <row r="140" spans="1:31" x14ac:dyDescent="0.3">
      <c r="A140" s="1">
        <f t="shared" si="11"/>
        <v>48760</v>
      </c>
      <c r="B140" s="52">
        <f>'OC A CONTRATAR US$'!B140*'OC A CONTRATAR'!$E140</f>
        <v>16049999.999999998</v>
      </c>
      <c r="C140" s="52">
        <f>'OC A CONTRATAR US$'!C140*'OC A CONTRATAR'!$E140</f>
        <v>9399046.9414202757</v>
      </c>
      <c r="D140" s="52">
        <f>'OC A CONTRATAR US$'!D140*'OC A CONTRATAR'!$E140</f>
        <v>25449046.941420276</v>
      </c>
      <c r="E140" s="151">
        <f>IF($E$2=0,Encargos!C145,$E$2)</f>
        <v>5.35</v>
      </c>
      <c r="F140" s="1">
        <f t="shared" si="12"/>
        <v>48760</v>
      </c>
      <c r="G140" s="52">
        <f>'OC A CONTRATAR US$'!G140*'OC A CONTRATAR'!$J140</f>
        <v>6147243.1912681926</v>
      </c>
      <c r="H140" s="52">
        <f>'OC A CONTRATAR US$'!H140*'OC A CONTRATAR'!$J140</f>
        <v>3487393.003829306</v>
      </c>
      <c r="I140" s="52">
        <f>'OC A CONTRATAR US$'!I140*'OC A CONTRATAR'!$J140</f>
        <v>9634636.1950974986</v>
      </c>
      <c r="J140" s="151">
        <f>IF($J$2=0,Encargos!C145,$J$2)</f>
        <v>4.8413000000000004</v>
      </c>
      <c r="K140" s="1">
        <f t="shared" si="13"/>
        <v>48760</v>
      </c>
      <c r="L140" s="52">
        <f>'OC A CONTRATAR US$'!L140*'OC A CONTRATAR'!$O140</f>
        <v>27204607.101715628</v>
      </c>
      <c r="M140" s="52">
        <f>'OC A CONTRATAR US$'!M140*'OC A CONTRATAR'!$O140</f>
        <v>30759811.08916422</v>
      </c>
      <c r="N140" s="52">
        <f>'OC A CONTRATAR US$'!N140*'OC A CONTRATAR'!$O140</f>
        <v>57964418.190879852</v>
      </c>
      <c r="O140" s="151">
        <f>IF($O$2=0,Encargos!C145,$O$2)</f>
        <v>4.8413000000000004</v>
      </c>
      <c r="P140" s="1">
        <f t="shared" si="14"/>
        <v>48760</v>
      </c>
      <c r="Q140" s="52"/>
      <c r="R140" s="52"/>
      <c r="S140" s="52"/>
      <c r="T140" s="151">
        <f>IF($T$2=0,Encargos!M145,$T$2)</f>
        <v>0</v>
      </c>
      <c r="V140" s="1">
        <f t="shared" si="15"/>
        <v>48760</v>
      </c>
      <c r="W140" s="52">
        <v>173000000</v>
      </c>
      <c r="X140" s="52">
        <v>25579159.535133004</v>
      </c>
      <c r="Y140" s="52">
        <f t="shared" si="18"/>
        <v>198579159.535133</v>
      </c>
      <c r="Z140" s="151"/>
      <c r="AB140" s="76">
        <f t="shared" si="16"/>
        <v>48760</v>
      </c>
      <c r="AC140" s="21">
        <f t="shared" si="17"/>
        <v>0</v>
      </c>
      <c r="AD140" s="21">
        <f t="shared" si="10"/>
        <v>69225410.569546804</v>
      </c>
      <c r="AE140" s="21">
        <f t="shared" si="10"/>
        <v>291627260.86253065</v>
      </c>
    </row>
    <row r="141" spans="1:31" x14ac:dyDescent="0.3">
      <c r="A141" s="1">
        <f t="shared" si="11"/>
        <v>48791</v>
      </c>
      <c r="B141" s="52">
        <f>'OC A CONTRATAR US$'!B141*'OC A CONTRATAR'!$E141</f>
        <v>0</v>
      </c>
      <c r="C141" s="52">
        <f>'OC A CONTRATAR US$'!C141*'OC A CONTRATAR'!$E141</f>
        <v>0</v>
      </c>
      <c r="D141" s="52">
        <f>'OC A CONTRATAR US$'!D141*'OC A CONTRATAR'!$E141</f>
        <v>0</v>
      </c>
      <c r="E141" s="151">
        <f>IF($E$2=0,Encargos!C146,$E$2)</f>
        <v>5.35</v>
      </c>
      <c r="F141" s="1">
        <f t="shared" si="12"/>
        <v>48791</v>
      </c>
      <c r="G141" s="52">
        <f>'OC A CONTRATAR US$'!G141*'OC A CONTRATAR'!$J141</f>
        <v>0</v>
      </c>
      <c r="H141" s="52">
        <f>'OC A CONTRATAR US$'!H141*'OC A CONTRATAR'!$J141</f>
        <v>0</v>
      </c>
      <c r="I141" s="52">
        <f>'OC A CONTRATAR US$'!I141*'OC A CONTRATAR'!$J141</f>
        <v>0</v>
      </c>
      <c r="J141" s="151">
        <f>IF($J$2=0,Encargos!C146,$J$2)</f>
        <v>4.8413000000000004</v>
      </c>
      <c r="K141" s="1">
        <f t="shared" si="13"/>
        <v>48791</v>
      </c>
      <c r="L141" s="52">
        <f>'OC A CONTRATAR US$'!L141*'OC A CONTRATAR'!$O141</f>
        <v>0</v>
      </c>
      <c r="M141" s="52">
        <f>'OC A CONTRATAR US$'!M141*'OC A CONTRATAR'!$O141</f>
        <v>0</v>
      </c>
      <c r="N141" s="52">
        <f>'OC A CONTRATAR US$'!N141*'OC A CONTRATAR'!$O141</f>
        <v>0</v>
      </c>
      <c r="O141" s="151">
        <f>IF($O$2=0,Encargos!C146,$O$2)</f>
        <v>4.8413000000000004</v>
      </c>
      <c r="P141" s="1">
        <f t="shared" si="14"/>
        <v>48791</v>
      </c>
      <c r="Q141" s="52"/>
      <c r="R141" s="52"/>
      <c r="S141" s="52"/>
      <c r="T141" s="151">
        <f>IF($T$2=0,Encargos!M146,$T$2)</f>
        <v>0</v>
      </c>
      <c r="V141" s="1">
        <f t="shared" si="15"/>
        <v>48791</v>
      </c>
      <c r="W141" s="52">
        <v>0</v>
      </c>
      <c r="X141" s="52">
        <v>0</v>
      </c>
      <c r="Y141" s="52">
        <f t="shared" si="18"/>
        <v>0</v>
      </c>
      <c r="Z141" s="151"/>
      <c r="AB141" s="76">
        <f t="shared" si="16"/>
        <v>48791</v>
      </c>
      <c r="AC141" s="21">
        <f t="shared" si="17"/>
        <v>222401850.29298383</v>
      </c>
      <c r="AD141" s="21">
        <f t="shared" si="10"/>
        <v>0</v>
      </c>
      <c r="AE141" s="21">
        <f t="shared" si="10"/>
        <v>0</v>
      </c>
    </row>
    <row r="142" spans="1:31" x14ac:dyDescent="0.3">
      <c r="A142" s="1">
        <f t="shared" si="11"/>
        <v>48822</v>
      </c>
      <c r="B142" s="52">
        <f>'OC A CONTRATAR US$'!B142*'OC A CONTRATAR'!$E142</f>
        <v>0</v>
      </c>
      <c r="C142" s="52">
        <f>'OC A CONTRATAR US$'!C142*'OC A CONTRATAR'!$E142</f>
        <v>0</v>
      </c>
      <c r="D142" s="52">
        <f>'OC A CONTRATAR US$'!D142*'OC A CONTRATAR'!$E142</f>
        <v>0</v>
      </c>
      <c r="E142" s="151">
        <f>IF($E$2=0,Encargos!C147,$E$2)</f>
        <v>5.35</v>
      </c>
      <c r="F142" s="1">
        <f t="shared" si="12"/>
        <v>48822</v>
      </c>
      <c r="G142" s="52">
        <f>'OC A CONTRATAR US$'!G142*'OC A CONTRATAR'!$J142</f>
        <v>0</v>
      </c>
      <c r="H142" s="52">
        <f>'OC A CONTRATAR US$'!H142*'OC A CONTRATAR'!$J142</f>
        <v>0</v>
      </c>
      <c r="I142" s="52">
        <f>'OC A CONTRATAR US$'!I142*'OC A CONTRATAR'!$J142</f>
        <v>0</v>
      </c>
      <c r="J142" s="151">
        <f>IF($J$2=0,Encargos!C147,$J$2)</f>
        <v>4.8413000000000004</v>
      </c>
      <c r="K142" s="1">
        <f t="shared" si="13"/>
        <v>48822</v>
      </c>
      <c r="L142" s="52">
        <f>'OC A CONTRATAR US$'!L142*'OC A CONTRATAR'!$O142</f>
        <v>0</v>
      </c>
      <c r="M142" s="52">
        <f>'OC A CONTRATAR US$'!M142*'OC A CONTRATAR'!$O142</f>
        <v>0</v>
      </c>
      <c r="N142" s="52">
        <f>'OC A CONTRATAR US$'!N142*'OC A CONTRATAR'!$O142</f>
        <v>0</v>
      </c>
      <c r="O142" s="151">
        <f>IF($O$2=0,Encargos!C147,$O$2)</f>
        <v>4.8413000000000004</v>
      </c>
      <c r="P142" s="1">
        <f t="shared" si="14"/>
        <v>48822</v>
      </c>
      <c r="Q142" s="52"/>
      <c r="R142" s="52"/>
      <c r="S142" s="52"/>
      <c r="T142" s="151">
        <f>IF($T$2=0,Encargos!M147,$T$2)</f>
        <v>0</v>
      </c>
      <c r="V142" s="1">
        <f t="shared" si="15"/>
        <v>48822</v>
      </c>
      <c r="W142" s="52">
        <v>0</v>
      </c>
      <c r="X142" s="52">
        <v>0</v>
      </c>
      <c r="Y142" s="52">
        <f t="shared" si="18"/>
        <v>0</v>
      </c>
      <c r="Z142" s="151"/>
      <c r="AB142" s="76">
        <f t="shared" si="16"/>
        <v>48822</v>
      </c>
      <c r="AC142" s="21">
        <f t="shared" si="17"/>
        <v>0</v>
      </c>
      <c r="AD142" s="21">
        <f t="shared" si="10"/>
        <v>0</v>
      </c>
      <c r="AE142" s="21">
        <f t="shared" si="10"/>
        <v>0</v>
      </c>
    </row>
    <row r="143" spans="1:31" x14ac:dyDescent="0.3">
      <c r="A143" s="1">
        <f t="shared" si="11"/>
        <v>48852</v>
      </c>
      <c r="B143" s="52">
        <f>'OC A CONTRATAR US$'!B143*'OC A CONTRATAR'!$E143</f>
        <v>0</v>
      </c>
      <c r="C143" s="52">
        <f>'OC A CONTRATAR US$'!C143*'OC A CONTRATAR'!$E143</f>
        <v>0</v>
      </c>
      <c r="D143" s="52">
        <f>'OC A CONTRATAR US$'!D143*'OC A CONTRATAR'!$E143</f>
        <v>0</v>
      </c>
      <c r="E143" s="151">
        <f>IF($E$2=0,Encargos!C148,$E$2)</f>
        <v>5.35</v>
      </c>
      <c r="F143" s="1">
        <f t="shared" si="12"/>
        <v>48852</v>
      </c>
      <c r="G143" s="52">
        <f>'OC A CONTRATAR US$'!G143*'OC A CONTRATAR'!$J143</f>
        <v>0</v>
      </c>
      <c r="H143" s="52">
        <f>'OC A CONTRATAR US$'!H143*'OC A CONTRATAR'!$J143</f>
        <v>0</v>
      </c>
      <c r="I143" s="52">
        <f>'OC A CONTRATAR US$'!I143*'OC A CONTRATAR'!$J143</f>
        <v>0</v>
      </c>
      <c r="J143" s="151">
        <f>IF($J$2=0,Encargos!C148,$J$2)</f>
        <v>4.8413000000000004</v>
      </c>
      <c r="K143" s="1">
        <f t="shared" si="13"/>
        <v>48852</v>
      </c>
      <c r="L143" s="52">
        <f>'OC A CONTRATAR US$'!L143*'OC A CONTRATAR'!$O143</f>
        <v>0</v>
      </c>
      <c r="M143" s="52">
        <f>'OC A CONTRATAR US$'!M143*'OC A CONTRATAR'!$O143</f>
        <v>0</v>
      </c>
      <c r="N143" s="52">
        <f>'OC A CONTRATAR US$'!N143*'OC A CONTRATAR'!$O143</f>
        <v>0</v>
      </c>
      <c r="O143" s="151">
        <f>IF($O$2=0,Encargos!C148,$O$2)</f>
        <v>4.8413000000000004</v>
      </c>
      <c r="P143" s="1">
        <f t="shared" si="14"/>
        <v>48852</v>
      </c>
      <c r="Q143" s="52"/>
      <c r="R143" s="52"/>
      <c r="S143" s="52"/>
      <c r="T143" s="151">
        <f>IF($T$2=0,Encargos!M148,$T$2)</f>
        <v>0</v>
      </c>
      <c r="V143" s="1">
        <f t="shared" si="15"/>
        <v>48852</v>
      </c>
      <c r="W143" s="52">
        <v>0</v>
      </c>
      <c r="X143" s="52">
        <v>0</v>
      </c>
      <c r="Y143" s="52">
        <f t="shared" si="18"/>
        <v>0</v>
      </c>
      <c r="Z143" s="151"/>
      <c r="AB143" s="76">
        <f t="shared" si="16"/>
        <v>48852</v>
      </c>
      <c r="AC143" s="21">
        <f t="shared" si="17"/>
        <v>0</v>
      </c>
      <c r="AD143" s="21">
        <f t="shared" ref="AD143:AE162" si="19">SUMIF($A$2:$Z$2,AD$2,$A143:$Z143)</f>
        <v>0</v>
      </c>
      <c r="AE143" s="21">
        <f t="shared" si="19"/>
        <v>0</v>
      </c>
    </row>
    <row r="144" spans="1:31" x14ac:dyDescent="0.3">
      <c r="A144" s="1">
        <f t="shared" si="11"/>
        <v>48883</v>
      </c>
      <c r="B144" s="52">
        <f>'OC A CONTRATAR US$'!B144*'OC A CONTRATAR'!$E144</f>
        <v>0</v>
      </c>
      <c r="C144" s="52">
        <f>'OC A CONTRATAR US$'!C144*'OC A CONTRATAR'!$E144</f>
        <v>0</v>
      </c>
      <c r="D144" s="52">
        <f>'OC A CONTRATAR US$'!D144*'OC A CONTRATAR'!$E144</f>
        <v>0</v>
      </c>
      <c r="E144" s="151">
        <f>IF($E$2=0,Encargos!C149,$E$2)</f>
        <v>5.35</v>
      </c>
      <c r="F144" s="1">
        <f t="shared" si="12"/>
        <v>48883</v>
      </c>
      <c r="G144" s="52">
        <f>'OC A CONTRATAR US$'!G144*'OC A CONTRATAR'!$J144</f>
        <v>0</v>
      </c>
      <c r="H144" s="52">
        <f>'OC A CONTRATAR US$'!H144*'OC A CONTRATAR'!$J144</f>
        <v>0</v>
      </c>
      <c r="I144" s="52">
        <f>'OC A CONTRATAR US$'!I144*'OC A CONTRATAR'!$J144</f>
        <v>0</v>
      </c>
      <c r="J144" s="151">
        <f>IF($J$2=0,Encargos!C149,$J$2)</f>
        <v>4.8413000000000004</v>
      </c>
      <c r="K144" s="1">
        <f t="shared" si="13"/>
        <v>48883</v>
      </c>
      <c r="L144" s="52">
        <f>'OC A CONTRATAR US$'!L144*'OC A CONTRATAR'!$O144</f>
        <v>0</v>
      </c>
      <c r="M144" s="52">
        <f>'OC A CONTRATAR US$'!M144*'OC A CONTRATAR'!$O144</f>
        <v>0</v>
      </c>
      <c r="N144" s="52">
        <f>'OC A CONTRATAR US$'!N144*'OC A CONTRATAR'!$O144</f>
        <v>0</v>
      </c>
      <c r="O144" s="151">
        <f>IF($O$2=0,Encargos!C149,$O$2)</f>
        <v>4.8413000000000004</v>
      </c>
      <c r="P144" s="1">
        <f t="shared" si="14"/>
        <v>48883</v>
      </c>
      <c r="Q144" s="52"/>
      <c r="R144" s="52"/>
      <c r="S144" s="52"/>
      <c r="T144" s="151">
        <f>IF($T$2=0,Encargos!M149,$T$2)</f>
        <v>0</v>
      </c>
      <c r="V144" s="1">
        <f t="shared" si="15"/>
        <v>48883</v>
      </c>
      <c r="W144" s="52">
        <v>0</v>
      </c>
      <c r="X144" s="52">
        <v>0</v>
      </c>
      <c r="Y144" s="52">
        <f t="shared" si="18"/>
        <v>0</v>
      </c>
      <c r="Z144" s="151"/>
      <c r="AB144" s="76">
        <f t="shared" si="16"/>
        <v>48883</v>
      </c>
      <c r="AC144" s="21">
        <f t="shared" si="17"/>
        <v>0</v>
      </c>
      <c r="AD144" s="21">
        <f t="shared" si="19"/>
        <v>0</v>
      </c>
      <c r="AE144" s="21">
        <f t="shared" si="19"/>
        <v>0</v>
      </c>
    </row>
    <row r="145" spans="1:31" x14ac:dyDescent="0.3">
      <c r="A145" s="1">
        <f t="shared" si="11"/>
        <v>48913</v>
      </c>
      <c r="B145" s="52">
        <f>'OC A CONTRATAR US$'!B145*'OC A CONTRATAR'!$E145</f>
        <v>0</v>
      </c>
      <c r="C145" s="52">
        <f>'OC A CONTRATAR US$'!C145*'OC A CONTRATAR'!$E145</f>
        <v>0</v>
      </c>
      <c r="D145" s="52">
        <f>'OC A CONTRATAR US$'!D145*'OC A CONTRATAR'!$E145</f>
        <v>0</v>
      </c>
      <c r="E145" s="151">
        <f>IF($E$2=0,Encargos!C150,$E$2)</f>
        <v>5.35</v>
      </c>
      <c r="F145" s="1">
        <f t="shared" si="12"/>
        <v>48913</v>
      </c>
      <c r="G145" s="52">
        <f>'OC A CONTRATAR US$'!G145*'OC A CONTRATAR'!$J145</f>
        <v>0</v>
      </c>
      <c r="H145" s="52">
        <f>'OC A CONTRATAR US$'!H145*'OC A CONTRATAR'!$J145</f>
        <v>0</v>
      </c>
      <c r="I145" s="52">
        <f>'OC A CONTRATAR US$'!I145*'OC A CONTRATAR'!$J145</f>
        <v>0</v>
      </c>
      <c r="J145" s="151">
        <f>IF($J$2=0,Encargos!C150,$J$2)</f>
        <v>4.8413000000000004</v>
      </c>
      <c r="K145" s="1">
        <f t="shared" si="13"/>
        <v>48913</v>
      </c>
      <c r="L145" s="52">
        <f>'OC A CONTRATAR US$'!L145*'OC A CONTRATAR'!$O145</f>
        <v>0</v>
      </c>
      <c r="M145" s="52">
        <f>'OC A CONTRATAR US$'!M145*'OC A CONTRATAR'!$O145</f>
        <v>0</v>
      </c>
      <c r="N145" s="52">
        <f>'OC A CONTRATAR US$'!N145*'OC A CONTRATAR'!$O145</f>
        <v>0</v>
      </c>
      <c r="O145" s="151">
        <f>IF($O$2=0,Encargos!C150,$O$2)</f>
        <v>4.8413000000000004</v>
      </c>
      <c r="P145" s="1">
        <f t="shared" si="14"/>
        <v>48913</v>
      </c>
      <c r="Q145" s="52"/>
      <c r="R145" s="52"/>
      <c r="S145" s="52"/>
      <c r="T145" s="151">
        <f>IF($T$2=0,Encargos!M150,$T$2)</f>
        <v>0</v>
      </c>
      <c r="V145" s="1">
        <f t="shared" si="15"/>
        <v>48913</v>
      </c>
      <c r="W145" s="52">
        <v>0</v>
      </c>
      <c r="X145" s="52">
        <v>0</v>
      </c>
      <c r="Y145" s="52">
        <f t="shared" si="18"/>
        <v>0</v>
      </c>
      <c r="Z145" s="151"/>
      <c r="AB145" s="76">
        <f t="shared" si="16"/>
        <v>48913</v>
      </c>
      <c r="AC145" s="21">
        <f t="shared" si="17"/>
        <v>0</v>
      </c>
      <c r="AD145" s="21">
        <f t="shared" si="19"/>
        <v>0</v>
      </c>
      <c r="AE145" s="21">
        <f t="shared" si="19"/>
        <v>0</v>
      </c>
    </row>
    <row r="146" spans="1:31" x14ac:dyDescent="0.3">
      <c r="A146" s="1">
        <f t="shared" si="11"/>
        <v>48944</v>
      </c>
      <c r="B146" s="52">
        <f>'OC A CONTRATAR US$'!B146*'OC A CONTRATAR'!$E146</f>
        <v>16049999.999999998</v>
      </c>
      <c r="C146" s="52">
        <f>'OC A CONTRATAR US$'!C146*'OC A CONTRATAR'!$E146</f>
        <v>9188585.857768409</v>
      </c>
      <c r="D146" s="52">
        <f>'OC A CONTRATAR US$'!D146*'OC A CONTRATAR'!$E146</f>
        <v>25238585.857768405</v>
      </c>
      <c r="E146" s="151">
        <f>IF($E$2=0,Encargos!C151,$E$2)</f>
        <v>5.35</v>
      </c>
      <c r="F146" s="1">
        <f t="shared" si="12"/>
        <v>48944</v>
      </c>
      <c r="G146" s="52">
        <f>'OC A CONTRATAR US$'!G146*'OC A CONTRATAR'!$J146</f>
        <v>6147243.1912681926</v>
      </c>
      <c r="H146" s="52">
        <f>'OC A CONTRATAR US$'!H146*'OC A CONTRATAR'!$J146</f>
        <v>3405756.518031362</v>
      </c>
      <c r="I146" s="52">
        <f>'OC A CONTRATAR US$'!I146*'OC A CONTRATAR'!$J146</f>
        <v>9552999.7092995532</v>
      </c>
      <c r="J146" s="151">
        <f>IF($J$2=0,Encargos!C151,$J$2)</f>
        <v>4.8413000000000004</v>
      </c>
      <c r="K146" s="1">
        <f t="shared" si="13"/>
        <v>48944</v>
      </c>
      <c r="L146" s="52">
        <f>'OC A CONTRATAR US$'!L146*'OC A CONTRATAR'!$O146</f>
        <v>27204607.101715628</v>
      </c>
      <c r="M146" s="52">
        <f>'OC A CONTRATAR US$'!M146*'OC A CONTRATAR'!$O146</f>
        <v>30439737.894070946</v>
      </c>
      <c r="N146" s="52">
        <f>'OC A CONTRATAR US$'!N146*'OC A CONTRATAR'!$O146</f>
        <v>57644344.99578657</v>
      </c>
      <c r="O146" s="151">
        <f>IF($O$2=0,Encargos!C151,$O$2)</f>
        <v>4.8413000000000004</v>
      </c>
      <c r="P146" s="1">
        <f t="shared" si="14"/>
        <v>48944</v>
      </c>
      <c r="Q146" s="52"/>
      <c r="R146" s="52"/>
      <c r="S146" s="52"/>
      <c r="T146" s="151">
        <f>IF($T$2=0,Encargos!M151,$T$2)</f>
        <v>0</v>
      </c>
      <c r="V146" s="1">
        <f t="shared" si="15"/>
        <v>48944</v>
      </c>
      <c r="W146" s="52">
        <v>173000000</v>
      </c>
      <c r="X146" s="52">
        <v>17052773.023425996</v>
      </c>
      <c r="Y146" s="52">
        <f t="shared" si="18"/>
        <v>190052773.023426</v>
      </c>
      <c r="Z146" s="151"/>
      <c r="AB146" s="76">
        <f t="shared" si="16"/>
        <v>48944</v>
      </c>
      <c r="AC146" s="21">
        <f t="shared" si="17"/>
        <v>0</v>
      </c>
      <c r="AD146" s="21">
        <f t="shared" si="19"/>
        <v>60086853.29329671</v>
      </c>
      <c r="AE146" s="21">
        <f t="shared" si="19"/>
        <v>282488703.58628052</v>
      </c>
    </row>
    <row r="147" spans="1:31" x14ac:dyDescent="0.3">
      <c r="A147" s="1">
        <f t="shared" si="11"/>
        <v>48975</v>
      </c>
      <c r="B147" s="52">
        <f>'OC A CONTRATAR US$'!B147*'OC A CONTRATAR'!$E147</f>
        <v>0</v>
      </c>
      <c r="C147" s="52">
        <f>'OC A CONTRATAR US$'!C147*'OC A CONTRATAR'!$E147</f>
        <v>0</v>
      </c>
      <c r="D147" s="52">
        <f>'OC A CONTRATAR US$'!D147*'OC A CONTRATAR'!$E147</f>
        <v>0</v>
      </c>
      <c r="E147" s="151">
        <f>IF($E$2=0,Encargos!C152,$E$2)</f>
        <v>5.35</v>
      </c>
      <c r="F147" s="1">
        <f t="shared" si="12"/>
        <v>48975</v>
      </c>
      <c r="G147" s="52">
        <f>'OC A CONTRATAR US$'!G147*'OC A CONTRATAR'!$J147</f>
        <v>0</v>
      </c>
      <c r="H147" s="52">
        <f>'OC A CONTRATAR US$'!H147*'OC A CONTRATAR'!$J147</f>
        <v>0</v>
      </c>
      <c r="I147" s="52">
        <f>'OC A CONTRATAR US$'!I147*'OC A CONTRATAR'!$J147</f>
        <v>0</v>
      </c>
      <c r="J147" s="151">
        <f>IF($J$2=0,Encargos!C152,$J$2)</f>
        <v>4.8413000000000004</v>
      </c>
      <c r="K147" s="1">
        <f t="shared" si="13"/>
        <v>48975</v>
      </c>
      <c r="L147" s="52">
        <f>'OC A CONTRATAR US$'!L147*'OC A CONTRATAR'!$O147</f>
        <v>0</v>
      </c>
      <c r="M147" s="52">
        <f>'OC A CONTRATAR US$'!M147*'OC A CONTRATAR'!$O147</f>
        <v>0</v>
      </c>
      <c r="N147" s="52">
        <f>'OC A CONTRATAR US$'!N147*'OC A CONTRATAR'!$O147</f>
        <v>0</v>
      </c>
      <c r="O147" s="151">
        <f>IF($O$2=0,Encargos!C152,$O$2)</f>
        <v>4.8413000000000004</v>
      </c>
      <c r="P147" s="1">
        <f t="shared" si="14"/>
        <v>48975</v>
      </c>
      <c r="Q147" s="52"/>
      <c r="R147" s="52"/>
      <c r="S147" s="52"/>
      <c r="T147" s="151">
        <f>IF($T$2=0,Encargos!M152,$T$2)</f>
        <v>0</v>
      </c>
      <c r="V147" s="1">
        <f t="shared" si="15"/>
        <v>48975</v>
      </c>
      <c r="W147" s="52">
        <v>0</v>
      </c>
      <c r="X147" s="52">
        <v>0</v>
      </c>
      <c r="Y147" s="52">
        <f t="shared" si="18"/>
        <v>0</v>
      </c>
      <c r="Z147" s="151"/>
      <c r="AB147" s="76">
        <f t="shared" si="16"/>
        <v>48975</v>
      </c>
      <c r="AC147" s="21">
        <f t="shared" si="17"/>
        <v>222401850.29298383</v>
      </c>
      <c r="AD147" s="21">
        <f t="shared" si="19"/>
        <v>0</v>
      </c>
      <c r="AE147" s="21">
        <f t="shared" si="19"/>
        <v>0</v>
      </c>
    </row>
    <row r="148" spans="1:31" x14ac:dyDescent="0.3">
      <c r="A148" s="1">
        <f t="shared" si="11"/>
        <v>49003</v>
      </c>
      <c r="B148" s="52">
        <f>'OC A CONTRATAR US$'!B148*'OC A CONTRATAR'!$E148</f>
        <v>0</v>
      </c>
      <c r="C148" s="52">
        <f>'OC A CONTRATAR US$'!C148*'OC A CONTRATAR'!$E148</f>
        <v>0</v>
      </c>
      <c r="D148" s="52">
        <f>'OC A CONTRATAR US$'!D148*'OC A CONTRATAR'!$E148</f>
        <v>0</v>
      </c>
      <c r="E148" s="151">
        <f>IF($E$2=0,Encargos!C153,$E$2)</f>
        <v>5.35</v>
      </c>
      <c r="F148" s="1">
        <f t="shared" si="12"/>
        <v>49003</v>
      </c>
      <c r="G148" s="52">
        <f>'OC A CONTRATAR US$'!G148*'OC A CONTRATAR'!$J148</f>
        <v>0</v>
      </c>
      <c r="H148" s="52">
        <f>'OC A CONTRATAR US$'!H148*'OC A CONTRATAR'!$J148</f>
        <v>0</v>
      </c>
      <c r="I148" s="52">
        <f>'OC A CONTRATAR US$'!I148*'OC A CONTRATAR'!$J148</f>
        <v>0</v>
      </c>
      <c r="J148" s="151">
        <f>IF($J$2=0,Encargos!C153,$J$2)</f>
        <v>4.8413000000000004</v>
      </c>
      <c r="K148" s="1">
        <f t="shared" si="13"/>
        <v>49003</v>
      </c>
      <c r="L148" s="52">
        <f>'OC A CONTRATAR US$'!L148*'OC A CONTRATAR'!$O148</f>
        <v>0</v>
      </c>
      <c r="M148" s="52">
        <f>'OC A CONTRATAR US$'!M148*'OC A CONTRATAR'!$O148</f>
        <v>0</v>
      </c>
      <c r="N148" s="52">
        <f>'OC A CONTRATAR US$'!N148*'OC A CONTRATAR'!$O148</f>
        <v>0</v>
      </c>
      <c r="O148" s="151">
        <f>IF($O$2=0,Encargos!C153,$O$2)</f>
        <v>4.8413000000000004</v>
      </c>
      <c r="P148" s="1">
        <f t="shared" si="14"/>
        <v>49003</v>
      </c>
      <c r="Q148" s="52"/>
      <c r="R148" s="52"/>
      <c r="S148" s="52"/>
      <c r="T148" s="151">
        <f>IF($T$2=0,Encargos!M153,$T$2)</f>
        <v>0</v>
      </c>
      <c r="V148" s="1">
        <f t="shared" si="15"/>
        <v>49003</v>
      </c>
      <c r="W148" s="52">
        <v>0</v>
      </c>
      <c r="X148" s="52">
        <v>0</v>
      </c>
      <c r="Y148" s="52">
        <f t="shared" si="18"/>
        <v>0</v>
      </c>
      <c r="Z148" s="151"/>
      <c r="AB148" s="76">
        <f t="shared" si="16"/>
        <v>49003</v>
      </c>
      <c r="AC148" s="21">
        <f t="shared" si="17"/>
        <v>0</v>
      </c>
      <c r="AD148" s="21">
        <f t="shared" si="19"/>
        <v>0</v>
      </c>
      <c r="AE148" s="21">
        <f t="shared" si="19"/>
        <v>0</v>
      </c>
    </row>
    <row r="149" spans="1:31" x14ac:dyDescent="0.3">
      <c r="A149" s="1">
        <f t="shared" si="11"/>
        <v>49034</v>
      </c>
      <c r="B149" s="52">
        <f>'OC A CONTRATAR US$'!B149*'OC A CONTRATAR'!$E149</f>
        <v>0</v>
      </c>
      <c r="C149" s="52">
        <f>'OC A CONTRATAR US$'!C149*'OC A CONTRATAR'!$E149</f>
        <v>0</v>
      </c>
      <c r="D149" s="52">
        <f>'OC A CONTRATAR US$'!D149*'OC A CONTRATAR'!$E149</f>
        <v>0</v>
      </c>
      <c r="E149" s="151">
        <f>IF($E$2=0,Encargos!C154,$E$2)</f>
        <v>5.35</v>
      </c>
      <c r="F149" s="1">
        <f t="shared" si="12"/>
        <v>49034</v>
      </c>
      <c r="G149" s="52">
        <f>'OC A CONTRATAR US$'!G149*'OC A CONTRATAR'!$J149</f>
        <v>0</v>
      </c>
      <c r="H149" s="52">
        <f>'OC A CONTRATAR US$'!H149*'OC A CONTRATAR'!$J149</f>
        <v>0</v>
      </c>
      <c r="I149" s="52">
        <f>'OC A CONTRATAR US$'!I149*'OC A CONTRATAR'!$J149</f>
        <v>0</v>
      </c>
      <c r="J149" s="151">
        <f>IF($J$2=0,Encargos!C154,$J$2)</f>
        <v>4.8413000000000004</v>
      </c>
      <c r="K149" s="1">
        <f t="shared" si="13"/>
        <v>49034</v>
      </c>
      <c r="L149" s="52">
        <f>'OC A CONTRATAR US$'!L149*'OC A CONTRATAR'!$O149</f>
        <v>0</v>
      </c>
      <c r="M149" s="52">
        <f>'OC A CONTRATAR US$'!M149*'OC A CONTRATAR'!$O149</f>
        <v>0</v>
      </c>
      <c r="N149" s="52">
        <f>'OC A CONTRATAR US$'!N149*'OC A CONTRATAR'!$O149</f>
        <v>0</v>
      </c>
      <c r="O149" s="151">
        <f>IF($O$2=0,Encargos!C154,$O$2)</f>
        <v>4.8413000000000004</v>
      </c>
      <c r="P149" s="1">
        <f t="shared" si="14"/>
        <v>49034</v>
      </c>
      <c r="Q149" s="52"/>
      <c r="R149" s="52"/>
      <c r="S149" s="52"/>
      <c r="T149" s="151">
        <f>IF($T$2=0,Encargos!M154,$T$2)</f>
        <v>0</v>
      </c>
      <c r="V149" s="1">
        <f t="shared" si="15"/>
        <v>49034</v>
      </c>
      <c r="W149" s="52">
        <v>0</v>
      </c>
      <c r="X149" s="52">
        <v>0</v>
      </c>
      <c r="Y149" s="52">
        <f t="shared" si="18"/>
        <v>0</v>
      </c>
      <c r="Z149" s="151"/>
      <c r="AB149" s="76">
        <f t="shared" si="16"/>
        <v>49034</v>
      </c>
      <c r="AC149" s="21">
        <f t="shared" si="17"/>
        <v>0</v>
      </c>
      <c r="AD149" s="21">
        <f t="shared" si="19"/>
        <v>0</v>
      </c>
      <c r="AE149" s="21">
        <f t="shared" si="19"/>
        <v>0</v>
      </c>
    </row>
    <row r="150" spans="1:31" x14ac:dyDescent="0.3">
      <c r="A150" s="1">
        <f t="shared" si="11"/>
        <v>49064</v>
      </c>
      <c r="B150" s="52">
        <f>'OC A CONTRATAR US$'!B150*'OC A CONTRATAR'!$E150</f>
        <v>0</v>
      </c>
      <c r="C150" s="52">
        <f>'OC A CONTRATAR US$'!C150*'OC A CONTRATAR'!$E150</f>
        <v>0</v>
      </c>
      <c r="D150" s="52">
        <f>'OC A CONTRATAR US$'!D150*'OC A CONTRATAR'!$E150</f>
        <v>0</v>
      </c>
      <c r="E150" s="151">
        <f>IF($E$2=0,Encargos!C155,$E$2)</f>
        <v>5.35</v>
      </c>
      <c r="F150" s="1">
        <f t="shared" si="12"/>
        <v>49064</v>
      </c>
      <c r="G150" s="52">
        <f>'OC A CONTRATAR US$'!G150*'OC A CONTRATAR'!$J150</f>
        <v>0</v>
      </c>
      <c r="H150" s="52">
        <f>'OC A CONTRATAR US$'!H150*'OC A CONTRATAR'!$J150</f>
        <v>0</v>
      </c>
      <c r="I150" s="52">
        <f>'OC A CONTRATAR US$'!I150*'OC A CONTRATAR'!$J150</f>
        <v>0</v>
      </c>
      <c r="J150" s="151">
        <f>IF($J$2=0,Encargos!C155,$J$2)</f>
        <v>4.8413000000000004</v>
      </c>
      <c r="K150" s="1">
        <f t="shared" si="13"/>
        <v>49064</v>
      </c>
      <c r="L150" s="52">
        <f>'OC A CONTRATAR US$'!L150*'OC A CONTRATAR'!$O150</f>
        <v>0</v>
      </c>
      <c r="M150" s="52">
        <f>'OC A CONTRATAR US$'!M150*'OC A CONTRATAR'!$O150</f>
        <v>0</v>
      </c>
      <c r="N150" s="52">
        <f>'OC A CONTRATAR US$'!N150*'OC A CONTRATAR'!$O150</f>
        <v>0</v>
      </c>
      <c r="O150" s="151">
        <f>IF($O$2=0,Encargos!C155,$O$2)</f>
        <v>4.8413000000000004</v>
      </c>
      <c r="P150" s="1">
        <f t="shared" si="14"/>
        <v>49064</v>
      </c>
      <c r="Q150" s="52"/>
      <c r="R150" s="52"/>
      <c r="S150" s="52"/>
      <c r="T150" s="151">
        <f>IF($T$2=0,Encargos!M155,$T$2)</f>
        <v>0</v>
      </c>
      <c r="V150" s="1">
        <f t="shared" si="15"/>
        <v>49064</v>
      </c>
      <c r="W150" s="52">
        <v>0</v>
      </c>
      <c r="X150" s="52">
        <v>0</v>
      </c>
      <c r="Y150" s="52">
        <f t="shared" si="18"/>
        <v>0</v>
      </c>
      <c r="Z150" s="151"/>
      <c r="AB150" s="76">
        <f t="shared" si="16"/>
        <v>49064</v>
      </c>
      <c r="AC150" s="21">
        <f t="shared" si="17"/>
        <v>0</v>
      </c>
      <c r="AD150" s="21">
        <f t="shared" si="19"/>
        <v>0</v>
      </c>
      <c r="AE150" s="21">
        <f t="shared" si="19"/>
        <v>0</v>
      </c>
    </row>
    <row r="151" spans="1:31" x14ac:dyDescent="0.3">
      <c r="A151" s="1">
        <f t="shared" si="11"/>
        <v>49095</v>
      </c>
      <c r="B151" s="52">
        <f>'OC A CONTRATAR US$'!B151*'OC A CONTRATAR'!$E151</f>
        <v>0</v>
      </c>
      <c r="C151" s="52">
        <f>'OC A CONTRATAR US$'!C151*'OC A CONTRATAR'!$E151</f>
        <v>0</v>
      </c>
      <c r="D151" s="52">
        <f>'OC A CONTRATAR US$'!D151*'OC A CONTRATAR'!$E151</f>
        <v>0</v>
      </c>
      <c r="E151" s="151">
        <f>IF($E$2=0,Encargos!C156,$E$2)</f>
        <v>5.35</v>
      </c>
      <c r="F151" s="1">
        <f t="shared" si="12"/>
        <v>49095</v>
      </c>
      <c r="G151" s="52">
        <f>'OC A CONTRATAR US$'!G151*'OC A CONTRATAR'!$J151</f>
        <v>0</v>
      </c>
      <c r="H151" s="52">
        <f>'OC A CONTRATAR US$'!H151*'OC A CONTRATAR'!$J151</f>
        <v>0</v>
      </c>
      <c r="I151" s="52">
        <f>'OC A CONTRATAR US$'!I151*'OC A CONTRATAR'!$J151</f>
        <v>0</v>
      </c>
      <c r="J151" s="151">
        <f>IF($J$2=0,Encargos!C156,$J$2)</f>
        <v>4.8413000000000004</v>
      </c>
      <c r="K151" s="1">
        <f t="shared" si="13"/>
        <v>49095</v>
      </c>
      <c r="L151" s="52">
        <f>'OC A CONTRATAR US$'!L151*'OC A CONTRATAR'!$O151</f>
        <v>0</v>
      </c>
      <c r="M151" s="52">
        <f>'OC A CONTRATAR US$'!M151*'OC A CONTRATAR'!$O151</f>
        <v>0</v>
      </c>
      <c r="N151" s="52">
        <f>'OC A CONTRATAR US$'!N151*'OC A CONTRATAR'!$O151</f>
        <v>0</v>
      </c>
      <c r="O151" s="151">
        <f>IF($O$2=0,Encargos!C156,$O$2)</f>
        <v>4.8413000000000004</v>
      </c>
      <c r="P151" s="1">
        <f t="shared" si="14"/>
        <v>49095</v>
      </c>
      <c r="Q151" s="52"/>
      <c r="R151" s="52"/>
      <c r="S151" s="52"/>
      <c r="T151" s="151">
        <f>IF($T$2=0,Encargos!M156,$T$2)</f>
        <v>0</v>
      </c>
      <c r="V151" s="1">
        <f t="shared" si="15"/>
        <v>49095</v>
      </c>
      <c r="W151" s="52">
        <v>0</v>
      </c>
      <c r="X151" s="52">
        <v>0</v>
      </c>
      <c r="Y151" s="52">
        <f t="shared" si="18"/>
        <v>0</v>
      </c>
      <c r="Z151" s="151"/>
      <c r="AB151" s="76">
        <f t="shared" si="16"/>
        <v>49095</v>
      </c>
      <c r="AC151" s="21">
        <f t="shared" si="17"/>
        <v>0</v>
      </c>
      <c r="AD151" s="21">
        <f t="shared" si="19"/>
        <v>0</v>
      </c>
      <c r="AE151" s="21">
        <f t="shared" si="19"/>
        <v>0</v>
      </c>
    </row>
    <row r="152" spans="1:31" x14ac:dyDescent="0.3">
      <c r="A152" s="1">
        <f t="shared" si="11"/>
        <v>49125</v>
      </c>
      <c r="B152" s="52">
        <f>'OC A CONTRATAR US$'!B152*'OC A CONTRATAR'!$E152</f>
        <v>16049999.999999998</v>
      </c>
      <c r="C152" s="52">
        <f>'OC A CONTRATAR US$'!C152*'OC A CONTRATAR'!$E152</f>
        <v>8878869.4086365812</v>
      </c>
      <c r="D152" s="52">
        <f>'OC A CONTRATAR US$'!D152*'OC A CONTRATAR'!$E152</f>
        <v>24928869.408636577</v>
      </c>
      <c r="E152" s="151">
        <f>IF($E$2=0,Encargos!C157,$E$2)</f>
        <v>5.35</v>
      </c>
      <c r="F152" s="1">
        <f t="shared" si="12"/>
        <v>49125</v>
      </c>
      <c r="G152" s="52">
        <f>'OC A CONTRATAR US$'!G152*'OC A CONTRATAR'!$J152</f>
        <v>6147243.1912681926</v>
      </c>
      <c r="H152" s="52">
        <f>'OC A CONTRATAR US$'!H152*'OC A CONTRATAR'!$J152</f>
        <v>3287303.2524062814</v>
      </c>
      <c r="I152" s="52">
        <f>'OC A CONTRATAR US$'!I152*'OC A CONTRATAR'!$J152</f>
        <v>9434546.443674475</v>
      </c>
      <c r="J152" s="151">
        <f>IF($J$2=0,Encargos!C157,$J$2)</f>
        <v>4.8413000000000004</v>
      </c>
      <c r="K152" s="1">
        <f t="shared" si="13"/>
        <v>49125</v>
      </c>
      <c r="L152" s="52">
        <f>'OC A CONTRATAR US$'!L152*'OC A CONTRATAR'!$O152</f>
        <v>27204607.101715628</v>
      </c>
      <c r="M152" s="52">
        <f>'OC A CONTRATAR US$'!M152*'OC A CONTRATAR'!$O152</f>
        <v>29792880.532216821</v>
      </c>
      <c r="N152" s="52">
        <f>'OC A CONTRATAR US$'!N152*'OC A CONTRATAR'!$O152</f>
        <v>56997487.633932449</v>
      </c>
      <c r="O152" s="151">
        <f>IF($O$2=0,Encargos!C157,$O$2)</f>
        <v>4.8413000000000004</v>
      </c>
      <c r="P152" s="1">
        <f t="shared" si="14"/>
        <v>49125</v>
      </c>
      <c r="Q152" s="52"/>
      <c r="R152" s="52"/>
      <c r="S152" s="52"/>
      <c r="T152" s="151">
        <f>IF($T$2=0,Encargos!M157,$T$2)</f>
        <v>0</v>
      </c>
      <c r="V152" s="1">
        <f t="shared" si="15"/>
        <v>49125</v>
      </c>
      <c r="W152" s="52">
        <v>173000000</v>
      </c>
      <c r="X152" s="52">
        <v>8387818.3031849861</v>
      </c>
      <c r="Y152" s="52">
        <f t="shared" si="18"/>
        <v>181387818.30318499</v>
      </c>
      <c r="Z152" s="151"/>
      <c r="AB152" s="76">
        <f t="shared" si="16"/>
        <v>49125</v>
      </c>
      <c r="AC152" s="21">
        <f t="shared" si="17"/>
        <v>0</v>
      </c>
      <c r="AD152" s="21">
        <f t="shared" si="19"/>
        <v>50346871.496444672</v>
      </c>
      <c r="AE152" s="21">
        <f t="shared" si="19"/>
        <v>272748721.78942847</v>
      </c>
    </row>
    <row r="153" spans="1:31" x14ac:dyDescent="0.3">
      <c r="A153" s="1">
        <f t="shared" si="11"/>
        <v>49156</v>
      </c>
      <c r="B153" s="52">
        <f>'OC A CONTRATAR US$'!B153*'OC A CONTRATAR'!$E153</f>
        <v>0</v>
      </c>
      <c r="C153" s="52">
        <f>'OC A CONTRATAR US$'!C153*'OC A CONTRATAR'!$E153</f>
        <v>0</v>
      </c>
      <c r="D153" s="52">
        <f>'OC A CONTRATAR US$'!D153*'OC A CONTRATAR'!$E153</f>
        <v>0</v>
      </c>
      <c r="E153" s="151">
        <f>IF($E$2=0,Encargos!C158,$E$2)</f>
        <v>5.35</v>
      </c>
      <c r="F153" s="1">
        <f t="shared" si="12"/>
        <v>49156</v>
      </c>
      <c r="G153" s="52">
        <f>'OC A CONTRATAR US$'!G153*'OC A CONTRATAR'!$J153</f>
        <v>0</v>
      </c>
      <c r="H153" s="52">
        <f>'OC A CONTRATAR US$'!H153*'OC A CONTRATAR'!$J153</f>
        <v>0</v>
      </c>
      <c r="I153" s="52">
        <f>'OC A CONTRATAR US$'!I153*'OC A CONTRATAR'!$J153</f>
        <v>0</v>
      </c>
      <c r="J153" s="151">
        <f>IF($J$2=0,Encargos!C158,$J$2)</f>
        <v>4.8413000000000004</v>
      </c>
      <c r="K153" s="1">
        <f t="shared" si="13"/>
        <v>49156</v>
      </c>
      <c r="L153" s="52">
        <f>'OC A CONTRATAR US$'!L153*'OC A CONTRATAR'!$O153</f>
        <v>0</v>
      </c>
      <c r="M153" s="52">
        <f>'OC A CONTRATAR US$'!M153*'OC A CONTRATAR'!$O153</f>
        <v>0</v>
      </c>
      <c r="N153" s="52">
        <f>'OC A CONTRATAR US$'!N153*'OC A CONTRATAR'!$O153</f>
        <v>0</v>
      </c>
      <c r="O153" s="151">
        <f>IF($O$2=0,Encargos!C158,$O$2)</f>
        <v>4.8413000000000004</v>
      </c>
      <c r="P153" s="1">
        <f t="shared" si="14"/>
        <v>49156</v>
      </c>
      <c r="Q153" s="52"/>
      <c r="R153" s="52"/>
      <c r="S153" s="52"/>
      <c r="T153" s="151">
        <f>IF($T$2=0,Encargos!M158,$T$2)</f>
        <v>0</v>
      </c>
      <c r="V153" s="1">
        <f t="shared" si="15"/>
        <v>49156</v>
      </c>
      <c r="W153" s="52">
        <v>0</v>
      </c>
      <c r="X153" s="52">
        <v>0</v>
      </c>
      <c r="Y153" s="52">
        <f t="shared" si="18"/>
        <v>0</v>
      </c>
      <c r="Z153" s="151"/>
      <c r="AB153" s="76">
        <f t="shared" si="16"/>
        <v>49156</v>
      </c>
      <c r="AC153" s="21">
        <f t="shared" si="17"/>
        <v>222401850.29298383</v>
      </c>
      <c r="AD153" s="21">
        <f t="shared" si="19"/>
        <v>0</v>
      </c>
      <c r="AE153" s="21">
        <f t="shared" si="19"/>
        <v>0</v>
      </c>
    </row>
    <row r="154" spans="1:31" x14ac:dyDescent="0.3">
      <c r="A154" s="1">
        <f t="shared" si="11"/>
        <v>49187</v>
      </c>
      <c r="B154" s="52">
        <f>'OC A CONTRATAR US$'!B154*'OC A CONTRATAR'!$E154</f>
        <v>0</v>
      </c>
      <c r="C154" s="52">
        <f>'OC A CONTRATAR US$'!C154*'OC A CONTRATAR'!$E154</f>
        <v>0</v>
      </c>
      <c r="D154" s="52">
        <f>'OC A CONTRATAR US$'!D154*'OC A CONTRATAR'!$E154</f>
        <v>0</v>
      </c>
      <c r="E154" s="151">
        <f>IF($E$2=0,Encargos!C159,$E$2)</f>
        <v>5.35</v>
      </c>
      <c r="F154" s="1">
        <f t="shared" si="12"/>
        <v>49187</v>
      </c>
      <c r="G154" s="52">
        <f>'OC A CONTRATAR US$'!G154*'OC A CONTRATAR'!$J154</f>
        <v>0</v>
      </c>
      <c r="H154" s="52">
        <f>'OC A CONTRATAR US$'!H154*'OC A CONTRATAR'!$J154</f>
        <v>0</v>
      </c>
      <c r="I154" s="52">
        <f>'OC A CONTRATAR US$'!I154*'OC A CONTRATAR'!$J154</f>
        <v>0</v>
      </c>
      <c r="J154" s="151">
        <f>IF($J$2=0,Encargos!C159,$J$2)</f>
        <v>4.8413000000000004</v>
      </c>
      <c r="K154" s="1">
        <f t="shared" si="13"/>
        <v>49187</v>
      </c>
      <c r="L154" s="52">
        <f>'OC A CONTRATAR US$'!L154*'OC A CONTRATAR'!$O154</f>
        <v>0</v>
      </c>
      <c r="M154" s="52">
        <f>'OC A CONTRATAR US$'!M154*'OC A CONTRATAR'!$O154</f>
        <v>0</v>
      </c>
      <c r="N154" s="52">
        <f>'OC A CONTRATAR US$'!N154*'OC A CONTRATAR'!$O154</f>
        <v>0</v>
      </c>
      <c r="O154" s="151">
        <f>IF($O$2=0,Encargos!C159,$O$2)</f>
        <v>4.8413000000000004</v>
      </c>
      <c r="P154" s="1">
        <f t="shared" si="14"/>
        <v>49187</v>
      </c>
      <c r="Q154" s="52"/>
      <c r="R154" s="52"/>
      <c r="S154" s="52"/>
      <c r="T154" s="151">
        <f>IF($T$2=0,Encargos!M159,$T$2)</f>
        <v>0</v>
      </c>
      <c r="V154" s="1">
        <f t="shared" si="15"/>
        <v>49187</v>
      </c>
      <c r="W154" s="52">
        <v>0</v>
      </c>
      <c r="X154" s="52">
        <v>0</v>
      </c>
      <c r="Y154" s="52">
        <f t="shared" si="18"/>
        <v>0</v>
      </c>
      <c r="Z154" s="151"/>
      <c r="AB154" s="76">
        <f t="shared" si="16"/>
        <v>49187</v>
      </c>
      <c r="AC154" s="21">
        <f t="shared" si="17"/>
        <v>0</v>
      </c>
      <c r="AD154" s="21">
        <f t="shared" si="19"/>
        <v>0</v>
      </c>
      <c r="AE154" s="21">
        <f t="shared" si="19"/>
        <v>0</v>
      </c>
    </row>
    <row r="155" spans="1:31" x14ac:dyDescent="0.3">
      <c r="A155" s="1">
        <f t="shared" si="11"/>
        <v>49217</v>
      </c>
      <c r="B155" s="52">
        <f>'OC A CONTRATAR US$'!B155*'OC A CONTRATAR'!$E155</f>
        <v>0</v>
      </c>
      <c r="C155" s="52">
        <f>'OC A CONTRATAR US$'!C155*'OC A CONTRATAR'!$E155</f>
        <v>0</v>
      </c>
      <c r="D155" s="52">
        <f>'OC A CONTRATAR US$'!D155*'OC A CONTRATAR'!$E155</f>
        <v>0</v>
      </c>
      <c r="E155" s="151">
        <f>IF($E$2=0,Encargos!C160,$E$2)</f>
        <v>5.35</v>
      </c>
      <c r="F155" s="1">
        <f t="shared" si="12"/>
        <v>49217</v>
      </c>
      <c r="G155" s="52">
        <f>'OC A CONTRATAR US$'!G155*'OC A CONTRATAR'!$J155</f>
        <v>0</v>
      </c>
      <c r="H155" s="52">
        <f>'OC A CONTRATAR US$'!H155*'OC A CONTRATAR'!$J155</f>
        <v>0</v>
      </c>
      <c r="I155" s="52">
        <f>'OC A CONTRATAR US$'!I155*'OC A CONTRATAR'!$J155</f>
        <v>0</v>
      </c>
      <c r="J155" s="151">
        <f>IF($J$2=0,Encargos!C160,$J$2)</f>
        <v>4.8413000000000004</v>
      </c>
      <c r="K155" s="1">
        <f t="shared" si="13"/>
        <v>49217</v>
      </c>
      <c r="L155" s="52">
        <f>'OC A CONTRATAR US$'!L155*'OC A CONTRATAR'!$O155</f>
        <v>0</v>
      </c>
      <c r="M155" s="52">
        <f>'OC A CONTRATAR US$'!M155*'OC A CONTRATAR'!$O155</f>
        <v>0</v>
      </c>
      <c r="N155" s="52">
        <f>'OC A CONTRATAR US$'!N155*'OC A CONTRATAR'!$O155</f>
        <v>0</v>
      </c>
      <c r="O155" s="151">
        <f>IF($O$2=0,Encargos!C160,$O$2)</f>
        <v>4.8413000000000004</v>
      </c>
      <c r="P155" s="1">
        <f t="shared" si="14"/>
        <v>49217</v>
      </c>
      <c r="Q155" s="52"/>
      <c r="R155" s="52"/>
      <c r="S155" s="52"/>
      <c r="T155" s="151">
        <f>IF($T$2=0,Encargos!M160,$T$2)</f>
        <v>0</v>
      </c>
      <c r="V155" s="1">
        <f t="shared" si="15"/>
        <v>49217</v>
      </c>
      <c r="W155" s="52">
        <v>0</v>
      </c>
      <c r="X155" s="52">
        <v>0</v>
      </c>
      <c r="Y155" s="52">
        <f t="shared" si="18"/>
        <v>0</v>
      </c>
      <c r="Z155" s="151"/>
      <c r="AB155" s="76">
        <f t="shared" si="16"/>
        <v>49217</v>
      </c>
      <c r="AC155" s="21">
        <f t="shared" si="17"/>
        <v>0</v>
      </c>
      <c r="AD155" s="21">
        <f t="shared" si="19"/>
        <v>0</v>
      </c>
      <c r="AE155" s="21">
        <f t="shared" si="19"/>
        <v>0</v>
      </c>
    </row>
    <row r="156" spans="1:31" x14ac:dyDescent="0.3">
      <c r="A156" s="1">
        <f t="shared" si="11"/>
        <v>49248</v>
      </c>
      <c r="B156" s="52">
        <f>'OC A CONTRATAR US$'!B156*'OC A CONTRATAR'!$E156</f>
        <v>0</v>
      </c>
      <c r="C156" s="52">
        <f>'OC A CONTRATAR US$'!C156*'OC A CONTRATAR'!$E156</f>
        <v>0</v>
      </c>
      <c r="D156" s="52">
        <f>'OC A CONTRATAR US$'!D156*'OC A CONTRATAR'!$E156</f>
        <v>0</v>
      </c>
      <c r="E156" s="151">
        <f>IF($E$2=0,Encargos!C161,$E$2)</f>
        <v>5.35</v>
      </c>
      <c r="F156" s="1">
        <f t="shared" si="12"/>
        <v>49248</v>
      </c>
      <c r="G156" s="52">
        <f>'OC A CONTRATAR US$'!G156*'OC A CONTRATAR'!$J156</f>
        <v>0</v>
      </c>
      <c r="H156" s="52">
        <f>'OC A CONTRATAR US$'!H156*'OC A CONTRATAR'!$J156</f>
        <v>0</v>
      </c>
      <c r="I156" s="52">
        <f>'OC A CONTRATAR US$'!I156*'OC A CONTRATAR'!$J156</f>
        <v>0</v>
      </c>
      <c r="J156" s="151">
        <f>IF($J$2=0,Encargos!C161,$J$2)</f>
        <v>4.8413000000000004</v>
      </c>
      <c r="K156" s="1">
        <f t="shared" si="13"/>
        <v>49248</v>
      </c>
      <c r="L156" s="52">
        <f>'OC A CONTRATAR US$'!L156*'OC A CONTRATAR'!$O156</f>
        <v>0</v>
      </c>
      <c r="M156" s="52">
        <f>'OC A CONTRATAR US$'!M156*'OC A CONTRATAR'!$O156</f>
        <v>0</v>
      </c>
      <c r="N156" s="52">
        <f>'OC A CONTRATAR US$'!N156*'OC A CONTRATAR'!$O156</f>
        <v>0</v>
      </c>
      <c r="O156" s="151">
        <f>IF($O$2=0,Encargos!C161,$O$2)</f>
        <v>4.8413000000000004</v>
      </c>
      <c r="P156" s="1">
        <f t="shared" si="14"/>
        <v>49248</v>
      </c>
      <c r="Q156" s="52"/>
      <c r="R156" s="52"/>
      <c r="S156" s="52"/>
      <c r="T156" s="151">
        <f>IF($T$2=0,Encargos!M161,$T$2)</f>
        <v>0</v>
      </c>
      <c r="V156" s="1">
        <f t="shared" si="15"/>
        <v>49248</v>
      </c>
      <c r="W156" s="52">
        <v>0</v>
      </c>
      <c r="X156" s="52">
        <v>0</v>
      </c>
      <c r="Y156" s="52">
        <f t="shared" si="18"/>
        <v>0</v>
      </c>
      <c r="Z156" s="151"/>
      <c r="AB156" s="76">
        <f t="shared" si="16"/>
        <v>49248</v>
      </c>
      <c r="AC156" s="21">
        <f t="shared" si="17"/>
        <v>0</v>
      </c>
      <c r="AD156" s="21">
        <f t="shared" si="19"/>
        <v>0</v>
      </c>
      <c r="AE156" s="21">
        <f t="shared" si="19"/>
        <v>0</v>
      </c>
    </row>
    <row r="157" spans="1:31" x14ac:dyDescent="0.3">
      <c r="A157" s="1">
        <f t="shared" si="11"/>
        <v>49278</v>
      </c>
      <c r="B157" s="52">
        <f>'OC A CONTRATAR US$'!B157*'OC A CONTRATAR'!$E157</f>
        <v>0</v>
      </c>
      <c r="C157" s="52">
        <f>'OC A CONTRATAR US$'!C157*'OC A CONTRATAR'!$E157</f>
        <v>0</v>
      </c>
      <c r="D157" s="52">
        <f>'OC A CONTRATAR US$'!D157*'OC A CONTRATAR'!$E157</f>
        <v>0</v>
      </c>
      <c r="E157" s="151">
        <f>IF($E$2=0,Encargos!C162,$E$2)</f>
        <v>5.35</v>
      </c>
      <c r="F157" s="1">
        <f t="shared" si="12"/>
        <v>49278</v>
      </c>
      <c r="G157" s="52">
        <f>'OC A CONTRATAR US$'!G157*'OC A CONTRATAR'!$J157</f>
        <v>0</v>
      </c>
      <c r="H157" s="52">
        <f>'OC A CONTRATAR US$'!H157*'OC A CONTRATAR'!$J157</f>
        <v>0</v>
      </c>
      <c r="I157" s="52">
        <f>'OC A CONTRATAR US$'!I157*'OC A CONTRATAR'!$J157</f>
        <v>0</v>
      </c>
      <c r="J157" s="151">
        <f>IF($J$2=0,Encargos!C162,$J$2)</f>
        <v>4.8413000000000004</v>
      </c>
      <c r="K157" s="1">
        <f t="shared" si="13"/>
        <v>49278</v>
      </c>
      <c r="L157" s="52">
        <f>'OC A CONTRATAR US$'!L157*'OC A CONTRATAR'!$O157</f>
        <v>0</v>
      </c>
      <c r="M157" s="52">
        <f>'OC A CONTRATAR US$'!M157*'OC A CONTRATAR'!$O157</f>
        <v>0</v>
      </c>
      <c r="N157" s="52">
        <f>'OC A CONTRATAR US$'!N157*'OC A CONTRATAR'!$O157</f>
        <v>0</v>
      </c>
      <c r="O157" s="151">
        <f>IF($O$2=0,Encargos!C162,$O$2)</f>
        <v>4.8413000000000004</v>
      </c>
      <c r="P157" s="1">
        <f t="shared" si="14"/>
        <v>49278</v>
      </c>
      <c r="Q157" s="52"/>
      <c r="R157" s="52"/>
      <c r="S157" s="52"/>
      <c r="T157" s="151">
        <f>IF($T$2=0,Encargos!M162,$T$2)</f>
        <v>0</v>
      </c>
      <c r="V157" s="1">
        <f t="shared" si="15"/>
        <v>49278</v>
      </c>
      <c r="W157" s="52">
        <v>0</v>
      </c>
      <c r="X157" s="52">
        <v>0</v>
      </c>
      <c r="Y157" s="52">
        <f t="shared" si="18"/>
        <v>0</v>
      </c>
      <c r="Z157" s="151"/>
      <c r="AB157" s="76">
        <f t="shared" si="16"/>
        <v>49278</v>
      </c>
      <c r="AC157" s="21">
        <f t="shared" si="17"/>
        <v>0</v>
      </c>
      <c r="AD157" s="21">
        <f t="shared" si="19"/>
        <v>0</v>
      </c>
      <c r="AE157" s="21">
        <f t="shared" si="19"/>
        <v>0</v>
      </c>
    </row>
    <row r="158" spans="1:31" x14ac:dyDescent="0.3">
      <c r="A158" s="1">
        <f t="shared" si="11"/>
        <v>49309</v>
      </c>
      <c r="B158" s="52">
        <f>'OC A CONTRATAR US$'!B158*'OC A CONTRATAR'!$E158</f>
        <v>16049999.999999998</v>
      </c>
      <c r="C158" s="52">
        <f>'OC A CONTRATAR US$'!C158*'OC A CONTRATAR'!$E158</f>
        <v>8664156.7996642683</v>
      </c>
      <c r="D158" s="52">
        <f>'OC A CONTRATAR US$'!D158*'OC A CONTRATAR'!$E158</f>
        <v>24714156.799664266</v>
      </c>
      <c r="E158" s="151">
        <f>IF($E$2=0,Encargos!C163,$E$2)</f>
        <v>5.35</v>
      </c>
      <c r="F158" s="1">
        <f t="shared" si="12"/>
        <v>49309</v>
      </c>
      <c r="G158" s="52">
        <f>'OC A CONTRATAR US$'!G158*'OC A CONTRATAR'!$J158</f>
        <v>6147243.1912681926</v>
      </c>
      <c r="H158" s="52">
        <f>'OC A CONTRATAR US$'!H158*'OC A CONTRATAR'!$J158</f>
        <v>3203994.0037702303</v>
      </c>
      <c r="I158" s="52">
        <f>'OC A CONTRATAR US$'!I158*'OC A CONTRATAR'!$J158</f>
        <v>9351237.1950384229</v>
      </c>
      <c r="J158" s="151">
        <f>IF($J$2=0,Encargos!C163,$J$2)</f>
        <v>4.8413000000000004</v>
      </c>
      <c r="K158" s="1">
        <f t="shared" si="13"/>
        <v>49309</v>
      </c>
      <c r="L158" s="52">
        <f>'OC A CONTRATAR US$'!L158*'OC A CONTRATAR'!$O158</f>
        <v>27204607.101715628</v>
      </c>
      <c r="M158" s="52">
        <f>'OC A CONTRATAR US$'!M158*'OC A CONTRATAR'!$O158</f>
        <v>29468820.920375973</v>
      </c>
      <c r="N158" s="52">
        <f>'OC A CONTRATAR US$'!N158*'OC A CONTRATAR'!$O158</f>
        <v>56673428.022091597</v>
      </c>
      <c r="O158" s="151">
        <f>IF($O$2=0,Encargos!C163,$O$2)</f>
        <v>4.8413000000000004</v>
      </c>
      <c r="P158" s="1">
        <f t="shared" si="14"/>
        <v>49309</v>
      </c>
      <c r="Q158" s="52"/>
      <c r="R158" s="52"/>
      <c r="S158" s="52"/>
      <c r="T158" s="151">
        <f>IF($T$2=0,Encargos!M163,$T$2)</f>
        <v>0</v>
      </c>
      <c r="V158" s="1">
        <f t="shared" si="15"/>
        <v>49309</v>
      </c>
      <c r="W158" s="52">
        <v>0</v>
      </c>
      <c r="X158" s="52">
        <v>0</v>
      </c>
      <c r="Y158" s="52">
        <f t="shared" si="18"/>
        <v>0</v>
      </c>
      <c r="Z158" s="151"/>
      <c r="AB158" s="76">
        <f t="shared" si="16"/>
        <v>49309</v>
      </c>
      <c r="AC158" s="21">
        <f t="shared" si="17"/>
        <v>0</v>
      </c>
      <c r="AD158" s="21">
        <f t="shared" si="19"/>
        <v>41336971.723810472</v>
      </c>
      <c r="AE158" s="21">
        <f t="shared" si="19"/>
        <v>90738822.016794294</v>
      </c>
    </row>
    <row r="159" spans="1:31" x14ac:dyDescent="0.3">
      <c r="A159" s="1">
        <f t="shared" si="11"/>
        <v>49340</v>
      </c>
      <c r="B159" s="52">
        <f>'OC A CONTRATAR US$'!B159*'OC A CONTRATAR'!$E159</f>
        <v>0</v>
      </c>
      <c r="C159" s="52">
        <f>'OC A CONTRATAR US$'!C159*'OC A CONTRATAR'!$E159</f>
        <v>0</v>
      </c>
      <c r="D159" s="52">
        <f>'OC A CONTRATAR US$'!D159*'OC A CONTRATAR'!$E159</f>
        <v>0</v>
      </c>
      <c r="E159" s="151">
        <f>IF($E$2=0,Encargos!C164,$E$2)</f>
        <v>5.35</v>
      </c>
      <c r="F159" s="1">
        <f t="shared" si="12"/>
        <v>49340</v>
      </c>
      <c r="G159" s="52">
        <f>'OC A CONTRATAR US$'!G159*'OC A CONTRATAR'!$J159</f>
        <v>0</v>
      </c>
      <c r="H159" s="52">
        <f>'OC A CONTRATAR US$'!H159*'OC A CONTRATAR'!$J159</f>
        <v>0</v>
      </c>
      <c r="I159" s="52">
        <f>'OC A CONTRATAR US$'!I159*'OC A CONTRATAR'!$J159</f>
        <v>0</v>
      </c>
      <c r="J159" s="151">
        <f>IF($J$2=0,Encargos!C164,$J$2)</f>
        <v>4.8413000000000004</v>
      </c>
      <c r="K159" s="1">
        <f t="shared" si="13"/>
        <v>49340</v>
      </c>
      <c r="L159" s="52">
        <f>'OC A CONTRATAR US$'!L159*'OC A CONTRATAR'!$O159</f>
        <v>0</v>
      </c>
      <c r="M159" s="52">
        <f>'OC A CONTRATAR US$'!M159*'OC A CONTRATAR'!$O159</f>
        <v>0</v>
      </c>
      <c r="N159" s="52">
        <f>'OC A CONTRATAR US$'!N159*'OC A CONTRATAR'!$O159</f>
        <v>0</v>
      </c>
      <c r="O159" s="151">
        <f>IF($O$2=0,Encargos!C164,$O$2)</f>
        <v>4.8413000000000004</v>
      </c>
      <c r="P159" s="1">
        <f t="shared" si="14"/>
        <v>49340</v>
      </c>
      <c r="Q159" s="52"/>
      <c r="R159" s="52"/>
      <c r="S159" s="52"/>
      <c r="T159" s="151">
        <f>IF($T$2=0,Encargos!M164,$T$2)</f>
        <v>0</v>
      </c>
      <c r="V159" s="1">
        <f t="shared" si="15"/>
        <v>49340</v>
      </c>
      <c r="W159" s="52">
        <v>0</v>
      </c>
      <c r="X159" s="52">
        <v>0</v>
      </c>
      <c r="Y159" s="52">
        <f t="shared" si="18"/>
        <v>0</v>
      </c>
      <c r="Z159" s="151"/>
      <c r="AB159" s="76">
        <f t="shared" si="16"/>
        <v>49340</v>
      </c>
      <c r="AC159" s="21">
        <f t="shared" si="17"/>
        <v>49401850.292983815</v>
      </c>
      <c r="AD159" s="21">
        <f t="shared" si="19"/>
        <v>0</v>
      </c>
      <c r="AE159" s="21">
        <f t="shared" si="19"/>
        <v>0</v>
      </c>
    </row>
    <row r="160" spans="1:31" x14ac:dyDescent="0.3">
      <c r="A160" s="1">
        <f t="shared" si="11"/>
        <v>49368</v>
      </c>
      <c r="B160" s="52">
        <f>'OC A CONTRATAR US$'!B160*'OC A CONTRATAR'!$E160</f>
        <v>0</v>
      </c>
      <c r="C160" s="52">
        <f>'OC A CONTRATAR US$'!C160*'OC A CONTRATAR'!$E160</f>
        <v>0</v>
      </c>
      <c r="D160" s="52">
        <f>'OC A CONTRATAR US$'!D160*'OC A CONTRATAR'!$E160</f>
        <v>0</v>
      </c>
      <c r="E160" s="151">
        <f>IF($E$2=0,Encargos!C165,$E$2)</f>
        <v>5.35</v>
      </c>
      <c r="F160" s="1">
        <f t="shared" si="12"/>
        <v>49368</v>
      </c>
      <c r="G160" s="52">
        <f>'OC A CONTRATAR US$'!G160*'OC A CONTRATAR'!$J160</f>
        <v>0</v>
      </c>
      <c r="H160" s="52">
        <f>'OC A CONTRATAR US$'!H160*'OC A CONTRATAR'!$J160</f>
        <v>0</v>
      </c>
      <c r="I160" s="52">
        <f>'OC A CONTRATAR US$'!I160*'OC A CONTRATAR'!$J160</f>
        <v>0</v>
      </c>
      <c r="J160" s="151">
        <f>IF($J$2=0,Encargos!C165,$J$2)</f>
        <v>4.8413000000000004</v>
      </c>
      <c r="K160" s="1">
        <f t="shared" si="13"/>
        <v>49368</v>
      </c>
      <c r="L160" s="52">
        <f>'OC A CONTRATAR US$'!L160*'OC A CONTRATAR'!$O160</f>
        <v>0</v>
      </c>
      <c r="M160" s="52">
        <f>'OC A CONTRATAR US$'!M160*'OC A CONTRATAR'!$O160</f>
        <v>0</v>
      </c>
      <c r="N160" s="52">
        <f>'OC A CONTRATAR US$'!N160*'OC A CONTRATAR'!$O160</f>
        <v>0</v>
      </c>
      <c r="O160" s="151">
        <f>IF($O$2=0,Encargos!C165,$O$2)</f>
        <v>4.8413000000000004</v>
      </c>
      <c r="P160" s="1">
        <f t="shared" si="14"/>
        <v>49368</v>
      </c>
      <c r="Q160" s="52"/>
      <c r="R160" s="52"/>
      <c r="S160" s="52"/>
      <c r="T160" s="151">
        <f>IF($T$2=0,Encargos!M165,$T$2)</f>
        <v>0</v>
      </c>
      <c r="V160" s="1">
        <f t="shared" si="15"/>
        <v>49368</v>
      </c>
      <c r="W160" s="52">
        <v>0</v>
      </c>
      <c r="X160" s="52">
        <v>0</v>
      </c>
      <c r="Y160" s="52">
        <f t="shared" si="18"/>
        <v>0</v>
      </c>
      <c r="Z160" s="151"/>
      <c r="AB160" s="76">
        <f t="shared" si="16"/>
        <v>49368</v>
      </c>
      <c r="AC160" s="21">
        <f t="shared" si="17"/>
        <v>0</v>
      </c>
      <c r="AD160" s="21">
        <f t="shared" si="19"/>
        <v>0</v>
      </c>
      <c r="AE160" s="21">
        <f t="shared" si="19"/>
        <v>0</v>
      </c>
    </row>
    <row r="161" spans="1:31" x14ac:dyDescent="0.3">
      <c r="A161" s="1">
        <f t="shared" si="11"/>
        <v>49399</v>
      </c>
      <c r="B161" s="52">
        <f>'OC A CONTRATAR US$'!B161*'OC A CONTRATAR'!$E161</f>
        <v>0</v>
      </c>
      <c r="C161" s="52">
        <f>'OC A CONTRATAR US$'!C161*'OC A CONTRATAR'!$E161</f>
        <v>0</v>
      </c>
      <c r="D161" s="52">
        <f>'OC A CONTRATAR US$'!D161*'OC A CONTRATAR'!$E161</f>
        <v>0</v>
      </c>
      <c r="E161" s="151">
        <f>IF($E$2=0,Encargos!C166,$E$2)</f>
        <v>5.35</v>
      </c>
      <c r="F161" s="1">
        <f t="shared" si="12"/>
        <v>49399</v>
      </c>
      <c r="G161" s="52">
        <f>'OC A CONTRATAR US$'!G161*'OC A CONTRATAR'!$J161</f>
        <v>0</v>
      </c>
      <c r="H161" s="52">
        <f>'OC A CONTRATAR US$'!H161*'OC A CONTRATAR'!$J161</f>
        <v>0</v>
      </c>
      <c r="I161" s="52">
        <f>'OC A CONTRATAR US$'!I161*'OC A CONTRATAR'!$J161</f>
        <v>0</v>
      </c>
      <c r="J161" s="151">
        <f>IF($J$2=0,Encargos!C166,$J$2)</f>
        <v>4.8413000000000004</v>
      </c>
      <c r="K161" s="1">
        <f t="shared" si="13"/>
        <v>49399</v>
      </c>
      <c r="L161" s="52">
        <f>'OC A CONTRATAR US$'!L161*'OC A CONTRATAR'!$O161</f>
        <v>0</v>
      </c>
      <c r="M161" s="52">
        <f>'OC A CONTRATAR US$'!M161*'OC A CONTRATAR'!$O161</f>
        <v>0</v>
      </c>
      <c r="N161" s="52">
        <f>'OC A CONTRATAR US$'!N161*'OC A CONTRATAR'!$O161</f>
        <v>0</v>
      </c>
      <c r="O161" s="151">
        <f>IF($O$2=0,Encargos!C166,$O$2)</f>
        <v>4.8413000000000004</v>
      </c>
      <c r="P161" s="1">
        <f t="shared" si="14"/>
        <v>49399</v>
      </c>
      <c r="Q161" s="52"/>
      <c r="R161" s="52"/>
      <c r="S161" s="52"/>
      <c r="T161" s="151">
        <f>IF($T$2=0,Encargos!M166,$T$2)</f>
        <v>0</v>
      </c>
      <c r="V161" s="1">
        <f t="shared" si="15"/>
        <v>49399</v>
      </c>
      <c r="W161" s="52">
        <v>0</v>
      </c>
      <c r="X161" s="52">
        <v>0</v>
      </c>
      <c r="Y161" s="52">
        <f t="shared" si="18"/>
        <v>0</v>
      </c>
      <c r="Z161" s="151"/>
      <c r="AB161" s="76">
        <f t="shared" si="16"/>
        <v>49399</v>
      </c>
      <c r="AC161" s="21">
        <f t="shared" si="17"/>
        <v>0</v>
      </c>
      <c r="AD161" s="21">
        <f t="shared" si="19"/>
        <v>0</v>
      </c>
      <c r="AE161" s="21">
        <f t="shared" si="19"/>
        <v>0</v>
      </c>
    </row>
    <row r="162" spans="1:31" x14ac:dyDescent="0.3">
      <c r="A162" s="1">
        <f t="shared" si="11"/>
        <v>49429</v>
      </c>
      <c r="B162" s="52">
        <f>'OC A CONTRATAR US$'!B162*'OC A CONTRATAR'!$E162</f>
        <v>0</v>
      </c>
      <c r="C162" s="52">
        <f>'OC A CONTRATAR US$'!C162*'OC A CONTRATAR'!$E162</f>
        <v>0</v>
      </c>
      <c r="D162" s="52">
        <f>'OC A CONTRATAR US$'!D162*'OC A CONTRATAR'!$E162</f>
        <v>0</v>
      </c>
      <c r="E162" s="151">
        <f>IF($E$2=0,Encargos!C167,$E$2)</f>
        <v>5.35</v>
      </c>
      <c r="F162" s="1">
        <f t="shared" si="12"/>
        <v>49429</v>
      </c>
      <c r="G162" s="52">
        <f>'OC A CONTRATAR US$'!G162*'OC A CONTRATAR'!$J162</f>
        <v>0</v>
      </c>
      <c r="H162" s="52">
        <f>'OC A CONTRATAR US$'!H162*'OC A CONTRATAR'!$J162</f>
        <v>0</v>
      </c>
      <c r="I162" s="52">
        <f>'OC A CONTRATAR US$'!I162*'OC A CONTRATAR'!$J162</f>
        <v>0</v>
      </c>
      <c r="J162" s="151">
        <f>IF($J$2=0,Encargos!C167,$J$2)</f>
        <v>4.8413000000000004</v>
      </c>
      <c r="K162" s="1">
        <f t="shared" si="13"/>
        <v>49429</v>
      </c>
      <c r="L162" s="52">
        <f>'OC A CONTRATAR US$'!L162*'OC A CONTRATAR'!$O162</f>
        <v>0</v>
      </c>
      <c r="M162" s="52">
        <f>'OC A CONTRATAR US$'!M162*'OC A CONTRATAR'!$O162</f>
        <v>0</v>
      </c>
      <c r="N162" s="52">
        <f>'OC A CONTRATAR US$'!N162*'OC A CONTRATAR'!$O162</f>
        <v>0</v>
      </c>
      <c r="O162" s="151">
        <f>IF($O$2=0,Encargos!C167,$O$2)</f>
        <v>4.8413000000000004</v>
      </c>
      <c r="P162" s="1">
        <f t="shared" si="14"/>
        <v>49429</v>
      </c>
      <c r="Q162" s="52"/>
      <c r="R162" s="52"/>
      <c r="S162" s="52"/>
      <c r="T162" s="151">
        <f>IF($T$2=0,Encargos!M167,$T$2)</f>
        <v>0</v>
      </c>
      <c r="V162" s="1">
        <f t="shared" si="15"/>
        <v>49429</v>
      </c>
      <c r="W162" s="52">
        <v>0</v>
      </c>
      <c r="X162" s="52">
        <v>0</v>
      </c>
      <c r="Y162" s="52">
        <f t="shared" si="18"/>
        <v>0</v>
      </c>
      <c r="Z162" s="151"/>
      <c r="AB162" s="76">
        <f t="shared" si="16"/>
        <v>49429</v>
      </c>
      <c r="AC162" s="21">
        <f t="shared" si="17"/>
        <v>0</v>
      </c>
      <c r="AD162" s="21">
        <f t="shared" si="19"/>
        <v>0</v>
      </c>
      <c r="AE162" s="21">
        <f t="shared" si="19"/>
        <v>0</v>
      </c>
    </row>
    <row r="163" spans="1:31" x14ac:dyDescent="0.3">
      <c r="A163" s="1">
        <f t="shared" si="11"/>
        <v>49460</v>
      </c>
      <c r="B163" s="52">
        <f>'OC A CONTRATAR US$'!B163*'OC A CONTRATAR'!$E163</f>
        <v>0</v>
      </c>
      <c r="C163" s="52">
        <f>'OC A CONTRATAR US$'!C163*'OC A CONTRATAR'!$E163</f>
        <v>0</v>
      </c>
      <c r="D163" s="52">
        <f>'OC A CONTRATAR US$'!D163*'OC A CONTRATAR'!$E163</f>
        <v>0</v>
      </c>
      <c r="E163" s="151">
        <f>IF($E$2=0,Encargos!C168,$E$2)</f>
        <v>5.35</v>
      </c>
      <c r="F163" s="1">
        <f t="shared" si="12"/>
        <v>49460</v>
      </c>
      <c r="G163" s="52">
        <f>'OC A CONTRATAR US$'!G163*'OC A CONTRATAR'!$J163</f>
        <v>0</v>
      </c>
      <c r="H163" s="52">
        <f>'OC A CONTRATAR US$'!H163*'OC A CONTRATAR'!$J163</f>
        <v>0</v>
      </c>
      <c r="I163" s="52">
        <f>'OC A CONTRATAR US$'!I163*'OC A CONTRATAR'!$J163</f>
        <v>0</v>
      </c>
      <c r="J163" s="151">
        <f>IF($J$2=0,Encargos!C168,$J$2)</f>
        <v>4.8413000000000004</v>
      </c>
      <c r="K163" s="1">
        <f t="shared" si="13"/>
        <v>49460</v>
      </c>
      <c r="L163" s="52">
        <f>'OC A CONTRATAR US$'!L163*'OC A CONTRATAR'!$O163</f>
        <v>0</v>
      </c>
      <c r="M163" s="52">
        <f>'OC A CONTRATAR US$'!M163*'OC A CONTRATAR'!$O163</f>
        <v>0</v>
      </c>
      <c r="N163" s="52">
        <f>'OC A CONTRATAR US$'!N163*'OC A CONTRATAR'!$O163</f>
        <v>0</v>
      </c>
      <c r="O163" s="151">
        <f>IF($O$2=0,Encargos!C168,$O$2)</f>
        <v>4.8413000000000004</v>
      </c>
      <c r="P163" s="1">
        <f t="shared" si="14"/>
        <v>49460</v>
      </c>
      <c r="Q163" s="52"/>
      <c r="R163" s="52"/>
      <c r="S163" s="52"/>
      <c r="T163" s="151">
        <f>IF($T$2=0,Encargos!M168,$T$2)</f>
        <v>0</v>
      </c>
      <c r="V163" s="1">
        <f t="shared" si="15"/>
        <v>49460</v>
      </c>
      <c r="W163" s="52">
        <v>0</v>
      </c>
      <c r="X163" s="52">
        <v>0</v>
      </c>
      <c r="Y163" s="52">
        <f t="shared" si="18"/>
        <v>0</v>
      </c>
      <c r="Z163" s="151"/>
      <c r="AB163" s="76">
        <f t="shared" si="16"/>
        <v>49460</v>
      </c>
      <c r="AC163" s="21">
        <f t="shared" si="17"/>
        <v>0</v>
      </c>
      <c r="AD163" s="21">
        <f t="shared" ref="AD163:AE182" si="20">SUMIF($A$2:$Z$2,AD$2,$A163:$Z163)</f>
        <v>0</v>
      </c>
      <c r="AE163" s="21">
        <f t="shared" si="20"/>
        <v>0</v>
      </c>
    </row>
    <row r="164" spans="1:31" x14ac:dyDescent="0.3">
      <c r="A164" s="1">
        <f t="shared" si="11"/>
        <v>49490</v>
      </c>
      <c r="B164" s="52">
        <f>'OC A CONTRATAR US$'!B164*'OC A CONTRATAR'!$E164</f>
        <v>16049999.999999998</v>
      </c>
      <c r="C164" s="52">
        <f>'OC A CONTRATAR US$'!C164*'OC A CONTRATAR'!$E164</f>
        <v>8352367.1157478169</v>
      </c>
      <c r="D164" s="52">
        <f>'OC A CONTRATAR US$'!D164*'OC A CONTRATAR'!$E164</f>
        <v>24402367.115747817</v>
      </c>
      <c r="E164" s="151">
        <f>IF($E$2=0,Encargos!C169,$E$2)</f>
        <v>5.35</v>
      </c>
      <c r="F164" s="1">
        <f t="shared" si="12"/>
        <v>49490</v>
      </c>
      <c r="G164" s="52">
        <f>'OC A CONTRATAR US$'!G164*'OC A CONTRATAR'!$J164</f>
        <v>6147243.1912681926</v>
      </c>
      <c r="H164" s="52">
        <f>'OC A CONTRATAR US$'!H164*'OC A CONTRATAR'!$J164</f>
        <v>3084754.9195545898</v>
      </c>
      <c r="I164" s="52">
        <f>'OC A CONTRATAR US$'!I164*'OC A CONTRATAR'!$J164</f>
        <v>9231998.1108227819</v>
      </c>
      <c r="J164" s="151">
        <f>IF($J$2=0,Encargos!C169,$J$2)</f>
        <v>4.8413000000000004</v>
      </c>
      <c r="K164" s="1">
        <f t="shared" si="13"/>
        <v>49490</v>
      </c>
      <c r="L164" s="52">
        <f>'OC A CONTRATAR US$'!L164*'OC A CONTRATAR'!$O164</f>
        <v>27204607.101715628</v>
      </c>
      <c r="M164" s="52">
        <f>'OC A CONTRATAR US$'!M164*'OC A CONTRATAR'!$O164</f>
        <v>28818590.255995031</v>
      </c>
      <c r="N164" s="52">
        <f>'OC A CONTRATAR US$'!N164*'OC A CONTRATAR'!$O164</f>
        <v>56023197.35771066</v>
      </c>
      <c r="O164" s="151">
        <f>IF($O$2=0,Encargos!C169,$O$2)</f>
        <v>4.8413000000000004</v>
      </c>
      <c r="P164" s="1">
        <f t="shared" si="14"/>
        <v>49490</v>
      </c>
      <c r="Q164" s="52"/>
      <c r="R164" s="52"/>
      <c r="S164" s="52"/>
      <c r="T164" s="151">
        <f>IF($T$2=0,Encargos!M169,$T$2)</f>
        <v>0</v>
      </c>
      <c r="V164" s="1">
        <f t="shared" si="15"/>
        <v>49490</v>
      </c>
      <c r="W164" s="52">
        <v>0</v>
      </c>
      <c r="X164" s="52">
        <v>0</v>
      </c>
      <c r="Y164" s="52">
        <f t="shared" si="18"/>
        <v>0</v>
      </c>
      <c r="Z164" s="151"/>
      <c r="AB164" s="76">
        <f t="shared" si="16"/>
        <v>49490</v>
      </c>
      <c r="AC164" s="21">
        <f t="shared" si="17"/>
        <v>0</v>
      </c>
      <c r="AD164" s="21">
        <f t="shared" si="20"/>
        <v>40255712.291297436</v>
      </c>
      <c r="AE164" s="21">
        <f t="shared" si="20"/>
        <v>89657562.584281266</v>
      </c>
    </row>
    <row r="165" spans="1:31" x14ac:dyDescent="0.3">
      <c r="A165" s="1">
        <f t="shared" si="11"/>
        <v>49521</v>
      </c>
      <c r="B165" s="52">
        <f>'OC A CONTRATAR US$'!B165*'OC A CONTRATAR'!$E165</f>
        <v>0</v>
      </c>
      <c r="C165" s="52">
        <f>'OC A CONTRATAR US$'!C165*'OC A CONTRATAR'!$E165</f>
        <v>0</v>
      </c>
      <c r="D165" s="52">
        <f>'OC A CONTRATAR US$'!D165*'OC A CONTRATAR'!$E165</f>
        <v>0</v>
      </c>
      <c r="E165" s="151">
        <f>IF($E$2=0,Encargos!C170,$E$2)</f>
        <v>5.35</v>
      </c>
      <c r="F165" s="1">
        <f t="shared" si="12"/>
        <v>49521</v>
      </c>
      <c r="G165" s="52">
        <f>'OC A CONTRATAR US$'!G165*'OC A CONTRATAR'!$J165</f>
        <v>0</v>
      </c>
      <c r="H165" s="52">
        <f>'OC A CONTRATAR US$'!H165*'OC A CONTRATAR'!$J165</f>
        <v>0</v>
      </c>
      <c r="I165" s="52">
        <f>'OC A CONTRATAR US$'!I165*'OC A CONTRATAR'!$J165</f>
        <v>0</v>
      </c>
      <c r="J165" s="151">
        <f>IF($J$2=0,Encargos!C170,$J$2)</f>
        <v>4.8413000000000004</v>
      </c>
      <c r="K165" s="1">
        <f t="shared" si="13"/>
        <v>49521</v>
      </c>
      <c r="L165" s="52">
        <f>'OC A CONTRATAR US$'!L165*'OC A CONTRATAR'!$O165</f>
        <v>0</v>
      </c>
      <c r="M165" s="52">
        <f>'OC A CONTRATAR US$'!M165*'OC A CONTRATAR'!$O165</f>
        <v>0</v>
      </c>
      <c r="N165" s="52">
        <f>'OC A CONTRATAR US$'!N165*'OC A CONTRATAR'!$O165</f>
        <v>0</v>
      </c>
      <c r="O165" s="151">
        <f>IF($O$2=0,Encargos!C170,$O$2)</f>
        <v>4.8413000000000004</v>
      </c>
      <c r="P165" s="1">
        <f t="shared" si="14"/>
        <v>49521</v>
      </c>
      <c r="Q165" s="52"/>
      <c r="R165" s="52"/>
      <c r="S165" s="52"/>
      <c r="T165" s="151">
        <f>IF($T$2=0,Encargos!M170,$T$2)</f>
        <v>0</v>
      </c>
      <c r="V165" s="1">
        <f t="shared" si="15"/>
        <v>49521</v>
      </c>
      <c r="W165" s="52">
        <v>0</v>
      </c>
      <c r="X165" s="52">
        <v>0</v>
      </c>
      <c r="Y165" s="52">
        <f t="shared" si="18"/>
        <v>0</v>
      </c>
      <c r="Z165" s="151"/>
      <c r="AB165" s="76">
        <f t="shared" si="16"/>
        <v>49521</v>
      </c>
      <c r="AC165" s="21">
        <f t="shared" si="17"/>
        <v>49401850.292983815</v>
      </c>
      <c r="AD165" s="21">
        <f t="shared" si="20"/>
        <v>0</v>
      </c>
      <c r="AE165" s="21">
        <f t="shared" si="20"/>
        <v>0</v>
      </c>
    </row>
    <row r="166" spans="1:31" x14ac:dyDescent="0.3">
      <c r="A166" s="1">
        <f t="shared" si="11"/>
        <v>49552</v>
      </c>
      <c r="B166" s="52">
        <f>'OC A CONTRATAR US$'!B166*'OC A CONTRATAR'!$E166</f>
        <v>0</v>
      </c>
      <c r="C166" s="52">
        <f>'OC A CONTRATAR US$'!C166*'OC A CONTRATAR'!$E166</f>
        <v>0</v>
      </c>
      <c r="D166" s="52">
        <f>'OC A CONTRATAR US$'!D166*'OC A CONTRATAR'!$E166</f>
        <v>0</v>
      </c>
      <c r="E166" s="151">
        <f>IF($E$2=0,Encargos!C171,$E$2)</f>
        <v>5.35</v>
      </c>
      <c r="F166" s="1">
        <f t="shared" si="12"/>
        <v>49552</v>
      </c>
      <c r="G166" s="52">
        <f>'OC A CONTRATAR US$'!G166*'OC A CONTRATAR'!$J166</f>
        <v>0</v>
      </c>
      <c r="H166" s="52">
        <f>'OC A CONTRATAR US$'!H166*'OC A CONTRATAR'!$J166</f>
        <v>0</v>
      </c>
      <c r="I166" s="52">
        <f>'OC A CONTRATAR US$'!I166*'OC A CONTRATAR'!$J166</f>
        <v>0</v>
      </c>
      <c r="J166" s="151">
        <f>IF($J$2=0,Encargos!C171,$J$2)</f>
        <v>4.8413000000000004</v>
      </c>
      <c r="K166" s="1">
        <f t="shared" si="13"/>
        <v>49552</v>
      </c>
      <c r="L166" s="52">
        <f>'OC A CONTRATAR US$'!L166*'OC A CONTRATAR'!$O166</f>
        <v>0</v>
      </c>
      <c r="M166" s="52">
        <f>'OC A CONTRATAR US$'!M166*'OC A CONTRATAR'!$O166</f>
        <v>0</v>
      </c>
      <c r="N166" s="52">
        <f>'OC A CONTRATAR US$'!N166*'OC A CONTRATAR'!$O166</f>
        <v>0</v>
      </c>
      <c r="O166" s="151">
        <f>IF($O$2=0,Encargos!C171,$O$2)</f>
        <v>4.8413000000000004</v>
      </c>
      <c r="P166" s="1">
        <f t="shared" si="14"/>
        <v>49552</v>
      </c>
      <c r="Q166" s="52"/>
      <c r="R166" s="52"/>
      <c r="S166" s="52"/>
      <c r="T166" s="151">
        <f>IF($T$2=0,Encargos!M171,$T$2)</f>
        <v>0</v>
      </c>
      <c r="V166" s="1">
        <f t="shared" si="15"/>
        <v>49552</v>
      </c>
      <c r="W166" s="52">
        <v>0</v>
      </c>
      <c r="X166" s="52">
        <v>0</v>
      </c>
      <c r="Y166" s="52">
        <f t="shared" si="18"/>
        <v>0</v>
      </c>
      <c r="Z166" s="151"/>
      <c r="AB166" s="76">
        <f t="shared" si="16"/>
        <v>49552</v>
      </c>
      <c r="AC166" s="21">
        <f t="shared" si="17"/>
        <v>0</v>
      </c>
      <c r="AD166" s="21">
        <f t="shared" si="20"/>
        <v>0</v>
      </c>
      <c r="AE166" s="21">
        <f t="shared" si="20"/>
        <v>0</v>
      </c>
    </row>
    <row r="167" spans="1:31" x14ac:dyDescent="0.3">
      <c r="A167" s="1">
        <f t="shared" si="11"/>
        <v>49582</v>
      </c>
      <c r="B167" s="52">
        <f>'OC A CONTRATAR US$'!B167*'OC A CONTRATAR'!$E167</f>
        <v>0</v>
      </c>
      <c r="C167" s="52">
        <f>'OC A CONTRATAR US$'!C167*'OC A CONTRATAR'!$E167</f>
        <v>0</v>
      </c>
      <c r="D167" s="52">
        <f>'OC A CONTRATAR US$'!D167*'OC A CONTRATAR'!$E167</f>
        <v>0</v>
      </c>
      <c r="E167" s="151">
        <f>IF($E$2=0,Encargos!C172,$E$2)</f>
        <v>5.35</v>
      </c>
      <c r="F167" s="1">
        <f t="shared" si="12"/>
        <v>49582</v>
      </c>
      <c r="G167" s="52">
        <f>'OC A CONTRATAR US$'!G167*'OC A CONTRATAR'!$J167</f>
        <v>0</v>
      </c>
      <c r="H167" s="52">
        <f>'OC A CONTRATAR US$'!H167*'OC A CONTRATAR'!$J167</f>
        <v>0</v>
      </c>
      <c r="I167" s="52">
        <f>'OC A CONTRATAR US$'!I167*'OC A CONTRATAR'!$J167</f>
        <v>0</v>
      </c>
      <c r="J167" s="151">
        <f>IF($J$2=0,Encargos!C172,$J$2)</f>
        <v>4.8413000000000004</v>
      </c>
      <c r="K167" s="1">
        <f t="shared" si="13"/>
        <v>49582</v>
      </c>
      <c r="L167" s="52">
        <f>'OC A CONTRATAR US$'!L167*'OC A CONTRATAR'!$O167</f>
        <v>0</v>
      </c>
      <c r="M167" s="52">
        <f>'OC A CONTRATAR US$'!M167*'OC A CONTRATAR'!$O167</f>
        <v>0</v>
      </c>
      <c r="N167" s="52">
        <f>'OC A CONTRATAR US$'!N167*'OC A CONTRATAR'!$O167</f>
        <v>0</v>
      </c>
      <c r="O167" s="151">
        <f>IF($O$2=0,Encargos!C172,$O$2)</f>
        <v>4.8413000000000004</v>
      </c>
      <c r="P167" s="1">
        <f t="shared" si="14"/>
        <v>49582</v>
      </c>
      <c r="Q167" s="52"/>
      <c r="R167" s="52"/>
      <c r="S167" s="52"/>
      <c r="T167" s="151">
        <f>IF($T$2=0,Encargos!M172,$T$2)</f>
        <v>0</v>
      </c>
      <c r="V167" s="1">
        <f t="shared" si="15"/>
        <v>49582</v>
      </c>
      <c r="W167" s="52">
        <v>0</v>
      </c>
      <c r="X167" s="52">
        <v>0</v>
      </c>
      <c r="Y167" s="52">
        <f t="shared" si="18"/>
        <v>0</v>
      </c>
      <c r="Z167" s="151"/>
      <c r="AB167" s="76">
        <f t="shared" si="16"/>
        <v>49582</v>
      </c>
      <c r="AC167" s="21">
        <f t="shared" si="17"/>
        <v>0</v>
      </c>
      <c r="AD167" s="21">
        <f t="shared" si="20"/>
        <v>0</v>
      </c>
      <c r="AE167" s="21">
        <f t="shared" si="20"/>
        <v>0</v>
      </c>
    </row>
    <row r="168" spans="1:31" x14ac:dyDescent="0.3">
      <c r="A168" s="1">
        <f t="shared" si="11"/>
        <v>49613</v>
      </c>
      <c r="B168" s="52">
        <f>'OC A CONTRATAR US$'!B168*'OC A CONTRATAR'!$E168</f>
        <v>0</v>
      </c>
      <c r="C168" s="52">
        <f>'OC A CONTRATAR US$'!C168*'OC A CONTRATAR'!$E168</f>
        <v>0</v>
      </c>
      <c r="D168" s="52">
        <f>'OC A CONTRATAR US$'!D168*'OC A CONTRATAR'!$E168</f>
        <v>0</v>
      </c>
      <c r="E168" s="151">
        <f>IF($E$2=0,Encargos!C173,$E$2)</f>
        <v>5.35</v>
      </c>
      <c r="F168" s="1">
        <f t="shared" si="12"/>
        <v>49613</v>
      </c>
      <c r="G168" s="52">
        <f>'OC A CONTRATAR US$'!G168*'OC A CONTRATAR'!$J168</f>
        <v>0</v>
      </c>
      <c r="H168" s="52">
        <f>'OC A CONTRATAR US$'!H168*'OC A CONTRATAR'!$J168</f>
        <v>0</v>
      </c>
      <c r="I168" s="52">
        <f>'OC A CONTRATAR US$'!I168*'OC A CONTRATAR'!$J168</f>
        <v>0</v>
      </c>
      <c r="J168" s="151">
        <f>IF($J$2=0,Encargos!C173,$J$2)</f>
        <v>4.8413000000000004</v>
      </c>
      <c r="K168" s="1">
        <f t="shared" si="13"/>
        <v>49613</v>
      </c>
      <c r="L168" s="52">
        <f>'OC A CONTRATAR US$'!L168*'OC A CONTRATAR'!$O168</f>
        <v>0</v>
      </c>
      <c r="M168" s="52">
        <f>'OC A CONTRATAR US$'!M168*'OC A CONTRATAR'!$O168</f>
        <v>0</v>
      </c>
      <c r="N168" s="52">
        <f>'OC A CONTRATAR US$'!N168*'OC A CONTRATAR'!$O168</f>
        <v>0</v>
      </c>
      <c r="O168" s="151">
        <f>IF($O$2=0,Encargos!C173,$O$2)</f>
        <v>4.8413000000000004</v>
      </c>
      <c r="P168" s="1">
        <f t="shared" si="14"/>
        <v>49613</v>
      </c>
      <c r="Q168" s="52"/>
      <c r="R168" s="52"/>
      <c r="S168" s="52"/>
      <c r="T168" s="151">
        <f>IF($T$2=0,Encargos!M173,$T$2)</f>
        <v>0</v>
      </c>
      <c r="V168" s="1">
        <f t="shared" si="15"/>
        <v>49613</v>
      </c>
      <c r="W168" s="52">
        <v>0</v>
      </c>
      <c r="X168" s="52">
        <v>0</v>
      </c>
      <c r="Y168" s="52">
        <f t="shared" si="18"/>
        <v>0</v>
      </c>
      <c r="Z168" s="151"/>
      <c r="AB168" s="76">
        <f t="shared" si="16"/>
        <v>49613</v>
      </c>
      <c r="AC168" s="21">
        <f t="shared" si="17"/>
        <v>0</v>
      </c>
      <c r="AD168" s="21">
        <f t="shared" si="20"/>
        <v>0</v>
      </c>
      <c r="AE168" s="21">
        <f t="shared" si="20"/>
        <v>0</v>
      </c>
    </row>
    <row r="169" spans="1:31" x14ac:dyDescent="0.3">
      <c r="A169" s="1">
        <f t="shared" si="11"/>
        <v>49643</v>
      </c>
      <c r="B169" s="52">
        <f>'OC A CONTRATAR US$'!B169*'OC A CONTRATAR'!$E169</f>
        <v>0</v>
      </c>
      <c r="C169" s="52">
        <f>'OC A CONTRATAR US$'!C169*'OC A CONTRATAR'!$E169</f>
        <v>0</v>
      </c>
      <c r="D169" s="52">
        <f>'OC A CONTRATAR US$'!D169*'OC A CONTRATAR'!$E169</f>
        <v>0</v>
      </c>
      <c r="E169" s="151">
        <f>IF($E$2=0,Encargos!C174,$E$2)</f>
        <v>5.35</v>
      </c>
      <c r="F169" s="1">
        <f t="shared" si="12"/>
        <v>49643</v>
      </c>
      <c r="G169" s="52">
        <f>'OC A CONTRATAR US$'!G169*'OC A CONTRATAR'!$J169</f>
        <v>0</v>
      </c>
      <c r="H169" s="52">
        <f>'OC A CONTRATAR US$'!H169*'OC A CONTRATAR'!$J169</f>
        <v>0</v>
      </c>
      <c r="I169" s="52">
        <f>'OC A CONTRATAR US$'!I169*'OC A CONTRATAR'!$J169</f>
        <v>0</v>
      </c>
      <c r="J169" s="151">
        <f>IF($J$2=0,Encargos!C174,$J$2)</f>
        <v>4.8413000000000004</v>
      </c>
      <c r="K169" s="1">
        <f t="shared" si="13"/>
        <v>49643</v>
      </c>
      <c r="L169" s="52">
        <f>'OC A CONTRATAR US$'!L169*'OC A CONTRATAR'!$O169</f>
        <v>0</v>
      </c>
      <c r="M169" s="52">
        <f>'OC A CONTRATAR US$'!M169*'OC A CONTRATAR'!$O169</f>
        <v>0</v>
      </c>
      <c r="N169" s="52">
        <f>'OC A CONTRATAR US$'!N169*'OC A CONTRATAR'!$O169</f>
        <v>0</v>
      </c>
      <c r="O169" s="151">
        <f>IF($O$2=0,Encargos!C174,$O$2)</f>
        <v>4.8413000000000004</v>
      </c>
      <c r="P169" s="1">
        <f t="shared" si="14"/>
        <v>49643</v>
      </c>
      <c r="Q169" s="52"/>
      <c r="R169" s="52"/>
      <c r="S169" s="52"/>
      <c r="T169" s="151">
        <f>IF($T$2=0,Encargos!M174,$T$2)</f>
        <v>0</v>
      </c>
      <c r="V169" s="1">
        <f t="shared" si="15"/>
        <v>49643</v>
      </c>
      <c r="W169" s="52">
        <v>0</v>
      </c>
      <c r="X169" s="52">
        <v>0</v>
      </c>
      <c r="Y169" s="52">
        <f t="shared" si="18"/>
        <v>0</v>
      </c>
      <c r="Z169" s="151"/>
      <c r="AB169" s="76">
        <f t="shared" si="16"/>
        <v>49643</v>
      </c>
      <c r="AC169" s="21">
        <f t="shared" si="17"/>
        <v>0</v>
      </c>
      <c r="AD169" s="21">
        <f t="shared" si="20"/>
        <v>0</v>
      </c>
      <c r="AE169" s="21">
        <f t="shared" si="20"/>
        <v>0</v>
      </c>
    </row>
    <row r="170" spans="1:31" x14ac:dyDescent="0.3">
      <c r="A170" s="1">
        <f t="shared" si="11"/>
        <v>49674</v>
      </c>
      <c r="B170" s="52">
        <f>'OC A CONTRATAR US$'!B170*'OC A CONTRATAR'!$E170</f>
        <v>16049999.999999998</v>
      </c>
      <c r="C170" s="52">
        <f>'OC A CONTRATAR US$'!C170*'OC A CONTRATAR'!$E170</f>
        <v>8132870.1061094394</v>
      </c>
      <c r="D170" s="52">
        <f>'OC A CONTRATAR US$'!D170*'OC A CONTRATAR'!$E170</f>
        <v>24182870.106109437</v>
      </c>
      <c r="E170" s="151">
        <f>IF($E$2=0,Encargos!C175,$E$2)</f>
        <v>5.35</v>
      </c>
      <c r="F170" s="1">
        <f t="shared" si="12"/>
        <v>49674</v>
      </c>
      <c r="G170" s="52">
        <f>'OC A CONTRATAR US$'!G170*'OC A CONTRATAR'!$J170</f>
        <v>6147243.1912681926</v>
      </c>
      <c r="H170" s="52">
        <f>'OC A CONTRATAR US$'!H170*'OC A CONTRATAR'!$J170</f>
        <v>2999568.4550974858</v>
      </c>
      <c r="I170" s="52">
        <f>'OC A CONTRATAR US$'!I170*'OC A CONTRATAR'!$J170</f>
        <v>9146811.6463656779</v>
      </c>
      <c r="J170" s="151">
        <f>IF($J$2=0,Encargos!C175,$J$2)</f>
        <v>4.8413000000000004</v>
      </c>
      <c r="K170" s="1">
        <f t="shared" si="13"/>
        <v>49674</v>
      </c>
      <c r="L170" s="52">
        <f>'OC A CONTRATAR US$'!L170*'OC A CONTRATAR'!$O170</f>
        <v>27204607.101715628</v>
      </c>
      <c r="M170" s="52">
        <f>'OC A CONTRATAR US$'!M170*'OC A CONTRATAR'!$O170</f>
        <v>28489674.338022266</v>
      </c>
      <c r="N170" s="52">
        <f>'OC A CONTRATAR US$'!N170*'OC A CONTRATAR'!$O170</f>
        <v>55694281.439737894</v>
      </c>
      <c r="O170" s="151">
        <f>IF($O$2=0,Encargos!C175,$O$2)</f>
        <v>4.8413000000000004</v>
      </c>
      <c r="P170" s="1">
        <f t="shared" si="14"/>
        <v>49674</v>
      </c>
      <c r="Q170" s="52"/>
      <c r="R170" s="52"/>
      <c r="S170" s="52"/>
      <c r="T170" s="151">
        <f>IF($T$2=0,Encargos!M175,$T$2)</f>
        <v>0</v>
      </c>
      <c r="V170" s="1">
        <f t="shared" si="15"/>
        <v>49674</v>
      </c>
      <c r="W170" s="52">
        <v>0</v>
      </c>
      <c r="X170" s="52">
        <v>0</v>
      </c>
      <c r="Y170" s="52">
        <f t="shared" si="18"/>
        <v>0</v>
      </c>
      <c r="Z170" s="151"/>
      <c r="AB170" s="76">
        <f t="shared" si="16"/>
        <v>49674</v>
      </c>
      <c r="AC170" s="21">
        <f t="shared" si="17"/>
        <v>0</v>
      </c>
      <c r="AD170" s="21">
        <f t="shared" si="20"/>
        <v>39622112.899229191</v>
      </c>
      <c r="AE170" s="21">
        <f t="shared" si="20"/>
        <v>89023963.192212999</v>
      </c>
    </row>
    <row r="171" spans="1:31" x14ac:dyDescent="0.3">
      <c r="A171" s="1">
        <f t="shared" si="11"/>
        <v>49705</v>
      </c>
      <c r="B171" s="52">
        <f>'OC A CONTRATAR US$'!B171*'OC A CONTRATAR'!$E171</f>
        <v>0</v>
      </c>
      <c r="C171" s="52">
        <f>'OC A CONTRATAR US$'!C171*'OC A CONTRATAR'!$E171</f>
        <v>0</v>
      </c>
      <c r="D171" s="52">
        <f>'OC A CONTRATAR US$'!D171*'OC A CONTRATAR'!$E171</f>
        <v>0</v>
      </c>
      <c r="E171" s="151">
        <f>IF($E$2=0,Encargos!C176,$E$2)</f>
        <v>5.35</v>
      </c>
      <c r="F171" s="1">
        <f t="shared" si="12"/>
        <v>49705</v>
      </c>
      <c r="G171" s="52">
        <f>'OC A CONTRATAR US$'!G171*'OC A CONTRATAR'!$J171</f>
        <v>0</v>
      </c>
      <c r="H171" s="52">
        <f>'OC A CONTRATAR US$'!H171*'OC A CONTRATAR'!$J171</f>
        <v>0</v>
      </c>
      <c r="I171" s="52">
        <f>'OC A CONTRATAR US$'!I171*'OC A CONTRATAR'!$J171</f>
        <v>0</v>
      </c>
      <c r="J171" s="151">
        <f>IF($J$2=0,Encargos!C176,$J$2)</f>
        <v>4.8413000000000004</v>
      </c>
      <c r="K171" s="1">
        <f t="shared" si="13"/>
        <v>49705</v>
      </c>
      <c r="L171" s="52">
        <f>'OC A CONTRATAR US$'!L171*'OC A CONTRATAR'!$O171</f>
        <v>0</v>
      </c>
      <c r="M171" s="52">
        <f>'OC A CONTRATAR US$'!M171*'OC A CONTRATAR'!$O171</f>
        <v>0</v>
      </c>
      <c r="N171" s="52">
        <f>'OC A CONTRATAR US$'!N171*'OC A CONTRATAR'!$O171</f>
        <v>0</v>
      </c>
      <c r="O171" s="151">
        <f>IF($O$2=0,Encargos!C176,$O$2)</f>
        <v>4.8413000000000004</v>
      </c>
      <c r="P171" s="1">
        <f t="shared" si="14"/>
        <v>49705</v>
      </c>
      <c r="Q171" s="52"/>
      <c r="R171" s="52"/>
      <c r="S171" s="52"/>
      <c r="T171" s="151">
        <f>IF($T$2=0,Encargos!M176,$T$2)</f>
        <v>0</v>
      </c>
      <c r="V171" s="1">
        <f t="shared" si="15"/>
        <v>49705</v>
      </c>
      <c r="W171" s="52">
        <v>0</v>
      </c>
      <c r="X171" s="52">
        <v>0</v>
      </c>
      <c r="Y171" s="52">
        <f t="shared" si="18"/>
        <v>0</v>
      </c>
      <c r="Z171" s="151"/>
      <c r="AB171" s="76">
        <f t="shared" si="16"/>
        <v>49705</v>
      </c>
      <c r="AC171" s="21">
        <f t="shared" si="17"/>
        <v>49401850.292983815</v>
      </c>
      <c r="AD171" s="21">
        <f t="shared" si="20"/>
        <v>0</v>
      </c>
      <c r="AE171" s="21">
        <f t="shared" si="20"/>
        <v>0</v>
      </c>
    </row>
    <row r="172" spans="1:31" x14ac:dyDescent="0.3">
      <c r="A172" s="1">
        <f t="shared" si="11"/>
        <v>49734</v>
      </c>
      <c r="B172" s="52">
        <f>'OC A CONTRATAR US$'!B172*'OC A CONTRATAR'!$E172</f>
        <v>0</v>
      </c>
      <c r="C172" s="52">
        <f>'OC A CONTRATAR US$'!C172*'OC A CONTRATAR'!$E172</f>
        <v>0</v>
      </c>
      <c r="D172" s="52">
        <f>'OC A CONTRATAR US$'!D172*'OC A CONTRATAR'!$E172</f>
        <v>0</v>
      </c>
      <c r="E172" s="151">
        <f>IF($E$2=0,Encargos!C177,$E$2)</f>
        <v>5.35</v>
      </c>
      <c r="F172" s="1">
        <f t="shared" si="12"/>
        <v>49734</v>
      </c>
      <c r="G172" s="52">
        <f>'OC A CONTRATAR US$'!G172*'OC A CONTRATAR'!$J172</f>
        <v>0</v>
      </c>
      <c r="H172" s="52">
        <f>'OC A CONTRATAR US$'!H172*'OC A CONTRATAR'!$J172</f>
        <v>0</v>
      </c>
      <c r="I172" s="52">
        <f>'OC A CONTRATAR US$'!I172*'OC A CONTRATAR'!$J172</f>
        <v>0</v>
      </c>
      <c r="J172" s="151">
        <f>IF($J$2=0,Encargos!C177,$J$2)</f>
        <v>4.8413000000000004</v>
      </c>
      <c r="K172" s="1">
        <f t="shared" si="13"/>
        <v>49734</v>
      </c>
      <c r="L172" s="52">
        <f>'OC A CONTRATAR US$'!L172*'OC A CONTRATAR'!$O172</f>
        <v>0</v>
      </c>
      <c r="M172" s="52">
        <f>'OC A CONTRATAR US$'!M172*'OC A CONTRATAR'!$O172</f>
        <v>0</v>
      </c>
      <c r="N172" s="52">
        <f>'OC A CONTRATAR US$'!N172*'OC A CONTRATAR'!$O172</f>
        <v>0</v>
      </c>
      <c r="O172" s="151">
        <f>IF($O$2=0,Encargos!C177,$O$2)</f>
        <v>4.8413000000000004</v>
      </c>
      <c r="P172" s="1">
        <f t="shared" si="14"/>
        <v>49734</v>
      </c>
      <c r="Q172" s="52"/>
      <c r="R172" s="52"/>
      <c r="S172" s="52"/>
      <c r="T172" s="151">
        <f>IF($T$2=0,Encargos!M177,$T$2)</f>
        <v>0</v>
      </c>
      <c r="V172" s="1">
        <f t="shared" si="15"/>
        <v>49734</v>
      </c>
      <c r="W172" s="52">
        <v>0</v>
      </c>
      <c r="X172" s="52">
        <v>0</v>
      </c>
      <c r="Y172" s="52">
        <f t="shared" si="18"/>
        <v>0</v>
      </c>
      <c r="Z172" s="151"/>
      <c r="AB172" s="76">
        <f t="shared" si="16"/>
        <v>49734</v>
      </c>
      <c r="AC172" s="21">
        <f t="shared" si="17"/>
        <v>0</v>
      </c>
      <c r="AD172" s="21">
        <f t="shared" si="20"/>
        <v>0</v>
      </c>
      <c r="AE172" s="21">
        <f t="shared" si="20"/>
        <v>0</v>
      </c>
    </row>
    <row r="173" spans="1:31" x14ac:dyDescent="0.3">
      <c r="A173" s="1">
        <f t="shared" si="11"/>
        <v>49765</v>
      </c>
      <c r="B173" s="52">
        <f>'OC A CONTRATAR US$'!B173*'OC A CONTRATAR'!$E173</f>
        <v>0</v>
      </c>
      <c r="C173" s="52">
        <f>'OC A CONTRATAR US$'!C173*'OC A CONTRATAR'!$E173</f>
        <v>0</v>
      </c>
      <c r="D173" s="52">
        <f>'OC A CONTRATAR US$'!D173*'OC A CONTRATAR'!$E173</f>
        <v>0</v>
      </c>
      <c r="E173" s="151">
        <f>IF($E$2=0,Encargos!C178,$E$2)</f>
        <v>5.35</v>
      </c>
      <c r="F173" s="1">
        <f t="shared" si="12"/>
        <v>49765</v>
      </c>
      <c r="G173" s="52">
        <f>'OC A CONTRATAR US$'!G173*'OC A CONTRATAR'!$J173</f>
        <v>0</v>
      </c>
      <c r="H173" s="52">
        <f>'OC A CONTRATAR US$'!H173*'OC A CONTRATAR'!$J173</f>
        <v>0</v>
      </c>
      <c r="I173" s="52">
        <f>'OC A CONTRATAR US$'!I173*'OC A CONTRATAR'!$J173</f>
        <v>0</v>
      </c>
      <c r="J173" s="151">
        <f>IF($J$2=0,Encargos!C178,$J$2)</f>
        <v>4.8413000000000004</v>
      </c>
      <c r="K173" s="1">
        <f t="shared" si="13"/>
        <v>49765</v>
      </c>
      <c r="L173" s="52">
        <f>'OC A CONTRATAR US$'!L173*'OC A CONTRATAR'!$O173</f>
        <v>0</v>
      </c>
      <c r="M173" s="52">
        <f>'OC A CONTRATAR US$'!M173*'OC A CONTRATAR'!$O173</f>
        <v>0</v>
      </c>
      <c r="N173" s="52">
        <f>'OC A CONTRATAR US$'!N173*'OC A CONTRATAR'!$O173</f>
        <v>0</v>
      </c>
      <c r="O173" s="151">
        <f>IF($O$2=0,Encargos!C178,$O$2)</f>
        <v>4.8413000000000004</v>
      </c>
      <c r="P173" s="1">
        <f t="shared" si="14"/>
        <v>49765</v>
      </c>
      <c r="Q173" s="52"/>
      <c r="R173" s="52"/>
      <c r="S173" s="52"/>
      <c r="T173" s="151">
        <f>IF($T$2=0,Encargos!M178,$T$2)</f>
        <v>0</v>
      </c>
      <c r="V173" s="1">
        <f t="shared" si="15"/>
        <v>49765</v>
      </c>
      <c r="W173" s="52">
        <v>0</v>
      </c>
      <c r="X173" s="52">
        <v>0</v>
      </c>
      <c r="Y173" s="52">
        <f t="shared" si="18"/>
        <v>0</v>
      </c>
      <c r="Z173" s="151"/>
      <c r="AB173" s="76">
        <f t="shared" si="16"/>
        <v>49765</v>
      </c>
      <c r="AC173" s="21">
        <f t="shared" si="17"/>
        <v>0</v>
      </c>
      <c r="AD173" s="21">
        <f t="shared" si="20"/>
        <v>0</v>
      </c>
      <c r="AE173" s="21">
        <f t="shared" si="20"/>
        <v>0</v>
      </c>
    </row>
    <row r="174" spans="1:31" x14ac:dyDescent="0.3">
      <c r="A174" s="1">
        <f t="shared" si="11"/>
        <v>49795</v>
      </c>
      <c r="B174" s="52">
        <f>'OC A CONTRATAR US$'!B174*'OC A CONTRATAR'!$E174</f>
        <v>0</v>
      </c>
      <c r="C174" s="52">
        <f>'OC A CONTRATAR US$'!C174*'OC A CONTRATAR'!$E174</f>
        <v>0</v>
      </c>
      <c r="D174" s="52">
        <f>'OC A CONTRATAR US$'!D174*'OC A CONTRATAR'!$E174</f>
        <v>0</v>
      </c>
      <c r="E174" s="151">
        <f>IF($E$2=0,Encargos!C179,$E$2)</f>
        <v>5.35</v>
      </c>
      <c r="F174" s="1">
        <f t="shared" si="12"/>
        <v>49795</v>
      </c>
      <c r="G174" s="52">
        <f>'OC A CONTRATAR US$'!G174*'OC A CONTRATAR'!$J174</f>
        <v>0</v>
      </c>
      <c r="H174" s="52">
        <f>'OC A CONTRATAR US$'!H174*'OC A CONTRATAR'!$J174</f>
        <v>0</v>
      </c>
      <c r="I174" s="52">
        <f>'OC A CONTRATAR US$'!I174*'OC A CONTRATAR'!$J174</f>
        <v>0</v>
      </c>
      <c r="J174" s="151">
        <f>IF($J$2=0,Encargos!C179,$J$2)</f>
        <v>4.8413000000000004</v>
      </c>
      <c r="K174" s="1">
        <f t="shared" si="13"/>
        <v>49795</v>
      </c>
      <c r="L174" s="52">
        <f>'OC A CONTRATAR US$'!L174*'OC A CONTRATAR'!$O174</f>
        <v>0</v>
      </c>
      <c r="M174" s="52">
        <f>'OC A CONTRATAR US$'!M174*'OC A CONTRATAR'!$O174</f>
        <v>0</v>
      </c>
      <c r="N174" s="52">
        <f>'OC A CONTRATAR US$'!N174*'OC A CONTRATAR'!$O174</f>
        <v>0</v>
      </c>
      <c r="O174" s="151">
        <f>IF($O$2=0,Encargos!C179,$O$2)</f>
        <v>4.8413000000000004</v>
      </c>
      <c r="P174" s="1">
        <f t="shared" si="14"/>
        <v>49795</v>
      </c>
      <c r="Q174" s="52"/>
      <c r="R174" s="52"/>
      <c r="S174" s="52"/>
      <c r="T174" s="151">
        <f>IF($T$2=0,Encargos!M179,$T$2)</f>
        <v>0</v>
      </c>
      <c r="V174" s="1">
        <f t="shared" si="15"/>
        <v>49795</v>
      </c>
      <c r="W174" s="52">
        <v>0</v>
      </c>
      <c r="X174" s="52">
        <v>0</v>
      </c>
      <c r="Y174" s="52">
        <f t="shared" si="18"/>
        <v>0</v>
      </c>
      <c r="Z174" s="151"/>
      <c r="AB174" s="76">
        <f t="shared" si="16"/>
        <v>49795</v>
      </c>
      <c r="AC174" s="21">
        <f t="shared" si="17"/>
        <v>0</v>
      </c>
      <c r="AD174" s="21">
        <f t="shared" si="20"/>
        <v>0</v>
      </c>
      <c r="AE174" s="21">
        <f t="shared" si="20"/>
        <v>0</v>
      </c>
    </row>
    <row r="175" spans="1:31" x14ac:dyDescent="0.3">
      <c r="A175" s="1">
        <f t="shared" si="11"/>
        <v>49826</v>
      </c>
      <c r="B175" s="52">
        <f>'OC A CONTRATAR US$'!B175*'OC A CONTRATAR'!$E175</f>
        <v>0</v>
      </c>
      <c r="C175" s="52">
        <f>'OC A CONTRATAR US$'!C175*'OC A CONTRATAR'!$E175</f>
        <v>0</v>
      </c>
      <c r="D175" s="52">
        <f>'OC A CONTRATAR US$'!D175*'OC A CONTRATAR'!$E175</f>
        <v>0</v>
      </c>
      <c r="E175" s="151">
        <f>IF($E$2=0,Encargos!C180,$E$2)</f>
        <v>5.35</v>
      </c>
      <c r="F175" s="1">
        <f t="shared" si="12"/>
        <v>49826</v>
      </c>
      <c r="G175" s="52">
        <f>'OC A CONTRATAR US$'!G175*'OC A CONTRATAR'!$J175</f>
        <v>0</v>
      </c>
      <c r="H175" s="52">
        <f>'OC A CONTRATAR US$'!H175*'OC A CONTRATAR'!$J175</f>
        <v>0</v>
      </c>
      <c r="I175" s="52">
        <f>'OC A CONTRATAR US$'!I175*'OC A CONTRATAR'!$J175</f>
        <v>0</v>
      </c>
      <c r="J175" s="151">
        <f>IF($J$2=0,Encargos!C180,$J$2)</f>
        <v>4.8413000000000004</v>
      </c>
      <c r="K175" s="1">
        <f t="shared" si="13"/>
        <v>49826</v>
      </c>
      <c r="L175" s="52">
        <f>'OC A CONTRATAR US$'!L175*'OC A CONTRATAR'!$O175</f>
        <v>0</v>
      </c>
      <c r="M175" s="52">
        <f>'OC A CONTRATAR US$'!M175*'OC A CONTRATAR'!$O175</f>
        <v>0</v>
      </c>
      <c r="N175" s="52">
        <f>'OC A CONTRATAR US$'!N175*'OC A CONTRATAR'!$O175</f>
        <v>0</v>
      </c>
      <c r="O175" s="151">
        <f>IF($O$2=0,Encargos!C180,$O$2)</f>
        <v>4.8413000000000004</v>
      </c>
      <c r="P175" s="1">
        <f t="shared" si="14"/>
        <v>49826</v>
      </c>
      <c r="Q175" s="52"/>
      <c r="R175" s="52"/>
      <c r="S175" s="52"/>
      <c r="T175" s="151">
        <f>IF($T$2=0,Encargos!M180,$T$2)</f>
        <v>0</v>
      </c>
      <c r="V175" s="1">
        <f t="shared" si="15"/>
        <v>49826</v>
      </c>
      <c r="W175" s="52">
        <v>0</v>
      </c>
      <c r="X175" s="52">
        <v>0</v>
      </c>
      <c r="Y175" s="52">
        <f t="shared" si="18"/>
        <v>0</v>
      </c>
      <c r="Z175" s="151"/>
      <c r="AB175" s="76">
        <f t="shared" si="16"/>
        <v>49826</v>
      </c>
      <c r="AC175" s="21">
        <f t="shared" si="17"/>
        <v>0</v>
      </c>
      <c r="AD175" s="21">
        <f t="shared" si="20"/>
        <v>0</v>
      </c>
      <c r="AE175" s="21">
        <f t="shared" si="20"/>
        <v>0</v>
      </c>
    </row>
    <row r="176" spans="1:31" x14ac:dyDescent="0.3">
      <c r="A176" s="1">
        <f t="shared" si="11"/>
        <v>49856</v>
      </c>
      <c r="B176" s="52">
        <f>'OC A CONTRATAR US$'!B176*'OC A CONTRATAR'!$E176</f>
        <v>16049999.999999998</v>
      </c>
      <c r="C176" s="52">
        <f>'OC A CONTRATAR US$'!C176*'OC A CONTRATAR'!$E176</f>
        <v>7872726.5352913719</v>
      </c>
      <c r="D176" s="52">
        <f>'OC A CONTRATAR US$'!D176*'OC A CONTRATAR'!$E176</f>
        <v>23922726.53529137</v>
      </c>
      <c r="E176" s="151">
        <f>IF($E$2=0,Encargos!C181,$E$2)</f>
        <v>5.35</v>
      </c>
      <c r="F176" s="1">
        <f t="shared" si="12"/>
        <v>49856</v>
      </c>
      <c r="G176" s="52">
        <f>'OC A CONTRATAR US$'!G176*'OC A CONTRATAR'!$J176</f>
        <v>6147243.1912681926</v>
      </c>
      <c r="H176" s="52">
        <f>'OC A CONTRATAR US$'!H176*'OC A CONTRATAR'!$J176</f>
        <v>2899326.8985613715</v>
      </c>
      <c r="I176" s="52">
        <f>'OC A CONTRATAR US$'!I176*'OC A CONTRATAR'!$J176</f>
        <v>9046570.0898295641</v>
      </c>
      <c r="J176" s="151">
        <f>IF($J$2=0,Encargos!C181,$J$2)</f>
        <v>4.8413000000000004</v>
      </c>
      <c r="K176" s="1">
        <f t="shared" si="13"/>
        <v>49856</v>
      </c>
      <c r="L176" s="52">
        <f>'OC A CONTRATAR US$'!L176*'OC A CONTRATAR'!$O176</f>
        <v>27204607.101715628</v>
      </c>
      <c r="M176" s="52">
        <f>'OC A CONTRATAR US$'!M176*'OC A CONTRATAR'!$O176</f>
        <v>28021990.622033074</v>
      </c>
      <c r="N176" s="52">
        <f>'OC A CONTRATAR US$'!N176*'OC A CONTRATAR'!$O176</f>
        <v>55226597.723748706</v>
      </c>
      <c r="O176" s="151">
        <f>IF($O$2=0,Encargos!C181,$O$2)</f>
        <v>4.8413000000000004</v>
      </c>
      <c r="P176" s="1">
        <f t="shared" si="14"/>
        <v>49856</v>
      </c>
      <c r="Q176" s="52"/>
      <c r="R176" s="52"/>
      <c r="S176" s="52"/>
      <c r="T176" s="151">
        <f>IF($T$2=0,Encargos!M181,$T$2)</f>
        <v>0</v>
      </c>
      <c r="V176" s="1">
        <f t="shared" si="15"/>
        <v>49856</v>
      </c>
      <c r="W176" s="52">
        <v>0</v>
      </c>
      <c r="X176" s="52">
        <v>0</v>
      </c>
      <c r="Y176" s="52">
        <f t="shared" si="18"/>
        <v>0</v>
      </c>
      <c r="Z176" s="151"/>
      <c r="AB176" s="76">
        <f t="shared" si="16"/>
        <v>49856</v>
      </c>
      <c r="AC176" s="21">
        <f t="shared" si="17"/>
        <v>0</v>
      </c>
      <c r="AD176" s="21">
        <f t="shared" si="20"/>
        <v>38794044.055885822</v>
      </c>
      <c r="AE176" s="21">
        <f t="shared" si="20"/>
        <v>88195894.348869637</v>
      </c>
    </row>
    <row r="177" spans="1:31" x14ac:dyDescent="0.3">
      <c r="A177" s="1">
        <f t="shared" si="11"/>
        <v>49887</v>
      </c>
      <c r="B177" s="52">
        <f>'OC A CONTRATAR US$'!B177*'OC A CONTRATAR'!$E177</f>
        <v>0</v>
      </c>
      <c r="C177" s="52">
        <f>'OC A CONTRATAR US$'!C177*'OC A CONTRATAR'!$E177</f>
        <v>0</v>
      </c>
      <c r="D177" s="52">
        <f>'OC A CONTRATAR US$'!D177*'OC A CONTRATAR'!$E177</f>
        <v>0</v>
      </c>
      <c r="E177" s="151">
        <f>IF($E$2=0,Encargos!C182,$E$2)</f>
        <v>5.35</v>
      </c>
      <c r="F177" s="1">
        <f t="shared" si="12"/>
        <v>49887</v>
      </c>
      <c r="G177" s="52">
        <f>'OC A CONTRATAR US$'!G177*'OC A CONTRATAR'!$J177</f>
        <v>0</v>
      </c>
      <c r="H177" s="52">
        <f>'OC A CONTRATAR US$'!H177*'OC A CONTRATAR'!$J177</f>
        <v>0</v>
      </c>
      <c r="I177" s="52">
        <f>'OC A CONTRATAR US$'!I177*'OC A CONTRATAR'!$J177</f>
        <v>0</v>
      </c>
      <c r="J177" s="151">
        <f>IF($J$2=0,Encargos!C182,$J$2)</f>
        <v>4.8413000000000004</v>
      </c>
      <c r="K177" s="1">
        <f t="shared" si="13"/>
        <v>49887</v>
      </c>
      <c r="L177" s="52">
        <f>'OC A CONTRATAR US$'!L177*'OC A CONTRATAR'!$O177</f>
        <v>0</v>
      </c>
      <c r="M177" s="52">
        <f>'OC A CONTRATAR US$'!M177*'OC A CONTRATAR'!$O177</f>
        <v>0</v>
      </c>
      <c r="N177" s="52">
        <f>'OC A CONTRATAR US$'!N177*'OC A CONTRATAR'!$O177</f>
        <v>0</v>
      </c>
      <c r="O177" s="151">
        <f>IF($O$2=0,Encargos!C182,$O$2)</f>
        <v>4.8413000000000004</v>
      </c>
      <c r="P177" s="1">
        <f t="shared" si="14"/>
        <v>49887</v>
      </c>
      <c r="Q177" s="52"/>
      <c r="R177" s="52"/>
      <c r="S177" s="52"/>
      <c r="T177" s="151">
        <f>IF($T$2=0,Encargos!M182,$T$2)</f>
        <v>0</v>
      </c>
      <c r="V177" s="1">
        <f t="shared" si="15"/>
        <v>49887</v>
      </c>
      <c r="W177" s="52">
        <v>0</v>
      </c>
      <c r="X177" s="52">
        <v>0</v>
      </c>
      <c r="Y177" s="52">
        <f t="shared" si="18"/>
        <v>0</v>
      </c>
      <c r="Z177" s="151"/>
      <c r="AB177" s="76">
        <f t="shared" si="16"/>
        <v>49887</v>
      </c>
      <c r="AC177" s="21">
        <f t="shared" si="17"/>
        <v>49401850.292983815</v>
      </c>
      <c r="AD177" s="21">
        <f t="shared" si="20"/>
        <v>0</v>
      </c>
      <c r="AE177" s="21">
        <f t="shared" si="20"/>
        <v>0</v>
      </c>
    </row>
    <row r="178" spans="1:31" x14ac:dyDescent="0.3">
      <c r="A178" s="1">
        <f t="shared" si="11"/>
        <v>49918</v>
      </c>
      <c r="B178" s="52">
        <f>'OC A CONTRATAR US$'!B178*'OC A CONTRATAR'!$E178</f>
        <v>0</v>
      </c>
      <c r="C178" s="52">
        <f>'OC A CONTRATAR US$'!C178*'OC A CONTRATAR'!$E178</f>
        <v>0</v>
      </c>
      <c r="D178" s="52">
        <f>'OC A CONTRATAR US$'!D178*'OC A CONTRATAR'!$E178</f>
        <v>0</v>
      </c>
      <c r="E178" s="151">
        <f>IF($E$2=0,Encargos!C183,$E$2)</f>
        <v>5.35</v>
      </c>
      <c r="F178" s="1">
        <f t="shared" si="12"/>
        <v>49918</v>
      </c>
      <c r="G178" s="52">
        <f>'OC A CONTRATAR US$'!G178*'OC A CONTRATAR'!$J178</f>
        <v>0</v>
      </c>
      <c r="H178" s="52">
        <f>'OC A CONTRATAR US$'!H178*'OC A CONTRATAR'!$J178</f>
        <v>0</v>
      </c>
      <c r="I178" s="52">
        <f>'OC A CONTRATAR US$'!I178*'OC A CONTRATAR'!$J178</f>
        <v>0</v>
      </c>
      <c r="J178" s="151">
        <f>IF($J$2=0,Encargos!C183,$J$2)</f>
        <v>4.8413000000000004</v>
      </c>
      <c r="K178" s="1">
        <f t="shared" si="13"/>
        <v>49918</v>
      </c>
      <c r="L178" s="52">
        <f>'OC A CONTRATAR US$'!L178*'OC A CONTRATAR'!$O178</f>
        <v>0</v>
      </c>
      <c r="M178" s="52">
        <f>'OC A CONTRATAR US$'!M178*'OC A CONTRATAR'!$O178</f>
        <v>0</v>
      </c>
      <c r="N178" s="52">
        <f>'OC A CONTRATAR US$'!N178*'OC A CONTRATAR'!$O178</f>
        <v>0</v>
      </c>
      <c r="O178" s="151">
        <f>IF($O$2=0,Encargos!C183,$O$2)</f>
        <v>4.8413000000000004</v>
      </c>
      <c r="P178" s="1">
        <f t="shared" si="14"/>
        <v>49918</v>
      </c>
      <c r="Q178" s="52"/>
      <c r="R178" s="52"/>
      <c r="S178" s="52"/>
      <c r="T178" s="151">
        <f>IF($T$2=0,Encargos!M183,$T$2)</f>
        <v>0</v>
      </c>
      <c r="V178" s="1">
        <f t="shared" si="15"/>
        <v>49918</v>
      </c>
      <c r="W178" s="52">
        <v>0</v>
      </c>
      <c r="X178" s="52">
        <v>0</v>
      </c>
      <c r="Y178" s="52">
        <f t="shared" si="18"/>
        <v>0</v>
      </c>
      <c r="Z178" s="151"/>
      <c r="AB178" s="76">
        <f t="shared" si="16"/>
        <v>49918</v>
      </c>
      <c r="AC178" s="21">
        <f t="shared" si="17"/>
        <v>0</v>
      </c>
      <c r="AD178" s="21">
        <f t="shared" si="20"/>
        <v>0</v>
      </c>
      <c r="AE178" s="21">
        <f t="shared" si="20"/>
        <v>0</v>
      </c>
    </row>
    <row r="179" spans="1:31" x14ac:dyDescent="0.3">
      <c r="A179" s="1">
        <f t="shared" si="11"/>
        <v>49948</v>
      </c>
      <c r="B179" s="52">
        <f>'OC A CONTRATAR US$'!B179*'OC A CONTRATAR'!$E179</f>
        <v>0</v>
      </c>
      <c r="C179" s="52">
        <f>'OC A CONTRATAR US$'!C179*'OC A CONTRATAR'!$E179</f>
        <v>0</v>
      </c>
      <c r="D179" s="52">
        <f>'OC A CONTRATAR US$'!D179*'OC A CONTRATAR'!$E179</f>
        <v>0</v>
      </c>
      <c r="E179" s="151">
        <f>IF($E$2=0,Encargos!C184,$E$2)</f>
        <v>5.35</v>
      </c>
      <c r="F179" s="1">
        <f t="shared" si="12"/>
        <v>49948</v>
      </c>
      <c r="G179" s="52">
        <f>'OC A CONTRATAR US$'!G179*'OC A CONTRATAR'!$J179</f>
        <v>0</v>
      </c>
      <c r="H179" s="52">
        <f>'OC A CONTRATAR US$'!H179*'OC A CONTRATAR'!$J179</f>
        <v>0</v>
      </c>
      <c r="I179" s="52">
        <f>'OC A CONTRATAR US$'!I179*'OC A CONTRATAR'!$J179</f>
        <v>0</v>
      </c>
      <c r="J179" s="151">
        <f>IF($J$2=0,Encargos!C184,$J$2)</f>
        <v>4.8413000000000004</v>
      </c>
      <c r="K179" s="1">
        <f t="shared" si="13"/>
        <v>49948</v>
      </c>
      <c r="L179" s="52">
        <f>'OC A CONTRATAR US$'!L179*'OC A CONTRATAR'!$O179</f>
        <v>0</v>
      </c>
      <c r="M179" s="52">
        <f>'OC A CONTRATAR US$'!M179*'OC A CONTRATAR'!$O179</f>
        <v>0</v>
      </c>
      <c r="N179" s="52">
        <f>'OC A CONTRATAR US$'!N179*'OC A CONTRATAR'!$O179</f>
        <v>0</v>
      </c>
      <c r="O179" s="151">
        <f>IF($O$2=0,Encargos!C184,$O$2)</f>
        <v>4.8413000000000004</v>
      </c>
      <c r="P179" s="1">
        <f t="shared" si="14"/>
        <v>49948</v>
      </c>
      <c r="Q179" s="52"/>
      <c r="R179" s="52"/>
      <c r="S179" s="52"/>
      <c r="T179" s="151">
        <f>IF($T$2=0,Encargos!M184,$T$2)</f>
        <v>0</v>
      </c>
      <c r="V179" s="1">
        <f t="shared" si="15"/>
        <v>49948</v>
      </c>
      <c r="W179" s="52">
        <v>0</v>
      </c>
      <c r="X179" s="52">
        <v>0</v>
      </c>
      <c r="Y179" s="52">
        <f t="shared" si="18"/>
        <v>0</v>
      </c>
      <c r="Z179" s="151"/>
      <c r="AB179" s="76">
        <f t="shared" si="16"/>
        <v>49948</v>
      </c>
      <c r="AC179" s="21">
        <f t="shared" si="17"/>
        <v>0</v>
      </c>
      <c r="AD179" s="21">
        <f t="shared" si="20"/>
        <v>0</v>
      </c>
      <c r="AE179" s="21">
        <f t="shared" si="20"/>
        <v>0</v>
      </c>
    </row>
    <row r="180" spans="1:31" x14ac:dyDescent="0.3">
      <c r="A180" s="1">
        <f t="shared" si="11"/>
        <v>49979</v>
      </c>
      <c r="B180" s="52">
        <f>'OC A CONTRATAR US$'!B180*'OC A CONTRATAR'!$E180</f>
        <v>0</v>
      </c>
      <c r="C180" s="52">
        <f>'OC A CONTRATAR US$'!C180*'OC A CONTRATAR'!$E180</f>
        <v>0</v>
      </c>
      <c r="D180" s="52">
        <f>'OC A CONTRATAR US$'!D180*'OC A CONTRATAR'!$E180</f>
        <v>0</v>
      </c>
      <c r="E180" s="151">
        <f>IF($E$2=0,Encargos!C185,$E$2)</f>
        <v>5.35</v>
      </c>
      <c r="F180" s="1">
        <f t="shared" si="12"/>
        <v>49979</v>
      </c>
      <c r="G180" s="52">
        <f>'OC A CONTRATAR US$'!G180*'OC A CONTRATAR'!$J180</f>
        <v>0</v>
      </c>
      <c r="H180" s="52">
        <f>'OC A CONTRATAR US$'!H180*'OC A CONTRATAR'!$J180</f>
        <v>0</v>
      </c>
      <c r="I180" s="52">
        <f>'OC A CONTRATAR US$'!I180*'OC A CONTRATAR'!$J180</f>
        <v>0</v>
      </c>
      <c r="J180" s="151">
        <f>IF($J$2=0,Encargos!C185,$J$2)</f>
        <v>4.8413000000000004</v>
      </c>
      <c r="K180" s="1">
        <f t="shared" si="13"/>
        <v>49979</v>
      </c>
      <c r="L180" s="52">
        <f>'OC A CONTRATAR US$'!L180*'OC A CONTRATAR'!$O180</f>
        <v>0</v>
      </c>
      <c r="M180" s="52">
        <f>'OC A CONTRATAR US$'!M180*'OC A CONTRATAR'!$O180</f>
        <v>0</v>
      </c>
      <c r="N180" s="52">
        <f>'OC A CONTRATAR US$'!N180*'OC A CONTRATAR'!$O180</f>
        <v>0</v>
      </c>
      <c r="O180" s="151">
        <f>IF($O$2=0,Encargos!C185,$O$2)</f>
        <v>4.8413000000000004</v>
      </c>
      <c r="P180" s="1">
        <f t="shared" si="14"/>
        <v>49979</v>
      </c>
      <c r="Q180" s="52"/>
      <c r="R180" s="52"/>
      <c r="S180" s="52"/>
      <c r="T180" s="151">
        <f>IF($T$2=0,Encargos!M185,$T$2)</f>
        <v>0</v>
      </c>
      <c r="V180" s="1">
        <f t="shared" si="15"/>
        <v>49979</v>
      </c>
      <c r="W180" s="52">
        <v>0</v>
      </c>
      <c r="X180" s="52">
        <v>0</v>
      </c>
      <c r="Y180" s="52">
        <f t="shared" si="18"/>
        <v>0</v>
      </c>
      <c r="Z180" s="151"/>
      <c r="AB180" s="76">
        <f t="shared" si="16"/>
        <v>49979</v>
      </c>
      <c r="AC180" s="21">
        <f t="shared" si="17"/>
        <v>0</v>
      </c>
      <c r="AD180" s="21">
        <f t="shared" si="20"/>
        <v>0</v>
      </c>
      <c r="AE180" s="21">
        <f t="shared" si="20"/>
        <v>0</v>
      </c>
    </row>
    <row r="181" spans="1:31" x14ac:dyDescent="0.3">
      <c r="A181" s="1">
        <f t="shared" si="11"/>
        <v>50009</v>
      </c>
      <c r="B181" s="52">
        <f>'OC A CONTRATAR US$'!B181*'OC A CONTRATAR'!$E181</f>
        <v>0</v>
      </c>
      <c r="C181" s="52">
        <f>'OC A CONTRATAR US$'!C181*'OC A CONTRATAR'!$E181</f>
        <v>0</v>
      </c>
      <c r="D181" s="52">
        <f>'OC A CONTRATAR US$'!D181*'OC A CONTRATAR'!$E181</f>
        <v>0</v>
      </c>
      <c r="E181" s="151">
        <f>IF($E$2=0,Encargos!C186,$E$2)</f>
        <v>5.35</v>
      </c>
      <c r="F181" s="1">
        <f t="shared" si="12"/>
        <v>50009</v>
      </c>
      <c r="G181" s="52">
        <f>'OC A CONTRATAR US$'!G181*'OC A CONTRATAR'!$J181</f>
        <v>0</v>
      </c>
      <c r="H181" s="52">
        <f>'OC A CONTRATAR US$'!H181*'OC A CONTRATAR'!$J181</f>
        <v>0</v>
      </c>
      <c r="I181" s="52">
        <f>'OC A CONTRATAR US$'!I181*'OC A CONTRATAR'!$J181</f>
        <v>0</v>
      </c>
      <c r="J181" s="151">
        <f>IF($J$2=0,Encargos!C186,$J$2)</f>
        <v>4.8413000000000004</v>
      </c>
      <c r="K181" s="1">
        <f t="shared" si="13"/>
        <v>50009</v>
      </c>
      <c r="L181" s="52">
        <f>'OC A CONTRATAR US$'!L181*'OC A CONTRATAR'!$O181</f>
        <v>0</v>
      </c>
      <c r="M181" s="52">
        <f>'OC A CONTRATAR US$'!M181*'OC A CONTRATAR'!$O181</f>
        <v>0</v>
      </c>
      <c r="N181" s="52">
        <f>'OC A CONTRATAR US$'!N181*'OC A CONTRATAR'!$O181</f>
        <v>0</v>
      </c>
      <c r="O181" s="151">
        <f>IF($O$2=0,Encargos!C186,$O$2)</f>
        <v>4.8413000000000004</v>
      </c>
      <c r="P181" s="1">
        <f t="shared" si="14"/>
        <v>50009</v>
      </c>
      <c r="Q181" s="52"/>
      <c r="R181" s="52"/>
      <c r="S181" s="52"/>
      <c r="T181" s="151">
        <f>IF($T$2=0,Encargos!M186,$T$2)</f>
        <v>0</v>
      </c>
      <c r="V181" s="1">
        <f t="shared" si="15"/>
        <v>50009</v>
      </c>
      <c r="W181" s="52">
        <v>0</v>
      </c>
      <c r="X181" s="52">
        <v>0</v>
      </c>
      <c r="Y181" s="52">
        <f t="shared" si="18"/>
        <v>0</v>
      </c>
      <c r="Z181" s="151"/>
      <c r="AB181" s="76">
        <f t="shared" si="16"/>
        <v>50009</v>
      </c>
      <c r="AC181" s="21">
        <f t="shared" si="17"/>
        <v>0</v>
      </c>
      <c r="AD181" s="21">
        <f t="shared" si="20"/>
        <v>0</v>
      </c>
      <c r="AE181" s="21">
        <f t="shared" si="20"/>
        <v>0</v>
      </c>
    </row>
    <row r="182" spans="1:31" x14ac:dyDescent="0.3">
      <c r="A182" s="1">
        <f t="shared" si="11"/>
        <v>50040</v>
      </c>
      <c r="B182" s="52">
        <f>'OC A CONTRATAR US$'!B182*'OC A CONTRATAR'!$E182</f>
        <v>16049999.999999998</v>
      </c>
      <c r="C182" s="52">
        <f>'OC A CONTRATAR US$'!C182*'OC A CONTRATAR'!$E182</f>
        <v>7599471.9007848576</v>
      </c>
      <c r="D182" s="52">
        <f>'OC A CONTRATAR US$'!D182*'OC A CONTRATAR'!$E182</f>
        <v>23649471.900784858</v>
      </c>
      <c r="E182" s="151">
        <f>IF($E$2=0,Encargos!C187,$E$2)</f>
        <v>5.35</v>
      </c>
      <c r="F182" s="1">
        <f t="shared" si="12"/>
        <v>50040</v>
      </c>
      <c r="G182" s="52">
        <f>'OC A CONTRATAR US$'!G182*'OC A CONTRATAR'!$J182</f>
        <v>6147243.1912681926</v>
      </c>
      <c r="H182" s="52">
        <f>'OC A CONTRATAR US$'!H182*'OC A CONTRATAR'!$J182</f>
        <v>2794216.1883713487</v>
      </c>
      <c r="I182" s="52">
        <f>'OC A CONTRATAR US$'!I182*'OC A CONTRATAR'!$J182</f>
        <v>8941459.3796395417</v>
      </c>
      <c r="J182" s="151">
        <f>IF($J$2=0,Encargos!C187,$J$2)</f>
        <v>4.8413000000000004</v>
      </c>
      <c r="K182" s="1">
        <f t="shared" si="13"/>
        <v>50040</v>
      </c>
      <c r="L182" s="52">
        <f>'OC A CONTRATAR US$'!L182*'OC A CONTRATAR'!$O182</f>
        <v>27204607.101715628</v>
      </c>
      <c r="M182" s="52">
        <f>'OC A CONTRATAR US$'!M182*'OC A CONTRATAR'!$O182</f>
        <v>27517914.845164329</v>
      </c>
      <c r="N182" s="52">
        <f>'OC A CONTRATAR US$'!N182*'OC A CONTRATAR'!$O182</f>
        <v>54722521.946879953</v>
      </c>
      <c r="O182" s="151">
        <f>IF($O$2=0,Encargos!C187,$O$2)</f>
        <v>4.8413000000000004</v>
      </c>
      <c r="P182" s="1">
        <f t="shared" si="14"/>
        <v>50040</v>
      </c>
      <c r="Q182" s="52"/>
      <c r="R182" s="52"/>
      <c r="S182" s="52"/>
      <c r="T182" s="151">
        <f>IF($T$2=0,Encargos!M187,$T$2)</f>
        <v>0</v>
      </c>
      <c r="V182" s="1">
        <f t="shared" si="15"/>
        <v>50040</v>
      </c>
      <c r="W182" s="52">
        <v>0</v>
      </c>
      <c r="X182" s="52">
        <v>0</v>
      </c>
      <c r="Y182" s="52">
        <f t="shared" si="18"/>
        <v>0</v>
      </c>
      <c r="Z182" s="151"/>
      <c r="AB182" s="76">
        <f t="shared" si="16"/>
        <v>50040</v>
      </c>
      <c r="AC182" s="21">
        <f t="shared" si="17"/>
        <v>0</v>
      </c>
      <c r="AD182" s="21">
        <f t="shared" si="20"/>
        <v>37911602.934320539</v>
      </c>
      <c r="AE182" s="21">
        <f t="shared" si="20"/>
        <v>87313453.227304354</v>
      </c>
    </row>
    <row r="183" spans="1:31" x14ac:dyDescent="0.3">
      <c r="A183" s="1">
        <f t="shared" si="11"/>
        <v>50071</v>
      </c>
      <c r="B183" s="52">
        <f>'OC A CONTRATAR US$'!B183*'OC A CONTRATAR'!$E183</f>
        <v>0</v>
      </c>
      <c r="C183" s="52">
        <f>'OC A CONTRATAR US$'!C183*'OC A CONTRATAR'!$E183</f>
        <v>0</v>
      </c>
      <c r="D183" s="52">
        <f>'OC A CONTRATAR US$'!D183*'OC A CONTRATAR'!$E183</f>
        <v>0</v>
      </c>
      <c r="E183" s="151">
        <f>IF($E$2=0,Encargos!C188,$E$2)</f>
        <v>5.35</v>
      </c>
      <c r="F183" s="1">
        <f t="shared" si="12"/>
        <v>50071</v>
      </c>
      <c r="G183" s="52">
        <f>'OC A CONTRATAR US$'!G183*'OC A CONTRATAR'!$J183</f>
        <v>0</v>
      </c>
      <c r="H183" s="52">
        <f>'OC A CONTRATAR US$'!H183*'OC A CONTRATAR'!$J183</f>
        <v>0</v>
      </c>
      <c r="I183" s="52">
        <f>'OC A CONTRATAR US$'!I183*'OC A CONTRATAR'!$J183</f>
        <v>0</v>
      </c>
      <c r="J183" s="151">
        <f>IF($J$2=0,Encargos!C188,$J$2)</f>
        <v>4.8413000000000004</v>
      </c>
      <c r="K183" s="1">
        <f t="shared" si="13"/>
        <v>50071</v>
      </c>
      <c r="L183" s="52">
        <f>'OC A CONTRATAR US$'!L183*'OC A CONTRATAR'!$O183</f>
        <v>0</v>
      </c>
      <c r="M183" s="52">
        <f>'OC A CONTRATAR US$'!M183*'OC A CONTRATAR'!$O183</f>
        <v>0</v>
      </c>
      <c r="N183" s="52">
        <f>'OC A CONTRATAR US$'!N183*'OC A CONTRATAR'!$O183</f>
        <v>0</v>
      </c>
      <c r="O183" s="151">
        <f>IF($O$2=0,Encargos!C188,$O$2)</f>
        <v>4.8413000000000004</v>
      </c>
      <c r="P183" s="1">
        <f t="shared" si="14"/>
        <v>50071</v>
      </c>
      <c r="Q183" s="52"/>
      <c r="R183" s="52"/>
      <c r="S183" s="52"/>
      <c r="T183" s="151">
        <f>IF($T$2=0,Encargos!M188,$T$2)</f>
        <v>0</v>
      </c>
      <c r="V183" s="1">
        <f t="shared" si="15"/>
        <v>50071</v>
      </c>
      <c r="W183" s="52">
        <v>0</v>
      </c>
      <c r="X183" s="52">
        <v>0</v>
      </c>
      <c r="Y183" s="52">
        <f t="shared" si="18"/>
        <v>0</v>
      </c>
      <c r="Z183" s="151"/>
      <c r="AB183" s="76">
        <f t="shared" si="16"/>
        <v>50071</v>
      </c>
      <c r="AC183" s="21">
        <f t="shared" si="17"/>
        <v>49401850.292983815</v>
      </c>
      <c r="AD183" s="21">
        <f t="shared" ref="AD183:AE202" si="21">SUMIF($A$2:$Z$2,AD$2,$A183:$Z183)</f>
        <v>0</v>
      </c>
      <c r="AE183" s="21">
        <f t="shared" si="21"/>
        <v>0</v>
      </c>
    </row>
    <row r="184" spans="1:31" x14ac:dyDescent="0.3">
      <c r="A184" s="1">
        <f t="shared" si="11"/>
        <v>50099</v>
      </c>
      <c r="B184" s="52">
        <f>'OC A CONTRATAR US$'!B184*'OC A CONTRATAR'!$E184</f>
        <v>0</v>
      </c>
      <c r="C184" s="52">
        <f>'OC A CONTRATAR US$'!C184*'OC A CONTRATAR'!$E184</f>
        <v>0</v>
      </c>
      <c r="D184" s="52">
        <f>'OC A CONTRATAR US$'!D184*'OC A CONTRATAR'!$E184</f>
        <v>0</v>
      </c>
      <c r="E184" s="151">
        <f>IF($E$2=0,Encargos!C189,$E$2)</f>
        <v>5.35</v>
      </c>
      <c r="F184" s="1">
        <f t="shared" si="12"/>
        <v>50099</v>
      </c>
      <c r="G184" s="52">
        <f>'OC A CONTRATAR US$'!G184*'OC A CONTRATAR'!$J184</f>
        <v>0</v>
      </c>
      <c r="H184" s="52">
        <f>'OC A CONTRATAR US$'!H184*'OC A CONTRATAR'!$J184</f>
        <v>0</v>
      </c>
      <c r="I184" s="52">
        <f>'OC A CONTRATAR US$'!I184*'OC A CONTRATAR'!$J184</f>
        <v>0</v>
      </c>
      <c r="J184" s="151">
        <f>IF($J$2=0,Encargos!C189,$J$2)</f>
        <v>4.8413000000000004</v>
      </c>
      <c r="K184" s="1">
        <f t="shared" si="13"/>
        <v>50099</v>
      </c>
      <c r="L184" s="52">
        <f>'OC A CONTRATAR US$'!L184*'OC A CONTRATAR'!$O184</f>
        <v>0</v>
      </c>
      <c r="M184" s="52">
        <f>'OC A CONTRATAR US$'!M184*'OC A CONTRATAR'!$O184</f>
        <v>0</v>
      </c>
      <c r="N184" s="52">
        <f>'OC A CONTRATAR US$'!N184*'OC A CONTRATAR'!$O184</f>
        <v>0</v>
      </c>
      <c r="O184" s="151">
        <f>IF($O$2=0,Encargos!C189,$O$2)</f>
        <v>4.8413000000000004</v>
      </c>
      <c r="P184" s="1">
        <f t="shared" si="14"/>
        <v>50099</v>
      </c>
      <c r="Q184" s="52"/>
      <c r="R184" s="52"/>
      <c r="S184" s="52"/>
      <c r="T184" s="151">
        <f>IF($T$2=0,Encargos!M189,$T$2)</f>
        <v>0</v>
      </c>
      <c r="V184" s="1">
        <f t="shared" si="15"/>
        <v>50099</v>
      </c>
      <c r="W184" s="52">
        <v>0</v>
      </c>
      <c r="X184" s="52">
        <v>0</v>
      </c>
      <c r="Y184" s="52">
        <f t="shared" si="18"/>
        <v>0</v>
      </c>
      <c r="Z184" s="151"/>
      <c r="AB184" s="76">
        <f t="shared" si="16"/>
        <v>50099</v>
      </c>
      <c r="AC184" s="21">
        <f t="shared" si="17"/>
        <v>0</v>
      </c>
      <c r="AD184" s="21">
        <f t="shared" si="21"/>
        <v>0</v>
      </c>
      <c r="AE184" s="21">
        <f t="shared" si="21"/>
        <v>0</v>
      </c>
    </row>
    <row r="185" spans="1:31" x14ac:dyDescent="0.3">
      <c r="A185" s="1">
        <f t="shared" si="11"/>
        <v>50130</v>
      </c>
      <c r="B185" s="52">
        <f>'OC A CONTRATAR US$'!B185*'OC A CONTRATAR'!$E185</f>
        <v>0</v>
      </c>
      <c r="C185" s="52">
        <f>'OC A CONTRATAR US$'!C185*'OC A CONTRATAR'!$E185</f>
        <v>0</v>
      </c>
      <c r="D185" s="52">
        <f>'OC A CONTRATAR US$'!D185*'OC A CONTRATAR'!$E185</f>
        <v>0</v>
      </c>
      <c r="E185" s="151">
        <f>IF($E$2=0,Encargos!C190,$E$2)</f>
        <v>5.35</v>
      </c>
      <c r="F185" s="1">
        <f t="shared" si="12"/>
        <v>50130</v>
      </c>
      <c r="G185" s="52">
        <f>'OC A CONTRATAR US$'!G185*'OC A CONTRATAR'!$J185</f>
        <v>0</v>
      </c>
      <c r="H185" s="52">
        <f>'OC A CONTRATAR US$'!H185*'OC A CONTRATAR'!$J185</f>
        <v>0</v>
      </c>
      <c r="I185" s="52">
        <f>'OC A CONTRATAR US$'!I185*'OC A CONTRATAR'!$J185</f>
        <v>0</v>
      </c>
      <c r="J185" s="151">
        <f>IF($J$2=0,Encargos!C190,$J$2)</f>
        <v>4.8413000000000004</v>
      </c>
      <c r="K185" s="1">
        <f t="shared" si="13"/>
        <v>50130</v>
      </c>
      <c r="L185" s="52">
        <f>'OC A CONTRATAR US$'!L185*'OC A CONTRATAR'!$O185</f>
        <v>0</v>
      </c>
      <c r="M185" s="52">
        <f>'OC A CONTRATAR US$'!M185*'OC A CONTRATAR'!$O185</f>
        <v>0</v>
      </c>
      <c r="N185" s="52">
        <f>'OC A CONTRATAR US$'!N185*'OC A CONTRATAR'!$O185</f>
        <v>0</v>
      </c>
      <c r="O185" s="151">
        <f>IF($O$2=0,Encargos!C190,$O$2)</f>
        <v>4.8413000000000004</v>
      </c>
      <c r="P185" s="1">
        <f t="shared" si="14"/>
        <v>50130</v>
      </c>
      <c r="Q185" s="52"/>
      <c r="R185" s="52"/>
      <c r="S185" s="52"/>
      <c r="T185" s="151">
        <f>IF($T$2=0,Encargos!M190,$T$2)</f>
        <v>0</v>
      </c>
      <c r="V185" s="1">
        <f t="shared" si="15"/>
        <v>50130</v>
      </c>
      <c r="W185" s="52">
        <v>0</v>
      </c>
      <c r="X185" s="52">
        <v>0</v>
      </c>
      <c r="Y185" s="52">
        <f t="shared" si="18"/>
        <v>0</v>
      </c>
      <c r="Z185" s="151"/>
      <c r="AB185" s="76">
        <f t="shared" si="16"/>
        <v>50130</v>
      </c>
      <c r="AC185" s="21">
        <f t="shared" si="17"/>
        <v>0</v>
      </c>
      <c r="AD185" s="21">
        <f t="shared" si="21"/>
        <v>0</v>
      </c>
      <c r="AE185" s="21">
        <f t="shared" si="21"/>
        <v>0</v>
      </c>
    </row>
    <row r="186" spans="1:31" x14ac:dyDescent="0.3">
      <c r="A186" s="1">
        <f t="shared" si="11"/>
        <v>50160</v>
      </c>
      <c r="B186" s="52">
        <f>'OC A CONTRATAR US$'!B186*'OC A CONTRATAR'!$E186</f>
        <v>0</v>
      </c>
      <c r="C186" s="52">
        <f>'OC A CONTRATAR US$'!C186*'OC A CONTRATAR'!$E186</f>
        <v>0</v>
      </c>
      <c r="D186" s="52">
        <f>'OC A CONTRATAR US$'!D186*'OC A CONTRATAR'!$E186</f>
        <v>0</v>
      </c>
      <c r="E186" s="151">
        <f>IF($E$2=0,Encargos!C191,$E$2)</f>
        <v>5.35</v>
      </c>
      <c r="F186" s="1">
        <f t="shared" si="12"/>
        <v>50160</v>
      </c>
      <c r="G186" s="52">
        <f>'OC A CONTRATAR US$'!G186*'OC A CONTRATAR'!$J186</f>
        <v>0</v>
      </c>
      <c r="H186" s="52">
        <f>'OC A CONTRATAR US$'!H186*'OC A CONTRATAR'!$J186</f>
        <v>0</v>
      </c>
      <c r="I186" s="52">
        <f>'OC A CONTRATAR US$'!I186*'OC A CONTRATAR'!$J186</f>
        <v>0</v>
      </c>
      <c r="J186" s="151">
        <f>IF($J$2=0,Encargos!C191,$J$2)</f>
        <v>4.8413000000000004</v>
      </c>
      <c r="K186" s="1">
        <f t="shared" si="13"/>
        <v>50160</v>
      </c>
      <c r="L186" s="52">
        <f>'OC A CONTRATAR US$'!L186*'OC A CONTRATAR'!$O186</f>
        <v>0</v>
      </c>
      <c r="M186" s="52">
        <f>'OC A CONTRATAR US$'!M186*'OC A CONTRATAR'!$O186</f>
        <v>0</v>
      </c>
      <c r="N186" s="52">
        <f>'OC A CONTRATAR US$'!N186*'OC A CONTRATAR'!$O186</f>
        <v>0</v>
      </c>
      <c r="O186" s="151">
        <f>IF($O$2=0,Encargos!C191,$O$2)</f>
        <v>4.8413000000000004</v>
      </c>
      <c r="P186" s="1">
        <f t="shared" si="14"/>
        <v>50160</v>
      </c>
      <c r="Q186" s="52"/>
      <c r="R186" s="52"/>
      <c r="S186" s="52"/>
      <c r="T186" s="151">
        <f>IF($T$2=0,Encargos!M191,$T$2)</f>
        <v>0</v>
      </c>
      <c r="V186" s="1">
        <f t="shared" si="15"/>
        <v>50160</v>
      </c>
      <c r="W186" s="52">
        <v>0</v>
      </c>
      <c r="X186" s="52">
        <v>0</v>
      </c>
      <c r="Y186" s="52">
        <f t="shared" si="18"/>
        <v>0</v>
      </c>
      <c r="Z186" s="151"/>
      <c r="AB186" s="76">
        <f t="shared" si="16"/>
        <v>50160</v>
      </c>
      <c r="AC186" s="21">
        <f t="shared" si="17"/>
        <v>0</v>
      </c>
      <c r="AD186" s="21">
        <f t="shared" si="21"/>
        <v>0</v>
      </c>
      <c r="AE186" s="21">
        <f t="shared" si="21"/>
        <v>0</v>
      </c>
    </row>
    <row r="187" spans="1:31" x14ac:dyDescent="0.3">
      <c r="A187" s="1">
        <f t="shared" si="11"/>
        <v>50191</v>
      </c>
      <c r="B187" s="52">
        <f>'OC A CONTRATAR US$'!B187*'OC A CONTRATAR'!$E187</f>
        <v>0</v>
      </c>
      <c r="C187" s="52">
        <f>'OC A CONTRATAR US$'!C187*'OC A CONTRATAR'!$E187</f>
        <v>0</v>
      </c>
      <c r="D187" s="52">
        <f>'OC A CONTRATAR US$'!D187*'OC A CONTRATAR'!$E187</f>
        <v>0</v>
      </c>
      <c r="E187" s="151">
        <f>IF($E$2=0,Encargos!C192,$E$2)</f>
        <v>5.35</v>
      </c>
      <c r="F187" s="1">
        <f t="shared" si="12"/>
        <v>50191</v>
      </c>
      <c r="G187" s="52">
        <f>'OC A CONTRATAR US$'!G187*'OC A CONTRATAR'!$J187</f>
        <v>0</v>
      </c>
      <c r="H187" s="52">
        <f>'OC A CONTRATAR US$'!H187*'OC A CONTRATAR'!$J187</f>
        <v>0</v>
      </c>
      <c r="I187" s="52">
        <f>'OC A CONTRATAR US$'!I187*'OC A CONTRATAR'!$J187</f>
        <v>0</v>
      </c>
      <c r="J187" s="151">
        <f>IF($J$2=0,Encargos!C192,$J$2)</f>
        <v>4.8413000000000004</v>
      </c>
      <c r="K187" s="1">
        <f t="shared" si="13"/>
        <v>50191</v>
      </c>
      <c r="L187" s="52">
        <f>'OC A CONTRATAR US$'!L187*'OC A CONTRATAR'!$O187</f>
        <v>0</v>
      </c>
      <c r="M187" s="52">
        <f>'OC A CONTRATAR US$'!M187*'OC A CONTRATAR'!$O187</f>
        <v>0</v>
      </c>
      <c r="N187" s="52">
        <f>'OC A CONTRATAR US$'!N187*'OC A CONTRATAR'!$O187</f>
        <v>0</v>
      </c>
      <c r="O187" s="151">
        <f>IF($O$2=0,Encargos!C192,$O$2)</f>
        <v>4.8413000000000004</v>
      </c>
      <c r="P187" s="1">
        <f t="shared" si="14"/>
        <v>50191</v>
      </c>
      <c r="Q187" s="52"/>
      <c r="R187" s="52"/>
      <c r="S187" s="52"/>
      <c r="T187" s="151">
        <f>IF($T$2=0,Encargos!M192,$T$2)</f>
        <v>0</v>
      </c>
      <c r="V187" s="1">
        <f t="shared" si="15"/>
        <v>50191</v>
      </c>
      <c r="W187" s="52">
        <v>0</v>
      </c>
      <c r="X187" s="52">
        <v>0</v>
      </c>
      <c r="Y187" s="52">
        <f t="shared" si="18"/>
        <v>0</v>
      </c>
      <c r="Z187" s="151"/>
      <c r="AB187" s="76">
        <f t="shared" si="16"/>
        <v>50191</v>
      </c>
      <c r="AC187" s="21">
        <f t="shared" si="17"/>
        <v>0</v>
      </c>
      <c r="AD187" s="21">
        <f t="shared" si="21"/>
        <v>0</v>
      </c>
      <c r="AE187" s="21">
        <f t="shared" si="21"/>
        <v>0</v>
      </c>
    </row>
    <row r="188" spans="1:31" x14ac:dyDescent="0.3">
      <c r="A188" s="1">
        <f t="shared" ref="A188:A251" si="22">EDATE(A187+1,1)-1</f>
        <v>50221</v>
      </c>
      <c r="B188" s="52">
        <f>'OC A CONTRATAR US$'!B188*'OC A CONTRATAR'!$E188</f>
        <v>16049999.999999998</v>
      </c>
      <c r="C188" s="52">
        <f>'OC A CONTRATAR US$'!C188*'OC A CONTRATAR'!$E188</f>
        <v>7267525.3557859277</v>
      </c>
      <c r="D188" s="52">
        <f>'OC A CONTRATAR US$'!D188*'OC A CONTRATAR'!$E188</f>
        <v>23317525.355785929</v>
      </c>
      <c r="E188" s="151">
        <f>IF($E$2=0,Encargos!C193,$E$2)</f>
        <v>5.35</v>
      </c>
      <c r="F188" s="1">
        <f t="shared" ref="F188:F251" si="23">EDATE(F187+1,1)-1</f>
        <v>50221</v>
      </c>
      <c r="G188" s="52">
        <f>'OC A CONTRATAR US$'!G188*'OC A CONTRATAR'!$J188</f>
        <v>6147243.1912681926</v>
      </c>
      <c r="H188" s="52">
        <f>'OC A CONTRATAR US$'!H188*'OC A CONTRATAR'!$J188</f>
        <v>2667525.058402522</v>
      </c>
      <c r="I188" s="52">
        <f>'OC A CONTRATAR US$'!I188*'OC A CONTRATAR'!$J188</f>
        <v>8814768.2496707141</v>
      </c>
      <c r="J188" s="151">
        <f>IF($J$2=0,Encargos!C193,$J$2)</f>
        <v>4.8413000000000004</v>
      </c>
      <c r="K188" s="1">
        <f t="shared" ref="K188:K251" si="24">EDATE(K187+1,1)-1</f>
        <v>50221</v>
      </c>
      <c r="L188" s="52">
        <f>'OC A CONTRATAR US$'!L188*'OC A CONTRATAR'!$O188</f>
        <v>27204607.101715628</v>
      </c>
      <c r="M188" s="52">
        <f>'OC A CONTRATAR US$'!M188*'OC A CONTRATAR'!$O188</f>
        <v>26810411.568673007</v>
      </c>
      <c r="N188" s="52">
        <f>'OC A CONTRATAR US$'!N188*'OC A CONTRATAR'!$O188</f>
        <v>54015018.670388632</v>
      </c>
      <c r="O188" s="151">
        <f>IF($O$2=0,Encargos!C193,$O$2)</f>
        <v>4.8413000000000004</v>
      </c>
      <c r="P188" s="1">
        <f t="shared" ref="P188:P251" si="25">EDATE(P187+1,1)-1</f>
        <v>50221</v>
      </c>
      <c r="Q188" s="52"/>
      <c r="R188" s="52"/>
      <c r="S188" s="52"/>
      <c r="T188" s="151">
        <f>IF($T$2=0,Encargos!M193,$T$2)</f>
        <v>0</v>
      </c>
      <c r="V188" s="1">
        <f t="shared" ref="V188:V251" si="26">EDATE(V187+1,1)-1</f>
        <v>50221</v>
      </c>
      <c r="W188" s="52">
        <v>0</v>
      </c>
      <c r="X188" s="52">
        <v>0</v>
      </c>
      <c r="Y188" s="52">
        <f t="shared" si="18"/>
        <v>0</v>
      </c>
      <c r="Z188" s="151"/>
      <c r="AB188" s="76">
        <f t="shared" ref="AB188:AB251" si="27">EDATE(AB187+1,1)-1</f>
        <v>50221</v>
      </c>
      <c r="AC188" s="21">
        <f t="shared" si="17"/>
        <v>0</v>
      </c>
      <c r="AD188" s="21">
        <f t="shared" si="21"/>
        <v>36745461.982861459</v>
      </c>
      <c r="AE188" s="21">
        <f t="shared" si="21"/>
        <v>86147312.275845274</v>
      </c>
    </row>
    <row r="189" spans="1:31" x14ac:dyDescent="0.3">
      <c r="A189" s="1">
        <f t="shared" si="22"/>
        <v>50252</v>
      </c>
      <c r="B189" s="52">
        <f>'OC A CONTRATAR US$'!B189*'OC A CONTRATAR'!$E189</f>
        <v>0</v>
      </c>
      <c r="C189" s="52">
        <f>'OC A CONTRATAR US$'!C189*'OC A CONTRATAR'!$E189</f>
        <v>0</v>
      </c>
      <c r="D189" s="52">
        <f>'OC A CONTRATAR US$'!D189*'OC A CONTRATAR'!$E189</f>
        <v>0</v>
      </c>
      <c r="E189" s="151">
        <f>IF($E$2=0,Encargos!C194,$E$2)</f>
        <v>5.35</v>
      </c>
      <c r="F189" s="1">
        <f t="shared" si="23"/>
        <v>50252</v>
      </c>
      <c r="G189" s="52">
        <f>'OC A CONTRATAR US$'!G189*'OC A CONTRATAR'!$J189</f>
        <v>0</v>
      </c>
      <c r="H189" s="52">
        <f>'OC A CONTRATAR US$'!H189*'OC A CONTRATAR'!$J189</f>
        <v>0</v>
      </c>
      <c r="I189" s="52">
        <f>'OC A CONTRATAR US$'!I189*'OC A CONTRATAR'!$J189</f>
        <v>0</v>
      </c>
      <c r="J189" s="151">
        <f>IF($J$2=0,Encargos!C194,$J$2)</f>
        <v>4.8413000000000004</v>
      </c>
      <c r="K189" s="1">
        <f t="shared" si="24"/>
        <v>50252</v>
      </c>
      <c r="L189" s="52">
        <f>'OC A CONTRATAR US$'!L189*'OC A CONTRATAR'!$O189</f>
        <v>0</v>
      </c>
      <c r="M189" s="52">
        <f>'OC A CONTRATAR US$'!M189*'OC A CONTRATAR'!$O189</f>
        <v>0</v>
      </c>
      <c r="N189" s="52">
        <f>'OC A CONTRATAR US$'!N189*'OC A CONTRATAR'!$O189</f>
        <v>0</v>
      </c>
      <c r="O189" s="151">
        <f>IF($O$2=0,Encargos!C194,$O$2)</f>
        <v>4.8413000000000004</v>
      </c>
      <c r="P189" s="1">
        <f t="shared" si="25"/>
        <v>50252</v>
      </c>
      <c r="Q189" s="52"/>
      <c r="R189" s="52"/>
      <c r="S189" s="52"/>
      <c r="T189" s="151">
        <f>IF($T$2=0,Encargos!M194,$T$2)</f>
        <v>0</v>
      </c>
      <c r="V189" s="1">
        <f t="shared" si="26"/>
        <v>50252</v>
      </c>
      <c r="W189" s="52">
        <v>0</v>
      </c>
      <c r="X189" s="52">
        <v>0</v>
      </c>
      <c r="Y189" s="52">
        <f t="shared" si="18"/>
        <v>0</v>
      </c>
      <c r="Z189" s="151"/>
      <c r="AB189" s="76">
        <f t="shared" si="27"/>
        <v>50252</v>
      </c>
      <c r="AC189" s="21">
        <f t="shared" si="17"/>
        <v>49401850.292983815</v>
      </c>
      <c r="AD189" s="21">
        <f t="shared" si="21"/>
        <v>0</v>
      </c>
      <c r="AE189" s="21">
        <f t="shared" si="21"/>
        <v>0</v>
      </c>
    </row>
    <row r="190" spans="1:31" x14ac:dyDescent="0.3">
      <c r="A190" s="1">
        <f t="shared" si="22"/>
        <v>50283</v>
      </c>
      <c r="B190" s="52">
        <f>'OC A CONTRATAR US$'!B190*'OC A CONTRATAR'!$E190</f>
        <v>0</v>
      </c>
      <c r="C190" s="52">
        <f>'OC A CONTRATAR US$'!C190*'OC A CONTRATAR'!$E190</f>
        <v>0</v>
      </c>
      <c r="D190" s="52">
        <f>'OC A CONTRATAR US$'!D190*'OC A CONTRATAR'!$E190</f>
        <v>0</v>
      </c>
      <c r="E190" s="151">
        <f>IF($E$2=0,Encargos!C195,$E$2)</f>
        <v>5.35</v>
      </c>
      <c r="F190" s="1">
        <f t="shared" si="23"/>
        <v>50283</v>
      </c>
      <c r="G190" s="52">
        <f>'OC A CONTRATAR US$'!G190*'OC A CONTRATAR'!$J190</f>
        <v>0</v>
      </c>
      <c r="H190" s="52">
        <f>'OC A CONTRATAR US$'!H190*'OC A CONTRATAR'!$J190</f>
        <v>0</v>
      </c>
      <c r="I190" s="52">
        <f>'OC A CONTRATAR US$'!I190*'OC A CONTRATAR'!$J190</f>
        <v>0</v>
      </c>
      <c r="J190" s="151">
        <f>IF($J$2=0,Encargos!C195,$J$2)</f>
        <v>4.8413000000000004</v>
      </c>
      <c r="K190" s="1">
        <f t="shared" si="24"/>
        <v>50283</v>
      </c>
      <c r="L190" s="52">
        <f>'OC A CONTRATAR US$'!L190*'OC A CONTRATAR'!$O190</f>
        <v>0</v>
      </c>
      <c r="M190" s="52">
        <f>'OC A CONTRATAR US$'!M190*'OC A CONTRATAR'!$O190</f>
        <v>0</v>
      </c>
      <c r="N190" s="52">
        <f>'OC A CONTRATAR US$'!N190*'OC A CONTRATAR'!$O190</f>
        <v>0</v>
      </c>
      <c r="O190" s="151">
        <f>IF($O$2=0,Encargos!C195,$O$2)</f>
        <v>4.8413000000000004</v>
      </c>
      <c r="P190" s="1">
        <f t="shared" si="25"/>
        <v>50283</v>
      </c>
      <c r="Q190" s="52"/>
      <c r="R190" s="52"/>
      <c r="S190" s="52"/>
      <c r="T190" s="151">
        <f>IF($T$2=0,Encargos!M195,$T$2)</f>
        <v>0</v>
      </c>
      <c r="V190" s="1">
        <f t="shared" si="26"/>
        <v>50283</v>
      </c>
      <c r="W190" s="52">
        <v>0</v>
      </c>
      <c r="X190" s="52">
        <v>0</v>
      </c>
      <c r="Y190" s="52">
        <f t="shared" si="18"/>
        <v>0</v>
      </c>
      <c r="Z190" s="151"/>
      <c r="AB190" s="76">
        <f t="shared" si="27"/>
        <v>50283</v>
      </c>
      <c r="AC190" s="21">
        <f t="shared" si="17"/>
        <v>0</v>
      </c>
      <c r="AD190" s="21">
        <f t="shared" si="21"/>
        <v>0</v>
      </c>
      <c r="AE190" s="21">
        <f t="shared" si="21"/>
        <v>0</v>
      </c>
    </row>
    <row r="191" spans="1:31" x14ac:dyDescent="0.3">
      <c r="A191" s="1">
        <f t="shared" si="22"/>
        <v>50313</v>
      </c>
      <c r="B191" s="52">
        <f>'OC A CONTRATAR US$'!B191*'OC A CONTRATAR'!$E191</f>
        <v>0</v>
      </c>
      <c r="C191" s="52">
        <f>'OC A CONTRATAR US$'!C191*'OC A CONTRATAR'!$E191</f>
        <v>0</v>
      </c>
      <c r="D191" s="52">
        <f>'OC A CONTRATAR US$'!D191*'OC A CONTRATAR'!$E191</f>
        <v>0</v>
      </c>
      <c r="E191" s="151">
        <f>IF($E$2=0,Encargos!C196,$E$2)</f>
        <v>5.35</v>
      </c>
      <c r="F191" s="1">
        <f t="shared" si="23"/>
        <v>50313</v>
      </c>
      <c r="G191" s="52">
        <f>'OC A CONTRATAR US$'!G191*'OC A CONTRATAR'!$J191</f>
        <v>0</v>
      </c>
      <c r="H191" s="52">
        <f>'OC A CONTRATAR US$'!H191*'OC A CONTRATAR'!$J191</f>
        <v>0</v>
      </c>
      <c r="I191" s="52">
        <f>'OC A CONTRATAR US$'!I191*'OC A CONTRATAR'!$J191</f>
        <v>0</v>
      </c>
      <c r="J191" s="151">
        <f>IF($J$2=0,Encargos!C196,$J$2)</f>
        <v>4.8413000000000004</v>
      </c>
      <c r="K191" s="1">
        <f t="shared" si="24"/>
        <v>50313</v>
      </c>
      <c r="L191" s="52">
        <f>'OC A CONTRATAR US$'!L191*'OC A CONTRATAR'!$O191</f>
        <v>0</v>
      </c>
      <c r="M191" s="52">
        <f>'OC A CONTRATAR US$'!M191*'OC A CONTRATAR'!$O191</f>
        <v>0</v>
      </c>
      <c r="N191" s="52">
        <f>'OC A CONTRATAR US$'!N191*'OC A CONTRATAR'!$O191</f>
        <v>0</v>
      </c>
      <c r="O191" s="151">
        <f>IF($O$2=0,Encargos!C196,$O$2)</f>
        <v>4.8413000000000004</v>
      </c>
      <c r="P191" s="1">
        <f t="shared" si="25"/>
        <v>50313</v>
      </c>
      <c r="Q191" s="52"/>
      <c r="R191" s="52"/>
      <c r="S191" s="52"/>
      <c r="T191" s="151">
        <f>IF($T$2=0,Encargos!M196,$T$2)</f>
        <v>0</v>
      </c>
      <c r="V191" s="1">
        <f t="shared" si="26"/>
        <v>50313</v>
      </c>
      <c r="W191" s="52">
        <v>0</v>
      </c>
      <c r="X191" s="52">
        <v>0</v>
      </c>
      <c r="Y191" s="52">
        <f t="shared" si="18"/>
        <v>0</v>
      </c>
      <c r="Z191" s="151"/>
      <c r="AB191" s="76">
        <f t="shared" si="27"/>
        <v>50313</v>
      </c>
      <c r="AC191" s="21">
        <f t="shared" si="17"/>
        <v>0</v>
      </c>
      <c r="AD191" s="21">
        <f t="shared" si="21"/>
        <v>0</v>
      </c>
      <c r="AE191" s="21">
        <f t="shared" si="21"/>
        <v>0</v>
      </c>
    </row>
    <row r="192" spans="1:31" x14ac:dyDescent="0.3">
      <c r="A192" s="1">
        <f t="shared" si="22"/>
        <v>50344</v>
      </c>
      <c r="B192" s="52">
        <f>'OC A CONTRATAR US$'!B192*'OC A CONTRATAR'!$E192</f>
        <v>0</v>
      </c>
      <c r="C192" s="52">
        <f>'OC A CONTRATAR US$'!C192*'OC A CONTRATAR'!$E192</f>
        <v>0</v>
      </c>
      <c r="D192" s="52">
        <f>'OC A CONTRATAR US$'!D192*'OC A CONTRATAR'!$E192</f>
        <v>0</v>
      </c>
      <c r="E192" s="151">
        <f>IF($E$2=0,Encargos!C197,$E$2)</f>
        <v>5.35</v>
      </c>
      <c r="F192" s="1">
        <f t="shared" si="23"/>
        <v>50344</v>
      </c>
      <c r="G192" s="52">
        <f>'OC A CONTRATAR US$'!G192*'OC A CONTRATAR'!$J192</f>
        <v>0</v>
      </c>
      <c r="H192" s="52">
        <f>'OC A CONTRATAR US$'!H192*'OC A CONTRATAR'!$J192</f>
        <v>0</v>
      </c>
      <c r="I192" s="52">
        <f>'OC A CONTRATAR US$'!I192*'OC A CONTRATAR'!$J192</f>
        <v>0</v>
      </c>
      <c r="J192" s="151">
        <f>IF($J$2=0,Encargos!C197,$J$2)</f>
        <v>4.8413000000000004</v>
      </c>
      <c r="K192" s="1">
        <f t="shared" si="24"/>
        <v>50344</v>
      </c>
      <c r="L192" s="52">
        <f>'OC A CONTRATAR US$'!L192*'OC A CONTRATAR'!$O192</f>
        <v>0</v>
      </c>
      <c r="M192" s="52">
        <f>'OC A CONTRATAR US$'!M192*'OC A CONTRATAR'!$O192</f>
        <v>0</v>
      </c>
      <c r="N192" s="52">
        <f>'OC A CONTRATAR US$'!N192*'OC A CONTRATAR'!$O192</f>
        <v>0</v>
      </c>
      <c r="O192" s="151">
        <f>IF($O$2=0,Encargos!C197,$O$2)</f>
        <v>4.8413000000000004</v>
      </c>
      <c r="P192" s="1">
        <f t="shared" si="25"/>
        <v>50344</v>
      </c>
      <c r="Q192" s="52"/>
      <c r="R192" s="52"/>
      <c r="S192" s="52"/>
      <c r="T192" s="151">
        <f>IF($T$2=0,Encargos!M197,$T$2)</f>
        <v>0</v>
      </c>
      <c r="V192" s="1">
        <f t="shared" si="26"/>
        <v>50344</v>
      </c>
      <c r="W192" s="52">
        <v>0</v>
      </c>
      <c r="X192" s="52">
        <v>0</v>
      </c>
      <c r="Y192" s="52">
        <f t="shared" si="18"/>
        <v>0</v>
      </c>
      <c r="Z192" s="151"/>
      <c r="AB192" s="76">
        <f t="shared" si="27"/>
        <v>50344</v>
      </c>
      <c r="AC192" s="21">
        <f t="shared" si="17"/>
        <v>0</v>
      </c>
      <c r="AD192" s="21">
        <f t="shared" si="21"/>
        <v>0</v>
      </c>
      <c r="AE192" s="21">
        <f t="shared" si="21"/>
        <v>0</v>
      </c>
    </row>
    <row r="193" spans="1:31" x14ac:dyDescent="0.3">
      <c r="A193" s="1">
        <f t="shared" si="22"/>
        <v>50374</v>
      </c>
      <c r="B193" s="52">
        <f>'OC A CONTRATAR US$'!B193*'OC A CONTRATAR'!$E193</f>
        <v>0</v>
      </c>
      <c r="C193" s="52">
        <f>'OC A CONTRATAR US$'!C193*'OC A CONTRATAR'!$E193</f>
        <v>0</v>
      </c>
      <c r="D193" s="52">
        <f>'OC A CONTRATAR US$'!D193*'OC A CONTRATAR'!$E193</f>
        <v>0</v>
      </c>
      <c r="E193" s="151">
        <f>IF($E$2=0,Encargos!C198,$E$2)</f>
        <v>5.35</v>
      </c>
      <c r="F193" s="1">
        <f t="shared" si="23"/>
        <v>50374</v>
      </c>
      <c r="G193" s="52">
        <f>'OC A CONTRATAR US$'!G193*'OC A CONTRATAR'!$J193</f>
        <v>0</v>
      </c>
      <c r="H193" s="52">
        <f>'OC A CONTRATAR US$'!H193*'OC A CONTRATAR'!$J193</f>
        <v>0</v>
      </c>
      <c r="I193" s="52">
        <f>'OC A CONTRATAR US$'!I193*'OC A CONTRATAR'!$J193</f>
        <v>0</v>
      </c>
      <c r="J193" s="151">
        <f>IF($J$2=0,Encargos!C198,$J$2)</f>
        <v>4.8413000000000004</v>
      </c>
      <c r="K193" s="1">
        <f t="shared" si="24"/>
        <v>50374</v>
      </c>
      <c r="L193" s="52">
        <f>'OC A CONTRATAR US$'!L193*'OC A CONTRATAR'!$O193</f>
        <v>0</v>
      </c>
      <c r="M193" s="52">
        <f>'OC A CONTRATAR US$'!M193*'OC A CONTRATAR'!$O193</f>
        <v>0</v>
      </c>
      <c r="N193" s="52">
        <f>'OC A CONTRATAR US$'!N193*'OC A CONTRATAR'!$O193</f>
        <v>0</v>
      </c>
      <c r="O193" s="151">
        <f>IF($O$2=0,Encargos!C198,$O$2)</f>
        <v>4.8413000000000004</v>
      </c>
      <c r="P193" s="1">
        <f t="shared" si="25"/>
        <v>50374</v>
      </c>
      <c r="Q193" s="52"/>
      <c r="R193" s="52"/>
      <c r="S193" s="52"/>
      <c r="T193" s="151">
        <f>IF($T$2=0,Encargos!M198,$T$2)</f>
        <v>0</v>
      </c>
      <c r="V193" s="1">
        <f t="shared" si="26"/>
        <v>50374</v>
      </c>
      <c r="W193" s="52">
        <v>0</v>
      </c>
      <c r="X193" s="52">
        <v>0</v>
      </c>
      <c r="Y193" s="52">
        <f t="shared" si="18"/>
        <v>0</v>
      </c>
      <c r="Z193" s="151"/>
      <c r="AB193" s="76">
        <f t="shared" si="27"/>
        <v>50374</v>
      </c>
      <c r="AC193" s="21">
        <f t="shared" si="17"/>
        <v>0</v>
      </c>
      <c r="AD193" s="21">
        <f t="shared" si="21"/>
        <v>0</v>
      </c>
      <c r="AE193" s="21">
        <f t="shared" si="21"/>
        <v>0</v>
      </c>
    </row>
    <row r="194" spans="1:31" x14ac:dyDescent="0.3">
      <c r="A194" s="1">
        <f t="shared" si="22"/>
        <v>50405</v>
      </c>
      <c r="B194" s="52">
        <f>'OC A CONTRATAR US$'!B194*'OC A CONTRATAR'!$E194</f>
        <v>16049999.999999998</v>
      </c>
      <c r="C194" s="52">
        <f>'OC A CONTRATAR US$'!C194*'OC A CONTRATAR'!$E194</f>
        <v>7029233.1886385186</v>
      </c>
      <c r="D194" s="52">
        <f>'OC A CONTRATAR US$'!D194*'OC A CONTRATAR'!$E194</f>
        <v>23079233.188638519</v>
      </c>
      <c r="E194" s="151">
        <f>IF($E$2=0,Encargos!C199,$E$2)</f>
        <v>5.35</v>
      </c>
      <c r="F194" s="1">
        <f t="shared" si="23"/>
        <v>50405</v>
      </c>
      <c r="G194" s="52">
        <f>'OC A CONTRATAR US$'!G194*'OC A CONTRATAR'!$J194</f>
        <v>6147243.1912681926</v>
      </c>
      <c r="H194" s="52">
        <f>'OC A CONTRATAR US$'!H194*'OC A CONTRATAR'!$J194</f>
        <v>2575183.337102198</v>
      </c>
      <c r="I194" s="52">
        <f>'OC A CONTRATAR US$'!I194*'OC A CONTRATAR'!$J194</f>
        <v>8722426.5283703897</v>
      </c>
      <c r="J194" s="151">
        <f>IF($J$2=0,Encargos!C199,$J$2)</f>
        <v>4.8413000000000004</v>
      </c>
      <c r="K194" s="1">
        <f t="shared" si="24"/>
        <v>50405</v>
      </c>
      <c r="L194" s="52">
        <f>'OC A CONTRATAR US$'!L194*'OC A CONTRATAR'!$O194</f>
        <v>27204607.101715628</v>
      </c>
      <c r="M194" s="52">
        <f>'OC A CONTRATAR US$'!M194*'OC A CONTRATAR'!$O194</f>
        <v>26443791.209317323</v>
      </c>
      <c r="N194" s="52">
        <f>'OC A CONTRATAR US$'!N194*'OC A CONTRATAR'!$O194</f>
        <v>53648398.311032958</v>
      </c>
      <c r="O194" s="151">
        <f>IF($O$2=0,Encargos!C199,$O$2)</f>
        <v>4.8413000000000004</v>
      </c>
      <c r="P194" s="1">
        <f t="shared" si="25"/>
        <v>50405</v>
      </c>
      <c r="Q194" s="52"/>
      <c r="R194" s="52"/>
      <c r="S194" s="52"/>
      <c r="T194" s="151">
        <f>IF($T$2=0,Encargos!M199,$T$2)</f>
        <v>0</v>
      </c>
      <c r="V194" s="1">
        <f t="shared" si="26"/>
        <v>50405</v>
      </c>
      <c r="W194" s="52">
        <v>0</v>
      </c>
      <c r="X194" s="52">
        <v>0</v>
      </c>
      <c r="Y194" s="52">
        <f t="shared" si="18"/>
        <v>0</v>
      </c>
      <c r="Z194" s="151"/>
      <c r="AB194" s="76">
        <f t="shared" si="27"/>
        <v>50405</v>
      </c>
      <c r="AC194" s="21">
        <f t="shared" si="17"/>
        <v>0</v>
      </c>
      <c r="AD194" s="21">
        <f t="shared" si="21"/>
        <v>36048207.735058039</v>
      </c>
      <c r="AE194" s="21">
        <f t="shared" si="21"/>
        <v>85450058.028041869</v>
      </c>
    </row>
    <row r="195" spans="1:31" x14ac:dyDescent="0.3">
      <c r="A195" s="1">
        <f t="shared" si="22"/>
        <v>50436</v>
      </c>
      <c r="B195" s="52">
        <f>'OC A CONTRATAR US$'!B195*'OC A CONTRATAR'!$E195</f>
        <v>0</v>
      </c>
      <c r="C195" s="52">
        <f>'OC A CONTRATAR US$'!C195*'OC A CONTRATAR'!$E195</f>
        <v>0</v>
      </c>
      <c r="D195" s="52">
        <f>'OC A CONTRATAR US$'!D195*'OC A CONTRATAR'!$E195</f>
        <v>0</v>
      </c>
      <c r="E195" s="151">
        <f>IF($E$2=0,Encargos!C200,$E$2)</f>
        <v>5.35</v>
      </c>
      <c r="F195" s="1">
        <f t="shared" si="23"/>
        <v>50436</v>
      </c>
      <c r="G195" s="52">
        <f>'OC A CONTRATAR US$'!G195*'OC A CONTRATAR'!$J195</f>
        <v>0</v>
      </c>
      <c r="H195" s="52">
        <f>'OC A CONTRATAR US$'!H195*'OC A CONTRATAR'!$J195</f>
        <v>0</v>
      </c>
      <c r="I195" s="52">
        <f>'OC A CONTRATAR US$'!I195*'OC A CONTRATAR'!$J195</f>
        <v>0</v>
      </c>
      <c r="J195" s="151">
        <f>IF($J$2=0,Encargos!C200,$J$2)</f>
        <v>4.8413000000000004</v>
      </c>
      <c r="K195" s="1">
        <f t="shared" si="24"/>
        <v>50436</v>
      </c>
      <c r="L195" s="52">
        <f>'OC A CONTRATAR US$'!L195*'OC A CONTRATAR'!$O195</f>
        <v>0</v>
      </c>
      <c r="M195" s="52">
        <f>'OC A CONTRATAR US$'!M195*'OC A CONTRATAR'!$O195</f>
        <v>0</v>
      </c>
      <c r="N195" s="52">
        <f>'OC A CONTRATAR US$'!N195*'OC A CONTRATAR'!$O195</f>
        <v>0</v>
      </c>
      <c r="O195" s="151">
        <f>IF($O$2=0,Encargos!C200,$O$2)</f>
        <v>4.8413000000000004</v>
      </c>
      <c r="P195" s="1">
        <f t="shared" si="25"/>
        <v>50436</v>
      </c>
      <c r="Q195" s="52"/>
      <c r="R195" s="52"/>
      <c r="S195" s="52"/>
      <c r="T195" s="151">
        <f>IF($T$2=0,Encargos!M200,$T$2)</f>
        <v>0</v>
      </c>
      <c r="V195" s="1">
        <f t="shared" si="26"/>
        <v>50436</v>
      </c>
      <c r="W195" s="52">
        <v>0</v>
      </c>
      <c r="X195" s="52">
        <v>0</v>
      </c>
      <c r="Y195" s="52">
        <f t="shared" si="18"/>
        <v>0</v>
      </c>
      <c r="Z195" s="151"/>
      <c r="AB195" s="76">
        <f t="shared" si="27"/>
        <v>50436</v>
      </c>
      <c r="AC195" s="21">
        <f t="shared" ref="AC195:AC258" si="28">SUMIF($A$2:$Z$2,AC$2,$A194:$Z195)</f>
        <v>49401850.292983815</v>
      </c>
      <c r="AD195" s="21">
        <f t="shared" si="21"/>
        <v>0</v>
      </c>
      <c r="AE195" s="21">
        <f t="shared" si="21"/>
        <v>0</v>
      </c>
    </row>
    <row r="196" spans="1:31" x14ac:dyDescent="0.3">
      <c r="A196" s="1">
        <f t="shared" si="22"/>
        <v>50464</v>
      </c>
      <c r="B196" s="52">
        <f>'OC A CONTRATAR US$'!B196*'OC A CONTRATAR'!$E196</f>
        <v>0</v>
      </c>
      <c r="C196" s="52">
        <f>'OC A CONTRATAR US$'!C196*'OC A CONTRATAR'!$E196</f>
        <v>0</v>
      </c>
      <c r="D196" s="52">
        <f>'OC A CONTRATAR US$'!D196*'OC A CONTRATAR'!$E196</f>
        <v>0</v>
      </c>
      <c r="E196" s="151">
        <f>IF($E$2=0,Encargos!C201,$E$2)</f>
        <v>5.35</v>
      </c>
      <c r="F196" s="1">
        <f t="shared" si="23"/>
        <v>50464</v>
      </c>
      <c r="G196" s="52">
        <f>'OC A CONTRATAR US$'!G196*'OC A CONTRATAR'!$J196</f>
        <v>0</v>
      </c>
      <c r="H196" s="52">
        <f>'OC A CONTRATAR US$'!H196*'OC A CONTRATAR'!$J196</f>
        <v>0</v>
      </c>
      <c r="I196" s="52">
        <f>'OC A CONTRATAR US$'!I196*'OC A CONTRATAR'!$J196</f>
        <v>0</v>
      </c>
      <c r="J196" s="151">
        <f>IF($J$2=0,Encargos!C201,$J$2)</f>
        <v>4.8413000000000004</v>
      </c>
      <c r="K196" s="1">
        <f t="shared" si="24"/>
        <v>50464</v>
      </c>
      <c r="L196" s="52">
        <f>'OC A CONTRATAR US$'!L196*'OC A CONTRATAR'!$O196</f>
        <v>0</v>
      </c>
      <c r="M196" s="52">
        <f>'OC A CONTRATAR US$'!M196*'OC A CONTRATAR'!$O196</f>
        <v>0</v>
      </c>
      <c r="N196" s="52">
        <f>'OC A CONTRATAR US$'!N196*'OC A CONTRATAR'!$O196</f>
        <v>0</v>
      </c>
      <c r="O196" s="151">
        <f>IF($O$2=0,Encargos!C201,$O$2)</f>
        <v>4.8413000000000004</v>
      </c>
      <c r="P196" s="1">
        <f t="shared" si="25"/>
        <v>50464</v>
      </c>
      <c r="Q196" s="52"/>
      <c r="R196" s="52"/>
      <c r="S196" s="52"/>
      <c r="T196" s="151">
        <f>IF($T$2=0,Encargos!M201,$T$2)</f>
        <v>0</v>
      </c>
      <c r="V196" s="1">
        <f t="shared" si="26"/>
        <v>50464</v>
      </c>
      <c r="W196" s="52">
        <v>0</v>
      </c>
      <c r="X196" s="52">
        <v>0</v>
      </c>
      <c r="Y196" s="52">
        <f t="shared" ref="Y196:Y259" si="29">W196+X196</f>
        <v>0</v>
      </c>
      <c r="Z196" s="151"/>
      <c r="AB196" s="76">
        <f t="shared" si="27"/>
        <v>50464</v>
      </c>
      <c r="AC196" s="21">
        <f t="shared" si="28"/>
        <v>0</v>
      </c>
      <c r="AD196" s="21">
        <f t="shared" si="21"/>
        <v>0</v>
      </c>
      <c r="AE196" s="21">
        <f t="shared" si="21"/>
        <v>0</v>
      </c>
    </row>
    <row r="197" spans="1:31" x14ac:dyDescent="0.3">
      <c r="A197" s="1">
        <f t="shared" si="22"/>
        <v>50495</v>
      </c>
      <c r="B197" s="52">
        <f>'OC A CONTRATAR US$'!B197*'OC A CONTRATAR'!$E197</f>
        <v>0</v>
      </c>
      <c r="C197" s="52">
        <f>'OC A CONTRATAR US$'!C197*'OC A CONTRATAR'!$E197</f>
        <v>0</v>
      </c>
      <c r="D197" s="52">
        <f>'OC A CONTRATAR US$'!D197*'OC A CONTRATAR'!$E197</f>
        <v>0</v>
      </c>
      <c r="E197" s="151">
        <f>IF($E$2=0,Encargos!C202,$E$2)</f>
        <v>5.35</v>
      </c>
      <c r="F197" s="1">
        <f t="shared" si="23"/>
        <v>50495</v>
      </c>
      <c r="G197" s="52">
        <f>'OC A CONTRATAR US$'!G197*'OC A CONTRATAR'!$J197</f>
        <v>0</v>
      </c>
      <c r="H197" s="52">
        <f>'OC A CONTRATAR US$'!H197*'OC A CONTRATAR'!$J197</f>
        <v>0</v>
      </c>
      <c r="I197" s="52">
        <f>'OC A CONTRATAR US$'!I197*'OC A CONTRATAR'!$J197</f>
        <v>0</v>
      </c>
      <c r="J197" s="151">
        <f>IF($J$2=0,Encargos!C202,$J$2)</f>
        <v>4.8413000000000004</v>
      </c>
      <c r="K197" s="1">
        <f t="shared" si="24"/>
        <v>50495</v>
      </c>
      <c r="L197" s="52">
        <f>'OC A CONTRATAR US$'!L197*'OC A CONTRATAR'!$O197</f>
        <v>0</v>
      </c>
      <c r="M197" s="52">
        <f>'OC A CONTRATAR US$'!M197*'OC A CONTRATAR'!$O197</f>
        <v>0</v>
      </c>
      <c r="N197" s="52">
        <f>'OC A CONTRATAR US$'!N197*'OC A CONTRATAR'!$O197</f>
        <v>0</v>
      </c>
      <c r="O197" s="151">
        <f>IF($O$2=0,Encargos!C202,$O$2)</f>
        <v>4.8413000000000004</v>
      </c>
      <c r="P197" s="1">
        <f t="shared" si="25"/>
        <v>50495</v>
      </c>
      <c r="Q197" s="52"/>
      <c r="R197" s="52"/>
      <c r="S197" s="52"/>
      <c r="T197" s="151">
        <f>IF($T$2=0,Encargos!M202,$T$2)</f>
        <v>0</v>
      </c>
      <c r="V197" s="1">
        <f t="shared" si="26"/>
        <v>50495</v>
      </c>
      <c r="W197" s="52">
        <v>0</v>
      </c>
      <c r="X197" s="52">
        <v>0</v>
      </c>
      <c r="Y197" s="52">
        <f t="shared" si="29"/>
        <v>0</v>
      </c>
      <c r="Z197" s="151"/>
      <c r="AB197" s="76">
        <f t="shared" si="27"/>
        <v>50495</v>
      </c>
      <c r="AC197" s="21">
        <f t="shared" si="28"/>
        <v>0</v>
      </c>
      <c r="AD197" s="21">
        <f t="shared" si="21"/>
        <v>0</v>
      </c>
      <c r="AE197" s="21">
        <f t="shared" si="21"/>
        <v>0</v>
      </c>
    </row>
    <row r="198" spans="1:31" x14ac:dyDescent="0.3">
      <c r="A198" s="1">
        <f t="shared" si="22"/>
        <v>50525</v>
      </c>
      <c r="B198" s="52">
        <f>'OC A CONTRATAR US$'!B198*'OC A CONTRATAR'!$E198</f>
        <v>0</v>
      </c>
      <c r="C198" s="52">
        <f>'OC A CONTRATAR US$'!C198*'OC A CONTRATAR'!$E198</f>
        <v>0</v>
      </c>
      <c r="D198" s="52">
        <f>'OC A CONTRATAR US$'!D198*'OC A CONTRATAR'!$E198</f>
        <v>0</v>
      </c>
      <c r="E198" s="151">
        <f>IF($E$2=0,Encargos!C203,$E$2)</f>
        <v>5.35</v>
      </c>
      <c r="F198" s="1">
        <f t="shared" si="23"/>
        <v>50525</v>
      </c>
      <c r="G198" s="52">
        <f>'OC A CONTRATAR US$'!G198*'OC A CONTRATAR'!$J198</f>
        <v>0</v>
      </c>
      <c r="H198" s="52">
        <f>'OC A CONTRATAR US$'!H198*'OC A CONTRATAR'!$J198</f>
        <v>0</v>
      </c>
      <c r="I198" s="52">
        <f>'OC A CONTRATAR US$'!I198*'OC A CONTRATAR'!$J198</f>
        <v>0</v>
      </c>
      <c r="J198" s="151">
        <f>IF($J$2=0,Encargos!C203,$J$2)</f>
        <v>4.8413000000000004</v>
      </c>
      <c r="K198" s="1">
        <f t="shared" si="24"/>
        <v>50525</v>
      </c>
      <c r="L198" s="52">
        <f>'OC A CONTRATAR US$'!L198*'OC A CONTRATAR'!$O198</f>
        <v>0</v>
      </c>
      <c r="M198" s="52">
        <f>'OC A CONTRATAR US$'!M198*'OC A CONTRATAR'!$O198</f>
        <v>0</v>
      </c>
      <c r="N198" s="52">
        <f>'OC A CONTRATAR US$'!N198*'OC A CONTRATAR'!$O198</f>
        <v>0</v>
      </c>
      <c r="O198" s="151">
        <f>IF($O$2=0,Encargos!C203,$O$2)</f>
        <v>4.8413000000000004</v>
      </c>
      <c r="P198" s="1">
        <f t="shared" si="25"/>
        <v>50525</v>
      </c>
      <c r="Q198" s="52"/>
      <c r="R198" s="52"/>
      <c r="S198" s="52"/>
      <c r="T198" s="151">
        <f>IF($T$2=0,Encargos!M203,$T$2)</f>
        <v>0</v>
      </c>
      <c r="V198" s="1">
        <f t="shared" si="26"/>
        <v>50525</v>
      </c>
      <c r="W198" s="52">
        <v>0</v>
      </c>
      <c r="X198" s="52">
        <v>0</v>
      </c>
      <c r="Y198" s="52">
        <f t="shared" si="29"/>
        <v>0</v>
      </c>
      <c r="Z198" s="151"/>
      <c r="AB198" s="76">
        <f t="shared" si="27"/>
        <v>50525</v>
      </c>
      <c r="AC198" s="21">
        <f t="shared" si="28"/>
        <v>0</v>
      </c>
      <c r="AD198" s="21">
        <f t="shared" si="21"/>
        <v>0</v>
      </c>
      <c r="AE198" s="21">
        <f t="shared" si="21"/>
        <v>0</v>
      </c>
    </row>
    <row r="199" spans="1:31" x14ac:dyDescent="0.3">
      <c r="A199" s="1">
        <f t="shared" si="22"/>
        <v>50556</v>
      </c>
      <c r="B199" s="52">
        <f>'OC A CONTRATAR US$'!B199*'OC A CONTRATAR'!$E199</f>
        <v>0</v>
      </c>
      <c r="C199" s="52">
        <f>'OC A CONTRATAR US$'!C199*'OC A CONTRATAR'!$E199</f>
        <v>0</v>
      </c>
      <c r="D199" s="52">
        <f>'OC A CONTRATAR US$'!D199*'OC A CONTRATAR'!$E199</f>
        <v>0</v>
      </c>
      <c r="E199" s="151">
        <f>IF($E$2=0,Encargos!C204,$E$2)</f>
        <v>5.35</v>
      </c>
      <c r="F199" s="1">
        <f t="shared" si="23"/>
        <v>50556</v>
      </c>
      <c r="G199" s="52">
        <f>'OC A CONTRATAR US$'!G199*'OC A CONTRATAR'!$J199</f>
        <v>0</v>
      </c>
      <c r="H199" s="52">
        <f>'OC A CONTRATAR US$'!H199*'OC A CONTRATAR'!$J199</f>
        <v>0</v>
      </c>
      <c r="I199" s="52">
        <f>'OC A CONTRATAR US$'!I199*'OC A CONTRATAR'!$J199</f>
        <v>0</v>
      </c>
      <c r="J199" s="151">
        <f>IF($J$2=0,Encargos!C204,$J$2)</f>
        <v>4.8413000000000004</v>
      </c>
      <c r="K199" s="1">
        <f t="shared" si="24"/>
        <v>50556</v>
      </c>
      <c r="L199" s="52">
        <f>'OC A CONTRATAR US$'!L199*'OC A CONTRATAR'!$O199</f>
        <v>0</v>
      </c>
      <c r="M199" s="52">
        <f>'OC A CONTRATAR US$'!M199*'OC A CONTRATAR'!$O199</f>
        <v>0</v>
      </c>
      <c r="N199" s="52">
        <f>'OC A CONTRATAR US$'!N199*'OC A CONTRATAR'!$O199</f>
        <v>0</v>
      </c>
      <c r="O199" s="151">
        <f>IF($O$2=0,Encargos!C204,$O$2)</f>
        <v>4.8413000000000004</v>
      </c>
      <c r="P199" s="1">
        <f t="shared" si="25"/>
        <v>50556</v>
      </c>
      <c r="Q199" s="52"/>
      <c r="R199" s="52"/>
      <c r="S199" s="52"/>
      <c r="T199" s="151">
        <f>IF($T$2=0,Encargos!M204,$T$2)</f>
        <v>0</v>
      </c>
      <c r="V199" s="1">
        <f t="shared" si="26"/>
        <v>50556</v>
      </c>
      <c r="W199" s="52">
        <v>0</v>
      </c>
      <c r="X199" s="52">
        <v>0</v>
      </c>
      <c r="Y199" s="52">
        <f t="shared" si="29"/>
        <v>0</v>
      </c>
      <c r="Z199" s="151"/>
      <c r="AB199" s="76">
        <f t="shared" si="27"/>
        <v>50556</v>
      </c>
      <c r="AC199" s="21">
        <f t="shared" si="28"/>
        <v>0</v>
      </c>
      <c r="AD199" s="21">
        <f t="shared" si="21"/>
        <v>0</v>
      </c>
      <c r="AE199" s="21">
        <f t="shared" si="21"/>
        <v>0</v>
      </c>
    </row>
    <row r="200" spans="1:31" x14ac:dyDescent="0.3">
      <c r="A200" s="1">
        <f t="shared" si="22"/>
        <v>50586</v>
      </c>
      <c r="B200" s="52">
        <f>'OC A CONTRATAR US$'!B200*'OC A CONTRATAR'!$E200</f>
        <v>16049999.999999998</v>
      </c>
      <c r="C200" s="52">
        <f>'OC A CONTRATAR US$'!C200*'OC A CONTRATAR'!$E200</f>
        <v>6732876.0474858899</v>
      </c>
      <c r="D200" s="52">
        <f>'OC A CONTRATAR US$'!D200*'OC A CONTRATAR'!$E200</f>
        <v>22782876.047485888</v>
      </c>
      <c r="E200" s="151">
        <f>IF($E$2=0,Encargos!C205,$E$2)</f>
        <v>5.35</v>
      </c>
      <c r="F200" s="1">
        <f t="shared" si="23"/>
        <v>50586</v>
      </c>
      <c r="G200" s="52">
        <f>'OC A CONTRATAR US$'!G200*'OC A CONTRATAR'!$J200</f>
        <v>6147243.1912681926</v>
      </c>
      <c r="H200" s="52">
        <f>'OC A CONTRATAR US$'!H200*'OC A CONTRATAR'!$J200</f>
        <v>2461515.5911973063</v>
      </c>
      <c r="I200" s="52">
        <f>'OC A CONTRATAR US$'!I200*'OC A CONTRATAR'!$J200</f>
        <v>8608758.7824654989</v>
      </c>
      <c r="J200" s="151">
        <f>IF($J$2=0,Encargos!C205,$J$2)</f>
        <v>4.8413000000000004</v>
      </c>
      <c r="K200" s="1">
        <f t="shared" si="24"/>
        <v>50586</v>
      </c>
      <c r="L200" s="52">
        <f>'OC A CONTRATAR US$'!L200*'OC A CONTRATAR'!$O200</f>
        <v>27204607.101715628</v>
      </c>
      <c r="M200" s="52">
        <f>'OC A CONTRATAR US$'!M200*'OC A CONTRATAR'!$O200</f>
        <v>25853982.726672735</v>
      </c>
      <c r="N200" s="52">
        <f>'OC A CONTRATAR US$'!N200*'OC A CONTRATAR'!$O200</f>
        <v>53058589.828388356</v>
      </c>
      <c r="O200" s="151">
        <f>IF($O$2=0,Encargos!C205,$O$2)</f>
        <v>4.8413000000000004</v>
      </c>
      <c r="P200" s="1">
        <f t="shared" si="25"/>
        <v>50586</v>
      </c>
      <c r="Q200" s="52"/>
      <c r="R200" s="52"/>
      <c r="S200" s="52"/>
      <c r="T200" s="151">
        <f>IF($T$2=0,Encargos!M205,$T$2)</f>
        <v>0</v>
      </c>
      <c r="V200" s="1">
        <f t="shared" si="26"/>
        <v>50586</v>
      </c>
      <c r="W200" s="52">
        <v>0</v>
      </c>
      <c r="X200" s="52">
        <v>0</v>
      </c>
      <c r="Y200" s="52">
        <f t="shared" si="29"/>
        <v>0</v>
      </c>
      <c r="Z200" s="151"/>
      <c r="AB200" s="76">
        <f t="shared" si="27"/>
        <v>50586</v>
      </c>
      <c r="AC200" s="21">
        <f t="shared" si="28"/>
        <v>0</v>
      </c>
      <c r="AD200" s="21">
        <f t="shared" si="21"/>
        <v>35048374.365355931</v>
      </c>
      <c r="AE200" s="21">
        <f t="shared" si="21"/>
        <v>84450224.658339739</v>
      </c>
    </row>
    <row r="201" spans="1:31" x14ac:dyDescent="0.3">
      <c r="A201" s="1">
        <f t="shared" si="22"/>
        <v>50617</v>
      </c>
      <c r="B201" s="52">
        <f>'OC A CONTRATAR US$'!B201*'OC A CONTRATAR'!$E201</f>
        <v>0</v>
      </c>
      <c r="C201" s="52">
        <f>'OC A CONTRATAR US$'!C201*'OC A CONTRATAR'!$E201</f>
        <v>0</v>
      </c>
      <c r="D201" s="52">
        <f>'OC A CONTRATAR US$'!D201*'OC A CONTRATAR'!$E201</f>
        <v>0</v>
      </c>
      <c r="E201" s="151">
        <f>IF($E$2=0,Encargos!C206,$E$2)</f>
        <v>5.35</v>
      </c>
      <c r="F201" s="1">
        <f t="shared" si="23"/>
        <v>50617</v>
      </c>
      <c r="G201" s="52">
        <f>'OC A CONTRATAR US$'!G201*'OC A CONTRATAR'!$J201</f>
        <v>0</v>
      </c>
      <c r="H201" s="52">
        <f>'OC A CONTRATAR US$'!H201*'OC A CONTRATAR'!$J201</f>
        <v>0</v>
      </c>
      <c r="I201" s="52">
        <f>'OC A CONTRATAR US$'!I201*'OC A CONTRATAR'!$J201</f>
        <v>0</v>
      </c>
      <c r="J201" s="151">
        <f>IF($J$2=0,Encargos!C206,$J$2)</f>
        <v>4.8413000000000004</v>
      </c>
      <c r="K201" s="1">
        <f t="shared" si="24"/>
        <v>50617</v>
      </c>
      <c r="L201" s="52">
        <f>'OC A CONTRATAR US$'!L201*'OC A CONTRATAR'!$O201</f>
        <v>0</v>
      </c>
      <c r="M201" s="52">
        <f>'OC A CONTRATAR US$'!M201*'OC A CONTRATAR'!$O201</f>
        <v>0</v>
      </c>
      <c r="N201" s="52">
        <f>'OC A CONTRATAR US$'!N201*'OC A CONTRATAR'!$O201</f>
        <v>0</v>
      </c>
      <c r="O201" s="151">
        <f>IF($O$2=0,Encargos!C206,$O$2)</f>
        <v>4.8413000000000004</v>
      </c>
      <c r="P201" s="1">
        <f t="shared" si="25"/>
        <v>50617</v>
      </c>
      <c r="Q201" s="52"/>
      <c r="R201" s="52"/>
      <c r="S201" s="52"/>
      <c r="T201" s="151">
        <f>IF($T$2=0,Encargos!M206,$T$2)</f>
        <v>0</v>
      </c>
      <c r="V201" s="1">
        <f t="shared" si="26"/>
        <v>50617</v>
      </c>
      <c r="W201" s="52">
        <v>0</v>
      </c>
      <c r="X201" s="52">
        <v>0</v>
      </c>
      <c r="Y201" s="52">
        <f t="shared" si="29"/>
        <v>0</v>
      </c>
      <c r="Z201" s="151"/>
      <c r="AB201" s="76">
        <f t="shared" si="27"/>
        <v>50617</v>
      </c>
      <c r="AC201" s="21">
        <f t="shared" si="28"/>
        <v>49401850.292983815</v>
      </c>
      <c r="AD201" s="21">
        <f t="shared" si="21"/>
        <v>0</v>
      </c>
      <c r="AE201" s="21">
        <f t="shared" si="21"/>
        <v>0</v>
      </c>
    </row>
    <row r="202" spans="1:31" x14ac:dyDescent="0.3">
      <c r="A202" s="1">
        <f t="shared" si="22"/>
        <v>50648</v>
      </c>
      <c r="B202" s="52">
        <f>'OC A CONTRATAR US$'!B202*'OC A CONTRATAR'!$E202</f>
        <v>0</v>
      </c>
      <c r="C202" s="52">
        <f>'OC A CONTRATAR US$'!C202*'OC A CONTRATAR'!$E202</f>
        <v>0</v>
      </c>
      <c r="D202" s="52">
        <f>'OC A CONTRATAR US$'!D202*'OC A CONTRATAR'!$E202</f>
        <v>0</v>
      </c>
      <c r="E202" s="151">
        <f>IF($E$2=0,Encargos!C207,$E$2)</f>
        <v>5.35</v>
      </c>
      <c r="F202" s="1">
        <f t="shared" si="23"/>
        <v>50648</v>
      </c>
      <c r="G202" s="52">
        <f>'OC A CONTRATAR US$'!G202*'OC A CONTRATAR'!$J202</f>
        <v>0</v>
      </c>
      <c r="H202" s="52">
        <f>'OC A CONTRATAR US$'!H202*'OC A CONTRATAR'!$J202</f>
        <v>0</v>
      </c>
      <c r="I202" s="52">
        <f>'OC A CONTRATAR US$'!I202*'OC A CONTRATAR'!$J202</f>
        <v>0</v>
      </c>
      <c r="J202" s="151">
        <f>IF($J$2=0,Encargos!C207,$J$2)</f>
        <v>4.8413000000000004</v>
      </c>
      <c r="K202" s="1">
        <f t="shared" si="24"/>
        <v>50648</v>
      </c>
      <c r="L202" s="52">
        <f>'OC A CONTRATAR US$'!L202*'OC A CONTRATAR'!$O202</f>
        <v>0</v>
      </c>
      <c r="M202" s="52">
        <f>'OC A CONTRATAR US$'!M202*'OC A CONTRATAR'!$O202</f>
        <v>0</v>
      </c>
      <c r="N202" s="52">
        <f>'OC A CONTRATAR US$'!N202*'OC A CONTRATAR'!$O202</f>
        <v>0</v>
      </c>
      <c r="O202" s="151">
        <f>IF($O$2=0,Encargos!C207,$O$2)</f>
        <v>4.8413000000000004</v>
      </c>
      <c r="P202" s="1">
        <f t="shared" si="25"/>
        <v>50648</v>
      </c>
      <c r="Q202" s="52"/>
      <c r="R202" s="52"/>
      <c r="S202" s="52"/>
      <c r="T202" s="151">
        <f>IF($T$2=0,Encargos!M207,$T$2)</f>
        <v>0</v>
      </c>
      <c r="V202" s="1">
        <f t="shared" si="26"/>
        <v>50648</v>
      </c>
      <c r="W202" s="52">
        <v>0</v>
      </c>
      <c r="X202" s="52">
        <v>0</v>
      </c>
      <c r="Y202" s="52">
        <f t="shared" si="29"/>
        <v>0</v>
      </c>
      <c r="Z202" s="151"/>
      <c r="AB202" s="76">
        <f t="shared" si="27"/>
        <v>50648</v>
      </c>
      <c r="AC202" s="21">
        <f t="shared" si="28"/>
        <v>0</v>
      </c>
      <c r="AD202" s="21">
        <f t="shared" si="21"/>
        <v>0</v>
      </c>
      <c r="AE202" s="21">
        <f t="shared" si="21"/>
        <v>0</v>
      </c>
    </row>
    <row r="203" spans="1:31" x14ac:dyDescent="0.3">
      <c r="A203" s="1">
        <f t="shared" si="22"/>
        <v>50678</v>
      </c>
      <c r="B203" s="52">
        <f>'OC A CONTRATAR US$'!B203*'OC A CONTRATAR'!$E203</f>
        <v>0</v>
      </c>
      <c r="C203" s="52">
        <f>'OC A CONTRATAR US$'!C203*'OC A CONTRATAR'!$E203</f>
        <v>0</v>
      </c>
      <c r="D203" s="52">
        <f>'OC A CONTRATAR US$'!D203*'OC A CONTRATAR'!$E203</f>
        <v>0</v>
      </c>
      <c r="E203" s="151">
        <f>IF($E$2=0,Encargos!C208,$E$2)</f>
        <v>5.35</v>
      </c>
      <c r="F203" s="1">
        <f t="shared" si="23"/>
        <v>50678</v>
      </c>
      <c r="G203" s="52">
        <f>'OC A CONTRATAR US$'!G203*'OC A CONTRATAR'!$J203</f>
        <v>0</v>
      </c>
      <c r="H203" s="52">
        <f>'OC A CONTRATAR US$'!H203*'OC A CONTRATAR'!$J203</f>
        <v>0</v>
      </c>
      <c r="I203" s="52">
        <f>'OC A CONTRATAR US$'!I203*'OC A CONTRATAR'!$J203</f>
        <v>0</v>
      </c>
      <c r="J203" s="151">
        <f>IF($J$2=0,Encargos!C208,$J$2)</f>
        <v>4.8413000000000004</v>
      </c>
      <c r="K203" s="1">
        <f t="shared" si="24"/>
        <v>50678</v>
      </c>
      <c r="L203" s="52">
        <f>'OC A CONTRATAR US$'!L203*'OC A CONTRATAR'!$O203</f>
        <v>0</v>
      </c>
      <c r="M203" s="52">
        <f>'OC A CONTRATAR US$'!M203*'OC A CONTRATAR'!$O203</f>
        <v>0</v>
      </c>
      <c r="N203" s="52">
        <f>'OC A CONTRATAR US$'!N203*'OC A CONTRATAR'!$O203</f>
        <v>0</v>
      </c>
      <c r="O203" s="151">
        <f>IF($O$2=0,Encargos!C208,$O$2)</f>
        <v>4.8413000000000004</v>
      </c>
      <c r="P203" s="1">
        <f t="shared" si="25"/>
        <v>50678</v>
      </c>
      <c r="Q203" s="52"/>
      <c r="R203" s="52"/>
      <c r="S203" s="52"/>
      <c r="T203" s="151">
        <f>IF($T$2=0,Encargos!M208,$T$2)</f>
        <v>0</v>
      </c>
      <c r="V203" s="1">
        <f t="shared" si="26"/>
        <v>50678</v>
      </c>
      <c r="W203" s="52">
        <v>0</v>
      </c>
      <c r="X203" s="52">
        <v>0</v>
      </c>
      <c r="Y203" s="52">
        <f t="shared" si="29"/>
        <v>0</v>
      </c>
      <c r="Z203" s="151"/>
      <c r="AB203" s="76">
        <f t="shared" si="27"/>
        <v>50678</v>
      </c>
      <c r="AC203" s="21">
        <f t="shared" si="28"/>
        <v>0</v>
      </c>
      <c r="AD203" s="21">
        <f t="shared" ref="AD203:AE222" si="30">SUMIF($A$2:$Z$2,AD$2,$A203:$Z203)</f>
        <v>0</v>
      </c>
      <c r="AE203" s="21">
        <f t="shared" si="30"/>
        <v>0</v>
      </c>
    </row>
    <row r="204" spans="1:31" x14ac:dyDescent="0.3">
      <c r="A204" s="1">
        <f t="shared" si="22"/>
        <v>50709</v>
      </c>
      <c r="B204" s="52">
        <f>'OC A CONTRATAR US$'!B204*'OC A CONTRATAR'!$E204</f>
        <v>0</v>
      </c>
      <c r="C204" s="52">
        <f>'OC A CONTRATAR US$'!C204*'OC A CONTRATAR'!$E204</f>
        <v>0</v>
      </c>
      <c r="D204" s="52">
        <f>'OC A CONTRATAR US$'!D204*'OC A CONTRATAR'!$E204</f>
        <v>0</v>
      </c>
      <c r="E204" s="151">
        <f>IF($E$2=0,Encargos!C209,$E$2)</f>
        <v>5.35</v>
      </c>
      <c r="F204" s="1">
        <f t="shared" si="23"/>
        <v>50709</v>
      </c>
      <c r="G204" s="52">
        <f>'OC A CONTRATAR US$'!G204*'OC A CONTRATAR'!$J204</f>
        <v>0</v>
      </c>
      <c r="H204" s="52">
        <f>'OC A CONTRATAR US$'!H204*'OC A CONTRATAR'!$J204</f>
        <v>0</v>
      </c>
      <c r="I204" s="52">
        <f>'OC A CONTRATAR US$'!I204*'OC A CONTRATAR'!$J204</f>
        <v>0</v>
      </c>
      <c r="J204" s="151">
        <f>IF($J$2=0,Encargos!C209,$J$2)</f>
        <v>4.8413000000000004</v>
      </c>
      <c r="K204" s="1">
        <f t="shared" si="24"/>
        <v>50709</v>
      </c>
      <c r="L204" s="52">
        <f>'OC A CONTRATAR US$'!L204*'OC A CONTRATAR'!$O204</f>
        <v>0</v>
      </c>
      <c r="M204" s="52">
        <f>'OC A CONTRATAR US$'!M204*'OC A CONTRATAR'!$O204</f>
        <v>0</v>
      </c>
      <c r="N204" s="52">
        <f>'OC A CONTRATAR US$'!N204*'OC A CONTRATAR'!$O204</f>
        <v>0</v>
      </c>
      <c r="O204" s="151">
        <f>IF($O$2=0,Encargos!C209,$O$2)</f>
        <v>4.8413000000000004</v>
      </c>
      <c r="P204" s="1">
        <f t="shared" si="25"/>
        <v>50709</v>
      </c>
      <c r="Q204" s="52"/>
      <c r="R204" s="52"/>
      <c r="S204" s="52"/>
      <c r="T204" s="151">
        <f>IF($T$2=0,Encargos!M209,$T$2)</f>
        <v>0</v>
      </c>
      <c r="V204" s="1">
        <f t="shared" si="26"/>
        <v>50709</v>
      </c>
      <c r="W204" s="52">
        <v>0</v>
      </c>
      <c r="X204" s="52">
        <v>0</v>
      </c>
      <c r="Y204" s="52">
        <f t="shared" si="29"/>
        <v>0</v>
      </c>
      <c r="Z204" s="151"/>
      <c r="AB204" s="76">
        <f t="shared" si="27"/>
        <v>50709</v>
      </c>
      <c r="AC204" s="21">
        <f t="shared" si="28"/>
        <v>0</v>
      </c>
      <c r="AD204" s="21">
        <f t="shared" si="30"/>
        <v>0</v>
      </c>
      <c r="AE204" s="21">
        <f t="shared" si="30"/>
        <v>0</v>
      </c>
    </row>
    <row r="205" spans="1:31" x14ac:dyDescent="0.3">
      <c r="A205" s="1">
        <f t="shared" si="22"/>
        <v>50739</v>
      </c>
      <c r="B205" s="52">
        <f>'OC A CONTRATAR US$'!B205*'OC A CONTRATAR'!$E205</f>
        <v>0</v>
      </c>
      <c r="C205" s="52">
        <f>'OC A CONTRATAR US$'!C205*'OC A CONTRATAR'!$E205</f>
        <v>0</v>
      </c>
      <c r="D205" s="52">
        <f>'OC A CONTRATAR US$'!D205*'OC A CONTRATAR'!$E205</f>
        <v>0</v>
      </c>
      <c r="E205" s="151">
        <f>IF($E$2=0,Encargos!C210,$E$2)</f>
        <v>5.35</v>
      </c>
      <c r="F205" s="1">
        <f t="shared" si="23"/>
        <v>50739</v>
      </c>
      <c r="G205" s="52">
        <f>'OC A CONTRATAR US$'!G205*'OC A CONTRATAR'!$J205</f>
        <v>0</v>
      </c>
      <c r="H205" s="52">
        <f>'OC A CONTRATAR US$'!H205*'OC A CONTRATAR'!$J205</f>
        <v>0</v>
      </c>
      <c r="I205" s="52">
        <f>'OC A CONTRATAR US$'!I205*'OC A CONTRATAR'!$J205</f>
        <v>0</v>
      </c>
      <c r="J205" s="151">
        <f>IF($J$2=0,Encargos!C210,$J$2)</f>
        <v>4.8413000000000004</v>
      </c>
      <c r="K205" s="1">
        <f t="shared" si="24"/>
        <v>50739</v>
      </c>
      <c r="L205" s="52">
        <f>'OC A CONTRATAR US$'!L205*'OC A CONTRATAR'!$O205</f>
        <v>0</v>
      </c>
      <c r="M205" s="52">
        <f>'OC A CONTRATAR US$'!M205*'OC A CONTRATAR'!$O205</f>
        <v>0</v>
      </c>
      <c r="N205" s="52">
        <f>'OC A CONTRATAR US$'!N205*'OC A CONTRATAR'!$O205</f>
        <v>0</v>
      </c>
      <c r="O205" s="151">
        <f>IF($O$2=0,Encargos!C210,$O$2)</f>
        <v>4.8413000000000004</v>
      </c>
      <c r="P205" s="1">
        <f t="shared" si="25"/>
        <v>50739</v>
      </c>
      <c r="Q205" s="52"/>
      <c r="R205" s="52"/>
      <c r="S205" s="52"/>
      <c r="T205" s="151">
        <f>IF($T$2=0,Encargos!M210,$T$2)</f>
        <v>0</v>
      </c>
      <c r="V205" s="1">
        <f t="shared" si="26"/>
        <v>50739</v>
      </c>
      <c r="W205" s="52">
        <v>0</v>
      </c>
      <c r="X205" s="52">
        <v>0</v>
      </c>
      <c r="Y205" s="52">
        <f t="shared" si="29"/>
        <v>0</v>
      </c>
      <c r="Z205" s="151"/>
      <c r="AB205" s="76">
        <f t="shared" si="27"/>
        <v>50739</v>
      </c>
      <c r="AC205" s="21">
        <f t="shared" si="28"/>
        <v>0</v>
      </c>
      <c r="AD205" s="21">
        <f t="shared" si="30"/>
        <v>0</v>
      </c>
      <c r="AE205" s="21">
        <f t="shared" si="30"/>
        <v>0</v>
      </c>
    </row>
    <row r="206" spans="1:31" x14ac:dyDescent="0.3">
      <c r="A206" s="1">
        <f t="shared" si="22"/>
        <v>50770</v>
      </c>
      <c r="B206" s="52">
        <f>'OC A CONTRATAR US$'!B206*'OC A CONTRATAR'!$E206</f>
        <v>16049999.999999998</v>
      </c>
      <c r="C206" s="52">
        <f>'OC A CONTRATAR US$'!C206*'OC A CONTRATAR'!$E206</f>
        <v>6480410.6023825184</v>
      </c>
      <c r="D206" s="52">
        <f>'OC A CONTRATAR US$'!D206*'OC A CONTRATAR'!$E206</f>
        <v>22530410.602382518</v>
      </c>
      <c r="E206" s="151">
        <f>IF($E$2=0,Encargos!C211,$E$2)</f>
        <v>5.35</v>
      </c>
      <c r="F206" s="1">
        <f t="shared" si="23"/>
        <v>50770</v>
      </c>
      <c r="G206" s="52">
        <f>'OC A CONTRATAR US$'!G206*'OC A CONTRATAR'!$J206</f>
        <v>6147243.1912681926</v>
      </c>
      <c r="H206" s="52">
        <f>'OC A CONTRATAR US$'!H206*'OC A CONTRATAR'!$J206</f>
        <v>2363842.7504594633</v>
      </c>
      <c r="I206" s="52">
        <f>'OC A CONTRATAR US$'!I206*'OC A CONTRATAR'!$J206</f>
        <v>8511085.941727655</v>
      </c>
      <c r="J206" s="151">
        <f>IF($J$2=0,Encargos!C211,$J$2)</f>
        <v>4.8413000000000004</v>
      </c>
      <c r="K206" s="1">
        <f t="shared" si="24"/>
        <v>50770</v>
      </c>
      <c r="L206" s="52">
        <f>'OC A CONTRATAR US$'!L206*'OC A CONTRATAR'!$O206</f>
        <v>27204607.101715628</v>
      </c>
      <c r="M206" s="52">
        <f>'OC A CONTRATAR US$'!M206*'OC A CONTRATAR'!$O206</f>
        <v>25453386.717469145</v>
      </c>
      <c r="N206" s="52">
        <f>'OC A CONTRATAR US$'!N206*'OC A CONTRATAR'!$O206</f>
        <v>52657993.819184773</v>
      </c>
      <c r="O206" s="151">
        <f>IF($O$2=0,Encargos!C211,$O$2)</f>
        <v>4.8413000000000004</v>
      </c>
      <c r="P206" s="1">
        <f t="shared" si="25"/>
        <v>50770</v>
      </c>
      <c r="Q206" s="52"/>
      <c r="R206" s="52"/>
      <c r="S206" s="52"/>
      <c r="T206" s="151">
        <f>IF($T$2=0,Encargos!M211,$T$2)</f>
        <v>0</v>
      </c>
      <c r="V206" s="1">
        <f t="shared" si="26"/>
        <v>50770</v>
      </c>
      <c r="W206" s="52">
        <v>0</v>
      </c>
      <c r="X206" s="52">
        <v>0</v>
      </c>
      <c r="Y206" s="52">
        <f t="shared" si="29"/>
        <v>0</v>
      </c>
      <c r="Z206" s="151"/>
      <c r="AB206" s="76">
        <f t="shared" si="27"/>
        <v>50770</v>
      </c>
      <c r="AC206" s="21">
        <f t="shared" si="28"/>
        <v>0</v>
      </c>
      <c r="AD206" s="21">
        <f t="shared" si="30"/>
        <v>34297640.070311129</v>
      </c>
      <c r="AE206" s="21">
        <f t="shared" si="30"/>
        <v>83699490.363294944</v>
      </c>
    </row>
    <row r="207" spans="1:31" x14ac:dyDescent="0.3">
      <c r="A207" s="1">
        <f t="shared" si="22"/>
        <v>50801</v>
      </c>
      <c r="B207" s="52">
        <f>'OC A CONTRATAR US$'!B207*'OC A CONTRATAR'!$E207</f>
        <v>0</v>
      </c>
      <c r="C207" s="52">
        <f>'OC A CONTRATAR US$'!C207*'OC A CONTRATAR'!$E207</f>
        <v>0</v>
      </c>
      <c r="D207" s="52">
        <f>'OC A CONTRATAR US$'!D207*'OC A CONTRATAR'!$E207</f>
        <v>0</v>
      </c>
      <c r="E207" s="151">
        <f>IF($E$2=0,Encargos!C212,$E$2)</f>
        <v>5.35</v>
      </c>
      <c r="F207" s="1">
        <f t="shared" si="23"/>
        <v>50801</v>
      </c>
      <c r="G207" s="52">
        <f>'OC A CONTRATAR US$'!G207*'OC A CONTRATAR'!$J207</f>
        <v>0</v>
      </c>
      <c r="H207" s="52">
        <f>'OC A CONTRATAR US$'!H207*'OC A CONTRATAR'!$J207</f>
        <v>0</v>
      </c>
      <c r="I207" s="52">
        <f>'OC A CONTRATAR US$'!I207*'OC A CONTRATAR'!$J207</f>
        <v>0</v>
      </c>
      <c r="J207" s="151">
        <f>IF($J$2=0,Encargos!C212,$J$2)</f>
        <v>4.8413000000000004</v>
      </c>
      <c r="K207" s="1">
        <f t="shared" si="24"/>
        <v>50801</v>
      </c>
      <c r="L207" s="52">
        <f>'OC A CONTRATAR US$'!L207*'OC A CONTRATAR'!$O207</f>
        <v>0</v>
      </c>
      <c r="M207" s="52">
        <f>'OC A CONTRATAR US$'!M207*'OC A CONTRATAR'!$O207</f>
        <v>0</v>
      </c>
      <c r="N207" s="52">
        <f>'OC A CONTRATAR US$'!N207*'OC A CONTRATAR'!$O207</f>
        <v>0</v>
      </c>
      <c r="O207" s="151">
        <f>IF($O$2=0,Encargos!C212,$O$2)</f>
        <v>4.8413000000000004</v>
      </c>
      <c r="P207" s="1">
        <f t="shared" si="25"/>
        <v>50801</v>
      </c>
      <c r="Q207" s="52"/>
      <c r="R207" s="52"/>
      <c r="S207" s="52"/>
      <c r="T207" s="151">
        <f>IF($T$2=0,Encargos!M212,$T$2)</f>
        <v>0</v>
      </c>
      <c r="V207" s="1">
        <f t="shared" si="26"/>
        <v>50801</v>
      </c>
      <c r="W207" s="52">
        <v>0</v>
      </c>
      <c r="X207" s="52">
        <v>0</v>
      </c>
      <c r="Y207" s="52">
        <f t="shared" si="29"/>
        <v>0</v>
      </c>
      <c r="Z207" s="151"/>
      <c r="AB207" s="76">
        <f t="shared" si="27"/>
        <v>50801</v>
      </c>
      <c r="AC207" s="21">
        <f t="shared" si="28"/>
        <v>49401850.292983815</v>
      </c>
      <c r="AD207" s="21">
        <f t="shared" si="30"/>
        <v>0</v>
      </c>
      <c r="AE207" s="21">
        <f t="shared" si="30"/>
        <v>0</v>
      </c>
    </row>
    <row r="208" spans="1:31" x14ac:dyDescent="0.3">
      <c r="A208" s="1">
        <f t="shared" si="22"/>
        <v>50829</v>
      </c>
      <c r="B208" s="52">
        <f>'OC A CONTRATAR US$'!B208*'OC A CONTRATAR'!$E208</f>
        <v>0</v>
      </c>
      <c r="C208" s="52">
        <f>'OC A CONTRATAR US$'!C208*'OC A CONTRATAR'!$E208</f>
        <v>0</v>
      </c>
      <c r="D208" s="52">
        <f>'OC A CONTRATAR US$'!D208*'OC A CONTRATAR'!$E208</f>
        <v>0</v>
      </c>
      <c r="E208" s="151">
        <f>IF($E$2=0,Encargos!C213,$E$2)</f>
        <v>5.35</v>
      </c>
      <c r="F208" s="1">
        <f t="shared" si="23"/>
        <v>50829</v>
      </c>
      <c r="G208" s="52">
        <f>'OC A CONTRATAR US$'!G208*'OC A CONTRATAR'!$J208</f>
        <v>0</v>
      </c>
      <c r="H208" s="52">
        <f>'OC A CONTRATAR US$'!H208*'OC A CONTRATAR'!$J208</f>
        <v>0</v>
      </c>
      <c r="I208" s="52">
        <f>'OC A CONTRATAR US$'!I208*'OC A CONTRATAR'!$J208</f>
        <v>0</v>
      </c>
      <c r="J208" s="151">
        <f>IF($J$2=0,Encargos!C213,$J$2)</f>
        <v>4.8413000000000004</v>
      </c>
      <c r="K208" s="1">
        <f t="shared" si="24"/>
        <v>50829</v>
      </c>
      <c r="L208" s="52">
        <f>'OC A CONTRATAR US$'!L208*'OC A CONTRATAR'!$O208</f>
        <v>0</v>
      </c>
      <c r="M208" s="52">
        <f>'OC A CONTRATAR US$'!M208*'OC A CONTRATAR'!$O208</f>
        <v>0</v>
      </c>
      <c r="N208" s="52">
        <f>'OC A CONTRATAR US$'!N208*'OC A CONTRATAR'!$O208</f>
        <v>0</v>
      </c>
      <c r="O208" s="151">
        <f>IF($O$2=0,Encargos!C213,$O$2)</f>
        <v>4.8413000000000004</v>
      </c>
      <c r="P208" s="1">
        <f t="shared" si="25"/>
        <v>50829</v>
      </c>
      <c r="Q208" s="52"/>
      <c r="R208" s="52"/>
      <c r="S208" s="52"/>
      <c r="T208" s="151">
        <f>IF($T$2=0,Encargos!M213,$T$2)</f>
        <v>0</v>
      </c>
      <c r="V208" s="1">
        <f t="shared" si="26"/>
        <v>50829</v>
      </c>
      <c r="W208" s="52">
        <v>0</v>
      </c>
      <c r="X208" s="52">
        <v>0</v>
      </c>
      <c r="Y208" s="52">
        <f t="shared" si="29"/>
        <v>0</v>
      </c>
      <c r="Z208" s="151"/>
      <c r="AB208" s="76">
        <f t="shared" si="27"/>
        <v>50829</v>
      </c>
      <c r="AC208" s="21">
        <f t="shared" si="28"/>
        <v>0</v>
      </c>
      <c r="AD208" s="21">
        <f t="shared" si="30"/>
        <v>0</v>
      </c>
      <c r="AE208" s="21">
        <f t="shared" si="30"/>
        <v>0</v>
      </c>
    </row>
    <row r="209" spans="1:31" x14ac:dyDescent="0.3">
      <c r="A209" s="1">
        <f t="shared" si="22"/>
        <v>50860</v>
      </c>
      <c r="B209" s="52">
        <f>'OC A CONTRATAR US$'!B209*'OC A CONTRATAR'!$E209</f>
        <v>0</v>
      </c>
      <c r="C209" s="52">
        <f>'OC A CONTRATAR US$'!C209*'OC A CONTRATAR'!$E209</f>
        <v>0</v>
      </c>
      <c r="D209" s="52">
        <f>'OC A CONTRATAR US$'!D209*'OC A CONTRATAR'!$E209</f>
        <v>0</v>
      </c>
      <c r="E209" s="151">
        <f>IF($E$2=0,Encargos!C214,$E$2)</f>
        <v>5.35</v>
      </c>
      <c r="F209" s="1">
        <f t="shared" si="23"/>
        <v>50860</v>
      </c>
      <c r="G209" s="52">
        <f>'OC A CONTRATAR US$'!G209*'OC A CONTRATAR'!$J209</f>
        <v>0</v>
      </c>
      <c r="H209" s="52">
        <f>'OC A CONTRATAR US$'!H209*'OC A CONTRATAR'!$J209</f>
        <v>0</v>
      </c>
      <c r="I209" s="52">
        <f>'OC A CONTRATAR US$'!I209*'OC A CONTRATAR'!$J209</f>
        <v>0</v>
      </c>
      <c r="J209" s="151">
        <f>IF($J$2=0,Encargos!C214,$J$2)</f>
        <v>4.8413000000000004</v>
      </c>
      <c r="K209" s="1">
        <f t="shared" si="24"/>
        <v>50860</v>
      </c>
      <c r="L209" s="52">
        <f>'OC A CONTRATAR US$'!L209*'OC A CONTRATAR'!$O209</f>
        <v>0</v>
      </c>
      <c r="M209" s="52">
        <f>'OC A CONTRATAR US$'!M209*'OC A CONTRATAR'!$O209</f>
        <v>0</v>
      </c>
      <c r="N209" s="52">
        <f>'OC A CONTRATAR US$'!N209*'OC A CONTRATAR'!$O209</f>
        <v>0</v>
      </c>
      <c r="O209" s="151">
        <f>IF($O$2=0,Encargos!C214,$O$2)</f>
        <v>4.8413000000000004</v>
      </c>
      <c r="P209" s="1">
        <f t="shared" si="25"/>
        <v>50860</v>
      </c>
      <c r="Q209" s="52"/>
      <c r="R209" s="52"/>
      <c r="S209" s="52"/>
      <c r="T209" s="151">
        <f>IF($T$2=0,Encargos!M214,$T$2)</f>
        <v>0</v>
      </c>
      <c r="V209" s="1">
        <f t="shared" si="26"/>
        <v>50860</v>
      </c>
      <c r="W209" s="52">
        <v>0</v>
      </c>
      <c r="X209" s="52">
        <v>0</v>
      </c>
      <c r="Y209" s="52">
        <f t="shared" si="29"/>
        <v>0</v>
      </c>
      <c r="Z209" s="151"/>
      <c r="AB209" s="76">
        <f t="shared" si="27"/>
        <v>50860</v>
      </c>
      <c r="AC209" s="21">
        <f t="shared" si="28"/>
        <v>0</v>
      </c>
      <c r="AD209" s="21">
        <f t="shared" si="30"/>
        <v>0</v>
      </c>
      <c r="AE209" s="21">
        <f t="shared" si="30"/>
        <v>0</v>
      </c>
    </row>
    <row r="210" spans="1:31" x14ac:dyDescent="0.3">
      <c r="A210" s="1">
        <f t="shared" si="22"/>
        <v>50890</v>
      </c>
      <c r="B210" s="52">
        <f>'OC A CONTRATAR US$'!B210*'OC A CONTRATAR'!$E210</f>
        <v>0</v>
      </c>
      <c r="C210" s="52">
        <f>'OC A CONTRATAR US$'!C210*'OC A CONTRATAR'!$E210</f>
        <v>0</v>
      </c>
      <c r="D210" s="52">
        <f>'OC A CONTRATAR US$'!D210*'OC A CONTRATAR'!$E210</f>
        <v>0</v>
      </c>
      <c r="E210" s="151">
        <f>IF($E$2=0,Encargos!C215,$E$2)</f>
        <v>5.35</v>
      </c>
      <c r="F210" s="1">
        <f t="shared" si="23"/>
        <v>50890</v>
      </c>
      <c r="G210" s="52">
        <f>'OC A CONTRATAR US$'!G210*'OC A CONTRATAR'!$J210</f>
        <v>0</v>
      </c>
      <c r="H210" s="52">
        <f>'OC A CONTRATAR US$'!H210*'OC A CONTRATAR'!$J210</f>
        <v>0</v>
      </c>
      <c r="I210" s="52">
        <f>'OC A CONTRATAR US$'!I210*'OC A CONTRATAR'!$J210</f>
        <v>0</v>
      </c>
      <c r="J210" s="151">
        <f>IF($J$2=0,Encargos!C215,$J$2)</f>
        <v>4.8413000000000004</v>
      </c>
      <c r="K210" s="1">
        <f t="shared" si="24"/>
        <v>50890</v>
      </c>
      <c r="L210" s="52">
        <f>'OC A CONTRATAR US$'!L210*'OC A CONTRATAR'!$O210</f>
        <v>0</v>
      </c>
      <c r="M210" s="52">
        <f>'OC A CONTRATAR US$'!M210*'OC A CONTRATAR'!$O210</f>
        <v>0</v>
      </c>
      <c r="N210" s="52">
        <f>'OC A CONTRATAR US$'!N210*'OC A CONTRATAR'!$O210</f>
        <v>0</v>
      </c>
      <c r="O210" s="151">
        <f>IF($O$2=0,Encargos!C215,$O$2)</f>
        <v>4.8413000000000004</v>
      </c>
      <c r="P210" s="1">
        <f t="shared" si="25"/>
        <v>50890</v>
      </c>
      <c r="Q210" s="52"/>
      <c r="R210" s="52"/>
      <c r="S210" s="52"/>
      <c r="T210" s="151">
        <f>IF($T$2=0,Encargos!M215,$T$2)</f>
        <v>0</v>
      </c>
      <c r="V210" s="1">
        <f t="shared" si="26"/>
        <v>50890</v>
      </c>
      <c r="W210" s="52">
        <v>0</v>
      </c>
      <c r="X210" s="52">
        <v>0</v>
      </c>
      <c r="Y210" s="52">
        <f t="shared" si="29"/>
        <v>0</v>
      </c>
      <c r="Z210" s="151"/>
      <c r="AB210" s="76">
        <f t="shared" si="27"/>
        <v>50890</v>
      </c>
      <c r="AC210" s="21">
        <f t="shared" si="28"/>
        <v>0</v>
      </c>
      <c r="AD210" s="21">
        <f t="shared" si="30"/>
        <v>0</v>
      </c>
      <c r="AE210" s="21">
        <f t="shared" si="30"/>
        <v>0</v>
      </c>
    </row>
    <row r="211" spans="1:31" x14ac:dyDescent="0.3">
      <c r="A211" s="1">
        <f t="shared" si="22"/>
        <v>50921</v>
      </c>
      <c r="B211" s="52">
        <f>'OC A CONTRATAR US$'!B211*'OC A CONTRATAR'!$E211</f>
        <v>0</v>
      </c>
      <c r="C211" s="52">
        <f>'OC A CONTRATAR US$'!C211*'OC A CONTRATAR'!$E211</f>
        <v>0</v>
      </c>
      <c r="D211" s="52">
        <f>'OC A CONTRATAR US$'!D211*'OC A CONTRATAR'!$E211</f>
        <v>0</v>
      </c>
      <c r="E211" s="151">
        <f>IF($E$2=0,Encargos!C216,$E$2)</f>
        <v>5.35</v>
      </c>
      <c r="F211" s="1">
        <f t="shared" si="23"/>
        <v>50921</v>
      </c>
      <c r="G211" s="52">
        <f>'OC A CONTRATAR US$'!G211*'OC A CONTRATAR'!$J211</f>
        <v>0</v>
      </c>
      <c r="H211" s="52">
        <f>'OC A CONTRATAR US$'!H211*'OC A CONTRATAR'!$J211</f>
        <v>0</v>
      </c>
      <c r="I211" s="52">
        <f>'OC A CONTRATAR US$'!I211*'OC A CONTRATAR'!$J211</f>
        <v>0</v>
      </c>
      <c r="J211" s="151">
        <f>IF($J$2=0,Encargos!C216,$J$2)</f>
        <v>4.8413000000000004</v>
      </c>
      <c r="K211" s="1">
        <f t="shared" si="24"/>
        <v>50921</v>
      </c>
      <c r="L211" s="52">
        <f>'OC A CONTRATAR US$'!L211*'OC A CONTRATAR'!$O211</f>
        <v>0</v>
      </c>
      <c r="M211" s="52">
        <f>'OC A CONTRATAR US$'!M211*'OC A CONTRATAR'!$O211</f>
        <v>0</v>
      </c>
      <c r="N211" s="52">
        <f>'OC A CONTRATAR US$'!N211*'OC A CONTRATAR'!$O211</f>
        <v>0</v>
      </c>
      <c r="O211" s="151">
        <f>IF($O$2=0,Encargos!C216,$O$2)</f>
        <v>4.8413000000000004</v>
      </c>
      <c r="P211" s="1">
        <f t="shared" si="25"/>
        <v>50921</v>
      </c>
      <c r="Q211" s="52"/>
      <c r="R211" s="52"/>
      <c r="S211" s="52"/>
      <c r="T211" s="151">
        <f>IF($T$2=0,Encargos!M216,$T$2)</f>
        <v>0</v>
      </c>
      <c r="V211" s="1">
        <f t="shared" si="26"/>
        <v>50921</v>
      </c>
      <c r="W211" s="52">
        <v>0</v>
      </c>
      <c r="X211" s="52">
        <v>0</v>
      </c>
      <c r="Y211" s="52">
        <f t="shared" si="29"/>
        <v>0</v>
      </c>
      <c r="Z211" s="151"/>
      <c r="AB211" s="76">
        <f t="shared" si="27"/>
        <v>50921</v>
      </c>
      <c r="AC211" s="21">
        <f t="shared" si="28"/>
        <v>0</v>
      </c>
      <c r="AD211" s="21">
        <f t="shared" si="30"/>
        <v>0</v>
      </c>
      <c r="AE211" s="21">
        <f t="shared" si="30"/>
        <v>0</v>
      </c>
    </row>
    <row r="212" spans="1:31" x14ac:dyDescent="0.3">
      <c r="A212" s="1">
        <f t="shared" si="22"/>
        <v>50951</v>
      </c>
      <c r="B212" s="52">
        <f>'OC A CONTRATAR US$'!B212*'OC A CONTRATAR'!$E212</f>
        <v>16049999.999999998</v>
      </c>
      <c r="C212" s="52">
        <f>'OC A CONTRATAR US$'!C212*'OC A CONTRATAR'!$E212</f>
        <v>6122261.8150313599</v>
      </c>
      <c r="D212" s="52">
        <f>'OC A CONTRATAR US$'!D212*'OC A CONTRATAR'!$E212</f>
        <v>22172261.815031357</v>
      </c>
      <c r="E212" s="151">
        <f>IF($E$2=0,Encargos!C217,$E$2)</f>
        <v>5.35</v>
      </c>
      <c r="F212" s="1">
        <f t="shared" si="23"/>
        <v>50951</v>
      </c>
      <c r="G212" s="52">
        <f>'OC A CONTRATAR US$'!G212*'OC A CONTRATAR'!$J212</f>
        <v>6147243.1912681926</v>
      </c>
      <c r="H212" s="52">
        <f>'OC A CONTRATAR US$'!H212*'OC A CONTRATAR'!$J212</f>
        <v>2227618.7317590145</v>
      </c>
      <c r="I212" s="52">
        <f>'OC A CONTRATAR US$'!I212*'OC A CONTRATAR'!$J212</f>
        <v>8374861.9230272071</v>
      </c>
      <c r="J212" s="151">
        <f>IF($J$2=0,Encargos!C217,$J$2)</f>
        <v>4.8413000000000004</v>
      </c>
      <c r="K212" s="1">
        <f t="shared" si="24"/>
        <v>50951</v>
      </c>
      <c r="L212" s="52">
        <f>'OC A CONTRATAR US$'!L212*'OC A CONTRATAR'!$O212</f>
        <v>27204607.101715628</v>
      </c>
      <c r="M212" s="52">
        <f>'OC A CONTRATAR US$'!M212*'OC A CONTRATAR'!$O212</f>
        <v>24656563.802663315</v>
      </c>
      <c r="N212" s="52">
        <f>'OC A CONTRATAR US$'!N212*'OC A CONTRATAR'!$O212</f>
        <v>51861170.904378936</v>
      </c>
      <c r="O212" s="151">
        <f>IF($O$2=0,Encargos!C217,$O$2)</f>
        <v>4.8413000000000004</v>
      </c>
      <c r="P212" s="1">
        <f t="shared" si="25"/>
        <v>50951</v>
      </c>
      <c r="Q212" s="52"/>
      <c r="R212" s="52"/>
      <c r="S212" s="52"/>
      <c r="T212" s="151">
        <f>IF($T$2=0,Encargos!M217,$T$2)</f>
        <v>0</v>
      </c>
      <c r="V212" s="1">
        <f t="shared" si="26"/>
        <v>50951</v>
      </c>
      <c r="W212" s="52">
        <v>0</v>
      </c>
      <c r="X212" s="52">
        <v>0</v>
      </c>
      <c r="Y212" s="52">
        <f t="shared" si="29"/>
        <v>0</v>
      </c>
      <c r="Z212" s="151"/>
      <c r="AB212" s="76">
        <f t="shared" si="27"/>
        <v>50951</v>
      </c>
      <c r="AC212" s="21">
        <f t="shared" si="28"/>
        <v>0</v>
      </c>
      <c r="AD212" s="21">
        <f t="shared" si="30"/>
        <v>33006444.349453688</v>
      </c>
      <c r="AE212" s="21">
        <f t="shared" si="30"/>
        <v>82408294.642437503</v>
      </c>
    </row>
    <row r="213" spans="1:31" x14ac:dyDescent="0.3">
      <c r="A213" s="1">
        <f t="shared" si="22"/>
        <v>50982</v>
      </c>
      <c r="B213" s="52">
        <f>'OC A CONTRATAR US$'!B213*'OC A CONTRATAR'!$E213</f>
        <v>0</v>
      </c>
      <c r="C213" s="52">
        <f>'OC A CONTRATAR US$'!C213*'OC A CONTRATAR'!$E213</f>
        <v>0</v>
      </c>
      <c r="D213" s="52">
        <f>'OC A CONTRATAR US$'!D213*'OC A CONTRATAR'!$E213</f>
        <v>0</v>
      </c>
      <c r="E213" s="151">
        <f>IF($E$2=0,Encargos!C218,$E$2)</f>
        <v>5.35</v>
      </c>
      <c r="F213" s="1">
        <f t="shared" si="23"/>
        <v>50982</v>
      </c>
      <c r="G213" s="52">
        <f>'OC A CONTRATAR US$'!G213*'OC A CONTRATAR'!$J213</f>
        <v>0</v>
      </c>
      <c r="H213" s="52">
        <f>'OC A CONTRATAR US$'!H213*'OC A CONTRATAR'!$J213</f>
        <v>0</v>
      </c>
      <c r="I213" s="52">
        <f>'OC A CONTRATAR US$'!I213*'OC A CONTRATAR'!$J213</f>
        <v>0</v>
      </c>
      <c r="J213" s="151">
        <f>IF($J$2=0,Encargos!C218,$J$2)</f>
        <v>4.8413000000000004</v>
      </c>
      <c r="K213" s="1">
        <f t="shared" si="24"/>
        <v>50982</v>
      </c>
      <c r="L213" s="52">
        <f>'OC A CONTRATAR US$'!L213*'OC A CONTRATAR'!$O213</f>
        <v>0</v>
      </c>
      <c r="M213" s="52">
        <f>'OC A CONTRATAR US$'!M213*'OC A CONTRATAR'!$O213</f>
        <v>0</v>
      </c>
      <c r="N213" s="52">
        <f>'OC A CONTRATAR US$'!N213*'OC A CONTRATAR'!$O213</f>
        <v>0</v>
      </c>
      <c r="O213" s="151">
        <f>IF($O$2=0,Encargos!C218,$O$2)</f>
        <v>4.8413000000000004</v>
      </c>
      <c r="P213" s="1">
        <f t="shared" si="25"/>
        <v>50982</v>
      </c>
      <c r="Q213" s="52"/>
      <c r="R213" s="52"/>
      <c r="S213" s="52"/>
      <c r="T213" s="151">
        <f>IF($T$2=0,Encargos!M218,$T$2)</f>
        <v>0</v>
      </c>
      <c r="V213" s="1">
        <f t="shared" si="26"/>
        <v>50982</v>
      </c>
      <c r="W213" s="52">
        <v>0</v>
      </c>
      <c r="X213" s="52">
        <v>0</v>
      </c>
      <c r="Y213" s="52">
        <f t="shared" si="29"/>
        <v>0</v>
      </c>
      <c r="Z213" s="151"/>
      <c r="AB213" s="76">
        <f t="shared" si="27"/>
        <v>50982</v>
      </c>
      <c r="AC213" s="21">
        <f t="shared" si="28"/>
        <v>49401850.292983815</v>
      </c>
      <c r="AD213" s="21">
        <f t="shared" si="30"/>
        <v>0</v>
      </c>
      <c r="AE213" s="21">
        <f t="shared" si="30"/>
        <v>0</v>
      </c>
    </row>
    <row r="214" spans="1:31" x14ac:dyDescent="0.3">
      <c r="A214" s="1">
        <f t="shared" si="22"/>
        <v>51013</v>
      </c>
      <c r="B214" s="52">
        <f>'OC A CONTRATAR US$'!B214*'OC A CONTRATAR'!$E214</f>
        <v>0</v>
      </c>
      <c r="C214" s="52">
        <f>'OC A CONTRATAR US$'!C214*'OC A CONTRATAR'!$E214</f>
        <v>0</v>
      </c>
      <c r="D214" s="52">
        <f>'OC A CONTRATAR US$'!D214*'OC A CONTRATAR'!$E214</f>
        <v>0</v>
      </c>
      <c r="E214" s="151">
        <f>IF($E$2=0,Encargos!C219,$E$2)</f>
        <v>5.35</v>
      </c>
      <c r="F214" s="1">
        <f t="shared" si="23"/>
        <v>51013</v>
      </c>
      <c r="G214" s="52">
        <f>'OC A CONTRATAR US$'!G214*'OC A CONTRATAR'!$J214</f>
        <v>0</v>
      </c>
      <c r="H214" s="52">
        <f>'OC A CONTRATAR US$'!H214*'OC A CONTRATAR'!$J214</f>
        <v>0</v>
      </c>
      <c r="I214" s="52">
        <f>'OC A CONTRATAR US$'!I214*'OC A CONTRATAR'!$J214</f>
        <v>0</v>
      </c>
      <c r="J214" s="151">
        <f>IF($J$2=0,Encargos!C219,$J$2)</f>
        <v>4.8413000000000004</v>
      </c>
      <c r="K214" s="1">
        <f t="shared" si="24"/>
        <v>51013</v>
      </c>
      <c r="L214" s="52">
        <f>'OC A CONTRATAR US$'!L214*'OC A CONTRATAR'!$O214</f>
        <v>0</v>
      </c>
      <c r="M214" s="52">
        <f>'OC A CONTRATAR US$'!M214*'OC A CONTRATAR'!$O214</f>
        <v>0</v>
      </c>
      <c r="N214" s="52">
        <f>'OC A CONTRATAR US$'!N214*'OC A CONTRATAR'!$O214</f>
        <v>0</v>
      </c>
      <c r="O214" s="151">
        <f>IF($O$2=0,Encargos!C219,$O$2)</f>
        <v>4.8413000000000004</v>
      </c>
      <c r="P214" s="1">
        <f t="shared" si="25"/>
        <v>51013</v>
      </c>
      <c r="Q214" s="52"/>
      <c r="R214" s="52"/>
      <c r="S214" s="52"/>
      <c r="T214" s="151">
        <f>IF($T$2=0,Encargos!M219,$T$2)</f>
        <v>0</v>
      </c>
      <c r="V214" s="1">
        <f t="shared" si="26"/>
        <v>51013</v>
      </c>
      <c r="W214" s="52">
        <v>0</v>
      </c>
      <c r="X214" s="52">
        <v>0</v>
      </c>
      <c r="Y214" s="52">
        <f t="shared" si="29"/>
        <v>0</v>
      </c>
      <c r="Z214" s="151"/>
      <c r="AB214" s="76">
        <f t="shared" si="27"/>
        <v>51013</v>
      </c>
      <c r="AC214" s="21">
        <f t="shared" si="28"/>
        <v>0</v>
      </c>
      <c r="AD214" s="21">
        <f t="shared" si="30"/>
        <v>0</v>
      </c>
      <c r="AE214" s="21">
        <f t="shared" si="30"/>
        <v>0</v>
      </c>
    </row>
    <row r="215" spans="1:31" x14ac:dyDescent="0.3">
      <c r="A215" s="1">
        <f t="shared" si="22"/>
        <v>51043</v>
      </c>
      <c r="B215" s="52">
        <f>'OC A CONTRATAR US$'!B215*'OC A CONTRATAR'!$E215</f>
        <v>0</v>
      </c>
      <c r="C215" s="52">
        <f>'OC A CONTRATAR US$'!C215*'OC A CONTRATAR'!$E215</f>
        <v>0</v>
      </c>
      <c r="D215" s="52">
        <f>'OC A CONTRATAR US$'!D215*'OC A CONTRATAR'!$E215</f>
        <v>0</v>
      </c>
      <c r="E215" s="151">
        <f>IF($E$2=0,Encargos!C220,$E$2)</f>
        <v>5.35</v>
      </c>
      <c r="F215" s="1">
        <f t="shared" si="23"/>
        <v>51043</v>
      </c>
      <c r="G215" s="52">
        <f>'OC A CONTRATAR US$'!G215*'OC A CONTRATAR'!$J215</f>
        <v>0</v>
      </c>
      <c r="H215" s="52">
        <f>'OC A CONTRATAR US$'!H215*'OC A CONTRATAR'!$J215</f>
        <v>0</v>
      </c>
      <c r="I215" s="52">
        <f>'OC A CONTRATAR US$'!I215*'OC A CONTRATAR'!$J215</f>
        <v>0</v>
      </c>
      <c r="J215" s="151">
        <f>IF($J$2=0,Encargos!C220,$J$2)</f>
        <v>4.8413000000000004</v>
      </c>
      <c r="K215" s="1">
        <f t="shared" si="24"/>
        <v>51043</v>
      </c>
      <c r="L215" s="52">
        <f>'OC A CONTRATAR US$'!L215*'OC A CONTRATAR'!$O215</f>
        <v>0</v>
      </c>
      <c r="M215" s="52">
        <f>'OC A CONTRATAR US$'!M215*'OC A CONTRATAR'!$O215</f>
        <v>0</v>
      </c>
      <c r="N215" s="52">
        <f>'OC A CONTRATAR US$'!N215*'OC A CONTRATAR'!$O215</f>
        <v>0</v>
      </c>
      <c r="O215" s="151">
        <f>IF($O$2=0,Encargos!C220,$O$2)</f>
        <v>4.8413000000000004</v>
      </c>
      <c r="P215" s="1">
        <f t="shared" si="25"/>
        <v>51043</v>
      </c>
      <c r="Q215" s="52"/>
      <c r="R215" s="52"/>
      <c r="S215" s="52"/>
      <c r="T215" s="151">
        <f>IF($T$2=0,Encargos!M220,$T$2)</f>
        <v>0</v>
      </c>
      <c r="V215" s="1">
        <f t="shared" si="26"/>
        <v>51043</v>
      </c>
      <c r="W215" s="52">
        <v>0</v>
      </c>
      <c r="X215" s="52">
        <v>0</v>
      </c>
      <c r="Y215" s="52">
        <f t="shared" si="29"/>
        <v>0</v>
      </c>
      <c r="Z215" s="151"/>
      <c r="AB215" s="76">
        <f t="shared" si="27"/>
        <v>51043</v>
      </c>
      <c r="AC215" s="21">
        <f t="shared" si="28"/>
        <v>0</v>
      </c>
      <c r="AD215" s="21">
        <f t="shared" si="30"/>
        <v>0</v>
      </c>
      <c r="AE215" s="21">
        <f t="shared" si="30"/>
        <v>0</v>
      </c>
    </row>
    <row r="216" spans="1:31" x14ac:dyDescent="0.3">
      <c r="A216" s="1">
        <f t="shared" si="22"/>
        <v>51074</v>
      </c>
      <c r="B216" s="52">
        <f>'OC A CONTRATAR US$'!B216*'OC A CONTRATAR'!$E216</f>
        <v>0</v>
      </c>
      <c r="C216" s="52">
        <f>'OC A CONTRATAR US$'!C216*'OC A CONTRATAR'!$E216</f>
        <v>0</v>
      </c>
      <c r="D216" s="52">
        <f>'OC A CONTRATAR US$'!D216*'OC A CONTRATAR'!$E216</f>
        <v>0</v>
      </c>
      <c r="E216" s="151">
        <f>IF($E$2=0,Encargos!C221,$E$2)</f>
        <v>5.35</v>
      </c>
      <c r="F216" s="1">
        <f t="shared" si="23"/>
        <v>51074</v>
      </c>
      <c r="G216" s="52">
        <f>'OC A CONTRATAR US$'!G216*'OC A CONTRATAR'!$J216</f>
        <v>0</v>
      </c>
      <c r="H216" s="52">
        <f>'OC A CONTRATAR US$'!H216*'OC A CONTRATAR'!$J216</f>
        <v>0</v>
      </c>
      <c r="I216" s="52">
        <f>'OC A CONTRATAR US$'!I216*'OC A CONTRATAR'!$J216</f>
        <v>0</v>
      </c>
      <c r="J216" s="151">
        <f>IF($J$2=0,Encargos!C221,$J$2)</f>
        <v>4.8413000000000004</v>
      </c>
      <c r="K216" s="1">
        <f t="shared" si="24"/>
        <v>51074</v>
      </c>
      <c r="L216" s="52">
        <f>'OC A CONTRATAR US$'!L216*'OC A CONTRATAR'!$O216</f>
        <v>0</v>
      </c>
      <c r="M216" s="52">
        <f>'OC A CONTRATAR US$'!M216*'OC A CONTRATAR'!$O216</f>
        <v>0</v>
      </c>
      <c r="N216" s="52">
        <f>'OC A CONTRATAR US$'!N216*'OC A CONTRATAR'!$O216</f>
        <v>0</v>
      </c>
      <c r="O216" s="151">
        <f>IF($O$2=0,Encargos!C221,$O$2)</f>
        <v>4.8413000000000004</v>
      </c>
      <c r="P216" s="1">
        <f t="shared" si="25"/>
        <v>51074</v>
      </c>
      <c r="Q216" s="52"/>
      <c r="R216" s="52"/>
      <c r="S216" s="52"/>
      <c r="T216" s="151">
        <f>IF($T$2=0,Encargos!M221,$T$2)</f>
        <v>0</v>
      </c>
      <c r="V216" s="1">
        <f t="shared" si="26"/>
        <v>51074</v>
      </c>
      <c r="W216" s="52">
        <v>0</v>
      </c>
      <c r="X216" s="52">
        <v>0</v>
      </c>
      <c r="Y216" s="52">
        <f t="shared" si="29"/>
        <v>0</v>
      </c>
      <c r="Z216" s="151"/>
      <c r="AB216" s="76">
        <f t="shared" si="27"/>
        <v>51074</v>
      </c>
      <c r="AC216" s="21">
        <f t="shared" si="28"/>
        <v>0</v>
      </c>
      <c r="AD216" s="21">
        <f t="shared" si="30"/>
        <v>0</v>
      </c>
      <c r="AE216" s="21">
        <f t="shared" si="30"/>
        <v>0</v>
      </c>
    </row>
    <row r="217" spans="1:31" x14ac:dyDescent="0.3">
      <c r="A217" s="1">
        <f t="shared" si="22"/>
        <v>51104</v>
      </c>
      <c r="B217" s="52">
        <f>'OC A CONTRATAR US$'!B217*'OC A CONTRATAR'!$E217</f>
        <v>0</v>
      </c>
      <c r="C217" s="52">
        <f>'OC A CONTRATAR US$'!C217*'OC A CONTRATAR'!$E217</f>
        <v>0</v>
      </c>
      <c r="D217" s="52">
        <f>'OC A CONTRATAR US$'!D217*'OC A CONTRATAR'!$E217</f>
        <v>0</v>
      </c>
      <c r="E217" s="151">
        <f>IF($E$2=0,Encargos!C222,$E$2)</f>
        <v>5.35</v>
      </c>
      <c r="F217" s="1">
        <f t="shared" si="23"/>
        <v>51104</v>
      </c>
      <c r="G217" s="52">
        <f>'OC A CONTRATAR US$'!G217*'OC A CONTRATAR'!$J217</f>
        <v>0</v>
      </c>
      <c r="H217" s="52">
        <f>'OC A CONTRATAR US$'!H217*'OC A CONTRATAR'!$J217</f>
        <v>0</v>
      </c>
      <c r="I217" s="52">
        <f>'OC A CONTRATAR US$'!I217*'OC A CONTRATAR'!$J217</f>
        <v>0</v>
      </c>
      <c r="J217" s="151">
        <f>IF($J$2=0,Encargos!C222,$J$2)</f>
        <v>4.8413000000000004</v>
      </c>
      <c r="K217" s="1">
        <f t="shared" si="24"/>
        <v>51104</v>
      </c>
      <c r="L217" s="52">
        <f>'OC A CONTRATAR US$'!L217*'OC A CONTRATAR'!$O217</f>
        <v>0</v>
      </c>
      <c r="M217" s="52">
        <f>'OC A CONTRATAR US$'!M217*'OC A CONTRATAR'!$O217</f>
        <v>0</v>
      </c>
      <c r="N217" s="52">
        <f>'OC A CONTRATAR US$'!N217*'OC A CONTRATAR'!$O217</f>
        <v>0</v>
      </c>
      <c r="O217" s="151">
        <f>IF($O$2=0,Encargos!C222,$O$2)</f>
        <v>4.8413000000000004</v>
      </c>
      <c r="P217" s="1">
        <f t="shared" si="25"/>
        <v>51104</v>
      </c>
      <c r="Q217" s="52"/>
      <c r="R217" s="52"/>
      <c r="S217" s="52"/>
      <c r="T217" s="151">
        <f>IF($T$2=0,Encargos!M222,$T$2)</f>
        <v>0</v>
      </c>
      <c r="V217" s="1">
        <f t="shared" si="26"/>
        <v>51104</v>
      </c>
      <c r="W217" s="52">
        <v>0</v>
      </c>
      <c r="X217" s="52">
        <v>0</v>
      </c>
      <c r="Y217" s="52">
        <f t="shared" si="29"/>
        <v>0</v>
      </c>
      <c r="Z217" s="151"/>
      <c r="AB217" s="76">
        <f t="shared" si="27"/>
        <v>51104</v>
      </c>
      <c r="AC217" s="21">
        <f t="shared" si="28"/>
        <v>0</v>
      </c>
      <c r="AD217" s="21">
        <f t="shared" si="30"/>
        <v>0</v>
      </c>
      <c r="AE217" s="21">
        <f t="shared" si="30"/>
        <v>0</v>
      </c>
    </row>
    <row r="218" spans="1:31" x14ac:dyDescent="0.3">
      <c r="A218" s="1">
        <f t="shared" si="22"/>
        <v>51135</v>
      </c>
      <c r="B218" s="52">
        <f>'OC A CONTRATAR US$'!B218*'OC A CONTRATAR'!$E218</f>
        <v>16049999.999999998</v>
      </c>
      <c r="C218" s="52">
        <f>'OC A CONTRATAR US$'!C218*'OC A CONTRATAR'!$E218</f>
        <v>5839558.6177921649</v>
      </c>
      <c r="D218" s="52">
        <f>'OC A CONTRATAR US$'!D218*'OC A CONTRATAR'!$E218</f>
        <v>21889558.617792163</v>
      </c>
      <c r="E218" s="151">
        <f>IF($E$2=0,Encargos!C223,$E$2)</f>
        <v>5.35</v>
      </c>
      <c r="F218" s="1">
        <f t="shared" si="23"/>
        <v>51135</v>
      </c>
      <c r="G218" s="52">
        <f>'OC A CONTRATAR US$'!G218*'OC A CONTRATAR'!$J218</f>
        <v>6147243.1912681926</v>
      </c>
      <c r="H218" s="52">
        <f>'OC A CONTRATAR US$'!H218*'OC A CONTRATAR'!$J218</f>
        <v>2118869.86443095</v>
      </c>
      <c r="I218" s="52">
        <f>'OC A CONTRATAR US$'!I218*'OC A CONTRATAR'!$J218</f>
        <v>8266113.0556991426</v>
      </c>
      <c r="J218" s="151">
        <f>IF($J$2=0,Encargos!C223,$J$2)</f>
        <v>4.8413000000000004</v>
      </c>
      <c r="K218" s="1">
        <f t="shared" si="24"/>
        <v>51135</v>
      </c>
      <c r="L218" s="52">
        <f>'OC A CONTRATAR US$'!L218*'OC A CONTRATAR'!$O218</f>
        <v>27204607.101715628</v>
      </c>
      <c r="M218" s="52">
        <f>'OC A CONTRATAR US$'!M218*'OC A CONTRATAR'!$O218</f>
        <v>24156856.520513035</v>
      </c>
      <c r="N218" s="52">
        <f>'OC A CONTRATAR US$'!N218*'OC A CONTRATAR'!$O218</f>
        <v>51361463.622228667</v>
      </c>
      <c r="O218" s="151">
        <f>IF($O$2=0,Encargos!C223,$O$2)</f>
        <v>4.8413000000000004</v>
      </c>
      <c r="P218" s="1">
        <f t="shared" si="25"/>
        <v>51135</v>
      </c>
      <c r="Q218" s="52"/>
      <c r="R218" s="52"/>
      <c r="S218" s="52"/>
      <c r="T218" s="151">
        <f>IF($T$2=0,Encargos!M223,$T$2)</f>
        <v>0</v>
      </c>
      <c r="V218" s="1">
        <f t="shared" si="26"/>
        <v>51135</v>
      </c>
      <c r="W218" s="52">
        <v>0</v>
      </c>
      <c r="X218" s="52">
        <v>0</v>
      </c>
      <c r="Y218" s="52">
        <f t="shared" si="29"/>
        <v>0</v>
      </c>
      <c r="Z218" s="151"/>
      <c r="AB218" s="76">
        <f t="shared" si="27"/>
        <v>51135</v>
      </c>
      <c r="AC218" s="21">
        <f t="shared" si="28"/>
        <v>0</v>
      </c>
      <c r="AD218" s="21">
        <f t="shared" si="30"/>
        <v>32115285.002736151</v>
      </c>
      <c r="AE218" s="21">
        <f t="shared" si="30"/>
        <v>81517135.295719981</v>
      </c>
    </row>
    <row r="219" spans="1:31" x14ac:dyDescent="0.3">
      <c r="A219" s="1">
        <f t="shared" si="22"/>
        <v>51166</v>
      </c>
      <c r="B219" s="52">
        <f>'OC A CONTRATAR US$'!B219*'OC A CONTRATAR'!$E219</f>
        <v>0</v>
      </c>
      <c r="C219" s="52">
        <f>'OC A CONTRATAR US$'!C219*'OC A CONTRATAR'!$E219</f>
        <v>0</v>
      </c>
      <c r="D219" s="52">
        <f>'OC A CONTRATAR US$'!D219*'OC A CONTRATAR'!$E219</f>
        <v>0</v>
      </c>
      <c r="E219" s="151">
        <f>IF($E$2=0,Encargos!C224,$E$2)</f>
        <v>5.35</v>
      </c>
      <c r="F219" s="1">
        <f t="shared" si="23"/>
        <v>51166</v>
      </c>
      <c r="G219" s="52">
        <f>'OC A CONTRATAR US$'!G219*'OC A CONTRATAR'!$J219</f>
        <v>0</v>
      </c>
      <c r="H219" s="52">
        <f>'OC A CONTRATAR US$'!H219*'OC A CONTRATAR'!$J219</f>
        <v>0</v>
      </c>
      <c r="I219" s="52">
        <f>'OC A CONTRATAR US$'!I219*'OC A CONTRATAR'!$J219</f>
        <v>0</v>
      </c>
      <c r="J219" s="151">
        <f>IF($J$2=0,Encargos!C224,$J$2)</f>
        <v>4.8413000000000004</v>
      </c>
      <c r="K219" s="1">
        <f t="shared" si="24"/>
        <v>51166</v>
      </c>
      <c r="L219" s="52">
        <f>'OC A CONTRATAR US$'!L219*'OC A CONTRATAR'!$O219</f>
        <v>0</v>
      </c>
      <c r="M219" s="52">
        <f>'OC A CONTRATAR US$'!M219*'OC A CONTRATAR'!$O219</f>
        <v>0</v>
      </c>
      <c r="N219" s="52">
        <f>'OC A CONTRATAR US$'!N219*'OC A CONTRATAR'!$O219</f>
        <v>0</v>
      </c>
      <c r="O219" s="151">
        <f>IF($O$2=0,Encargos!C224,$O$2)</f>
        <v>4.8413000000000004</v>
      </c>
      <c r="P219" s="1">
        <f t="shared" si="25"/>
        <v>51166</v>
      </c>
      <c r="Q219" s="52"/>
      <c r="R219" s="52"/>
      <c r="S219" s="52"/>
      <c r="T219" s="151">
        <f>IF($T$2=0,Encargos!M224,$T$2)</f>
        <v>0</v>
      </c>
      <c r="V219" s="1">
        <f t="shared" si="26"/>
        <v>51166</v>
      </c>
      <c r="W219" s="52">
        <v>0</v>
      </c>
      <c r="X219" s="52">
        <v>0</v>
      </c>
      <c r="Y219" s="52">
        <f t="shared" si="29"/>
        <v>0</v>
      </c>
      <c r="Z219" s="151"/>
      <c r="AB219" s="76">
        <f t="shared" si="27"/>
        <v>51166</v>
      </c>
      <c r="AC219" s="21">
        <f t="shared" si="28"/>
        <v>49401850.292983815</v>
      </c>
      <c r="AD219" s="21">
        <f t="shared" si="30"/>
        <v>0</v>
      </c>
      <c r="AE219" s="21">
        <f t="shared" si="30"/>
        <v>0</v>
      </c>
    </row>
    <row r="220" spans="1:31" x14ac:dyDescent="0.3">
      <c r="A220" s="1">
        <f t="shared" si="22"/>
        <v>51195</v>
      </c>
      <c r="B220" s="52">
        <f>'OC A CONTRATAR US$'!B220*'OC A CONTRATAR'!$E220</f>
        <v>0</v>
      </c>
      <c r="C220" s="52">
        <f>'OC A CONTRATAR US$'!C220*'OC A CONTRATAR'!$E220</f>
        <v>0</v>
      </c>
      <c r="D220" s="52">
        <f>'OC A CONTRATAR US$'!D220*'OC A CONTRATAR'!$E220</f>
        <v>0</v>
      </c>
      <c r="E220" s="151">
        <f>IF($E$2=0,Encargos!C225,$E$2)</f>
        <v>5.35</v>
      </c>
      <c r="F220" s="1">
        <f t="shared" si="23"/>
        <v>51195</v>
      </c>
      <c r="G220" s="52">
        <f>'OC A CONTRATAR US$'!G220*'OC A CONTRATAR'!$J220</f>
        <v>0</v>
      </c>
      <c r="H220" s="52">
        <f>'OC A CONTRATAR US$'!H220*'OC A CONTRATAR'!$J220</f>
        <v>0</v>
      </c>
      <c r="I220" s="52">
        <f>'OC A CONTRATAR US$'!I220*'OC A CONTRATAR'!$J220</f>
        <v>0</v>
      </c>
      <c r="J220" s="151">
        <f>IF($J$2=0,Encargos!C225,$J$2)</f>
        <v>4.8413000000000004</v>
      </c>
      <c r="K220" s="1">
        <f t="shared" si="24"/>
        <v>51195</v>
      </c>
      <c r="L220" s="52">
        <f>'OC A CONTRATAR US$'!L220*'OC A CONTRATAR'!$O220</f>
        <v>0</v>
      </c>
      <c r="M220" s="52">
        <f>'OC A CONTRATAR US$'!M220*'OC A CONTRATAR'!$O220</f>
        <v>0</v>
      </c>
      <c r="N220" s="52">
        <f>'OC A CONTRATAR US$'!N220*'OC A CONTRATAR'!$O220</f>
        <v>0</v>
      </c>
      <c r="O220" s="151">
        <f>IF($O$2=0,Encargos!C225,$O$2)</f>
        <v>4.8413000000000004</v>
      </c>
      <c r="P220" s="1">
        <f t="shared" si="25"/>
        <v>51195</v>
      </c>
      <c r="Q220" s="52"/>
      <c r="R220" s="52"/>
      <c r="S220" s="52"/>
      <c r="T220" s="151">
        <f>IF($T$2=0,Encargos!M225,$T$2)</f>
        <v>0</v>
      </c>
      <c r="V220" s="1">
        <f t="shared" si="26"/>
        <v>51195</v>
      </c>
      <c r="W220" s="52">
        <v>0</v>
      </c>
      <c r="X220" s="52">
        <v>0</v>
      </c>
      <c r="Y220" s="52">
        <f t="shared" si="29"/>
        <v>0</v>
      </c>
      <c r="Z220" s="151"/>
      <c r="AB220" s="76">
        <f t="shared" si="27"/>
        <v>51195</v>
      </c>
      <c r="AC220" s="21">
        <f t="shared" si="28"/>
        <v>0</v>
      </c>
      <c r="AD220" s="21">
        <f t="shared" si="30"/>
        <v>0</v>
      </c>
      <c r="AE220" s="21">
        <f t="shared" si="30"/>
        <v>0</v>
      </c>
    </row>
    <row r="221" spans="1:31" x14ac:dyDescent="0.3">
      <c r="A221" s="1">
        <f t="shared" si="22"/>
        <v>51226</v>
      </c>
      <c r="B221" s="52">
        <f>'OC A CONTRATAR US$'!B221*'OC A CONTRATAR'!$E221</f>
        <v>0</v>
      </c>
      <c r="C221" s="52">
        <f>'OC A CONTRATAR US$'!C221*'OC A CONTRATAR'!$E221</f>
        <v>0</v>
      </c>
      <c r="D221" s="52">
        <f>'OC A CONTRATAR US$'!D221*'OC A CONTRATAR'!$E221</f>
        <v>0</v>
      </c>
      <c r="E221" s="151">
        <f>IF($E$2=0,Encargos!C226,$E$2)</f>
        <v>5.35</v>
      </c>
      <c r="F221" s="1">
        <f t="shared" si="23"/>
        <v>51226</v>
      </c>
      <c r="G221" s="52">
        <f>'OC A CONTRATAR US$'!G221*'OC A CONTRATAR'!$J221</f>
        <v>0</v>
      </c>
      <c r="H221" s="52">
        <f>'OC A CONTRATAR US$'!H221*'OC A CONTRATAR'!$J221</f>
        <v>0</v>
      </c>
      <c r="I221" s="52">
        <f>'OC A CONTRATAR US$'!I221*'OC A CONTRATAR'!$J221</f>
        <v>0</v>
      </c>
      <c r="J221" s="151">
        <f>IF($J$2=0,Encargos!C226,$J$2)</f>
        <v>4.8413000000000004</v>
      </c>
      <c r="K221" s="1">
        <f t="shared" si="24"/>
        <v>51226</v>
      </c>
      <c r="L221" s="52">
        <f>'OC A CONTRATAR US$'!L221*'OC A CONTRATAR'!$O221</f>
        <v>0</v>
      </c>
      <c r="M221" s="52">
        <f>'OC A CONTRATAR US$'!M221*'OC A CONTRATAR'!$O221</f>
        <v>0</v>
      </c>
      <c r="N221" s="52">
        <f>'OC A CONTRATAR US$'!N221*'OC A CONTRATAR'!$O221</f>
        <v>0</v>
      </c>
      <c r="O221" s="151">
        <f>IF($O$2=0,Encargos!C226,$O$2)</f>
        <v>4.8413000000000004</v>
      </c>
      <c r="P221" s="1">
        <f t="shared" si="25"/>
        <v>51226</v>
      </c>
      <c r="Q221" s="52"/>
      <c r="R221" s="52"/>
      <c r="S221" s="52"/>
      <c r="T221" s="151">
        <f>IF($T$2=0,Encargos!M226,$T$2)</f>
        <v>0</v>
      </c>
      <c r="V221" s="1">
        <f t="shared" si="26"/>
        <v>51226</v>
      </c>
      <c r="W221" s="52">
        <v>0</v>
      </c>
      <c r="X221" s="52">
        <v>0</v>
      </c>
      <c r="Y221" s="52">
        <f t="shared" si="29"/>
        <v>0</v>
      </c>
      <c r="Z221" s="151"/>
      <c r="AB221" s="76">
        <f t="shared" si="27"/>
        <v>51226</v>
      </c>
      <c r="AC221" s="21">
        <f t="shared" si="28"/>
        <v>0</v>
      </c>
      <c r="AD221" s="21">
        <f t="shared" si="30"/>
        <v>0</v>
      </c>
      <c r="AE221" s="21">
        <f t="shared" si="30"/>
        <v>0</v>
      </c>
    </row>
    <row r="222" spans="1:31" x14ac:dyDescent="0.3">
      <c r="A222" s="1">
        <f t="shared" si="22"/>
        <v>51256</v>
      </c>
      <c r="B222" s="52">
        <f>'OC A CONTRATAR US$'!B222*'OC A CONTRATAR'!$E222</f>
        <v>0</v>
      </c>
      <c r="C222" s="52">
        <f>'OC A CONTRATAR US$'!C222*'OC A CONTRATAR'!$E222</f>
        <v>0</v>
      </c>
      <c r="D222" s="52">
        <f>'OC A CONTRATAR US$'!D222*'OC A CONTRATAR'!$E222</f>
        <v>0</v>
      </c>
      <c r="E222" s="151">
        <f>IF($E$2=0,Encargos!C227,$E$2)</f>
        <v>5.35</v>
      </c>
      <c r="F222" s="1">
        <f t="shared" si="23"/>
        <v>51256</v>
      </c>
      <c r="G222" s="52">
        <f>'OC A CONTRATAR US$'!G222*'OC A CONTRATAR'!$J222</f>
        <v>0</v>
      </c>
      <c r="H222" s="52">
        <f>'OC A CONTRATAR US$'!H222*'OC A CONTRATAR'!$J222</f>
        <v>0</v>
      </c>
      <c r="I222" s="52">
        <f>'OC A CONTRATAR US$'!I222*'OC A CONTRATAR'!$J222</f>
        <v>0</v>
      </c>
      <c r="J222" s="151">
        <f>IF($J$2=0,Encargos!C227,$J$2)</f>
        <v>4.8413000000000004</v>
      </c>
      <c r="K222" s="1">
        <f t="shared" si="24"/>
        <v>51256</v>
      </c>
      <c r="L222" s="52">
        <f>'OC A CONTRATAR US$'!L222*'OC A CONTRATAR'!$O222</f>
        <v>0</v>
      </c>
      <c r="M222" s="52">
        <f>'OC A CONTRATAR US$'!M222*'OC A CONTRATAR'!$O222</f>
        <v>0</v>
      </c>
      <c r="N222" s="52">
        <f>'OC A CONTRATAR US$'!N222*'OC A CONTRATAR'!$O222</f>
        <v>0</v>
      </c>
      <c r="O222" s="151">
        <f>IF($O$2=0,Encargos!C227,$O$2)</f>
        <v>4.8413000000000004</v>
      </c>
      <c r="P222" s="1">
        <f t="shared" si="25"/>
        <v>51256</v>
      </c>
      <c r="Q222" s="52"/>
      <c r="R222" s="52"/>
      <c r="S222" s="52"/>
      <c r="T222" s="151">
        <f>IF($T$2=0,Encargos!M227,$T$2)</f>
        <v>0</v>
      </c>
      <c r="V222" s="1">
        <f t="shared" si="26"/>
        <v>51256</v>
      </c>
      <c r="W222" s="52">
        <v>0</v>
      </c>
      <c r="X222" s="52">
        <v>0</v>
      </c>
      <c r="Y222" s="52">
        <f t="shared" si="29"/>
        <v>0</v>
      </c>
      <c r="Z222" s="151"/>
      <c r="AB222" s="76">
        <f t="shared" si="27"/>
        <v>51256</v>
      </c>
      <c r="AC222" s="21">
        <f t="shared" si="28"/>
        <v>0</v>
      </c>
      <c r="AD222" s="21">
        <f t="shared" si="30"/>
        <v>0</v>
      </c>
      <c r="AE222" s="21">
        <f t="shared" si="30"/>
        <v>0</v>
      </c>
    </row>
    <row r="223" spans="1:31" x14ac:dyDescent="0.3">
      <c r="A223" s="1">
        <f t="shared" si="22"/>
        <v>51287</v>
      </c>
      <c r="B223" s="52">
        <f>'OC A CONTRATAR US$'!B223*'OC A CONTRATAR'!$E223</f>
        <v>0</v>
      </c>
      <c r="C223" s="52">
        <f>'OC A CONTRATAR US$'!C223*'OC A CONTRATAR'!$E223</f>
        <v>0</v>
      </c>
      <c r="D223" s="52">
        <f>'OC A CONTRATAR US$'!D223*'OC A CONTRATAR'!$E223</f>
        <v>0</v>
      </c>
      <c r="E223" s="151">
        <f>IF($E$2=0,Encargos!C228,$E$2)</f>
        <v>5.35</v>
      </c>
      <c r="F223" s="1">
        <f t="shared" si="23"/>
        <v>51287</v>
      </c>
      <c r="G223" s="52">
        <f>'OC A CONTRATAR US$'!G223*'OC A CONTRATAR'!$J223</f>
        <v>0</v>
      </c>
      <c r="H223" s="52">
        <f>'OC A CONTRATAR US$'!H223*'OC A CONTRATAR'!$J223</f>
        <v>0</v>
      </c>
      <c r="I223" s="52">
        <f>'OC A CONTRATAR US$'!I223*'OC A CONTRATAR'!$J223</f>
        <v>0</v>
      </c>
      <c r="J223" s="151">
        <f>IF($J$2=0,Encargos!C228,$J$2)</f>
        <v>4.8413000000000004</v>
      </c>
      <c r="K223" s="1">
        <f t="shared" si="24"/>
        <v>51287</v>
      </c>
      <c r="L223" s="52">
        <f>'OC A CONTRATAR US$'!L223*'OC A CONTRATAR'!$O223</f>
        <v>0</v>
      </c>
      <c r="M223" s="52">
        <f>'OC A CONTRATAR US$'!M223*'OC A CONTRATAR'!$O223</f>
        <v>0</v>
      </c>
      <c r="N223" s="52">
        <f>'OC A CONTRATAR US$'!N223*'OC A CONTRATAR'!$O223</f>
        <v>0</v>
      </c>
      <c r="O223" s="151">
        <f>IF($O$2=0,Encargos!C228,$O$2)</f>
        <v>4.8413000000000004</v>
      </c>
      <c r="P223" s="1">
        <f t="shared" si="25"/>
        <v>51287</v>
      </c>
      <c r="Q223" s="52"/>
      <c r="R223" s="52"/>
      <c r="S223" s="52"/>
      <c r="T223" s="151">
        <f>IF($T$2=0,Encargos!M228,$T$2)</f>
        <v>0</v>
      </c>
      <c r="V223" s="1">
        <f t="shared" si="26"/>
        <v>51287</v>
      </c>
      <c r="W223" s="52">
        <v>0</v>
      </c>
      <c r="X223" s="52">
        <v>0</v>
      </c>
      <c r="Y223" s="52">
        <f t="shared" si="29"/>
        <v>0</v>
      </c>
      <c r="Z223" s="151"/>
      <c r="AB223" s="76">
        <f t="shared" si="27"/>
        <v>51287</v>
      </c>
      <c r="AC223" s="21">
        <f t="shared" si="28"/>
        <v>0</v>
      </c>
      <c r="AD223" s="21">
        <f t="shared" ref="AD223:AE242" si="31">SUMIF($A$2:$Z$2,AD$2,$A223:$Z223)</f>
        <v>0</v>
      </c>
      <c r="AE223" s="21">
        <f t="shared" si="31"/>
        <v>0</v>
      </c>
    </row>
    <row r="224" spans="1:31" x14ac:dyDescent="0.3">
      <c r="A224" s="1">
        <f t="shared" si="22"/>
        <v>51317</v>
      </c>
      <c r="B224" s="52">
        <f>'OC A CONTRATAR US$'!B224*'OC A CONTRATAR'!$E224</f>
        <v>16049999.999999998</v>
      </c>
      <c r="C224" s="52">
        <f>'OC A CONTRATAR US$'!C224*'OC A CONTRATAR'!$E224</f>
        <v>5532122.0249999994</v>
      </c>
      <c r="D224" s="52">
        <f>'OC A CONTRATAR US$'!D224*'OC A CONTRATAR'!$E224</f>
        <v>21582122.024999999</v>
      </c>
      <c r="E224" s="151">
        <f>IF($E$2=0,Encargos!C229,$E$2)</f>
        <v>5.35</v>
      </c>
      <c r="F224" s="1">
        <f t="shared" si="23"/>
        <v>51317</v>
      </c>
      <c r="G224" s="52">
        <f>'OC A CONTRATAR US$'!G224*'OC A CONTRATAR'!$J224</f>
        <v>6147243.1912681926</v>
      </c>
      <c r="H224" s="52">
        <f>'OC A CONTRATAR US$'!H224*'OC A CONTRATAR'!$J224</f>
        <v>2001121.809188589</v>
      </c>
      <c r="I224" s="52">
        <f>'OC A CONTRATAR US$'!I224*'OC A CONTRATAR'!$J224</f>
        <v>8148365.0004567811</v>
      </c>
      <c r="J224" s="151">
        <f>IF($J$2=0,Encargos!C229,$J$2)</f>
        <v>4.8413000000000004</v>
      </c>
      <c r="K224" s="1">
        <f t="shared" si="24"/>
        <v>51317</v>
      </c>
      <c r="L224" s="52">
        <f>'OC A CONTRATAR US$'!L224*'OC A CONTRATAR'!$O224</f>
        <v>27204607.101715628</v>
      </c>
      <c r="M224" s="52">
        <f>'OC A CONTRATAR US$'!M224*'OC A CONTRATAR'!$O224</f>
        <v>23552599.434015356</v>
      </c>
      <c r="N224" s="52">
        <f>'OC A CONTRATAR US$'!N224*'OC A CONTRATAR'!$O224</f>
        <v>50757206.53573098</v>
      </c>
      <c r="O224" s="151">
        <f>IF($O$2=0,Encargos!C229,$O$2)</f>
        <v>4.8413000000000004</v>
      </c>
      <c r="P224" s="1">
        <f t="shared" si="25"/>
        <v>51317</v>
      </c>
      <c r="Q224" s="52"/>
      <c r="R224" s="52"/>
      <c r="S224" s="52"/>
      <c r="T224" s="151">
        <f>IF($T$2=0,Encargos!M229,$T$2)</f>
        <v>0</v>
      </c>
      <c r="V224" s="1">
        <f t="shared" si="26"/>
        <v>51317</v>
      </c>
      <c r="W224" s="52">
        <v>0</v>
      </c>
      <c r="X224" s="52">
        <v>0</v>
      </c>
      <c r="Y224" s="52">
        <f t="shared" si="29"/>
        <v>0</v>
      </c>
      <c r="Z224" s="151"/>
      <c r="AB224" s="76">
        <f t="shared" si="27"/>
        <v>51317</v>
      </c>
      <c r="AC224" s="21">
        <f t="shared" si="28"/>
        <v>0</v>
      </c>
      <c r="AD224" s="21">
        <f t="shared" si="31"/>
        <v>31085843.268203944</v>
      </c>
      <c r="AE224" s="21">
        <f t="shared" si="31"/>
        <v>80487693.561187759</v>
      </c>
    </row>
    <row r="225" spans="1:31" x14ac:dyDescent="0.3">
      <c r="A225" s="1">
        <f t="shared" si="22"/>
        <v>51348</v>
      </c>
      <c r="B225" s="52">
        <f>'OC A CONTRATAR US$'!B225*'OC A CONTRATAR'!$E225</f>
        <v>0</v>
      </c>
      <c r="C225" s="52">
        <f>'OC A CONTRATAR US$'!C225*'OC A CONTRATAR'!$E225</f>
        <v>0</v>
      </c>
      <c r="D225" s="52">
        <f>'OC A CONTRATAR US$'!D225*'OC A CONTRATAR'!$E225</f>
        <v>0</v>
      </c>
      <c r="E225" s="151">
        <f>IF($E$2=0,Encargos!C230,$E$2)</f>
        <v>5.35</v>
      </c>
      <c r="F225" s="1">
        <f t="shared" si="23"/>
        <v>51348</v>
      </c>
      <c r="G225" s="52">
        <f>'OC A CONTRATAR US$'!G225*'OC A CONTRATAR'!$J225</f>
        <v>0</v>
      </c>
      <c r="H225" s="52">
        <f>'OC A CONTRATAR US$'!H225*'OC A CONTRATAR'!$J225</f>
        <v>0</v>
      </c>
      <c r="I225" s="52">
        <f>'OC A CONTRATAR US$'!I225*'OC A CONTRATAR'!$J225</f>
        <v>0</v>
      </c>
      <c r="J225" s="151">
        <f>IF($J$2=0,Encargos!C230,$J$2)</f>
        <v>4.8413000000000004</v>
      </c>
      <c r="K225" s="1">
        <f t="shared" si="24"/>
        <v>51348</v>
      </c>
      <c r="L225" s="52">
        <f>'OC A CONTRATAR US$'!L225*'OC A CONTRATAR'!$O225</f>
        <v>0</v>
      </c>
      <c r="M225" s="52">
        <f>'OC A CONTRATAR US$'!M225*'OC A CONTRATAR'!$O225</f>
        <v>0</v>
      </c>
      <c r="N225" s="52">
        <f>'OC A CONTRATAR US$'!N225*'OC A CONTRATAR'!$O225</f>
        <v>0</v>
      </c>
      <c r="O225" s="151">
        <f>IF($O$2=0,Encargos!C230,$O$2)</f>
        <v>4.8413000000000004</v>
      </c>
      <c r="P225" s="1">
        <f t="shared" si="25"/>
        <v>51348</v>
      </c>
      <c r="Q225" s="52"/>
      <c r="R225" s="52"/>
      <c r="S225" s="52"/>
      <c r="T225" s="151">
        <f>IF($T$2=0,Encargos!M230,$T$2)</f>
        <v>0</v>
      </c>
      <c r="V225" s="1">
        <f t="shared" si="26"/>
        <v>51348</v>
      </c>
      <c r="W225" s="52">
        <v>0</v>
      </c>
      <c r="X225" s="52">
        <v>0</v>
      </c>
      <c r="Y225" s="52">
        <f t="shared" si="29"/>
        <v>0</v>
      </c>
      <c r="Z225" s="151"/>
      <c r="AB225" s="76">
        <f t="shared" si="27"/>
        <v>51348</v>
      </c>
      <c r="AC225" s="21">
        <f t="shared" si="28"/>
        <v>49401850.292983815</v>
      </c>
      <c r="AD225" s="21">
        <f t="shared" si="31"/>
        <v>0</v>
      </c>
      <c r="AE225" s="21">
        <f t="shared" si="31"/>
        <v>0</v>
      </c>
    </row>
    <row r="226" spans="1:31" x14ac:dyDescent="0.3">
      <c r="A226" s="1">
        <f t="shared" si="22"/>
        <v>51379</v>
      </c>
      <c r="B226" s="52">
        <f>'OC A CONTRATAR US$'!B226*'OC A CONTRATAR'!$E226</f>
        <v>0</v>
      </c>
      <c r="C226" s="52">
        <f>'OC A CONTRATAR US$'!C226*'OC A CONTRATAR'!$E226</f>
        <v>0</v>
      </c>
      <c r="D226" s="52">
        <f>'OC A CONTRATAR US$'!D226*'OC A CONTRATAR'!$E226</f>
        <v>0</v>
      </c>
      <c r="E226" s="151">
        <f>IF($E$2=0,Encargos!C231,$E$2)</f>
        <v>5.35</v>
      </c>
      <c r="F226" s="1">
        <f t="shared" si="23"/>
        <v>51379</v>
      </c>
      <c r="G226" s="52">
        <f>'OC A CONTRATAR US$'!G226*'OC A CONTRATAR'!$J226</f>
        <v>0</v>
      </c>
      <c r="H226" s="52">
        <f>'OC A CONTRATAR US$'!H226*'OC A CONTRATAR'!$J226</f>
        <v>0</v>
      </c>
      <c r="I226" s="52">
        <f>'OC A CONTRATAR US$'!I226*'OC A CONTRATAR'!$J226</f>
        <v>0</v>
      </c>
      <c r="J226" s="151">
        <f>IF($J$2=0,Encargos!C231,$J$2)</f>
        <v>4.8413000000000004</v>
      </c>
      <c r="K226" s="1">
        <f t="shared" si="24"/>
        <v>51379</v>
      </c>
      <c r="L226" s="52">
        <f>'OC A CONTRATAR US$'!L226*'OC A CONTRATAR'!$O226</f>
        <v>0</v>
      </c>
      <c r="M226" s="52">
        <f>'OC A CONTRATAR US$'!M226*'OC A CONTRATAR'!$O226</f>
        <v>0</v>
      </c>
      <c r="N226" s="52">
        <f>'OC A CONTRATAR US$'!N226*'OC A CONTRATAR'!$O226</f>
        <v>0</v>
      </c>
      <c r="O226" s="151">
        <f>IF($O$2=0,Encargos!C231,$O$2)</f>
        <v>4.8413000000000004</v>
      </c>
      <c r="P226" s="1">
        <f t="shared" si="25"/>
        <v>51379</v>
      </c>
      <c r="Q226" s="52"/>
      <c r="R226" s="52"/>
      <c r="S226" s="52"/>
      <c r="T226" s="151">
        <f>IF($T$2=0,Encargos!M231,$T$2)</f>
        <v>0</v>
      </c>
      <c r="V226" s="1">
        <f t="shared" si="26"/>
        <v>51379</v>
      </c>
      <c r="W226" s="52">
        <v>0</v>
      </c>
      <c r="X226" s="52">
        <v>0</v>
      </c>
      <c r="Y226" s="52">
        <f t="shared" si="29"/>
        <v>0</v>
      </c>
      <c r="Z226" s="151"/>
      <c r="AB226" s="76">
        <f t="shared" si="27"/>
        <v>51379</v>
      </c>
      <c r="AC226" s="21">
        <f t="shared" si="28"/>
        <v>0</v>
      </c>
      <c r="AD226" s="21">
        <f t="shared" si="31"/>
        <v>0</v>
      </c>
      <c r="AE226" s="21">
        <f t="shared" si="31"/>
        <v>0</v>
      </c>
    </row>
    <row r="227" spans="1:31" x14ac:dyDescent="0.3">
      <c r="A227" s="1">
        <f t="shared" si="22"/>
        <v>51409</v>
      </c>
      <c r="B227" s="52">
        <f>'OC A CONTRATAR US$'!B227*'OC A CONTRATAR'!$E227</f>
        <v>0</v>
      </c>
      <c r="C227" s="52">
        <f>'OC A CONTRATAR US$'!C227*'OC A CONTRATAR'!$E227</f>
        <v>0</v>
      </c>
      <c r="D227" s="52">
        <f>'OC A CONTRATAR US$'!D227*'OC A CONTRATAR'!$E227</f>
        <v>0</v>
      </c>
      <c r="E227" s="151">
        <f>IF($E$2=0,Encargos!C232,$E$2)</f>
        <v>5.35</v>
      </c>
      <c r="F227" s="1">
        <f t="shared" si="23"/>
        <v>51409</v>
      </c>
      <c r="G227" s="52">
        <f>'OC A CONTRATAR US$'!G227*'OC A CONTRATAR'!$J227</f>
        <v>0</v>
      </c>
      <c r="H227" s="52">
        <f>'OC A CONTRATAR US$'!H227*'OC A CONTRATAR'!$J227</f>
        <v>0</v>
      </c>
      <c r="I227" s="52">
        <f>'OC A CONTRATAR US$'!I227*'OC A CONTRATAR'!$J227</f>
        <v>0</v>
      </c>
      <c r="J227" s="151">
        <f>IF($J$2=0,Encargos!C232,$J$2)</f>
        <v>4.8413000000000004</v>
      </c>
      <c r="K227" s="1">
        <f t="shared" si="24"/>
        <v>51409</v>
      </c>
      <c r="L227" s="52">
        <f>'OC A CONTRATAR US$'!L227*'OC A CONTRATAR'!$O227</f>
        <v>0</v>
      </c>
      <c r="M227" s="52">
        <f>'OC A CONTRATAR US$'!M227*'OC A CONTRATAR'!$O227</f>
        <v>0</v>
      </c>
      <c r="N227" s="52">
        <f>'OC A CONTRATAR US$'!N227*'OC A CONTRATAR'!$O227</f>
        <v>0</v>
      </c>
      <c r="O227" s="151">
        <f>IF($O$2=0,Encargos!C232,$O$2)</f>
        <v>4.8413000000000004</v>
      </c>
      <c r="P227" s="1">
        <f t="shared" si="25"/>
        <v>51409</v>
      </c>
      <c r="Q227" s="52"/>
      <c r="R227" s="52"/>
      <c r="S227" s="52"/>
      <c r="T227" s="151">
        <f>IF($T$2=0,Encargos!M232,$T$2)</f>
        <v>0</v>
      </c>
      <c r="V227" s="1">
        <f t="shared" si="26"/>
        <v>51409</v>
      </c>
      <c r="W227" s="52">
        <v>0</v>
      </c>
      <c r="X227" s="52">
        <v>0</v>
      </c>
      <c r="Y227" s="52">
        <f t="shared" si="29"/>
        <v>0</v>
      </c>
      <c r="Z227" s="151"/>
      <c r="AB227" s="76">
        <f t="shared" si="27"/>
        <v>51409</v>
      </c>
      <c r="AC227" s="21">
        <f t="shared" si="28"/>
        <v>0</v>
      </c>
      <c r="AD227" s="21">
        <f t="shared" si="31"/>
        <v>0</v>
      </c>
      <c r="AE227" s="21">
        <f t="shared" si="31"/>
        <v>0</v>
      </c>
    </row>
    <row r="228" spans="1:31" x14ac:dyDescent="0.3">
      <c r="A228" s="1">
        <f t="shared" si="22"/>
        <v>51440</v>
      </c>
      <c r="B228" s="52">
        <f>'OC A CONTRATAR US$'!B228*'OC A CONTRATAR'!$E228</f>
        <v>0</v>
      </c>
      <c r="C228" s="52">
        <f>'OC A CONTRATAR US$'!C228*'OC A CONTRATAR'!$E228</f>
        <v>0</v>
      </c>
      <c r="D228" s="52">
        <f>'OC A CONTRATAR US$'!D228*'OC A CONTRATAR'!$E228</f>
        <v>0</v>
      </c>
      <c r="E228" s="151">
        <f>IF($E$2=0,Encargos!C233,$E$2)</f>
        <v>5.35</v>
      </c>
      <c r="F228" s="1">
        <f t="shared" si="23"/>
        <v>51440</v>
      </c>
      <c r="G228" s="52">
        <f>'OC A CONTRATAR US$'!G228*'OC A CONTRATAR'!$J228</f>
        <v>0</v>
      </c>
      <c r="H228" s="52">
        <f>'OC A CONTRATAR US$'!H228*'OC A CONTRATAR'!$J228</f>
        <v>0</v>
      </c>
      <c r="I228" s="52">
        <f>'OC A CONTRATAR US$'!I228*'OC A CONTRATAR'!$J228</f>
        <v>0</v>
      </c>
      <c r="J228" s="151">
        <f>IF($J$2=0,Encargos!C233,$J$2)</f>
        <v>4.8413000000000004</v>
      </c>
      <c r="K228" s="1">
        <f t="shared" si="24"/>
        <v>51440</v>
      </c>
      <c r="L228" s="52">
        <f>'OC A CONTRATAR US$'!L228*'OC A CONTRATAR'!$O228</f>
        <v>0</v>
      </c>
      <c r="M228" s="52">
        <f>'OC A CONTRATAR US$'!M228*'OC A CONTRATAR'!$O228</f>
        <v>0</v>
      </c>
      <c r="N228" s="52">
        <f>'OC A CONTRATAR US$'!N228*'OC A CONTRATAR'!$O228</f>
        <v>0</v>
      </c>
      <c r="O228" s="151">
        <f>IF($O$2=0,Encargos!C233,$O$2)</f>
        <v>4.8413000000000004</v>
      </c>
      <c r="P228" s="1">
        <f t="shared" si="25"/>
        <v>51440</v>
      </c>
      <c r="Q228" s="52"/>
      <c r="R228" s="52"/>
      <c r="S228" s="52"/>
      <c r="T228" s="151">
        <f>IF($T$2=0,Encargos!M233,$T$2)</f>
        <v>0</v>
      </c>
      <c r="V228" s="1">
        <f t="shared" si="26"/>
        <v>51440</v>
      </c>
      <c r="W228" s="52">
        <v>0</v>
      </c>
      <c r="X228" s="52">
        <v>0</v>
      </c>
      <c r="Y228" s="52">
        <f t="shared" si="29"/>
        <v>0</v>
      </c>
      <c r="Z228" s="151"/>
      <c r="AB228" s="76">
        <f t="shared" si="27"/>
        <v>51440</v>
      </c>
      <c r="AC228" s="21">
        <f t="shared" si="28"/>
        <v>0</v>
      </c>
      <c r="AD228" s="21">
        <f t="shared" si="31"/>
        <v>0</v>
      </c>
      <c r="AE228" s="21">
        <f t="shared" si="31"/>
        <v>0</v>
      </c>
    </row>
    <row r="229" spans="1:31" x14ac:dyDescent="0.3">
      <c r="A229" s="1">
        <f t="shared" si="22"/>
        <v>51470</v>
      </c>
      <c r="B229" s="52">
        <f>'OC A CONTRATAR US$'!B229*'OC A CONTRATAR'!$E229</f>
        <v>0</v>
      </c>
      <c r="C229" s="52">
        <f>'OC A CONTRATAR US$'!C229*'OC A CONTRATAR'!$E229</f>
        <v>0</v>
      </c>
      <c r="D229" s="52">
        <f>'OC A CONTRATAR US$'!D229*'OC A CONTRATAR'!$E229</f>
        <v>0</v>
      </c>
      <c r="E229" s="151">
        <f>IF($E$2=0,Encargos!C234,$E$2)</f>
        <v>5.35</v>
      </c>
      <c r="F229" s="1">
        <f t="shared" si="23"/>
        <v>51470</v>
      </c>
      <c r="G229" s="52">
        <f>'OC A CONTRATAR US$'!G229*'OC A CONTRATAR'!$J229</f>
        <v>0</v>
      </c>
      <c r="H229" s="52">
        <f>'OC A CONTRATAR US$'!H229*'OC A CONTRATAR'!$J229</f>
        <v>0</v>
      </c>
      <c r="I229" s="52">
        <f>'OC A CONTRATAR US$'!I229*'OC A CONTRATAR'!$J229</f>
        <v>0</v>
      </c>
      <c r="J229" s="151">
        <f>IF($J$2=0,Encargos!C234,$J$2)</f>
        <v>4.8413000000000004</v>
      </c>
      <c r="K229" s="1">
        <f t="shared" si="24"/>
        <v>51470</v>
      </c>
      <c r="L229" s="52">
        <f>'OC A CONTRATAR US$'!L229*'OC A CONTRATAR'!$O229</f>
        <v>0</v>
      </c>
      <c r="M229" s="52">
        <f>'OC A CONTRATAR US$'!M229*'OC A CONTRATAR'!$O229</f>
        <v>0</v>
      </c>
      <c r="N229" s="52">
        <f>'OC A CONTRATAR US$'!N229*'OC A CONTRATAR'!$O229</f>
        <v>0</v>
      </c>
      <c r="O229" s="151">
        <f>IF($O$2=0,Encargos!C234,$O$2)</f>
        <v>4.8413000000000004</v>
      </c>
      <c r="P229" s="1">
        <f t="shared" si="25"/>
        <v>51470</v>
      </c>
      <c r="Q229" s="52"/>
      <c r="R229" s="52"/>
      <c r="S229" s="52"/>
      <c r="T229" s="151">
        <f>IF($T$2=0,Encargos!M234,$T$2)</f>
        <v>0</v>
      </c>
      <c r="V229" s="1">
        <f t="shared" si="26"/>
        <v>51470</v>
      </c>
      <c r="W229" s="52">
        <v>0</v>
      </c>
      <c r="X229" s="52">
        <v>0</v>
      </c>
      <c r="Y229" s="52">
        <f t="shared" si="29"/>
        <v>0</v>
      </c>
      <c r="Z229" s="151"/>
      <c r="AB229" s="76">
        <f t="shared" si="27"/>
        <v>51470</v>
      </c>
      <c r="AC229" s="21">
        <f t="shared" si="28"/>
        <v>0</v>
      </c>
      <c r="AD229" s="21">
        <f t="shared" si="31"/>
        <v>0</v>
      </c>
      <c r="AE229" s="21">
        <f t="shared" si="31"/>
        <v>0</v>
      </c>
    </row>
    <row r="230" spans="1:31" x14ac:dyDescent="0.3">
      <c r="A230" s="1">
        <f t="shared" si="22"/>
        <v>51501</v>
      </c>
      <c r="B230" s="52">
        <f>'OC A CONTRATAR US$'!B230*'OC A CONTRATAR'!$E230</f>
        <v>16049999.999999998</v>
      </c>
      <c r="C230" s="52">
        <f>'OC A CONTRATAR US$'!C230*'OC A CONTRATAR'!$E230</f>
        <v>5224781.9124999996</v>
      </c>
      <c r="D230" s="52">
        <f>'OC A CONTRATAR US$'!D230*'OC A CONTRATAR'!$E230</f>
        <v>21274781.912499998</v>
      </c>
      <c r="E230" s="151">
        <f>IF($E$2=0,Encargos!C235,$E$2)</f>
        <v>5.35</v>
      </c>
      <c r="F230" s="1">
        <f t="shared" si="23"/>
        <v>51501</v>
      </c>
      <c r="G230" s="52">
        <f>'OC A CONTRATAR US$'!G230*'OC A CONTRATAR'!$J230</f>
        <v>6147243.1912681926</v>
      </c>
      <c r="H230" s="52">
        <f>'OC A CONTRATAR US$'!H230*'OC A CONTRATAR'!$J230</f>
        <v>1883408.7615892573</v>
      </c>
      <c r="I230" s="52">
        <f>'OC A CONTRATAR US$'!I230*'OC A CONTRATAR'!$J230</f>
        <v>8030651.9528574497</v>
      </c>
      <c r="J230" s="151">
        <f>IF($J$2=0,Encargos!C235,$J$2)</f>
        <v>4.8413000000000004</v>
      </c>
      <c r="K230" s="1">
        <f t="shared" si="24"/>
        <v>51501</v>
      </c>
      <c r="L230" s="52">
        <f>'OC A CONTRATAR US$'!L230*'OC A CONTRATAR'!$O230</f>
        <v>27204607.101715628</v>
      </c>
      <c r="M230" s="52">
        <f>'OC A CONTRATAR US$'!M230*'OC A CONTRATAR'!$O230</f>
        <v>22948686.628014971</v>
      </c>
      <c r="N230" s="52">
        <f>'OC A CONTRATAR US$'!N230*'OC A CONTRATAR'!$O230</f>
        <v>50153293.729730591</v>
      </c>
      <c r="O230" s="151">
        <f>IF($O$2=0,Encargos!C235,$O$2)</f>
        <v>4.8413000000000004</v>
      </c>
      <c r="P230" s="1">
        <f t="shared" si="25"/>
        <v>51501</v>
      </c>
      <c r="Q230" s="52"/>
      <c r="R230" s="52"/>
      <c r="S230" s="52"/>
      <c r="T230" s="151">
        <f>IF($T$2=0,Encargos!M235,$T$2)</f>
        <v>0</v>
      </c>
      <c r="V230" s="1">
        <f t="shared" si="26"/>
        <v>51501</v>
      </c>
      <c r="W230" s="52">
        <v>0</v>
      </c>
      <c r="X230" s="52">
        <v>0</v>
      </c>
      <c r="Y230" s="52">
        <f t="shared" si="29"/>
        <v>0</v>
      </c>
      <c r="Z230" s="151"/>
      <c r="AB230" s="76">
        <f t="shared" si="27"/>
        <v>51501</v>
      </c>
      <c r="AC230" s="21">
        <f t="shared" si="28"/>
        <v>0</v>
      </c>
      <c r="AD230" s="21">
        <f t="shared" si="31"/>
        <v>30056877.302104227</v>
      </c>
      <c r="AE230" s="21">
        <f t="shared" si="31"/>
        <v>79458727.595088035</v>
      </c>
    </row>
    <row r="231" spans="1:31" x14ac:dyDescent="0.3">
      <c r="A231" s="1">
        <f t="shared" si="22"/>
        <v>51532</v>
      </c>
      <c r="B231" s="52">
        <f>'OC A CONTRATAR US$'!B231*'OC A CONTRATAR'!$E231</f>
        <v>0</v>
      </c>
      <c r="C231" s="52">
        <f>'OC A CONTRATAR US$'!C231*'OC A CONTRATAR'!$E231</f>
        <v>0</v>
      </c>
      <c r="D231" s="52">
        <f>'OC A CONTRATAR US$'!D231*'OC A CONTRATAR'!$E231</f>
        <v>0</v>
      </c>
      <c r="E231" s="151">
        <f>IF($E$2=0,Encargos!C236,$E$2)</f>
        <v>5.35</v>
      </c>
      <c r="F231" s="1">
        <f t="shared" si="23"/>
        <v>51532</v>
      </c>
      <c r="G231" s="52">
        <f>'OC A CONTRATAR US$'!G231*'OC A CONTRATAR'!$J231</f>
        <v>0</v>
      </c>
      <c r="H231" s="52">
        <f>'OC A CONTRATAR US$'!H231*'OC A CONTRATAR'!$J231</f>
        <v>0</v>
      </c>
      <c r="I231" s="52">
        <f>'OC A CONTRATAR US$'!I231*'OC A CONTRATAR'!$J231</f>
        <v>0</v>
      </c>
      <c r="J231" s="151">
        <f>IF($J$2=0,Encargos!C236,$J$2)</f>
        <v>4.8413000000000004</v>
      </c>
      <c r="K231" s="1">
        <f t="shared" si="24"/>
        <v>51532</v>
      </c>
      <c r="L231" s="52">
        <f>'OC A CONTRATAR US$'!L231*'OC A CONTRATAR'!$O231</f>
        <v>0</v>
      </c>
      <c r="M231" s="52">
        <f>'OC A CONTRATAR US$'!M231*'OC A CONTRATAR'!$O231</f>
        <v>0</v>
      </c>
      <c r="N231" s="52">
        <f>'OC A CONTRATAR US$'!N231*'OC A CONTRATAR'!$O231</f>
        <v>0</v>
      </c>
      <c r="O231" s="151">
        <f>IF($O$2=0,Encargos!C236,$O$2)</f>
        <v>4.8413000000000004</v>
      </c>
      <c r="P231" s="1">
        <f t="shared" si="25"/>
        <v>51532</v>
      </c>
      <c r="Q231" s="52"/>
      <c r="R231" s="52"/>
      <c r="S231" s="52"/>
      <c r="T231" s="151">
        <f>IF($T$2=0,Encargos!M236,$T$2)</f>
        <v>0</v>
      </c>
      <c r="V231" s="1">
        <f t="shared" si="26"/>
        <v>51532</v>
      </c>
      <c r="W231" s="52">
        <v>0</v>
      </c>
      <c r="X231" s="52">
        <v>0</v>
      </c>
      <c r="Y231" s="52">
        <f t="shared" si="29"/>
        <v>0</v>
      </c>
      <c r="Z231" s="151"/>
      <c r="AB231" s="76">
        <f t="shared" si="27"/>
        <v>51532</v>
      </c>
      <c r="AC231" s="21">
        <f t="shared" si="28"/>
        <v>49401850.292983815</v>
      </c>
      <c r="AD231" s="21">
        <f t="shared" si="31"/>
        <v>0</v>
      </c>
      <c r="AE231" s="21">
        <f t="shared" si="31"/>
        <v>0</v>
      </c>
    </row>
    <row r="232" spans="1:31" x14ac:dyDescent="0.3">
      <c r="A232" s="1">
        <f t="shared" si="22"/>
        <v>51560</v>
      </c>
      <c r="B232" s="52">
        <f>'OC A CONTRATAR US$'!B232*'OC A CONTRATAR'!$E232</f>
        <v>0</v>
      </c>
      <c r="C232" s="52">
        <f>'OC A CONTRATAR US$'!C232*'OC A CONTRATAR'!$E232</f>
        <v>0</v>
      </c>
      <c r="D232" s="52">
        <f>'OC A CONTRATAR US$'!D232*'OC A CONTRATAR'!$E232</f>
        <v>0</v>
      </c>
      <c r="E232" s="151">
        <f>IF($E$2=0,Encargos!C237,$E$2)</f>
        <v>5.35</v>
      </c>
      <c r="F232" s="1">
        <f t="shared" si="23"/>
        <v>51560</v>
      </c>
      <c r="G232" s="52">
        <f>'OC A CONTRATAR US$'!G232*'OC A CONTRATAR'!$J232</f>
        <v>0</v>
      </c>
      <c r="H232" s="52">
        <f>'OC A CONTRATAR US$'!H232*'OC A CONTRATAR'!$J232</f>
        <v>0</v>
      </c>
      <c r="I232" s="52">
        <f>'OC A CONTRATAR US$'!I232*'OC A CONTRATAR'!$J232</f>
        <v>0</v>
      </c>
      <c r="J232" s="151">
        <f>IF($J$2=0,Encargos!C237,$J$2)</f>
        <v>4.8413000000000004</v>
      </c>
      <c r="K232" s="1">
        <f t="shared" si="24"/>
        <v>51560</v>
      </c>
      <c r="L232" s="52">
        <f>'OC A CONTRATAR US$'!L232*'OC A CONTRATAR'!$O232</f>
        <v>0</v>
      </c>
      <c r="M232" s="52">
        <f>'OC A CONTRATAR US$'!M232*'OC A CONTRATAR'!$O232</f>
        <v>0</v>
      </c>
      <c r="N232" s="52">
        <f>'OC A CONTRATAR US$'!N232*'OC A CONTRATAR'!$O232</f>
        <v>0</v>
      </c>
      <c r="O232" s="151">
        <f>IF($O$2=0,Encargos!C237,$O$2)</f>
        <v>4.8413000000000004</v>
      </c>
      <c r="P232" s="1">
        <f t="shared" si="25"/>
        <v>51560</v>
      </c>
      <c r="Q232" s="52"/>
      <c r="R232" s="52"/>
      <c r="S232" s="52"/>
      <c r="T232" s="151">
        <f>IF($T$2=0,Encargos!M237,$T$2)</f>
        <v>0</v>
      </c>
      <c r="V232" s="1">
        <f t="shared" si="26"/>
        <v>51560</v>
      </c>
      <c r="W232" s="52">
        <v>0</v>
      </c>
      <c r="X232" s="52">
        <v>0</v>
      </c>
      <c r="Y232" s="52">
        <f t="shared" si="29"/>
        <v>0</v>
      </c>
      <c r="Z232" s="151"/>
      <c r="AB232" s="76">
        <f t="shared" si="27"/>
        <v>51560</v>
      </c>
      <c r="AC232" s="21">
        <f t="shared" si="28"/>
        <v>0</v>
      </c>
      <c r="AD232" s="21">
        <f t="shared" si="31"/>
        <v>0</v>
      </c>
      <c r="AE232" s="21">
        <f t="shared" si="31"/>
        <v>0</v>
      </c>
    </row>
    <row r="233" spans="1:31" x14ac:dyDescent="0.3">
      <c r="A233" s="1">
        <f t="shared" si="22"/>
        <v>51591</v>
      </c>
      <c r="B233" s="52">
        <f>'OC A CONTRATAR US$'!B233*'OC A CONTRATAR'!$E233</f>
        <v>0</v>
      </c>
      <c r="C233" s="52">
        <f>'OC A CONTRATAR US$'!C233*'OC A CONTRATAR'!$E233</f>
        <v>0</v>
      </c>
      <c r="D233" s="52">
        <f>'OC A CONTRATAR US$'!D233*'OC A CONTRATAR'!$E233</f>
        <v>0</v>
      </c>
      <c r="E233" s="151">
        <f>IF($E$2=0,Encargos!C238,$E$2)</f>
        <v>5.35</v>
      </c>
      <c r="F233" s="1">
        <f t="shared" si="23"/>
        <v>51591</v>
      </c>
      <c r="G233" s="52">
        <f>'OC A CONTRATAR US$'!G233*'OC A CONTRATAR'!$J233</f>
        <v>0</v>
      </c>
      <c r="H233" s="52">
        <f>'OC A CONTRATAR US$'!H233*'OC A CONTRATAR'!$J233</f>
        <v>0</v>
      </c>
      <c r="I233" s="52">
        <f>'OC A CONTRATAR US$'!I233*'OC A CONTRATAR'!$J233</f>
        <v>0</v>
      </c>
      <c r="J233" s="151">
        <f>IF($J$2=0,Encargos!C238,$J$2)</f>
        <v>4.8413000000000004</v>
      </c>
      <c r="K233" s="1">
        <f t="shared" si="24"/>
        <v>51591</v>
      </c>
      <c r="L233" s="52">
        <f>'OC A CONTRATAR US$'!L233*'OC A CONTRATAR'!$O233</f>
        <v>0</v>
      </c>
      <c r="M233" s="52">
        <f>'OC A CONTRATAR US$'!M233*'OC A CONTRATAR'!$O233</f>
        <v>0</v>
      </c>
      <c r="N233" s="52">
        <f>'OC A CONTRATAR US$'!N233*'OC A CONTRATAR'!$O233</f>
        <v>0</v>
      </c>
      <c r="O233" s="151">
        <f>IF($O$2=0,Encargos!C238,$O$2)</f>
        <v>4.8413000000000004</v>
      </c>
      <c r="P233" s="1">
        <f t="shared" si="25"/>
        <v>51591</v>
      </c>
      <c r="Q233" s="52"/>
      <c r="R233" s="52"/>
      <c r="S233" s="52"/>
      <c r="T233" s="151">
        <f>IF($T$2=0,Encargos!M238,$T$2)</f>
        <v>0</v>
      </c>
      <c r="V233" s="1">
        <f t="shared" si="26"/>
        <v>51591</v>
      </c>
      <c r="W233" s="52">
        <v>0</v>
      </c>
      <c r="X233" s="52">
        <v>0</v>
      </c>
      <c r="Y233" s="52">
        <f t="shared" si="29"/>
        <v>0</v>
      </c>
      <c r="Z233" s="151"/>
      <c r="AB233" s="76">
        <f t="shared" si="27"/>
        <v>51591</v>
      </c>
      <c r="AC233" s="21">
        <f t="shared" si="28"/>
        <v>0</v>
      </c>
      <c r="AD233" s="21">
        <f t="shared" si="31"/>
        <v>0</v>
      </c>
      <c r="AE233" s="21">
        <f t="shared" si="31"/>
        <v>0</v>
      </c>
    </row>
    <row r="234" spans="1:31" x14ac:dyDescent="0.3">
      <c r="A234" s="1">
        <f t="shared" si="22"/>
        <v>51621</v>
      </c>
      <c r="B234" s="52">
        <f>'OC A CONTRATAR US$'!B234*'OC A CONTRATAR'!$E234</f>
        <v>0</v>
      </c>
      <c r="C234" s="52">
        <f>'OC A CONTRATAR US$'!C234*'OC A CONTRATAR'!$E234</f>
        <v>0</v>
      </c>
      <c r="D234" s="52">
        <f>'OC A CONTRATAR US$'!D234*'OC A CONTRATAR'!$E234</f>
        <v>0</v>
      </c>
      <c r="E234" s="151">
        <f>IF($E$2=0,Encargos!C239,$E$2)</f>
        <v>5.35</v>
      </c>
      <c r="F234" s="1">
        <f t="shared" si="23"/>
        <v>51621</v>
      </c>
      <c r="G234" s="52">
        <f>'OC A CONTRATAR US$'!G234*'OC A CONTRATAR'!$J234</f>
        <v>0</v>
      </c>
      <c r="H234" s="52">
        <f>'OC A CONTRATAR US$'!H234*'OC A CONTRATAR'!$J234</f>
        <v>0</v>
      </c>
      <c r="I234" s="52">
        <f>'OC A CONTRATAR US$'!I234*'OC A CONTRATAR'!$J234</f>
        <v>0</v>
      </c>
      <c r="J234" s="151">
        <f>IF($J$2=0,Encargos!C239,$J$2)</f>
        <v>4.8413000000000004</v>
      </c>
      <c r="K234" s="1">
        <f t="shared" si="24"/>
        <v>51621</v>
      </c>
      <c r="L234" s="52">
        <f>'OC A CONTRATAR US$'!L234*'OC A CONTRATAR'!$O234</f>
        <v>0</v>
      </c>
      <c r="M234" s="52">
        <f>'OC A CONTRATAR US$'!M234*'OC A CONTRATAR'!$O234</f>
        <v>0</v>
      </c>
      <c r="N234" s="52">
        <f>'OC A CONTRATAR US$'!N234*'OC A CONTRATAR'!$O234</f>
        <v>0</v>
      </c>
      <c r="O234" s="151">
        <f>IF($O$2=0,Encargos!C239,$O$2)</f>
        <v>4.8413000000000004</v>
      </c>
      <c r="P234" s="1">
        <f t="shared" si="25"/>
        <v>51621</v>
      </c>
      <c r="Q234" s="52"/>
      <c r="R234" s="52"/>
      <c r="S234" s="52"/>
      <c r="T234" s="151">
        <f>IF($T$2=0,Encargos!M239,$T$2)</f>
        <v>0</v>
      </c>
      <c r="V234" s="1">
        <f t="shared" si="26"/>
        <v>51621</v>
      </c>
      <c r="W234" s="52">
        <v>0</v>
      </c>
      <c r="X234" s="52">
        <v>0</v>
      </c>
      <c r="Y234" s="52">
        <f t="shared" si="29"/>
        <v>0</v>
      </c>
      <c r="Z234" s="151"/>
      <c r="AB234" s="76">
        <f t="shared" si="27"/>
        <v>51621</v>
      </c>
      <c r="AC234" s="21">
        <f t="shared" si="28"/>
        <v>0</v>
      </c>
      <c r="AD234" s="21">
        <f t="shared" si="31"/>
        <v>0</v>
      </c>
      <c r="AE234" s="21">
        <f t="shared" si="31"/>
        <v>0</v>
      </c>
    </row>
    <row r="235" spans="1:31" x14ac:dyDescent="0.3">
      <c r="A235" s="1">
        <f t="shared" si="22"/>
        <v>51652</v>
      </c>
      <c r="B235" s="52">
        <f>'OC A CONTRATAR US$'!B235*'OC A CONTRATAR'!$E235</f>
        <v>0</v>
      </c>
      <c r="C235" s="52">
        <f>'OC A CONTRATAR US$'!C235*'OC A CONTRATAR'!$E235</f>
        <v>0</v>
      </c>
      <c r="D235" s="52">
        <f>'OC A CONTRATAR US$'!D235*'OC A CONTRATAR'!$E235</f>
        <v>0</v>
      </c>
      <c r="E235" s="151">
        <f>IF($E$2=0,Encargos!C240,$E$2)</f>
        <v>5.35</v>
      </c>
      <c r="F235" s="1">
        <f t="shared" si="23"/>
        <v>51652</v>
      </c>
      <c r="G235" s="52">
        <f>'OC A CONTRATAR US$'!G235*'OC A CONTRATAR'!$J235</f>
        <v>0</v>
      </c>
      <c r="H235" s="52">
        <f>'OC A CONTRATAR US$'!H235*'OC A CONTRATAR'!$J235</f>
        <v>0</v>
      </c>
      <c r="I235" s="52">
        <f>'OC A CONTRATAR US$'!I235*'OC A CONTRATAR'!$J235</f>
        <v>0</v>
      </c>
      <c r="J235" s="151">
        <f>IF($J$2=0,Encargos!C240,$J$2)</f>
        <v>4.8413000000000004</v>
      </c>
      <c r="K235" s="1">
        <f t="shared" si="24"/>
        <v>51652</v>
      </c>
      <c r="L235" s="52">
        <f>'OC A CONTRATAR US$'!L235*'OC A CONTRATAR'!$O235</f>
        <v>0</v>
      </c>
      <c r="M235" s="52">
        <f>'OC A CONTRATAR US$'!M235*'OC A CONTRATAR'!$O235</f>
        <v>0</v>
      </c>
      <c r="N235" s="52">
        <f>'OC A CONTRATAR US$'!N235*'OC A CONTRATAR'!$O235</f>
        <v>0</v>
      </c>
      <c r="O235" s="151">
        <f>IF($O$2=0,Encargos!C240,$O$2)</f>
        <v>4.8413000000000004</v>
      </c>
      <c r="P235" s="1">
        <f t="shared" si="25"/>
        <v>51652</v>
      </c>
      <c r="Q235" s="52"/>
      <c r="R235" s="52"/>
      <c r="S235" s="52"/>
      <c r="T235" s="151">
        <f>IF($T$2=0,Encargos!M240,$T$2)</f>
        <v>0</v>
      </c>
      <c r="V235" s="1">
        <f t="shared" si="26"/>
        <v>51652</v>
      </c>
      <c r="W235" s="52">
        <v>0</v>
      </c>
      <c r="X235" s="52">
        <v>0</v>
      </c>
      <c r="Y235" s="52">
        <f t="shared" si="29"/>
        <v>0</v>
      </c>
      <c r="Z235" s="151"/>
      <c r="AB235" s="76">
        <f t="shared" si="27"/>
        <v>51652</v>
      </c>
      <c r="AC235" s="21">
        <f t="shared" si="28"/>
        <v>0</v>
      </c>
      <c r="AD235" s="21">
        <f t="shared" si="31"/>
        <v>0</v>
      </c>
      <c r="AE235" s="21">
        <f t="shared" si="31"/>
        <v>0</v>
      </c>
    </row>
    <row r="236" spans="1:31" x14ac:dyDescent="0.3">
      <c r="A236" s="1">
        <f t="shared" si="22"/>
        <v>51682</v>
      </c>
      <c r="B236" s="52">
        <f>'OC A CONTRATAR US$'!B236*'OC A CONTRATAR'!$E236</f>
        <v>16049999.999999998</v>
      </c>
      <c r="C236" s="52">
        <f>'OC A CONTRATAR US$'!C236*'OC A CONTRATAR'!$E236</f>
        <v>4890570.5333333313</v>
      </c>
      <c r="D236" s="52">
        <f>'OC A CONTRATAR US$'!D236*'OC A CONTRATAR'!$E236</f>
        <v>20940570.533333331</v>
      </c>
      <c r="E236" s="151">
        <f>IF($E$2=0,Encargos!C241,$E$2)</f>
        <v>5.35</v>
      </c>
      <c r="F236" s="1">
        <f t="shared" si="23"/>
        <v>51682</v>
      </c>
      <c r="G236" s="52">
        <f>'OC A CONTRATAR US$'!G236*'OC A CONTRATAR'!$J236</f>
        <v>6147243.1912681926</v>
      </c>
      <c r="H236" s="52">
        <f>'OC A CONTRATAR US$'!H236*'OC A CONTRATAR'!$J236</f>
        <v>1756047.1035309681</v>
      </c>
      <c r="I236" s="52">
        <f>'OC A CONTRATAR US$'!I236*'OC A CONTRATAR'!$J236</f>
        <v>7903290.2947991602</v>
      </c>
      <c r="J236" s="151">
        <f>IF($J$2=0,Encargos!C241,$J$2)</f>
        <v>4.8413000000000004</v>
      </c>
      <c r="K236" s="1">
        <f t="shared" si="24"/>
        <v>51682</v>
      </c>
      <c r="L236" s="52">
        <f>'OC A CONTRATAR US$'!L236*'OC A CONTRATAR'!$O236</f>
        <v>27204607.101715628</v>
      </c>
      <c r="M236" s="52">
        <f>'OC A CONTRATAR US$'!M236*'OC A CONTRATAR'!$O236</f>
        <v>22222671.232823212</v>
      </c>
      <c r="N236" s="52">
        <f>'OC A CONTRATAR US$'!N236*'OC A CONTRATAR'!$O236</f>
        <v>49427278.334538847</v>
      </c>
      <c r="O236" s="151">
        <f>IF($O$2=0,Encargos!C241,$O$2)</f>
        <v>4.8413000000000004</v>
      </c>
      <c r="P236" s="1">
        <f t="shared" si="25"/>
        <v>51682</v>
      </c>
      <c r="Q236" s="52"/>
      <c r="R236" s="52"/>
      <c r="S236" s="52"/>
      <c r="T236" s="151">
        <f>IF($T$2=0,Encargos!M241,$T$2)</f>
        <v>0</v>
      </c>
      <c r="V236" s="1">
        <f t="shared" si="26"/>
        <v>51682</v>
      </c>
      <c r="W236" s="52">
        <v>0</v>
      </c>
      <c r="X236" s="52">
        <v>0</v>
      </c>
      <c r="Y236" s="52">
        <f t="shared" si="29"/>
        <v>0</v>
      </c>
      <c r="Z236" s="151"/>
      <c r="AB236" s="76">
        <f t="shared" si="27"/>
        <v>51682</v>
      </c>
      <c r="AC236" s="21">
        <f t="shared" si="28"/>
        <v>0</v>
      </c>
      <c r="AD236" s="21">
        <f t="shared" si="31"/>
        <v>28869288.869687513</v>
      </c>
      <c r="AE236" s="21">
        <f t="shared" si="31"/>
        <v>78271139.162671342</v>
      </c>
    </row>
    <row r="237" spans="1:31" x14ac:dyDescent="0.3">
      <c r="A237" s="1">
        <f t="shared" si="22"/>
        <v>51713</v>
      </c>
      <c r="B237" s="52">
        <f>'OC A CONTRATAR US$'!B237*'OC A CONTRATAR'!$E237</f>
        <v>0</v>
      </c>
      <c r="C237" s="52">
        <f>'OC A CONTRATAR US$'!C237*'OC A CONTRATAR'!$E237</f>
        <v>0</v>
      </c>
      <c r="D237" s="52">
        <f>'OC A CONTRATAR US$'!D237*'OC A CONTRATAR'!$E237</f>
        <v>0</v>
      </c>
      <c r="E237" s="151">
        <f>IF($E$2=0,Encargos!C242,$E$2)</f>
        <v>5.35</v>
      </c>
      <c r="F237" s="1">
        <f t="shared" si="23"/>
        <v>51713</v>
      </c>
      <c r="G237" s="52">
        <f>'OC A CONTRATAR US$'!G237*'OC A CONTRATAR'!$J237</f>
        <v>0</v>
      </c>
      <c r="H237" s="52">
        <f>'OC A CONTRATAR US$'!H237*'OC A CONTRATAR'!$J237</f>
        <v>0</v>
      </c>
      <c r="I237" s="52">
        <f>'OC A CONTRATAR US$'!I237*'OC A CONTRATAR'!$J237</f>
        <v>0</v>
      </c>
      <c r="J237" s="151">
        <f>IF($J$2=0,Encargos!C242,$J$2)</f>
        <v>4.8413000000000004</v>
      </c>
      <c r="K237" s="1">
        <f t="shared" si="24"/>
        <v>51713</v>
      </c>
      <c r="L237" s="52">
        <f>'OC A CONTRATAR US$'!L237*'OC A CONTRATAR'!$O237</f>
        <v>0</v>
      </c>
      <c r="M237" s="52">
        <f>'OC A CONTRATAR US$'!M237*'OC A CONTRATAR'!$O237</f>
        <v>0</v>
      </c>
      <c r="N237" s="52">
        <f>'OC A CONTRATAR US$'!N237*'OC A CONTRATAR'!$O237</f>
        <v>0</v>
      </c>
      <c r="O237" s="151">
        <f>IF($O$2=0,Encargos!C242,$O$2)</f>
        <v>4.8413000000000004</v>
      </c>
      <c r="P237" s="1">
        <f t="shared" si="25"/>
        <v>51713</v>
      </c>
      <c r="Q237" s="52"/>
      <c r="R237" s="52"/>
      <c r="S237" s="52"/>
      <c r="T237" s="151">
        <f>IF($T$2=0,Encargos!M242,$T$2)</f>
        <v>0</v>
      </c>
      <c r="V237" s="1">
        <f t="shared" si="26"/>
        <v>51713</v>
      </c>
      <c r="W237" s="52">
        <v>0</v>
      </c>
      <c r="X237" s="52">
        <v>0</v>
      </c>
      <c r="Y237" s="52">
        <f t="shared" si="29"/>
        <v>0</v>
      </c>
      <c r="Z237" s="151"/>
      <c r="AB237" s="76">
        <f t="shared" si="27"/>
        <v>51713</v>
      </c>
      <c r="AC237" s="21">
        <f t="shared" si="28"/>
        <v>49401850.292983815</v>
      </c>
      <c r="AD237" s="21">
        <f t="shared" si="31"/>
        <v>0</v>
      </c>
      <c r="AE237" s="21">
        <f t="shared" si="31"/>
        <v>0</v>
      </c>
    </row>
    <row r="238" spans="1:31" x14ac:dyDescent="0.3">
      <c r="A238" s="1">
        <f t="shared" si="22"/>
        <v>51744</v>
      </c>
      <c r="B238" s="52">
        <f>'OC A CONTRATAR US$'!B238*'OC A CONTRATAR'!$E238</f>
        <v>0</v>
      </c>
      <c r="C238" s="52">
        <f>'OC A CONTRATAR US$'!C238*'OC A CONTRATAR'!$E238</f>
        <v>0</v>
      </c>
      <c r="D238" s="52">
        <f>'OC A CONTRATAR US$'!D238*'OC A CONTRATAR'!$E238</f>
        <v>0</v>
      </c>
      <c r="E238" s="151">
        <f>IF($E$2=0,Encargos!C243,$E$2)</f>
        <v>5.35</v>
      </c>
      <c r="F238" s="1">
        <f t="shared" si="23"/>
        <v>51744</v>
      </c>
      <c r="G238" s="52">
        <f>'OC A CONTRATAR US$'!G238*'OC A CONTRATAR'!$J238</f>
        <v>0</v>
      </c>
      <c r="H238" s="52">
        <f>'OC A CONTRATAR US$'!H238*'OC A CONTRATAR'!$J238</f>
        <v>0</v>
      </c>
      <c r="I238" s="52">
        <f>'OC A CONTRATAR US$'!I238*'OC A CONTRATAR'!$J238</f>
        <v>0</v>
      </c>
      <c r="J238" s="151">
        <f>IF($J$2=0,Encargos!C243,$J$2)</f>
        <v>4.8413000000000004</v>
      </c>
      <c r="K238" s="1">
        <f t="shared" si="24"/>
        <v>51744</v>
      </c>
      <c r="L238" s="52">
        <f>'OC A CONTRATAR US$'!L238*'OC A CONTRATAR'!$O238</f>
        <v>0</v>
      </c>
      <c r="M238" s="52">
        <f>'OC A CONTRATAR US$'!M238*'OC A CONTRATAR'!$O238</f>
        <v>0</v>
      </c>
      <c r="N238" s="52">
        <f>'OC A CONTRATAR US$'!N238*'OC A CONTRATAR'!$O238</f>
        <v>0</v>
      </c>
      <c r="O238" s="151">
        <f>IF($O$2=0,Encargos!C243,$O$2)</f>
        <v>4.8413000000000004</v>
      </c>
      <c r="P238" s="1">
        <f t="shared" si="25"/>
        <v>51744</v>
      </c>
      <c r="Q238" s="52"/>
      <c r="R238" s="52"/>
      <c r="S238" s="52"/>
      <c r="T238" s="151">
        <f>IF($T$2=0,Encargos!M243,$T$2)</f>
        <v>0</v>
      </c>
      <c r="V238" s="1">
        <f t="shared" si="26"/>
        <v>51744</v>
      </c>
      <c r="W238" s="52">
        <v>0</v>
      </c>
      <c r="X238" s="52">
        <v>0</v>
      </c>
      <c r="Y238" s="52">
        <f t="shared" si="29"/>
        <v>0</v>
      </c>
      <c r="Z238" s="151"/>
      <c r="AB238" s="76">
        <f t="shared" si="27"/>
        <v>51744</v>
      </c>
      <c r="AC238" s="21">
        <f t="shared" si="28"/>
        <v>0</v>
      </c>
      <c r="AD238" s="21">
        <f t="shared" si="31"/>
        <v>0</v>
      </c>
      <c r="AE238" s="21">
        <f t="shared" si="31"/>
        <v>0</v>
      </c>
    </row>
    <row r="239" spans="1:31" x14ac:dyDescent="0.3">
      <c r="A239" s="1">
        <f t="shared" si="22"/>
        <v>51774</v>
      </c>
      <c r="B239" s="52">
        <f>'OC A CONTRATAR US$'!B239*'OC A CONTRATAR'!$E239</f>
        <v>0</v>
      </c>
      <c r="C239" s="52">
        <f>'OC A CONTRATAR US$'!C239*'OC A CONTRATAR'!$E239</f>
        <v>0</v>
      </c>
      <c r="D239" s="52">
        <f>'OC A CONTRATAR US$'!D239*'OC A CONTRATAR'!$E239</f>
        <v>0</v>
      </c>
      <c r="E239" s="151">
        <f>IF($E$2=0,Encargos!C244,$E$2)</f>
        <v>5.35</v>
      </c>
      <c r="F239" s="1">
        <f t="shared" si="23"/>
        <v>51774</v>
      </c>
      <c r="G239" s="52">
        <f>'OC A CONTRATAR US$'!G239*'OC A CONTRATAR'!$J239</f>
        <v>0</v>
      </c>
      <c r="H239" s="52">
        <f>'OC A CONTRATAR US$'!H239*'OC A CONTRATAR'!$J239</f>
        <v>0</v>
      </c>
      <c r="I239" s="52">
        <f>'OC A CONTRATAR US$'!I239*'OC A CONTRATAR'!$J239</f>
        <v>0</v>
      </c>
      <c r="J239" s="151">
        <f>IF($J$2=0,Encargos!C244,$J$2)</f>
        <v>4.8413000000000004</v>
      </c>
      <c r="K239" s="1">
        <f t="shared" si="24"/>
        <v>51774</v>
      </c>
      <c r="L239" s="52">
        <f>'OC A CONTRATAR US$'!L239*'OC A CONTRATAR'!$O239</f>
        <v>0</v>
      </c>
      <c r="M239" s="52">
        <f>'OC A CONTRATAR US$'!M239*'OC A CONTRATAR'!$O239</f>
        <v>0</v>
      </c>
      <c r="N239" s="52">
        <f>'OC A CONTRATAR US$'!N239*'OC A CONTRATAR'!$O239</f>
        <v>0</v>
      </c>
      <c r="O239" s="151">
        <f>IF($O$2=0,Encargos!C244,$O$2)</f>
        <v>4.8413000000000004</v>
      </c>
      <c r="P239" s="1">
        <f t="shared" si="25"/>
        <v>51774</v>
      </c>
      <c r="Q239" s="52"/>
      <c r="R239" s="52"/>
      <c r="S239" s="52"/>
      <c r="T239" s="151">
        <f>IF($T$2=0,Encargos!M244,$T$2)</f>
        <v>0</v>
      </c>
      <c r="V239" s="1">
        <f t="shared" si="26"/>
        <v>51774</v>
      </c>
      <c r="W239" s="52">
        <v>0</v>
      </c>
      <c r="X239" s="52">
        <v>0</v>
      </c>
      <c r="Y239" s="52">
        <f t="shared" si="29"/>
        <v>0</v>
      </c>
      <c r="Z239" s="151"/>
      <c r="AB239" s="76">
        <f t="shared" si="27"/>
        <v>51774</v>
      </c>
      <c r="AC239" s="21">
        <f t="shared" si="28"/>
        <v>0</v>
      </c>
      <c r="AD239" s="21">
        <f t="shared" si="31"/>
        <v>0</v>
      </c>
      <c r="AE239" s="21">
        <f t="shared" si="31"/>
        <v>0</v>
      </c>
    </row>
    <row r="240" spans="1:31" x14ac:dyDescent="0.3">
      <c r="A240" s="1">
        <f t="shared" si="22"/>
        <v>51805</v>
      </c>
      <c r="B240" s="52">
        <f>'OC A CONTRATAR US$'!B240*'OC A CONTRATAR'!$E240</f>
        <v>0</v>
      </c>
      <c r="C240" s="52">
        <f>'OC A CONTRATAR US$'!C240*'OC A CONTRATAR'!$E240</f>
        <v>0</v>
      </c>
      <c r="D240" s="52">
        <f>'OC A CONTRATAR US$'!D240*'OC A CONTRATAR'!$E240</f>
        <v>0</v>
      </c>
      <c r="E240" s="151">
        <f>IF($E$2=0,Encargos!C245,$E$2)</f>
        <v>5.35</v>
      </c>
      <c r="F240" s="1">
        <f t="shared" si="23"/>
        <v>51805</v>
      </c>
      <c r="G240" s="52">
        <f>'OC A CONTRATAR US$'!G240*'OC A CONTRATAR'!$J240</f>
        <v>0</v>
      </c>
      <c r="H240" s="52">
        <f>'OC A CONTRATAR US$'!H240*'OC A CONTRATAR'!$J240</f>
        <v>0</v>
      </c>
      <c r="I240" s="52">
        <f>'OC A CONTRATAR US$'!I240*'OC A CONTRATAR'!$J240</f>
        <v>0</v>
      </c>
      <c r="J240" s="151">
        <f>IF($J$2=0,Encargos!C245,$J$2)</f>
        <v>4.8413000000000004</v>
      </c>
      <c r="K240" s="1">
        <f t="shared" si="24"/>
        <v>51805</v>
      </c>
      <c r="L240" s="52">
        <f>'OC A CONTRATAR US$'!L240*'OC A CONTRATAR'!$O240</f>
        <v>0</v>
      </c>
      <c r="M240" s="52">
        <f>'OC A CONTRATAR US$'!M240*'OC A CONTRATAR'!$O240</f>
        <v>0</v>
      </c>
      <c r="N240" s="52">
        <f>'OC A CONTRATAR US$'!N240*'OC A CONTRATAR'!$O240</f>
        <v>0</v>
      </c>
      <c r="O240" s="151">
        <f>IF($O$2=0,Encargos!C245,$O$2)</f>
        <v>4.8413000000000004</v>
      </c>
      <c r="P240" s="1">
        <f t="shared" si="25"/>
        <v>51805</v>
      </c>
      <c r="Q240" s="52"/>
      <c r="R240" s="52"/>
      <c r="S240" s="52"/>
      <c r="T240" s="151">
        <f>IF($T$2=0,Encargos!M245,$T$2)</f>
        <v>0</v>
      </c>
      <c r="V240" s="1">
        <f t="shared" si="26"/>
        <v>51805</v>
      </c>
      <c r="W240" s="52">
        <v>0</v>
      </c>
      <c r="X240" s="52">
        <v>0</v>
      </c>
      <c r="Y240" s="52">
        <f t="shared" si="29"/>
        <v>0</v>
      </c>
      <c r="Z240" s="151"/>
      <c r="AB240" s="76">
        <f t="shared" si="27"/>
        <v>51805</v>
      </c>
      <c r="AC240" s="21">
        <f t="shared" si="28"/>
        <v>0</v>
      </c>
      <c r="AD240" s="21">
        <f t="shared" si="31"/>
        <v>0</v>
      </c>
      <c r="AE240" s="21">
        <f t="shared" si="31"/>
        <v>0</v>
      </c>
    </row>
    <row r="241" spans="1:31" x14ac:dyDescent="0.3">
      <c r="A241" s="1">
        <f t="shared" si="22"/>
        <v>51835</v>
      </c>
      <c r="B241" s="52">
        <f>'OC A CONTRATAR US$'!B241*'OC A CONTRATAR'!$E241</f>
        <v>0</v>
      </c>
      <c r="C241" s="52">
        <f>'OC A CONTRATAR US$'!C241*'OC A CONTRATAR'!$E241</f>
        <v>0</v>
      </c>
      <c r="D241" s="52">
        <f>'OC A CONTRATAR US$'!D241*'OC A CONTRATAR'!$E241</f>
        <v>0</v>
      </c>
      <c r="E241" s="151">
        <f>IF($E$2=0,Encargos!C246,$E$2)</f>
        <v>5.35</v>
      </c>
      <c r="F241" s="1">
        <f t="shared" si="23"/>
        <v>51835</v>
      </c>
      <c r="G241" s="52">
        <f>'OC A CONTRATAR US$'!G241*'OC A CONTRATAR'!$J241</f>
        <v>0</v>
      </c>
      <c r="H241" s="52">
        <f>'OC A CONTRATAR US$'!H241*'OC A CONTRATAR'!$J241</f>
        <v>0</v>
      </c>
      <c r="I241" s="52">
        <f>'OC A CONTRATAR US$'!I241*'OC A CONTRATAR'!$J241</f>
        <v>0</v>
      </c>
      <c r="J241" s="151">
        <f>IF($J$2=0,Encargos!C246,$J$2)</f>
        <v>4.8413000000000004</v>
      </c>
      <c r="K241" s="1">
        <f t="shared" si="24"/>
        <v>51835</v>
      </c>
      <c r="L241" s="52">
        <f>'OC A CONTRATAR US$'!L241*'OC A CONTRATAR'!$O241</f>
        <v>0</v>
      </c>
      <c r="M241" s="52">
        <f>'OC A CONTRATAR US$'!M241*'OC A CONTRATAR'!$O241</f>
        <v>0</v>
      </c>
      <c r="N241" s="52">
        <f>'OC A CONTRATAR US$'!N241*'OC A CONTRATAR'!$O241</f>
        <v>0</v>
      </c>
      <c r="O241" s="151">
        <f>IF($O$2=0,Encargos!C246,$O$2)</f>
        <v>4.8413000000000004</v>
      </c>
      <c r="P241" s="1">
        <f t="shared" si="25"/>
        <v>51835</v>
      </c>
      <c r="Q241" s="52"/>
      <c r="R241" s="52"/>
      <c r="S241" s="52"/>
      <c r="T241" s="151">
        <f>IF($T$2=0,Encargos!M246,$T$2)</f>
        <v>0</v>
      </c>
      <c r="V241" s="1">
        <f t="shared" si="26"/>
        <v>51835</v>
      </c>
      <c r="W241" s="52">
        <v>0</v>
      </c>
      <c r="X241" s="52">
        <v>0</v>
      </c>
      <c r="Y241" s="52">
        <f t="shared" si="29"/>
        <v>0</v>
      </c>
      <c r="Z241" s="151"/>
      <c r="AB241" s="76">
        <f t="shared" si="27"/>
        <v>51835</v>
      </c>
      <c r="AC241" s="21">
        <f t="shared" si="28"/>
        <v>0</v>
      </c>
      <c r="AD241" s="21">
        <f t="shared" si="31"/>
        <v>0</v>
      </c>
      <c r="AE241" s="21">
        <f t="shared" si="31"/>
        <v>0</v>
      </c>
    </row>
    <row r="242" spans="1:31" x14ac:dyDescent="0.3">
      <c r="A242" s="1">
        <f t="shared" si="22"/>
        <v>51866</v>
      </c>
      <c r="B242" s="52">
        <f>'OC A CONTRATAR US$'!B242*'OC A CONTRATAR'!$E242</f>
        <v>16049999.999999998</v>
      </c>
      <c r="C242" s="52">
        <f>'OC A CONTRATAR US$'!C242*'OC A CONTRATAR'!$E242</f>
        <v>4610101.6875</v>
      </c>
      <c r="D242" s="52">
        <f>'OC A CONTRATAR US$'!D242*'OC A CONTRATAR'!$E242</f>
        <v>20660101.6875</v>
      </c>
      <c r="E242" s="151">
        <f>IF($E$2=0,Encargos!C247,$E$2)</f>
        <v>5.35</v>
      </c>
      <c r="F242" s="1">
        <f t="shared" si="23"/>
        <v>51866</v>
      </c>
      <c r="G242" s="52">
        <f>'OC A CONTRATAR US$'!G242*'OC A CONTRATAR'!$J242</f>
        <v>6147243.1912681926</v>
      </c>
      <c r="H242" s="52">
        <f>'OC A CONTRATAR US$'!H242*'OC A CONTRATAR'!$J242</f>
        <v>1647982.6663905992</v>
      </c>
      <c r="I242" s="52">
        <f>'OC A CONTRATAR US$'!I242*'OC A CONTRATAR'!$J242</f>
        <v>7795225.8576587923</v>
      </c>
      <c r="J242" s="151">
        <f>IF($J$2=0,Encargos!C247,$J$2)</f>
        <v>4.8413000000000004</v>
      </c>
      <c r="K242" s="1">
        <f t="shared" si="24"/>
        <v>51866</v>
      </c>
      <c r="L242" s="52">
        <f>'OC A CONTRATAR US$'!L242*'OC A CONTRATAR'!$O242</f>
        <v>27204607.101715628</v>
      </c>
      <c r="M242" s="52">
        <f>'OC A CONTRATAR US$'!M242*'OC A CONTRATAR'!$O242</f>
        <v>21740861.016014159</v>
      </c>
      <c r="N242" s="52">
        <f>'OC A CONTRATAR US$'!N242*'OC A CONTRATAR'!$O242</f>
        <v>48945468.117729791</v>
      </c>
      <c r="O242" s="151">
        <f>IF($O$2=0,Encargos!C247,$O$2)</f>
        <v>4.8413000000000004</v>
      </c>
      <c r="P242" s="1">
        <f t="shared" si="25"/>
        <v>51866</v>
      </c>
      <c r="Q242" s="52"/>
      <c r="R242" s="52"/>
      <c r="S242" s="52"/>
      <c r="T242" s="151">
        <f>IF($T$2=0,Encargos!M247,$T$2)</f>
        <v>0</v>
      </c>
      <c r="V242" s="1">
        <f t="shared" si="26"/>
        <v>51866</v>
      </c>
      <c r="W242" s="52">
        <v>0</v>
      </c>
      <c r="X242" s="52">
        <v>0</v>
      </c>
      <c r="Y242" s="52">
        <f t="shared" si="29"/>
        <v>0</v>
      </c>
      <c r="Z242" s="151"/>
      <c r="AB242" s="76">
        <f t="shared" si="27"/>
        <v>51866</v>
      </c>
      <c r="AC242" s="21">
        <f t="shared" si="28"/>
        <v>0</v>
      </c>
      <c r="AD242" s="21">
        <f t="shared" si="31"/>
        <v>27998945.369904757</v>
      </c>
      <c r="AE242" s="21">
        <f t="shared" si="31"/>
        <v>77400795.662888587</v>
      </c>
    </row>
    <row r="243" spans="1:31" x14ac:dyDescent="0.3">
      <c r="A243" s="1">
        <f t="shared" si="22"/>
        <v>51897</v>
      </c>
      <c r="B243" s="52">
        <f>'OC A CONTRATAR US$'!B243*'OC A CONTRATAR'!$E243</f>
        <v>0</v>
      </c>
      <c r="C243" s="52">
        <f>'OC A CONTRATAR US$'!C243*'OC A CONTRATAR'!$E243</f>
        <v>0</v>
      </c>
      <c r="D243" s="52">
        <f>'OC A CONTRATAR US$'!D243*'OC A CONTRATAR'!$E243</f>
        <v>0</v>
      </c>
      <c r="E243" s="151">
        <f>IF($E$2=0,Encargos!C248,$E$2)</f>
        <v>5.35</v>
      </c>
      <c r="F243" s="1">
        <f t="shared" si="23"/>
        <v>51897</v>
      </c>
      <c r="G243" s="52">
        <f>'OC A CONTRATAR US$'!G243*'OC A CONTRATAR'!$J243</f>
        <v>0</v>
      </c>
      <c r="H243" s="52">
        <f>'OC A CONTRATAR US$'!H243*'OC A CONTRATAR'!$J243</f>
        <v>0</v>
      </c>
      <c r="I243" s="52">
        <f>'OC A CONTRATAR US$'!I243*'OC A CONTRATAR'!$J243</f>
        <v>0</v>
      </c>
      <c r="J243" s="151">
        <f>IF($J$2=0,Encargos!C248,$J$2)</f>
        <v>4.8413000000000004</v>
      </c>
      <c r="K243" s="1">
        <f t="shared" si="24"/>
        <v>51897</v>
      </c>
      <c r="L243" s="52">
        <f>'OC A CONTRATAR US$'!L243*'OC A CONTRATAR'!$O243</f>
        <v>0</v>
      </c>
      <c r="M243" s="52">
        <f>'OC A CONTRATAR US$'!M243*'OC A CONTRATAR'!$O243</f>
        <v>0</v>
      </c>
      <c r="N243" s="52">
        <f>'OC A CONTRATAR US$'!N243*'OC A CONTRATAR'!$O243</f>
        <v>0</v>
      </c>
      <c r="O243" s="151">
        <f>IF($O$2=0,Encargos!C248,$O$2)</f>
        <v>4.8413000000000004</v>
      </c>
      <c r="P243" s="1">
        <f t="shared" si="25"/>
        <v>51897</v>
      </c>
      <c r="Q243" s="52"/>
      <c r="R243" s="52"/>
      <c r="S243" s="52"/>
      <c r="T243" s="151">
        <f>IF($T$2=0,Encargos!M248,$T$2)</f>
        <v>0</v>
      </c>
      <c r="V243" s="1">
        <f t="shared" si="26"/>
        <v>51897</v>
      </c>
      <c r="W243" s="52">
        <v>0</v>
      </c>
      <c r="X243" s="52">
        <v>0</v>
      </c>
      <c r="Y243" s="52">
        <f t="shared" si="29"/>
        <v>0</v>
      </c>
      <c r="Z243" s="151"/>
      <c r="AB243" s="76">
        <f t="shared" si="27"/>
        <v>51897</v>
      </c>
      <c r="AC243" s="21">
        <f t="shared" si="28"/>
        <v>49401850.292983815</v>
      </c>
      <c r="AD243" s="21">
        <f t="shared" ref="AD243:AE262" si="32">SUMIF($A$2:$Z$2,AD$2,$A243:$Z243)</f>
        <v>0</v>
      </c>
      <c r="AE243" s="21">
        <f t="shared" si="32"/>
        <v>0</v>
      </c>
    </row>
    <row r="244" spans="1:31" x14ac:dyDescent="0.3">
      <c r="A244" s="1">
        <f t="shared" si="22"/>
        <v>51925</v>
      </c>
      <c r="B244" s="52">
        <f>'OC A CONTRATAR US$'!B244*'OC A CONTRATAR'!$E244</f>
        <v>0</v>
      </c>
      <c r="C244" s="52">
        <f>'OC A CONTRATAR US$'!C244*'OC A CONTRATAR'!$E244</f>
        <v>0</v>
      </c>
      <c r="D244" s="52">
        <f>'OC A CONTRATAR US$'!D244*'OC A CONTRATAR'!$E244</f>
        <v>0</v>
      </c>
      <c r="E244" s="151">
        <f>IF($E$2=0,Encargos!C249,$E$2)</f>
        <v>5.35</v>
      </c>
      <c r="F244" s="1">
        <f t="shared" si="23"/>
        <v>51925</v>
      </c>
      <c r="G244" s="52">
        <f>'OC A CONTRATAR US$'!G244*'OC A CONTRATAR'!$J244</f>
        <v>0</v>
      </c>
      <c r="H244" s="52">
        <f>'OC A CONTRATAR US$'!H244*'OC A CONTRATAR'!$J244</f>
        <v>0</v>
      </c>
      <c r="I244" s="52">
        <f>'OC A CONTRATAR US$'!I244*'OC A CONTRATAR'!$J244</f>
        <v>0</v>
      </c>
      <c r="J244" s="151">
        <f>IF($J$2=0,Encargos!C249,$J$2)</f>
        <v>4.8413000000000004</v>
      </c>
      <c r="K244" s="1">
        <f t="shared" si="24"/>
        <v>51925</v>
      </c>
      <c r="L244" s="52">
        <f>'OC A CONTRATAR US$'!L244*'OC A CONTRATAR'!$O244</f>
        <v>0</v>
      </c>
      <c r="M244" s="52">
        <f>'OC A CONTRATAR US$'!M244*'OC A CONTRATAR'!$O244</f>
        <v>0</v>
      </c>
      <c r="N244" s="52">
        <f>'OC A CONTRATAR US$'!N244*'OC A CONTRATAR'!$O244</f>
        <v>0</v>
      </c>
      <c r="O244" s="151">
        <f>IF($O$2=0,Encargos!C249,$O$2)</f>
        <v>4.8413000000000004</v>
      </c>
      <c r="P244" s="1">
        <f t="shared" si="25"/>
        <v>51925</v>
      </c>
      <c r="Q244" s="52"/>
      <c r="R244" s="52"/>
      <c r="S244" s="52"/>
      <c r="T244" s="151">
        <f>IF($T$2=0,Encargos!M249,$T$2)</f>
        <v>0</v>
      </c>
      <c r="V244" s="1">
        <f t="shared" si="26"/>
        <v>51925</v>
      </c>
      <c r="W244" s="52">
        <v>0</v>
      </c>
      <c r="X244" s="52">
        <v>0</v>
      </c>
      <c r="Y244" s="52">
        <f t="shared" si="29"/>
        <v>0</v>
      </c>
      <c r="Z244" s="151"/>
      <c r="AB244" s="76">
        <f t="shared" si="27"/>
        <v>51925</v>
      </c>
      <c r="AC244" s="21">
        <f t="shared" si="28"/>
        <v>0</v>
      </c>
      <c r="AD244" s="21">
        <f t="shared" si="32"/>
        <v>0</v>
      </c>
      <c r="AE244" s="21">
        <f t="shared" si="32"/>
        <v>0</v>
      </c>
    </row>
    <row r="245" spans="1:31" x14ac:dyDescent="0.3">
      <c r="A245" s="1">
        <f t="shared" si="22"/>
        <v>51956</v>
      </c>
      <c r="B245" s="52">
        <f>'OC A CONTRATAR US$'!B245*'OC A CONTRATAR'!$E245</f>
        <v>0</v>
      </c>
      <c r="C245" s="52">
        <f>'OC A CONTRATAR US$'!C245*'OC A CONTRATAR'!$E245</f>
        <v>0</v>
      </c>
      <c r="D245" s="52">
        <f>'OC A CONTRATAR US$'!D245*'OC A CONTRATAR'!$E245</f>
        <v>0</v>
      </c>
      <c r="E245" s="151">
        <f>IF($E$2=0,Encargos!C250,$E$2)</f>
        <v>5.35</v>
      </c>
      <c r="F245" s="1">
        <f t="shared" si="23"/>
        <v>51956</v>
      </c>
      <c r="G245" s="52">
        <f>'OC A CONTRATAR US$'!G245*'OC A CONTRATAR'!$J245</f>
        <v>0</v>
      </c>
      <c r="H245" s="52">
        <f>'OC A CONTRATAR US$'!H245*'OC A CONTRATAR'!$J245</f>
        <v>0</v>
      </c>
      <c r="I245" s="52">
        <f>'OC A CONTRATAR US$'!I245*'OC A CONTRATAR'!$J245</f>
        <v>0</v>
      </c>
      <c r="J245" s="151">
        <f>IF($J$2=0,Encargos!C250,$J$2)</f>
        <v>4.8413000000000004</v>
      </c>
      <c r="K245" s="1">
        <f t="shared" si="24"/>
        <v>51956</v>
      </c>
      <c r="L245" s="52">
        <f>'OC A CONTRATAR US$'!L245*'OC A CONTRATAR'!$O245</f>
        <v>0</v>
      </c>
      <c r="M245" s="52">
        <f>'OC A CONTRATAR US$'!M245*'OC A CONTRATAR'!$O245</f>
        <v>0</v>
      </c>
      <c r="N245" s="52">
        <f>'OC A CONTRATAR US$'!N245*'OC A CONTRATAR'!$O245</f>
        <v>0</v>
      </c>
      <c r="O245" s="151">
        <f>IF($O$2=0,Encargos!C250,$O$2)</f>
        <v>4.8413000000000004</v>
      </c>
      <c r="P245" s="1">
        <f t="shared" si="25"/>
        <v>51956</v>
      </c>
      <c r="Q245" s="52"/>
      <c r="R245" s="52"/>
      <c r="S245" s="52"/>
      <c r="T245" s="151">
        <f>IF($T$2=0,Encargos!M250,$T$2)</f>
        <v>0</v>
      </c>
      <c r="V245" s="1">
        <f t="shared" si="26"/>
        <v>51956</v>
      </c>
      <c r="W245" s="52">
        <v>0</v>
      </c>
      <c r="X245" s="52">
        <v>0</v>
      </c>
      <c r="Y245" s="52">
        <f t="shared" si="29"/>
        <v>0</v>
      </c>
      <c r="Z245" s="151"/>
      <c r="AB245" s="76">
        <f t="shared" si="27"/>
        <v>51956</v>
      </c>
      <c r="AC245" s="21">
        <f t="shared" si="28"/>
        <v>0</v>
      </c>
      <c r="AD245" s="21">
        <f t="shared" si="32"/>
        <v>0</v>
      </c>
      <c r="AE245" s="21">
        <f t="shared" si="32"/>
        <v>0</v>
      </c>
    </row>
    <row r="246" spans="1:31" x14ac:dyDescent="0.3">
      <c r="A246" s="1">
        <f t="shared" si="22"/>
        <v>51986</v>
      </c>
      <c r="B246" s="52">
        <f>'OC A CONTRATAR US$'!B246*'OC A CONTRATAR'!$E246</f>
        <v>0</v>
      </c>
      <c r="C246" s="52">
        <f>'OC A CONTRATAR US$'!C246*'OC A CONTRATAR'!$E246</f>
        <v>0</v>
      </c>
      <c r="D246" s="52">
        <f>'OC A CONTRATAR US$'!D246*'OC A CONTRATAR'!$E246</f>
        <v>0</v>
      </c>
      <c r="E246" s="151">
        <f>IF($E$2=0,Encargos!C251,$E$2)</f>
        <v>5.35</v>
      </c>
      <c r="F246" s="1">
        <f t="shared" si="23"/>
        <v>51986</v>
      </c>
      <c r="G246" s="52">
        <f>'OC A CONTRATAR US$'!G246*'OC A CONTRATAR'!$J246</f>
        <v>0</v>
      </c>
      <c r="H246" s="52">
        <f>'OC A CONTRATAR US$'!H246*'OC A CONTRATAR'!$J246</f>
        <v>0</v>
      </c>
      <c r="I246" s="52">
        <f>'OC A CONTRATAR US$'!I246*'OC A CONTRATAR'!$J246</f>
        <v>0</v>
      </c>
      <c r="J246" s="151">
        <f>IF($J$2=0,Encargos!C251,$J$2)</f>
        <v>4.8413000000000004</v>
      </c>
      <c r="K246" s="1">
        <f t="shared" si="24"/>
        <v>51986</v>
      </c>
      <c r="L246" s="52">
        <f>'OC A CONTRATAR US$'!L246*'OC A CONTRATAR'!$O246</f>
        <v>0</v>
      </c>
      <c r="M246" s="52">
        <f>'OC A CONTRATAR US$'!M246*'OC A CONTRATAR'!$O246</f>
        <v>0</v>
      </c>
      <c r="N246" s="52">
        <f>'OC A CONTRATAR US$'!N246*'OC A CONTRATAR'!$O246</f>
        <v>0</v>
      </c>
      <c r="O246" s="151">
        <f>IF($O$2=0,Encargos!C251,$O$2)</f>
        <v>4.8413000000000004</v>
      </c>
      <c r="P246" s="1">
        <f t="shared" si="25"/>
        <v>51986</v>
      </c>
      <c r="Q246" s="52"/>
      <c r="R246" s="52"/>
      <c r="S246" s="52"/>
      <c r="T246" s="151">
        <f>IF($T$2=0,Encargos!M251,$T$2)</f>
        <v>0</v>
      </c>
      <c r="V246" s="1">
        <f t="shared" si="26"/>
        <v>51986</v>
      </c>
      <c r="W246" s="52">
        <v>0</v>
      </c>
      <c r="X246" s="52">
        <v>0</v>
      </c>
      <c r="Y246" s="52">
        <f t="shared" si="29"/>
        <v>0</v>
      </c>
      <c r="Z246" s="151"/>
      <c r="AB246" s="76">
        <f t="shared" si="27"/>
        <v>51986</v>
      </c>
      <c r="AC246" s="21">
        <f t="shared" si="28"/>
        <v>0</v>
      </c>
      <c r="AD246" s="21">
        <f t="shared" si="32"/>
        <v>0</v>
      </c>
      <c r="AE246" s="21">
        <f t="shared" si="32"/>
        <v>0</v>
      </c>
    </row>
    <row r="247" spans="1:31" x14ac:dyDescent="0.3">
      <c r="A247" s="1">
        <f t="shared" si="22"/>
        <v>52017</v>
      </c>
      <c r="B247" s="52">
        <f>'OC A CONTRATAR US$'!B247*'OC A CONTRATAR'!$E247</f>
        <v>0</v>
      </c>
      <c r="C247" s="52">
        <f>'OC A CONTRATAR US$'!C247*'OC A CONTRATAR'!$E247</f>
        <v>0</v>
      </c>
      <c r="D247" s="52">
        <f>'OC A CONTRATAR US$'!D247*'OC A CONTRATAR'!$E247</f>
        <v>0</v>
      </c>
      <c r="E247" s="151">
        <f>IF($E$2=0,Encargos!C252,$E$2)</f>
        <v>5.35</v>
      </c>
      <c r="F247" s="1">
        <f t="shared" si="23"/>
        <v>52017</v>
      </c>
      <c r="G247" s="52">
        <f>'OC A CONTRATAR US$'!G247*'OC A CONTRATAR'!$J247</f>
        <v>0</v>
      </c>
      <c r="H247" s="52">
        <f>'OC A CONTRATAR US$'!H247*'OC A CONTRATAR'!$J247</f>
        <v>0</v>
      </c>
      <c r="I247" s="52">
        <f>'OC A CONTRATAR US$'!I247*'OC A CONTRATAR'!$J247</f>
        <v>0</v>
      </c>
      <c r="J247" s="151">
        <f>IF($J$2=0,Encargos!C252,$J$2)</f>
        <v>4.8413000000000004</v>
      </c>
      <c r="K247" s="1">
        <f t="shared" si="24"/>
        <v>52017</v>
      </c>
      <c r="L247" s="52">
        <f>'OC A CONTRATAR US$'!L247*'OC A CONTRATAR'!$O247</f>
        <v>0</v>
      </c>
      <c r="M247" s="52">
        <f>'OC A CONTRATAR US$'!M247*'OC A CONTRATAR'!$O247</f>
        <v>0</v>
      </c>
      <c r="N247" s="52">
        <f>'OC A CONTRATAR US$'!N247*'OC A CONTRATAR'!$O247</f>
        <v>0</v>
      </c>
      <c r="O247" s="151">
        <f>IF($O$2=0,Encargos!C252,$O$2)</f>
        <v>4.8413000000000004</v>
      </c>
      <c r="P247" s="1">
        <f t="shared" si="25"/>
        <v>52017</v>
      </c>
      <c r="Q247" s="52"/>
      <c r="R247" s="52"/>
      <c r="S247" s="52"/>
      <c r="T247" s="151">
        <f>IF($T$2=0,Encargos!M252,$T$2)</f>
        <v>0</v>
      </c>
      <c r="V247" s="1">
        <f t="shared" si="26"/>
        <v>52017</v>
      </c>
      <c r="W247" s="52">
        <v>0</v>
      </c>
      <c r="X247" s="52">
        <v>0</v>
      </c>
      <c r="Y247" s="52">
        <f t="shared" si="29"/>
        <v>0</v>
      </c>
      <c r="Z247" s="151"/>
      <c r="AB247" s="76">
        <f t="shared" si="27"/>
        <v>52017</v>
      </c>
      <c r="AC247" s="21">
        <f t="shared" si="28"/>
        <v>0</v>
      </c>
      <c r="AD247" s="21">
        <f t="shared" si="32"/>
        <v>0</v>
      </c>
      <c r="AE247" s="21">
        <f t="shared" si="32"/>
        <v>0</v>
      </c>
    </row>
    <row r="248" spans="1:31" x14ac:dyDescent="0.3">
      <c r="A248" s="1">
        <f t="shared" si="22"/>
        <v>52047</v>
      </c>
      <c r="B248" s="52">
        <f>'OC A CONTRATAR US$'!B248*'OC A CONTRATAR'!$E248</f>
        <v>16049999.999999998</v>
      </c>
      <c r="C248" s="52">
        <f>'OC A CONTRATAR US$'!C248*'OC A CONTRATAR'!$E248</f>
        <v>4279249.2166666677</v>
      </c>
      <c r="D248" s="52">
        <f>'OC A CONTRATAR US$'!D248*'OC A CONTRATAR'!$E248</f>
        <v>20329249.216666669</v>
      </c>
      <c r="E248" s="151">
        <f>IF($E$2=0,Encargos!C253,$E$2)</f>
        <v>5.35</v>
      </c>
      <c r="F248" s="1">
        <f t="shared" si="23"/>
        <v>52047</v>
      </c>
      <c r="G248" s="52">
        <f>'OC A CONTRATAR US$'!G248*'OC A CONTRATAR'!$J248</f>
        <v>6147243.1912681926</v>
      </c>
      <c r="H248" s="52">
        <f>'OC A CONTRATAR US$'!H248*'OC A CONTRATAR'!$J248</f>
        <v>1521907.4897268398</v>
      </c>
      <c r="I248" s="52">
        <f>'OC A CONTRATAR US$'!I248*'OC A CONTRATAR'!$J248</f>
        <v>7669150.6809950322</v>
      </c>
      <c r="J248" s="151">
        <f>IF($J$2=0,Encargos!C253,$J$2)</f>
        <v>4.8413000000000004</v>
      </c>
      <c r="K248" s="1">
        <f t="shared" si="24"/>
        <v>52047</v>
      </c>
      <c r="L248" s="52">
        <f>'OC A CONTRATAR US$'!L248*'OC A CONTRATAR'!$O248</f>
        <v>27204607.101715628</v>
      </c>
      <c r="M248" s="52">
        <f>'OC A CONTRATAR US$'!M248*'OC A CONTRATAR'!$O248</f>
        <v>21021445.760778703</v>
      </c>
      <c r="N248" s="52">
        <f>'OC A CONTRATAR US$'!N248*'OC A CONTRATAR'!$O248</f>
        <v>48226052.862494335</v>
      </c>
      <c r="O248" s="151">
        <f>IF($O$2=0,Encargos!C253,$O$2)</f>
        <v>4.8413000000000004</v>
      </c>
      <c r="P248" s="1">
        <f t="shared" si="25"/>
        <v>52047</v>
      </c>
      <c r="Q248" s="52"/>
      <c r="R248" s="52"/>
      <c r="S248" s="52"/>
      <c r="T248" s="151">
        <f>IF($T$2=0,Encargos!M253,$T$2)</f>
        <v>0</v>
      </c>
      <c r="V248" s="1">
        <f t="shared" si="26"/>
        <v>52047</v>
      </c>
      <c r="W248" s="52">
        <v>0</v>
      </c>
      <c r="X248" s="52">
        <v>0</v>
      </c>
      <c r="Y248" s="52">
        <f t="shared" si="29"/>
        <v>0</v>
      </c>
      <c r="Z248" s="151"/>
      <c r="AB248" s="76">
        <f t="shared" si="27"/>
        <v>52047</v>
      </c>
      <c r="AC248" s="21">
        <f t="shared" si="28"/>
        <v>0</v>
      </c>
      <c r="AD248" s="21">
        <f t="shared" si="32"/>
        <v>26822602.467172209</v>
      </c>
      <c r="AE248" s="21">
        <f t="shared" si="32"/>
        <v>76224452.760156035</v>
      </c>
    </row>
    <row r="249" spans="1:31" x14ac:dyDescent="0.3">
      <c r="A249" s="1">
        <f t="shared" si="22"/>
        <v>52078</v>
      </c>
      <c r="B249" s="52">
        <f>'OC A CONTRATAR US$'!B249*'OC A CONTRATAR'!$E249</f>
        <v>0</v>
      </c>
      <c r="C249" s="52">
        <f>'OC A CONTRATAR US$'!C249*'OC A CONTRATAR'!$E249</f>
        <v>0</v>
      </c>
      <c r="D249" s="52">
        <f>'OC A CONTRATAR US$'!D249*'OC A CONTRATAR'!$E249</f>
        <v>0</v>
      </c>
      <c r="E249" s="151">
        <f>IF($E$2=0,Encargos!C254,$E$2)</f>
        <v>5.35</v>
      </c>
      <c r="F249" s="1">
        <f t="shared" si="23"/>
        <v>52078</v>
      </c>
      <c r="G249" s="52">
        <f>'OC A CONTRATAR US$'!G249*'OC A CONTRATAR'!$J249</f>
        <v>0</v>
      </c>
      <c r="H249" s="52">
        <f>'OC A CONTRATAR US$'!H249*'OC A CONTRATAR'!$J249</f>
        <v>0</v>
      </c>
      <c r="I249" s="52">
        <f>'OC A CONTRATAR US$'!I249*'OC A CONTRATAR'!$J249</f>
        <v>0</v>
      </c>
      <c r="J249" s="151">
        <f>IF($J$2=0,Encargos!C254,$J$2)</f>
        <v>4.8413000000000004</v>
      </c>
      <c r="K249" s="1">
        <f t="shared" si="24"/>
        <v>52078</v>
      </c>
      <c r="L249" s="52">
        <f>'OC A CONTRATAR US$'!L249*'OC A CONTRATAR'!$O249</f>
        <v>0</v>
      </c>
      <c r="M249" s="52">
        <f>'OC A CONTRATAR US$'!M249*'OC A CONTRATAR'!$O249</f>
        <v>0</v>
      </c>
      <c r="N249" s="52">
        <f>'OC A CONTRATAR US$'!N249*'OC A CONTRATAR'!$O249</f>
        <v>0</v>
      </c>
      <c r="O249" s="151">
        <f>IF($O$2=0,Encargos!C254,$O$2)</f>
        <v>4.8413000000000004</v>
      </c>
      <c r="P249" s="1">
        <f t="shared" si="25"/>
        <v>52078</v>
      </c>
      <c r="Q249" s="52"/>
      <c r="R249" s="52"/>
      <c r="S249" s="52"/>
      <c r="T249" s="151">
        <f>IF($T$2=0,Encargos!M254,$T$2)</f>
        <v>0</v>
      </c>
      <c r="V249" s="1">
        <f t="shared" si="26"/>
        <v>52078</v>
      </c>
      <c r="W249" s="52">
        <v>0</v>
      </c>
      <c r="X249" s="52">
        <v>0</v>
      </c>
      <c r="Y249" s="52">
        <f t="shared" si="29"/>
        <v>0</v>
      </c>
      <c r="Z249" s="151"/>
      <c r="AB249" s="76">
        <f t="shared" si="27"/>
        <v>52078</v>
      </c>
      <c r="AC249" s="21">
        <f t="shared" si="28"/>
        <v>49401850.292983815</v>
      </c>
      <c r="AD249" s="21">
        <f t="shared" si="32"/>
        <v>0</v>
      </c>
      <c r="AE249" s="21">
        <f t="shared" si="32"/>
        <v>0</v>
      </c>
    </row>
    <row r="250" spans="1:31" x14ac:dyDescent="0.3">
      <c r="A250" s="1">
        <f t="shared" si="22"/>
        <v>52109</v>
      </c>
      <c r="B250" s="52">
        <f>'OC A CONTRATAR US$'!B250*'OC A CONTRATAR'!$E250</f>
        <v>0</v>
      </c>
      <c r="C250" s="52">
        <f>'OC A CONTRATAR US$'!C250*'OC A CONTRATAR'!$E250</f>
        <v>0</v>
      </c>
      <c r="D250" s="52">
        <f>'OC A CONTRATAR US$'!D250*'OC A CONTRATAR'!$E250</f>
        <v>0</v>
      </c>
      <c r="E250" s="151">
        <f>IF($E$2=0,Encargos!C255,$E$2)</f>
        <v>5.35</v>
      </c>
      <c r="F250" s="1">
        <f t="shared" si="23"/>
        <v>52109</v>
      </c>
      <c r="G250" s="52">
        <f>'OC A CONTRATAR US$'!G250*'OC A CONTRATAR'!$J250</f>
        <v>0</v>
      </c>
      <c r="H250" s="52">
        <f>'OC A CONTRATAR US$'!H250*'OC A CONTRATAR'!$J250</f>
        <v>0</v>
      </c>
      <c r="I250" s="52">
        <f>'OC A CONTRATAR US$'!I250*'OC A CONTRATAR'!$J250</f>
        <v>0</v>
      </c>
      <c r="J250" s="151">
        <f>IF($J$2=0,Encargos!C255,$J$2)</f>
        <v>4.8413000000000004</v>
      </c>
      <c r="K250" s="1">
        <f t="shared" si="24"/>
        <v>52109</v>
      </c>
      <c r="L250" s="52">
        <f>'OC A CONTRATAR US$'!L250*'OC A CONTRATAR'!$O250</f>
        <v>0</v>
      </c>
      <c r="M250" s="52">
        <f>'OC A CONTRATAR US$'!M250*'OC A CONTRATAR'!$O250</f>
        <v>0</v>
      </c>
      <c r="N250" s="52">
        <f>'OC A CONTRATAR US$'!N250*'OC A CONTRATAR'!$O250</f>
        <v>0</v>
      </c>
      <c r="O250" s="151">
        <f>IF($O$2=0,Encargos!C255,$O$2)</f>
        <v>4.8413000000000004</v>
      </c>
      <c r="P250" s="1">
        <f t="shared" si="25"/>
        <v>52109</v>
      </c>
      <c r="Q250" s="52"/>
      <c r="R250" s="52"/>
      <c r="S250" s="52"/>
      <c r="T250" s="151">
        <f>IF($T$2=0,Encargos!M255,$T$2)</f>
        <v>0</v>
      </c>
      <c r="V250" s="1">
        <f t="shared" si="26"/>
        <v>52109</v>
      </c>
      <c r="W250" s="52">
        <v>0</v>
      </c>
      <c r="X250" s="52">
        <v>0</v>
      </c>
      <c r="Y250" s="52">
        <f t="shared" si="29"/>
        <v>0</v>
      </c>
      <c r="Z250" s="151"/>
      <c r="AB250" s="76">
        <f t="shared" si="27"/>
        <v>52109</v>
      </c>
      <c r="AC250" s="21">
        <f t="shared" si="28"/>
        <v>0</v>
      </c>
      <c r="AD250" s="21">
        <f t="shared" si="32"/>
        <v>0</v>
      </c>
      <c r="AE250" s="21">
        <f t="shared" si="32"/>
        <v>0</v>
      </c>
    </row>
    <row r="251" spans="1:31" x14ac:dyDescent="0.3">
      <c r="A251" s="1">
        <f t="shared" si="22"/>
        <v>52139</v>
      </c>
      <c r="B251" s="52">
        <f>'OC A CONTRATAR US$'!B251*'OC A CONTRATAR'!$E251</f>
        <v>0</v>
      </c>
      <c r="C251" s="52">
        <f>'OC A CONTRATAR US$'!C251*'OC A CONTRATAR'!$E251</f>
        <v>0</v>
      </c>
      <c r="D251" s="52">
        <f>'OC A CONTRATAR US$'!D251*'OC A CONTRATAR'!$E251</f>
        <v>0</v>
      </c>
      <c r="E251" s="151">
        <f>IF($E$2=0,Encargos!C256,$E$2)</f>
        <v>5.35</v>
      </c>
      <c r="F251" s="1">
        <f t="shared" si="23"/>
        <v>52139</v>
      </c>
      <c r="G251" s="52">
        <f>'OC A CONTRATAR US$'!G251*'OC A CONTRATAR'!$J251</f>
        <v>0</v>
      </c>
      <c r="H251" s="52">
        <f>'OC A CONTRATAR US$'!H251*'OC A CONTRATAR'!$J251</f>
        <v>0</v>
      </c>
      <c r="I251" s="52">
        <f>'OC A CONTRATAR US$'!I251*'OC A CONTRATAR'!$J251</f>
        <v>0</v>
      </c>
      <c r="J251" s="151">
        <f>IF($J$2=0,Encargos!C256,$J$2)</f>
        <v>4.8413000000000004</v>
      </c>
      <c r="K251" s="1">
        <f t="shared" si="24"/>
        <v>52139</v>
      </c>
      <c r="L251" s="52">
        <f>'OC A CONTRATAR US$'!L251*'OC A CONTRATAR'!$O251</f>
        <v>0</v>
      </c>
      <c r="M251" s="52">
        <f>'OC A CONTRATAR US$'!M251*'OC A CONTRATAR'!$O251</f>
        <v>0</v>
      </c>
      <c r="N251" s="52">
        <f>'OC A CONTRATAR US$'!N251*'OC A CONTRATAR'!$O251</f>
        <v>0</v>
      </c>
      <c r="O251" s="151">
        <f>IF($O$2=0,Encargos!C256,$O$2)</f>
        <v>4.8413000000000004</v>
      </c>
      <c r="P251" s="1">
        <f t="shared" si="25"/>
        <v>52139</v>
      </c>
      <c r="Q251" s="52"/>
      <c r="R251" s="52"/>
      <c r="S251" s="52"/>
      <c r="T251" s="151">
        <f>IF($T$2=0,Encargos!M256,$T$2)</f>
        <v>0</v>
      </c>
      <c r="V251" s="1">
        <f t="shared" si="26"/>
        <v>52139</v>
      </c>
      <c r="W251" s="52">
        <v>0</v>
      </c>
      <c r="X251" s="52">
        <v>0</v>
      </c>
      <c r="Y251" s="52">
        <f t="shared" si="29"/>
        <v>0</v>
      </c>
      <c r="Z251" s="151"/>
      <c r="AB251" s="76">
        <f t="shared" si="27"/>
        <v>52139</v>
      </c>
      <c r="AC251" s="21">
        <f t="shared" si="28"/>
        <v>0</v>
      </c>
      <c r="AD251" s="21">
        <f t="shared" si="32"/>
        <v>0</v>
      </c>
      <c r="AE251" s="21">
        <f t="shared" si="32"/>
        <v>0</v>
      </c>
    </row>
    <row r="252" spans="1:31" x14ac:dyDescent="0.3">
      <c r="A252" s="1">
        <f t="shared" ref="A252:A315" si="33">EDATE(A251+1,1)-1</f>
        <v>52170</v>
      </c>
      <c r="B252" s="52">
        <f>'OC A CONTRATAR US$'!B252*'OC A CONTRATAR'!$E252</f>
        <v>0</v>
      </c>
      <c r="C252" s="52">
        <f>'OC A CONTRATAR US$'!C252*'OC A CONTRATAR'!$E252</f>
        <v>0</v>
      </c>
      <c r="D252" s="52">
        <f>'OC A CONTRATAR US$'!D252*'OC A CONTRATAR'!$E252</f>
        <v>0</v>
      </c>
      <c r="E252" s="151">
        <f>IF($E$2=0,Encargos!C257,$E$2)</f>
        <v>5.35</v>
      </c>
      <c r="F252" s="1">
        <f t="shared" ref="F252:F315" si="34">EDATE(F251+1,1)-1</f>
        <v>52170</v>
      </c>
      <c r="G252" s="52">
        <f>'OC A CONTRATAR US$'!G252*'OC A CONTRATAR'!$J252</f>
        <v>0</v>
      </c>
      <c r="H252" s="52">
        <f>'OC A CONTRATAR US$'!H252*'OC A CONTRATAR'!$J252</f>
        <v>0</v>
      </c>
      <c r="I252" s="52">
        <f>'OC A CONTRATAR US$'!I252*'OC A CONTRATAR'!$J252</f>
        <v>0</v>
      </c>
      <c r="J252" s="151">
        <f>IF($J$2=0,Encargos!C257,$J$2)</f>
        <v>4.8413000000000004</v>
      </c>
      <c r="K252" s="1">
        <f t="shared" ref="K252:K315" si="35">EDATE(K251+1,1)-1</f>
        <v>52170</v>
      </c>
      <c r="L252" s="52">
        <f>'OC A CONTRATAR US$'!L252*'OC A CONTRATAR'!$O252</f>
        <v>0</v>
      </c>
      <c r="M252" s="52">
        <f>'OC A CONTRATAR US$'!M252*'OC A CONTRATAR'!$O252</f>
        <v>0</v>
      </c>
      <c r="N252" s="52">
        <f>'OC A CONTRATAR US$'!N252*'OC A CONTRATAR'!$O252</f>
        <v>0</v>
      </c>
      <c r="O252" s="151">
        <f>IF($O$2=0,Encargos!C257,$O$2)</f>
        <v>4.8413000000000004</v>
      </c>
      <c r="P252" s="1">
        <f t="shared" ref="P252:P315" si="36">EDATE(P251+1,1)-1</f>
        <v>52170</v>
      </c>
      <c r="Q252" s="52"/>
      <c r="R252" s="52"/>
      <c r="S252" s="52"/>
      <c r="T252" s="151">
        <f>IF($T$2=0,Encargos!M257,$T$2)</f>
        <v>0</v>
      </c>
      <c r="V252" s="1">
        <f t="shared" ref="V252:V315" si="37">EDATE(V251+1,1)-1</f>
        <v>52170</v>
      </c>
      <c r="W252" s="52">
        <v>0</v>
      </c>
      <c r="X252" s="52">
        <v>0</v>
      </c>
      <c r="Y252" s="52">
        <f t="shared" si="29"/>
        <v>0</v>
      </c>
      <c r="Z252" s="151"/>
      <c r="AB252" s="76">
        <f t="shared" ref="AB252:AB315" si="38">EDATE(AB251+1,1)-1</f>
        <v>52170</v>
      </c>
      <c r="AC252" s="21">
        <f t="shared" si="28"/>
        <v>0</v>
      </c>
      <c r="AD252" s="21">
        <f t="shared" si="32"/>
        <v>0</v>
      </c>
      <c r="AE252" s="21">
        <f t="shared" si="32"/>
        <v>0</v>
      </c>
    </row>
    <row r="253" spans="1:31" x14ac:dyDescent="0.3">
      <c r="A253" s="1">
        <f t="shared" si="33"/>
        <v>52200</v>
      </c>
      <c r="B253" s="52">
        <f>'OC A CONTRATAR US$'!B253*'OC A CONTRATAR'!$E253</f>
        <v>0</v>
      </c>
      <c r="C253" s="52">
        <f>'OC A CONTRATAR US$'!C253*'OC A CONTRATAR'!$E253</f>
        <v>0</v>
      </c>
      <c r="D253" s="52">
        <f>'OC A CONTRATAR US$'!D253*'OC A CONTRATAR'!$E253</f>
        <v>0</v>
      </c>
      <c r="E253" s="151">
        <f>IF($E$2=0,Encargos!C258,$E$2)</f>
        <v>5.35</v>
      </c>
      <c r="F253" s="1">
        <f t="shared" si="34"/>
        <v>52200</v>
      </c>
      <c r="G253" s="52">
        <f>'OC A CONTRATAR US$'!G253*'OC A CONTRATAR'!$J253</f>
        <v>0</v>
      </c>
      <c r="H253" s="52">
        <f>'OC A CONTRATAR US$'!H253*'OC A CONTRATAR'!$J253</f>
        <v>0</v>
      </c>
      <c r="I253" s="52">
        <f>'OC A CONTRATAR US$'!I253*'OC A CONTRATAR'!$J253</f>
        <v>0</v>
      </c>
      <c r="J253" s="151">
        <f>IF($J$2=0,Encargos!C258,$J$2)</f>
        <v>4.8413000000000004</v>
      </c>
      <c r="K253" s="1">
        <f t="shared" si="35"/>
        <v>52200</v>
      </c>
      <c r="L253" s="52">
        <f>'OC A CONTRATAR US$'!L253*'OC A CONTRATAR'!$O253</f>
        <v>0</v>
      </c>
      <c r="M253" s="52">
        <f>'OC A CONTRATAR US$'!M253*'OC A CONTRATAR'!$O253</f>
        <v>0</v>
      </c>
      <c r="N253" s="52">
        <f>'OC A CONTRATAR US$'!N253*'OC A CONTRATAR'!$O253</f>
        <v>0</v>
      </c>
      <c r="O253" s="151">
        <f>IF($O$2=0,Encargos!C258,$O$2)</f>
        <v>4.8413000000000004</v>
      </c>
      <c r="P253" s="1">
        <f t="shared" si="36"/>
        <v>52200</v>
      </c>
      <c r="Q253" s="52"/>
      <c r="R253" s="52"/>
      <c r="S253" s="52"/>
      <c r="T253" s="151">
        <f>IF($T$2=0,Encargos!M258,$T$2)</f>
        <v>0</v>
      </c>
      <c r="V253" s="1">
        <f t="shared" si="37"/>
        <v>52200</v>
      </c>
      <c r="W253" s="52">
        <v>0</v>
      </c>
      <c r="X253" s="52">
        <v>0</v>
      </c>
      <c r="Y253" s="52">
        <f t="shared" si="29"/>
        <v>0</v>
      </c>
      <c r="Z253" s="151"/>
      <c r="AB253" s="76">
        <f t="shared" si="38"/>
        <v>52200</v>
      </c>
      <c r="AC253" s="21">
        <f t="shared" si="28"/>
        <v>0</v>
      </c>
      <c r="AD253" s="21">
        <f t="shared" si="32"/>
        <v>0</v>
      </c>
      <c r="AE253" s="21">
        <f t="shared" si="32"/>
        <v>0</v>
      </c>
    </row>
    <row r="254" spans="1:31" x14ac:dyDescent="0.3">
      <c r="A254" s="1">
        <f t="shared" si="33"/>
        <v>52231</v>
      </c>
      <c r="B254" s="52">
        <f>'OC A CONTRATAR US$'!B254*'OC A CONTRATAR'!$E254</f>
        <v>16049999.999999998</v>
      </c>
      <c r="C254" s="52">
        <f>'OC A CONTRATAR US$'!C254*'OC A CONTRATAR'!$E254</f>
        <v>3995421.4624999999</v>
      </c>
      <c r="D254" s="52">
        <f>'OC A CONTRATAR US$'!D254*'OC A CONTRATAR'!$E254</f>
        <v>20045421.462499999</v>
      </c>
      <c r="E254" s="151">
        <f>IF($E$2=0,Encargos!C259,$E$2)</f>
        <v>5.35</v>
      </c>
      <c r="F254" s="1">
        <f t="shared" si="34"/>
        <v>52231</v>
      </c>
      <c r="G254" s="52">
        <f>'OC A CONTRATAR US$'!G254*'OC A CONTRATAR'!$J254</f>
        <v>6147243.1912681926</v>
      </c>
      <c r="H254" s="52">
        <f>'OC A CONTRATAR US$'!H254*'OC A CONTRATAR'!$J254</f>
        <v>1412556.5711919456</v>
      </c>
      <c r="I254" s="52">
        <f>'OC A CONTRATAR US$'!I254*'OC A CONTRATAR'!$J254</f>
        <v>7559799.7624601377</v>
      </c>
      <c r="J254" s="151">
        <f>IF($J$2=0,Encargos!C259,$J$2)</f>
        <v>4.8413000000000004</v>
      </c>
      <c r="K254" s="1">
        <f t="shared" si="35"/>
        <v>52231</v>
      </c>
      <c r="L254" s="52">
        <f>'OC A CONTRATAR US$'!L254*'OC A CONTRATAR'!$O254</f>
        <v>27204607.101715628</v>
      </c>
      <c r="M254" s="52">
        <f>'OC A CONTRATAR US$'!M254*'OC A CONTRATAR'!$O254</f>
        <v>20533035.404013388</v>
      </c>
      <c r="N254" s="52">
        <f>'OC A CONTRATAR US$'!N254*'OC A CONTRATAR'!$O254</f>
        <v>47737642.50572902</v>
      </c>
      <c r="O254" s="151">
        <f>IF($O$2=0,Encargos!C259,$O$2)</f>
        <v>4.8413000000000004</v>
      </c>
      <c r="P254" s="1">
        <f t="shared" si="36"/>
        <v>52231</v>
      </c>
      <c r="Q254" s="52"/>
      <c r="R254" s="52"/>
      <c r="S254" s="52"/>
      <c r="T254" s="151">
        <f>IF($T$2=0,Encargos!M259,$T$2)</f>
        <v>0</v>
      </c>
      <c r="V254" s="1">
        <f t="shared" si="37"/>
        <v>52231</v>
      </c>
      <c r="W254" s="52">
        <v>0</v>
      </c>
      <c r="X254" s="52">
        <v>0</v>
      </c>
      <c r="Y254" s="52">
        <f t="shared" si="29"/>
        <v>0</v>
      </c>
      <c r="Z254" s="151"/>
      <c r="AB254" s="76">
        <f t="shared" si="38"/>
        <v>52231</v>
      </c>
      <c r="AC254" s="21">
        <f t="shared" si="28"/>
        <v>0</v>
      </c>
      <c r="AD254" s="21">
        <f t="shared" si="32"/>
        <v>25941013.437705334</v>
      </c>
      <c r="AE254" s="21">
        <f t="shared" si="32"/>
        <v>75342863.730689153</v>
      </c>
    </row>
    <row r="255" spans="1:31" x14ac:dyDescent="0.3">
      <c r="A255" s="1">
        <f t="shared" si="33"/>
        <v>52262</v>
      </c>
      <c r="B255" s="52">
        <f>'OC A CONTRATAR US$'!B255*'OC A CONTRATAR'!$E255</f>
        <v>0</v>
      </c>
      <c r="C255" s="52">
        <f>'OC A CONTRATAR US$'!C255*'OC A CONTRATAR'!$E255</f>
        <v>0</v>
      </c>
      <c r="D255" s="52">
        <f>'OC A CONTRATAR US$'!D255*'OC A CONTRATAR'!$E255</f>
        <v>0</v>
      </c>
      <c r="E255" s="151">
        <f>IF($E$2=0,Encargos!C260,$E$2)</f>
        <v>5.35</v>
      </c>
      <c r="F255" s="1">
        <f t="shared" si="34"/>
        <v>52262</v>
      </c>
      <c r="G255" s="52">
        <f>'OC A CONTRATAR US$'!G255*'OC A CONTRATAR'!$J255</f>
        <v>0</v>
      </c>
      <c r="H255" s="52">
        <f>'OC A CONTRATAR US$'!H255*'OC A CONTRATAR'!$J255</f>
        <v>0</v>
      </c>
      <c r="I255" s="52">
        <f>'OC A CONTRATAR US$'!I255*'OC A CONTRATAR'!$J255</f>
        <v>0</v>
      </c>
      <c r="J255" s="151">
        <f>IF($J$2=0,Encargos!C260,$J$2)</f>
        <v>4.8413000000000004</v>
      </c>
      <c r="K255" s="1">
        <f t="shared" si="35"/>
        <v>52262</v>
      </c>
      <c r="L255" s="52">
        <f>'OC A CONTRATAR US$'!L255*'OC A CONTRATAR'!$O255</f>
        <v>0</v>
      </c>
      <c r="M255" s="52">
        <f>'OC A CONTRATAR US$'!M255*'OC A CONTRATAR'!$O255</f>
        <v>0</v>
      </c>
      <c r="N255" s="52">
        <f>'OC A CONTRATAR US$'!N255*'OC A CONTRATAR'!$O255</f>
        <v>0</v>
      </c>
      <c r="O255" s="151">
        <f>IF($O$2=0,Encargos!C260,$O$2)</f>
        <v>4.8413000000000004</v>
      </c>
      <c r="P255" s="1">
        <f t="shared" si="36"/>
        <v>52262</v>
      </c>
      <c r="Q255" s="52"/>
      <c r="R255" s="52"/>
      <c r="S255" s="52"/>
      <c r="T255" s="151">
        <f>IF($T$2=0,Encargos!M260,$T$2)</f>
        <v>0</v>
      </c>
      <c r="V255" s="1">
        <f t="shared" si="37"/>
        <v>52262</v>
      </c>
      <c r="W255" s="52">
        <v>0</v>
      </c>
      <c r="X255" s="52">
        <v>0</v>
      </c>
      <c r="Y255" s="52">
        <f t="shared" si="29"/>
        <v>0</v>
      </c>
      <c r="Z255" s="151"/>
      <c r="AB255" s="76">
        <f t="shared" si="38"/>
        <v>52262</v>
      </c>
      <c r="AC255" s="21">
        <f t="shared" si="28"/>
        <v>49401850.292983815</v>
      </c>
      <c r="AD255" s="21">
        <f t="shared" si="32"/>
        <v>0</v>
      </c>
      <c r="AE255" s="21">
        <f t="shared" si="32"/>
        <v>0</v>
      </c>
    </row>
    <row r="256" spans="1:31" x14ac:dyDescent="0.3">
      <c r="A256" s="1">
        <f t="shared" si="33"/>
        <v>52290</v>
      </c>
      <c r="B256" s="52">
        <f>'OC A CONTRATAR US$'!B256*'OC A CONTRATAR'!$E256</f>
        <v>0</v>
      </c>
      <c r="C256" s="52">
        <f>'OC A CONTRATAR US$'!C256*'OC A CONTRATAR'!$E256</f>
        <v>0</v>
      </c>
      <c r="D256" s="52">
        <f>'OC A CONTRATAR US$'!D256*'OC A CONTRATAR'!$E256</f>
        <v>0</v>
      </c>
      <c r="E256" s="151">
        <f>IF($E$2=0,Encargos!C261,$E$2)</f>
        <v>5.35</v>
      </c>
      <c r="F256" s="1">
        <f t="shared" si="34"/>
        <v>52290</v>
      </c>
      <c r="G256" s="52">
        <f>'OC A CONTRATAR US$'!G256*'OC A CONTRATAR'!$J256</f>
        <v>0</v>
      </c>
      <c r="H256" s="52">
        <f>'OC A CONTRATAR US$'!H256*'OC A CONTRATAR'!$J256</f>
        <v>0</v>
      </c>
      <c r="I256" s="52">
        <f>'OC A CONTRATAR US$'!I256*'OC A CONTRATAR'!$J256</f>
        <v>0</v>
      </c>
      <c r="J256" s="151">
        <f>IF($J$2=0,Encargos!C261,$J$2)</f>
        <v>4.8413000000000004</v>
      </c>
      <c r="K256" s="1">
        <f t="shared" si="35"/>
        <v>52290</v>
      </c>
      <c r="L256" s="52">
        <f>'OC A CONTRATAR US$'!L256*'OC A CONTRATAR'!$O256</f>
        <v>0</v>
      </c>
      <c r="M256" s="52">
        <f>'OC A CONTRATAR US$'!M256*'OC A CONTRATAR'!$O256</f>
        <v>0</v>
      </c>
      <c r="N256" s="52">
        <f>'OC A CONTRATAR US$'!N256*'OC A CONTRATAR'!$O256</f>
        <v>0</v>
      </c>
      <c r="O256" s="151">
        <f>IF($O$2=0,Encargos!C261,$O$2)</f>
        <v>4.8413000000000004</v>
      </c>
      <c r="P256" s="1">
        <f t="shared" si="36"/>
        <v>52290</v>
      </c>
      <c r="Q256" s="52"/>
      <c r="R256" s="52"/>
      <c r="S256" s="52"/>
      <c r="T256" s="151">
        <f>IF($T$2=0,Encargos!M261,$T$2)</f>
        <v>0</v>
      </c>
      <c r="V256" s="1">
        <f t="shared" si="37"/>
        <v>52290</v>
      </c>
      <c r="W256" s="52">
        <v>0</v>
      </c>
      <c r="X256" s="52">
        <v>0</v>
      </c>
      <c r="Y256" s="52">
        <f t="shared" si="29"/>
        <v>0</v>
      </c>
      <c r="Z256" s="151"/>
      <c r="AB256" s="76">
        <f t="shared" si="38"/>
        <v>52290</v>
      </c>
      <c r="AC256" s="21">
        <f t="shared" si="28"/>
        <v>0</v>
      </c>
      <c r="AD256" s="21">
        <f t="shared" si="32"/>
        <v>0</v>
      </c>
      <c r="AE256" s="21">
        <f t="shared" si="32"/>
        <v>0</v>
      </c>
    </row>
    <row r="257" spans="1:31" x14ac:dyDescent="0.3">
      <c r="A257" s="1">
        <f t="shared" si="33"/>
        <v>52321</v>
      </c>
      <c r="B257" s="52">
        <f>'OC A CONTRATAR US$'!B257*'OC A CONTRATAR'!$E257</f>
        <v>0</v>
      </c>
      <c r="C257" s="52">
        <f>'OC A CONTRATAR US$'!C257*'OC A CONTRATAR'!$E257</f>
        <v>0</v>
      </c>
      <c r="D257" s="52">
        <f>'OC A CONTRATAR US$'!D257*'OC A CONTRATAR'!$E257</f>
        <v>0</v>
      </c>
      <c r="E257" s="151">
        <f>IF($E$2=0,Encargos!C262,$E$2)</f>
        <v>5.35</v>
      </c>
      <c r="F257" s="1">
        <f t="shared" si="34"/>
        <v>52321</v>
      </c>
      <c r="G257" s="52">
        <f>'OC A CONTRATAR US$'!G257*'OC A CONTRATAR'!$J257</f>
        <v>0</v>
      </c>
      <c r="H257" s="52">
        <f>'OC A CONTRATAR US$'!H257*'OC A CONTRATAR'!$J257</f>
        <v>0</v>
      </c>
      <c r="I257" s="52">
        <f>'OC A CONTRATAR US$'!I257*'OC A CONTRATAR'!$J257</f>
        <v>0</v>
      </c>
      <c r="J257" s="151">
        <f>IF($J$2=0,Encargos!C262,$J$2)</f>
        <v>4.8413000000000004</v>
      </c>
      <c r="K257" s="1">
        <f t="shared" si="35"/>
        <v>52321</v>
      </c>
      <c r="L257" s="52">
        <f>'OC A CONTRATAR US$'!L257*'OC A CONTRATAR'!$O257</f>
        <v>0</v>
      </c>
      <c r="M257" s="52">
        <f>'OC A CONTRATAR US$'!M257*'OC A CONTRATAR'!$O257</f>
        <v>0</v>
      </c>
      <c r="N257" s="52">
        <f>'OC A CONTRATAR US$'!N257*'OC A CONTRATAR'!$O257</f>
        <v>0</v>
      </c>
      <c r="O257" s="151">
        <f>IF($O$2=0,Encargos!C262,$O$2)</f>
        <v>4.8413000000000004</v>
      </c>
      <c r="P257" s="1">
        <f t="shared" si="36"/>
        <v>52321</v>
      </c>
      <c r="Q257" s="52"/>
      <c r="R257" s="52"/>
      <c r="S257" s="52"/>
      <c r="T257" s="151">
        <f>IF($T$2=0,Encargos!M262,$T$2)</f>
        <v>0</v>
      </c>
      <c r="V257" s="1">
        <f t="shared" si="37"/>
        <v>52321</v>
      </c>
      <c r="W257" s="52">
        <v>0</v>
      </c>
      <c r="X257" s="52">
        <v>0</v>
      </c>
      <c r="Y257" s="52">
        <f t="shared" si="29"/>
        <v>0</v>
      </c>
      <c r="Z257" s="151"/>
      <c r="AB257" s="76">
        <f t="shared" si="38"/>
        <v>52321</v>
      </c>
      <c r="AC257" s="21">
        <f t="shared" si="28"/>
        <v>0</v>
      </c>
      <c r="AD257" s="21">
        <f t="shared" si="32"/>
        <v>0</v>
      </c>
      <c r="AE257" s="21">
        <f t="shared" si="32"/>
        <v>0</v>
      </c>
    </row>
    <row r="258" spans="1:31" x14ac:dyDescent="0.3">
      <c r="A258" s="1">
        <f t="shared" si="33"/>
        <v>52351</v>
      </c>
      <c r="B258" s="52">
        <f>'OC A CONTRATAR US$'!B258*'OC A CONTRATAR'!$E258</f>
        <v>0</v>
      </c>
      <c r="C258" s="52">
        <f>'OC A CONTRATAR US$'!C258*'OC A CONTRATAR'!$E258</f>
        <v>0</v>
      </c>
      <c r="D258" s="52">
        <f>'OC A CONTRATAR US$'!D258*'OC A CONTRATAR'!$E258</f>
        <v>0</v>
      </c>
      <c r="E258" s="151">
        <f>IF($E$2=0,Encargos!C263,$E$2)</f>
        <v>5.35</v>
      </c>
      <c r="F258" s="1">
        <f t="shared" si="34"/>
        <v>52351</v>
      </c>
      <c r="G258" s="52">
        <f>'OC A CONTRATAR US$'!G258*'OC A CONTRATAR'!$J258</f>
        <v>0</v>
      </c>
      <c r="H258" s="52">
        <f>'OC A CONTRATAR US$'!H258*'OC A CONTRATAR'!$J258</f>
        <v>0</v>
      </c>
      <c r="I258" s="52">
        <f>'OC A CONTRATAR US$'!I258*'OC A CONTRATAR'!$J258</f>
        <v>0</v>
      </c>
      <c r="J258" s="151">
        <f>IF($J$2=0,Encargos!C263,$J$2)</f>
        <v>4.8413000000000004</v>
      </c>
      <c r="K258" s="1">
        <f t="shared" si="35"/>
        <v>52351</v>
      </c>
      <c r="L258" s="52">
        <f>'OC A CONTRATAR US$'!L258*'OC A CONTRATAR'!$O258</f>
        <v>0</v>
      </c>
      <c r="M258" s="52">
        <f>'OC A CONTRATAR US$'!M258*'OC A CONTRATAR'!$O258</f>
        <v>0</v>
      </c>
      <c r="N258" s="52">
        <f>'OC A CONTRATAR US$'!N258*'OC A CONTRATAR'!$O258</f>
        <v>0</v>
      </c>
      <c r="O258" s="151">
        <f>IF($O$2=0,Encargos!C263,$O$2)</f>
        <v>4.8413000000000004</v>
      </c>
      <c r="P258" s="1">
        <f t="shared" si="36"/>
        <v>52351</v>
      </c>
      <c r="Q258" s="52"/>
      <c r="R258" s="52"/>
      <c r="S258" s="52"/>
      <c r="T258" s="151">
        <f>IF($T$2=0,Encargos!M263,$T$2)</f>
        <v>0</v>
      </c>
      <c r="V258" s="1">
        <f t="shared" si="37"/>
        <v>52351</v>
      </c>
      <c r="W258" s="52">
        <v>0</v>
      </c>
      <c r="X258" s="52">
        <v>0</v>
      </c>
      <c r="Y258" s="52">
        <f t="shared" si="29"/>
        <v>0</v>
      </c>
      <c r="Z258" s="151"/>
      <c r="AB258" s="76">
        <f t="shared" si="38"/>
        <v>52351</v>
      </c>
      <c r="AC258" s="21">
        <f t="shared" si="28"/>
        <v>0</v>
      </c>
      <c r="AD258" s="21">
        <f t="shared" si="32"/>
        <v>0</v>
      </c>
      <c r="AE258" s="21">
        <f t="shared" si="32"/>
        <v>0</v>
      </c>
    </row>
    <row r="259" spans="1:31" x14ac:dyDescent="0.3">
      <c r="A259" s="1">
        <f t="shared" si="33"/>
        <v>52382</v>
      </c>
      <c r="B259" s="52">
        <f>'OC A CONTRATAR US$'!B259*'OC A CONTRATAR'!$E259</f>
        <v>0</v>
      </c>
      <c r="C259" s="52">
        <f>'OC A CONTRATAR US$'!C259*'OC A CONTRATAR'!$E259</f>
        <v>0</v>
      </c>
      <c r="D259" s="52">
        <f>'OC A CONTRATAR US$'!D259*'OC A CONTRATAR'!$E259</f>
        <v>0</v>
      </c>
      <c r="E259" s="151">
        <f>IF($E$2=0,Encargos!C264,$E$2)</f>
        <v>5.35</v>
      </c>
      <c r="F259" s="1">
        <f t="shared" si="34"/>
        <v>52382</v>
      </c>
      <c r="G259" s="52">
        <f>'OC A CONTRATAR US$'!G259*'OC A CONTRATAR'!$J259</f>
        <v>0</v>
      </c>
      <c r="H259" s="52">
        <f>'OC A CONTRATAR US$'!H259*'OC A CONTRATAR'!$J259</f>
        <v>0</v>
      </c>
      <c r="I259" s="52">
        <f>'OC A CONTRATAR US$'!I259*'OC A CONTRATAR'!$J259</f>
        <v>0</v>
      </c>
      <c r="J259" s="151">
        <f>IF($J$2=0,Encargos!C264,$J$2)</f>
        <v>4.8413000000000004</v>
      </c>
      <c r="K259" s="1">
        <f t="shared" si="35"/>
        <v>52382</v>
      </c>
      <c r="L259" s="52">
        <f>'OC A CONTRATAR US$'!L259*'OC A CONTRATAR'!$O259</f>
        <v>0</v>
      </c>
      <c r="M259" s="52">
        <f>'OC A CONTRATAR US$'!M259*'OC A CONTRATAR'!$O259</f>
        <v>0</v>
      </c>
      <c r="N259" s="52">
        <f>'OC A CONTRATAR US$'!N259*'OC A CONTRATAR'!$O259</f>
        <v>0</v>
      </c>
      <c r="O259" s="151">
        <f>IF($O$2=0,Encargos!C264,$O$2)</f>
        <v>4.8413000000000004</v>
      </c>
      <c r="P259" s="1">
        <f t="shared" si="36"/>
        <v>52382</v>
      </c>
      <c r="Q259" s="52"/>
      <c r="R259" s="52"/>
      <c r="S259" s="52"/>
      <c r="T259" s="151">
        <f>IF($T$2=0,Encargos!M264,$T$2)</f>
        <v>0</v>
      </c>
      <c r="V259" s="1">
        <f t="shared" si="37"/>
        <v>52382</v>
      </c>
      <c r="W259" s="52">
        <v>0</v>
      </c>
      <c r="X259" s="52">
        <v>0</v>
      </c>
      <c r="Y259" s="52">
        <f t="shared" si="29"/>
        <v>0</v>
      </c>
      <c r="Z259" s="151"/>
      <c r="AB259" s="76">
        <f t="shared" si="38"/>
        <v>52382</v>
      </c>
      <c r="AC259" s="21">
        <f t="shared" ref="AC259:AC322" si="39">SUMIF($A$2:$Z$2,AC$2,$A258:$Z259)</f>
        <v>0</v>
      </c>
      <c r="AD259" s="21">
        <f t="shared" si="32"/>
        <v>0</v>
      </c>
      <c r="AE259" s="21">
        <f t="shared" si="32"/>
        <v>0</v>
      </c>
    </row>
    <row r="260" spans="1:31" x14ac:dyDescent="0.3">
      <c r="A260" s="1">
        <f t="shared" si="33"/>
        <v>52412</v>
      </c>
      <c r="B260" s="52">
        <f>'OC A CONTRATAR US$'!B260*'OC A CONTRATAR'!$E260</f>
        <v>16049999.999999998</v>
      </c>
      <c r="C260" s="52">
        <f>'OC A CONTRATAR US$'!C260*'OC A CONTRATAR'!$E260</f>
        <v>3667927.9</v>
      </c>
      <c r="D260" s="52">
        <f>'OC A CONTRATAR US$'!D260*'OC A CONTRATAR'!$E260</f>
        <v>19717927.899999999</v>
      </c>
      <c r="E260" s="151">
        <f>IF($E$2=0,Encargos!C265,$E$2)</f>
        <v>5.35</v>
      </c>
      <c r="F260" s="1">
        <f t="shared" si="34"/>
        <v>52412</v>
      </c>
      <c r="G260" s="52">
        <f>'OC A CONTRATAR US$'!G260*'OC A CONTRATAR'!$J260</f>
        <v>6147243.1912681926</v>
      </c>
      <c r="H260" s="52">
        <f>'OC A CONTRATAR US$'!H260*'OC A CONTRATAR'!$J260</f>
        <v>1287767.875922712</v>
      </c>
      <c r="I260" s="52">
        <f>'OC A CONTRATAR US$'!I260*'OC A CONTRATAR'!$J260</f>
        <v>7435011.0671909042</v>
      </c>
      <c r="J260" s="151">
        <f>IF($J$2=0,Encargos!C265,$J$2)</f>
        <v>4.8413000000000004</v>
      </c>
      <c r="K260" s="1">
        <f t="shared" si="35"/>
        <v>52412</v>
      </c>
      <c r="L260" s="52">
        <f>'OC A CONTRATAR US$'!L260*'OC A CONTRATAR'!$O260</f>
        <v>27204607.101715628</v>
      </c>
      <c r="M260" s="52">
        <f>'OC A CONTRATAR US$'!M260*'OC A CONTRATAR'!$O260</f>
        <v>19820220.288734201</v>
      </c>
      <c r="N260" s="52">
        <f>'OC A CONTRATAR US$'!N260*'OC A CONTRATAR'!$O260</f>
        <v>47024827.390449822</v>
      </c>
      <c r="O260" s="151">
        <f>IF($O$2=0,Encargos!C265,$O$2)</f>
        <v>4.8413000000000004</v>
      </c>
      <c r="P260" s="1">
        <f t="shared" si="36"/>
        <v>52412</v>
      </c>
      <c r="Q260" s="52"/>
      <c r="R260" s="52"/>
      <c r="S260" s="52"/>
      <c r="T260" s="151">
        <f>IF($T$2=0,Encargos!M265,$T$2)</f>
        <v>0</v>
      </c>
      <c r="V260" s="1">
        <f t="shared" si="37"/>
        <v>52412</v>
      </c>
      <c r="W260" s="52">
        <v>0</v>
      </c>
      <c r="X260" s="52">
        <v>0</v>
      </c>
      <c r="Y260" s="52">
        <f t="shared" ref="Y260:Y323" si="40">W260+X260</f>
        <v>0</v>
      </c>
      <c r="Z260" s="151"/>
      <c r="AB260" s="76">
        <f t="shared" si="38"/>
        <v>52412</v>
      </c>
      <c r="AC260" s="21">
        <f t="shared" si="39"/>
        <v>0</v>
      </c>
      <c r="AD260" s="21">
        <f t="shared" si="32"/>
        <v>24775916.064656913</v>
      </c>
      <c r="AE260" s="21">
        <f t="shared" si="32"/>
        <v>74177766.357640728</v>
      </c>
    </row>
    <row r="261" spans="1:31" x14ac:dyDescent="0.3">
      <c r="A261" s="1">
        <f t="shared" si="33"/>
        <v>52443</v>
      </c>
      <c r="B261" s="52">
        <f>'OC A CONTRATAR US$'!B261*'OC A CONTRATAR'!$E261</f>
        <v>0</v>
      </c>
      <c r="C261" s="52">
        <f>'OC A CONTRATAR US$'!C261*'OC A CONTRATAR'!$E261</f>
        <v>0</v>
      </c>
      <c r="D261" s="52">
        <f>'OC A CONTRATAR US$'!D261*'OC A CONTRATAR'!$E261</f>
        <v>0</v>
      </c>
      <c r="E261" s="151">
        <f>IF($E$2=0,Encargos!C266,$E$2)</f>
        <v>5.35</v>
      </c>
      <c r="F261" s="1">
        <f t="shared" si="34"/>
        <v>52443</v>
      </c>
      <c r="G261" s="52">
        <f>'OC A CONTRATAR US$'!G261*'OC A CONTRATAR'!$J261</f>
        <v>0</v>
      </c>
      <c r="H261" s="52">
        <f>'OC A CONTRATAR US$'!H261*'OC A CONTRATAR'!$J261</f>
        <v>0</v>
      </c>
      <c r="I261" s="52">
        <f>'OC A CONTRATAR US$'!I261*'OC A CONTRATAR'!$J261</f>
        <v>0</v>
      </c>
      <c r="J261" s="151">
        <f>IF($J$2=0,Encargos!C266,$J$2)</f>
        <v>4.8413000000000004</v>
      </c>
      <c r="K261" s="1">
        <f t="shared" si="35"/>
        <v>52443</v>
      </c>
      <c r="L261" s="52">
        <f>'OC A CONTRATAR US$'!L261*'OC A CONTRATAR'!$O261</f>
        <v>0</v>
      </c>
      <c r="M261" s="52">
        <f>'OC A CONTRATAR US$'!M261*'OC A CONTRATAR'!$O261</f>
        <v>0</v>
      </c>
      <c r="N261" s="52">
        <f>'OC A CONTRATAR US$'!N261*'OC A CONTRATAR'!$O261</f>
        <v>0</v>
      </c>
      <c r="O261" s="151">
        <f>IF($O$2=0,Encargos!C266,$O$2)</f>
        <v>4.8413000000000004</v>
      </c>
      <c r="P261" s="1">
        <f t="shared" si="36"/>
        <v>52443</v>
      </c>
      <c r="Q261" s="52"/>
      <c r="R261" s="52"/>
      <c r="S261" s="52"/>
      <c r="T261" s="151">
        <f>IF($T$2=0,Encargos!M266,$T$2)</f>
        <v>0</v>
      </c>
      <c r="V261" s="1">
        <f t="shared" si="37"/>
        <v>52443</v>
      </c>
      <c r="W261" s="52">
        <v>0</v>
      </c>
      <c r="X261" s="52">
        <v>0</v>
      </c>
      <c r="Y261" s="52">
        <f t="shared" si="40"/>
        <v>0</v>
      </c>
      <c r="Z261" s="151"/>
      <c r="AB261" s="76">
        <f t="shared" si="38"/>
        <v>52443</v>
      </c>
      <c r="AC261" s="21">
        <f t="shared" si="39"/>
        <v>49401850.292983815</v>
      </c>
      <c r="AD261" s="21">
        <f t="shared" si="32"/>
        <v>0</v>
      </c>
      <c r="AE261" s="21">
        <f t="shared" si="32"/>
        <v>0</v>
      </c>
    </row>
    <row r="262" spans="1:31" x14ac:dyDescent="0.3">
      <c r="A262" s="1">
        <f t="shared" si="33"/>
        <v>52474</v>
      </c>
      <c r="B262" s="52">
        <f>'OC A CONTRATAR US$'!B262*'OC A CONTRATAR'!$E262</f>
        <v>0</v>
      </c>
      <c r="C262" s="52">
        <f>'OC A CONTRATAR US$'!C262*'OC A CONTRATAR'!$E262</f>
        <v>0</v>
      </c>
      <c r="D262" s="52">
        <f>'OC A CONTRATAR US$'!D262*'OC A CONTRATAR'!$E262</f>
        <v>0</v>
      </c>
      <c r="E262" s="151">
        <f>IF($E$2=0,Encargos!C267,$E$2)</f>
        <v>5.35</v>
      </c>
      <c r="F262" s="1">
        <f t="shared" si="34"/>
        <v>52474</v>
      </c>
      <c r="G262" s="52">
        <f>'OC A CONTRATAR US$'!G262*'OC A CONTRATAR'!$J262</f>
        <v>0</v>
      </c>
      <c r="H262" s="52">
        <f>'OC A CONTRATAR US$'!H262*'OC A CONTRATAR'!$J262</f>
        <v>0</v>
      </c>
      <c r="I262" s="52">
        <f>'OC A CONTRATAR US$'!I262*'OC A CONTRATAR'!$J262</f>
        <v>0</v>
      </c>
      <c r="J262" s="151">
        <f>IF($J$2=0,Encargos!C267,$J$2)</f>
        <v>4.8413000000000004</v>
      </c>
      <c r="K262" s="1">
        <f t="shared" si="35"/>
        <v>52474</v>
      </c>
      <c r="L262" s="52">
        <f>'OC A CONTRATAR US$'!L262*'OC A CONTRATAR'!$O262</f>
        <v>0</v>
      </c>
      <c r="M262" s="52">
        <f>'OC A CONTRATAR US$'!M262*'OC A CONTRATAR'!$O262</f>
        <v>0</v>
      </c>
      <c r="N262" s="52">
        <f>'OC A CONTRATAR US$'!N262*'OC A CONTRATAR'!$O262</f>
        <v>0</v>
      </c>
      <c r="O262" s="151">
        <f>IF($O$2=0,Encargos!C267,$O$2)</f>
        <v>4.8413000000000004</v>
      </c>
      <c r="P262" s="1">
        <f t="shared" si="36"/>
        <v>52474</v>
      </c>
      <c r="Q262" s="52"/>
      <c r="R262" s="52"/>
      <c r="S262" s="52"/>
      <c r="T262" s="151">
        <f>IF($T$2=0,Encargos!M267,$T$2)</f>
        <v>0</v>
      </c>
      <c r="V262" s="1">
        <f t="shared" si="37"/>
        <v>52474</v>
      </c>
      <c r="W262" s="52">
        <v>0</v>
      </c>
      <c r="X262" s="52">
        <v>0</v>
      </c>
      <c r="Y262" s="52">
        <f t="shared" si="40"/>
        <v>0</v>
      </c>
      <c r="Z262" s="151"/>
      <c r="AB262" s="76">
        <f t="shared" si="38"/>
        <v>52474</v>
      </c>
      <c r="AC262" s="21">
        <f t="shared" si="39"/>
        <v>0</v>
      </c>
      <c r="AD262" s="21">
        <f t="shared" si="32"/>
        <v>0</v>
      </c>
      <c r="AE262" s="21">
        <f t="shared" si="32"/>
        <v>0</v>
      </c>
    </row>
    <row r="263" spans="1:31" x14ac:dyDescent="0.3">
      <c r="A263" s="1">
        <f t="shared" si="33"/>
        <v>52504</v>
      </c>
      <c r="B263" s="52">
        <f>'OC A CONTRATAR US$'!B263*'OC A CONTRATAR'!$E263</f>
        <v>0</v>
      </c>
      <c r="C263" s="52">
        <f>'OC A CONTRATAR US$'!C263*'OC A CONTRATAR'!$E263</f>
        <v>0</v>
      </c>
      <c r="D263" s="52">
        <f>'OC A CONTRATAR US$'!D263*'OC A CONTRATAR'!$E263</f>
        <v>0</v>
      </c>
      <c r="E263" s="151">
        <f>IF($E$2=0,Encargos!C268,$E$2)</f>
        <v>5.35</v>
      </c>
      <c r="F263" s="1">
        <f t="shared" si="34"/>
        <v>52504</v>
      </c>
      <c r="G263" s="52">
        <f>'OC A CONTRATAR US$'!G263*'OC A CONTRATAR'!$J263</f>
        <v>0</v>
      </c>
      <c r="H263" s="52">
        <f>'OC A CONTRATAR US$'!H263*'OC A CONTRATAR'!$J263</f>
        <v>0</v>
      </c>
      <c r="I263" s="52">
        <f>'OC A CONTRATAR US$'!I263*'OC A CONTRATAR'!$J263</f>
        <v>0</v>
      </c>
      <c r="J263" s="151">
        <f>IF($J$2=0,Encargos!C268,$J$2)</f>
        <v>4.8413000000000004</v>
      </c>
      <c r="K263" s="1">
        <f t="shared" si="35"/>
        <v>52504</v>
      </c>
      <c r="L263" s="52">
        <f>'OC A CONTRATAR US$'!L263*'OC A CONTRATAR'!$O263</f>
        <v>0</v>
      </c>
      <c r="M263" s="52">
        <f>'OC A CONTRATAR US$'!M263*'OC A CONTRATAR'!$O263</f>
        <v>0</v>
      </c>
      <c r="N263" s="52">
        <f>'OC A CONTRATAR US$'!N263*'OC A CONTRATAR'!$O263</f>
        <v>0</v>
      </c>
      <c r="O263" s="151">
        <f>IF($O$2=0,Encargos!C268,$O$2)</f>
        <v>4.8413000000000004</v>
      </c>
      <c r="P263" s="1">
        <f t="shared" si="36"/>
        <v>52504</v>
      </c>
      <c r="Q263" s="52"/>
      <c r="R263" s="52"/>
      <c r="S263" s="52"/>
      <c r="T263" s="151">
        <f>IF($T$2=0,Encargos!M268,$T$2)</f>
        <v>0</v>
      </c>
      <c r="V263" s="1">
        <f t="shared" si="37"/>
        <v>52504</v>
      </c>
      <c r="W263" s="52">
        <v>0</v>
      </c>
      <c r="X263" s="52">
        <v>0</v>
      </c>
      <c r="Y263" s="52">
        <f t="shared" si="40"/>
        <v>0</v>
      </c>
      <c r="Z263" s="151"/>
      <c r="AB263" s="76">
        <f t="shared" si="38"/>
        <v>52504</v>
      </c>
      <c r="AC263" s="21">
        <f t="shared" si="39"/>
        <v>0</v>
      </c>
      <c r="AD263" s="21">
        <f t="shared" ref="AD263:AE282" si="41">SUMIF($A$2:$Z$2,AD$2,$A263:$Z263)</f>
        <v>0</v>
      </c>
      <c r="AE263" s="21">
        <f t="shared" si="41"/>
        <v>0</v>
      </c>
    </row>
    <row r="264" spans="1:31" x14ac:dyDescent="0.3">
      <c r="A264" s="1">
        <f t="shared" si="33"/>
        <v>52535</v>
      </c>
      <c r="B264" s="52">
        <f>'OC A CONTRATAR US$'!B264*'OC A CONTRATAR'!$E264</f>
        <v>0</v>
      </c>
      <c r="C264" s="52">
        <f>'OC A CONTRATAR US$'!C264*'OC A CONTRATAR'!$E264</f>
        <v>0</v>
      </c>
      <c r="D264" s="52">
        <f>'OC A CONTRATAR US$'!D264*'OC A CONTRATAR'!$E264</f>
        <v>0</v>
      </c>
      <c r="E264" s="151">
        <f>IF($E$2=0,Encargos!C269,$E$2)</f>
        <v>5.35</v>
      </c>
      <c r="F264" s="1">
        <f t="shared" si="34"/>
        <v>52535</v>
      </c>
      <c r="G264" s="52">
        <f>'OC A CONTRATAR US$'!G264*'OC A CONTRATAR'!$J264</f>
        <v>0</v>
      </c>
      <c r="H264" s="52">
        <f>'OC A CONTRATAR US$'!H264*'OC A CONTRATAR'!$J264</f>
        <v>0</v>
      </c>
      <c r="I264" s="52">
        <f>'OC A CONTRATAR US$'!I264*'OC A CONTRATAR'!$J264</f>
        <v>0</v>
      </c>
      <c r="J264" s="151">
        <f>IF($J$2=0,Encargos!C269,$J$2)</f>
        <v>4.8413000000000004</v>
      </c>
      <c r="K264" s="1">
        <f t="shared" si="35"/>
        <v>52535</v>
      </c>
      <c r="L264" s="52">
        <f>'OC A CONTRATAR US$'!L264*'OC A CONTRATAR'!$O264</f>
        <v>0</v>
      </c>
      <c r="M264" s="52">
        <f>'OC A CONTRATAR US$'!M264*'OC A CONTRATAR'!$O264</f>
        <v>0</v>
      </c>
      <c r="N264" s="52">
        <f>'OC A CONTRATAR US$'!N264*'OC A CONTRATAR'!$O264</f>
        <v>0</v>
      </c>
      <c r="O264" s="151">
        <f>IF($O$2=0,Encargos!C269,$O$2)</f>
        <v>4.8413000000000004</v>
      </c>
      <c r="P264" s="1">
        <f t="shared" si="36"/>
        <v>52535</v>
      </c>
      <c r="Q264" s="52"/>
      <c r="R264" s="52"/>
      <c r="S264" s="52"/>
      <c r="T264" s="151">
        <f>IF($T$2=0,Encargos!M269,$T$2)</f>
        <v>0</v>
      </c>
      <c r="V264" s="1">
        <f t="shared" si="37"/>
        <v>52535</v>
      </c>
      <c r="W264" s="52">
        <v>0</v>
      </c>
      <c r="X264" s="52">
        <v>0</v>
      </c>
      <c r="Y264" s="52">
        <f t="shared" si="40"/>
        <v>0</v>
      </c>
      <c r="Z264" s="151"/>
      <c r="AB264" s="76">
        <f t="shared" si="38"/>
        <v>52535</v>
      </c>
      <c r="AC264" s="21">
        <f t="shared" si="39"/>
        <v>0</v>
      </c>
      <c r="AD264" s="21">
        <f t="shared" si="41"/>
        <v>0</v>
      </c>
      <c r="AE264" s="21">
        <f t="shared" si="41"/>
        <v>0</v>
      </c>
    </row>
    <row r="265" spans="1:31" x14ac:dyDescent="0.3">
      <c r="A265" s="1">
        <f t="shared" si="33"/>
        <v>52565</v>
      </c>
      <c r="B265" s="52">
        <f>'OC A CONTRATAR US$'!B265*'OC A CONTRATAR'!$E265</f>
        <v>0</v>
      </c>
      <c r="C265" s="52">
        <f>'OC A CONTRATAR US$'!C265*'OC A CONTRATAR'!$E265</f>
        <v>0</v>
      </c>
      <c r="D265" s="52">
        <f>'OC A CONTRATAR US$'!D265*'OC A CONTRATAR'!$E265</f>
        <v>0</v>
      </c>
      <c r="E265" s="151">
        <f>IF($E$2=0,Encargos!C270,$E$2)</f>
        <v>5.35</v>
      </c>
      <c r="F265" s="1">
        <f t="shared" si="34"/>
        <v>52565</v>
      </c>
      <c r="G265" s="52">
        <f>'OC A CONTRATAR US$'!G265*'OC A CONTRATAR'!$J265</f>
        <v>0</v>
      </c>
      <c r="H265" s="52">
        <f>'OC A CONTRATAR US$'!H265*'OC A CONTRATAR'!$J265</f>
        <v>0</v>
      </c>
      <c r="I265" s="52">
        <f>'OC A CONTRATAR US$'!I265*'OC A CONTRATAR'!$J265</f>
        <v>0</v>
      </c>
      <c r="J265" s="151">
        <f>IF($J$2=0,Encargos!C270,$J$2)</f>
        <v>4.8413000000000004</v>
      </c>
      <c r="K265" s="1">
        <f t="shared" si="35"/>
        <v>52565</v>
      </c>
      <c r="L265" s="52">
        <f>'OC A CONTRATAR US$'!L265*'OC A CONTRATAR'!$O265</f>
        <v>0</v>
      </c>
      <c r="M265" s="52">
        <f>'OC A CONTRATAR US$'!M265*'OC A CONTRATAR'!$O265</f>
        <v>0</v>
      </c>
      <c r="N265" s="52">
        <f>'OC A CONTRATAR US$'!N265*'OC A CONTRATAR'!$O265</f>
        <v>0</v>
      </c>
      <c r="O265" s="151">
        <f>IF($O$2=0,Encargos!C270,$O$2)</f>
        <v>4.8413000000000004</v>
      </c>
      <c r="P265" s="1">
        <f t="shared" si="36"/>
        <v>52565</v>
      </c>
      <c r="Q265" s="52"/>
      <c r="R265" s="52"/>
      <c r="S265" s="52"/>
      <c r="T265" s="151">
        <f>IF($T$2=0,Encargos!M270,$T$2)</f>
        <v>0</v>
      </c>
      <c r="V265" s="1">
        <f t="shared" si="37"/>
        <v>52565</v>
      </c>
      <c r="W265" s="52">
        <v>0</v>
      </c>
      <c r="X265" s="52">
        <v>0</v>
      </c>
      <c r="Y265" s="52">
        <f t="shared" si="40"/>
        <v>0</v>
      </c>
      <c r="Z265" s="151"/>
      <c r="AB265" s="76">
        <f t="shared" si="38"/>
        <v>52565</v>
      </c>
      <c r="AC265" s="21">
        <f t="shared" si="39"/>
        <v>0</v>
      </c>
      <c r="AD265" s="21">
        <f t="shared" si="41"/>
        <v>0</v>
      </c>
      <c r="AE265" s="21">
        <f t="shared" si="41"/>
        <v>0</v>
      </c>
    </row>
    <row r="266" spans="1:31" x14ac:dyDescent="0.3">
      <c r="A266" s="1">
        <f t="shared" si="33"/>
        <v>52596</v>
      </c>
      <c r="B266" s="52">
        <f>'OC A CONTRATAR US$'!B266*'OC A CONTRATAR'!$E266</f>
        <v>16049999.999999998</v>
      </c>
      <c r="C266" s="52">
        <f>'OC A CONTRATAR US$'!C266*'OC A CONTRATAR'!$E266</f>
        <v>3380741.2374999998</v>
      </c>
      <c r="D266" s="52">
        <f>'OC A CONTRATAR US$'!D266*'OC A CONTRATAR'!$E266</f>
        <v>19430741.237499997</v>
      </c>
      <c r="E266" s="151">
        <f>IF($E$2=0,Encargos!C271,$E$2)</f>
        <v>5.35</v>
      </c>
      <c r="F266" s="1">
        <f t="shared" si="34"/>
        <v>52596</v>
      </c>
      <c r="G266" s="52">
        <f>'OC A CONTRATAR US$'!G266*'OC A CONTRATAR'!$J266</f>
        <v>6147243.1912681926</v>
      </c>
      <c r="H266" s="52">
        <f>'OC A CONTRATAR US$'!H266*'OC A CONTRATAR'!$J266</f>
        <v>1177130.4759932871</v>
      </c>
      <c r="I266" s="52">
        <f>'OC A CONTRATAR US$'!I266*'OC A CONTRATAR'!$J266</f>
        <v>7324373.6672614794</v>
      </c>
      <c r="J266" s="151">
        <f>IF($J$2=0,Encargos!C271,$J$2)</f>
        <v>4.8413000000000004</v>
      </c>
      <c r="K266" s="1">
        <f t="shared" si="35"/>
        <v>52596</v>
      </c>
      <c r="L266" s="52">
        <f>'OC A CONTRATAR US$'!L266*'OC A CONTRATAR'!$O266</f>
        <v>27204607.101715628</v>
      </c>
      <c r="M266" s="52">
        <f>'OC A CONTRATAR US$'!M266*'OC A CONTRATAR'!$O266</f>
        <v>19325209.792012572</v>
      </c>
      <c r="N266" s="52">
        <f>'OC A CONTRATAR US$'!N266*'OC A CONTRATAR'!$O266</f>
        <v>46529816.893728197</v>
      </c>
      <c r="O266" s="151">
        <f>IF($O$2=0,Encargos!C271,$O$2)</f>
        <v>4.8413000000000004</v>
      </c>
      <c r="P266" s="1">
        <f t="shared" si="36"/>
        <v>52596</v>
      </c>
      <c r="Q266" s="52"/>
      <c r="R266" s="52"/>
      <c r="S266" s="52"/>
      <c r="T266" s="151">
        <f>IF($T$2=0,Encargos!M271,$T$2)</f>
        <v>0</v>
      </c>
      <c r="V266" s="1">
        <f t="shared" si="37"/>
        <v>52596</v>
      </c>
      <c r="W266" s="52">
        <v>0</v>
      </c>
      <c r="X266" s="52">
        <v>0</v>
      </c>
      <c r="Y266" s="52">
        <f t="shared" si="40"/>
        <v>0</v>
      </c>
      <c r="Z266" s="151"/>
      <c r="AB266" s="76">
        <f t="shared" si="38"/>
        <v>52596</v>
      </c>
      <c r="AC266" s="21">
        <f t="shared" si="39"/>
        <v>0</v>
      </c>
      <c r="AD266" s="21">
        <f t="shared" si="41"/>
        <v>23883081.50550586</v>
      </c>
      <c r="AE266" s="21">
        <f t="shared" si="41"/>
        <v>73284931.798489675</v>
      </c>
    </row>
    <row r="267" spans="1:31" x14ac:dyDescent="0.3">
      <c r="A267" s="1">
        <f t="shared" si="33"/>
        <v>52627</v>
      </c>
      <c r="B267" s="52">
        <f>'OC A CONTRATAR US$'!B267*'OC A CONTRATAR'!$E267</f>
        <v>0</v>
      </c>
      <c r="C267" s="52">
        <f>'OC A CONTRATAR US$'!C267*'OC A CONTRATAR'!$E267</f>
        <v>0</v>
      </c>
      <c r="D267" s="52">
        <f>'OC A CONTRATAR US$'!D267*'OC A CONTRATAR'!$E267</f>
        <v>0</v>
      </c>
      <c r="E267" s="151">
        <f>IF($E$2=0,Encargos!C272,$E$2)</f>
        <v>5.35</v>
      </c>
      <c r="F267" s="1">
        <f t="shared" si="34"/>
        <v>52627</v>
      </c>
      <c r="G267" s="52">
        <f>'OC A CONTRATAR US$'!G267*'OC A CONTRATAR'!$J267</f>
        <v>0</v>
      </c>
      <c r="H267" s="52">
        <f>'OC A CONTRATAR US$'!H267*'OC A CONTRATAR'!$J267</f>
        <v>0</v>
      </c>
      <c r="I267" s="52">
        <f>'OC A CONTRATAR US$'!I267*'OC A CONTRATAR'!$J267</f>
        <v>0</v>
      </c>
      <c r="J267" s="151">
        <f>IF($J$2=0,Encargos!C272,$J$2)</f>
        <v>4.8413000000000004</v>
      </c>
      <c r="K267" s="1">
        <f t="shared" si="35"/>
        <v>52627</v>
      </c>
      <c r="L267" s="52">
        <f>'OC A CONTRATAR US$'!L267*'OC A CONTRATAR'!$O267</f>
        <v>0</v>
      </c>
      <c r="M267" s="52">
        <f>'OC A CONTRATAR US$'!M267*'OC A CONTRATAR'!$O267</f>
        <v>0</v>
      </c>
      <c r="N267" s="52">
        <f>'OC A CONTRATAR US$'!N267*'OC A CONTRATAR'!$O267</f>
        <v>0</v>
      </c>
      <c r="O267" s="151">
        <f>IF($O$2=0,Encargos!C272,$O$2)</f>
        <v>4.8413000000000004</v>
      </c>
      <c r="P267" s="1">
        <f t="shared" si="36"/>
        <v>52627</v>
      </c>
      <c r="Q267" s="52"/>
      <c r="R267" s="52"/>
      <c r="S267" s="52"/>
      <c r="T267" s="151">
        <f>IF($T$2=0,Encargos!M272,$T$2)</f>
        <v>0</v>
      </c>
      <c r="V267" s="1">
        <f t="shared" si="37"/>
        <v>52627</v>
      </c>
      <c r="W267" s="52">
        <v>0</v>
      </c>
      <c r="X267" s="52">
        <v>0</v>
      </c>
      <c r="Y267" s="52">
        <f t="shared" si="40"/>
        <v>0</v>
      </c>
      <c r="Z267" s="151"/>
      <c r="AB267" s="76">
        <f t="shared" si="38"/>
        <v>52627</v>
      </c>
      <c r="AC267" s="21">
        <f t="shared" si="39"/>
        <v>49401850.292983815</v>
      </c>
      <c r="AD267" s="21">
        <f t="shared" si="41"/>
        <v>0</v>
      </c>
      <c r="AE267" s="21">
        <f t="shared" si="41"/>
        <v>0</v>
      </c>
    </row>
    <row r="268" spans="1:31" x14ac:dyDescent="0.3">
      <c r="A268" s="1">
        <f t="shared" si="33"/>
        <v>52656</v>
      </c>
      <c r="B268" s="52">
        <f>'OC A CONTRATAR US$'!B268*'OC A CONTRATAR'!$E268</f>
        <v>0</v>
      </c>
      <c r="C268" s="52">
        <f>'OC A CONTRATAR US$'!C268*'OC A CONTRATAR'!$E268</f>
        <v>0</v>
      </c>
      <c r="D268" s="52">
        <f>'OC A CONTRATAR US$'!D268*'OC A CONTRATAR'!$E268</f>
        <v>0</v>
      </c>
      <c r="E268" s="151">
        <f>IF($E$2=0,Encargos!C273,$E$2)</f>
        <v>5.35</v>
      </c>
      <c r="F268" s="1">
        <f t="shared" si="34"/>
        <v>52656</v>
      </c>
      <c r="G268" s="52">
        <f>'OC A CONTRATAR US$'!G268*'OC A CONTRATAR'!$J268</f>
        <v>0</v>
      </c>
      <c r="H268" s="52">
        <f>'OC A CONTRATAR US$'!H268*'OC A CONTRATAR'!$J268</f>
        <v>0</v>
      </c>
      <c r="I268" s="52">
        <f>'OC A CONTRATAR US$'!I268*'OC A CONTRATAR'!$J268</f>
        <v>0</v>
      </c>
      <c r="J268" s="151">
        <f>IF($J$2=0,Encargos!C273,$J$2)</f>
        <v>4.8413000000000004</v>
      </c>
      <c r="K268" s="1">
        <f t="shared" si="35"/>
        <v>52656</v>
      </c>
      <c r="L268" s="52">
        <f>'OC A CONTRATAR US$'!L268*'OC A CONTRATAR'!$O268</f>
        <v>0</v>
      </c>
      <c r="M268" s="52">
        <f>'OC A CONTRATAR US$'!M268*'OC A CONTRATAR'!$O268</f>
        <v>0</v>
      </c>
      <c r="N268" s="52">
        <f>'OC A CONTRATAR US$'!N268*'OC A CONTRATAR'!$O268</f>
        <v>0</v>
      </c>
      <c r="O268" s="151">
        <f>IF($O$2=0,Encargos!C273,$O$2)</f>
        <v>4.8413000000000004</v>
      </c>
      <c r="P268" s="1">
        <f t="shared" si="36"/>
        <v>52656</v>
      </c>
      <c r="Q268" s="52"/>
      <c r="R268" s="52"/>
      <c r="S268" s="52"/>
      <c r="T268" s="151">
        <f>IF($T$2=0,Encargos!M273,$T$2)</f>
        <v>0</v>
      </c>
      <c r="V268" s="1">
        <f t="shared" si="37"/>
        <v>52656</v>
      </c>
      <c r="W268" s="52">
        <v>0</v>
      </c>
      <c r="X268" s="52">
        <v>0</v>
      </c>
      <c r="Y268" s="52">
        <f t="shared" si="40"/>
        <v>0</v>
      </c>
      <c r="Z268" s="151"/>
      <c r="AB268" s="76">
        <f t="shared" si="38"/>
        <v>52656</v>
      </c>
      <c r="AC268" s="21">
        <f t="shared" si="39"/>
        <v>0</v>
      </c>
      <c r="AD268" s="21">
        <f t="shared" si="41"/>
        <v>0</v>
      </c>
      <c r="AE268" s="21">
        <f t="shared" si="41"/>
        <v>0</v>
      </c>
    </row>
    <row r="269" spans="1:31" x14ac:dyDescent="0.3">
      <c r="A269" s="1">
        <f t="shared" si="33"/>
        <v>52687</v>
      </c>
      <c r="B269" s="52">
        <f>'OC A CONTRATAR US$'!B269*'OC A CONTRATAR'!$E269</f>
        <v>0</v>
      </c>
      <c r="C269" s="52">
        <f>'OC A CONTRATAR US$'!C269*'OC A CONTRATAR'!$E269</f>
        <v>0</v>
      </c>
      <c r="D269" s="52">
        <f>'OC A CONTRATAR US$'!D269*'OC A CONTRATAR'!$E269</f>
        <v>0</v>
      </c>
      <c r="E269" s="151">
        <f>IF($E$2=0,Encargos!C274,$E$2)</f>
        <v>5.35</v>
      </c>
      <c r="F269" s="1">
        <f t="shared" si="34"/>
        <v>52687</v>
      </c>
      <c r="G269" s="52">
        <f>'OC A CONTRATAR US$'!G269*'OC A CONTRATAR'!$J269</f>
        <v>0</v>
      </c>
      <c r="H269" s="52">
        <f>'OC A CONTRATAR US$'!H269*'OC A CONTRATAR'!$J269</f>
        <v>0</v>
      </c>
      <c r="I269" s="52">
        <f>'OC A CONTRATAR US$'!I269*'OC A CONTRATAR'!$J269</f>
        <v>0</v>
      </c>
      <c r="J269" s="151">
        <f>IF($J$2=0,Encargos!C274,$J$2)</f>
        <v>4.8413000000000004</v>
      </c>
      <c r="K269" s="1">
        <f t="shared" si="35"/>
        <v>52687</v>
      </c>
      <c r="L269" s="52">
        <f>'OC A CONTRATAR US$'!L269*'OC A CONTRATAR'!$O269</f>
        <v>0</v>
      </c>
      <c r="M269" s="52">
        <f>'OC A CONTRATAR US$'!M269*'OC A CONTRATAR'!$O269</f>
        <v>0</v>
      </c>
      <c r="N269" s="52">
        <f>'OC A CONTRATAR US$'!N269*'OC A CONTRATAR'!$O269</f>
        <v>0</v>
      </c>
      <c r="O269" s="151">
        <f>IF($O$2=0,Encargos!C274,$O$2)</f>
        <v>4.8413000000000004</v>
      </c>
      <c r="P269" s="1">
        <f t="shared" si="36"/>
        <v>52687</v>
      </c>
      <c r="Q269" s="52"/>
      <c r="R269" s="52"/>
      <c r="S269" s="52"/>
      <c r="T269" s="151">
        <f>IF($T$2=0,Encargos!M274,$T$2)</f>
        <v>0</v>
      </c>
      <c r="V269" s="1">
        <f t="shared" si="37"/>
        <v>52687</v>
      </c>
      <c r="W269" s="52">
        <v>0</v>
      </c>
      <c r="X269" s="52">
        <v>0</v>
      </c>
      <c r="Y269" s="52">
        <f t="shared" si="40"/>
        <v>0</v>
      </c>
      <c r="Z269" s="151"/>
      <c r="AB269" s="76">
        <f t="shared" si="38"/>
        <v>52687</v>
      </c>
      <c r="AC269" s="21">
        <f t="shared" si="39"/>
        <v>0</v>
      </c>
      <c r="AD269" s="21">
        <f t="shared" si="41"/>
        <v>0</v>
      </c>
      <c r="AE269" s="21">
        <f t="shared" si="41"/>
        <v>0</v>
      </c>
    </row>
    <row r="270" spans="1:31" x14ac:dyDescent="0.3">
      <c r="A270" s="1">
        <f t="shared" si="33"/>
        <v>52717</v>
      </c>
      <c r="B270" s="52">
        <f>'OC A CONTRATAR US$'!B270*'OC A CONTRATAR'!$E270</f>
        <v>0</v>
      </c>
      <c r="C270" s="52">
        <f>'OC A CONTRATAR US$'!C270*'OC A CONTRATAR'!$E270</f>
        <v>0</v>
      </c>
      <c r="D270" s="52">
        <f>'OC A CONTRATAR US$'!D270*'OC A CONTRATAR'!$E270</f>
        <v>0</v>
      </c>
      <c r="E270" s="151">
        <f>IF($E$2=0,Encargos!C275,$E$2)</f>
        <v>5.35</v>
      </c>
      <c r="F270" s="1">
        <f t="shared" si="34"/>
        <v>52717</v>
      </c>
      <c r="G270" s="52">
        <f>'OC A CONTRATAR US$'!G270*'OC A CONTRATAR'!$J270</f>
        <v>0</v>
      </c>
      <c r="H270" s="52">
        <f>'OC A CONTRATAR US$'!H270*'OC A CONTRATAR'!$J270</f>
        <v>0</v>
      </c>
      <c r="I270" s="52">
        <f>'OC A CONTRATAR US$'!I270*'OC A CONTRATAR'!$J270</f>
        <v>0</v>
      </c>
      <c r="J270" s="151">
        <f>IF($J$2=0,Encargos!C275,$J$2)</f>
        <v>4.8413000000000004</v>
      </c>
      <c r="K270" s="1">
        <f t="shared" si="35"/>
        <v>52717</v>
      </c>
      <c r="L270" s="52">
        <f>'OC A CONTRATAR US$'!L270*'OC A CONTRATAR'!$O270</f>
        <v>0</v>
      </c>
      <c r="M270" s="52">
        <f>'OC A CONTRATAR US$'!M270*'OC A CONTRATAR'!$O270</f>
        <v>0</v>
      </c>
      <c r="N270" s="52">
        <f>'OC A CONTRATAR US$'!N270*'OC A CONTRATAR'!$O270</f>
        <v>0</v>
      </c>
      <c r="O270" s="151">
        <f>IF($O$2=0,Encargos!C275,$O$2)</f>
        <v>4.8413000000000004</v>
      </c>
      <c r="P270" s="1">
        <f t="shared" si="36"/>
        <v>52717</v>
      </c>
      <c r="Q270" s="52"/>
      <c r="R270" s="52"/>
      <c r="S270" s="52"/>
      <c r="T270" s="151">
        <f>IF($T$2=0,Encargos!M275,$T$2)</f>
        <v>0</v>
      </c>
      <c r="V270" s="1">
        <f t="shared" si="37"/>
        <v>52717</v>
      </c>
      <c r="W270" s="52">
        <v>0</v>
      </c>
      <c r="X270" s="52">
        <v>0</v>
      </c>
      <c r="Y270" s="52">
        <f t="shared" si="40"/>
        <v>0</v>
      </c>
      <c r="Z270" s="151"/>
      <c r="AB270" s="76">
        <f t="shared" si="38"/>
        <v>52717</v>
      </c>
      <c r="AC270" s="21">
        <f t="shared" si="39"/>
        <v>0</v>
      </c>
      <c r="AD270" s="21">
        <f t="shared" si="41"/>
        <v>0</v>
      </c>
      <c r="AE270" s="21">
        <f t="shared" si="41"/>
        <v>0</v>
      </c>
    </row>
    <row r="271" spans="1:31" x14ac:dyDescent="0.3">
      <c r="A271" s="1">
        <f t="shared" si="33"/>
        <v>52748</v>
      </c>
      <c r="B271" s="52">
        <f>'OC A CONTRATAR US$'!B271*'OC A CONTRATAR'!$E271</f>
        <v>0</v>
      </c>
      <c r="C271" s="52">
        <f>'OC A CONTRATAR US$'!C271*'OC A CONTRATAR'!$E271</f>
        <v>0</v>
      </c>
      <c r="D271" s="52">
        <f>'OC A CONTRATAR US$'!D271*'OC A CONTRATAR'!$E271</f>
        <v>0</v>
      </c>
      <c r="E271" s="151">
        <f>IF($E$2=0,Encargos!C276,$E$2)</f>
        <v>5.35</v>
      </c>
      <c r="F271" s="1">
        <f t="shared" si="34"/>
        <v>52748</v>
      </c>
      <c r="G271" s="52">
        <f>'OC A CONTRATAR US$'!G271*'OC A CONTRATAR'!$J271</f>
        <v>0</v>
      </c>
      <c r="H271" s="52">
        <f>'OC A CONTRATAR US$'!H271*'OC A CONTRATAR'!$J271</f>
        <v>0</v>
      </c>
      <c r="I271" s="52">
        <f>'OC A CONTRATAR US$'!I271*'OC A CONTRATAR'!$J271</f>
        <v>0</v>
      </c>
      <c r="J271" s="151">
        <f>IF($J$2=0,Encargos!C276,$J$2)</f>
        <v>4.8413000000000004</v>
      </c>
      <c r="K271" s="1">
        <f t="shared" si="35"/>
        <v>52748</v>
      </c>
      <c r="L271" s="52">
        <f>'OC A CONTRATAR US$'!L271*'OC A CONTRATAR'!$O271</f>
        <v>0</v>
      </c>
      <c r="M271" s="52">
        <f>'OC A CONTRATAR US$'!M271*'OC A CONTRATAR'!$O271</f>
        <v>0</v>
      </c>
      <c r="N271" s="52">
        <f>'OC A CONTRATAR US$'!N271*'OC A CONTRATAR'!$O271</f>
        <v>0</v>
      </c>
      <c r="O271" s="151">
        <f>IF($O$2=0,Encargos!C276,$O$2)</f>
        <v>4.8413000000000004</v>
      </c>
      <c r="P271" s="1">
        <f t="shared" si="36"/>
        <v>52748</v>
      </c>
      <c r="Q271" s="52"/>
      <c r="R271" s="52"/>
      <c r="S271" s="52"/>
      <c r="T271" s="151">
        <f>IF($T$2=0,Encargos!M276,$T$2)</f>
        <v>0</v>
      </c>
      <c r="V271" s="1">
        <f t="shared" si="37"/>
        <v>52748</v>
      </c>
      <c r="W271" s="52">
        <v>0</v>
      </c>
      <c r="X271" s="52">
        <v>0</v>
      </c>
      <c r="Y271" s="52">
        <f t="shared" si="40"/>
        <v>0</v>
      </c>
      <c r="Z271" s="151"/>
      <c r="AB271" s="76">
        <f t="shared" si="38"/>
        <v>52748</v>
      </c>
      <c r="AC271" s="21">
        <f t="shared" si="39"/>
        <v>0</v>
      </c>
      <c r="AD271" s="21">
        <f t="shared" si="41"/>
        <v>0</v>
      </c>
      <c r="AE271" s="21">
        <f t="shared" si="41"/>
        <v>0</v>
      </c>
    </row>
    <row r="272" spans="1:31" x14ac:dyDescent="0.3">
      <c r="A272" s="1">
        <f t="shared" si="33"/>
        <v>52778</v>
      </c>
      <c r="B272" s="52">
        <f>'OC A CONTRATAR US$'!B272*'OC A CONTRATAR'!$E272</f>
        <v>16049999.999999998</v>
      </c>
      <c r="C272" s="52">
        <f>'OC A CONTRATAR US$'!C272*'OC A CONTRATAR'!$E272</f>
        <v>3073401.125</v>
      </c>
      <c r="D272" s="52">
        <f>'OC A CONTRATAR US$'!D272*'OC A CONTRATAR'!$E272</f>
        <v>19123401.125</v>
      </c>
      <c r="E272" s="151">
        <f>IF($E$2=0,Encargos!C277,$E$2)</f>
        <v>5.35</v>
      </c>
      <c r="F272" s="1">
        <f t="shared" si="34"/>
        <v>52778</v>
      </c>
      <c r="G272" s="52">
        <f>'OC A CONTRATAR US$'!G272*'OC A CONTRATAR'!$J272</f>
        <v>6147243.1912681926</v>
      </c>
      <c r="H272" s="52">
        <f>'OC A CONTRATAR US$'!H272*'OC A CONTRATAR'!$J272</f>
        <v>1059417.4283939556</v>
      </c>
      <c r="I272" s="52">
        <f>'OC A CONTRATAR US$'!I272*'OC A CONTRATAR'!$J272</f>
        <v>7206660.6196621479</v>
      </c>
      <c r="J272" s="151">
        <f>IF($J$2=0,Encargos!C277,$J$2)</f>
        <v>4.8413000000000004</v>
      </c>
      <c r="K272" s="1">
        <f t="shared" si="35"/>
        <v>52778</v>
      </c>
      <c r="L272" s="52">
        <f>'OC A CONTRATAR US$'!L272*'OC A CONTRATAR'!$O272</f>
        <v>27204607.101715628</v>
      </c>
      <c r="M272" s="52">
        <f>'OC A CONTRATAR US$'!M272*'OC A CONTRATAR'!$O272</f>
        <v>18721296.986012191</v>
      </c>
      <c r="N272" s="52">
        <f>'OC A CONTRATAR US$'!N272*'OC A CONTRATAR'!$O272</f>
        <v>45925904.087727822</v>
      </c>
      <c r="O272" s="151">
        <f>IF($O$2=0,Encargos!C277,$O$2)</f>
        <v>4.8413000000000004</v>
      </c>
      <c r="P272" s="1">
        <f t="shared" si="36"/>
        <v>52778</v>
      </c>
      <c r="Q272" s="52"/>
      <c r="R272" s="52"/>
      <c r="S272" s="52"/>
      <c r="T272" s="151">
        <f>IF($T$2=0,Encargos!M277,$T$2)</f>
        <v>0</v>
      </c>
      <c r="V272" s="1">
        <f t="shared" si="37"/>
        <v>52778</v>
      </c>
      <c r="W272" s="52">
        <v>0</v>
      </c>
      <c r="X272" s="52">
        <v>0</v>
      </c>
      <c r="Y272" s="52">
        <f t="shared" si="40"/>
        <v>0</v>
      </c>
      <c r="Z272" s="151"/>
      <c r="AB272" s="76">
        <f t="shared" si="38"/>
        <v>52778</v>
      </c>
      <c r="AC272" s="21">
        <f t="shared" si="39"/>
        <v>0</v>
      </c>
      <c r="AD272" s="21">
        <f t="shared" si="41"/>
        <v>22854115.539406147</v>
      </c>
      <c r="AE272" s="21">
        <f t="shared" si="41"/>
        <v>72255965.832389966</v>
      </c>
    </row>
    <row r="273" spans="1:31" x14ac:dyDescent="0.3">
      <c r="A273" s="1">
        <f t="shared" si="33"/>
        <v>52809</v>
      </c>
      <c r="B273" s="52">
        <f>'OC A CONTRATAR US$'!B273*'OC A CONTRATAR'!$E273</f>
        <v>0</v>
      </c>
      <c r="C273" s="52">
        <f>'OC A CONTRATAR US$'!C273*'OC A CONTRATAR'!$E273</f>
        <v>0</v>
      </c>
      <c r="D273" s="52">
        <f>'OC A CONTRATAR US$'!D273*'OC A CONTRATAR'!$E273</f>
        <v>0</v>
      </c>
      <c r="E273" s="151">
        <f>IF($E$2=0,Encargos!C278,$E$2)</f>
        <v>5.35</v>
      </c>
      <c r="F273" s="1">
        <f t="shared" si="34"/>
        <v>52809</v>
      </c>
      <c r="G273" s="52">
        <f>'OC A CONTRATAR US$'!G273*'OC A CONTRATAR'!$J273</f>
        <v>0</v>
      </c>
      <c r="H273" s="52">
        <f>'OC A CONTRATAR US$'!H273*'OC A CONTRATAR'!$J273</f>
        <v>0</v>
      </c>
      <c r="I273" s="52">
        <f>'OC A CONTRATAR US$'!I273*'OC A CONTRATAR'!$J273</f>
        <v>0</v>
      </c>
      <c r="J273" s="151">
        <f>IF($J$2=0,Encargos!C278,$J$2)</f>
        <v>4.8413000000000004</v>
      </c>
      <c r="K273" s="1">
        <f t="shared" si="35"/>
        <v>52809</v>
      </c>
      <c r="L273" s="52">
        <f>'OC A CONTRATAR US$'!L273*'OC A CONTRATAR'!$O273</f>
        <v>0</v>
      </c>
      <c r="M273" s="52">
        <f>'OC A CONTRATAR US$'!M273*'OC A CONTRATAR'!$O273</f>
        <v>0</v>
      </c>
      <c r="N273" s="52">
        <f>'OC A CONTRATAR US$'!N273*'OC A CONTRATAR'!$O273</f>
        <v>0</v>
      </c>
      <c r="O273" s="151">
        <f>IF($O$2=0,Encargos!C278,$O$2)</f>
        <v>4.8413000000000004</v>
      </c>
      <c r="P273" s="1">
        <f t="shared" si="36"/>
        <v>52809</v>
      </c>
      <c r="Q273" s="52"/>
      <c r="R273" s="52"/>
      <c r="S273" s="52"/>
      <c r="T273" s="151">
        <f>IF($T$2=0,Encargos!M278,$T$2)</f>
        <v>0</v>
      </c>
      <c r="V273" s="1">
        <f t="shared" si="37"/>
        <v>52809</v>
      </c>
      <c r="W273" s="52">
        <v>0</v>
      </c>
      <c r="X273" s="52">
        <v>0</v>
      </c>
      <c r="Y273" s="52">
        <f t="shared" si="40"/>
        <v>0</v>
      </c>
      <c r="Z273" s="151"/>
      <c r="AB273" s="76">
        <f t="shared" si="38"/>
        <v>52809</v>
      </c>
      <c r="AC273" s="21">
        <f t="shared" si="39"/>
        <v>49401850.292983815</v>
      </c>
      <c r="AD273" s="21">
        <f t="shared" si="41"/>
        <v>0</v>
      </c>
      <c r="AE273" s="21">
        <f t="shared" si="41"/>
        <v>0</v>
      </c>
    </row>
    <row r="274" spans="1:31" x14ac:dyDescent="0.3">
      <c r="A274" s="1">
        <f t="shared" si="33"/>
        <v>52840</v>
      </c>
      <c r="B274" s="52">
        <f>'OC A CONTRATAR US$'!B274*'OC A CONTRATAR'!$E274</f>
        <v>0</v>
      </c>
      <c r="C274" s="52">
        <f>'OC A CONTRATAR US$'!C274*'OC A CONTRATAR'!$E274</f>
        <v>0</v>
      </c>
      <c r="D274" s="52">
        <f>'OC A CONTRATAR US$'!D274*'OC A CONTRATAR'!$E274</f>
        <v>0</v>
      </c>
      <c r="E274" s="151">
        <f>IF($E$2=0,Encargos!C279,$E$2)</f>
        <v>5.35</v>
      </c>
      <c r="F274" s="1">
        <f t="shared" si="34"/>
        <v>52840</v>
      </c>
      <c r="G274" s="52">
        <f>'OC A CONTRATAR US$'!G274*'OC A CONTRATAR'!$J274</f>
        <v>0</v>
      </c>
      <c r="H274" s="52">
        <f>'OC A CONTRATAR US$'!H274*'OC A CONTRATAR'!$J274</f>
        <v>0</v>
      </c>
      <c r="I274" s="52">
        <f>'OC A CONTRATAR US$'!I274*'OC A CONTRATAR'!$J274</f>
        <v>0</v>
      </c>
      <c r="J274" s="151">
        <f>IF($J$2=0,Encargos!C279,$J$2)</f>
        <v>4.8413000000000004</v>
      </c>
      <c r="K274" s="1">
        <f t="shared" si="35"/>
        <v>52840</v>
      </c>
      <c r="L274" s="52">
        <f>'OC A CONTRATAR US$'!L274*'OC A CONTRATAR'!$O274</f>
        <v>0</v>
      </c>
      <c r="M274" s="52">
        <f>'OC A CONTRATAR US$'!M274*'OC A CONTRATAR'!$O274</f>
        <v>0</v>
      </c>
      <c r="N274" s="52">
        <f>'OC A CONTRATAR US$'!N274*'OC A CONTRATAR'!$O274</f>
        <v>0</v>
      </c>
      <c r="O274" s="151">
        <f>IF($O$2=0,Encargos!C279,$O$2)</f>
        <v>4.8413000000000004</v>
      </c>
      <c r="P274" s="1">
        <f t="shared" si="36"/>
        <v>52840</v>
      </c>
      <c r="Q274" s="52"/>
      <c r="R274" s="52"/>
      <c r="S274" s="52"/>
      <c r="T274" s="151">
        <f>IF($T$2=0,Encargos!M279,$T$2)</f>
        <v>0</v>
      </c>
      <c r="V274" s="1">
        <f t="shared" si="37"/>
        <v>52840</v>
      </c>
      <c r="W274" s="52">
        <v>0</v>
      </c>
      <c r="X274" s="52">
        <v>0</v>
      </c>
      <c r="Y274" s="52">
        <f t="shared" si="40"/>
        <v>0</v>
      </c>
      <c r="Z274" s="151"/>
      <c r="AB274" s="76">
        <f t="shared" si="38"/>
        <v>52840</v>
      </c>
      <c r="AC274" s="21">
        <f t="shared" si="39"/>
        <v>0</v>
      </c>
      <c r="AD274" s="21">
        <f t="shared" si="41"/>
        <v>0</v>
      </c>
      <c r="AE274" s="21">
        <f t="shared" si="41"/>
        <v>0</v>
      </c>
    </row>
    <row r="275" spans="1:31" x14ac:dyDescent="0.3">
      <c r="A275" s="1">
        <f t="shared" si="33"/>
        <v>52870</v>
      </c>
      <c r="B275" s="52">
        <f>'OC A CONTRATAR US$'!B275*'OC A CONTRATAR'!$E275</f>
        <v>0</v>
      </c>
      <c r="C275" s="52">
        <f>'OC A CONTRATAR US$'!C275*'OC A CONTRATAR'!$E275</f>
        <v>0</v>
      </c>
      <c r="D275" s="52">
        <f>'OC A CONTRATAR US$'!D275*'OC A CONTRATAR'!$E275</f>
        <v>0</v>
      </c>
      <c r="E275" s="151">
        <f>IF($E$2=0,Encargos!C280,$E$2)</f>
        <v>5.35</v>
      </c>
      <c r="F275" s="1">
        <f t="shared" si="34"/>
        <v>52870</v>
      </c>
      <c r="G275" s="52">
        <f>'OC A CONTRATAR US$'!G275*'OC A CONTRATAR'!$J275</f>
        <v>0</v>
      </c>
      <c r="H275" s="52">
        <f>'OC A CONTRATAR US$'!H275*'OC A CONTRATAR'!$J275</f>
        <v>0</v>
      </c>
      <c r="I275" s="52">
        <f>'OC A CONTRATAR US$'!I275*'OC A CONTRATAR'!$J275</f>
        <v>0</v>
      </c>
      <c r="J275" s="151">
        <f>IF($J$2=0,Encargos!C280,$J$2)</f>
        <v>4.8413000000000004</v>
      </c>
      <c r="K275" s="1">
        <f t="shared" si="35"/>
        <v>52870</v>
      </c>
      <c r="L275" s="52">
        <f>'OC A CONTRATAR US$'!L275*'OC A CONTRATAR'!$O275</f>
        <v>0</v>
      </c>
      <c r="M275" s="52">
        <f>'OC A CONTRATAR US$'!M275*'OC A CONTRATAR'!$O275</f>
        <v>0</v>
      </c>
      <c r="N275" s="52">
        <f>'OC A CONTRATAR US$'!N275*'OC A CONTRATAR'!$O275</f>
        <v>0</v>
      </c>
      <c r="O275" s="151">
        <f>IF($O$2=0,Encargos!C280,$O$2)</f>
        <v>4.8413000000000004</v>
      </c>
      <c r="P275" s="1">
        <f t="shared" si="36"/>
        <v>52870</v>
      </c>
      <c r="Q275" s="52"/>
      <c r="R275" s="52"/>
      <c r="S275" s="52"/>
      <c r="T275" s="151">
        <f>IF($T$2=0,Encargos!M280,$T$2)</f>
        <v>0</v>
      </c>
      <c r="V275" s="1">
        <f t="shared" si="37"/>
        <v>52870</v>
      </c>
      <c r="W275" s="52">
        <v>0</v>
      </c>
      <c r="X275" s="52">
        <v>0</v>
      </c>
      <c r="Y275" s="52">
        <f t="shared" si="40"/>
        <v>0</v>
      </c>
      <c r="Z275" s="151"/>
      <c r="AB275" s="76">
        <f t="shared" si="38"/>
        <v>52870</v>
      </c>
      <c r="AC275" s="21">
        <f t="shared" si="39"/>
        <v>0</v>
      </c>
      <c r="AD275" s="21">
        <f t="shared" si="41"/>
        <v>0</v>
      </c>
      <c r="AE275" s="21">
        <f t="shared" si="41"/>
        <v>0</v>
      </c>
    </row>
    <row r="276" spans="1:31" x14ac:dyDescent="0.3">
      <c r="A276" s="1">
        <f t="shared" si="33"/>
        <v>52901</v>
      </c>
      <c r="B276" s="52">
        <f>'OC A CONTRATAR US$'!B276*'OC A CONTRATAR'!$E276</f>
        <v>0</v>
      </c>
      <c r="C276" s="52">
        <f>'OC A CONTRATAR US$'!C276*'OC A CONTRATAR'!$E276</f>
        <v>0</v>
      </c>
      <c r="D276" s="52">
        <f>'OC A CONTRATAR US$'!D276*'OC A CONTRATAR'!$E276</f>
        <v>0</v>
      </c>
      <c r="E276" s="151">
        <f>IF($E$2=0,Encargos!C281,$E$2)</f>
        <v>5.35</v>
      </c>
      <c r="F276" s="1">
        <f t="shared" si="34"/>
        <v>52901</v>
      </c>
      <c r="G276" s="52">
        <f>'OC A CONTRATAR US$'!G276*'OC A CONTRATAR'!$J276</f>
        <v>0</v>
      </c>
      <c r="H276" s="52">
        <f>'OC A CONTRATAR US$'!H276*'OC A CONTRATAR'!$J276</f>
        <v>0</v>
      </c>
      <c r="I276" s="52">
        <f>'OC A CONTRATAR US$'!I276*'OC A CONTRATAR'!$J276</f>
        <v>0</v>
      </c>
      <c r="J276" s="151">
        <f>IF($J$2=0,Encargos!C281,$J$2)</f>
        <v>4.8413000000000004</v>
      </c>
      <c r="K276" s="1">
        <f t="shared" si="35"/>
        <v>52901</v>
      </c>
      <c r="L276" s="52">
        <f>'OC A CONTRATAR US$'!L276*'OC A CONTRATAR'!$O276</f>
        <v>0</v>
      </c>
      <c r="M276" s="52">
        <f>'OC A CONTRATAR US$'!M276*'OC A CONTRATAR'!$O276</f>
        <v>0</v>
      </c>
      <c r="N276" s="52">
        <f>'OC A CONTRATAR US$'!N276*'OC A CONTRATAR'!$O276</f>
        <v>0</v>
      </c>
      <c r="O276" s="151">
        <f>IF($O$2=0,Encargos!C281,$O$2)</f>
        <v>4.8413000000000004</v>
      </c>
      <c r="P276" s="1">
        <f t="shared" si="36"/>
        <v>52901</v>
      </c>
      <c r="Q276" s="52"/>
      <c r="R276" s="52"/>
      <c r="S276" s="52"/>
      <c r="T276" s="151">
        <f>IF($T$2=0,Encargos!M281,$T$2)</f>
        <v>0</v>
      </c>
      <c r="V276" s="1">
        <f t="shared" si="37"/>
        <v>52901</v>
      </c>
      <c r="W276" s="52">
        <v>0</v>
      </c>
      <c r="X276" s="52">
        <v>0</v>
      </c>
      <c r="Y276" s="52">
        <f t="shared" si="40"/>
        <v>0</v>
      </c>
      <c r="Z276" s="151"/>
      <c r="AB276" s="76">
        <f t="shared" si="38"/>
        <v>52901</v>
      </c>
      <c r="AC276" s="21">
        <f t="shared" si="39"/>
        <v>0</v>
      </c>
      <c r="AD276" s="21">
        <f t="shared" si="41"/>
        <v>0</v>
      </c>
      <c r="AE276" s="21">
        <f t="shared" si="41"/>
        <v>0</v>
      </c>
    </row>
    <row r="277" spans="1:31" x14ac:dyDescent="0.3">
      <c r="A277" s="1">
        <f t="shared" si="33"/>
        <v>52931</v>
      </c>
      <c r="B277" s="52">
        <f>'OC A CONTRATAR US$'!B277*'OC A CONTRATAR'!$E277</f>
        <v>0</v>
      </c>
      <c r="C277" s="52">
        <f>'OC A CONTRATAR US$'!C277*'OC A CONTRATAR'!$E277</f>
        <v>0</v>
      </c>
      <c r="D277" s="52">
        <f>'OC A CONTRATAR US$'!D277*'OC A CONTRATAR'!$E277</f>
        <v>0</v>
      </c>
      <c r="E277" s="151">
        <f>IF($E$2=0,Encargos!C282,$E$2)</f>
        <v>5.35</v>
      </c>
      <c r="F277" s="1">
        <f t="shared" si="34"/>
        <v>52931</v>
      </c>
      <c r="G277" s="52">
        <f>'OC A CONTRATAR US$'!G277*'OC A CONTRATAR'!$J277</f>
        <v>0</v>
      </c>
      <c r="H277" s="52">
        <f>'OC A CONTRATAR US$'!H277*'OC A CONTRATAR'!$J277</f>
        <v>0</v>
      </c>
      <c r="I277" s="52">
        <f>'OC A CONTRATAR US$'!I277*'OC A CONTRATAR'!$J277</f>
        <v>0</v>
      </c>
      <c r="J277" s="151">
        <f>IF($J$2=0,Encargos!C282,$J$2)</f>
        <v>4.8413000000000004</v>
      </c>
      <c r="K277" s="1">
        <f t="shared" si="35"/>
        <v>52931</v>
      </c>
      <c r="L277" s="52">
        <f>'OC A CONTRATAR US$'!L277*'OC A CONTRATAR'!$O277</f>
        <v>0</v>
      </c>
      <c r="M277" s="52">
        <f>'OC A CONTRATAR US$'!M277*'OC A CONTRATAR'!$O277</f>
        <v>0</v>
      </c>
      <c r="N277" s="52">
        <f>'OC A CONTRATAR US$'!N277*'OC A CONTRATAR'!$O277</f>
        <v>0</v>
      </c>
      <c r="O277" s="151">
        <f>IF($O$2=0,Encargos!C282,$O$2)</f>
        <v>4.8413000000000004</v>
      </c>
      <c r="P277" s="1">
        <f t="shared" si="36"/>
        <v>52931</v>
      </c>
      <c r="Q277" s="52"/>
      <c r="R277" s="52"/>
      <c r="S277" s="52"/>
      <c r="T277" s="151">
        <f>IF($T$2=0,Encargos!M282,$T$2)</f>
        <v>0</v>
      </c>
      <c r="V277" s="1">
        <f t="shared" si="37"/>
        <v>52931</v>
      </c>
      <c r="W277" s="52">
        <v>0</v>
      </c>
      <c r="X277" s="52">
        <v>0</v>
      </c>
      <c r="Y277" s="52">
        <f t="shared" si="40"/>
        <v>0</v>
      </c>
      <c r="Z277" s="151"/>
      <c r="AB277" s="76">
        <f t="shared" si="38"/>
        <v>52931</v>
      </c>
      <c r="AC277" s="21">
        <f t="shared" si="39"/>
        <v>0</v>
      </c>
      <c r="AD277" s="21">
        <f t="shared" si="41"/>
        <v>0</v>
      </c>
      <c r="AE277" s="21">
        <f t="shared" si="41"/>
        <v>0</v>
      </c>
    </row>
    <row r="278" spans="1:31" x14ac:dyDescent="0.3">
      <c r="A278" s="1">
        <f t="shared" si="33"/>
        <v>52962</v>
      </c>
      <c r="B278" s="52">
        <f>'OC A CONTRATAR US$'!B278*'OC A CONTRATAR'!$E278</f>
        <v>16049999.999999998</v>
      </c>
      <c r="C278" s="52">
        <f>'OC A CONTRATAR US$'!C278*'OC A CONTRATAR'!$E278</f>
        <v>2766061.0124999997</v>
      </c>
      <c r="D278" s="52">
        <f>'OC A CONTRATAR US$'!D278*'OC A CONTRATAR'!$E278</f>
        <v>18816061.012499999</v>
      </c>
      <c r="E278" s="151">
        <f>IF($E$2=0,Encargos!C283,$E$2)</f>
        <v>5.35</v>
      </c>
      <c r="F278" s="1">
        <f t="shared" si="34"/>
        <v>52962</v>
      </c>
      <c r="G278" s="52">
        <f>'OC A CONTRATAR US$'!G278*'OC A CONTRATAR'!$J278</f>
        <v>6147243.1912681926</v>
      </c>
      <c r="H278" s="52">
        <f>'OC A CONTRATAR US$'!H278*'OC A CONTRATAR'!$J278</f>
        <v>941704.38079462864</v>
      </c>
      <c r="I278" s="52">
        <f>'OC A CONTRATAR US$'!I278*'OC A CONTRATAR'!$J278</f>
        <v>7088947.5720628221</v>
      </c>
      <c r="J278" s="151">
        <f>IF($J$2=0,Encargos!C283,$J$2)</f>
        <v>4.8413000000000004</v>
      </c>
      <c r="K278" s="1">
        <f t="shared" si="35"/>
        <v>52962</v>
      </c>
      <c r="L278" s="52">
        <f>'OC A CONTRATAR US$'!L278*'OC A CONTRATAR'!$O278</f>
        <v>27204607.101715628</v>
      </c>
      <c r="M278" s="52">
        <f>'OC A CONTRATAR US$'!M278*'OC A CONTRATAR'!$O278</f>
        <v>18117384.180011805</v>
      </c>
      <c r="N278" s="52">
        <f>'OC A CONTRATAR US$'!N278*'OC A CONTRATAR'!$O278</f>
        <v>45321991.281727433</v>
      </c>
      <c r="O278" s="151">
        <f>IF($O$2=0,Encargos!C283,$O$2)</f>
        <v>4.8413000000000004</v>
      </c>
      <c r="P278" s="1">
        <f t="shared" si="36"/>
        <v>52962</v>
      </c>
      <c r="Q278" s="52"/>
      <c r="R278" s="52"/>
      <c r="S278" s="52"/>
      <c r="T278" s="151">
        <f>IF($T$2=0,Encargos!M283,$T$2)</f>
        <v>0</v>
      </c>
      <c r="V278" s="1">
        <f t="shared" si="37"/>
        <v>52962</v>
      </c>
      <c r="W278" s="52">
        <v>0</v>
      </c>
      <c r="X278" s="52">
        <v>0</v>
      </c>
      <c r="Y278" s="52">
        <f t="shared" si="40"/>
        <v>0</v>
      </c>
      <c r="Z278" s="151"/>
      <c r="AB278" s="76">
        <f t="shared" si="38"/>
        <v>52962</v>
      </c>
      <c r="AC278" s="21">
        <f t="shared" si="39"/>
        <v>0</v>
      </c>
      <c r="AD278" s="21">
        <f t="shared" si="41"/>
        <v>21825149.573306434</v>
      </c>
      <c r="AE278" s="21">
        <f t="shared" si="41"/>
        <v>71226999.866290256</v>
      </c>
    </row>
    <row r="279" spans="1:31" x14ac:dyDescent="0.3">
      <c r="A279" s="1">
        <f t="shared" si="33"/>
        <v>52993</v>
      </c>
      <c r="B279" s="52">
        <f>'OC A CONTRATAR US$'!B279*'OC A CONTRATAR'!$E279</f>
        <v>0</v>
      </c>
      <c r="C279" s="52">
        <f>'OC A CONTRATAR US$'!C279*'OC A CONTRATAR'!$E279</f>
        <v>0</v>
      </c>
      <c r="D279" s="52">
        <f>'OC A CONTRATAR US$'!D279*'OC A CONTRATAR'!$E279</f>
        <v>0</v>
      </c>
      <c r="E279" s="151">
        <f>IF($E$2=0,Encargos!C284,$E$2)</f>
        <v>5.35</v>
      </c>
      <c r="F279" s="1">
        <f t="shared" si="34"/>
        <v>52993</v>
      </c>
      <c r="G279" s="52">
        <f>'OC A CONTRATAR US$'!G279*'OC A CONTRATAR'!$J279</f>
        <v>0</v>
      </c>
      <c r="H279" s="52">
        <f>'OC A CONTRATAR US$'!H279*'OC A CONTRATAR'!$J279</f>
        <v>0</v>
      </c>
      <c r="I279" s="52">
        <f>'OC A CONTRATAR US$'!I279*'OC A CONTRATAR'!$J279</f>
        <v>0</v>
      </c>
      <c r="J279" s="151">
        <f>IF($J$2=0,Encargos!C284,$J$2)</f>
        <v>4.8413000000000004</v>
      </c>
      <c r="K279" s="1">
        <f t="shared" si="35"/>
        <v>52993</v>
      </c>
      <c r="L279" s="52">
        <f>'OC A CONTRATAR US$'!L279*'OC A CONTRATAR'!$O279</f>
        <v>0</v>
      </c>
      <c r="M279" s="52">
        <f>'OC A CONTRATAR US$'!M279*'OC A CONTRATAR'!$O279</f>
        <v>0</v>
      </c>
      <c r="N279" s="52">
        <f>'OC A CONTRATAR US$'!N279*'OC A CONTRATAR'!$O279</f>
        <v>0</v>
      </c>
      <c r="O279" s="151">
        <f>IF($O$2=0,Encargos!C284,$O$2)</f>
        <v>4.8413000000000004</v>
      </c>
      <c r="P279" s="1">
        <f t="shared" si="36"/>
        <v>52993</v>
      </c>
      <c r="Q279" s="52"/>
      <c r="R279" s="52"/>
      <c r="S279" s="52"/>
      <c r="T279" s="151">
        <f>IF($T$2=0,Encargos!M284,$T$2)</f>
        <v>0</v>
      </c>
      <c r="V279" s="1">
        <f t="shared" si="37"/>
        <v>52993</v>
      </c>
      <c r="W279" s="52">
        <v>0</v>
      </c>
      <c r="X279" s="52">
        <v>0</v>
      </c>
      <c r="Y279" s="52">
        <f t="shared" si="40"/>
        <v>0</v>
      </c>
      <c r="Z279" s="151"/>
      <c r="AB279" s="76">
        <f t="shared" si="38"/>
        <v>52993</v>
      </c>
      <c r="AC279" s="21">
        <f t="shared" si="39"/>
        <v>49401850.292983815</v>
      </c>
      <c r="AD279" s="21">
        <f t="shared" si="41"/>
        <v>0</v>
      </c>
      <c r="AE279" s="21">
        <f t="shared" si="41"/>
        <v>0</v>
      </c>
    </row>
    <row r="280" spans="1:31" x14ac:dyDescent="0.3">
      <c r="A280" s="1">
        <f t="shared" si="33"/>
        <v>53021</v>
      </c>
      <c r="B280" s="52">
        <f>'OC A CONTRATAR US$'!B280*'OC A CONTRATAR'!$E280</f>
        <v>0</v>
      </c>
      <c r="C280" s="52">
        <f>'OC A CONTRATAR US$'!C280*'OC A CONTRATAR'!$E280</f>
        <v>0</v>
      </c>
      <c r="D280" s="52">
        <f>'OC A CONTRATAR US$'!D280*'OC A CONTRATAR'!$E280</f>
        <v>0</v>
      </c>
      <c r="E280" s="151">
        <f>IF($E$2=0,Encargos!C285,$E$2)</f>
        <v>5.35</v>
      </c>
      <c r="F280" s="1">
        <f t="shared" si="34"/>
        <v>53021</v>
      </c>
      <c r="G280" s="52">
        <f>'OC A CONTRATAR US$'!G280*'OC A CONTRATAR'!$J280</f>
        <v>0</v>
      </c>
      <c r="H280" s="52">
        <f>'OC A CONTRATAR US$'!H280*'OC A CONTRATAR'!$J280</f>
        <v>0</v>
      </c>
      <c r="I280" s="52">
        <f>'OC A CONTRATAR US$'!I280*'OC A CONTRATAR'!$J280</f>
        <v>0</v>
      </c>
      <c r="J280" s="151">
        <f>IF($J$2=0,Encargos!C285,$J$2)</f>
        <v>4.8413000000000004</v>
      </c>
      <c r="K280" s="1">
        <f t="shared" si="35"/>
        <v>53021</v>
      </c>
      <c r="L280" s="52">
        <f>'OC A CONTRATAR US$'!L280*'OC A CONTRATAR'!$O280</f>
        <v>0</v>
      </c>
      <c r="M280" s="52">
        <f>'OC A CONTRATAR US$'!M280*'OC A CONTRATAR'!$O280</f>
        <v>0</v>
      </c>
      <c r="N280" s="52">
        <f>'OC A CONTRATAR US$'!N280*'OC A CONTRATAR'!$O280</f>
        <v>0</v>
      </c>
      <c r="O280" s="151">
        <f>IF($O$2=0,Encargos!C285,$O$2)</f>
        <v>4.8413000000000004</v>
      </c>
      <c r="P280" s="1">
        <f t="shared" si="36"/>
        <v>53021</v>
      </c>
      <c r="Q280" s="52"/>
      <c r="R280" s="52"/>
      <c r="S280" s="52"/>
      <c r="T280" s="151">
        <f>IF($T$2=0,Encargos!M285,$T$2)</f>
        <v>0</v>
      </c>
      <c r="V280" s="1">
        <f t="shared" si="37"/>
        <v>53021</v>
      </c>
      <c r="W280" s="52">
        <v>0</v>
      </c>
      <c r="X280" s="52">
        <v>0</v>
      </c>
      <c r="Y280" s="52">
        <f t="shared" si="40"/>
        <v>0</v>
      </c>
      <c r="Z280" s="151"/>
      <c r="AB280" s="76">
        <f t="shared" si="38"/>
        <v>53021</v>
      </c>
      <c r="AC280" s="21">
        <f t="shared" si="39"/>
        <v>0</v>
      </c>
      <c r="AD280" s="21">
        <f t="shared" si="41"/>
        <v>0</v>
      </c>
      <c r="AE280" s="21">
        <f t="shared" si="41"/>
        <v>0</v>
      </c>
    </row>
    <row r="281" spans="1:31" x14ac:dyDescent="0.3">
      <c r="A281" s="1">
        <f t="shared" si="33"/>
        <v>53052</v>
      </c>
      <c r="B281" s="52">
        <f>'OC A CONTRATAR US$'!B281*'OC A CONTRATAR'!$E281</f>
        <v>0</v>
      </c>
      <c r="C281" s="52">
        <f>'OC A CONTRATAR US$'!C281*'OC A CONTRATAR'!$E281</f>
        <v>0</v>
      </c>
      <c r="D281" s="52">
        <f>'OC A CONTRATAR US$'!D281*'OC A CONTRATAR'!$E281</f>
        <v>0</v>
      </c>
      <c r="E281" s="151">
        <f>IF($E$2=0,Encargos!C286,$E$2)</f>
        <v>5.35</v>
      </c>
      <c r="F281" s="1">
        <f t="shared" si="34"/>
        <v>53052</v>
      </c>
      <c r="G281" s="52">
        <f>'OC A CONTRATAR US$'!G281*'OC A CONTRATAR'!$J281</f>
        <v>0</v>
      </c>
      <c r="H281" s="52">
        <f>'OC A CONTRATAR US$'!H281*'OC A CONTRATAR'!$J281</f>
        <v>0</v>
      </c>
      <c r="I281" s="52">
        <f>'OC A CONTRATAR US$'!I281*'OC A CONTRATAR'!$J281</f>
        <v>0</v>
      </c>
      <c r="J281" s="151">
        <f>IF($J$2=0,Encargos!C286,$J$2)</f>
        <v>4.8413000000000004</v>
      </c>
      <c r="K281" s="1">
        <f t="shared" si="35"/>
        <v>53052</v>
      </c>
      <c r="L281" s="52">
        <f>'OC A CONTRATAR US$'!L281*'OC A CONTRATAR'!$O281</f>
        <v>0</v>
      </c>
      <c r="M281" s="52">
        <f>'OC A CONTRATAR US$'!M281*'OC A CONTRATAR'!$O281</f>
        <v>0</v>
      </c>
      <c r="N281" s="52">
        <f>'OC A CONTRATAR US$'!N281*'OC A CONTRATAR'!$O281</f>
        <v>0</v>
      </c>
      <c r="O281" s="151">
        <f>IF($O$2=0,Encargos!C286,$O$2)</f>
        <v>4.8413000000000004</v>
      </c>
      <c r="P281" s="1">
        <f t="shared" si="36"/>
        <v>53052</v>
      </c>
      <c r="Q281" s="52"/>
      <c r="R281" s="52"/>
      <c r="S281" s="52"/>
      <c r="T281" s="151">
        <f>IF($T$2=0,Encargos!M286,$T$2)</f>
        <v>0</v>
      </c>
      <c r="V281" s="1">
        <f t="shared" si="37"/>
        <v>53052</v>
      </c>
      <c r="W281" s="52">
        <v>0</v>
      </c>
      <c r="X281" s="52">
        <v>0</v>
      </c>
      <c r="Y281" s="52">
        <f t="shared" si="40"/>
        <v>0</v>
      </c>
      <c r="Z281" s="151"/>
      <c r="AB281" s="76">
        <f t="shared" si="38"/>
        <v>53052</v>
      </c>
      <c r="AC281" s="21">
        <f t="shared" si="39"/>
        <v>0</v>
      </c>
      <c r="AD281" s="21">
        <f t="shared" si="41"/>
        <v>0</v>
      </c>
      <c r="AE281" s="21">
        <f t="shared" si="41"/>
        <v>0</v>
      </c>
    </row>
    <row r="282" spans="1:31" x14ac:dyDescent="0.3">
      <c r="A282" s="1">
        <f t="shared" si="33"/>
        <v>53082</v>
      </c>
      <c r="B282" s="52">
        <f>'OC A CONTRATAR US$'!B282*'OC A CONTRATAR'!$E282</f>
        <v>0</v>
      </c>
      <c r="C282" s="52">
        <f>'OC A CONTRATAR US$'!C282*'OC A CONTRATAR'!$E282</f>
        <v>0</v>
      </c>
      <c r="D282" s="52">
        <f>'OC A CONTRATAR US$'!D282*'OC A CONTRATAR'!$E282</f>
        <v>0</v>
      </c>
      <c r="E282" s="151">
        <f>IF($E$2=0,Encargos!C287,$E$2)</f>
        <v>5.35</v>
      </c>
      <c r="F282" s="1">
        <f t="shared" si="34"/>
        <v>53082</v>
      </c>
      <c r="G282" s="52">
        <f>'OC A CONTRATAR US$'!G282*'OC A CONTRATAR'!$J282</f>
        <v>0</v>
      </c>
      <c r="H282" s="52">
        <f>'OC A CONTRATAR US$'!H282*'OC A CONTRATAR'!$J282</f>
        <v>0</v>
      </c>
      <c r="I282" s="52">
        <f>'OC A CONTRATAR US$'!I282*'OC A CONTRATAR'!$J282</f>
        <v>0</v>
      </c>
      <c r="J282" s="151">
        <f>IF($J$2=0,Encargos!C287,$J$2)</f>
        <v>4.8413000000000004</v>
      </c>
      <c r="K282" s="1">
        <f t="shared" si="35"/>
        <v>53082</v>
      </c>
      <c r="L282" s="52">
        <f>'OC A CONTRATAR US$'!L282*'OC A CONTRATAR'!$O282</f>
        <v>0</v>
      </c>
      <c r="M282" s="52">
        <f>'OC A CONTRATAR US$'!M282*'OC A CONTRATAR'!$O282</f>
        <v>0</v>
      </c>
      <c r="N282" s="52">
        <f>'OC A CONTRATAR US$'!N282*'OC A CONTRATAR'!$O282</f>
        <v>0</v>
      </c>
      <c r="O282" s="151">
        <f>IF($O$2=0,Encargos!C287,$O$2)</f>
        <v>4.8413000000000004</v>
      </c>
      <c r="P282" s="1">
        <f t="shared" si="36"/>
        <v>53082</v>
      </c>
      <c r="Q282" s="52"/>
      <c r="R282" s="52"/>
      <c r="S282" s="52"/>
      <c r="T282" s="151">
        <f>IF($T$2=0,Encargos!M287,$T$2)</f>
        <v>0</v>
      </c>
      <c r="V282" s="1">
        <f t="shared" si="37"/>
        <v>53082</v>
      </c>
      <c r="W282" s="52">
        <v>0</v>
      </c>
      <c r="X282" s="52">
        <v>0</v>
      </c>
      <c r="Y282" s="52">
        <f t="shared" si="40"/>
        <v>0</v>
      </c>
      <c r="Z282" s="151"/>
      <c r="AB282" s="76">
        <f t="shared" si="38"/>
        <v>53082</v>
      </c>
      <c r="AC282" s="21">
        <f t="shared" si="39"/>
        <v>0</v>
      </c>
      <c r="AD282" s="21">
        <f t="shared" si="41"/>
        <v>0</v>
      </c>
      <c r="AE282" s="21">
        <f t="shared" si="41"/>
        <v>0</v>
      </c>
    </row>
    <row r="283" spans="1:31" x14ac:dyDescent="0.3">
      <c r="A283" s="1">
        <f t="shared" si="33"/>
        <v>53113</v>
      </c>
      <c r="B283" s="52">
        <f>'OC A CONTRATAR US$'!B283*'OC A CONTRATAR'!$E283</f>
        <v>0</v>
      </c>
      <c r="C283" s="52">
        <f>'OC A CONTRATAR US$'!C283*'OC A CONTRATAR'!$E283</f>
        <v>0</v>
      </c>
      <c r="D283" s="52">
        <f>'OC A CONTRATAR US$'!D283*'OC A CONTRATAR'!$E283</f>
        <v>0</v>
      </c>
      <c r="E283" s="151">
        <f>IF($E$2=0,Encargos!C288,$E$2)</f>
        <v>5.35</v>
      </c>
      <c r="F283" s="1">
        <f t="shared" si="34"/>
        <v>53113</v>
      </c>
      <c r="G283" s="52">
        <f>'OC A CONTRATAR US$'!G283*'OC A CONTRATAR'!$J283</f>
        <v>0</v>
      </c>
      <c r="H283" s="52">
        <f>'OC A CONTRATAR US$'!H283*'OC A CONTRATAR'!$J283</f>
        <v>0</v>
      </c>
      <c r="I283" s="52">
        <f>'OC A CONTRATAR US$'!I283*'OC A CONTRATAR'!$J283</f>
        <v>0</v>
      </c>
      <c r="J283" s="151">
        <f>IF($J$2=0,Encargos!C288,$J$2)</f>
        <v>4.8413000000000004</v>
      </c>
      <c r="K283" s="1">
        <f t="shared" si="35"/>
        <v>53113</v>
      </c>
      <c r="L283" s="52">
        <f>'OC A CONTRATAR US$'!L283*'OC A CONTRATAR'!$O283</f>
        <v>0</v>
      </c>
      <c r="M283" s="52">
        <f>'OC A CONTRATAR US$'!M283*'OC A CONTRATAR'!$O283</f>
        <v>0</v>
      </c>
      <c r="N283" s="52">
        <f>'OC A CONTRATAR US$'!N283*'OC A CONTRATAR'!$O283</f>
        <v>0</v>
      </c>
      <c r="O283" s="151">
        <f>IF($O$2=0,Encargos!C288,$O$2)</f>
        <v>4.8413000000000004</v>
      </c>
      <c r="P283" s="1">
        <f t="shared" si="36"/>
        <v>53113</v>
      </c>
      <c r="Q283" s="52"/>
      <c r="R283" s="52"/>
      <c r="S283" s="52"/>
      <c r="T283" s="151">
        <f>IF($T$2=0,Encargos!M288,$T$2)</f>
        <v>0</v>
      </c>
      <c r="V283" s="1">
        <f t="shared" si="37"/>
        <v>53113</v>
      </c>
      <c r="W283" s="52">
        <v>0</v>
      </c>
      <c r="X283" s="52">
        <v>0</v>
      </c>
      <c r="Y283" s="52">
        <f t="shared" si="40"/>
        <v>0</v>
      </c>
      <c r="Z283" s="151"/>
      <c r="AB283" s="76">
        <f t="shared" si="38"/>
        <v>53113</v>
      </c>
      <c r="AC283" s="21">
        <f t="shared" si="39"/>
        <v>0</v>
      </c>
      <c r="AD283" s="21">
        <f t="shared" ref="AD283:AE298" si="42">SUMIF($A$2:$Z$2,AD$2,$A283:$Z283)</f>
        <v>0</v>
      </c>
      <c r="AE283" s="21">
        <f t="shared" si="42"/>
        <v>0</v>
      </c>
    </row>
    <row r="284" spans="1:31" x14ac:dyDescent="0.3">
      <c r="A284" s="1">
        <f t="shared" si="33"/>
        <v>53143</v>
      </c>
      <c r="B284" s="52">
        <f>'OC A CONTRATAR US$'!B284*'OC A CONTRATAR'!$E284</f>
        <v>16049999.999999998</v>
      </c>
      <c r="C284" s="52">
        <f>'OC A CONTRATAR US$'!C284*'OC A CONTRATAR'!$E284</f>
        <v>2445285.266666668</v>
      </c>
      <c r="D284" s="52">
        <f>'OC A CONTRATAR US$'!D284*'OC A CONTRATAR'!$E284</f>
        <v>18495285.266666666</v>
      </c>
      <c r="E284" s="151">
        <f>IF($E$2=0,Encargos!C289,$E$2)</f>
        <v>5.35</v>
      </c>
      <c r="F284" s="1">
        <f t="shared" si="34"/>
        <v>53143</v>
      </c>
      <c r="G284" s="52">
        <f>'OC A CONTRATAR US$'!G284*'OC A CONTRATAR'!$J284</f>
        <v>6147243.1912681926</v>
      </c>
      <c r="H284" s="52">
        <f>'OC A CONTRATAR US$'!H284*'OC A CONTRATAR'!$J284</f>
        <v>819488.64831445087</v>
      </c>
      <c r="I284" s="52">
        <f>'OC A CONTRATAR US$'!I284*'OC A CONTRATAR'!$J284</f>
        <v>6966731.8395826425</v>
      </c>
      <c r="J284" s="151">
        <f>IF($J$2=0,Encargos!C289,$J$2)</f>
        <v>4.8413000000000004</v>
      </c>
      <c r="K284" s="1">
        <f t="shared" si="35"/>
        <v>53143</v>
      </c>
      <c r="L284" s="52">
        <f>'OC A CONTRATAR US$'!L284*'OC A CONTRATAR'!$O284</f>
        <v>27204607.101715628</v>
      </c>
      <c r="M284" s="52">
        <f>'OC A CONTRATAR US$'!M284*'OC A CONTRATAR'!$O284</f>
        <v>17417769.344645236</v>
      </c>
      <c r="N284" s="52">
        <f>'OC A CONTRATAR US$'!N284*'OC A CONTRATAR'!$O284</f>
        <v>44622376.446360856</v>
      </c>
      <c r="O284" s="151">
        <f>IF($O$2=0,Encargos!C289,$O$2)</f>
        <v>4.8413000000000004</v>
      </c>
      <c r="P284" s="1">
        <f t="shared" si="36"/>
        <v>53143</v>
      </c>
      <c r="Q284" s="52"/>
      <c r="R284" s="52"/>
      <c r="S284" s="52"/>
      <c r="T284" s="151">
        <f>IF($T$2=0,Encargos!M289,$T$2)</f>
        <v>0</v>
      </c>
      <c r="V284" s="1">
        <f t="shared" si="37"/>
        <v>53143</v>
      </c>
      <c r="W284" s="52">
        <v>0</v>
      </c>
      <c r="X284" s="52">
        <v>0</v>
      </c>
      <c r="Y284" s="52">
        <f t="shared" si="40"/>
        <v>0</v>
      </c>
      <c r="Z284" s="151"/>
      <c r="AB284" s="76">
        <f t="shared" si="38"/>
        <v>53143</v>
      </c>
      <c r="AC284" s="21">
        <f t="shared" si="39"/>
        <v>0</v>
      </c>
      <c r="AD284" s="21">
        <f t="shared" si="42"/>
        <v>20682543.259626355</v>
      </c>
      <c r="AE284" s="21">
        <f t="shared" si="42"/>
        <v>70084393.552610159</v>
      </c>
    </row>
    <row r="285" spans="1:31" x14ac:dyDescent="0.3">
      <c r="A285" s="1">
        <f t="shared" si="33"/>
        <v>53174</v>
      </c>
      <c r="B285" s="52">
        <f>'OC A CONTRATAR US$'!B285*'OC A CONTRATAR'!$E285</f>
        <v>0</v>
      </c>
      <c r="C285" s="52">
        <f>'OC A CONTRATAR US$'!C285*'OC A CONTRATAR'!$E285</f>
        <v>0</v>
      </c>
      <c r="D285" s="52">
        <f>'OC A CONTRATAR US$'!D285*'OC A CONTRATAR'!$E285</f>
        <v>0</v>
      </c>
      <c r="E285" s="151">
        <f>IF($E$2=0,Encargos!C290,$E$2)</f>
        <v>5.35</v>
      </c>
      <c r="F285" s="1">
        <f t="shared" si="34"/>
        <v>53174</v>
      </c>
      <c r="G285" s="52">
        <f>'OC A CONTRATAR US$'!G285*'OC A CONTRATAR'!$J285</f>
        <v>0</v>
      </c>
      <c r="H285" s="52">
        <f>'OC A CONTRATAR US$'!H285*'OC A CONTRATAR'!$J285</f>
        <v>0</v>
      </c>
      <c r="I285" s="52">
        <f>'OC A CONTRATAR US$'!I285*'OC A CONTRATAR'!$J285</f>
        <v>0</v>
      </c>
      <c r="J285" s="151">
        <f>IF($J$2=0,Encargos!C290,$J$2)</f>
        <v>4.8413000000000004</v>
      </c>
      <c r="K285" s="1">
        <f t="shared" si="35"/>
        <v>53174</v>
      </c>
      <c r="L285" s="52">
        <f>'OC A CONTRATAR US$'!L285*'OC A CONTRATAR'!$O285</f>
        <v>0</v>
      </c>
      <c r="M285" s="52">
        <f>'OC A CONTRATAR US$'!M285*'OC A CONTRATAR'!$O285</f>
        <v>0</v>
      </c>
      <c r="N285" s="52">
        <f>'OC A CONTRATAR US$'!N285*'OC A CONTRATAR'!$O285</f>
        <v>0</v>
      </c>
      <c r="O285" s="151">
        <f>IF($O$2=0,Encargos!C290,$O$2)</f>
        <v>4.8413000000000004</v>
      </c>
      <c r="P285" s="1">
        <f t="shared" si="36"/>
        <v>53174</v>
      </c>
      <c r="Q285" s="52"/>
      <c r="R285" s="52"/>
      <c r="S285" s="52"/>
      <c r="T285" s="151">
        <f>IF($T$2=0,Encargos!M290,$T$2)</f>
        <v>0</v>
      </c>
      <c r="V285" s="1">
        <f t="shared" si="37"/>
        <v>53174</v>
      </c>
      <c r="W285" s="52">
        <v>0</v>
      </c>
      <c r="X285" s="52">
        <v>0</v>
      </c>
      <c r="Y285" s="52">
        <f t="shared" si="40"/>
        <v>0</v>
      </c>
      <c r="Z285" s="151"/>
      <c r="AB285" s="76">
        <f t="shared" si="38"/>
        <v>53174</v>
      </c>
      <c r="AC285" s="21">
        <f t="shared" si="39"/>
        <v>49401850.292983815</v>
      </c>
      <c r="AD285" s="21">
        <f t="shared" si="42"/>
        <v>0</v>
      </c>
      <c r="AE285" s="21">
        <f t="shared" si="42"/>
        <v>0</v>
      </c>
    </row>
    <row r="286" spans="1:31" x14ac:dyDescent="0.3">
      <c r="A286" s="1">
        <f t="shared" si="33"/>
        <v>53205</v>
      </c>
      <c r="B286" s="52">
        <f>'OC A CONTRATAR US$'!B286*'OC A CONTRATAR'!$E286</f>
        <v>0</v>
      </c>
      <c r="C286" s="52">
        <f>'OC A CONTRATAR US$'!C286*'OC A CONTRATAR'!$E286</f>
        <v>0</v>
      </c>
      <c r="D286" s="52">
        <f>'OC A CONTRATAR US$'!D286*'OC A CONTRATAR'!$E286</f>
        <v>0</v>
      </c>
      <c r="E286" s="151">
        <f>IF($E$2=0,Encargos!C291,$E$2)</f>
        <v>5.35</v>
      </c>
      <c r="F286" s="1">
        <f t="shared" si="34"/>
        <v>53205</v>
      </c>
      <c r="G286" s="52">
        <f>'OC A CONTRATAR US$'!G286*'OC A CONTRATAR'!$J286</f>
        <v>0</v>
      </c>
      <c r="H286" s="52">
        <f>'OC A CONTRATAR US$'!H286*'OC A CONTRATAR'!$J286</f>
        <v>0</v>
      </c>
      <c r="I286" s="52">
        <f>'OC A CONTRATAR US$'!I286*'OC A CONTRATAR'!$J286</f>
        <v>0</v>
      </c>
      <c r="J286" s="151">
        <f>IF($J$2=0,Encargos!C291,$J$2)</f>
        <v>4.8413000000000004</v>
      </c>
      <c r="K286" s="1">
        <f t="shared" si="35"/>
        <v>53205</v>
      </c>
      <c r="L286" s="52">
        <f>'OC A CONTRATAR US$'!L286*'OC A CONTRATAR'!$O286</f>
        <v>0</v>
      </c>
      <c r="M286" s="52">
        <f>'OC A CONTRATAR US$'!M286*'OC A CONTRATAR'!$O286</f>
        <v>0</v>
      </c>
      <c r="N286" s="52">
        <f>'OC A CONTRATAR US$'!N286*'OC A CONTRATAR'!$O286</f>
        <v>0</v>
      </c>
      <c r="O286" s="151">
        <f>IF($O$2=0,Encargos!C291,$O$2)</f>
        <v>4.8413000000000004</v>
      </c>
      <c r="P286" s="1">
        <f t="shared" si="36"/>
        <v>53205</v>
      </c>
      <c r="Q286" s="52"/>
      <c r="R286" s="52"/>
      <c r="S286" s="52"/>
      <c r="T286" s="151">
        <f>IF($T$2=0,Encargos!M291,$T$2)</f>
        <v>0</v>
      </c>
      <c r="V286" s="1">
        <f t="shared" si="37"/>
        <v>53205</v>
      </c>
      <c r="W286" s="52">
        <v>0</v>
      </c>
      <c r="X286" s="52">
        <v>0</v>
      </c>
      <c r="Y286" s="52">
        <f t="shared" si="40"/>
        <v>0</v>
      </c>
      <c r="Z286" s="151"/>
      <c r="AB286" s="76">
        <f t="shared" si="38"/>
        <v>53205</v>
      </c>
      <c r="AC286" s="21">
        <f t="shared" si="39"/>
        <v>0</v>
      </c>
      <c r="AD286" s="21">
        <f t="shared" si="42"/>
        <v>0</v>
      </c>
      <c r="AE286" s="21">
        <f t="shared" si="42"/>
        <v>0</v>
      </c>
    </row>
    <row r="287" spans="1:31" x14ac:dyDescent="0.3">
      <c r="A287" s="1">
        <f t="shared" si="33"/>
        <v>53235</v>
      </c>
      <c r="B287" s="52">
        <f>'OC A CONTRATAR US$'!B287*'OC A CONTRATAR'!$E287</f>
        <v>0</v>
      </c>
      <c r="C287" s="52">
        <f>'OC A CONTRATAR US$'!C287*'OC A CONTRATAR'!$E287</f>
        <v>0</v>
      </c>
      <c r="D287" s="52">
        <f>'OC A CONTRATAR US$'!D287*'OC A CONTRATAR'!$E287</f>
        <v>0</v>
      </c>
      <c r="E287" s="151">
        <f>IF($E$2=0,Encargos!C292,$E$2)</f>
        <v>5.35</v>
      </c>
      <c r="F287" s="1">
        <f t="shared" si="34"/>
        <v>53235</v>
      </c>
      <c r="G287" s="52">
        <f>'OC A CONTRATAR US$'!G287*'OC A CONTRATAR'!$J287</f>
        <v>0</v>
      </c>
      <c r="H287" s="52">
        <f>'OC A CONTRATAR US$'!H287*'OC A CONTRATAR'!$J287</f>
        <v>0</v>
      </c>
      <c r="I287" s="52">
        <f>'OC A CONTRATAR US$'!I287*'OC A CONTRATAR'!$J287</f>
        <v>0</v>
      </c>
      <c r="J287" s="151">
        <f>IF($J$2=0,Encargos!C292,$J$2)</f>
        <v>4.8413000000000004</v>
      </c>
      <c r="K287" s="1">
        <f t="shared" si="35"/>
        <v>53235</v>
      </c>
      <c r="L287" s="52">
        <f>'OC A CONTRATAR US$'!L287*'OC A CONTRATAR'!$O287</f>
        <v>0</v>
      </c>
      <c r="M287" s="52">
        <f>'OC A CONTRATAR US$'!M287*'OC A CONTRATAR'!$O287</f>
        <v>0</v>
      </c>
      <c r="N287" s="52">
        <f>'OC A CONTRATAR US$'!N287*'OC A CONTRATAR'!$O287</f>
        <v>0</v>
      </c>
      <c r="O287" s="151">
        <f>IF($O$2=0,Encargos!C292,$O$2)</f>
        <v>4.8413000000000004</v>
      </c>
      <c r="P287" s="1">
        <f t="shared" si="36"/>
        <v>53235</v>
      </c>
      <c r="Q287" s="52"/>
      <c r="R287" s="52"/>
      <c r="S287" s="52"/>
      <c r="T287" s="151">
        <f>IF($T$2=0,Encargos!M292,$T$2)</f>
        <v>0</v>
      </c>
      <c r="V287" s="1">
        <f t="shared" si="37"/>
        <v>53235</v>
      </c>
      <c r="W287" s="52">
        <v>0</v>
      </c>
      <c r="X287" s="52">
        <v>0</v>
      </c>
      <c r="Y287" s="52">
        <f t="shared" si="40"/>
        <v>0</v>
      </c>
      <c r="Z287" s="151"/>
      <c r="AB287" s="76">
        <f t="shared" si="38"/>
        <v>53235</v>
      </c>
      <c r="AC287" s="21">
        <f t="shared" si="39"/>
        <v>0</v>
      </c>
      <c r="AD287" s="21">
        <f t="shared" si="42"/>
        <v>0</v>
      </c>
      <c r="AE287" s="21">
        <f t="shared" si="42"/>
        <v>0</v>
      </c>
    </row>
    <row r="288" spans="1:31" x14ac:dyDescent="0.3">
      <c r="A288" s="1">
        <f t="shared" si="33"/>
        <v>53266</v>
      </c>
      <c r="B288" s="52">
        <f>'OC A CONTRATAR US$'!B288*'OC A CONTRATAR'!$E288</f>
        <v>0</v>
      </c>
      <c r="C288" s="52">
        <f>'OC A CONTRATAR US$'!C288*'OC A CONTRATAR'!$E288</f>
        <v>0</v>
      </c>
      <c r="D288" s="52">
        <f>'OC A CONTRATAR US$'!D288*'OC A CONTRATAR'!$E288</f>
        <v>0</v>
      </c>
      <c r="E288" s="151">
        <f>IF($E$2=0,Encargos!C293,$E$2)</f>
        <v>5.35</v>
      </c>
      <c r="F288" s="1">
        <f t="shared" si="34"/>
        <v>53266</v>
      </c>
      <c r="G288" s="52">
        <f>'OC A CONTRATAR US$'!G288*'OC A CONTRATAR'!$J288</f>
        <v>0</v>
      </c>
      <c r="H288" s="52">
        <f>'OC A CONTRATAR US$'!H288*'OC A CONTRATAR'!$J288</f>
        <v>0</v>
      </c>
      <c r="I288" s="52">
        <f>'OC A CONTRATAR US$'!I288*'OC A CONTRATAR'!$J288</f>
        <v>0</v>
      </c>
      <c r="J288" s="151">
        <f>IF($J$2=0,Encargos!C293,$J$2)</f>
        <v>4.8413000000000004</v>
      </c>
      <c r="K288" s="1">
        <f t="shared" si="35"/>
        <v>53266</v>
      </c>
      <c r="L288" s="52">
        <f>'OC A CONTRATAR US$'!L288*'OC A CONTRATAR'!$O288</f>
        <v>0</v>
      </c>
      <c r="M288" s="52">
        <f>'OC A CONTRATAR US$'!M288*'OC A CONTRATAR'!$O288</f>
        <v>0</v>
      </c>
      <c r="N288" s="52">
        <f>'OC A CONTRATAR US$'!N288*'OC A CONTRATAR'!$O288</f>
        <v>0</v>
      </c>
      <c r="O288" s="151">
        <f>IF($O$2=0,Encargos!C293,$O$2)</f>
        <v>4.8413000000000004</v>
      </c>
      <c r="P288" s="1">
        <f t="shared" si="36"/>
        <v>53266</v>
      </c>
      <c r="Q288" s="52"/>
      <c r="R288" s="52"/>
      <c r="S288" s="52"/>
      <c r="T288" s="151">
        <f>IF($T$2=0,Encargos!M293,$T$2)</f>
        <v>0</v>
      </c>
      <c r="V288" s="1">
        <f t="shared" si="37"/>
        <v>53266</v>
      </c>
      <c r="W288" s="52">
        <v>0</v>
      </c>
      <c r="X288" s="52">
        <v>0</v>
      </c>
      <c r="Y288" s="52">
        <f t="shared" si="40"/>
        <v>0</v>
      </c>
      <c r="Z288" s="151"/>
      <c r="AB288" s="76">
        <f t="shared" si="38"/>
        <v>53266</v>
      </c>
      <c r="AC288" s="21">
        <f t="shared" si="39"/>
        <v>0</v>
      </c>
      <c r="AD288" s="21">
        <f t="shared" si="42"/>
        <v>0</v>
      </c>
      <c r="AE288" s="21">
        <f t="shared" si="42"/>
        <v>0</v>
      </c>
    </row>
    <row r="289" spans="1:31" x14ac:dyDescent="0.3">
      <c r="A289" s="1">
        <f t="shared" si="33"/>
        <v>53296</v>
      </c>
      <c r="B289" s="52">
        <f>'OC A CONTRATAR US$'!B289*'OC A CONTRATAR'!$E289</f>
        <v>0</v>
      </c>
      <c r="C289" s="52">
        <f>'OC A CONTRATAR US$'!C289*'OC A CONTRATAR'!$E289</f>
        <v>0</v>
      </c>
      <c r="D289" s="52">
        <f>'OC A CONTRATAR US$'!D289*'OC A CONTRATAR'!$E289</f>
        <v>0</v>
      </c>
      <c r="E289" s="151">
        <f>IF($E$2=0,Encargos!C294,$E$2)</f>
        <v>5.35</v>
      </c>
      <c r="F289" s="1">
        <f t="shared" si="34"/>
        <v>53296</v>
      </c>
      <c r="G289" s="52">
        <f>'OC A CONTRATAR US$'!G289*'OC A CONTRATAR'!$J289</f>
        <v>0</v>
      </c>
      <c r="H289" s="52">
        <f>'OC A CONTRATAR US$'!H289*'OC A CONTRATAR'!$J289</f>
        <v>0</v>
      </c>
      <c r="I289" s="52">
        <f>'OC A CONTRATAR US$'!I289*'OC A CONTRATAR'!$J289</f>
        <v>0</v>
      </c>
      <c r="J289" s="151">
        <f>IF($J$2=0,Encargos!C294,$J$2)</f>
        <v>4.8413000000000004</v>
      </c>
      <c r="K289" s="1">
        <f t="shared" si="35"/>
        <v>53296</v>
      </c>
      <c r="L289" s="52">
        <f>'OC A CONTRATAR US$'!L289*'OC A CONTRATAR'!$O289</f>
        <v>0</v>
      </c>
      <c r="M289" s="52">
        <f>'OC A CONTRATAR US$'!M289*'OC A CONTRATAR'!$O289</f>
        <v>0</v>
      </c>
      <c r="N289" s="52">
        <f>'OC A CONTRATAR US$'!N289*'OC A CONTRATAR'!$O289</f>
        <v>0</v>
      </c>
      <c r="O289" s="151">
        <f>IF($O$2=0,Encargos!C294,$O$2)</f>
        <v>4.8413000000000004</v>
      </c>
      <c r="P289" s="1">
        <f t="shared" si="36"/>
        <v>53296</v>
      </c>
      <c r="Q289" s="52"/>
      <c r="R289" s="52"/>
      <c r="S289" s="52"/>
      <c r="T289" s="151">
        <f>IF($T$2=0,Encargos!M294,$T$2)</f>
        <v>0</v>
      </c>
      <c r="V289" s="1">
        <f t="shared" si="37"/>
        <v>53296</v>
      </c>
      <c r="W289" s="52">
        <v>0</v>
      </c>
      <c r="X289" s="52">
        <v>0</v>
      </c>
      <c r="Y289" s="52">
        <f t="shared" si="40"/>
        <v>0</v>
      </c>
      <c r="Z289" s="151"/>
      <c r="AB289" s="76">
        <f t="shared" si="38"/>
        <v>53296</v>
      </c>
      <c r="AC289" s="21">
        <f t="shared" si="39"/>
        <v>0</v>
      </c>
      <c r="AD289" s="21">
        <f t="shared" si="42"/>
        <v>0</v>
      </c>
      <c r="AE289" s="21">
        <f t="shared" si="42"/>
        <v>0</v>
      </c>
    </row>
    <row r="290" spans="1:31" x14ac:dyDescent="0.3">
      <c r="A290" s="1">
        <f t="shared" si="33"/>
        <v>53327</v>
      </c>
      <c r="B290" s="52">
        <f>'OC A CONTRATAR US$'!B290*'OC A CONTRATAR'!$E290</f>
        <v>16049999.999999998</v>
      </c>
      <c r="C290" s="52">
        <f>'OC A CONTRATAR US$'!C290*'OC A CONTRATAR'!$E290</f>
        <v>2151380.7874999996</v>
      </c>
      <c r="D290" s="52">
        <f>'OC A CONTRATAR US$'!D290*'OC A CONTRATAR'!$E290</f>
        <v>18201380.787499998</v>
      </c>
      <c r="E290" s="151">
        <f>IF($E$2=0,Encargos!C295,$E$2)</f>
        <v>5.35</v>
      </c>
      <c r="F290" s="1">
        <f t="shared" si="34"/>
        <v>53327</v>
      </c>
      <c r="G290" s="52">
        <f>'OC A CONTRATAR US$'!G290*'OC A CONTRATAR'!$J290</f>
        <v>6147243.1912681926</v>
      </c>
      <c r="H290" s="52">
        <f>'OC A CONTRATAR US$'!H290*'OC A CONTRATAR'!$J290</f>
        <v>706278.28559597034</v>
      </c>
      <c r="I290" s="52">
        <f>'OC A CONTRATAR US$'!I290*'OC A CONTRATAR'!$J290</f>
        <v>6853521.4768641628</v>
      </c>
      <c r="J290" s="151">
        <f>IF($J$2=0,Encargos!C295,$J$2)</f>
        <v>4.8413000000000004</v>
      </c>
      <c r="K290" s="1">
        <f t="shared" si="35"/>
        <v>53327</v>
      </c>
      <c r="L290" s="52">
        <f>'OC A CONTRATAR US$'!L290*'OC A CONTRATAR'!$O290</f>
        <v>27204607.101715628</v>
      </c>
      <c r="M290" s="52">
        <f>'OC A CONTRATAR US$'!M290*'OC A CONTRATAR'!$O290</f>
        <v>16909558.568011038</v>
      </c>
      <c r="N290" s="52">
        <f>'OC A CONTRATAR US$'!N290*'OC A CONTRATAR'!$O290</f>
        <v>44114165.669726662</v>
      </c>
      <c r="O290" s="151">
        <f>IF($O$2=0,Encargos!C295,$O$2)</f>
        <v>4.8413000000000004</v>
      </c>
      <c r="P290" s="1">
        <f t="shared" si="36"/>
        <v>53327</v>
      </c>
      <c r="Q290" s="52"/>
      <c r="R290" s="52"/>
      <c r="S290" s="52"/>
      <c r="T290" s="151">
        <f>IF($T$2=0,Encargos!M295,$T$2)</f>
        <v>0</v>
      </c>
      <c r="V290" s="1">
        <f t="shared" si="37"/>
        <v>53327</v>
      </c>
      <c r="W290" s="52">
        <v>0</v>
      </c>
      <c r="X290" s="52">
        <v>0</v>
      </c>
      <c r="Y290" s="52">
        <f t="shared" si="40"/>
        <v>0</v>
      </c>
      <c r="Z290" s="151"/>
      <c r="AB290" s="76">
        <f t="shared" si="38"/>
        <v>53327</v>
      </c>
      <c r="AC290" s="21">
        <f t="shared" si="39"/>
        <v>0</v>
      </c>
      <c r="AD290" s="21">
        <f t="shared" si="42"/>
        <v>19767217.641107008</v>
      </c>
      <c r="AE290" s="21">
        <f t="shared" si="42"/>
        <v>69169067.934090823</v>
      </c>
    </row>
    <row r="291" spans="1:31" x14ac:dyDescent="0.3">
      <c r="A291" s="1">
        <f t="shared" si="33"/>
        <v>53358</v>
      </c>
      <c r="B291" s="52">
        <f>'OC A CONTRATAR US$'!B291*'OC A CONTRATAR'!$E291</f>
        <v>0</v>
      </c>
      <c r="C291" s="52">
        <f>'OC A CONTRATAR US$'!C291*'OC A CONTRATAR'!$E291</f>
        <v>0</v>
      </c>
      <c r="D291" s="52">
        <f>'OC A CONTRATAR US$'!D291*'OC A CONTRATAR'!$E291</f>
        <v>0</v>
      </c>
      <c r="E291" s="151">
        <f>IF($E$2=0,Encargos!C296,$E$2)</f>
        <v>5.35</v>
      </c>
      <c r="F291" s="1">
        <f t="shared" si="34"/>
        <v>53358</v>
      </c>
      <c r="G291" s="52">
        <f>'OC A CONTRATAR US$'!G291*'OC A CONTRATAR'!$J291</f>
        <v>0</v>
      </c>
      <c r="H291" s="52">
        <f>'OC A CONTRATAR US$'!H291*'OC A CONTRATAR'!$J291</f>
        <v>0</v>
      </c>
      <c r="I291" s="52">
        <f>'OC A CONTRATAR US$'!I291*'OC A CONTRATAR'!$J291</f>
        <v>0</v>
      </c>
      <c r="J291" s="151">
        <f>IF($J$2=0,Encargos!C296,$J$2)</f>
        <v>4.8413000000000004</v>
      </c>
      <c r="K291" s="1">
        <f t="shared" si="35"/>
        <v>53358</v>
      </c>
      <c r="L291" s="52">
        <f>'OC A CONTRATAR US$'!L291*'OC A CONTRATAR'!$O291</f>
        <v>0</v>
      </c>
      <c r="M291" s="52">
        <f>'OC A CONTRATAR US$'!M291*'OC A CONTRATAR'!$O291</f>
        <v>0</v>
      </c>
      <c r="N291" s="52">
        <f>'OC A CONTRATAR US$'!N291*'OC A CONTRATAR'!$O291</f>
        <v>0</v>
      </c>
      <c r="O291" s="151">
        <f>IF($O$2=0,Encargos!C296,$O$2)</f>
        <v>4.8413000000000004</v>
      </c>
      <c r="P291" s="1">
        <f t="shared" si="36"/>
        <v>53358</v>
      </c>
      <c r="Q291" s="52"/>
      <c r="R291" s="52"/>
      <c r="S291" s="52"/>
      <c r="T291" s="151">
        <f>IF($T$2=0,Encargos!M296,$T$2)</f>
        <v>0</v>
      </c>
      <c r="V291" s="1">
        <f t="shared" si="37"/>
        <v>53358</v>
      </c>
      <c r="W291" s="52">
        <v>0</v>
      </c>
      <c r="X291" s="52">
        <v>0</v>
      </c>
      <c r="Y291" s="52">
        <f t="shared" si="40"/>
        <v>0</v>
      </c>
      <c r="Z291" s="151"/>
      <c r="AB291" s="76">
        <f t="shared" si="38"/>
        <v>53358</v>
      </c>
      <c r="AC291" s="21">
        <f t="shared" si="39"/>
        <v>49401850.292983815</v>
      </c>
      <c r="AD291" s="21">
        <f t="shared" si="42"/>
        <v>0</v>
      </c>
      <c r="AE291" s="21">
        <f t="shared" si="42"/>
        <v>0</v>
      </c>
    </row>
    <row r="292" spans="1:31" x14ac:dyDescent="0.3">
      <c r="A292" s="1">
        <f t="shared" si="33"/>
        <v>53386</v>
      </c>
      <c r="B292" s="52">
        <f>'OC A CONTRATAR US$'!B292*'OC A CONTRATAR'!$E292</f>
        <v>0</v>
      </c>
      <c r="C292" s="52">
        <f>'OC A CONTRATAR US$'!C292*'OC A CONTRATAR'!$E292</f>
        <v>0</v>
      </c>
      <c r="D292" s="52">
        <f>'OC A CONTRATAR US$'!D292*'OC A CONTRATAR'!$E292</f>
        <v>0</v>
      </c>
      <c r="E292" s="151">
        <f>IF($E$2=0,Encargos!C297,$E$2)</f>
        <v>5.35</v>
      </c>
      <c r="F292" s="1">
        <f t="shared" si="34"/>
        <v>53386</v>
      </c>
      <c r="G292" s="52">
        <f>'OC A CONTRATAR US$'!G292*'OC A CONTRATAR'!$J292</f>
        <v>0</v>
      </c>
      <c r="H292" s="52">
        <f>'OC A CONTRATAR US$'!H292*'OC A CONTRATAR'!$J292</f>
        <v>0</v>
      </c>
      <c r="I292" s="52">
        <f>'OC A CONTRATAR US$'!I292*'OC A CONTRATAR'!$J292</f>
        <v>0</v>
      </c>
      <c r="J292" s="151">
        <f>IF($J$2=0,Encargos!C297,$J$2)</f>
        <v>4.8413000000000004</v>
      </c>
      <c r="K292" s="1">
        <f t="shared" si="35"/>
        <v>53386</v>
      </c>
      <c r="L292" s="52">
        <f>'OC A CONTRATAR US$'!L292*'OC A CONTRATAR'!$O292</f>
        <v>0</v>
      </c>
      <c r="M292" s="52">
        <f>'OC A CONTRATAR US$'!M292*'OC A CONTRATAR'!$O292</f>
        <v>0</v>
      </c>
      <c r="N292" s="52">
        <f>'OC A CONTRATAR US$'!N292*'OC A CONTRATAR'!$O292</f>
        <v>0</v>
      </c>
      <c r="O292" s="151">
        <f>IF($O$2=0,Encargos!C297,$O$2)</f>
        <v>4.8413000000000004</v>
      </c>
      <c r="P292" s="1">
        <f t="shared" si="36"/>
        <v>53386</v>
      </c>
      <c r="Q292" s="52"/>
      <c r="R292" s="52"/>
      <c r="S292" s="52"/>
      <c r="T292" s="151">
        <f>IF($T$2=0,Encargos!M297,$T$2)</f>
        <v>0</v>
      </c>
      <c r="V292" s="1">
        <f t="shared" si="37"/>
        <v>53386</v>
      </c>
      <c r="W292" s="52">
        <v>0</v>
      </c>
      <c r="X292" s="52">
        <v>0</v>
      </c>
      <c r="Y292" s="52">
        <f t="shared" si="40"/>
        <v>0</v>
      </c>
      <c r="Z292" s="151"/>
      <c r="AB292" s="76">
        <f t="shared" si="38"/>
        <v>53386</v>
      </c>
      <c r="AC292" s="21">
        <f t="shared" si="39"/>
        <v>0</v>
      </c>
      <c r="AD292" s="21">
        <f t="shared" si="42"/>
        <v>0</v>
      </c>
      <c r="AE292" s="21">
        <f t="shared" si="42"/>
        <v>0</v>
      </c>
    </row>
    <row r="293" spans="1:31" x14ac:dyDescent="0.3">
      <c r="A293" s="1">
        <f t="shared" si="33"/>
        <v>53417</v>
      </c>
      <c r="B293" s="52">
        <f>'OC A CONTRATAR US$'!B293*'OC A CONTRATAR'!$E293</f>
        <v>0</v>
      </c>
      <c r="C293" s="52">
        <f>'OC A CONTRATAR US$'!C293*'OC A CONTRATAR'!$E293</f>
        <v>0</v>
      </c>
      <c r="D293" s="52">
        <f>'OC A CONTRATAR US$'!D293*'OC A CONTRATAR'!$E293</f>
        <v>0</v>
      </c>
      <c r="E293" s="151">
        <f>IF($E$2=0,Encargos!C298,$E$2)</f>
        <v>5.35</v>
      </c>
      <c r="F293" s="1">
        <f t="shared" si="34"/>
        <v>53417</v>
      </c>
      <c r="G293" s="52">
        <f>'OC A CONTRATAR US$'!G293*'OC A CONTRATAR'!$J293</f>
        <v>0</v>
      </c>
      <c r="H293" s="52">
        <f>'OC A CONTRATAR US$'!H293*'OC A CONTRATAR'!$J293</f>
        <v>0</v>
      </c>
      <c r="I293" s="52">
        <f>'OC A CONTRATAR US$'!I293*'OC A CONTRATAR'!$J293</f>
        <v>0</v>
      </c>
      <c r="J293" s="151">
        <f>IF($J$2=0,Encargos!C298,$J$2)</f>
        <v>4.8413000000000004</v>
      </c>
      <c r="K293" s="1">
        <f t="shared" si="35"/>
        <v>53417</v>
      </c>
      <c r="L293" s="52">
        <f>'OC A CONTRATAR US$'!L293*'OC A CONTRATAR'!$O293</f>
        <v>0</v>
      </c>
      <c r="M293" s="52">
        <f>'OC A CONTRATAR US$'!M293*'OC A CONTRATAR'!$O293</f>
        <v>0</v>
      </c>
      <c r="N293" s="52">
        <f>'OC A CONTRATAR US$'!N293*'OC A CONTRATAR'!$O293</f>
        <v>0</v>
      </c>
      <c r="O293" s="151">
        <f>IF($O$2=0,Encargos!C298,$O$2)</f>
        <v>4.8413000000000004</v>
      </c>
      <c r="P293" s="1">
        <f t="shared" si="36"/>
        <v>53417</v>
      </c>
      <c r="Q293" s="52"/>
      <c r="R293" s="52"/>
      <c r="S293" s="52"/>
      <c r="T293" s="151">
        <f>IF($T$2=0,Encargos!M298,$T$2)</f>
        <v>0</v>
      </c>
      <c r="V293" s="1">
        <f t="shared" si="37"/>
        <v>53417</v>
      </c>
      <c r="W293" s="52">
        <v>0</v>
      </c>
      <c r="X293" s="52">
        <v>0</v>
      </c>
      <c r="Y293" s="52">
        <f t="shared" si="40"/>
        <v>0</v>
      </c>
      <c r="Z293" s="151"/>
      <c r="AB293" s="76">
        <f t="shared" si="38"/>
        <v>53417</v>
      </c>
      <c r="AC293" s="21">
        <f t="shared" si="39"/>
        <v>0</v>
      </c>
      <c r="AD293" s="21">
        <f t="shared" si="42"/>
        <v>0</v>
      </c>
      <c r="AE293" s="21">
        <f t="shared" si="42"/>
        <v>0</v>
      </c>
    </row>
    <row r="294" spans="1:31" x14ac:dyDescent="0.3">
      <c r="A294" s="1">
        <f t="shared" si="33"/>
        <v>53447</v>
      </c>
      <c r="B294" s="52">
        <f>'OC A CONTRATAR US$'!B294*'OC A CONTRATAR'!$E294</f>
        <v>0</v>
      </c>
      <c r="C294" s="52">
        <f>'OC A CONTRATAR US$'!C294*'OC A CONTRATAR'!$E294</f>
        <v>0</v>
      </c>
      <c r="D294" s="52">
        <f>'OC A CONTRATAR US$'!D294*'OC A CONTRATAR'!$E294</f>
        <v>0</v>
      </c>
      <c r="E294" s="151">
        <f>IF($E$2=0,Encargos!C299,$E$2)</f>
        <v>5.35</v>
      </c>
      <c r="F294" s="1">
        <f t="shared" si="34"/>
        <v>53447</v>
      </c>
      <c r="G294" s="52">
        <f>'OC A CONTRATAR US$'!G294*'OC A CONTRATAR'!$J294</f>
        <v>0</v>
      </c>
      <c r="H294" s="52">
        <f>'OC A CONTRATAR US$'!H294*'OC A CONTRATAR'!$J294</f>
        <v>0</v>
      </c>
      <c r="I294" s="52">
        <f>'OC A CONTRATAR US$'!I294*'OC A CONTRATAR'!$J294</f>
        <v>0</v>
      </c>
      <c r="J294" s="151">
        <f>IF($J$2=0,Encargos!C299,$J$2)</f>
        <v>4.8413000000000004</v>
      </c>
      <c r="K294" s="1">
        <f t="shared" si="35"/>
        <v>53447</v>
      </c>
      <c r="L294" s="52">
        <f>'OC A CONTRATAR US$'!L294*'OC A CONTRATAR'!$O294</f>
        <v>0</v>
      </c>
      <c r="M294" s="52">
        <f>'OC A CONTRATAR US$'!M294*'OC A CONTRATAR'!$O294</f>
        <v>0</v>
      </c>
      <c r="N294" s="52">
        <f>'OC A CONTRATAR US$'!N294*'OC A CONTRATAR'!$O294</f>
        <v>0</v>
      </c>
      <c r="O294" s="151">
        <f>IF($O$2=0,Encargos!C299,$O$2)</f>
        <v>4.8413000000000004</v>
      </c>
      <c r="P294" s="1">
        <f t="shared" si="36"/>
        <v>53447</v>
      </c>
      <c r="Q294" s="52"/>
      <c r="R294" s="52"/>
      <c r="S294" s="52"/>
      <c r="T294" s="151">
        <f>IF($T$2=0,Encargos!M299,$T$2)</f>
        <v>0</v>
      </c>
      <c r="V294" s="1">
        <f t="shared" si="37"/>
        <v>53447</v>
      </c>
      <c r="W294" s="52">
        <v>0</v>
      </c>
      <c r="X294" s="52">
        <v>0</v>
      </c>
      <c r="Y294" s="52">
        <f t="shared" si="40"/>
        <v>0</v>
      </c>
      <c r="Z294" s="151"/>
      <c r="AB294" s="76">
        <f t="shared" si="38"/>
        <v>53447</v>
      </c>
      <c r="AC294" s="21">
        <f t="shared" si="39"/>
        <v>0</v>
      </c>
      <c r="AD294" s="21">
        <f t="shared" si="42"/>
        <v>0</v>
      </c>
      <c r="AE294" s="21">
        <f t="shared" si="42"/>
        <v>0</v>
      </c>
    </row>
    <row r="295" spans="1:31" x14ac:dyDescent="0.3">
      <c r="A295" s="1">
        <f t="shared" si="33"/>
        <v>53478</v>
      </c>
      <c r="B295" s="52">
        <f>'OC A CONTRATAR US$'!B295*'OC A CONTRATAR'!$E295</f>
        <v>0</v>
      </c>
      <c r="C295" s="52">
        <f>'OC A CONTRATAR US$'!C295*'OC A CONTRATAR'!$E295</f>
        <v>0</v>
      </c>
      <c r="D295" s="52">
        <f>'OC A CONTRATAR US$'!D295*'OC A CONTRATAR'!$E295</f>
        <v>0</v>
      </c>
      <c r="E295" s="151">
        <f>IF($E$2=0,Encargos!C300,$E$2)</f>
        <v>5.35</v>
      </c>
      <c r="F295" s="1">
        <f t="shared" si="34"/>
        <v>53478</v>
      </c>
      <c r="G295" s="52">
        <f>'OC A CONTRATAR US$'!G295*'OC A CONTRATAR'!$J295</f>
        <v>0</v>
      </c>
      <c r="H295" s="52">
        <f>'OC A CONTRATAR US$'!H295*'OC A CONTRATAR'!$J295</f>
        <v>0</v>
      </c>
      <c r="I295" s="52">
        <f>'OC A CONTRATAR US$'!I295*'OC A CONTRATAR'!$J295</f>
        <v>0</v>
      </c>
      <c r="J295" s="151">
        <f>IF($J$2=0,Encargos!C300,$J$2)</f>
        <v>4.8413000000000004</v>
      </c>
      <c r="K295" s="1">
        <f t="shared" si="35"/>
        <v>53478</v>
      </c>
      <c r="L295" s="52">
        <f>'OC A CONTRATAR US$'!L295*'OC A CONTRATAR'!$O295</f>
        <v>0</v>
      </c>
      <c r="M295" s="52">
        <f>'OC A CONTRATAR US$'!M295*'OC A CONTRATAR'!$O295</f>
        <v>0</v>
      </c>
      <c r="N295" s="52">
        <f>'OC A CONTRATAR US$'!N295*'OC A CONTRATAR'!$O295</f>
        <v>0</v>
      </c>
      <c r="O295" s="151">
        <f>IF($O$2=0,Encargos!C300,$O$2)</f>
        <v>4.8413000000000004</v>
      </c>
      <c r="P295" s="1">
        <f t="shared" si="36"/>
        <v>53478</v>
      </c>
      <c r="Q295" s="52"/>
      <c r="R295" s="52"/>
      <c r="S295" s="52"/>
      <c r="T295" s="151">
        <f>IF($T$2=0,Encargos!M300,$T$2)</f>
        <v>0</v>
      </c>
      <c r="V295" s="1">
        <f t="shared" si="37"/>
        <v>53478</v>
      </c>
      <c r="W295" s="52">
        <v>0</v>
      </c>
      <c r="X295" s="52">
        <v>0</v>
      </c>
      <c r="Y295" s="52">
        <f t="shared" si="40"/>
        <v>0</v>
      </c>
      <c r="Z295" s="151"/>
      <c r="AB295" s="76">
        <f t="shared" si="38"/>
        <v>53478</v>
      </c>
      <c r="AC295" s="21">
        <f t="shared" si="39"/>
        <v>0</v>
      </c>
      <c r="AD295" s="21">
        <f t="shared" si="42"/>
        <v>0</v>
      </c>
      <c r="AE295" s="21">
        <f t="shared" si="42"/>
        <v>0</v>
      </c>
    </row>
    <row r="296" spans="1:31" x14ac:dyDescent="0.3">
      <c r="A296" s="1">
        <f t="shared" si="33"/>
        <v>53508</v>
      </c>
      <c r="B296" s="52">
        <f>'OC A CONTRATAR US$'!B296*'OC A CONTRATAR'!$E296</f>
        <v>16049999.999999998</v>
      </c>
      <c r="C296" s="52">
        <f>'OC A CONTRATAR US$'!C296*'OC A CONTRATAR'!$E296</f>
        <v>1833963.95</v>
      </c>
      <c r="D296" s="52">
        <f>'OC A CONTRATAR US$'!D296*'OC A CONTRATAR'!$E296</f>
        <v>17883963.949999999</v>
      </c>
      <c r="E296" s="151">
        <f>IF($E$2=0,Encargos!C301,$E$2)</f>
        <v>5.35</v>
      </c>
      <c r="F296" s="1">
        <f t="shared" si="34"/>
        <v>53508</v>
      </c>
      <c r="G296" s="52">
        <f>'OC A CONTRATAR US$'!G296*'OC A CONTRATAR'!$J296</f>
        <v>6147243.1912681926</v>
      </c>
      <c r="H296" s="52">
        <f>'OC A CONTRATAR US$'!H296*'OC A CONTRATAR'!$J296</f>
        <v>585349.03451032273</v>
      </c>
      <c r="I296" s="52">
        <f>'OC A CONTRATAR US$'!I296*'OC A CONTRATAR'!$J296</f>
        <v>6732592.2257785145</v>
      </c>
      <c r="J296" s="151">
        <f>IF($J$2=0,Encargos!C301,$J$2)</f>
        <v>4.8413000000000004</v>
      </c>
      <c r="K296" s="1">
        <f t="shared" si="35"/>
        <v>53508</v>
      </c>
      <c r="L296" s="52">
        <f>'OC A CONTRATAR US$'!L296*'OC A CONTRATAR'!$O296</f>
        <v>27204607.101715628</v>
      </c>
      <c r="M296" s="52">
        <f>'OC A CONTRATAR US$'!M296*'OC A CONTRATAR'!$O296</f>
        <v>16216543.872600731</v>
      </c>
      <c r="N296" s="52">
        <f>'OC A CONTRATAR US$'!N296*'OC A CONTRATAR'!$O296</f>
        <v>43421150.974316359</v>
      </c>
      <c r="O296" s="151">
        <f>IF($O$2=0,Encargos!C301,$O$2)</f>
        <v>4.8413000000000004</v>
      </c>
      <c r="P296" s="1">
        <f t="shared" si="36"/>
        <v>53508</v>
      </c>
      <c r="Q296" s="52"/>
      <c r="R296" s="52"/>
      <c r="S296" s="52"/>
      <c r="T296" s="151">
        <f>IF($T$2=0,Encargos!M301,$T$2)</f>
        <v>0</v>
      </c>
      <c r="V296" s="1">
        <f t="shared" si="37"/>
        <v>53508</v>
      </c>
      <c r="W296" s="52">
        <v>0</v>
      </c>
      <c r="X296" s="52">
        <v>0</v>
      </c>
      <c r="Y296" s="52">
        <f t="shared" si="40"/>
        <v>0</v>
      </c>
      <c r="Z296" s="151"/>
      <c r="AB296" s="76">
        <f t="shared" si="38"/>
        <v>53508</v>
      </c>
      <c r="AC296" s="21">
        <f t="shared" si="39"/>
        <v>0</v>
      </c>
      <c r="AD296" s="21">
        <f t="shared" si="42"/>
        <v>18635856.857111052</v>
      </c>
      <c r="AE296" s="21">
        <f t="shared" si="42"/>
        <v>68037707.150094867</v>
      </c>
    </row>
    <row r="297" spans="1:31" x14ac:dyDescent="0.3">
      <c r="A297" s="1">
        <f t="shared" si="33"/>
        <v>53539</v>
      </c>
      <c r="B297" s="52">
        <f>'OC A CONTRATAR US$'!B297*'OC A CONTRATAR'!$E297</f>
        <v>0</v>
      </c>
      <c r="C297" s="52">
        <f>'OC A CONTRATAR US$'!C297*'OC A CONTRATAR'!$E297</f>
        <v>0</v>
      </c>
      <c r="D297" s="52">
        <f>'OC A CONTRATAR US$'!D297*'OC A CONTRATAR'!$E297</f>
        <v>0</v>
      </c>
      <c r="E297" s="151">
        <f>IF($E$2=0,Encargos!C302,$E$2)</f>
        <v>5.35</v>
      </c>
      <c r="F297" s="1">
        <f t="shared" si="34"/>
        <v>53539</v>
      </c>
      <c r="G297" s="52">
        <f>'OC A CONTRATAR US$'!G297*'OC A CONTRATAR'!$J297</f>
        <v>0</v>
      </c>
      <c r="H297" s="52">
        <f>'OC A CONTRATAR US$'!H297*'OC A CONTRATAR'!$J297</f>
        <v>0</v>
      </c>
      <c r="I297" s="52">
        <f>'OC A CONTRATAR US$'!I297*'OC A CONTRATAR'!$J297</f>
        <v>0</v>
      </c>
      <c r="J297" s="151">
        <f>IF($J$2=0,Encargos!C302,$J$2)</f>
        <v>4.8413000000000004</v>
      </c>
      <c r="K297" s="1">
        <f t="shared" si="35"/>
        <v>53539</v>
      </c>
      <c r="L297" s="52">
        <f>'OC A CONTRATAR US$'!L297*'OC A CONTRATAR'!$O297</f>
        <v>0</v>
      </c>
      <c r="M297" s="52">
        <f>'OC A CONTRATAR US$'!M297*'OC A CONTRATAR'!$O297</f>
        <v>0</v>
      </c>
      <c r="N297" s="52">
        <f>'OC A CONTRATAR US$'!N297*'OC A CONTRATAR'!$O297</f>
        <v>0</v>
      </c>
      <c r="O297" s="151">
        <f>IF($O$2=0,Encargos!C302,$O$2)</f>
        <v>4.8413000000000004</v>
      </c>
      <c r="P297" s="1">
        <f t="shared" si="36"/>
        <v>53539</v>
      </c>
      <c r="Q297" s="52"/>
      <c r="R297" s="52"/>
      <c r="S297" s="52"/>
      <c r="T297" s="151">
        <f>IF($T$2=0,Encargos!M302,$T$2)</f>
        <v>0</v>
      </c>
      <c r="V297" s="1">
        <f t="shared" si="37"/>
        <v>53539</v>
      </c>
      <c r="W297" s="52">
        <v>0</v>
      </c>
      <c r="X297" s="52">
        <v>0</v>
      </c>
      <c r="Y297" s="52">
        <f t="shared" si="40"/>
        <v>0</v>
      </c>
      <c r="Z297" s="151"/>
      <c r="AB297" s="76">
        <f t="shared" si="38"/>
        <v>53539</v>
      </c>
      <c r="AC297" s="21">
        <f t="shared" si="39"/>
        <v>49401850.292983815</v>
      </c>
      <c r="AD297" s="21">
        <f t="shared" si="42"/>
        <v>0</v>
      </c>
      <c r="AE297" s="21">
        <f t="shared" si="42"/>
        <v>0</v>
      </c>
    </row>
    <row r="298" spans="1:31" x14ac:dyDescent="0.3">
      <c r="A298" s="1">
        <f t="shared" si="33"/>
        <v>53570</v>
      </c>
      <c r="B298" s="52">
        <f>'OC A CONTRATAR US$'!B298*'OC A CONTRATAR'!$E298</f>
        <v>0</v>
      </c>
      <c r="C298" s="52">
        <f>'OC A CONTRATAR US$'!C298*'OC A CONTRATAR'!$E298</f>
        <v>0</v>
      </c>
      <c r="D298" s="52">
        <f>'OC A CONTRATAR US$'!D298*'OC A CONTRATAR'!$E298</f>
        <v>0</v>
      </c>
      <c r="E298" s="151">
        <f>IF($E$2=0,Encargos!C303,$E$2)</f>
        <v>5.35</v>
      </c>
      <c r="F298" s="1">
        <f t="shared" si="34"/>
        <v>53570</v>
      </c>
      <c r="G298" s="52">
        <f>'OC A CONTRATAR US$'!G298*'OC A CONTRATAR'!$J298</f>
        <v>0</v>
      </c>
      <c r="H298" s="52">
        <f>'OC A CONTRATAR US$'!H298*'OC A CONTRATAR'!$J298</f>
        <v>0</v>
      </c>
      <c r="I298" s="52">
        <f>'OC A CONTRATAR US$'!I298*'OC A CONTRATAR'!$J298</f>
        <v>0</v>
      </c>
      <c r="J298" s="151">
        <f>IF($J$2=0,Encargos!C303,$J$2)</f>
        <v>4.8413000000000004</v>
      </c>
      <c r="K298" s="1">
        <f t="shared" si="35"/>
        <v>53570</v>
      </c>
      <c r="L298" s="52">
        <f>'OC A CONTRATAR US$'!L298*'OC A CONTRATAR'!$O298</f>
        <v>0</v>
      </c>
      <c r="M298" s="52">
        <f>'OC A CONTRATAR US$'!M298*'OC A CONTRATAR'!$O298</f>
        <v>0</v>
      </c>
      <c r="N298" s="52">
        <f>'OC A CONTRATAR US$'!N298*'OC A CONTRATAR'!$O298</f>
        <v>0</v>
      </c>
      <c r="O298" s="151">
        <f>IF($O$2=0,Encargos!C303,$O$2)</f>
        <v>4.8413000000000004</v>
      </c>
      <c r="P298" s="1">
        <f t="shared" si="36"/>
        <v>53570</v>
      </c>
      <c r="Q298" s="52"/>
      <c r="R298" s="52"/>
      <c r="S298" s="52"/>
      <c r="T298" s="151">
        <f>IF($T$2=0,Encargos!M303,$T$2)</f>
        <v>0</v>
      </c>
      <c r="V298" s="1">
        <f t="shared" si="37"/>
        <v>53570</v>
      </c>
      <c r="W298" s="52">
        <v>0</v>
      </c>
      <c r="X298" s="52">
        <v>0</v>
      </c>
      <c r="Y298" s="52">
        <f t="shared" si="40"/>
        <v>0</v>
      </c>
      <c r="Z298" s="151"/>
      <c r="AB298" s="76">
        <f t="shared" si="38"/>
        <v>53570</v>
      </c>
      <c r="AC298" s="21">
        <f t="shared" si="39"/>
        <v>0</v>
      </c>
      <c r="AD298" s="21">
        <f t="shared" si="42"/>
        <v>0</v>
      </c>
      <c r="AE298" s="21">
        <f t="shared" si="42"/>
        <v>0</v>
      </c>
    </row>
    <row r="299" spans="1:31" x14ac:dyDescent="0.3">
      <c r="A299" s="1">
        <f t="shared" si="33"/>
        <v>53600</v>
      </c>
      <c r="B299" s="52">
        <f>'OC A CONTRATAR US$'!B299*'OC A CONTRATAR'!$E299</f>
        <v>0</v>
      </c>
      <c r="C299" s="52">
        <f>'OC A CONTRATAR US$'!C299*'OC A CONTRATAR'!$E299</f>
        <v>0</v>
      </c>
      <c r="D299" s="52">
        <f>'OC A CONTRATAR US$'!D299*'OC A CONTRATAR'!$E299</f>
        <v>0</v>
      </c>
      <c r="E299" s="151">
        <f>IF($E$2=0,Encargos!C304,$E$2)</f>
        <v>5.35</v>
      </c>
      <c r="F299" s="1">
        <f t="shared" si="34"/>
        <v>53600</v>
      </c>
      <c r="G299" s="52">
        <f>'OC A CONTRATAR US$'!G299*'OC A CONTRATAR'!$J299</f>
        <v>0</v>
      </c>
      <c r="H299" s="52">
        <f>'OC A CONTRATAR US$'!H299*'OC A CONTRATAR'!$J299</f>
        <v>0</v>
      </c>
      <c r="I299" s="52">
        <f>'OC A CONTRATAR US$'!I299*'OC A CONTRATAR'!$J299</f>
        <v>0</v>
      </c>
      <c r="J299" s="151">
        <f>IF($J$2=0,Encargos!C304,$J$2)</f>
        <v>4.8413000000000004</v>
      </c>
      <c r="K299" s="1">
        <f t="shared" si="35"/>
        <v>53600</v>
      </c>
      <c r="L299" s="52">
        <f>'OC A CONTRATAR US$'!L299*'OC A CONTRATAR'!$O299</f>
        <v>0</v>
      </c>
      <c r="M299" s="52">
        <f>'OC A CONTRATAR US$'!M299*'OC A CONTRATAR'!$O299</f>
        <v>0</v>
      </c>
      <c r="N299" s="52">
        <f>'OC A CONTRATAR US$'!N299*'OC A CONTRATAR'!$O299</f>
        <v>0</v>
      </c>
      <c r="O299" s="151">
        <f>IF($O$2=0,Encargos!C304,$O$2)</f>
        <v>4.8413000000000004</v>
      </c>
      <c r="P299" s="1">
        <f t="shared" si="36"/>
        <v>53600</v>
      </c>
      <c r="Q299" s="52"/>
      <c r="R299" s="52"/>
      <c r="S299" s="52"/>
      <c r="T299" s="151">
        <f>IF($T$2=0,Encargos!M304,$T$2)</f>
        <v>0</v>
      </c>
      <c r="V299" s="1">
        <f t="shared" si="37"/>
        <v>53600</v>
      </c>
      <c r="W299" s="52">
        <v>0</v>
      </c>
      <c r="X299" s="52">
        <v>0</v>
      </c>
      <c r="Y299" s="52">
        <f t="shared" si="40"/>
        <v>0</v>
      </c>
      <c r="Z299" s="151"/>
      <c r="AB299" s="76">
        <f t="shared" si="38"/>
        <v>53600</v>
      </c>
      <c r="AC299" s="21">
        <f t="shared" si="39"/>
        <v>0</v>
      </c>
      <c r="AD299" s="21">
        <f t="shared" ref="AD299:AE362" si="43">SUMIF($A$2:$Z$2,AD$2,$A299:$Z299)</f>
        <v>0</v>
      </c>
      <c r="AE299" s="21">
        <f t="shared" si="43"/>
        <v>0</v>
      </c>
    </row>
    <row r="300" spans="1:31" x14ac:dyDescent="0.3">
      <c r="A300" s="1">
        <f t="shared" si="33"/>
        <v>53631</v>
      </c>
      <c r="B300" s="52">
        <f>'OC A CONTRATAR US$'!B300*'OC A CONTRATAR'!$E300</f>
        <v>0</v>
      </c>
      <c r="C300" s="52">
        <f>'OC A CONTRATAR US$'!C300*'OC A CONTRATAR'!$E300</f>
        <v>0</v>
      </c>
      <c r="D300" s="52">
        <f>'OC A CONTRATAR US$'!D300*'OC A CONTRATAR'!$E300</f>
        <v>0</v>
      </c>
      <c r="E300" s="151">
        <f>IF($E$2=0,Encargos!C305,$E$2)</f>
        <v>5.35</v>
      </c>
      <c r="F300" s="1">
        <f t="shared" si="34"/>
        <v>53631</v>
      </c>
      <c r="G300" s="52">
        <f>'OC A CONTRATAR US$'!G300*'OC A CONTRATAR'!$J300</f>
        <v>0</v>
      </c>
      <c r="H300" s="52">
        <f>'OC A CONTRATAR US$'!H300*'OC A CONTRATAR'!$J300</f>
        <v>0</v>
      </c>
      <c r="I300" s="52">
        <f>'OC A CONTRATAR US$'!I300*'OC A CONTRATAR'!$J300</f>
        <v>0</v>
      </c>
      <c r="J300" s="151">
        <f>IF($J$2=0,Encargos!C305,$J$2)</f>
        <v>4.8413000000000004</v>
      </c>
      <c r="K300" s="1">
        <f t="shared" si="35"/>
        <v>53631</v>
      </c>
      <c r="L300" s="52">
        <f>'OC A CONTRATAR US$'!L300*'OC A CONTRATAR'!$O300</f>
        <v>0</v>
      </c>
      <c r="M300" s="52">
        <f>'OC A CONTRATAR US$'!M300*'OC A CONTRATAR'!$O300</f>
        <v>0</v>
      </c>
      <c r="N300" s="52">
        <f>'OC A CONTRATAR US$'!N300*'OC A CONTRATAR'!$O300</f>
        <v>0</v>
      </c>
      <c r="O300" s="151">
        <f>IF($O$2=0,Encargos!C305,$O$2)</f>
        <v>4.8413000000000004</v>
      </c>
      <c r="P300" s="1">
        <f t="shared" si="36"/>
        <v>53631</v>
      </c>
      <c r="Q300" s="52"/>
      <c r="R300" s="52"/>
      <c r="S300" s="52"/>
      <c r="T300" s="151">
        <f>IF($T$2=0,Encargos!M305,$T$2)</f>
        <v>0</v>
      </c>
      <c r="V300" s="1">
        <f t="shared" si="37"/>
        <v>53631</v>
      </c>
      <c r="W300" s="52">
        <v>0</v>
      </c>
      <c r="X300" s="52">
        <v>0</v>
      </c>
      <c r="Y300" s="52">
        <f t="shared" si="40"/>
        <v>0</v>
      </c>
      <c r="Z300" s="151"/>
      <c r="AB300" s="76">
        <f t="shared" si="38"/>
        <v>53631</v>
      </c>
      <c r="AC300" s="21">
        <f t="shared" si="39"/>
        <v>0</v>
      </c>
      <c r="AD300" s="21">
        <f t="shared" si="43"/>
        <v>0</v>
      </c>
      <c r="AE300" s="21">
        <f t="shared" si="43"/>
        <v>0</v>
      </c>
    </row>
    <row r="301" spans="1:31" x14ac:dyDescent="0.3">
      <c r="A301" s="1">
        <f t="shared" si="33"/>
        <v>53661</v>
      </c>
      <c r="B301" s="52">
        <f>'OC A CONTRATAR US$'!B301*'OC A CONTRATAR'!$E301</f>
        <v>0</v>
      </c>
      <c r="C301" s="52">
        <f>'OC A CONTRATAR US$'!C301*'OC A CONTRATAR'!$E301</f>
        <v>0</v>
      </c>
      <c r="D301" s="52">
        <f>'OC A CONTRATAR US$'!D301*'OC A CONTRATAR'!$E301</f>
        <v>0</v>
      </c>
      <c r="E301" s="151">
        <f>IF($E$2=0,Encargos!C306,$E$2)</f>
        <v>5.35</v>
      </c>
      <c r="F301" s="1">
        <f t="shared" si="34"/>
        <v>53661</v>
      </c>
      <c r="G301" s="52">
        <f>'OC A CONTRATAR US$'!G301*'OC A CONTRATAR'!$J301</f>
        <v>0</v>
      </c>
      <c r="H301" s="52">
        <f>'OC A CONTRATAR US$'!H301*'OC A CONTRATAR'!$J301</f>
        <v>0</v>
      </c>
      <c r="I301" s="52">
        <f>'OC A CONTRATAR US$'!I301*'OC A CONTRATAR'!$J301</f>
        <v>0</v>
      </c>
      <c r="J301" s="151">
        <f>IF($J$2=0,Encargos!C306,$J$2)</f>
        <v>4.8413000000000004</v>
      </c>
      <c r="K301" s="1">
        <f t="shared" si="35"/>
        <v>53661</v>
      </c>
      <c r="L301" s="52">
        <f>'OC A CONTRATAR US$'!L301*'OC A CONTRATAR'!$O301</f>
        <v>0</v>
      </c>
      <c r="M301" s="52">
        <f>'OC A CONTRATAR US$'!M301*'OC A CONTRATAR'!$O301</f>
        <v>0</v>
      </c>
      <c r="N301" s="52">
        <f>'OC A CONTRATAR US$'!N301*'OC A CONTRATAR'!$O301</f>
        <v>0</v>
      </c>
      <c r="O301" s="151">
        <f>IF($O$2=0,Encargos!C306,$O$2)</f>
        <v>4.8413000000000004</v>
      </c>
      <c r="P301" s="1">
        <f t="shared" si="36"/>
        <v>53661</v>
      </c>
      <c r="Q301" s="52"/>
      <c r="R301" s="52"/>
      <c r="S301" s="52"/>
      <c r="T301" s="151">
        <f>IF($T$2=0,Encargos!M306,$T$2)</f>
        <v>0</v>
      </c>
      <c r="V301" s="1">
        <f t="shared" si="37"/>
        <v>53661</v>
      </c>
      <c r="W301" s="52">
        <v>0</v>
      </c>
      <c r="X301" s="52">
        <v>0</v>
      </c>
      <c r="Y301" s="52">
        <f t="shared" si="40"/>
        <v>0</v>
      </c>
      <c r="Z301" s="151"/>
      <c r="AB301" s="76">
        <f t="shared" si="38"/>
        <v>53661</v>
      </c>
      <c r="AC301" s="21">
        <f t="shared" si="39"/>
        <v>0</v>
      </c>
      <c r="AD301" s="21">
        <f t="shared" si="43"/>
        <v>0</v>
      </c>
      <c r="AE301" s="21">
        <f t="shared" si="43"/>
        <v>0</v>
      </c>
    </row>
    <row r="302" spans="1:31" x14ac:dyDescent="0.3">
      <c r="A302" s="1">
        <f t="shared" si="33"/>
        <v>53692</v>
      </c>
      <c r="B302" s="52">
        <f>'OC A CONTRATAR US$'!B302*'OC A CONTRATAR'!$E302</f>
        <v>16049999.999999998</v>
      </c>
      <c r="C302" s="52">
        <f>'OC A CONTRATAR US$'!C302*'OC A CONTRATAR'!$E302</f>
        <v>1536700.5625</v>
      </c>
      <c r="D302" s="52">
        <f>'OC A CONTRATAR US$'!D302*'OC A CONTRATAR'!$E302</f>
        <v>17586700.5625</v>
      </c>
      <c r="E302" s="151">
        <f>IF($E$2=0,Encargos!C307,$E$2)</f>
        <v>5.35</v>
      </c>
      <c r="F302" s="1">
        <f t="shared" si="34"/>
        <v>53692</v>
      </c>
      <c r="G302" s="52">
        <f>'OC A CONTRATAR US$'!G302*'OC A CONTRATAR'!$J302</f>
        <v>6147243.1912681926</v>
      </c>
      <c r="H302" s="52">
        <f>'OC A CONTRATAR US$'!H302*'OC A CONTRATAR'!$J302</f>
        <v>470852.19039731484</v>
      </c>
      <c r="I302" s="52">
        <f>'OC A CONTRATAR US$'!I302*'OC A CONTRATAR'!$J302</f>
        <v>6618095.3816655073</v>
      </c>
      <c r="J302" s="151">
        <f>IF($J$2=0,Encargos!C307,$J$2)</f>
        <v>4.8413000000000004</v>
      </c>
      <c r="K302" s="1">
        <f t="shared" si="35"/>
        <v>53692</v>
      </c>
      <c r="L302" s="52">
        <f>'OC A CONTRATAR US$'!L302*'OC A CONTRATAR'!$O302</f>
        <v>27204607.101715628</v>
      </c>
      <c r="M302" s="52">
        <f>'OC A CONTRATAR US$'!M302*'OC A CONTRATAR'!$O302</f>
        <v>15701732.956010221</v>
      </c>
      <c r="N302" s="52">
        <f>'OC A CONTRATAR US$'!N302*'OC A CONTRATAR'!$O302</f>
        <v>42906340.057725847</v>
      </c>
      <c r="O302" s="151">
        <f>IF($O$2=0,Encargos!C307,$O$2)</f>
        <v>4.8413000000000004</v>
      </c>
      <c r="P302" s="1">
        <f t="shared" si="36"/>
        <v>53692</v>
      </c>
      <c r="Q302" s="52"/>
      <c r="R302" s="52"/>
      <c r="S302" s="52"/>
      <c r="T302" s="151">
        <f>IF($T$2=0,Encargos!M307,$T$2)</f>
        <v>0</v>
      </c>
      <c r="V302" s="1">
        <f t="shared" si="37"/>
        <v>53692</v>
      </c>
      <c r="W302" s="52">
        <v>0</v>
      </c>
      <c r="X302" s="52">
        <v>0</v>
      </c>
      <c r="Y302" s="52">
        <f t="shared" si="40"/>
        <v>0</v>
      </c>
      <c r="Z302" s="151"/>
      <c r="AB302" s="76">
        <f t="shared" si="38"/>
        <v>53692</v>
      </c>
      <c r="AC302" s="21">
        <f t="shared" si="39"/>
        <v>0</v>
      </c>
      <c r="AD302" s="21">
        <f t="shared" si="43"/>
        <v>17709285.708907537</v>
      </c>
      <c r="AE302" s="21">
        <f t="shared" si="43"/>
        <v>67111136.001891345</v>
      </c>
    </row>
    <row r="303" spans="1:31" x14ac:dyDescent="0.3">
      <c r="A303" s="1">
        <f t="shared" si="33"/>
        <v>53723</v>
      </c>
      <c r="B303" s="52">
        <f>'OC A CONTRATAR US$'!B303*'OC A CONTRATAR'!$E303</f>
        <v>0</v>
      </c>
      <c r="C303" s="52">
        <f>'OC A CONTRATAR US$'!C303*'OC A CONTRATAR'!$E303</f>
        <v>0</v>
      </c>
      <c r="D303" s="52">
        <f>'OC A CONTRATAR US$'!D303*'OC A CONTRATAR'!$E303</f>
        <v>0</v>
      </c>
      <c r="E303" s="151">
        <f>IF($E$2=0,Encargos!C308,$E$2)</f>
        <v>5.35</v>
      </c>
      <c r="F303" s="1">
        <f t="shared" si="34"/>
        <v>53723</v>
      </c>
      <c r="G303" s="52">
        <f>'OC A CONTRATAR US$'!G303*'OC A CONTRATAR'!$J303</f>
        <v>0</v>
      </c>
      <c r="H303" s="52">
        <f>'OC A CONTRATAR US$'!H303*'OC A CONTRATAR'!$J303</f>
        <v>0</v>
      </c>
      <c r="I303" s="52">
        <f>'OC A CONTRATAR US$'!I303*'OC A CONTRATAR'!$J303</f>
        <v>0</v>
      </c>
      <c r="J303" s="151">
        <f>IF($J$2=0,Encargos!C308,$J$2)</f>
        <v>4.8413000000000004</v>
      </c>
      <c r="K303" s="1">
        <f t="shared" si="35"/>
        <v>53723</v>
      </c>
      <c r="L303" s="52">
        <f>'OC A CONTRATAR US$'!L303*'OC A CONTRATAR'!$O303</f>
        <v>0</v>
      </c>
      <c r="M303" s="52">
        <f>'OC A CONTRATAR US$'!M303*'OC A CONTRATAR'!$O303</f>
        <v>0</v>
      </c>
      <c r="N303" s="52">
        <f>'OC A CONTRATAR US$'!N303*'OC A CONTRATAR'!$O303</f>
        <v>0</v>
      </c>
      <c r="O303" s="151">
        <f>IF($O$2=0,Encargos!C308,$O$2)</f>
        <v>4.8413000000000004</v>
      </c>
      <c r="P303" s="1">
        <f t="shared" si="36"/>
        <v>53723</v>
      </c>
      <c r="Q303" s="52"/>
      <c r="R303" s="52"/>
      <c r="S303" s="52"/>
      <c r="T303" s="151">
        <f>IF($T$2=0,Encargos!M308,$T$2)</f>
        <v>0</v>
      </c>
      <c r="V303" s="1">
        <f t="shared" si="37"/>
        <v>53723</v>
      </c>
      <c r="W303" s="52">
        <v>0</v>
      </c>
      <c r="X303" s="52">
        <v>0</v>
      </c>
      <c r="Y303" s="52">
        <f t="shared" si="40"/>
        <v>0</v>
      </c>
      <c r="Z303" s="151"/>
      <c r="AB303" s="76">
        <f t="shared" si="38"/>
        <v>53723</v>
      </c>
      <c r="AC303" s="21">
        <f t="shared" si="39"/>
        <v>49401850.292983815</v>
      </c>
      <c r="AD303" s="21">
        <f t="shared" si="43"/>
        <v>0</v>
      </c>
      <c r="AE303" s="21">
        <f t="shared" si="43"/>
        <v>0</v>
      </c>
    </row>
    <row r="304" spans="1:31" x14ac:dyDescent="0.3">
      <c r="A304" s="1">
        <f t="shared" si="33"/>
        <v>53751</v>
      </c>
      <c r="B304" s="52">
        <f>'OC A CONTRATAR US$'!B304*'OC A CONTRATAR'!$E304</f>
        <v>0</v>
      </c>
      <c r="C304" s="52">
        <f>'OC A CONTRATAR US$'!C304*'OC A CONTRATAR'!$E304</f>
        <v>0</v>
      </c>
      <c r="D304" s="52">
        <f>'OC A CONTRATAR US$'!D304*'OC A CONTRATAR'!$E304</f>
        <v>0</v>
      </c>
      <c r="E304" s="151">
        <f>IF($E$2=0,Encargos!C309,$E$2)</f>
        <v>5.35</v>
      </c>
      <c r="F304" s="1">
        <f t="shared" si="34"/>
        <v>53751</v>
      </c>
      <c r="G304" s="52">
        <f>'OC A CONTRATAR US$'!G304*'OC A CONTRATAR'!$J304</f>
        <v>0</v>
      </c>
      <c r="H304" s="52">
        <f>'OC A CONTRATAR US$'!H304*'OC A CONTRATAR'!$J304</f>
        <v>0</v>
      </c>
      <c r="I304" s="52">
        <f>'OC A CONTRATAR US$'!I304*'OC A CONTRATAR'!$J304</f>
        <v>0</v>
      </c>
      <c r="J304" s="151">
        <f>IF($J$2=0,Encargos!C309,$J$2)</f>
        <v>4.8413000000000004</v>
      </c>
      <c r="K304" s="1">
        <f t="shared" si="35"/>
        <v>53751</v>
      </c>
      <c r="L304" s="52">
        <f>'OC A CONTRATAR US$'!L304*'OC A CONTRATAR'!$O304</f>
        <v>0</v>
      </c>
      <c r="M304" s="52">
        <f>'OC A CONTRATAR US$'!M304*'OC A CONTRATAR'!$O304</f>
        <v>0</v>
      </c>
      <c r="N304" s="52">
        <f>'OC A CONTRATAR US$'!N304*'OC A CONTRATAR'!$O304</f>
        <v>0</v>
      </c>
      <c r="O304" s="151">
        <f>IF($O$2=0,Encargos!C309,$O$2)</f>
        <v>4.8413000000000004</v>
      </c>
      <c r="P304" s="1">
        <f t="shared" si="36"/>
        <v>53751</v>
      </c>
      <c r="Q304" s="52"/>
      <c r="R304" s="52"/>
      <c r="S304" s="52"/>
      <c r="T304" s="151">
        <f>IF($T$2=0,Encargos!M309,$T$2)</f>
        <v>0</v>
      </c>
      <c r="V304" s="1">
        <f t="shared" si="37"/>
        <v>53751</v>
      </c>
      <c r="W304" s="52">
        <v>0</v>
      </c>
      <c r="X304" s="52">
        <v>0</v>
      </c>
      <c r="Y304" s="52">
        <f t="shared" si="40"/>
        <v>0</v>
      </c>
      <c r="Z304" s="151"/>
      <c r="AB304" s="76">
        <f t="shared" si="38"/>
        <v>53751</v>
      </c>
      <c r="AC304" s="21">
        <f t="shared" si="39"/>
        <v>0</v>
      </c>
      <c r="AD304" s="21">
        <f t="shared" si="43"/>
        <v>0</v>
      </c>
      <c r="AE304" s="21">
        <f t="shared" si="43"/>
        <v>0</v>
      </c>
    </row>
    <row r="305" spans="1:31" x14ac:dyDescent="0.3">
      <c r="A305" s="1">
        <f t="shared" si="33"/>
        <v>53782</v>
      </c>
      <c r="B305" s="52">
        <f>'OC A CONTRATAR US$'!B305*'OC A CONTRATAR'!$E305</f>
        <v>0</v>
      </c>
      <c r="C305" s="52">
        <f>'OC A CONTRATAR US$'!C305*'OC A CONTRATAR'!$E305</f>
        <v>0</v>
      </c>
      <c r="D305" s="52">
        <f>'OC A CONTRATAR US$'!D305*'OC A CONTRATAR'!$E305</f>
        <v>0</v>
      </c>
      <c r="E305" s="151">
        <f>IF($E$2=0,Encargos!C310,$E$2)</f>
        <v>5.35</v>
      </c>
      <c r="F305" s="1">
        <f t="shared" si="34"/>
        <v>53782</v>
      </c>
      <c r="G305" s="52">
        <f>'OC A CONTRATAR US$'!G305*'OC A CONTRATAR'!$J305</f>
        <v>0</v>
      </c>
      <c r="H305" s="52">
        <f>'OC A CONTRATAR US$'!H305*'OC A CONTRATAR'!$J305</f>
        <v>0</v>
      </c>
      <c r="I305" s="52">
        <f>'OC A CONTRATAR US$'!I305*'OC A CONTRATAR'!$J305</f>
        <v>0</v>
      </c>
      <c r="J305" s="151">
        <f>IF($J$2=0,Encargos!C310,$J$2)</f>
        <v>4.8413000000000004</v>
      </c>
      <c r="K305" s="1">
        <f t="shared" si="35"/>
        <v>53782</v>
      </c>
      <c r="L305" s="52">
        <f>'OC A CONTRATAR US$'!L305*'OC A CONTRATAR'!$O305</f>
        <v>0</v>
      </c>
      <c r="M305" s="52">
        <f>'OC A CONTRATAR US$'!M305*'OC A CONTRATAR'!$O305</f>
        <v>0</v>
      </c>
      <c r="N305" s="52">
        <f>'OC A CONTRATAR US$'!N305*'OC A CONTRATAR'!$O305</f>
        <v>0</v>
      </c>
      <c r="O305" s="151">
        <f>IF($O$2=0,Encargos!C310,$O$2)</f>
        <v>4.8413000000000004</v>
      </c>
      <c r="P305" s="1">
        <f t="shared" si="36"/>
        <v>53782</v>
      </c>
      <c r="Q305" s="52"/>
      <c r="R305" s="52"/>
      <c r="S305" s="52"/>
      <c r="T305" s="151">
        <f>IF($T$2=0,Encargos!M310,$T$2)</f>
        <v>0</v>
      </c>
      <c r="V305" s="1">
        <f t="shared" si="37"/>
        <v>53782</v>
      </c>
      <c r="W305" s="52">
        <v>0</v>
      </c>
      <c r="X305" s="52">
        <v>0</v>
      </c>
      <c r="Y305" s="52">
        <f t="shared" si="40"/>
        <v>0</v>
      </c>
      <c r="Z305" s="151"/>
      <c r="AB305" s="76">
        <f t="shared" si="38"/>
        <v>53782</v>
      </c>
      <c r="AC305" s="21">
        <f t="shared" si="39"/>
        <v>0</v>
      </c>
      <c r="AD305" s="21">
        <f t="shared" si="43"/>
        <v>0</v>
      </c>
      <c r="AE305" s="21">
        <f t="shared" si="43"/>
        <v>0</v>
      </c>
    </row>
    <row r="306" spans="1:31" x14ac:dyDescent="0.3">
      <c r="A306" s="1">
        <f t="shared" si="33"/>
        <v>53812</v>
      </c>
      <c r="B306" s="52">
        <f>'OC A CONTRATAR US$'!B306*'OC A CONTRATAR'!$E306</f>
        <v>0</v>
      </c>
      <c r="C306" s="52">
        <f>'OC A CONTRATAR US$'!C306*'OC A CONTRATAR'!$E306</f>
        <v>0</v>
      </c>
      <c r="D306" s="52">
        <f>'OC A CONTRATAR US$'!D306*'OC A CONTRATAR'!$E306</f>
        <v>0</v>
      </c>
      <c r="E306" s="151">
        <f>IF($E$2=0,Encargos!C311,$E$2)</f>
        <v>5.35</v>
      </c>
      <c r="F306" s="1">
        <f t="shared" si="34"/>
        <v>53812</v>
      </c>
      <c r="G306" s="52">
        <f>'OC A CONTRATAR US$'!G306*'OC A CONTRATAR'!$J306</f>
        <v>0</v>
      </c>
      <c r="H306" s="52">
        <f>'OC A CONTRATAR US$'!H306*'OC A CONTRATAR'!$J306</f>
        <v>0</v>
      </c>
      <c r="I306" s="52">
        <f>'OC A CONTRATAR US$'!I306*'OC A CONTRATAR'!$J306</f>
        <v>0</v>
      </c>
      <c r="J306" s="151">
        <f>IF($J$2=0,Encargos!C311,$J$2)</f>
        <v>4.8413000000000004</v>
      </c>
      <c r="K306" s="1">
        <f t="shared" si="35"/>
        <v>53812</v>
      </c>
      <c r="L306" s="52">
        <f>'OC A CONTRATAR US$'!L306*'OC A CONTRATAR'!$O306</f>
        <v>0</v>
      </c>
      <c r="M306" s="52">
        <f>'OC A CONTRATAR US$'!M306*'OC A CONTRATAR'!$O306</f>
        <v>0</v>
      </c>
      <c r="N306" s="52">
        <f>'OC A CONTRATAR US$'!N306*'OC A CONTRATAR'!$O306</f>
        <v>0</v>
      </c>
      <c r="O306" s="151">
        <f>IF($O$2=0,Encargos!C311,$O$2)</f>
        <v>4.8413000000000004</v>
      </c>
      <c r="P306" s="1">
        <f t="shared" si="36"/>
        <v>53812</v>
      </c>
      <c r="Q306" s="52"/>
      <c r="R306" s="52"/>
      <c r="S306" s="52"/>
      <c r="T306" s="151">
        <f>IF($T$2=0,Encargos!M311,$T$2)</f>
        <v>0</v>
      </c>
      <c r="V306" s="1">
        <f t="shared" si="37"/>
        <v>53812</v>
      </c>
      <c r="W306" s="52">
        <v>0</v>
      </c>
      <c r="X306" s="52">
        <v>0</v>
      </c>
      <c r="Y306" s="52">
        <f t="shared" si="40"/>
        <v>0</v>
      </c>
      <c r="Z306" s="151"/>
      <c r="AB306" s="76">
        <f t="shared" si="38"/>
        <v>53812</v>
      </c>
      <c r="AC306" s="21">
        <f t="shared" si="39"/>
        <v>0</v>
      </c>
      <c r="AD306" s="21">
        <f t="shared" si="43"/>
        <v>0</v>
      </c>
      <c r="AE306" s="21">
        <f t="shared" si="43"/>
        <v>0</v>
      </c>
    </row>
    <row r="307" spans="1:31" x14ac:dyDescent="0.3">
      <c r="A307" s="1">
        <f t="shared" si="33"/>
        <v>53843</v>
      </c>
      <c r="B307" s="52">
        <f>'OC A CONTRATAR US$'!B307*'OC A CONTRATAR'!$E307</f>
        <v>0</v>
      </c>
      <c r="C307" s="52">
        <f>'OC A CONTRATAR US$'!C307*'OC A CONTRATAR'!$E307</f>
        <v>0</v>
      </c>
      <c r="D307" s="52">
        <f>'OC A CONTRATAR US$'!D307*'OC A CONTRATAR'!$E307</f>
        <v>0</v>
      </c>
      <c r="E307" s="151">
        <f>IF($E$2=0,Encargos!C312,$E$2)</f>
        <v>5.35</v>
      </c>
      <c r="F307" s="1">
        <f t="shared" si="34"/>
        <v>53843</v>
      </c>
      <c r="G307" s="52">
        <f>'OC A CONTRATAR US$'!G307*'OC A CONTRATAR'!$J307</f>
        <v>0</v>
      </c>
      <c r="H307" s="52">
        <f>'OC A CONTRATAR US$'!H307*'OC A CONTRATAR'!$J307</f>
        <v>0</v>
      </c>
      <c r="I307" s="52">
        <f>'OC A CONTRATAR US$'!I307*'OC A CONTRATAR'!$J307</f>
        <v>0</v>
      </c>
      <c r="J307" s="151">
        <f>IF($J$2=0,Encargos!C312,$J$2)</f>
        <v>4.8413000000000004</v>
      </c>
      <c r="K307" s="1">
        <f t="shared" si="35"/>
        <v>53843</v>
      </c>
      <c r="L307" s="52">
        <f>'OC A CONTRATAR US$'!L307*'OC A CONTRATAR'!$O307</f>
        <v>0</v>
      </c>
      <c r="M307" s="52">
        <f>'OC A CONTRATAR US$'!M307*'OC A CONTRATAR'!$O307</f>
        <v>0</v>
      </c>
      <c r="N307" s="52">
        <f>'OC A CONTRATAR US$'!N307*'OC A CONTRATAR'!$O307</f>
        <v>0</v>
      </c>
      <c r="O307" s="151">
        <f>IF($O$2=0,Encargos!C312,$O$2)</f>
        <v>4.8413000000000004</v>
      </c>
      <c r="P307" s="1">
        <f t="shared" si="36"/>
        <v>53843</v>
      </c>
      <c r="Q307" s="52"/>
      <c r="R307" s="52"/>
      <c r="S307" s="52"/>
      <c r="T307" s="151">
        <f>IF($T$2=0,Encargos!M312,$T$2)</f>
        <v>0</v>
      </c>
      <c r="V307" s="1">
        <f t="shared" si="37"/>
        <v>53843</v>
      </c>
      <c r="W307" s="52">
        <v>0</v>
      </c>
      <c r="X307" s="52">
        <v>0</v>
      </c>
      <c r="Y307" s="52">
        <f t="shared" si="40"/>
        <v>0</v>
      </c>
      <c r="Z307" s="151"/>
      <c r="AB307" s="76">
        <f t="shared" si="38"/>
        <v>53843</v>
      </c>
      <c r="AC307" s="21">
        <f t="shared" si="39"/>
        <v>0</v>
      </c>
      <c r="AD307" s="21">
        <f t="shared" si="43"/>
        <v>0</v>
      </c>
      <c r="AE307" s="21">
        <f t="shared" si="43"/>
        <v>0</v>
      </c>
    </row>
    <row r="308" spans="1:31" x14ac:dyDescent="0.3">
      <c r="A308" s="1">
        <f t="shared" si="33"/>
        <v>53873</v>
      </c>
      <c r="B308" s="52">
        <f>'OC A CONTRATAR US$'!B308*'OC A CONTRATAR'!$E308</f>
        <v>16049999.999999998</v>
      </c>
      <c r="C308" s="52">
        <f>'OC A CONTRATAR US$'!C308*'OC A CONTRATAR'!$E308</f>
        <v>1222642.6333333314</v>
      </c>
      <c r="D308" s="52">
        <f>'OC A CONTRATAR US$'!D308*'OC A CONTRATAR'!$E308</f>
        <v>17272642.633333329</v>
      </c>
      <c r="E308" s="151">
        <f>IF($E$2=0,Encargos!C313,$E$2)</f>
        <v>5.35</v>
      </c>
      <c r="F308" s="1">
        <f t="shared" si="34"/>
        <v>53873</v>
      </c>
      <c r="G308" s="52">
        <f>'OC A CONTRATAR US$'!G308*'OC A CONTRATAR'!$J308</f>
        <v>6147243.1912681926</v>
      </c>
      <c r="H308" s="52">
        <f>'OC A CONTRATAR US$'!H308*'OC A CONTRATAR'!$J308</f>
        <v>351209.4207061936</v>
      </c>
      <c r="I308" s="52">
        <f>'OC A CONTRATAR US$'!I308*'OC A CONTRATAR'!$J308</f>
        <v>6498452.6119743865</v>
      </c>
      <c r="J308" s="151">
        <f>IF($J$2=0,Encargos!C313,$J$2)</f>
        <v>4.8413000000000004</v>
      </c>
      <c r="K308" s="1">
        <f t="shared" si="35"/>
        <v>53873</v>
      </c>
      <c r="L308" s="52">
        <f>'OC A CONTRATAR US$'!L308*'OC A CONTRATAR'!$O308</f>
        <v>27204607.101715628</v>
      </c>
      <c r="M308" s="52">
        <f>'OC A CONTRATAR US$'!M308*'OC A CONTRATAR'!$O308</f>
        <v>15015318.400556225</v>
      </c>
      <c r="N308" s="52">
        <f>'OC A CONTRATAR US$'!N308*'OC A CONTRATAR'!$O308</f>
        <v>42219925.502271853</v>
      </c>
      <c r="O308" s="151">
        <f>IF($O$2=0,Encargos!C313,$O$2)</f>
        <v>4.8413000000000004</v>
      </c>
      <c r="P308" s="1">
        <f t="shared" si="36"/>
        <v>53873</v>
      </c>
      <c r="Q308" s="52"/>
      <c r="R308" s="52"/>
      <c r="S308" s="52"/>
      <c r="T308" s="151">
        <f>IF($T$2=0,Encargos!M313,$T$2)</f>
        <v>0</v>
      </c>
      <c r="V308" s="1">
        <f t="shared" si="37"/>
        <v>53873</v>
      </c>
      <c r="W308" s="52">
        <v>0</v>
      </c>
      <c r="X308" s="52">
        <v>0</v>
      </c>
      <c r="Y308" s="52">
        <f t="shared" si="40"/>
        <v>0</v>
      </c>
      <c r="Z308" s="151"/>
      <c r="AB308" s="76">
        <f t="shared" si="38"/>
        <v>53873</v>
      </c>
      <c r="AC308" s="21">
        <f t="shared" si="39"/>
        <v>0</v>
      </c>
      <c r="AD308" s="21">
        <f t="shared" si="43"/>
        <v>16589170.45459575</v>
      </c>
      <c r="AE308" s="21">
        <f t="shared" si="43"/>
        <v>65991020.747579567</v>
      </c>
    </row>
    <row r="309" spans="1:31" x14ac:dyDescent="0.3">
      <c r="A309" s="1">
        <f t="shared" si="33"/>
        <v>53904</v>
      </c>
      <c r="B309" s="52">
        <f>'OC A CONTRATAR US$'!B309*'OC A CONTRATAR'!$E309</f>
        <v>0</v>
      </c>
      <c r="C309" s="52">
        <f>'OC A CONTRATAR US$'!C309*'OC A CONTRATAR'!$E309</f>
        <v>0</v>
      </c>
      <c r="D309" s="52">
        <f>'OC A CONTRATAR US$'!D309*'OC A CONTRATAR'!$E309</f>
        <v>0</v>
      </c>
      <c r="E309" s="151">
        <f>IF($E$2=0,Encargos!C314,$E$2)</f>
        <v>5.35</v>
      </c>
      <c r="F309" s="1">
        <f t="shared" si="34"/>
        <v>53904</v>
      </c>
      <c r="G309" s="52">
        <f>'OC A CONTRATAR US$'!G309*'OC A CONTRATAR'!$J309</f>
        <v>0</v>
      </c>
      <c r="H309" s="52">
        <f>'OC A CONTRATAR US$'!H309*'OC A CONTRATAR'!$J309</f>
        <v>0</v>
      </c>
      <c r="I309" s="52">
        <f>'OC A CONTRATAR US$'!I309*'OC A CONTRATAR'!$J309</f>
        <v>0</v>
      </c>
      <c r="J309" s="151">
        <f>IF($J$2=0,Encargos!C314,$J$2)</f>
        <v>4.8413000000000004</v>
      </c>
      <c r="K309" s="1">
        <f t="shared" si="35"/>
        <v>53904</v>
      </c>
      <c r="L309" s="52">
        <f>'OC A CONTRATAR US$'!L309*'OC A CONTRATAR'!$O309</f>
        <v>0</v>
      </c>
      <c r="M309" s="52">
        <f>'OC A CONTRATAR US$'!M309*'OC A CONTRATAR'!$O309</f>
        <v>0</v>
      </c>
      <c r="N309" s="52">
        <f>'OC A CONTRATAR US$'!N309*'OC A CONTRATAR'!$O309</f>
        <v>0</v>
      </c>
      <c r="O309" s="151">
        <f>IF($O$2=0,Encargos!C314,$O$2)</f>
        <v>4.8413000000000004</v>
      </c>
      <c r="P309" s="1">
        <f t="shared" si="36"/>
        <v>53904</v>
      </c>
      <c r="Q309" s="52"/>
      <c r="R309" s="52"/>
      <c r="S309" s="52"/>
      <c r="T309" s="151">
        <f>IF($T$2=0,Encargos!M314,$T$2)</f>
        <v>0</v>
      </c>
      <c r="V309" s="1">
        <f t="shared" si="37"/>
        <v>53904</v>
      </c>
      <c r="W309" s="52">
        <v>0</v>
      </c>
      <c r="X309" s="52">
        <v>0</v>
      </c>
      <c r="Y309" s="52">
        <f t="shared" si="40"/>
        <v>0</v>
      </c>
      <c r="Z309" s="151"/>
      <c r="AB309" s="76">
        <f t="shared" si="38"/>
        <v>53904</v>
      </c>
      <c r="AC309" s="21">
        <f t="shared" si="39"/>
        <v>49401850.292983815</v>
      </c>
      <c r="AD309" s="21">
        <f t="shared" si="43"/>
        <v>0</v>
      </c>
      <c r="AE309" s="21">
        <f t="shared" si="43"/>
        <v>0</v>
      </c>
    </row>
    <row r="310" spans="1:31" x14ac:dyDescent="0.3">
      <c r="A310" s="1">
        <f t="shared" si="33"/>
        <v>53935</v>
      </c>
      <c r="B310" s="52">
        <f>'OC A CONTRATAR US$'!B310*'OC A CONTRATAR'!$E310</f>
        <v>0</v>
      </c>
      <c r="C310" s="52">
        <f>'OC A CONTRATAR US$'!C310*'OC A CONTRATAR'!$E310</f>
        <v>0</v>
      </c>
      <c r="D310" s="52">
        <f>'OC A CONTRATAR US$'!D310*'OC A CONTRATAR'!$E310</f>
        <v>0</v>
      </c>
      <c r="E310" s="151">
        <f>IF($E$2=0,Encargos!C315,$E$2)</f>
        <v>5.35</v>
      </c>
      <c r="F310" s="1">
        <f t="shared" si="34"/>
        <v>53935</v>
      </c>
      <c r="G310" s="52">
        <f>'OC A CONTRATAR US$'!G310*'OC A CONTRATAR'!$J310</f>
        <v>0</v>
      </c>
      <c r="H310" s="52">
        <f>'OC A CONTRATAR US$'!H310*'OC A CONTRATAR'!$J310</f>
        <v>0</v>
      </c>
      <c r="I310" s="52">
        <f>'OC A CONTRATAR US$'!I310*'OC A CONTRATAR'!$J310</f>
        <v>0</v>
      </c>
      <c r="J310" s="151">
        <f>IF($J$2=0,Encargos!C315,$J$2)</f>
        <v>4.8413000000000004</v>
      </c>
      <c r="K310" s="1">
        <f t="shared" si="35"/>
        <v>53935</v>
      </c>
      <c r="L310" s="52">
        <f>'OC A CONTRATAR US$'!L310*'OC A CONTRATAR'!$O310</f>
        <v>0</v>
      </c>
      <c r="M310" s="52">
        <f>'OC A CONTRATAR US$'!M310*'OC A CONTRATAR'!$O310</f>
        <v>0</v>
      </c>
      <c r="N310" s="52">
        <f>'OC A CONTRATAR US$'!N310*'OC A CONTRATAR'!$O310</f>
        <v>0</v>
      </c>
      <c r="O310" s="151">
        <f>IF($O$2=0,Encargos!C315,$O$2)</f>
        <v>4.8413000000000004</v>
      </c>
      <c r="P310" s="1">
        <f t="shared" si="36"/>
        <v>53935</v>
      </c>
      <c r="Q310" s="52"/>
      <c r="R310" s="52"/>
      <c r="S310" s="52"/>
      <c r="T310" s="151">
        <f>IF($T$2=0,Encargos!M315,$T$2)</f>
        <v>0</v>
      </c>
      <c r="V310" s="1">
        <f t="shared" si="37"/>
        <v>53935</v>
      </c>
      <c r="W310" s="52">
        <v>0</v>
      </c>
      <c r="X310" s="52">
        <v>0</v>
      </c>
      <c r="Y310" s="52">
        <f t="shared" si="40"/>
        <v>0</v>
      </c>
      <c r="Z310" s="151"/>
      <c r="AB310" s="76">
        <f t="shared" si="38"/>
        <v>53935</v>
      </c>
      <c r="AC310" s="21">
        <f t="shared" si="39"/>
        <v>0</v>
      </c>
      <c r="AD310" s="21">
        <f t="shared" si="43"/>
        <v>0</v>
      </c>
      <c r="AE310" s="21">
        <f t="shared" si="43"/>
        <v>0</v>
      </c>
    </row>
    <row r="311" spans="1:31" x14ac:dyDescent="0.3">
      <c r="A311" s="1">
        <f t="shared" si="33"/>
        <v>53965</v>
      </c>
      <c r="B311" s="52">
        <f>'OC A CONTRATAR US$'!B311*'OC A CONTRATAR'!$E311</f>
        <v>0</v>
      </c>
      <c r="C311" s="52">
        <f>'OC A CONTRATAR US$'!C311*'OC A CONTRATAR'!$E311</f>
        <v>0</v>
      </c>
      <c r="D311" s="52">
        <f>'OC A CONTRATAR US$'!D311*'OC A CONTRATAR'!$E311</f>
        <v>0</v>
      </c>
      <c r="E311" s="151">
        <f>IF($E$2=0,Encargos!C316,$E$2)</f>
        <v>5.35</v>
      </c>
      <c r="F311" s="1">
        <f t="shared" si="34"/>
        <v>53965</v>
      </c>
      <c r="G311" s="52">
        <f>'OC A CONTRATAR US$'!G311*'OC A CONTRATAR'!$J311</f>
        <v>0</v>
      </c>
      <c r="H311" s="52">
        <f>'OC A CONTRATAR US$'!H311*'OC A CONTRATAR'!$J311</f>
        <v>0</v>
      </c>
      <c r="I311" s="52">
        <f>'OC A CONTRATAR US$'!I311*'OC A CONTRATAR'!$J311</f>
        <v>0</v>
      </c>
      <c r="J311" s="151">
        <f>IF($J$2=0,Encargos!C316,$J$2)</f>
        <v>4.8413000000000004</v>
      </c>
      <c r="K311" s="1">
        <f t="shared" si="35"/>
        <v>53965</v>
      </c>
      <c r="L311" s="52">
        <f>'OC A CONTRATAR US$'!L311*'OC A CONTRATAR'!$O311</f>
        <v>0</v>
      </c>
      <c r="M311" s="52">
        <f>'OC A CONTRATAR US$'!M311*'OC A CONTRATAR'!$O311</f>
        <v>0</v>
      </c>
      <c r="N311" s="52">
        <f>'OC A CONTRATAR US$'!N311*'OC A CONTRATAR'!$O311</f>
        <v>0</v>
      </c>
      <c r="O311" s="151">
        <f>IF($O$2=0,Encargos!C316,$O$2)</f>
        <v>4.8413000000000004</v>
      </c>
      <c r="P311" s="1">
        <f t="shared" si="36"/>
        <v>53965</v>
      </c>
      <c r="Q311" s="52"/>
      <c r="R311" s="52"/>
      <c r="S311" s="52"/>
      <c r="T311" s="151">
        <f>IF($T$2=0,Encargos!M316,$T$2)</f>
        <v>0</v>
      </c>
      <c r="V311" s="1">
        <f t="shared" si="37"/>
        <v>53965</v>
      </c>
      <c r="W311" s="52">
        <v>0</v>
      </c>
      <c r="X311" s="52">
        <v>0</v>
      </c>
      <c r="Y311" s="52">
        <f t="shared" si="40"/>
        <v>0</v>
      </c>
      <c r="Z311" s="151"/>
      <c r="AB311" s="76">
        <f t="shared" si="38"/>
        <v>53965</v>
      </c>
      <c r="AC311" s="21">
        <f t="shared" si="39"/>
        <v>0</v>
      </c>
      <c r="AD311" s="21">
        <f t="shared" si="43"/>
        <v>0</v>
      </c>
      <c r="AE311" s="21">
        <f t="shared" si="43"/>
        <v>0</v>
      </c>
    </row>
    <row r="312" spans="1:31" x14ac:dyDescent="0.3">
      <c r="A312" s="1">
        <f t="shared" si="33"/>
        <v>53996</v>
      </c>
      <c r="B312" s="52">
        <f>'OC A CONTRATAR US$'!B312*'OC A CONTRATAR'!$E312</f>
        <v>0</v>
      </c>
      <c r="C312" s="52">
        <f>'OC A CONTRATAR US$'!C312*'OC A CONTRATAR'!$E312</f>
        <v>0</v>
      </c>
      <c r="D312" s="52">
        <f>'OC A CONTRATAR US$'!D312*'OC A CONTRATAR'!$E312</f>
        <v>0</v>
      </c>
      <c r="E312" s="151">
        <f>IF($E$2=0,Encargos!C317,$E$2)</f>
        <v>5.35</v>
      </c>
      <c r="F312" s="1">
        <f t="shared" si="34"/>
        <v>53996</v>
      </c>
      <c r="G312" s="52">
        <f>'OC A CONTRATAR US$'!G312*'OC A CONTRATAR'!$J312</f>
        <v>0</v>
      </c>
      <c r="H312" s="52">
        <f>'OC A CONTRATAR US$'!H312*'OC A CONTRATAR'!$J312</f>
        <v>0</v>
      </c>
      <c r="I312" s="52">
        <f>'OC A CONTRATAR US$'!I312*'OC A CONTRATAR'!$J312</f>
        <v>0</v>
      </c>
      <c r="J312" s="151">
        <f>IF($J$2=0,Encargos!C317,$J$2)</f>
        <v>4.8413000000000004</v>
      </c>
      <c r="K312" s="1">
        <f t="shared" si="35"/>
        <v>53996</v>
      </c>
      <c r="L312" s="52">
        <f>'OC A CONTRATAR US$'!L312*'OC A CONTRATAR'!$O312</f>
        <v>0</v>
      </c>
      <c r="M312" s="52">
        <f>'OC A CONTRATAR US$'!M312*'OC A CONTRATAR'!$O312</f>
        <v>0</v>
      </c>
      <c r="N312" s="52">
        <f>'OC A CONTRATAR US$'!N312*'OC A CONTRATAR'!$O312</f>
        <v>0</v>
      </c>
      <c r="O312" s="151">
        <f>IF($O$2=0,Encargos!C317,$O$2)</f>
        <v>4.8413000000000004</v>
      </c>
      <c r="P312" s="1">
        <f t="shared" si="36"/>
        <v>53996</v>
      </c>
      <c r="Q312" s="52"/>
      <c r="R312" s="52"/>
      <c r="S312" s="52"/>
      <c r="T312" s="151">
        <f>IF($T$2=0,Encargos!M317,$T$2)</f>
        <v>0</v>
      </c>
      <c r="V312" s="1">
        <f t="shared" si="37"/>
        <v>53996</v>
      </c>
      <c r="W312" s="52">
        <v>0</v>
      </c>
      <c r="X312" s="52">
        <v>0</v>
      </c>
      <c r="Y312" s="52">
        <f t="shared" si="40"/>
        <v>0</v>
      </c>
      <c r="Z312" s="151"/>
      <c r="AB312" s="76">
        <f t="shared" si="38"/>
        <v>53996</v>
      </c>
      <c r="AC312" s="21">
        <f t="shared" si="39"/>
        <v>0</v>
      </c>
      <c r="AD312" s="21">
        <f t="shared" si="43"/>
        <v>0</v>
      </c>
      <c r="AE312" s="21">
        <f t="shared" si="43"/>
        <v>0</v>
      </c>
    </row>
    <row r="313" spans="1:31" x14ac:dyDescent="0.3">
      <c r="A313" s="1">
        <f t="shared" si="33"/>
        <v>54026</v>
      </c>
      <c r="B313" s="52">
        <f>'OC A CONTRATAR US$'!B313*'OC A CONTRATAR'!$E313</f>
        <v>0</v>
      </c>
      <c r="C313" s="52">
        <f>'OC A CONTRATAR US$'!C313*'OC A CONTRATAR'!$E313</f>
        <v>0</v>
      </c>
      <c r="D313" s="52">
        <f>'OC A CONTRATAR US$'!D313*'OC A CONTRATAR'!$E313</f>
        <v>0</v>
      </c>
      <c r="E313" s="151">
        <f>IF($E$2=0,Encargos!C318,$E$2)</f>
        <v>5.35</v>
      </c>
      <c r="F313" s="1">
        <f t="shared" si="34"/>
        <v>54026</v>
      </c>
      <c r="G313" s="52">
        <f>'OC A CONTRATAR US$'!G313*'OC A CONTRATAR'!$J313</f>
        <v>0</v>
      </c>
      <c r="H313" s="52">
        <f>'OC A CONTRATAR US$'!H313*'OC A CONTRATAR'!$J313</f>
        <v>0</v>
      </c>
      <c r="I313" s="52">
        <f>'OC A CONTRATAR US$'!I313*'OC A CONTRATAR'!$J313</f>
        <v>0</v>
      </c>
      <c r="J313" s="151">
        <f>IF($J$2=0,Encargos!C318,$J$2)</f>
        <v>4.8413000000000004</v>
      </c>
      <c r="K313" s="1">
        <f t="shared" si="35"/>
        <v>54026</v>
      </c>
      <c r="L313" s="52">
        <f>'OC A CONTRATAR US$'!L313*'OC A CONTRATAR'!$O313</f>
        <v>0</v>
      </c>
      <c r="M313" s="52">
        <f>'OC A CONTRATAR US$'!M313*'OC A CONTRATAR'!$O313</f>
        <v>0</v>
      </c>
      <c r="N313" s="52">
        <f>'OC A CONTRATAR US$'!N313*'OC A CONTRATAR'!$O313</f>
        <v>0</v>
      </c>
      <c r="O313" s="151">
        <f>IF($O$2=0,Encargos!C318,$O$2)</f>
        <v>4.8413000000000004</v>
      </c>
      <c r="P313" s="1">
        <f t="shared" si="36"/>
        <v>54026</v>
      </c>
      <c r="Q313" s="52"/>
      <c r="R313" s="52"/>
      <c r="S313" s="52"/>
      <c r="T313" s="151">
        <f>IF($T$2=0,Encargos!M318,$T$2)</f>
        <v>0</v>
      </c>
      <c r="V313" s="1">
        <f t="shared" si="37"/>
        <v>54026</v>
      </c>
      <c r="W313" s="52">
        <v>0</v>
      </c>
      <c r="X313" s="52">
        <v>0</v>
      </c>
      <c r="Y313" s="52">
        <f t="shared" si="40"/>
        <v>0</v>
      </c>
      <c r="Z313" s="151"/>
      <c r="AB313" s="76">
        <f t="shared" si="38"/>
        <v>54026</v>
      </c>
      <c r="AC313" s="21">
        <f t="shared" si="39"/>
        <v>0</v>
      </c>
      <c r="AD313" s="21">
        <f t="shared" si="43"/>
        <v>0</v>
      </c>
      <c r="AE313" s="21">
        <f t="shared" si="43"/>
        <v>0</v>
      </c>
    </row>
    <row r="314" spans="1:31" x14ac:dyDescent="0.3">
      <c r="A314" s="1">
        <f t="shared" si="33"/>
        <v>54057</v>
      </c>
      <c r="B314" s="52">
        <f>'OC A CONTRATAR US$'!B314*'OC A CONTRATAR'!$E314</f>
        <v>16049999.999999998</v>
      </c>
      <c r="C314" s="52">
        <f>'OC A CONTRATAR US$'!C314*'OC A CONTRATAR'!$E314</f>
        <v>922020.33749999991</v>
      </c>
      <c r="D314" s="52">
        <f>'OC A CONTRATAR US$'!D314*'OC A CONTRATAR'!$E314</f>
        <v>16972020.337499999</v>
      </c>
      <c r="E314" s="151">
        <f>IF($E$2=0,Encargos!C319,$E$2)</f>
        <v>5.35</v>
      </c>
      <c r="F314" s="1">
        <f t="shared" si="34"/>
        <v>54057</v>
      </c>
      <c r="G314" s="52">
        <f>'OC A CONTRATAR US$'!G314*'OC A CONTRATAR'!$J314</f>
        <v>6147243.1912681926</v>
      </c>
      <c r="H314" s="52">
        <f>'OC A CONTRATAR US$'!H314*'OC A CONTRATAR'!$J314</f>
        <v>235426.09519865742</v>
      </c>
      <c r="I314" s="52">
        <f>'OC A CONTRATAR US$'!I314*'OC A CONTRATAR'!$J314</f>
        <v>6382669.28646685</v>
      </c>
      <c r="J314" s="151">
        <f>IF($J$2=0,Encargos!C319,$J$2)</f>
        <v>4.8413000000000004</v>
      </c>
      <c r="K314" s="1">
        <f t="shared" si="35"/>
        <v>54057</v>
      </c>
      <c r="L314" s="52">
        <f>'OC A CONTRATAR US$'!L314*'OC A CONTRATAR'!$O314</f>
        <v>27204607.101715628</v>
      </c>
      <c r="M314" s="52">
        <f>'OC A CONTRATAR US$'!M314*'OC A CONTRATAR'!$O314</f>
        <v>14493907.344009453</v>
      </c>
      <c r="N314" s="52">
        <f>'OC A CONTRATAR US$'!N314*'OC A CONTRATAR'!$O314</f>
        <v>41698514.445725083</v>
      </c>
      <c r="O314" s="151">
        <f>IF($O$2=0,Encargos!C319,$O$2)</f>
        <v>4.8413000000000004</v>
      </c>
      <c r="P314" s="1">
        <f t="shared" si="36"/>
        <v>54057</v>
      </c>
      <c r="Q314" s="52"/>
      <c r="R314" s="52"/>
      <c r="S314" s="52"/>
      <c r="T314" s="151">
        <f>IF($T$2=0,Encargos!M319,$T$2)</f>
        <v>0</v>
      </c>
      <c r="V314" s="1">
        <f t="shared" si="37"/>
        <v>54057</v>
      </c>
      <c r="W314" s="52">
        <v>0</v>
      </c>
      <c r="X314" s="52">
        <v>0</v>
      </c>
      <c r="Y314" s="52">
        <f t="shared" si="40"/>
        <v>0</v>
      </c>
      <c r="Z314" s="151"/>
      <c r="AB314" s="76">
        <f t="shared" si="38"/>
        <v>54057</v>
      </c>
      <c r="AC314" s="21">
        <f t="shared" si="39"/>
        <v>0</v>
      </c>
      <c r="AD314" s="21">
        <f t="shared" si="43"/>
        <v>15651353.776708111</v>
      </c>
      <c r="AE314" s="21">
        <f t="shared" si="43"/>
        <v>65053204.069691934</v>
      </c>
    </row>
    <row r="315" spans="1:31" x14ac:dyDescent="0.3">
      <c r="A315" s="1">
        <f t="shared" si="33"/>
        <v>54088</v>
      </c>
      <c r="B315" s="52">
        <f>'OC A CONTRATAR US$'!B315*'OC A CONTRATAR'!$E315</f>
        <v>0</v>
      </c>
      <c r="C315" s="52">
        <f>'OC A CONTRATAR US$'!C315*'OC A CONTRATAR'!$E315</f>
        <v>0</v>
      </c>
      <c r="D315" s="52">
        <f>'OC A CONTRATAR US$'!D315*'OC A CONTRATAR'!$E315</f>
        <v>0</v>
      </c>
      <c r="E315" s="151">
        <f>IF($E$2=0,Encargos!C320,$E$2)</f>
        <v>5.35</v>
      </c>
      <c r="F315" s="1">
        <f t="shared" si="34"/>
        <v>54088</v>
      </c>
      <c r="G315" s="52">
        <f>'OC A CONTRATAR US$'!G315*'OC A CONTRATAR'!$J315</f>
        <v>0</v>
      </c>
      <c r="H315" s="52">
        <f>'OC A CONTRATAR US$'!H315*'OC A CONTRATAR'!$J315</f>
        <v>0</v>
      </c>
      <c r="I315" s="52">
        <f>'OC A CONTRATAR US$'!I315*'OC A CONTRATAR'!$J315</f>
        <v>0</v>
      </c>
      <c r="J315" s="151">
        <f>IF($J$2=0,Encargos!C320,$J$2)</f>
        <v>4.8413000000000004</v>
      </c>
      <c r="K315" s="1">
        <f t="shared" si="35"/>
        <v>54088</v>
      </c>
      <c r="L315" s="52">
        <f>'OC A CONTRATAR US$'!L315*'OC A CONTRATAR'!$O315</f>
        <v>0</v>
      </c>
      <c r="M315" s="52">
        <f>'OC A CONTRATAR US$'!M315*'OC A CONTRATAR'!$O315</f>
        <v>0</v>
      </c>
      <c r="N315" s="52">
        <f>'OC A CONTRATAR US$'!N315*'OC A CONTRATAR'!$O315</f>
        <v>0</v>
      </c>
      <c r="O315" s="151">
        <f>IF($O$2=0,Encargos!C320,$O$2)</f>
        <v>4.8413000000000004</v>
      </c>
      <c r="P315" s="1">
        <f t="shared" si="36"/>
        <v>54088</v>
      </c>
      <c r="Q315" s="52"/>
      <c r="R315" s="52"/>
      <c r="S315" s="52"/>
      <c r="T315" s="151">
        <f>IF($T$2=0,Encargos!M320,$T$2)</f>
        <v>0</v>
      </c>
      <c r="V315" s="1">
        <f t="shared" si="37"/>
        <v>54088</v>
      </c>
      <c r="W315" s="52">
        <v>0</v>
      </c>
      <c r="X315" s="52">
        <v>0</v>
      </c>
      <c r="Y315" s="52">
        <f t="shared" si="40"/>
        <v>0</v>
      </c>
      <c r="Z315" s="151"/>
      <c r="AB315" s="76">
        <f t="shared" si="38"/>
        <v>54088</v>
      </c>
      <c r="AC315" s="21">
        <f t="shared" si="39"/>
        <v>49401850.292983815</v>
      </c>
      <c r="AD315" s="21">
        <f t="shared" si="43"/>
        <v>0</v>
      </c>
      <c r="AE315" s="21">
        <f t="shared" si="43"/>
        <v>0</v>
      </c>
    </row>
    <row r="316" spans="1:31" x14ac:dyDescent="0.3">
      <c r="A316" s="1">
        <f t="shared" ref="A316:A379" si="44">EDATE(A315+1,1)-1</f>
        <v>54117</v>
      </c>
      <c r="B316" s="52">
        <f>'OC A CONTRATAR US$'!B316*'OC A CONTRATAR'!$E316</f>
        <v>0</v>
      </c>
      <c r="C316" s="52">
        <f>'OC A CONTRATAR US$'!C316*'OC A CONTRATAR'!$E316</f>
        <v>0</v>
      </c>
      <c r="D316" s="52">
        <f>'OC A CONTRATAR US$'!D316*'OC A CONTRATAR'!$E316</f>
        <v>0</v>
      </c>
      <c r="E316" s="151">
        <f>IF($E$2=0,Encargos!C321,$E$2)</f>
        <v>5.35</v>
      </c>
      <c r="F316" s="1">
        <f t="shared" ref="F316:F379" si="45">EDATE(F315+1,1)-1</f>
        <v>54117</v>
      </c>
      <c r="G316" s="52">
        <f>'OC A CONTRATAR US$'!G316*'OC A CONTRATAR'!$J316</f>
        <v>0</v>
      </c>
      <c r="H316" s="52">
        <f>'OC A CONTRATAR US$'!H316*'OC A CONTRATAR'!$J316</f>
        <v>0</v>
      </c>
      <c r="I316" s="52">
        <f>'OC A CONTRATAR US$'!I316*'OC A CONTRATAR'!$J316</f>
        <v>0</v>
      </c>
      <c r="J316" s="151">
        <f>IF($J$2=0,Encargos!C321,$J$2)</f>
        <v>4.8413000000000004</v>
      </c>
      <c r="K316" s="1">
        <f t="shared" ref="K316:K379" si="46">EDATE(K315+1,1)-1</f>
        <v>54117</v>
      </c>
      <c r="L316" s="52">
        <f>'OC A CONTRATAR US$'!L316*'OC A CONTRATAR'!$O316</f>
        <v>0</v>
      </c>
      <c r="M316" s="52">
        <f>'OC A CONTRATAR US$'!M316*'OC A CONTRATAR'!$O316</f>
        <v>0</v>
      </c>
      <c r="N316" s="52">
        <f>'OC A CONTRATAR US$'!N316*'OC A CONTRATAR'!$O316</f>
        <v>0</v>
      </c>
      <c r="O316" s="151">
        <f>IF($O$2=0,Encargos!C321,$O$2)</f>
        <v>4.8413000000000004</v>
      </c>
      <c r="P316" s="1">
        <f t="shared" ref="P316:P379" si="47">EDATE(P315+1,1)-1</f>
        <v>54117</v>
      </c>
      <c r="Q316" s="52"/>
      <c r="R316" s="52"/>
      <c r="S316" s="52"/>
      <c r="T316" s="151">
        <f>IF($T$2=0,Encargos!M321,$T$2)</f>
        <v>0</v>
      </c>
      <c r="V316" s="1">
        <f t="shared" ref="V316:V379" si="48">EDATE(V315+1,1)-1</f>
        <v>54117</v>
      </c>
      <c r="W316" s="52">
        <v>0</v>
      </c>
      <c r="X316" s="52">
        <v>0</v>
      </c>
      <c r="Y316" s="52">
        <f t="shared" si="40"/>
        <v>0</v>
      </c>
      <c r="Z316" s="151"/>
      <c r="AB316" s="76">
        <f t="shared" ref="AB316:AB379" si="49">EDATE(AB315+1,1)-1</f>
        <v>54117</v>
      </c>
      <c r="AC316" s="21">
        <f t="shared" si="39"/>
        <v>0</v>
      </c>
      <c r="AD316" s="21">
        <f t="shared" si="43"/>
        <v>0</v>
      </c>
      <c r="AE316" s="21">
        <f t="shared" si="43"/>
        <v>0</v>
      </c>
    </row>
    <row r="317" spans="1:31" x14ac:dyDescent="0.3">
      <c r="A317" s="1">
        <f t="shared" si="44"/>
        <v>54148</v>
      </c>
      <c r="B317" s="52">
        <f>'OC A CONTRATAR US$'!B317*'OC A CONTRATAR'!$E317</f>
        <v>0</v>
      </c>
      <c r="C317" s="52">
        <f>'OC A CONTRATAR US$'!C317*'OC A CONTRATAR'!$E317</f>
        <v>0</v>
      </c>
      <c r="D317" s="52">
        <f>'OC A CONTRATAR US$'!D317*'OC A CONTRATAR'!$E317</f>
        <v>0</v>
      </c>
      <c r="E317" s="151">
        <f>IF($E$2=0,Encargos!C322,$E$2)</f>
        <v>5.35</v>
      </c>
      <c r="F317" s="1">
        <f t="shared" si="45"/>
        <v>54148</v>
      </c>
      <c r="G317" s="52">
        <f>'OC A CONTRATAR US$'!G317*'OC A CONTRATAR'!$J317</f>
        <v>0</v>
      </c>
      <c r="H317" s="52">
        <f>'OC A CONTRATAR US$'!H317*'OC A CONTRATAR'!$J317</f>
        <v>0</v>
      </c>
      <c r="I317" s="52">
        <f>'OC A CONTRATAR US$'!I317*'OC A CONTRATAR'!$J317</f>
        <v>0</v>
      </c>
      <c r="J317" s="151">
        <f>IF($J$2=0,Encargos!C322,$J$2)</f>
        <v>4.8413000000000004</v>
      </c>
      <c r="K317" s="1">
        <f t="shared" si="46"/>
        <v>54148</v>
      </c>
      <c r="L317" s="52">
        <f>'OC A CONTRATAR US$'!L317*'OC A CONTRATAR'!$O317</f>
        <v>0</v>
      </c>
      <c r="M317" s="52">
        <f>'OC A CONTRATAR US$'!M317*'OC A CONTRATAR'!$O317</f>
        <v>0</v>
      </c>
      <c r="N317" s="52">
        <f>'OC A CONTRATAR US$'!N317*'OC A CONTRATAR'!$O317</f>
        <v>0</v>
      </c>
      <c r="O317" s="151">
        <f>IF($O$2=0,Encargos!C322,$O$2)</f>
        <v>4.8413000000000004</v>
      </c>
      <c r="P317" s="1">
        <f t="shared" si="47"/>
        <v>54148</v>
      </c>
      <c r="Q317" s="52"/>
      <c r="R317" s="52"/>
      <c r="S317" s="52"/>
      <c r="T317" s="151">
        <f>IF($T$2=0,Encargos!M322,$T$2)</f>
        <v>0</v>
      </c>
      <c r="V317" s="1">
        <f t="shared" si="48"/>
        <v>54148</v>
      </c>
      <c r="W317" s="52">
        <v>0</v>
      </c>
      <c r="X317" s="52">
        <v>0</v>
      </c>
      <c r="Y317" s="52">
        <f t="shared" si="40"/>
        <v>0</v>
      </c>
      <c r="Z317" s="151"/>
      <c r="AB317" s="76">
        <f t="shared" si="49"/>
        <v>54148</v>
      </c>
      <c r="AC317" s="21">
        <f t="shared" si="39"/>
        <v>0</v>
      </c>
      <c r="AD317" s="21">
        <f t="shared" si="43"/>
        <v>0</v>
      </c>
      <c r="AE317" s="21">
        <f t="shared" si="43"/>
        <v>0</v>
      </c>
    </row>
    <row r="318" spans="1:31" x14ac:dyDescent="0.3">
      <c r="A318" s="1">
        <f t="shared" si="44"/>
        <v>54178</v>
      </c>
      <c r="B318" s="52">
        <f>'OC A CONTRATAR US$'!B318*'OC A CONTRATAR'!$E318</f>
        <v>0</v>
      </c>
      <c r="C318" s="52">
        <f>'OC A CONTRATAR US$'!C318*'OC A CONTRATAR'!$E318</f>
        <v>0</v>
      </c>
      <c r="D318" s="52">
        <f>'OC A CONTRATAR US$'!D318*'OC A CONTRATAR'!$E318</f>
        <v>0</v>
      </c>
      <c r="E318" s="151">
        <f>IF($E$2=0,Encargos!C323,$E$2)</f>
        <v>5.35</v>
      </c>
      <c r="F318" s="1">
        <f t="shared" si="45"/>
        <v>54178</v>
      </c>
      <c r="G318" s="52">
        <f>'OC A CONTRATAR US$'!G318*'OC A CONTRATAR'!$J318</f>
        <v>0</v>
      </c>
      <c r="H318" s="52">
        <f>'OC A CONTRATAR US$'!H318*'OC A CONTRATAR'!$J318</f>
        <v>0</v>
      </c>
      <c r="I318" s="52">
        <f>'OC A CONTRATAR US$'!I318*'OC A CONTRATAR'!$J318</f>
        <v>0</v>
      </c>
      <c r="J318" s="151">
        <f>IF($J$2=0,Encargos!C323,$J$2)</f>
        <v>4.8413000000000004</v>
      </c>
      <c r="K318" s="1">
        <f t="shared" si="46"/>
        <v>54178</v>
      </c>
      <c r="L318" s="52">
        <f>'OC A CONTRATAR US$'!L318*'OC A CONTRATAR'!$O318</f>
        <v>0</v>
      </c>
      <c r="M318" s="52">
        <f>'OC A CONTRATAR US$'!M318*'OC A CONTRATAR'!$O318</f>
        <v>0</v>
      </c>
      <c r="N318" s="52">
        <f>'OC A CONTRATAR US$'!N318*'OC A CONTRATAR'!$O318</f>
        <v>0</v>
      </c>
      <c r="O318" s="151">
        <f>IF($O$2=0,Encargos!C323,$O$2)</f>
        <v>4.8413000000000004</v>
      </c>
      <c r="P318" s="1">
        <f t="shared" si="47"/>
        <v>54178</v>
      </c>
      <c r="Q318" s="52"/>
      <c r="R318" s="52"/>
      <c r="S318" s="52"/>
      <c r="T318" s="151">
        <f>IF($T$2=0,Encargos!M323,$T$2)</f>
        <v>0</v>
      </c>
      <c r="V318" s="1">
        <f t="shared" si="48"/>
        <v>54178</v>
      </c>
      <c r="W318" s="52">
        <v>0</v>
      </c>
      <c r="X318" s="52">
        <v>0</v>
      </c>
      <c r="Y318" s="52">
        <f t="shared" si="40"/>
        <v>0</v>
      </c>
      <c r="Z318" s="151"/>
      <c r="AB318" s="76">
        <f t="shared" si="49"/>
        <v>54178</v>
      </c>
      <c r="AC318" s="21">
        <f t="shared" si="39"/>
        <v>0</v>
      </c>
      <c r="AD318" s="21">
        <f t="shared" si="43"/>
        <v>0</v>
      </c>
      <c r="AE318" s="21">
        <f t="shared" si="43"/>
        <v>0</v>
      </c>
    </row>
    <row r="319" spans="1:31" x14ac:dyDescent="0.3">
      <c r="A319" s="1">
        <f t="shared" si="44"/>
        <v>54209</v>
      </c>
      <c r="B319" s="52">
        <f>'OC A CONTRATAR US$'!B319*'OC A CONTRATAR'!$E319</f>
        <v>0</v>
      </c>
      <c r="C319" s="52">
        <f>'OC A CONTRATAR US$'!C319*'OC A CONTRATAR'!$E319</f>
        <v>0</v>
      </c>
      <c r="D319" s="52">
        <f>'OC A CONTRATAR US$'!D319*'OC A CONTRATAR'!$E319</f>
        <v>0</v>
      </c>
      <c r="E319" s="151">
        <f>IF($E$2=0,Encargos!C324,$E$2)</f>
        <v>5.35</v>
      </c>
      <c r="F319" s="1">
        <f t="shared" si="45"/>
        <v>54209</v>
      </c>
      <c r="G319" s="52">
        <f>'OC A CONTRATAR US$'!G319*'OC A CONTRATAR'!$J319</f>
        <v>0</v>
      </c>
      <c r="H319" s="52">
        <f>'OC A CONTRATAR US$'!H319*'OC A CONTRATAR'!$J319</f>
        <v>0</v>
      </c>
      <c r="I319" s="52">
        <f>'OC A CONTRATAR US$'!I319*'OC A CONTRATAR'!$J319</f>
        <v>0</v>
      </c>
      <c r="J319" s="151">
        <f>IF($J$2=0,Encargos!C324,$J$2)</f>
        <v>4.8413000000000004</v>
      </c>
      <c r="K319" s="1">
        <f t="shared" si="46"/>
        <v>54209</v>
      </c>
      <c r="L319" s="52">
        <f>'OC A CONTRATAR US$'!L319*'OC A CONTRATAR'!$O319</f>
        <v>0</v>
      </c>
      <c r="M319" s="52">
        <f>'OC A CONTRATAR US$'!M319*'OC A CONTRATAR'!$O319</f>
        <v>0</v>
      </c>
      <c r="N319" s="52">
        <f>'OC A CONTRATAR US$'!N319*'OC A CONTRATAR'!$O319</f>
        <v>0</v>
      </c>
      <c r="O319" s="151">
        <f>IF($O$2=0,Encargos!C324,$O$2)</f>
        <v>4.8413000000000004</v>
      </c>
      <c r="P319" s="1">
        <f t="shared" si="47"/>
        <v>54209</v>
      </c>
      <c r="Q319" s="52"/>
      <c r="R319" s="52"/>
      <c r="S319" s="52"/>
      <c r="T319" s="151">
        <f>IF($T$2=0,Encargos!M324,$T$2)</f>
        <v>0</v>
      </c>
      <c r="V319" s="1">
        <f t="shared" si="48"/>
        <v>54209</v>
      </c>
      <c r="W319" s="52">
        <v>0</v>
      </c>
      <c r="X319" s="52">
        <v>0</v>
      </c>
      <c r="Y319" s="52">
        <f t="shared" si="40"/>
        <v>0</v>
      </c>
      <c r="Z319" s="151"/>
      <c r="AB319" s="76">
        <f t="shared" si="49"/>
        <v>54209</v>
      </c>
      <c r="AC319" s="21">
        <f t="shared" si="39"/>
        <v>0</v>
      </c>
      <c r="AD319" s="21">
        <f t="shared" si="43"/>
        <v>0</v>
      </c>
      <c r="AE319" s="21">
        <f t="shared" si="43"/>
        <v>0</v>
      </c>
    </row>
    <row r="320" spans="1:31" x14ac:dyDescent="0.3">
      <c r="A320" s="1">
        <f t="shared" si="44"/>
        <v>54239</v>
      </c>
      <c r="B320" s="52">
        <f>'OC A CONTRATAR US$'!B320*'OC A CONTRATAR'!$E320</f>
        <v>16049999.999999998</v>
      </c>
      <c r="C320" s="52">
        <f>'OC A CONTRATAR US$'!C320*'OC A CONTRATAR'!$E320</f>
        <v>614680.22499999998</v>
      </c>
      <c r="D320" s="52">
        <f>'OC A CONTRATAR US$'!D320*'OC A CONTRATAR'!$E320</f>
        <v>16664680.225</v>
      </c>
      <c r="E320" s="151">
        <f>IF($E$2=0,Encargos!C325,$E$2)</f>
        <v>5.35</v>
      </c>
      <c r="F320" s="1">
        <f t="shared" si="45"/>
        <v>54239</v>
      </c>
      <c r="G320" s="52">
        <f>'OC A CONTRATAR US$'!G320*'OC A CONTRATAR'!$J320</f>
        <v>6147243.1912681926</v>
      </c>
      <c r="H320" s="52">
        <f>'OC A CONTRATAR US$'!H320*'OC A CONTRATAR'!$J320</f>
        <v>117713.04759932871</v>
      </c>
      <c r="I320" s="52">
        <f>'OC A CONTRATAR US$'!I320*'OC A CONTRATAR'!$J320</f>
        <v>6264956.2388675213</v>
      </c>
      <c r="J320" s="151">
        <f>IF($J$2=0,Encargos!C325,$J$2)</f>
        <v>4.8413000000000004</v>
      </c>
      <c r="K320" s="1">
        <f t="shared" si="46"/>
        <v>54239</v>
      </c>
      <c r="L320" s="52">
        <f>'OC A CONTRATAR US$'!L320*'OC A CONTRATAR'!$O320</f>
        <v>27204607.101715628</v>
      </c>
      <c r="M320" s="52">
        <f>'OC A CONTRATAR US$'!M320*'OC A CONTRATAR'!$O320</f>
        <v>13889994.53800907</v>
      </c>
      <c r="N320" s="52">
        <f>'OC A CONTRATAR US$'!N320*'OC A CONTRATAR'!$O320</f>
        <v>41094601.639724694</v>
      </c>
      <c r="O320" s="151">
        <f>IF($O$2=0,Encargos!C325,$O$2)</f>
        <v>4.8413000000000004</v>
      </c>
      <c r="P320" s="1">
        <f t="shared" si="47"/>
        <v>54239</v>
      </c>
      <c r="Q320" s="52"/>
      <c r="R320" s="52"/>
      <c r="S320" s="52"/>
      <c r="T320" s="151">
        <f>IF($T$2=0,Encargos!M325,$T$2)</f>
        <v>0</v>
      </c>
      <c r="V320" s="1">
        <f t="shared" si="48"/>
        <v>54239</v>
      </c>
      <c r="W320" s="52">
        <v>0</v>
      </c>
      <c r="X320" s="52">
        <v>0</v>
      </c>
      <c r="Y320" s="52">
        <f t="shared" si="40"/>
        <v>0</v>
      </c>
      <c r="Z320" s="151"/>
      <c r="AB320" s="76">
        <f t="shared" si="49"/>
        <v>54239</v>
      </c>
      <c r="AC320" s="21">
        <f t="shared" si="39"/>
        <v>0</v>
      </c>
      <c r="AD320" s="21">
        <f t="shared" si="43"/>
        <v>14622387.810608398</v>
      </c>
      <c r="AE320" s="21">
        <f t="shared" si="43"/>
        <v>64024238.103592217</v>
      </c>
    </row>
    <row r="321" spans="1:31" x14ac:dyDescent="0.3">
      <c r="A321" s="1">
        <f t="shared" si="44"/>
        <v>54270</v>
      </c>
      <c r="B321" s="52">
        <f>'OC A CONTRATAR US$'!B321*'OC A CONTRATAR'!$E321</f>
        <v>0</v>
      </c>
      <c r="C321" s="52">
        <f>'OC A CONTRATAR US$'!C321*'OC A CONTRATAR'!$E321</f>
        <v>0</v>
      </c>
      <c r="D321" s="52">
        <f>'OC A CONTRATAR US$'!D321*'OC A CONTRATAR'!$E321</f>
        <v>0</v>
      </c>
      <c r="E321" s="151">
        <f>IF($E$2=0,Encargos!C326,$E$2)</f>
        <v>5.35</v>
      </c>
      <c r="F321" s="1">
        <f t="shared" si="45"/>
        <v>54270</v>
      </c>
      <c r="G321" s="52">
        <f>'OC A CONTRATAR US$'!G321*'OC A CONTRATAR'!$J321</f>
        <v>0</v>
      </c>
      <c r="H321" s="52">
        <f>'OC A CONTRATAR US$'!H321*'OC A CONTRATAR'!$J321</f>
        <v>0</v>
      </c>
      <c r="I321" s="52">
        <f>'OC A CONTRATAR US$'!I321*'OC A CONTRATAR'!$J321</f>
        <v>0</v>
      </c>
      <c r="J321" s="151">
        <f>IF($J$2=0,Encargos!C326,$J$2)</f>
        <v>4.8413000000000004</v>
      </c>
      <c r="K321" s="1">
        <f t="shared" si="46"/>
        <v>54270</v>
      </c>
      <c r="L321" s="52">
        <f>'OC A CONTRATAR US$'!L321*'OC A CONTRATAR'!$O321</f>
        <v>0</v>
      </c>
      <c r="M321" s="52">
        <f>'OC A CONTRATAR US$'!M321*'OC A CONTRATAR'!$O321</f>
        <v>0</v>
      </c>
      <c r="N321" s="52">
        <f>'OC A CONTRATAR US$'!N321*'OC A CONTRATAR'!$O321</f>
        <v>0</v>
      </c>
      <c r="O321" s="151">
        <f>IF($O$2=0,Encargos!C326,$O$2)</f>
        <v>4.8413000000000004</v>
      </c>
      <c r="P321" s="1">
        <f t="shared" si="47"/>
        <v>54270</v>
      </c>
      <c r="Q321" s="52"/>
      <c r="R321" s="52"/>
      <c r="S321" s="52"/>
      <c r="T321" s="151">
        <f>IF($T$2=0,Encargos!M326,$T$2)</f>
        <v>0</v>
      </c>
      <c r="V321" s="1">
        <f t="shared" si="48"/>
        <v>54270</v>
      </c>
      <c r="W321" s="52">
        <v>0</v>
      </c>
      <c r="X321" s="52">
        <v>0</v>
      </c>
      <c r="Y321" s="52">
        <f t="shared" si="40"/>
        <v>0</v>
      </c>
      <c r="Z321" s="151"/>
      <c r="AB321" s="76">
        <f t="shared" si="49"/>
        <v>54270</v>
      </c>
      <c r="AC321" s="21">
        <f t="shared" si="39"/>
        <v>49401850.292983815</v>
      </c>
      <c r="AD321" s="21">
        <f t="shared" si="43"/>
        <v>0</v>
      </c>
      <c r="AE321" s="21">
        <f t="shared" si="43"/>
        <v>0</v>
      </c>
    </row>
    <row r="322" spans="1:31" x14ac:dyDescent="0.3">
      <c r="A322" s="1">
        <f t="shared" si="44"/>
        <v>54301</v>
      </c>
      <c r="B322" s="52">
        <f>'OC A CONTRATAR US$'!B322*'OC A CONTRATAR'!$E322</f>
        <v>0</v>
      </c>
      <c r="C322" s="52">
        <f>'OC A CONTRATAR US$'!C322*'OC A CONTRATAR'!$E322</f>
        <v>0</v>
      </c>
      <c r="D322" s="52">
        <f>'OC A CONTRATAR US$'!D322*'OC A CONTRATAR'!$E322</f>
        <v>0</v>
      </c>
      <c r="E322" s="151">
        <f>IF($E$2=0,Encargos!C327,$E$2)</f>
        <v>5.35</v>
      </c>
      <c r="F322" s="1">
        <f t="shared" si="45"/>
        <v>54301</v>
      </c>
      <c r="G322" s="52">
        <f>'OC A CONTRATAR US$'!G322*'OC A CONTRATAR'!$J322</f>
        <v>0</v>
      </c>
      <c r="H322" s="52">
        <f>'OC A CONTRATAR US$'!H322*'OC A CONTRATAR'!$J322</f>
        <v>0</v>
      </c>
      <c r="I322" s="52">
        <f>'OC A CONTRATAR US$'!I322*'OC A CONTRATAR'!$J322</f>
        <v>0</v>
      </c>
      <c r="J322" s="151">
        <f>IF($J$2=0,Encargos!C327,$J$2)</f>
        <v>4.8413000000000004</v>
      </c>
      <c r="K322" s="1">
        <f t="shared" si="46"/>
        <v>54301</v>
      </c>
      <c r="L322" s="52">
        <f>'OC A CONTRATAR US$'!L322*'OC A CONTRATAR'!$O322</f>
        <v>0</v>
      </c>
      <c r="M322" s="52">
        <f>'OC A CONTRATAR US$'!M322*'OC A CONTRATAR'!$O322</f>
        <v>0</v>
      </c>
      <c r="N322" s="52">
        <f>'OC A CONTRATAR US$'!N322*'OC A CONTRATAR'!$O322</f>
        <v>0</v>
      </c>
      <c r="O322" s="151">
        <f>IF($O$2=0,Encargos!C327,$O$2)</f>
        <v>4.8413000000000004</v>
      </c>
      <c r="P322" s="1">
        <f t="shared" si="47"/>
        <v>54301</v>
      </c>
      <c r="Q322" s="52"/>
      <c r="R322" s="52"/>
      <c r="S322" s="52"/>
      <c r="T322" s="151">
        <f>IF($T$2=0,Encargos!M327,$T$2)</f>
        <v>0</v>
      </c>
      <c r="V322" s="1">
        <f t="shared" si="48"/>
        <v>54301</v>
      </c>
      <c r="W322" s="52">
        <v>0</v>
      </c>
      <c r="X322" s="52">
        <v>0</v>
      </c>
      <c r="Y322" s="52">
        <f t="shared" si="40"/>
        <v>0</v>
      </c>
      <c r="Z322" s="151"/>
      <c r="AB322" s="76">
        <f t="shared" si="49"/>
        <v>54301</v>
      </c>
      <c r="AC322" s="21">
        <f t="shared" si="39"/>
        <v>0</v>
      </c>
      <c r="AD322" s="21">
        <f t="shared" si="43"/>
        <v>0</v>
      </c>
      <c r="AE322" s="21">
        <f t="shared" si="43"/>
        <v>0</v>
      </c>
    </row>
    <row r="323" spans="1:31" x14ac:dyDescent="0.3">
      <c r="A323" s="1">
        <f t="shared" si="44"/>
        <v>54331</v>
      </c>
      <c r="B323" s="52">
        <f>'OC A CONTRATAR US$'!B323*'OC A CONTRATAR'!$E323</f>
        <v>0</v>
      </c>
      <c r="C323" s="52">
        <f>'OC A CONTRATAR US$'!C323*'OC A CONTRATAR'!$E323</f>
        <v>0</v>
      </c>
      <c r="D323" s="52">
        <f>'OC A CONTRATAR US$'!D323*'OC A CONTRATAR'!$E323</f>
        <v>0</v>
      </c>
      <c r="E323" s="151">
        <f>IF($E$2=0,Encargos!C328,$E$2)</f>
        <v>5.35</v>
      </c>
      <c r="F323" s="1">
        <f t="shared" si="45"/>
        <v>54331</v>
      </c>
      <c r="G323" s="52">
        <f>'OC A CONTRATAR US$'!G323*'OC A CONTRATAR'!$J323</f>
        <v>0</v>
      </c>
      <c r="H323" s="52">
        <f>'OC A CONTRATAR US$'!H323*'OC A CONTRATAR'!$J323</f>
        <v>0</v>
      </c>
      <c r="I323" s="52">
        <f>'OC A CONTRATAR US$'!I323*'OC A CONTRATAR'!$J323</f>
        <v>0</v>
      </c>
      <c r="J323" s="151">
        <f>IF($J$2=0,Encargos!C328,$J$2)</f>
        <v>4.8413000000000004</v>
      </c>
      <c r="K323" s="1">
        <f t="shared" si="46"/>
        <v>54331</v>
      </c>
      <c r="L323" s="52">
        <f>'OC A CONTRATAR US$'!L323*'OC A CONTRATAR'!$O323</f>
        <v>0</v>
      </c>
      <c r="M323" s="52">
        <f>'OC A CONTRATAR US$'!M323*'OC A CONTRATAR'!$O323</f>
        <v>0</v>
      </c>
      <c r="N323" s="52">
        <f>'OC A CONTRATAR US$'!N323*'OC A CONTRATAR'!$O323</f>
        <v>0</v>
      </c>
      <c r="O323" s="151">
        <f>IF($O$2=0,Encargos!C328,$O$2)</f>
        <v>4.8413000000000004</v>
      </c>
      <c r="P323" s="1">
        <f t="shared" si="47"/>
        <v>54331</v>
      </c>
      <c r="Q323" s="52"/>
      <c r="R323" s="52"/>
      <c r="S323" s="52"/>
      <c r="T323" s="151">
        <f>IF($T$2=0,Encargos!M328,$T$2)</f>
        <v>0</v>
      </c>
      <c r="V323" s="1">
        <f t="shared" si="48"/>
        <v>54331</v>
      </c>
      <c r="W323" s="52">
        <v>0</v>
      </c>
      <c r="X323" s="52">
        <v>0</v>
      </c>
      <c r="Y323" s="52">
        <f t="shared" si="40"/>
        <v>0</v>
      </c>
      <c r="Z323" s="151"/>
      <c r="AB323" s="76">
        <f t="shared" si="49"/>
        <v>54331</v>
      </c>
      <c r="AC323" s="21">
        <f t="shared" ref="AC323:AC386" si="50">SUMIF($A$2:$Z$2,AC$2,$A322:$Z323)</f>
        <v>0</v>
      </c>
      <c r="AD323" s="21">
        <f t="shared" si="43"/>
        <v>0</v>
      </c>
      <c r="AE323" s="21">
        <f t="shared" si="43"/>
        <v>0</v>
      </c>
    </row>
    <row r="324" spans="1:31" x14ac:dyDescent="0.3">
      <c r="A324" s="1">
        <f t="shared" si="44"/>
        <v>54362</v>
      </c>
      <c r="B324" s="52">
        <f>'OC A CONTRATAR US$'!B324*'OC A CONTRATAR'!$E324</f>
        <v>0</v>
      </c>
      <c r="C324" s="52">
        <f>'OC A CONTRATAR US$'!C324*'OC A CONTRATAR'!$E324</f>
        <v>0</v>
      </c>
      <c r="D324" s="52">
        <f>'OC A CONTRATAR US$'!D324*'OC A CONTRATAR'!$E324</f>
        <v>0</v>
      </c>
      <c r="E324" s="151">
        <f>IF($E$2=0,Encargos!C329,$E$2)</f>
        <v>5.35</v>
      </c>
      <c r="F324" s="1">
        <f t="shared" si="45"/>
        <v>54362</v>
      </c>
      <c r="G324" s="52">
        <f>'OC A CONTRATAR US$'!G324*'OC A CONTRATAR'!$J324</f>
        <v>0</v>
      </c>
      <c r="H324" s="52">
        <f>'OC A CONTRATAR US$'!H324*'OC A CONTRATAR'!$J324</f>
        <v>0</v>
      </c>
      <c r="I324" s="52">
        <f>'OC A CONTRATAR US$'!I324*'OC A CONTRATAR'!$J324</f>
        <v>0</v>
      </c>
      <c r="J324" s="151">
        <f>IF($J$2=0,Encargos!C329,$J$2)</f>
        <v>4.8413000000000004</v>
      </c>
      <c r="K324" s="1">
        <f t="shared" si="46"/>
        <v>54362</v>
      </c>
      <c r="L324" s="52">
        <f>'OC A CONTRATAR US$'!L324*'OC A CONTRATAR'!$O324</f>
        <v>0</v>
      </c>
      <c r="M324" s="52">
        <f>'OC A CONTRATAR US$'!M324*'OC A CONTRATAR'!$O324</f>
        <v>0</v>
      </c>
      <c r="N324" s="52">
        <f>'OC A CONTRATAR US$'!N324*'OC A CONTRATAR'!$O324</f>
        <v>0</v>
      </c>
      <c r="O324" s="151">
        <f>IF($O$2=0,Encargos!C329,$O$2)</f>
        <v>4.8413000000000004</v>
      </c>
      <c r="P324" s="1">
        <f t="shared" si="47"/>
        <v>54362</v>
      </c>
      <c r="Q324" s="52"/>
      <c r="R324" s="52"/>
      <c r="S324" s="52"/>
      <c r="T324" s="151">
        <f>IF($T$2=0,Encargos!M329,$T$2)</f>
        <v>0</v>
      </c>
      <c r="V324" s="1">
        <f t="shared" si="48"/>
        <v>54362</v>
      </c>
      <c r="W324" s="52">
        <v>0</v>
      </c>
      <c r="X324" s="52">
        <v>0</v>
      </c>
      <c r="Y324" s="52">
        <f t="shared" ref="Y324:Y387" si="51">W324+X324</f>
        <v>0</v>
      </c>
      <c r="Z324" s="151"/>
      <c r="AB324" s="76">
        <f t="shared" si="49"/>
        <v>54362</v>
      </c>
      <c r="AC324" s="21">
        <f t="shared" si="50"/>
        <v>0</v>
      </c>
      <c r="AD324" s="21">
        <f t="shared" si="43"/>
        <v>0</v>
      </c>
      <c r="AE324" s="21">
        <f t="shared" si="43"/>
        <v>0</v>
      </c>
    </row>
    <row r="325" spans="1:31" x14ac:dyDescent="0.3">
      <c r="A325" s="1">
        <f t="shared" si="44"/>
        <v>54392</v>
      </c>
      <c r="B325" s="52">
        <f>'OC A CONTRATAR US$'!B325*'OC A CONTRATAR'!$E325</f>
        <v>0</v>
      </c>
      <c r="C325" s="52">
        <f>'OC A CONTRATAR US$'!C325*'OC A CONTRATAR'!$E325</f>
        <v>0</v>
      </c>
      <c r="D325" s="52">
        <f>'OC A CONTRATAR US$'!D325*'OC A CONTRATAR'!$E325</f>
        <v>0</v>
      </c>
      <c r="E325" s="151">
        <f>IF($E$2=0,Encargos!C330,$E$2)</f>
        <v>5.35</v>
      </c>
      <c r="F325" s="1">
        <f t="shared" si="45"/>
        <v>54392</v>
      </c>
      <c r="G325" s="52">
        <f>'OC A CONTRATAR US$'!G325*'OC A CONTRATAR'!$J325</f>
        <v>0</v>
      </c>
      <c r="H325" s="52">
        <f>'OC A CONTRATAR US$'!H325*'OC A CONTRATAR'!$J325</f>
        <v>0</v>
      </c>
      <c r="I325" s="52">
        <f>'OC A CONTRATAR US$'!I325*'OC A CONTRATAR'!$J325</f>
        <v>0</v>
      </c>
      <c r="J325" s="151">
        <f>IF($J$2=0,Encargos!C330,$J$2)</f>
        <v>4.8413000000000004</v>
      </c>
      <c r="K325" s="1">
        <f t="shared" si="46"/>
        <v>54392</v>
      </c>
      <c r="L325" s="52">
        <f>'OC A CONTRATAR US$'!L325*'OC A CONTRATAR'!$O325</f>
        <v>0</v>
      </c>
      <c r="M325" s="52">
        <f>'OC A CONTRATAR US$'!M325*'OC A CONTRATAR'!$O325</f>
        <v>0</v>
      </c>
      <c r="N325" s="52">
        <f>'OC A CONTRATAR US$'!N325*'OC A CONTRATAR'!$O325</f>
        <v>0</v>
      </c>
      <c r="O325" s="151">
        <f>IF($O$2=0,Encargos!C330,$O$2)</f>
        <v>4.8413000000000004</v>
      </c>
      <c r="P325" s="1">
        <f t="shared" si="47"/>
        <v>54392</v>
      </c>
      <c r="Q325" s="52"/>
      <c r="R325" s="52"/>
      <c r="S325" s="52"/>
      <c r="T325" s="151">
        <f>IF($T$2=0,Encargos!M330,$T$2)</f>
        <v>0</v>
      </c>
      <c r="V325" s="1">
        <f t="shared" si="48"/>
        <v>54392</v>
      </c>
      <c r="W325" s="52">
        <v>0</v>
      </c>
      <c r="X325" s="52">
        <v>0</v>
      </c>
      <c r="Y325" s="52">
        <f t="shared" si="51"/>
        <v>0</v>
      </c>
      <c r="Z325" s="151"/>
      <c r="AB325" s="76">
        <f t="shared" si="49"/>
        <v>54392</v>
      </c>
      <c r="AC325" s="21">
        <f t="shared" si="50"/>
        <v>0</v>
      </c>
      <c r="AD325" s="21">
        <f t="shared" si="43"/>
        <v>0</v>
      </c>
      <c r="AE325" s="21">
        <f t="shared" si="43"/>
        <v>0</v>
      </c>
    </row>
    <row r="326" spans="1:31" x14ac:dyDescent="0.3">
      <c r="A326" s="1">
        <f t="shared" si="44"/>
        <v>54423</v>
      </c>
      <c r="B326" s="52">
        <f>'OC A CONTRATAR US$'!B326*'OC A CONTRATAR'!$E326</f>
        <v>16049999.999999998</v>
      </c>
      <c r="C326" s="52">
        <f>'OC A CONTRATAR US$'!C326*'OC A CONTRATAR'!$E326</f>
        <v>307340.11249999999</v>
      </c>
      <c r="D326" s="52">
        <f>'OC A CONTRATAR US$'!D326*'OC A CONTRATAR'!$E326</f>
        <v>16357340.112499999</v>
      </c>
      <c r="E326" s="151">
        <f>IF($E$2=0,Encargos!C331,$E$2)</f>
        <v>5.35</v>
      </c>
      <c r="F326" s="1">
        <f t="shared" si="45"/>
        <v>54423</v>
      </c>
      <c r="G326" s="52">
        <f>'OC A CONTRATAR US$'!G326*'OC A CONTRATAR'!$J326</f>
        <v>0</v>
      </c>
      <c r="H326" s="52">
        <f>'OC A CONTRATAR US$'!H326*'OC A CONTRATAR'!$J326</f>
        <v>0</v>
      </c>
      <c r="I326" s="52">
        <f>'OC A CONTRATAR US$'!I326*'OC A CONTRATAR'!$J326</f>
        <v>0</v>
      </c>
      <c r="J326" s="151">
        <f>IF($J$2=0,Encargos!C331,$J$2)</f>
        <v>4.8413000000000004</v>
      </c>
      <c r="K326" s="1">
        <f t="shared" si="46"/>
        <v>54423</v>
      </c>
      <c r="L326" s="52">
        <f>'OC A CONTRATAR US$'!L326*'OC A CONTRATAR'!$O326</f>
        <v>27204607.101715628</v>
      </c>
      <c r="M326" s="52">
        <f>'OC A CONTRATAR US$'!M326*'OC A CONTRATAR'!$O326</f>
        <v>13286081.732008638</v>
      </c>
      <c r="N326" s="52">
        <f>'OC A CONTRATAR US$'!N326*'OC A CONTRATAR'!$O326</f>
        <v>40490688.833724268</v>
      </c>
      <c r="O326" s="151">
        <f>IF($O$2=0,Encargos!C331,$O$2)</f>
        <v>4.8413000000000004</v>
      </c>
      <c r="P326" s="1">
        <f t="shared" si="47"/>
        <v>54423</v>
      </c>
      <c r="Q326" s="52"/>
      <c r="R326" s="52"/>
      <c r="S326" s="52"/>
      <c r="T326" s="151">
        <f>IF($T$2=0,Encargos!M331,$T$2)</f>
        <v>0</v>
      </c>
      <c r="V326" s="1">
        <f t="shared" si="48"/>
        <v>54423</v>
      </c>
      <c r="W326" s="52">
        <v>0</v>
      </c>
      <c r="X326" s="52">
        <v>0</v>
      </c>
      <c r="Y326" s="52">
        <f t="shared" si="51"/>
        <v>0</v>
      </c>
      <c r="Z326" s="151"/>
      <c r="AB326" s="76">
        <f t="shared" si="49"/>
        <v>54423</v>
      </c>
      <c r="AC326" s="21">
        <f t="shared" si="50"/>
        <v>0</v>
      </c>
      <c r="AD326" s="21">
        <f t="shared" si="43"/>
        <v>13593421.844508639</v>
      </c>
      <c r="AE326" s="21">
        <f t="shared" si="43"/>
        <v>56848028.946224265</v>
      </c>
    </row>
    <row r="327" spans="1:31" x14ac:dyDescent="0.3">
      <c r="A327" s="1">
        <f t="shared" si="44"/>
        <v>54454</v>
      </c>
      <c r="B327" s="52">
        <f>'OC A CONTRATAR US$'!B327*'OC A CONTRATAR'!$E327</f>
        <v>0</v>
      </c>
      <c r="C327" s="52">
        <f>'OC A CONTRATAR US$'!C327*'OC A CONTRATAR'!$E327</f>
        <v>0</v>
      </c>
      <c r="D327" s="52">
        <f>'OC A CONTRATAR US$'!D327*'OC A CONTRATAR'!$E327</f>
        <v>0</v>
      </c>
      <c r="E327" s="151">
        <f>IF($E$2=0,Encargos!C332,$E$2)</f>
        <v>5.35</v>
      </c>
      <c r="F327" s="1">
        <f t="shared" si="45"/>
        <v>54454</v>
      </c>
      <c r="G327" s="52">
        <f>'OC A CONTRATAR US$'!G327*'OC A CONTRATAR'!$J327</f>
        <v>0</v>
      </c>
      <c r="H327" s="52">
        <f>'OC A CONTRATAR US$'!H327*'OC A CONTRATAR'!$J327</f>
        <v>0</v>
      </c>
      <c r="I327" s="52">
        <f>'OC A CONTRATAR US$'!I327*'OC A CONTRATAR'!$J327</f>
        <v>0</v>
      </c>
      <c r="J327" s="151">
        <f>IF($J$2=0,Encargos!C332,$J$2)</f>
        <v>4.8413000000000004</v>
      </c>
      <c r="K327" s="1">
        <f t="shared" si="46"/>
        <v>54454</v>
      </c>
      <c r="L327" s="52">
        <f>'OC A CONTRATAR US$'!L327*'OC A CONTRATAR'!$O327</f>
        <v>0</v>
      </c>
      <c r="M327" s="52">
        <f>'OC A CONTRATAR US$'!M327*'OC A CONTRATAR'!$O327</f>
        <v>0</v>
      </c>
      <c r="N327" s="52">
        <f>'OC A CONTRATAR US$'!N327*'OC A CONTRATAR'!$O327</f>
        <v>0</v>
      </c>
      <c r="O327" s="151">
        <f>IF($O$2=0,Encargos!C332,$O$2)</f>
        <v>4.8413000000000004</v>
      </c>
      <c r="P327" s="1">
        <f t="shared" si="47"/>
        <v>54454</v>
      </c>
      <c r="Q327" s="52"/>
      <c r="R327" s="52"/>
      <c r="S327" s="52"/>
      <c r="T327" s="151">
        <f>IF($T$2=0,Encargos!M332,$T$2)</f>
        <v>0</v>
      </c>
      <c r="V327" s="1">
        <f t="shared" si="48"/>
        <v>54454</v>
      </c>
      <c r="W327" s="52">
        <v>0</v>
      </c>
      <c r="X327" s="52">
        <v>0</v>
      </c>
      <c r="Y327" s="52">
        <f t="shared" si="51"/>
        <v>0</v>
      </c>
      <c r="Z327" s="151"/>
      <c r="AB327" s="76">
        <f t="shared" si="49"/>
        <v>54454</v>
      </c>
      <c r="AC327" s="21">
        <f t="shared" si="50"/>
        <v>43254607.101715624</v>
      </c>
      <c r="AD327" s="21">
        <f t="shared" si="43"/>
        <v>0</v>
      </c>
      <c r="AE327" s="21">
        <f t="shared" si="43"/>
        <v>0</v>
      </c>
    </row>
    <row r="328" spans="1:31" x14ac:dyDescent="0.3">
      <c r="A328" s="1">
        <f t="shared" si="44"/>
        <v>54482</v>
      </c>
      <c r="B328" s="52">
        <f>'OC A CONTRATAR US$'!B328*'OC A CONTRATAR'!$E328</f>
        <v>0</v>
      </c>
      <c r="C328" s="52">
        <f>'OC A CONTRATAR US$'!C328*'OC A CONTRATAR'!$E328</f>
        <v>0</v>
      </c>
      <c r="D328" s="52">
        <f>'OC A CONTRATAR US$'!D328*'OC A CONTRATAR'!$E328</f>
        <v>0</v>
      </c>
      <c r="E328" s="151">
        <f>IF($E$2=0,Encargos!C333,$E$2)</f>
        <v>5.35</v>
      </c>
      <c r="F328" s="1">
        <f t="shared" si="45"/>
        <v>54482</v>
      </c>
      <c r="G328" s="52">
        <f>'OC A CONTRATAR US$'!G328*'OC A CONTRATAR'!$J328</f>
        <v>0</v>
      </c>
      <c r="H328" s="52">
        <f>'OC A CONTRATAR US$'!H328*'OC A CONTRATAR'!$J328</f>
        <v>0</v>
      </c>
      <c r="I328" s="52">
        <f>'OC A CONTRATAR US$'!I328*'OC A CONTRATAR'!$J328</f>
        <v>0</v>
      </c>
      <c r="J328" s="151">
        <f>IF($J$2=0,Encargos!C333,$J$2)</f>
        <v>4.8413000000000004</v>
      </c>
      <c r="K328" s="1">
        <f t="shared" si="46"/>
        <v>54482</v>
      </c>
      <c r="L328" s="52">
        <f>'OC A CONTRATAR US$'!L328*'OC A CONTRATAR'!$O328</f>
        <v>0</v>
      </c>
      <c r="M328" s="52">
        <f>'OC A CONTRATAR US$'!M328*'OC A CONTRATAR'!$O328</f>
        <v>0</v>
      </c>
      <c r="N328" s="52">
        <f>'OC A CONTRATAR US$'!N328*'OC A CONTRATAR'!$O328</f>
        <v>0</v>
      </c>
      <c r="O328" s="151">
        <f>IF($O$2=0,Encargos!C333,$O$2)</f>
        <v>4.8413000000000004</v>
      </c>
      <c r="P328" s="1">
        <f t="shared" si="47"/>
        <v>54482</v>
      </c>
      <c r="Q328" s="52"/>
      <c r="R328" s="52"/>
      <c r="S328" s="52"/>
      <c r="T328" s="151">
        <f>IF($T$2=0,Encargos!M333,$T$2)</f>
        <v>0</v>
      </c>
      <c r="V328" s="1">
        <f t="shared" si="48"/>
        <v>54482</v>
      </c>
      <c r="W328" s="52">
        <v>0</v>
      </c>
      <c r="X328" s="52">
        <v>0</v>
      </c>
      <c r="Y328" s="52">
        <f t="shared" si="51"/>
        <v>0</v>
      </c>
      <c r="Z328" s="151"/>
      <c r="AB328" s="76">
        <f t="shared" si="49"/>
        <v>54482</v>
      </c>
      <c r="AC328" s="21">
        <f t="shared" si="50"/>
        <v>0</v>
      </c>
      <c r="AD328" s="21">
        <f t="shared" si="43"/>
        <v>0</v>
      </c>
      <c r="AE328" s="21">
        <f t="shared" si="43"/>
        <v>0</v>
      </c>
    </row>
    <row r="329" spans="1:31" x14ac:dyDescent="0.3">
      <c r="A329" s="1">
        <f t="shared" si="44"/>
        <v>54513</v>
      </c>
      <c r="B329" s="52">
        <f>'OC A CONTRATAR US$'!B329*'OC A CONTRATAR'!$E329</f>
        <v>0</v>
      </c>
      <c r="C329" s="52">
        <f>'OC A CONTRATAR US$'!C329*'OC A CONTRATAR'!$E329</f>
        <v>0</v>
      </c>
      <c r="D329" s="52">
        <f>'OC A CONTRATAR US$'!D329*'OC A CONTRATAR'!$E329</f>
        <v>0</v>
      </c>
      <c r="E329" s="151">
        <f>IF($E$2=0,Encargos!C334,$E$2)</f>
        <v>5.35</v>
      </c>
      <c r="F329" s="1">
        <f t="shared" si="45"/>
        <v>54513</v>
      </c>
      <c r="G329" s="52">
        <f>'OC A CONTRATAR US$'!G329*'OC A CONTRATAR'!$J329</f>
        <v>0</v>
      </c>
      <c r="H329" s="52">
        <f>'OC A CONTRATAR US$'!H329*'OC A CONTRATAR'!$J329</f>
        <v>0</v>
      </c>
      <c r="I329" s="52">
        <f>'OC A CONTRATAR US$'!I329*'OC A CONTRATAR'!$J329</f>
        <v>0</v>
      </c>
      <c r="J329" s="151">
        <f>IF($J$2=0,Encargos!C334,$J$2)</f>
        <v>4.8413000000000004</v>
      </c>
      <c r="K329" s="1">
        <f t="shared" si="46"/>
        <v>54513</v>
      </c>
      <c r="L329" s="52">
        <f>'OC A CONTRATAR US$'!L329*'OC A CONTRATAR'!$O329</f>
        <v>0</v>
      </c>
      <c r="M329" s="52">
        <f>'OC A CONTRATAR US$'!M329*'OC A CONTRATAR'!$O329</f>
        <v>0</v>
      </c>
      <c r="N329" s="52">
        <f>'OC A CONTRATAR US$'!N329*'OC A CONTRATAR'!$O329</f>
        <v>0</v>
      </c>
      <c r="O329" s="151">
        <f>IF($O$2=0,Encargos!C334,$O$2)</f>
        <v>4.8413000000000004</v>
      </c>
      <c r="P329" s="1">
        <f t="shared" si="47"/>
        <v>54513</v>
      </c>
      <c r="Q329" s="52"/>
      <c r="R329" s="52"/>
      <c r="S329" s="52"/>
      <c r="T329" s="151">
        <f>IF($T$2=0,Encargos!M334,$T$2)</f>
        <v>0</v>
      </c>
      <c r="V329" s="1">
        <f t="shared" si="48"/>
        <v>54513</v>
      </c>
      <c r="W329" s="52">
        <v>0</v>
      </c>
      <c r="X329" s="52">
        <v>0</v>
      </c>
      <c r="Y329" s="52">
        <f t="shared" si="51"/>
        <v>0</v>
      </c>
      <c r="Z329" s="151"/>
      <c r="AB329" s="76">
        <f t="shared" si="49"/>
        <v>54513</v>
      </c>
      <c r="AC329" s="21">
        <f t="shared" si="50"/>
        <v>0</v>
      </c>
      <c r="AD329" s="21">
        <f t="shared" si="43"/>
        <v>0</v>
      </c>
      <c r="AE329" s="21">
        <f t="shared" si="43"/>
        <v>0</v>
      </c>
    </row>
    <row r="330" spans="1:31" x14ac:dyDescent="0.3">
      <c r="A330" s="1">
        <f t="shared" si="44"/>
        <v>54543</v>
      </c>
      <c r="B330" s="52">
        <f>'OC A CONTRATAR US$'!B330*'OC A CONTRATAR'!$E330</f>
        <v>0</v>
      </c>
      <c r="C330" s="52">
        <f>'OC A CONTRATAR US$'!C330*'OC A CONTRATAR'!$E330</f>
        <v>0</v>
      </c>
      <c r="D330" s="52">
        <f>'OC A CONTRATAR US$'!D330*'OC A CONTRATAR'!$E330</f>
        <v>0</v>
      </c>
      <c r="E330" s="151">
        <f>IF($E$2=0,Encargos!C335,$E$2)</f>
        <v>5.35</v>
      </c>
      <c r="F330" s="1">
        <f t="shared" si="45"/>
        <v>54543</v>
      </c>
      <c r="G330" s="52">
        <f>'OC A CONTRATAR US$'!G330*'OC A CONTRATAR'!$J330</f>
        <v>0</v>
      </c>
      <c r="H330" s="52">
        <f>'OC A CONTRATAR US$'!H330*'OC A CONTRATAR'!$J330</f>
        <v>0</v>
      </c>
      <c r="I330" s="52">
        <f>'OC A CONTRATAR US$'!I330*'OC A CONTRATAR'!$J330</f>
        <v>0</v>
      </c>
      <c r="J330" s="151">
        <f>IF($J$2=0,Encargos!C335,$J$2)</f>
        <v>4.8413000000000004</v>
      </c>
      <c r="K330" s="1">
        <f t="shared" si="46"/>
        <v>54543</v>
      </c>
      <c r="L330" s="52">
        <f>'OC A CONTRATAR US$'!L330*'OC A CONTRATAR'!$O330</f>
        <v>0</v>
      </c>
      <c r="M330" s="52">
        <f>'OC A CONTRATAR US$'!M330*'OC A CONTRATAR'!$O330</f>
        <v>0</v>
      </c>
      <c r="N330" s="52">
        <f>'OC A CONTRATAR US$'!N330*'OC A CONTRATAR'!$O330</f>
        <v>0</v>
      </c>
      <c r="O330" s="151">
        <f>IF($O$2=0,Encargos!C335,$O$2)</f>
        <v>4.8413000000000004</v>
      </c>
      <c r="P330" s="1">
        <f t="shared" si="47"/>
        <v>54543</v>
      </c>
      <c r="Q330" s="52"/>
      <c r="R330" s="52"/>
      <c r="S330" s="52"/>
      <c r="T330" s="151">
        <f>IF($T$2=0,Encargos!M335,$T$2)</f>
        <v>0</v>
      </c>
      <c r="V330" s="1">
        <f t="shared" si="48"/>
        <v>54543</v>
      </c>
      <c r="W330" s="52">
        <v>0</v>
      </c>
      <c r="X330" s="52">
        <v>0</v>
      </c>
      <c r="Y330" s="52">
        <f t="shared" si="51"/>
        <v>0</v>
      </c>
      <c r="Z330" s="151"/>
      <c r="AB330" s="76">
        <f t="shared" si="49"/>
        <v>54543</v>
      </c>
      <c r="AC330" s="21">
        <f t="shared" si="50"/>
        <v>0</v>
      </c>
      <c r="AD330" s="21">
        <f t="shared" si="43"/>
        <v>0</v>
      </c>
      <c r="AE330" s="21">
        <f t="shared" si="43"/>
        <v>0</v>
      </c>
    </row>
    <row r="331" spans="1:31" x14ac:dyDescent="0.3">
      <c r="A331" s="1">
        <f t="shared" si="44"/>
        <v>54574</v>
      </c>
      <c r="B331" s="52">
        <f>'OC A CONTRATAR US$'!B331*'OC A CONTRATAR'!$E331</f>
        <v>0</v>
      </c>
      <c r="C331" s="52">
        <f>'OC A CONTRATAR US$'!C331*'OC A CONTRATAR'!$E331</f>
        <v>0</v>
      </c>
      <c r="D331" s="52">
        <f>'OC A CONTRATAR US$'!D331*'OC A CONTRATAR'!$E331</f>
        <v>0</v>
      </c>
      <c r="E331" s="151">
        <f>IF($E$2=0,Encargos!C336,$E$2)</f>
        <v>5.35</v>
      </c>
      <c r="F331" s="1">
        <f t="shared" si="45"/>
        <v>54574</v>
      </c>
      <c r="G331" s="52">
        <f>'OC A CONTRATAR US$'!G331*'OC A CONTRATAR'!$J331</f>
        <v>0</v>
      </c>
      <c r="H331" s="52">
        <f>'OC A CONTRATAR US$'!H331*'OC A CONTRATAR'!$J331</f>
        <v>0</v>
      </c>
      <c r="I331" s="52">
        <f>'OC A CONTRATAR US$'!I331*'OC A CONTRATAR'!$J331</f>
        <v>0</v>
      </c>
      <c r="J331" s="151">
        <f>IF($J$2=0,Encargos!C336,$J$2)</f>
        <v>4.8413000000000004</v>
      </c>
      <c r="K331" s="1">
        <f t="shared" si="46"/>
        <v>54574</v>
      </c>
      <c r="L331" s="52">
        <f>'OC A CONTRATAR US$'!L331*'OC A CONTRATAR'!$O331</f>
        <v>0</v>
      </c>
      <c r="M331" s="52">
        <f>'OC A CONTRATAR US$'!M331*'OC A CONTRATAR'!$O331</f>
        <v>0</v>
      </c>
      <c r="N331" s="52">
        <f>'OC A CONTRATAR US$'!N331*'OC A CONTRATAR'!$O331</f>
        <v>0</v>
      </c>
      <c r="O331" s="151">
        <f>IF($O$2=0,Encargos!C336,$O$2)</f>
        <v>4.8413000000000004</v>
      </c>
      <c r="P331" s="1">
        <f t="shared" si="47"/>
        <v>54574</v>
      </c>
      <c r="Q331" s="52"/>
      <c r="R331" s="52"/>
      <c r="S331" s="52"/>
      <c r="T331" s="151">
        <f>IF($T$2=0,Encargos!M336,$T$2)</f>
        <v>0</v>
      </c>
      <c r="V331" s="1">
        <f t="shared" si="48"/>
        <v>54574</v>
      </c>
      <c r="W331" s="52">
        <v>0</v>
      </c>
      <c r="X331" s="52">
        <v>0</v>
      </c>
      <c r="Y331" s="52">
        <f t="shared" si="51"/>
        <v>0</v>
      </c>
      <c r="Z331" s="151"/>
      <c r="AB331" s="76">
        <f t="shared" si="49"/>
        <v>54574</v>
      </c>
      <c r="AC331" s="21">
        <f t="shared" si="50"/>
        <v>0</v>
      </c>
      <c r="AD331" s="21">
        <f t="shared" si="43"/>
        <v>0</v>
      </c>
      <c r="AE331" s="21">
        <f t="shared" si="43"/>
        <v>0</v>
      </c>
    </row>
    <row r="332" spans="1:31" x14ac:dyDescent="0.3">
      <c r="A332" s="1">
        <f t="shared" si="44"/>
        <v>54604</v>
      </c>
      <c r="B332" s="52">
        <f>'OC A CONTRATAR US$'!B332*'OC A CONTRATAR'!$E332</f>
        <v>0</v>
      </c>
      <c r="C332" s="52">
        <f>'OC A CONTRATAR US$'!C332*'OC A CONTRATAR'!$E332</f>
        <v>0</v>
      </c>
      <c r="D332" s="52">
        <f>'OC A CONTRATAR US$'!D332*'OC A CONTRATAR'!$E332</f>
        <v>0</v>
      </c>
      <c r="E332" s="151">
        <f>IF($E$2=0,Encargos!C337,$E$2)</f>
        <v>5.35</v>
      </c>
      <c r="F332" s="1">
        <f t="shared" si="45"/>
        <v>54604</v>
      </c>
      <c r="G332" s="52">
        <f>'OC A CONTRATAR US$'!G332*'OC A CONTRATAR'!$J332</f>
        <v>0</v>
      </c>
      <c r="H332" s="52">
        <f>'OC A CONTRATAR US$'!H332*'OC A CONTRATAR'!$J332</f>
        <v>0</v>
      </c>
      <c r="I332" s="52">
        <f>'OC A CONTRATAR US$'!I332*'OC A CONTRATAR'!$J332</f>
        <v>0</v>
      </c>
      <c r="J332" s="151">
        <f>IF($J$2=0,Encargos!C337,$J$2)</f>
        <v>4.8413000000000004</v>
      </c>
      <c r="K332" s="1">
        <f t="shared" si="46"/>
        <v>54604</v>
      </c>
      <c r="L332" s="52">
        <f>'OC A CONTRATAR US$'!L332*'OC A CONTRATAR'!$O332</f>
        <v>27204607.101715628</v>
      </c>
      <c r="M332" s="52">
        <f>'OC A CONTRATAR US$'!M332*'OC A CONTRATAR'!$O332</f>
        <v>12612867.456467213</v>
      </c>
      <c r="N332" s="52">
        <f>'OC A CONTRATAR US$'!N332*'OC A CONTRATAR'!$O332</f>
        <v>39817474.558182836</v>
      </c>
      <c r="O332" s="151">
        <f>IF($O$2=0,Encargos!C337,$O$2)</f>
        <v>4.8413000000000004</v>
      </c>
      <c r="P332" s="1">
        <f t="shared" si="47"/>
        <v>54604</v>
      </c>
      <c r="Q332" s="52"/>
      <c r="R332" s="52"/>
      <c r="S332" s="52"/>
      <c r="T332" s="151">
        <f>IF($T$2=0,Encargos!M337,$T$2)</f>
        <v>0</v>
      </c>
      <c r="V332" s="1">
        <f t="shared" si="48"/>
        <v>54604</v>
      </c>
      <c r="W332" s="52">
        <v>0</v>
      </c>
      <c r="X332" s="52">
        <v>0</v>
      </c>
      <c r="Y332" s="52">
        <f t="shared" si="51"/>
        <v>0</v>
      </c>
      <c r="Z332" s="151"/>
      <c r="AB332" s="76">
        <f t="shared" si="49"/>
        <v>54604</v>
      </c>
      <c r="AC332" s="21">
        <f t="shared" si="50"/>
        <v>0</v>
      </c>
      <c r="AD332" s="21">
        <f t="shared" si="43"/>
        <v>12612867.456467213</v>
      </c>
      <c r="AE332" s="21">
        <f t="shared" si="43"/>
        <v>39817474.558182836</v>
      </c>
    </row>
    <row r="333" spans="1:31" x14ac:dyDescent="0.3">
      <c r="A333" s="1">
        <f t="shared" si="44"/>
        <v>54635</v>
      </c>
      <c r="B333" s="52">
        <f>'OC A CONTRATAR US$'!B333*'OC A CONTRATAR'!$E333</f>
        <v>0</v>
      </c>
      <c r="C333" s="52">
        <f>'OC A CONTRATAR US$'!C333*'OC A CONTRATAR'!$E333</f>
        <v>0</v>
      </c>
      <c r="D333" s="52">
        <f>'OC A CONTRATAR US$'!D333*'OC A CONTRATAR'!$E333</f>
        <v>0</v>
      </c>
      <c r="E333" s="151">
        <f>IF($E$2=0,Encargos!C338,$E$2)</f>
        <v>5.35</v>
      </c>
      <c r="F333" s="1">
        <f t="shared" si="45"/>
        <v>54635</v>
      </c>
      <c r="G333" s="52">
        <f>'OC A CONTRATAR US$'!G333*'OC A CONTRATAR'!$J333</f>
        <v>0</v>
      </c>
      <c r="H333" s="52">
        <f>'OC A CONTRATAR US$'!H333*'OC A CONTRATAR'!$J333</f>
        <v>0</v>
      </c>
      <c r="I333" s="52">
        <f>'OC A CONTRATAR US$'!I333*'OC A CONTRATAR'!$J333</f>
        <v>0</v>
      </c>
      <c r="J333" s="151">
        <f>IF($J$2=0,Encargos!C338,$J$2)</f>
        <v>4.8413000000000004</v>
      </c>
      <c r="K333" s="1">
        <f t="shared" si="46"/>
        <v>54635</v>
      </c>
      <c r="L333" s="52">
        <f>'OC A CONTRATAR US$'!L333*'OC A CONTRATAR'!$O333</f>
        <v>0</v>
      </c>
      <c r="M333" s="52">
        <f>'OC A CONTRATAR US$'!M333*'OC A CONTRATAR'!$O333</f>
        <v>0</v>
      </c>
      <c r="N333" s="52">
        <f>'OC A CONTRATAR US$'!N333*'OC A CONTRATAR'!$O333</f>
        <v>0</v>
      </c>
      <c r="O333" s="151">
        <f>IF($O$2=0,Encargos!C338,$O$2)</f>
        <v>4.8413000000000004</v>
      </c>
      <c r="P333" s="1">
        <f t="shared" si="47"/>
        <v>54635</v>
      </c>
      <c r="Q333" s="52"/>
      <c r="R333" s="52"/>
      <c r="S333" s="52"/>
      <c r="T333" s="151">
        <f>IF($T$2=0,Encargos!M338,$T$2)</f>
        <v>0</v>
      </c>
      <c r="V333" s="1">
        <f t="shared" si="48"/>
        <v>54635</v>
      </c>
      <c r="W333" s="52">
        <v>0</v>
      </c>
      <c r="X333" s="52">
        <v>0</v>
      </c>
      <c r="Y333" s="52">
        <f t="shared" si="51"/>
        <v>0</v>
      </c>
      <c r="Z333" s="151"/>
      <c r="AB333" s="76">
        <f t="shared" si="49"/>
        <v>54635</v>
      </c>
      <c r="AC333" s="21">
        <f t="shared" si="50"/>
        <v>27204607.101715628</v>
      </c>
      <c r="AD333" s="21">
        <f t="shared" si="43"/>
        <v>0</v>
      </c>
      <c r="AE333" s="21">
        <f t="shared" si="43"/>
        <v>0</v>
      </c>
    </row>
    <row r="334" spans="1:31" x14ac:dyDescent="0.3">
      <c r="A334" s="1">
        <f t="shared" si="44"/>
        <v>54666</v>
      </c>
      <c r="B334" s="52">
        <f>'OC A CONTRATAR US$'!B334*'OC A CONTRATAR'!$E334</f>
        <v>0</v>
      </c>
      <c r="C334" s="52">
        <f>'OC A CONTRATAR US$'!C334*'OC A CONTRATAR'!$E334</f>
        <v>0</v>
      </c>
      <c r="D334" s="52">
        <f>'OC A CONTRATAR US$'!D334*'OC A CONTRATAR'!$E334</f>
        <v>0</v>
      </c>
      <c r="E334" s="151">
        <f>IF($E$2=0,Encargos!C339,$E$2)</f>
        <v>5.35</v>
      </c>
      <c r="F334" s="1">
        <f t="shared" si="45"/>
        <v>54666</v>
      </c>
      <c r="G334" s="52">
        <f>'OC A CONTRATAR US$'!G334*'OC A CONTRATAR'!$J334</f>
        <v>0</v>
      </c>
      <c r="H334" s="52">
        <f>'OC A CONTRATAR US$'!H334*'OC A CONTRATAR'!$J334</f>
        <v>0</v>
      </c>
      <c r="I334" s="52">
        <f>'OC A CONTRATAR US$'!I334*'OC A CONTRATAR'!$J334</f>
        <v>0</v>
      </c>
      <c r="J334" s="151">
        <f>IF($J$2=0,Encargos!C339,$J$2)</f>
        <v>4.8413000000000004</v>
      </c>
      <c r="K334" s="1">
        <f t="shared" si="46"/>
        <v>54666</v>
      </c>
      <c r="L334" s="52">
        <f>'OC A CONTRATAR US$'!L334*'OC A CONTRATAR'!$O334</f>
        <v>0</v>
      </c>
      <c r="M334" s="52">
        <f>'OC A CONTRATAR US$'!M334*'OC A CONTRATAR'!$O334</f>
        <v>0</v>
      </c>
      <c r="N334" s="52">
        <f>'OC A CONTRATAR US$'!N334*'OC A CONTRATAR'!$O334</f>
        <v>0</v>
      </c>
      <c r="O334" s="151">
        <f>IF($O$2=0,Encargos!C339,$O$2)</f>
        <v>4.8413000000000004</v>
      </c>
      <c r="P334" s="1">
        <f t="shared" si="47"/>
        <v>54666</v>
      </c>
      <c r="Q334" s="52"/>
      <c r="R334" s="52"/>
      <c r="S334" s="52"/>
      <c r="T334" s="151">
        <f>IF($T$2=0,Encargos!M339,$T$2)</f>
        <v>0</v>
      </c>
      <c r="V334" s="1">
        <f t="shared" si="48"/>
        <v>54666</v>
      </c>
      <c r="W334" s="52">
        <v>0</v>
      </c>
      <c r="X334" s="52">
        <v>0</v>
      </c>
      <c r="Y334" s="52">
        <f t="shared" si="51"/>
        <v>0</v>
      </c>
      <c r="Z334" s="151"/>
      <c r="AB334" s="76">
        <f t="shared" si="49"/>
        <v>54666</v>
      </c>
      <c r="AC334" s="21">
        <f t="shared" si="50"/>
        <v>0</v>
      </c>
      <c r="AD334" s="21">
        <f t="shared" si="43"/>
        <v>0</v>
      </c>
      <c r="AE334" s="21">
        <f t="shared" si="43"/>
        <v>0</v>
      </c>
    </row>
    <row r="335" spans="1:31" x14ac:dyDescent="0.3">
      <c r="A335" s="1">
        <f t="shared" si="44"/>
        <v>54696</v>
      </c>
      <c r="B335" s="52">
        <f>'OC A CONTRATAR US$'!B335*'OC A CONTRATAR'!$E335</f>
        <v>0</v>
      </c>
      <c r="C335" s="52">
        <f>'OC A CONTRATAR US$'!C335*'OC A CONTRATAR'!$E335</f>
        <v>0</v>
      </c>
      <c r="D335" s="52">
        <f>'OC A CONTRATAR US$'!D335*'OC A CONTRATAR'!$E335</f>
        <v>0</v>
      </c>
      <c r="E335" s="151">
        <f>IF($E$2=0,Encargos!C340,$E$2)</f>
        <v>5.35</v>
      </c>
      <c r="F335" s="1">
        <f t="shared" si="45"/>
        <v>54696</v>
      </c>
      <c r="G335" s="52">
        <f>'OC A CONTRATAR US$'!G335*'OC A CONTRATAR'!$J335</f>
        <v>0</v>
      </c>
      <c r="H335" s="52">
        <f>'OC A CONTRATAR US$'!H335*'OC A CONTRATAR'!$J335</f>
        <v>0</v>
      </c>
      <c r="I335" s="52">
        <f>'OC A CONTRATAR US$'!I335*'OC A CONTRATAR'!$J335</f>
        <v>0</v>
      </c>
      <c r="J335" s="151">
        <f>IF($J$2=0,Encargos!C340,$J$2)</f>
        <v>4.8413000000000004</v>
      </c>
      <c r="K335" s="1">
        <f t="shared" si="46"/>
        <v>54696</v>
      </c>
      <c r="L335" s="52">
        <f>'OC A CONTRATAR US$'!L335*'OC A CONTRATAR'!$O335</f>
        <v>0</v>
      </c>
      <c r="M335" s="52">
        <f>'OC A CONTRATAR US$'!M335*'OC A CONTRATAR'!$O335</f>
        <v>0</v>
      </c>
      <c r="N335" s="52">
        <f>'OC A CONTRATAR US$'!N335*'OC A CONTRATAR'!$O335</f>
        <v>0</v>
      </c>
      <c r="O335" s="151">
        <f>IF($O$2=0,Encargos!C340,$O$2)</f>
        <v>4.8413000000000004</v>
      </c>
      <c r="P335" s="1">
        <f t="shared" si="47"/>
        <v>54696</v>
      </c>
      <c r="Q335" s="52"/>
      <c r="R335" s="52"/>
      <c r="S335" s="52"/>
      <c r="T335" s="151">
        <f>IF($T$2=0,Encargos!M340,$T$2)</f>
        <v>0</v>
      </c>
      <c r="V335" s="1">
        <f t="shared" si="48"/>
        <v>54696</v>
      </c>
      <c r="W335" s="52">
        <v>0</v>
      </c>
      <c r="X335" s="52">
        <v>0</v>
      </c>
      <c r="Y335" s="52">
        <f t="shared" si="51"/>
        <v>0</v>
      </c>
      <c r="Z335" s="151"/>
      <c r="AB335" s="76">
        <f t="shared" si="49"/>
        <v>54696</v>
      </c>
      <c r="AC335" s="21">
        <f t="shared" si="50"/>
        <v>0</v>
      </c>
      <c r="AD335" s="21">
        <f t="shared" si="43"/>
        <v>0</v>
      </c>
      <c r="AE335" s="21">
        <f t="shared" si="43"/>
        <v>0</v>
      </c>
    </row>
    <row r="336" spans="1:31" x14ac:dyDescent="0.3">
      <c r="A336" s="1">
        <f t="shared" si="44"/>
        <v>54727</v>
      </c>
      <c r="B336" s="52">
        <f>'OC A CONTRATAR US$'!B336*'OC A CONTRATAR'!$E336</f>
        <v>0</v>
      </c>
      <c r="C336" s="52">
        <f>'OC A CONTRATAR US$'!C336*'OC A CONTRATAR'!$E336</f>
        <v>0</v>
      </c>
      <c r="D336" s="52">
        <f>'OC A CONTRATAR US$'!D336*'OC A CONTRATAR'!$E336</f>
        <v>0</v>
      </c>
      <c r="E336" s="151">
        <f>IF($E$2=0,Encargos!C341,$E$2)</f>
        <v>5.35</v>
      </c>
      <c r="F336" s="1">
        <f t="shared" si="45"/>
        <v>54727</v>
      </c>
      <c r="G336" s="52">
        <f>'OC A CONTRATAR US$'!G336*'OC A CONTRATAR'!$J336</f>
        <v>0</v>
      </c>
      <c r="H336" s="52">
        <f>'OC A CONTRATAR US$'!H336*'OC A CONTRATAR'!$J336</f>
        <v>0</v>
      </c>
      <c r="I336" s="52">
        <f>'OC A CONTRATAR US$'!I336*'OC A CONTRATAR'!$J336</f>
        <v>0</v>
      </c>
      <c r="J336" s="151">
        <f>IF($J$2=0,Encargos!C341,$J$2)</f>
        <v>4.8413000000000004</v>
      </c>
      <c r="K336" s="1">
        <f t="shared" si="46"/>
        <v>54727</v>
      </c>
      <c r="L336" s="52">
        <f>'OC A CONTRATAR US$'!L336*'OC A CONTRATAR'!$O336</f>
        <v>0</v>
      </c>
      <c r="M336" s="52">
        <f>'OC A CONTRATAR US$'!M336*'OC A CONTRATAR'!$O336</f>
        <v>0</v>
      </c>
      <c r="N336" s="52">
        <f>'OC A CONTRATAR US$'!N336*'OC A CONTRATAR'!$O336</f>
        <v>0</v>
      </c>
      <c r="O336" s="151">
        <f>IF($O$2=0,Encargos!C341,$O$2)</f>
        <v>4.8413000000000004</v>
      </c>
      <c r="P336" s="1">
        <f t="shared" si="47"/>
        <v>54727</v>
      </c>
      <c r="Q336" s="52"/>
      <c r="R336" s="52"/>
      <c r="S336" s="52"/>
      <c r="T336" s="151">
        <f>IF($T$2=0,Encargos!M341,$T$2)</f>
        <v>0</v>
      </c>
      <c r="V336" s="1">
        <f t="shared" si="48"/>
        <v>54727</v>
      </c>
      <c r="W336" s="52">
        <v>0</v>
      </c>
      <c r="X336" s="52">
        <v>0</v>
      </c>
      <c r="Y336" s="52">
        <f t="shared" si="51"/>
        <v>0</v>
      </c>
      <c r="Z336" s="151"/>
      <c r="AB336" s="76">
        <f t="shared" si="49"/>
        <v>54727</v>
      </c>
      <c r="AC336" s="21">
        <f t="shared" si="50"/>
        <v>0</v>
      </c>
      <c r="AD336" s="21">
        <f t="shared" si="43"/>
        <v>0</v>
      </c>
      <c r="AE336" s="21">
        <f t="shared" si="43"/>
        <v>0</v>
      </c>
    </row>
    <row r="337" spans="1:31" x14ac:dyDescent="0.3">
      <c r="A337" s="1">
        <f t="shared" si="44"/>
        <v>54757</v>
      </c>
      <c r="B337" s="52">
        <f>'OC A CONTRATAR US$'!B337*'OC A CONTRATAR'!$E337</f>
        <v>0</v>
      </c>
      <c r="C337" s="52">
        <f>'OC A CONTRATAR US$'!C337*'OC A CONTRATAR'!$E337</f>
        <v>0</v>
      </c>
      <c r="D337" s="52">
        <f>'OC A CONTRATAR US$'!D337*'OC A CONTRATAR'!$E337</f>
        <v>0</v>
      </c>
      <c r="E337" s="151">
        <f>IF($E$2=0,Encargos!C342,$E$2)</f>
        <v>5.35</v>
      </c>
      <c r="F337" s="1">
        <f t="shared" si="45"/>
        <v>54757</v>
      </c>
      <c r="G337" s="52">
        <f>'OC A CONTRATAR US$'!G337*'OC A CONTRATAR'!$J337</f>
        <v>0</v>
      </c>
      <c r="H337" s="52">
        <f>'OC A CONTRATAR US$'!H337*'OC A CONTRATAR'!$J337</f>
        <v>0</v>
      </c>
      <c r="I337" s="52">
        <f>'OC A CONTRATAR US$'!I337*'OC A CONTRATAR'!$J337</f>
        <v>0</v>
      </c>
      <c r="J337" s="151">
        <f>IF($J$2=0,Encargos!C342,$J$2)</f>
        <v>4.8413000000000004</v>
      </c>
      <c r="K337" s="1">
        <f t="shared" si="46"/>
        <v>54757</v>
      </c>
      <c r="L337" s="52">
        <f>'OC A CONTRATAR US$'!L337*'OC A CONTRATAR'!$O337</f>
        <v>0</v>
      </c>
      <c r="M337" s="52">
        <f>'OC A CONTRATAR US$'!M337*'OC A CONTRATAR'!$O337</f>
        <v>0</v>
      </c>
      <c r="N337" s="52">
        <f>'OC A CONTRATAR US$'!N337*'OC A CONTRATAR'!$O337</f>
        <v>0</v>
      </c>
      <c r="O337" s="151">
        <f>IF($O$2=0,Encargos!C342,$O$2)</f>
        <v>4.8413000000000004</v>
      </c>
      <c r="P337" s="1">
        <f t="shared" si="47"/>
        <v>54757</v>
      </c>
      <c r="Q337" s="52"/>
      <c r="R337" s="52"/>
      <c r="S337" s="52"/>
      <c r="T337" s="151">
        <f>IF($T$2=0,Encargos!M342,$T$2)</f>
        <v>0</v>
      </c>
      <c r="V337" s="1">
        <f t="shared" si="48"/>
        <v>54757</v>
      </c>
      <c r="W337" s="52">
        <v>0</v>
      </c>
      <c r="X337" s="52">
        <v>0</v>
      </c>
      <c r="Y337" s="52">
        <f t="shared" si="51"/>
        <v>0</v>
      </c>
      <c r="Z337" s="151"/>
      <c r="AB337" s="76">
        <f t="shared" si="49"/>
        <v>54757</v>
      </c>
      <c r="AC337" s="21">
        <f t="shared" si="50"/>
        <v>0</v>
      </c>
      <c r="AD337" s="21">
        <f t="shared" si="43"/>
        <v>0</v>
      </c>
      <c r="AE337" s="21">
        <f t="shared" si="43"/>
        <v>0</v>
      </c>
    </row>
    <row r="338" spans="1:31" x14ac:dyDescent="0.3">
      <c r="A338" s="1">
        <f t="shared" si="44"/>
        <v>54788</v>
      </c>
      <c r="B338" s="52">
        <f>'OC A CONTRATAR US$'!B338*'OC A CONTRATAR'!$E338</f>
        <v>0</v>
      </c>
      <c r="C338" s="52">
        <f>'OC A CONTRATAR US$'!C338*'OC A CONTRATAR'!$E338</f>
        <v>0</v>
      </c>
      <c r="D338" s="52">
        <f>'OC A CONTRATAR US$'!D338*'OC A CONTRATAR'!$E338</f>
        <v>0</v>
      </c>
      <c r="E338" s="151">
        <f>IF($E$2=0,Encargos!C343,$E$2)</f>
        <v>5.35</v>
      </c>
      <c r="F338" s="1">
        <f t="shared" si="45"/>
        <v>54788</v>
      </c>
      <c r="G338" s="52">
        <f>'OC A CONTRATAR US$'!G338*'OC A CONTRATAR'!$J338</f>
        <v>0</v>
      </c>
      <c r="H338" s="52">
        <f>'OC A CONTRATAR US$'!H338*'OC A CONTRATAR'!$J338</f>
        <v>0</v>
      </c>
      <c r="I338" s="52">
        <f>'OC A CONTRATAR US$'!I338*'OC A CONTRATAR'!$J338</f>
        <v>0</v>
      </c>
      <c r="J338" s="151">
        <f>IF($J$2=0,Encargos!C343,$J$2)</f>
        <v>4.8413000000000004</v>
      </c>
      <c r="K338" s="1">
        <f t="shared" si="46"/>
        <v>54788</v>
      </c>
      <c r="L338" s="52">
        <f>'OC A CONTRATAR US$'!L338*'OC A CONTRATAR'!$O338</f>
        <v>27204607.101715628</v>
      </c>
      <c r="M338" s="52">
        <f>'OC A CONTRATAR US$'!M338*'OC A CONTRATAR'!$O338</f>
        <v>12078256.120007871</v>
      </c>
      <c r="N338" s="52">
        <f>'OC A CONTRATAR US$'!N338*'OC A CONTRATAR'!$O338</f>
        <v>39282863.221723497</v>
      </c>
      <c r="O338" s="151">
        <f>IF($O$2=0,Encargos!C343,$O$2)</f>
        <v>4.8413000000000004</v>
      </c>
      <c r="P338" s="1">
        <f t="shared" si="47"/>
        <v>54788</v>
      </c>
      <c r="Q338" s="52"/>
      <c r="R338" s="52"/>
      <c r="S338" s="52"/>
      <c r="T338" s="151">
        <f>IF($T$2=0,Encargos!M343,$T$2)</f>
        <v>0</v>
      </c>
      <c r="V338" s="1">
        <f t="shared" si="48"/>
        <v>54788</v>
      </c>
      <c r="W338" s="52">
        <v>0</v>
      </c>
      <c r="X338" s="52">
        <v>0</v>
      </c>
      <c r="Y338" s="52">
        <f t="shared" si="51"/>
        <v>0</v>
      </c>
      <c r="Z338" s="151"/>
      <c r="AB338" s="76">
        <f t="shared" si="49"/>
        <v>54788</v>
      </c>
      <c r="AC338" s="21">
        <f t="shared" si="50"/>
        <v>0</v>
      </c>
      <c r="AD338" s="21">
        <f t="shared" si="43"/>
        <v>12078256.120007871</v>
      </c>
      <c r="AE338" s="21">
        <f t="shared" si="43"/>
        <v>39282863.221723497</v>
      </c>
    </row>
    <row r="339" spans="1:31" x14ac:dyDescent="0.3">
      <c r="A339" s="1">
        <f t="shared" si="44"/>
        <v>54819</v>
      </c>
      <c r="B339" s="52">
        <f>'OC A CONTRATAR US$'!B339*'OC A CONTRATAR'!$E339</f>
        <v>0</v>
      </c>
      <c r="C339" s="52">
        <f>'OC A CONTRATAR US$'!C339*'OC A CONTRATAR'!$E339</f>
        <v>0</v>
      </c>
      <c r="D339" s="52">
        <f>'OC A CONTRATAR US$'!D339*'OC A CONTRATAR'!$E339</f>
        <v>0</v>
      </c>
      <c r="E339" s="151">
        <f>IF($E$2=0,Encargos!C344,$E$2)</f>
        <v>5.35</v>
      </c>
      <c r="F339" s="1">
        <f t="shared" si="45"/>
        <v>54819</v>
      </c>
      <c r="G339" s="52">
        <f>'OC A CONTRATAR US$'!G339*'OC A CONTRATAR'!$J339</f>
        <v>0</v>
      </c>
      <c r="H339" s="52">
        <f>'OC A CONTRATAR US$'!H339*'OC A CONTRATAR'!$J339</f>
        <v>0</v>
      </c>
      <c r="I339" s="52">
        <f>'OC A CONTRATAR US$'!I339*'OC A CONTRATAR'!$J339</f>
        <v>0</v>
      </c>
      <c r="J339" s="151">
        <f>IF($J$2=0,Encargos!C344,$J$2)</f>
        <v>4.8413000000000004</v>
      </c>
      <c r="K339" s="1">
        <f t="shared" si="46"/>
        <v>54819</v>
      </c>
      <c r="L339" s="52">
        <f>'OC A CONTRATAR US$'!L339*'OC A CONTRATAR'!$O339</f>
        <v>0</v>
      </c>
      <c r="M339" s="52">
        <f>'OC A CONTRATAR US$'!M339*'OC A CONTRATAR'!$O339</f>
        <v>0</v>
      </c>
      <c r="N339" s="52">
        <f>'OC A CONTRATAR US$'!N339*'OC A CONTRATAR'!$O339</f>
        <v>0</v>
      </c>
      <c r="O339" s="151">
        <f>IF($O$2=0,Encargos!C344,$O$2)</f>
        <v>4.8413000000000004</v>
      </c>
      <c r="P339" s="1">
        <f t="shared" si="47"/>
        <v>54819</v>
      </c>
      <c r="Q339" s="52"/>
      <c r="R339" s="52"/>
      <c r="S339" s="52"/>
      <c r="T339" s="151">
        <f>IF($T$2=0,Encargos!M344,$T$2)</f>
        <v>0</v>
      </c>
      <c r="V339" s="1">
        <f t="shared" si="48"/>
        <v>54819</v>
      </c>
      <c r="W339" s="52">
        <v>0</v>
      </c>
      <c r="X339" s="52">
        <v>0</v>
      </c>
      <c r="Y339" s="52">
        <f t="shared" si="51"/>
        <v>0</v>
      </c>
      <c r="Z339" s="151"/>
      <c r="AB339" s="76">
        <f t="shared" si="49"/>
        <v>54819</v>
      </c>
      <c r="AC339" s="21">
        <f t="shared" si="50"/>
        <v>27204607.101715628</v>
      </c>
      <c r="AD339" s="21">
        <f t="shared" si="43"/>
        <v>0</v>
      </c>
      <c r="AE339" s="21">
        <f t="shared" si="43"/>
        <v>0</v>
      </c>
    </row>
    <row r="340" spans="1:31" x14ac:dyDescent="0.3">
      <c r="A340" s="1">
        <f t="shared" si="44"/>
        <v>54847</v>
      </c>
      <c r="B340" s="52">
        <f>'OC A CONTRATAR US$'!B340*'OC A CONTRATAR'!$E340</f>
        <v>0</v>
      </c>
      <c r="C340" s="52">
        <f>'OC A CONTRATAR US$'!C340*'OC A CONTRATAR'!$E340</f>
        <v>0</v>
      </c>
      <c r="D340" s="52">
        <f>'OC A CONTRATAR US$'!D340*'OC A CONTRATAR'!$E340</f>
        <v>0</v>
      </c>
      <c r="E340" s="151">
        <f>IF($E$2=0,Encargos!C345,$E$2)</f>
        <v>5.35</v>
      </c>
      <c r="F340" s="1">
        <f t="shared" si="45"/>
        <v>54847</v>
      </c>
      <c r="G340" s="52">
        <f>'OC A CONTRATAR US$'!G340*'OC A CONTRATAR'!$J340</f>
        <v>0</v>
      </c>
      <c r="H340" s="52">
        <f>'OC A CONTRATAR US$'!H340*'OC A CONTRATAR'!$J340</f>
        <v>0</v>
      </c>
      <c r="I340" s="52">
        <f>'OC A CONTRATAR US$'!I340*'OC A CONTRATAR'!$J340</f>
        <v>0</v>
      </c>
      <c r="J340" s="151">
        <f>IF($J$2=0,Encargos!C345,$J$2)</f>
        <v>4.8413000000000004</v>
      </c>
      <c r="K340" s="1">
        <f t="shared" si="46"/>
        <v>54847</v>
      </c>
      <c r="L340" s="52">
        <f>'OC A CONTRATAR US$'!L340*'OC A CONTRATAR'!$O340</f>
        <v>0</v>
      </c>
      <c r="M340" s="52">
        <f>'OC A CONTRATAR US$'!M340*'OC A CONTRATAR'!$O340</f>
        <v>0</v>
      </c>
      <c r="N340" s="52">
        <f>'OC A CONTRATAR US$'!N340*'OC A CONTRATAR'!$O340</f>
        <v>0</v>
      </c>
      <c r="O340" s="151">
        <f>IF($O$2=0,Encargos!C345,$O$2)</f>
        <v>4.8413000000000004</v>
      </c>
      <c r="P340" s="1">
        <f t="shared" si="47"/>
        <v>54847</v>
      </c>
      <c r="Q340" s="52"/>
      <c r="R340" s="52"/>
      <c r="S340" s="52"/>
      <c r="T340" s="151">
        <f>IF($T$2=0,Encargos!M345,$T$2)</f>
        <v>0</v>
      </c>
      <c r="V340" s="1">
        <f t="shared" si="48"/>
        <v>54847</v>
      </c>
      <c r="W340" s="52">
        <v>0</v>
      </c>
      <c r="X340" s="52">
        <v>0</v>
      </c>
      <c r="Y340" s="52">
        <f t="shared" si="51"/>
        <v>0</v>
      </c>
      <c r="Z340" s="151"/>
      <c r="AB340" s="76">
        <f t="shared" si="49"/>
        <v>54847</v>
      </c>
      <c r="AC340" s="21">
        <f t="shared" si="50"/>
        <v>0</v>
      </c>
      <c r="AD340" s="21">
        <f t="shared" si="43"/>
        <v>0</v>
      </c>
      <c r="AE340" s="21">
        <f t="shared" si="43"/>
        <v>0</v>
      </c>
    </row>
    <row r="341" spans="1:31" x14ac:dyDescent="0.3">
      <c r="A341" s="1">
        <f t="shared" si="44"/>
        <v>54878</v>
      </c>
      <c r="B341" s="52">
        <f>'OC A CONTRATAR US$'!B341*'OC A CONTRATAR'!$E341</f>
        <v>0</v>
      </c>
      <c r="C341" s="52">
        <f>'OC A CONTRATAR US$'!C341*'OC A CONTRATAR'!$E341</f>
        <v>0</v>
      </c>
      <c r="D341" s="52">
        <f>'OC A CONTRATAR US$'!D341*'OC A CONTRATAR'!$E341</f>
        <v>0</v>
      </c>
      <c r="E341" s="151">
        <f>IF($E$2=0,Encargos!C346,$E$2)</f>
        <v>5.35</v>
      </c>
      <c r="F341" s="1">
        <f t="shared" si="45"/>
        <v>54878</v>
      </c>
      <c r="G341" s="52">
        <f>'OC A CONTRATAR US$'!G341*'OC A CONTRATAR'!$J341</f>
        <v>0</v>
      </c>
      <c r="H341" s="52">
        <f>'OC A CONTRATAR US$'!H341*'OC A CONTRATAR'!$J341</f>
        <v>0</v>
      </c>
      <c r="I341" s="52">
        <f>'OC A CONTRATAR US$'!I341*'OC A CONTRATAR'!$J341</f>
        <v>0</v>
      </c>
      <c r="J341" s="151">
        <f>IF($J$2=0,Encargos!C346,$J$2)</f>
        <v>4.8413000000000004</v>
      </c>
      <c r="K341" s="1">
        <f t="shared" si="46"/>
        <v>54878</v>
      </c>
      <c r="L341" s="52">
        <f>'OC A CONTRATAR US$'!L341*'OC A CONTRATAR'!$O341</f>
        <v>0</v>
      </c>
      <c r="M341" s="52">
        <f>'OC A CONTRATAR US$'!M341*'OC A CONTRATAR'!$O341</f>
        <v>0</v>
      </c>
      <c r="N341" s="52">
        <f>'OC A CONTRATAR US$'!N341*'OC A CONTRATAR'!$O341</f>
        <v>0</v>
      </c>
      <c r="O341" s="151">
        <f>IF($O$2=0,Encargos!C346,$O$2)</f>
        <v>4.8413000000000004</v>
      </c>
      <c r="P341" s="1">
        <f t="shared" si="47"/>
        <v>54878</v>
      </c>
      <c r="Q341" s="52"/>
      <c r="R341" s="52"/>
      <c r="S341" s="52"/>
      <c r="T341" s="151">
        <f>IF($T$2=0,Encargos!M346,$T$2)</f>
        <v>0</v>
      </c>
      <c r="V341" s="1">
        <f t="shared" si="48"/>
        <v>54878</v>
      </c>
      <c r="W341" s="52">
        <v>0</v>
      </c>
      <c r="X341" s="52">
        <v>0</v>
      </c>
      <c r="Y341" s="52">
        <f t="shared" si="51"/>
        <v>0</v>
      </c>
      <c r="Z341" s="151"/>
      <c r="AB341" s="76">
        <f t="shared" si="49"/>
        <v>54878</v>
      </c>
      <c r="AC341" s="21">
        <f t="shared" si="50"/>
        <v>0</v>
      </c>
      <c r="AD341" s="21">
        <f t="shared" si="43"/>
        <v>0</v>
      </c>
      <c r="AE341" s="21">
        <f t="shared" si="43"/>
        <v>0</v>
      </c>
    </row>
    <row r="342" spans="1:31" x14ac:dyDescent="0.3">
      <c r="A342" s="1">
        <f t="shared" si="44"/>
        <v>54908</v>
      </c>
      <c r="B342" s="52">
        <f>'OC A CONTRATAR US$'!B342*'OC A CONTRATAR'!$E342</f>
        <v>0</v>
      </c>
      <c r="C342" s="52">
        <f>'OC A CONTRATAR US$'!C342*'OC A CONTRATAR'!$E342</f>
        <v>0</v>
      </c>
      <c r="D342" s="52">
        <f>'OC A CONTRATAR US$'!D342*'OC A CONTRATAR'!$E342</f>
        <v>0</v>
      </c>
      <c r="E342" s="151">
        <f>IF($E$2=0,Encargos!C347,$E$2)</f>
        <v>5.35</v>
      </c>
      <c r="F342" s="1">
        <f t="shared" si="45"/>
        <v>54908</v>
      </c>
      <c r="G342" s="52">
        <f>'OC A CONTRATAR US$'!G342*'OC A CONTRATAR'!$J342</f>
        <v>0</v>
      </c>
      <c r="H342" s="52">
        <f>'OC A CONTRATAR US$'!H342*'OC A CONTRATAR'!$J342</f>
        <v>0</v>
      </c>
      <c r="I342" s="52">
        <f>'OC A CONTRATAR US$'!I342*'OC A CONTRATAR'!$J342</f>
        <v>0</v>
      </c>
      <c r="J342" s="151">
        <f>IF($J$2=0,Encargos!C347,$J$2)</f>
        <v>4.8413000000000004</v>
      </c>
      <c r="K342" s="1">
        <f t="shared" si="46"/>
        <v>54908</v>
      </c>
      <c r="L342" s="52">
        <f>'OC A CONTRATAR US$'!L342*'OC A CONTRATAR'!$O342</f>
        <v>0</v>
      </c>
      <c r="M342" s="52">
        <f>'OC A CONTRATAR US$'!M342*'OC A CONTRATAR'!$O342</f>
        <v>0</v>
      </c>
      <c r="N342" s="52">
        <f>'OC A CONTRATAR US$'!N342*'OC A CONTRATAR'!$O342</f>
        <v>0</v>
      </c>
      <c r="O342" s="151">
        <f>IF($O$2=0,Encargos!C347,$O$2)</f>
        <v>4.8413000000000004</v>
      </c>
      <c r="P342" s="1">
        <f t="shared" si="47"/>
        <v>54908</v>
      </c>
      <c r="Q342" s="52"/>
      <c r="R342" s="52"/>
      <c r="S342" s="52"/>
      <c r="T342" s="151">
        <f>IF($T$2=0,Encargos!M347,$T$2)</f>
        <v>0</v>
      </c>
      <c r="V342" s="1">
        <f t="shared" si="48"/>
        <v>54908</v>
      </c>
      <c r="W342" s="52">
        <v>0</v>
      </c>
      <c r="X342" s="52">
        <v>0</v>
      </c>
      <c r="Y342" s="52">
        <f t="shared" si="51"/>
        <v>0</v>
      </c>
      <c r="Z342" s="151"/>
      <c r="AB342" s="76">
        <f t="shared" si="49"/>
        <v>54908</v>
      </c>
      <c r="AC342" s="21">
        <f t="shared" si="50"/>
        <v>0</v>
      </c>
      <c r="AD342" s="21">
        <f t="shared" si="43"/>
        <v>0</v>
      </c>
      <c r="AE342" s="21">
        <f t="shared" si="43"/>
        <v>0</v>
      </c>
    </row>
    <row r="343" spans="1:31" x14ac:dyDescent="0.3">
      <c r="A343" s="1">
        <f t="shared" si="44"/>
        <v>54939</v>
      </c>
      <c r="B343" s="52">
        <f>'OC A CONTRATAR US$'!B343*'OC A CONTRATAR'!$E343</f>
        <v>0</v>
      </c>
      <c r="C343" s="52">
        <f>'OC A CONTRATAR US$'!C343*'OC A CONTRATAR'!$E343</f>
        <v>0</v>
      </c>
      <c r="D343" s="52">
        <f>'OC A CONTRATAR US$'!D343*'OC A CONTRATAR'!$E343</f>
        <v>0</v>
      </c>
      <c r="E343" s="151">
        <f>IF($E$2=0,Encargos!C348,$E$2)</f>
        <v>5.35</v>
      </c>
      <c r="F343" s="1">
        <f t="shared" si="45"/>
        <v>54939</v>
      </c>
      <c r="G343" s="52">
        <f>'OC A CONTRATAR US$'!G343*'OC A CONTRATAR'!$J343</f>
        <v>0</v>
      </c>
      <c r="H343" s="52">
        <f>'OC A CONTRATAR US$'!H343*'OC A CONTRATAR'!$J343</f>
        <v>0</v>
      </c>
      <c r="I343" s="52">
        <f>'OC A CONTRATAR US$'!I343*'OC A CONTRATAR'!$J343</f>
        <v>0</v>
      </c>
      <c r="J343" s="151">
        <f>IF($J$2=0,Encargos!C348,$J$2)</f>
        <v>4.8413000000000004</v>
      </c>
      <c r="K343" s="1">
        <f t="shared" si="46"/>
        <v>54939</v>
      </c>
      <c r="L343" s="52">
        <f>'OC A CONTRATAR US$'!L343*'OC A CONTRATAR'!$O343</f>
        <v>0</v>
      </c>
      <c r="M343" s="52">
        <f>'OC A CONTRATAR US$'!M343*'OC A CONTRATAR'!$O343</f>
        <v>0</v>
      </c>
      <c r="N343" s="52">
        <f>'OC A CONTRATAR US$'!N343*'OC A CONTRATAR'!$O343</f>
        <v>0</v>
      </c>
      <c r="O343" s="151">
        <f>IF($O$2=0,Encargos!C348,$O$2)</f>
        <v>4.8413000000000004</v>
      </c>
      <c r="P343" s="1">
        <f t="shared" si="47"/>
        <v>54939</v>
      </c>
      <c r="Q343" s="52"/>
      <c r="R343" s="52"/>
      <c r="S343" s="52"/>
      <c r="T343" s="151">
        <f>IF($T$2=0,Encargos!M348,$T$2)</f>
        <v>0</v>
      </c>
      <c r="V343" s="1">
        <f t="shared" si="48"/>
        <v>54939</v>
      </c>
      <c r="W343" s="52">
        <v>0</v>
      </c>
      <c r="X343" s="52">
        <v>0</v>
      </c>
      <c r="Y343" s="52">
        <f t="shared" si="51"/>
        <v>0</v>
      </c>
      <c r="Z343" s="151"/>
      <c r="AB343" s="76">
        <f t="shared" si="49"/>
        <v>54939</v>
      </c>
      <c r="AC343" s="21">
        <f t="shared" si="50"/>
        <v>0</v>
      </c>
      <c r="AD343" s="21">
        <f t="shared" si="43"/>
        <v>0</v>
      </c>
      <c r="AE343" s="21">
        <f t="shared" si="43"/>
        <v>0</v>
      </c>
    </row>
    <row r="344" spans="1:31" x14ac:dyDescent="0.3">
      <c r="A344" s="1">
        <f t="shared" si="44"/>
        <v>54969</v>
      </c>
      <c r="B344" s="52">
        <f>'OC A CONTRATAR US$'!B344*'OC A CONTRATAR'!$E344</f>
        <v>0</v>
      </c>
      <c r="C344" s="52">
        <f>'OC A CONTRATAR US$'!C344*'OC A CONTRATAR'!$E344</f>
        <v>0</v>
      </c>
      <c r="D344" s="52">
        <f>'OC A CONTRATAR US$'!D344*'OC A CONTRATAR'!$E344</f>
        <v>0</v>
      </c>
      <c r="E344" s="151">
        <f>IF($E$2=0,Encargos!C349,$E$2)</f>
        <v>5.35</v>
      </c>
      <c r="F344" s="1">
        <f t="shared" si="45"/>
        <v>54969</v>
      </c>
      <c r="G344" s="52">
        <f>'OC A CONTRATAR US$'!G344*'OC A CONTRATAR'!$J344</f>
        <v>0</v>
      </c>
      <c r="H344" s="52">
        <f>'OC A CONTRATAR US$'!H344*'OC A CONTRATAR'!$J344</f>
        <v>0</v>
      </c>
      <c r="I344" s="52">
        <f>'OC A CONTRATAR US$'!I344*'OC A CONTRATAR'!$J344</f>
        <v>0</v>
      </c>
      <c r="J344" s="151">
        <f>IF($J$2=0,Encargos!C349,$J$2)</f>
        <v>4.8413000000000004</v>
      </c>
      <c r="K344" s="1">
        <f t="shared" si="46"/>
        <v>54969</v>
      </c>
      <c r="L344" s="52">
        <f>'OC A CONTRATAR US$'!L344*'OC A CONTRATAR'!$O344</f>
        <v>27204607.101715628</v>
      </c>
      <c r="M344" s="52">
        <f>'OC A CONTRATAR US$'!M344*'OC A CONTRATAR'!$O344</f>
        <v>11411641.984422756</v>
      </c>
      <c r="N344" s="52">
        <f>'OC A CONTRATAR US$'!N344*'OC A CONTRATAR'!$O344</f>
        <v>38616249.086138383</v>
      </c>
      <c r="O344" s="151">
        <f>IF($O$2=0,Encargos!C349,$O$2)</f>
        <v>4.8413000000000004</v>
      </c>
      <c r="P344" s="1">
        <f t="shared" si="47"/>
        <v>54969</v>
      </c>
      <c r="Q344" s="52"/>
      <c r="R344" s="52"/>
      <c r="S344" s="52"/>
      <c r="T344" s="151">
        <f>IF($T$2=0,Encargos!M349,$T$2)</f>
        <v>0</v>
      </c>
      <c r="V344" s="1">
        <f t="shared" si="48"/>
        <v>54969</v>
      </c>
      <c r="W344" s="52">
        <v>0</v>
      </c>
      <c r="X344" s="52">
        <v>0</v>
      </c>
      <c r="Y344" s="52">
        <f t="shared" si="51"/>
        <v>0</v>
      </c>
      <c r="Z344" s="151"/>
      <c r="AB344" s="76">
        <f t="shared" si="49"/>
        <v>54969</v>
      </c>
      <c r="AC344" s="21">
        <f t="shared" si="50"/>
        <v>0</v>
      </c>
      <c r="AD344" s="21">
        <f t="shared" si="43"/>
        <v>11411641.984422756</v>
      </c>
      <c r="AE344" s="21">
        <f t="shared" si="43"/>
        <v>38616249.086138383</v>
      </c>
    </row>
    <row r="345" spans="1:31" x14ac:dyDescent="0.3">
      <c r="A345" s="1">
        <f t="shared" si="44"/>
        <v>55000</v>
      </c>
      <c r="B345" s="52">
        <f>'OC A CONTRATAR US$'!B345*'OC A CONTRATAR'!$E345</f>
        <v>0</v>
      </c>
      <c r="C345" s="52">
        <f>'OC A CONTRATAR US$'!C345*'OC A CONTRATAR'!$E345</f>
        <v>0</v>
      </c>
      <c r="D345" s="52">
        <f>'OC A CONTRATAR US$'!D345*'OC A CONTRATAR'!$E345</f>
        <v>0</v>
      </c>
      <c r="E345" s="151">
        <f>IF($E$2=0,Encargos!C350,$E$2)</f>
        <v>5.35</v>
      </c>
      <c r="F345" s="1">
        <f t="shared" si="45"/>
        <v>55000</v>
      </c>
      <c r="G345" s="52">
        <f>'OC A CONTRATAR US$'!G345*'OC A CONTRATAR'!$J345</f>
        <v>0</v>
      </c>
      <c r="H345" s="52">
        <f>'OC A CONTRATAR US$'!H345*'OC A CONTRATAR'!$J345</f>
        <v>0</v>
      </c>
      <c r="I345" s="52">
        <f>'OC A CONTRATAR US$'!I345*'OC A CONTRATAR'!$J345</f>
        <v>0</v>
      </c>
      <c r="J345" s="151">
        <f>IF($J$2=0,Encargos!C350,$J$2)</f>
        <v>4.8413000000000004</v>
      </c>
      <c r="K345" s="1">
        <f t="shared" si="46"/>
        <v>55000</v>
      </c>
      <c r="L345" s="52">
        <f>'OC A CONTRATAR US$'!L345*'OC A CONTRATAR'!$O345</f>
        <v>0</v>
      </c>
      <c r="M345" s="52">
        <f>'OC A CONTRATAR US$'!M345*'OC A CONTRATAR'!$O345</f>
        <v>0</v>
      </c>
      <c r="N345" s="52">
        <f>'OC A CONTRATAR US$'!N345*'OC A CONTRATAR'!$O345</f>
        <v>0</v>
      </c>
      <c r="O345" s="151">
        <f>IF($O$2=0,Encargos!C350,$O$2)</f>
        <v>4.8413000000000004</v>
      </c>
      <c r="P345" s="1">
        <f t="shared" si="47"/>
        <v>55000</v>
      </c>
      <c r="Q345" s="52"/>
      <c r="R345" s="52"/>
      <c r="S345" s="52"/>
      <c r="T345" s="151">
        <f>IF($T$2=0,Encargos!M350,$T$2)</f>
        <v>0</v>
      </c>
      <c r="V345" s="1">
        <f t="shared" si="48"/>
        <v>55000</v>
      </c>
      <c r="W345" s="52">
        <v>0</v>
      </c>
      <c r="X345" s="52">
        <v>0</v>
      </c>
      <c r="Y345" s="52">
        <f t="shared" si="51"/>
        <v>0</v>
      </c>
      <c r="Z345" s="151"/>
      <c r="AB345" s="76">
        <f t="shared" si="49"/>
        <v>55000</v>
      </c>
      <c r="AC345" s="21">
        <f t="shared" si="50"/>
        <v>27204607.101715628</v>
      </c>
      <c r="AD345" s="21">
        <f t="shared" si="43"/>
        <v>0</v>
      </c>
      <c r="AE345" s="21">
        <f t="shared" si="43"/>
        <v>0</v>
      </c>
    </row>
    <row r="346" spans="1:31" x14ac:dyDescent="0.3">
      <c r="A346" s="1">
        <f t="shared" si="44"/>
        <v>55031</v>
      </c>
      <c r="B346" s="52">
        <f>'OC A CONTRATAR US$'!B346*'OC A CONTRATAR'!$E346</f>
        <v>0</v>
      </c>
      <c r="C346" s="52">
        <f>'OC A CONTRATAR US$'!C346*'OC A CONTRATAR'!$E346</f>
        <v>0</v>
      </c>
      <c r="D346" s="52">
        <f>'OC A CONTRATAR US$'!D346*'OC A CONTRATAR'!$E346</f>
        <v>0</v>
      </c>
      <c r="E346" s="151">
        <f>IF($E$2=0,Encargos!C351,$E$2)</f>
        <v>5.35</v>
      </c>
      <c r="F346" s="1">
        <f t="shared" si="45"/>
        <v>55031</v>
      </c>
      <c r="G346" s="52">
        <f>'OC A CONTRATAR US$'!G346*'OC A CONTRATAR'!$J346</f>
        <v>0</v>
      </c>
      <c r="H346" s="52">
        <f>'OC A CONTRATAR US$'!H346*'OC A CONTRATAR'!$J346</f>
        <v>0</v>
      </c>
      <c r="I346" s="52">
        <f>'OC A CONTRATAR US$'!I346*'OC A CONTRATAR'!$J346</f>
        <v>0</v>
      </c>
      <c r="J346" s="151">
        <f>IF($J$2=0,Encargos!C351,$J$2)</f>
        <v>4.8413000000000004</v>
      </c>
      <c r="K346" s="1">
        <f t="shared" si="46"/>
        <v>55031</v>
      </c>
      <c r="L346" s="52">
        <f>'OC A CONTRATAR US$'!L346*'OC A CONTRATAR'!$O346</f>
        <v>0</v>
      </c>
      <c r="M346" s="52">
        <f>'OC A CONTRATAR US$'!M346*'OC A CONTRATAR'!$O346</f>
        <v>0</v>
      </c>
      <c r="N346" s="52">
        <f>'OC A CONTRATAR US$'!N346*'OC A CONTRATAR'!$O346</f>
        <v>0</v>
      </c>
      <c r="O346" s="151">
        <f>IF($O$2=0,Encargos!C351,$O$2)</f>
        <v>4.8413000000000004</v>
      </c>
      <c r="P346" s="1">
        <f t="shared" si="47"/>
        <v>55031</v>
      </c>
      <c r="Q346" s="52"/>
      <c r="R346" s="52"/>
      <c r="S346" s="52"/>
      <c r="T346" s="151">
        <f>IF($T$2=0,Encargos!M351,$T$2)</f>
        <v>0</v>
      </c>
      <c r="V346" s="1">
        <f t="shared" si="48"/>
        <v>55031</v>
      </c>
      <c r="W346" s="52">
        <v>0</v>
      </c>
      <c r="X346" s="52">
        <v>0</v>
      </c>
      <c r="Y346" s="52">
        <f t="shared" si="51"/>
        <v>0</v>
      </c>
      <c r="Z346" s="151"/>
      <c r="AB346" s="76">
        <f t="shared" si="49"/>
        <v>55031</v>
      </c>
      <c r="AC346" s="21">
        <f t="shared" si="50"/>
        <v>0</v>
      </c>
      <c r="AD346" s="21">
        <f t="shared" si="43"/>
        <v>0</v>
      </c>
      <c r="AE346" s="21">
        <f t="shared" si="43"/>
        <v>0</v>
      </c>
    </row>
    <row r="347" spans="1:31" x14ac:dyDescent="0.3">
      <c r="A347" s="1">
        <f t="shared" si="44"/>
        <v>55061</v>
      </c>
      <c r="B347" s="52">
        <f>'OC A CONTRATAR US$'!B347*'OC A CONTRATAR'!$E347</f>
        <v>0</v>
      </c>
      <c r="C347" s="52">
        <f>'OC A CONTRATAR US$'!C347*'OC A CONTRATAR'!$E347</f>
        <v>0</v>
      </c>
      <c r="D347" s="52">
        <f>'OC A CONTRATAR US$'!D347*'OC A CONTRATAR'!$E347</f>
        <v>0</v>
      </c>
      <c r="E347" s="151">
        <f>IF($E$2=0,Encargos!C352,$E$2)</f>
        <v>5.35</v>
      </c>
      <c r="F347" s="1">
        <f t="shared" si="45"/>
        <v>55061</v>
      </c>
      <c r="G347" s="52">
        <f>'OC A CONTRATAR US$'!G347*'OC A CONTRATAR'!$J347</f>
        <v>0</v>
      </c>
      <c r="H347" s="52">
        <f>'OC A CONTRATAR US$'!H347*'OC A CONTRATAR'!$J347</f>
        <v>0</v>
      </c>
      <c r="I347" s="52">
        <f>'OC A CONTRATAR US$'!I347*'OC A CONTRATAR'!$J347</f>
        <v>0</v>
      </c>
      <c r="J347" s="151">
        <f>IF($J$2=0,Encargos!C352,$J$2)</f>
        <v>4.8413000000000004</v>
      </c>
      <c r="K347" s="1">
        <f t="shared" si="46"/>
        <v>55061</v>
      </c>
      <c r="L347" s="52">
        <f>'OC A CONTRATAR US$'!L347*'OC A CONTRATAR'!$O347</f>
        <v>0</v>
      </c>
      <c r="M347" s="52">
        <f>'OC A CONTRATAR US$'!M347*'OC A CONTRATAR'!$O347</f>
        <v>0</v>
      </c>
      <c r="N347" s="52">
        <f>'OC A CONTRATAR US$'!N347*'OC A CONTRATAR'!$O347</f>
        <v>0</v>
      </c>
      <c r="O347" s="151">
        <f>IF($O$2=0,Encargos!C352,$O$2)</f>
        <v>4.8413000000000004</v>
      </c>
      <c r="P347" s="1">
        <f t="shared" si="47"/>
        <v>55061</v>
      </c>
      <c r="Q347" s="52"/>
      <c r="R347" s="52"/>
      <c r="S347" s="52"/>
      <c r="T347" s="151">
        <f>IF($T$2=0,Encargos!M352,$T$2)</f>
        <v>0</v>
      </c>
      <c r="V347" s="1">
        <f t="shared" si="48"/>
        <v>55061</v>
      </c>
      <c r="W347" s="52">
        <v>0</v>
      </c>
      <c r="X347" s="52">
        <v>0</v>
      </c>
      <c r="Y347" s="52">
        <f t="shared" si="51"/>
        <v>0</v>
      </c>
      <c r="Z347" s="151"/>
      <c r="AB347" s="76">
        <f t="shared" si="49"/>
        <v>55061</v>
      </c>
      <c r="AC347" s="21">
        <f t="shared" si="50"/>
        <v>0</v>
      </c>
      <c r="AD347" s="21">
        <f t="shared" si="43"/>
        <v>0</v>
      </c>
      <c r="AE347" s="21">
        <f t="shared" si="43"/>
        <v>0</v>
      </c>
    </row>
    <row r="348" spans="1:31" x14ac:dyDescent="0.3">
      <c r="A348" s="1">
        <f t="shared" si="44"/>
        <v>55092</v>
      </c>
      <c r="B348" s="52">
        <f>'OC A CONTRATAR US$'!B348*'OC A CONTRATAR'!$E348</f>
        <v>0</v>
      </c>
      <c r="C348" s="52">
        <f>'OC A CONTRATAR US$'!C348*'OC A CONTRATAR'!$E348</f>
        <v>0</v>
      </c>
      <c r="D348" s="52">
        <f>'OC A CONTRATAR US$'!D348*'OC A CONTRATAR'!$E348</f>
        <v>0</v>
      </c>
      <c r="E348" s="151">
        <f>IF($E$2=0,Encargos!C353,$E$2)</f>
        <v>5.35</v>
      </c>
      <c r="F348" s="1">
        <f t="shared" si="45"/>
        <v>55092</v>
      </c>
      <c r="G348" s="52">
        <f>'OC A CONTRATAR US$'!G348*'OC A CONTRATAR'!$J348</f>
        <v>0</v>
      </c>
      <c r="H348" s="52">
        <f>'OC A CONTRATAR US$'!H348*'OC A CONTRATAR'!$J348</f>
        <v>0</v>
      </c>
      <c r="I348" s="52">
        <f>'OC A CONTRATAR US$'!I348*'OC A CONTRATAR'!$J348</f>
        <v>0</v>
      </c>
      <c r="J348" s="151">
        <f>IF($J$2=0,Encargos!C353,$J$2)</f>
        <v>4.8413000000000004</v>
      </c>
      <c r="K348" s="1">
        <f t="shared" si="46"/>
        <v>55092</v>
      </c>
      <c r="L348" s="52">
        <f>'OC A CONTRATAR US$'!L348*'OC A CONTRATAR'!$O348</f>
        <v>0</v>
      </c>
      <c r="M348" s="52">
        <f>'OC A CONTRATAR US$'!M348*'OC A CONTRATAR'!$O348</f>
        <v>0</v>
      </c>
      <c r="N348" s="52">
        <f>'OC A CONTRATAR US$'!N348*'OC A CONTRATAR'!$O348</f>
        <v>0</v>
      </c>
      <c r="O348" s="151">
        <f>IF($O$2=0,Encargos!C353,$O$2)</f>
        <v>4.8413000000000004</v>
      </c>
      <c r="P348" s="1">
        <f t="shared" si="47"/>
        <v>55092</v>
      </c>
      <c r="Q348" s="52"/>
      <c r="R348" s="52"/>
      <c r="S348" s="52"/>
      <c r="T348" s="151">
        <f>IF($T$2=0,Encargos!M353,$T$2)</f>
        <v>0</v>
      </c>
      <c r="V348" s="1">
        <f t="shared" si="48"/>
        <v>55092</v>
      </c>
      <c r="W348" s="52">
        <v>0</v>
      </c>
      <c r="X348" s="52">
        <v>0</v>
      </c>
      <c r="Y348" s="52">
        <f t="shared" si="51"/>
        <v>0</v>
      </c>
      <c r="Z348" s="151"/>
      <c r="AB348" s="76">
        <f t="shared" si="49"/>
        <v>55092</v>
      </c>
      <c r="AC348" s="21">
        <f t="shared" si="50"/>
        <v>0</v>
      </c>
      <c r="AD348" s="21">
        <f t="shared" si="43"/>
        <v>0</v>
      </c>
      <c r="AE348" s="21">
        <f t="shared" si="43"/>
        <v>0</v>
      </c>
    </row>
    <row r="349" spans="1:31" x14ac:dyDescent="0.3">
      <c r="A349" s="1">
        <f t="shared" si="44"/>
        <v>55122</v>
      </c>
      <c r="B349" s="52">
        <f>'OC A CONTRATAR US$'!B349*'OC A CONTRATAR'!$E349</f>
        <v>0</v>
      </c>
      <c r="C349" s="52">
        <f>'OC A CONTRATAR US$'!C349*'OC A CONTRATAR'!$E349</f>
        <v>0</v>
      </c>
      <c r="D349" s="52">
        <f>'OC A CONTRATAR US$'!D349*'OC A CONTRATAR'!$E349</f>
        <v>0</v>
      </c>
      <c r="E349" s="151">
        <f>IF($E$2=0,Encargos!C354,$E$2)</f>
        <v>5.35</v>
      </c>
      <c r="F349" s="1">
        <f t="shared" si="45"/>
        <v>55122</v>
      </c>
      <c r="G349" s="52">
        <f>'OC A CONTRATAR US$'!G349*'OC A CONTRATAR'!$J349</f>
        <v>0</v>
      </c>
      <c r="H349" s="52">
        <f>'OC A CONTRATAR US$'!H349*'OC A CONTRATAR'!$J349</f>
        <v>0</v>
      </c>
      <c r="I349" s="52">
        <f>'OC A CONTRATAR US$'!I349*'OC A CONTRATAR'!$J349</f>
        <v>0</v>
      </c>
      <c r="J349" s="151">
        <f>IF($J$2=0,Encargos!C354,$J$2)</f>
        <v>4.8413000000000004</v>
      </c>
      <c r="K349" s="1">
        <f t="shared" si="46"/>
        <v>55122</v>
      </c>
      <c r="L349" s="52">
        <f>'OC A CONTRATAR US$'!L349*'OC A CONTRATAR'!$O349</f>
        <v>0</v>
      </c>
      <c r="M349" s="52">
        <f>'OC A CONTRATAR US$'!M349*'OC A CONTRATAR'!$O349</f>
        <v>0</v>
      </c>
      <c r="N349" s="52">
        <f>'OC A CONTRATAR US$'!N349*'OC A CONTRATAR'!$O349</f>
        <v>0</v>
      </c>
      <c r="O349" s="151">
        <f>IF($O$2=0,Encargos!C354,$O$2)</f>
        <v>4.8413000000000004</v>
      </c>
      <c r="P349" s="1">
        <f t="shared" si="47"/>
        <v>55122</v>
      </c>
      <c r="Q349" s="52"/>
      <c r="R349" s="52"/>
      <c r="S349" s="52"/>
      <c r="T349" s="151">
        <f>IF($T$2=0,Encargos!M354,$T$2)</f>
        <v>0</v>
      </c>
      <c r="V349" s="1">
        <f t="shared" si="48"/>
        <v>55122</v>
      </c>
      <c r="W349" s="52">
        <v>0</v>
      </c>
      <c r="X349" s="52">
        <v>0</v>
      </c>
      <c r="Y349" s="52">
        <f t="shared" si="51"/>
        <v>0</v>
      </c>
      <c r="Z349" s="151"/>
      <c r="AB349" s="76">
        <f t="shared" si="49"/>
        <v>55122</v>
      </c>
      <c r="AC349" s="21">
        <f t="shared" si="50"/>
        <v>0</v>
      </c>
      <c r="AD349" s="21">
        <f t="shared" si="43"/>
        <v>0</v>
      </c>
      <c r="AE349" s="21">
        <f t="shared" si="43"/>
        <v>0</v>
      </c>
    </row>
    <row r="350" spans="1:31" x14ac:dyDescent="0.3">
      <c r="A350" s="1">
        <f t="shared" si="44"/>
        <v>55153</v>
      </c>
      <c r="B350" s="52">
        <f>'OC A CONTRATAR US$'!B350*'OC A CONTRATAR'!$E350</f>
        <v>0</v>
      </c>
      <c r="C350" s="52">
        <f>'OC A CONTRATAR US$'!C350*'OC A CONTRATAR'!$E350</f>
        <v>0</v>
      </c>
      <c r="D350" s="52">
        <f>'OC A CONTRATAR US$'!D350*'OC A CONTRATAR'!$E350</f>
        <v>0</v>
      </c>
      <c r="E350" s="151">
        <f>IF($E$2=0,Encargos!C355,$E$2)</f>
        <v>5.35</v>
      </c>
      <c r="F350" s="1">
        <f t="shared" si="45"/>
        <v>55153</v>
      </c>
      <c r="G350" s="52">
        <f>'OC A CONTRATAR US$'!G350*'OC A CONTRATAR'!$J350</f>
        <v>0</v>
      </c>
      <c r="H350" s="52">
        <f>'OC A CONTRATAR US$'!H350*'OC A CONTRATAR'!$J350</f>
        <v>0</v>
      </c>
      <c r="I350" s="52">
        <f>'OC A CONTRATAR US$'!I350*'OC A CONTRATAR'!$J350</f>
        <v>0</v>
      </c>
      <c r="J350" s="151">
        <f>IF($J$2=0,Encargos!C355,$J$2)</f>
        <v>4.8413000000000004</v>
      </c>
      <c r="K350" s="1">
        <f t="shared" si="46"/>
        <v>55153</v>
      </c>
      <c r="L350" s="52">
        <f>'OC A CONTRATAR US$'!L350*'OC A CONTRATAR'!$O350</f>
        <v>27204607.101715628</v>
      </c>
      <c r="M350" s="52">
        <f>'OC A CONTRATAR US$'!M350*'OC A CONTRATAR'!$O350</f>
        <v>10870430.508007104</v>
      </c>
      <c r="N350" s="52">
        <f>'OC A CONTRATAR US$'!N350*'OC A CONTRATAR'!$O350</f>
        <v>38075037.609722733</v>
      </c>
      <c r="O350" s="151">
        <f>IF($O$2=0,Encargos!C355,$O$2)</f>
        <v>4.8413000000000004</v>
      </c>
      <c r="P350" s="1">
        <f t="shared" si="47"/>
        <v>55153</v>
      </c>
      <c r="Q350" s="52"/>
      <c r="R350" s="52"/>
      <c r="S350" s="52"/>
      <c r="T350" s="151">
        <f>IF($T$2=0,Encargos!M355,$T$2)</f>
        <v>0</v>
      </c>
      <c r="V350" s="1">
        <f t="shared" si="48"/>
        <v>55153</v>
      </c>
      <c r="W350" s="52">
        <v>0</v>
      </c>
      <c r="X350" s="52">
        <v>0</v>
      </c>
      <c r="Y350" s="52">
        <f t="shared" si="51"/>
        <v>0</v>
      </c>
      <c r="Z350" s="151"/>
      <c r="AB350" s="76">
        <f t="shared" si="49"/>
        <v>55153</v>
      </c>
      <c r="AC350" s="21">
        <f t="shared" si="50"/>
        <v>0</v>
      </c>
      <c r="AD350" s="21">
        <f t="shared" si="43"/>
        <v>10870430.508007104</v>
      </c>
      <c r="AE350" s="21">
        <f t="shared" si="43"/>
        <v>38075037.609722733</v>
      </c>
    </row>
    <row r="351" spans="1:31" x14ac:dyDescent="0.3">
      <c r="A351" s="1">
        <f t="shared" si="44"/>
        <v>55184</v>
      </c>
      <c r="B351" s="52">
        <f>'OC A CONTRATAR US$'!B351*'OC A CONTRATAR'!$E351</f>
        <v>0</v>
      </c>
      <c r="C351" s="52">
        <f>'OC A CONTRATAR US$'!C351*'OC A CONTRATAR'!$E351</f>
        <v>0</v>
      </c>
      <c r="D351" s="52">
        <f>'OC A CONTRATAR US$'!D351*'OC A CONTRATAR'!$E351</f>
        <v>0</v>
      </c>
      <c r="E351" s="151">
        <f>IF($E$2=0,Encargos!C356,$E$2)</f>
        <v>5.35</v>
      </c>
      <c r="F351" s="1">
        <f t="shared" si="45"/>
        <v>55184</v>
      </c>
      <c r="G351" s="52">
        <f>'OC A CONTRATAR US$'!G351*'OC A CONTRATAR'!$J351</f>
        <v>0</v>
      </c>
      <c r="H351" s="52">
        <f>'OC A CONTRATAR US$'!H351*'OC A CONTRATAR'!$J351</f>
        <v>0</v>
      </c>
      <c r="I351" s="52">
        <f>'OC A CONTRATAR US$'!I351*'OC A CONTRATAR'!$J351</f>
        <v>0</v>
      </c>
      <c r="J351" s="151">
        <f>IF($J$2=0,Encargos!C356,$J$2)</f>
        <v>4.8413000000000004</v>
      </c>
      <c r="K351" s="1">
        <f t="shared" si="46"/>
        <v>55184</v>
      </c>
      <c r="L351" s="52">
        <f>'OC A CONTRATAR US$'!L351*'OC A CONTRATAR'!$O351</f>
        <v>0</v>
      </c>
      <c r="M351" s="52">
        <f>'OC A CONTRATAR US$'!M351*'OC A CONTRATAR'!$O351</f>
        <v>0</v>
      </c>
      <c r="N351" s="52">
        <f>'OC A CONTRATAR US$'!N351*'OC A CONTRATAR'!$O351</f>
        <v>0</v>
      </c>
      <c r="O351" s="151">
        <f>IF($O$2=0,Encargos!C356,$O$2)</f>
        <v>4.8413000000000004</v>
      </c>
      <c r="P351" s="1">
        <f t="shared" si="47"/>
        <v>55184</v>
      </c>
      <c r="Q351" s="52"/>
      <c r="R351" s="52"/>
      <c r="S351" s="52"/>
      <c r="T351" s="151">
        <f>IF($T$2=0,Encargos!M356,$T$2)</f>
        <v>0</v>
      </c>
      <c r="V351" s="1">
        <f t="shared" si="48"/>
        <v>55184</v>
      </c>
      <c r="W351" s="52">
        <v>0</v>
      </c>
      <c r="X351" s="52">
        <v>0</v>
      </c>
      <c r="Y351" s="52">
        <f t="shared" si="51"/>
        <v>0</v>
      </c>
      <c r="Z351" s="151"/>
      <c r="AB351" s="76">
        <f t="shared" si="49"/>
        <v>55184</v>
      </c>
      <c r="AC351" s="21">
        <f t="shared" si="50"/>
        <v>27204607.101715628</v>
      </c>
      <c r="AD351" s="21">
        <f t="shared" si="43"/>
        <v>0</v>
      </c>
      <c r="AE351" s="21">
        <f t="shared" si="43"/>
        <v>0</v>
      </c>
    </row>
    <row r="352" spans="1:31" x14ac:dyDescent="0.3">
      <c r="A352" s="1">
        <f t="shared" si="44"/>
        <v>55212</v>
      </c>
      <c r="B352" s="52">
        <f>'OC A CONTRATAR US$'!B352*'OC A CONTRATAR'!$E352</f>
        <v>0</v>
      </c>
      <c r="C352" s="52">
        <f>'OC A CONTRATAR US$'!C352*'OC A CONTRATAR'!$E352</f>
        <v>0</v>
      </c>
      <c r="D352" s="52">
        <f>'OC A CONTRATAR US$'!D352*'OC A CONTRATAR'!$E352</f>
        <v>0</v>
      </c>
      <c r="E352" s="151">
        <f>IF($E$2=0,Encargos!C357,$E$2)</f>
        <v>5.35</v>
      </c>
      <c r="F352" s="1">
        <f t="shared" si="45"/>
        <v>55212</v>
      </c>
      <c r="G352" s="52">
        <f>'OC A CONTRATAR US$'!G352*'OC A CONTRATAR'!$J352</f>
        <v>0</v>
      </c>
      <c r="H352" s="52">
        <f>'OC A CONTRATAR US$'!H352*'OC A CONTRATAR'!$J352</f>
        <v>0</v>
      </c>
      <c r="I352" s="52">
        <f>'OC A CONTRATAR US$'!I352*'OC A CONTRATAR'!$J352</f>
        <v>0</v>
      </c>
      <c r="J352" s="151">
        <f>IF($J$2=0,Encargos!C357,$J$2)</f>
        <v>4.8413000000000004</v>
      </c>
      <c r="K352" s="1">
        <f t="shared" si="46"/>
        <v>55212</v>
      </c>
      <c r="L352" s="52">
        <f>'OC A CONTRATAR US$'!L352*'OC A CONTRATAR'!$O352</f>
        <v>0</v>
      </c>
      <c r="M352" s="52">
        <f>'OC A CONTRATAR US$'!M352*'OC A CONTRATAR'!$O352</f>
        <v>0</v>
      </c>
      <c r="N352" s="52">
        <f>'OC A CONTRATAR US$'!N352*'OC A CONTRATAR'!$O352</f>
        <v>0</v>
      </c>
      <c r="O352" s="151">
        <f>IF($O$2=0,Encargos!C357,$O$2)</f>
        <v>4.8413000000000004</v>
      </c>
      <c r="P352" s="1">
        <f t="shared" si="47"/>
        <v>55212</v>
      </c>
      <c r="Q352" s="52"/>
      <c r="R352" s="52"/>
      <c r="S352" s="52"/>
      <c r="T352" s="151">
        <f>IF($T$2=0,Encargos!M357,$T$2)</f>
        <v>0</v>
      </c>
      <c r="V352" s="1">
        <f t="shared" si="48"/>
        <v>55212</v>
      </c>
      <c r="W352" s="52">
        <v>0</v>
      </c>
      <c r="X352" s="52">
        <v>0</v>
      </c>
      <c r="Y352" s="52">
        <f t="shared" si="51"/>
        <v>0</v>
      </c>
      <c r="Z352" s="151"/>
      <c r="AB352" s="76">
        <f t="shared" si="49"/>
        <v>55212</v>
      </c>
      <c r="AC352" s="21">
        <f t="shared" si="50"/>
        <v>0</v>
      </c>
      <c r="AD352" s="21">
        <f t="shared" si="43"/>
        <v>0</v>
      </c>
      <c r="AE352" s="21">
        <f t="shared" si="43"/>
        <v>0</v>
      </c>
    </row>
    <row r="353" spans="1:31" x14ac:dyDescent="0.3">
      <c r="A353" s="1">
        <f t="shared" si="44"/>
        <v>55243</v>
      </c>
      <c r="B353" s="52">
        <f>'OC A CONTRATAR US$'!B353*'OC A CONTRATAR'!$E353</f>
        <v>0</v>
      </c>
      <c r="C353" s="52">
        <f>'OC A CONTRATAR US$'!C353*'OC A CONTRATAR'!$E353</f>
        <v>0</v>
      </c>
      <c r="D353" s="52">
        <f>'OC A CONTRATAR US$'!D353*'OC A CONTRATAR'!$E353</f>
        <v>0</v>
      </c>
      <c r="E353" s="151">
        <f>IF($E$2=0,Encargos!C358,$E$2)</f>
        <v>5.35</v>
      </c>
      <c r="F353" s="1">
        <f t="shared" si="45"/>
        <v>55243</v>
      </c>
      <c r="G353" s="52">
        <f>'OC A CONTRATAR US$'!G353*'OC A CONTRATAR'!$J353</f>
        <v>0</v>
      </c>
      <c r="H353" s="52">
        <f>'OC A CONTRATAR US$'!H353*'OC A CONTRATAR'!$J353</f>
        <v>0</v>
      </c>
      <c r="I353" s="52">
        <f>'OC A CONTRATAR US$'!I353*'OC A CONTRATAR'!$J353</f>
        <v>0</v>
      </c>
      <c r="J353" s="151">
        <f>IF($J$2=0,Encargos!C358,$J$2)</f>
        <v>4.8413000000000004</v>
      </c>
      <c r="K353" s="1">
        <f t="shared" si="46"/>
        <v>55243</v>
      </c>
      <c r="L353" s="52">
        <f>'OC A CONTRATAR US$'!L353*'OC A CONTRATAR'!$O353</f>
        <v>0</v>
      </c>
      <c r="M353" s="52">
        <f>'OC A CONTRATAR US$'!M353*'OC A CONTRATAR'!$O353</f>
        <v>0</v>
      </c>
      <c r="N353" s="52">
        <f>'OC A CONTRATAR US$'!N353*'OC A CONTRATAR'!$O353</f>
        <v>0</v>
      </c>
      <c r="O353" s="151">
        <f>IF($O$2=0,Encargos!C358,$O$2)</f>
        <v>4.8413000000000004</v>
      </c>
      <c r="P353" s="1">
        <f t="shared" si="47"/>
        <v>55243</v>
      </c>
      <c r="Q353" s="52"/>
      <c r="R353" s="52"/>
      <c r="S353" s="52"/>
      <c r="T353" s="151">
        <f>IF($T$2=0,Encargos!M358,$T$2)</f>
        <v>0</v>
      </c>
      <c r="V353" s="1">
        <f t="shared" si="48"/>
        <v>55243</v>
      </c>
      <c r="W353" s="52">
        <v>0</v>
      </c>
      <c r="X353" s="52">
        <v>0</v>
      </c>
      <c r="Y353" s="52">
        <f t="shared" si="51"/>
        <v>0</v>
      </c>
      <c r="Z353" s="151"/>
      <c r="AB353" s="76">
        <f t="shared" si="49"/>
        <v>55243</v>
      </c>
      <c r="AC353" s="21">
        <f t="shared" si="50"/>
        <v>0</v>
      </c>
      <c r="AD353" s="21">
        <f t="shared" si="43"/>
        <v>0</v>
      </c>
      <c r="AE353" s="21">
        <f t="shared" si="43"/>
        <v>0</v>
      </c>
    </row>
    <row r="354" spans="1:31" x14ac:dyDescent="0.3">
      <c r="A354" s="1">
        <f t="shared" si="44"/>
        <v>55273</v>
      </c>
      <c r="B354" s="52">
        <f>'OC A CONTRATAR US$'!B354*'OC A CONTRATAR'!$E354</f>
        <v>0</v>
      </c>
      <c r="C354" s="52">
        <f>'OC A CONTRATAR US$'!C354*'OC A CONTRATAR'!$E354</f>
        <v>0</v>
      </c>
      <c r="D354" s="52">
        <f>'OC A CONTRATAR US$'!D354*'OC A CONTRATAR'!$E354</f>
        <v>0</v>
      </c>
      <c r="E354" s="151">
        <f>IF($E$2=0,Encargos!C359,$E$2)</f>
        <v>5.35</v>
      </c>
      <c r="F354" s="1">
        <f t="shared" si="45"/>
        <v>55273</v>
      </c>
      <c r="G354" s="52">
        <f>'OC A CONTRATAR US$'!G354*'OC A CONTRATAR'!$J354</f>
        <v>0</v>
      </c>
      <c r="H354" s="52">
        <f>'OC A CONTRATAR US$'!H354*'OC A CONTRATAR'!$J354</f>
        <v>0</v>
      </c>
      <c r="I354" s="52">
        <f>'OC A CONTRATAR US$'!I354*'OC A CONTRATAR'!$J354</f>
        <v>0</v>
      </c>
      <c r="J354" s="151">
        <f>IF($J$2=0,Encargos!C359,$J$2)</f>
        <v>4.8413000000000004</v>
      </c>
      <c r="K354" s="1">
        <f t="shared" si="46"/>
        <v>55273</v>
      </c>
      <c r="L354" s="52">
        <f>'OC A CONTRATAR US$'!L354*'OC A CONTRATAR'!$O354</f>
        <v>0</v>
      </c>
      <c r="M354" s="52">
        <f>'OC A CONTRATAR US$'!M354*'OC A CONTRATAR'!$O354</f>
        <v>0</v>
      </c>
      <c r="N354" s="52">
        <f>'OC A CONTRATAR US$'!N354*'OC A CONTRATAR'!$O354</f>
        <v>0</v>
      </c>
      <c r="O354" s="151">
        <f>IF($O$2=0,Encargos!C359,$O$2)</f>
        <v>4.8413000000000004</v>
      </c>
      <c r="P354" s="1">
        <f t="shared" si="47"/>
        <v>55273</v>
      </c>
      <c r="Q354" s="52"/>
      <c r="R354" s="52"/>
      <c r="S354" s="52"/>
      <c r="T354" s="151">
        <f>IF($T$2=0,Encargos!M359,$T$2)</f>
        <v>0</v>
      </c>
      <c r="V354" s="1">
        <f t="shared" si="48"/>
        <v>55273</v>
      </c>
      <c r="W354" s="52">
        <v>0</v>
      </c>
      <c r="X354" s="52">
        <v>0</v>
      </c>
      <c r="Y354" s="52">
        <f t="shared" si="51"/>
        <v>0</v>
      </c>
      <c r="Z354" s="151"/>
      <c r="AB354" s="76">
        <f t="shared" si="49"/>
        <v>55273</v>
      </c>
      <c r="AC354" s="21">
        <f t="shared" si="50"/>
        <v>0</v>
      </c>
      <c r="AD354" s="21">
        <f t="shared" si="43"/>
        <v>0</v>
      </c>
      <c r="AE354" s="21">
        <f t="shared" si="43"/>
        <v>0</v>
      </c>
    </row>
    <row r="355" spans="1:31" x14ac:dyDescent="0.3">
      <c r="A355" s="1">
        <f t="shared" si="44"/>
        <v>55304</v>
      </c>
      <c r="B355" s="52">
        <f>'OC A CONTRATAR US$'!B355*'OC A CONTRATAR'!$E355</f>
        <v>0</v>
      </c>
      <c r="C355" s="52">
        <f>'OC A CONTRATAR US$'!C355*'OC A CONTRATAR'!$E355</f>
        <v>0</v>
      </c>
      <c r="D355" s="52">
        <f>'OC A CONTRATAR US$'!D355*'OC A CONTRATAR'!$E355</f>
        <v>0</v>
      </c>
      <c r="E355" s="151">
        <f>IF($E$2=0,Encargos!C360,$E$2)</f>
        <v>5.35</v>
      </c>
      <c r="F355" s="1">
        <f t="shared" si="45"/>
        <v>55304</v>
      </c>
      <c r="G355" s="52">
        <f>'OC A CONTRATAR US$'!G355*'OC A CONTRATAR'!$J355</f>
        <v>0</v>
      </c>
      <c r="H355" s="52">
        <f>'OC A CONTRATAR US$'!H355*'OC A CONTRATAR'!$J355</f>
        <v>0</v>
      </c>
      <c r="I355" s="52">
        <f>'OC A CONTRATAR US$'!I355*'OC A CONTRATAR'!$J355</f>
        <v>0</v>
      </c>
      <c r="J355" s="151">
        <f>IF($J$2=0,Encargos!C360,$J$2)</f>
        <v>4.8413000000000004</v>
      </c>
      <c r="K355" s="1">
        <f t="shared" si="46"/>
        <v>55304</v>
      </c>
      <c r="L355" s="52">
        <f>'OC A CONTRATAR US$'!L355*'OC A CONTRATAR'!$O355</f>
        <v>0</v>
      </c>
      <c r="M355" s="52">
        <f>'OC A CONTRATAR US$'!M355*'OC A CONTRATAR'!$O355</f>
        <v>0</v>
      </c>
      <c r="N355" s="52">
        <f>'OC A CONTRATAR US$'!N355*'OC A CONTRATAR'!$O355</f>
        <v>0</v>
      </c>
      <c r="O355" s="151">
        <f>IF($O$2=0,Encargos!C360,$O$2)</f>
        <v>4.8413000000000004</v>
      </c>
      <c r="P355" s="1">
        <f t="shared" si="47"/>
        <v>55304</v>
      </c>
      <c r="Q355" s="52"/>
      <c r="R355" s="52"/>
      <c r="S355" s="52"/>
      <c r="T355" s="151">
        <f>IF($T$2=0,Encargos!M360,$T$2)</f>
        <v>0</v>
      </c>
      <c r="V355" s="1">
        <f t="shared" si="48"/>
        <v>55304</v>
      </c>
      <c r="W355" s="52">
        <v>0</v>
      </c>
      <c r="X355" s="52">
        <v>0</v>
      </c>
      <c r="Y355" s="52">
        <f t="shared" si="51"/>
        <v>0</v>
      </c>
      <c r="Z355" s="151"/>
      <c r="AB355" s="76">
        <f t="shared" si="49"/>
        <v>55304</v>
      </c>
      <c r="AC355" s="21">
        <f t="shared" si="50"/>
        <v>0</v>
      </c>
      <c r="AD355" s="21">
        <f t="shared" si="43"/>
        <v>0</v>
      </c>
      <c r="AE355" s="21">
        <f t="shared" si="43"/>
        <v>0</v>
      </c>
    </row>
    <row r="356" spans="1:31" x14ac:dyDescent="0.3">
      <c r="A356" s="1">
        <f t="shared" si="44"/>
        <v>55334</v>
      </c>
      <c r="B356" s="52">
        <f>'OC A CONTRATAR US$'!B356*'OC A CONTRATAR'!$E356</f>
        <v>0</v>
      </c>
      <c r="C356" s="52">
        <f>'OC A CONTRATAR US$'!C356*'OC A CONTRATAR'!$E356</f>
        <v>0</v>
      </c>
      <c r="D356" s="52">
        <f>'OC A CONTRATAR US$'!D356*'OC A CONTRATAR'!$E356</f>
        <v>0</v>
      </c>
      <c r="E356" s="151">
        <f>IF($E$2=0,Encargos!C361,$E$2)</f>
        <v>5.35</v>
      </c>
      <c r="F356" s="1">
        <f t="shared" si="45"/>
        <v>55334</v>
      </c>
      <c r="G356" s="52">
        <f>'OC A CONTRATAR US$'!G356*'OC A CONTRATAR'!$J356</f>
        <v>0</v>
      </c>
      <c r="H356" s="52">
        <f>'OC A CONTRATAR US$'!H356*'OC A CONTRATAR'!$J356</f>
        <v>0</v>
      </c>
      <c r="I356" s="52">
        <f>'OC A CONTRATAR US$'!I356*'OC A CONTRATAR'!$J356</f>
        <v>0</v>
      </c>
      <c r="J356" s="151">
        <f>IF($J$2=0,Encargos!C361,$J$2)</f>
        <v>4.8413000000000004</v>
      </c>
      <c r="K356" s="1">
        <f t="shared" si="46"/>
        <v>55334</v>
      </c>
      <c r="L356" s="52">
        <f>'OC A CONTRATAR US$'!L356*'OC A CONTRATAR'!$O356</f>
        <v>27204607.101715628</v>
      </c>
      <c r="M356" s="52">
        <f>'OC A CONTRATAR US$'!M356*'OC A CONTRATAR'!$O356</f>
        <v>10210416.512378251</v>
      </c>
      <c r="N356" s="52">
        <f>'OC A CONTRATAR US$'!N356*'OC A CONTRATAR'!$O356</f>
        <v>37415023.614093877</v>
      </c>
      <c r="O356" s="151">
        <f>IF($O$2=0,Encargos!C361,$O$2)</f>
        <v>4.8413000000000004</v>
      </c>
      <c r="P356" s="1">
        <f t="shared" si="47"/>
        <v>55334</v>
      </c>
      <c r="Q356" s="52"/>
      <c r="R356" s="52"/>
      <c r="S356" s="52"/>
      <c r="T356" s="151">
        <f>IF($T$2=0,Encargos!M361,$T$2)</f>
        <v>0</v>
      </c>
      <c r="V356" s="1">
        <f t="shared" si="48"/>
        <v>55334</v>
      </c>
      <c r="W356" s="52">
        <v>0</v>
      </c>
      <c r="X356" s="52">
        <v>0</v>
      </c>
      <c r="Y356" s="52">
        <f t="shared" si="51"/>
        <v>0</v>
      </c>
      <c r="Z356" s="151"/>
      <c r="AB356" s="76">
        <f t="shared" si="49"/>
        <v>55334</v>
      </c>
      <c r="AC356" s="21">
        <f t="shared" si="50"/>
        <v>0</v>
      </c>
      <c r="AD356" s="21">
        <f t="shared" si="43"/>
        <v>10210416.512378251</v>
      </c>
      <c r="AE356" s="21">
        <f t="shared" si="43"/>
        <v>37415023.614093877</v>
      </c>
    </row>
    <row r="357" spans="1:31" x14ac:dyDescent="0.3">
      <c r="A357" s="1">
        <f t="shared" si="44"/>
        <v>55365</v>
      </c>
      <c r="B357" s="52">
        <f>'OC A CONTRATAR US$'!B357*'OC A CONTRATAR'!$E357</f>
        <v>0</v>
      </c>
      <c r="C357" s="52">
        <f>'OC A CONTRATAR US$'!C357*'OC A CONTRATAR'!$E357</f>
        <v>0</v>
      </c>
      <c r="D357" s="52">
        <f>'OC A CONTRATAR US$'!D357*'OC A CONTRATAR'!$E357</f>
        <v>0</v>
      </c>
      <c r="E357" s="151">
        <f>IF($E$2=0,Encargos!C362,$E$2)</f>
        <v>5.35</v>
      </c>
      <c r="F357" s="1">
        <f t="shared" si="45"/>
        <v>55365</v>
      </c>
      <c r="G357" s="52">
        <f>'OC A CONTRATAR US$'!G357*'OC A CONTRATAR'!$J357</f>
        <v>0</v>
      </c>
      <c r="H357" s="52">
        <f>'OC A CONTRATAR US$'!H357*'OC A CONTRATAR'!$J357</f>
        <v>0</v>
      </c>
      <c r="I357" s="52">
        <f>'OC A CONTRATAR US$'!I357*'OC A CONTRATAR'!$J357</f>
        <v>0</v>
      </c>
      <c r="J357" s="151">
        <f>IF($J$2=0,Encargos!C362,$J$2)</f>
        <v>4.8413000000000004</v>
      </c>
      <c r="K357" s="1">
        <f t="shared" si="46"/>
        <v>55365</v>
      </c>
      <c r="L357" s="52">
        <f>'OC A CONTRATAR US$'!L357*'OC A CONTRATAR'!$O357</f>
        <v>0</v>
      </c>
      <c r="M357" s="52">
        <f>'OC A CONTRATAR US$'!M357*'OC A CONTRATAR'!$O357</f>
        <v>0</v>
      </c>
      <c r="N357" s="52">
        <f>'OC A CONTRATAR US$'!N357*'OC A CONTRATAR'!$O357</f>
        <v>0</v>
      </c>
      <c r="O357" s="151">
        <f>IF($O$2=0,Encargos!C362,$O$2)</f>
        <v>4.8413000000000004</v>
      </c>
      <c r="P357" s="1">
        <f t="shared" si="47"/>
        <v>55365</v>
      </c>
      <c r="Q357" s="52"/>
      <c r="R357" s="52"/>
      <c r="S357" s="52"/>
      <c r="T357" s="151">
        <f>IF($T$2=0,Encargos!M362,$T$2)</f>
        <v>0</v>
      </c>
      <c r="V357" s="1">
        <f t="shared" si="48"/>
        <v>55365</v>
      </c>
      <c r="W357" s="52">
        <v>0</v>
      </c>
      <c r="X357" s="52">
        <v>0</v>
      </c>
      <c r="Y357" s="52">
        <f t="shared" si="51"/>
        <v>0</v>
      </c>
      <c r="Z357" s="151"/>
      <c r="AB357" s="76">
        <f t="shared" si="49"/>
        <v>55365</v>
      </c>
      <c r="AC357" s="21">
        <f t="shared" si="50"/>
        <v>27204607.101715628</v>
      </c>
      <c r="AD357" s="21">
        <f t="shared" si="43"/>
        <v>0</v>
      </c>
      <c r="AE357" s="21">
        <f t="shared" si="43"/>
        <v>0</v>
      </c>
    </row>
    <row r="358" spans="1:31" x14ac:dyDescent="0.3">
      <c r="A358" s="1">
        <f t="shared" si="44"/>
        <v>55396</v>
      </c>
      <c r="B358" s="52">
        <f>'OC A CONTRATAR US$'!B358*'OC A CONTRATAR'!$E358</f>
        <v>0</v>
      </c>
      <c r="C358" s="52">
        <f>'OC A CONTRATAR US$'!C358*'OC A CONTRATAR'!$E358</f>
        <v>0</v>
      </c>
      <c r="D358" s="52">
        <f>'OC A CONTRATAR US$'!D358*'OC A CONTRATAR'!$E358</f>
        <v>0</v>
      </c>
      <c r="E358" s="151">
        <f>IF($E$2=0,Encargos!C363,$E$2)</f>
        <v>5.35</v>
      </c>
      <c r="F358" s="1">
        <f t="shared" si="45"/>
        <v>55396</v>
      </c>
      <c r="G358" s="52">
        <f>'OC A CONTRATAR US$'!G358*'OC A CONTRATAR'!$J358</f>
        <v>0</v>
      </c>
      <c r="H358" s="52">
        <f>'OC A CONTRATAR US$'!H358*'OC A CONTRATAR'!$J358</f>
        <v>0</v>
      </c>
      <c r="I358" s="52">
        <f>'OC A CONTRATAR US$'!I358*'OC A CONTRATAR'!$J358</f>
        <v>0</v>
      </c>
      <c r="J358" s="151">
        <f>IF($J$2=0,Encargos!C363,$J$2)</f>
        <v>4.8413000000000004</v>
      </c>
      <c r="K358" s="1">
        <f t="shared" si="46"/>
        <v>55396</v>
      </c>
      <c r="L358" s="52">
        <f>'OC A CONTRATAR US$'!L358*'OC A CONTRATAR'!$O358</f>
        <v>0</v>
      </c>
      <c r="M358" s="52">
        <f>'OC A CONTRATAR US$'!M358*'OC A CONTRATAR'!$O358</f>
        <v>0</v>
      </c>
      <c r="N358" s="52">
        <f>'OC A CONTRATAR US$'!N358*'OC A CONTRATAR'!$O358</f>
        <v>0</v>
      </c>
      <c r="O358" s="151">
        <f>IF($O$2=0,Encargos!C363,$O$2)</f>
        <v>4.8413000000000004</v>
      </c>
      <c r="P358" s="1">
        <f t="shared" si="47"/>
        <v>55396</v>
      </c>
      <c r="Q358" s="52"/>
      <c r="R358" s="52"/>
      <c r="S358" s="52"/>
      <c r="T358" s="151">
        <f>IF($T$2=0,Encargos!M363,$T$2)</f>
        <v>0</v>
      </c>
      <c r="V358" s="1">
        <f t="shared" si="48"/>
        <v>55396</v>
      </c>
      <c r="W358" s="52">
        <v>0</v>
      </c>
      <c r="X358" s="52">
        <v>0</v>
      </c>
      <c r="Y358" s="52">
        <f t="shared" si="51"/>
        <v>0</v>
      </c>
      <c r="Z358" s="151"/>
      <c r="AB358" s="76">
        <f t="shared" si="49"/>
        <v>55396</v>
      </c>
      <c r="AC358" s="21">
        <f t="shared" si="50"/>
        <v>0</v>
      </c>
      <c r="AD358" s="21">
        <f t="shared" si="43"/>
        <v>0</v>
      </c>
      <c r="AE358" s="21">
        <f t="shared" si="43"/>
        <v>0</v>
      </c>
    </row>
    <row r="359" spans="1:31" x14ac:dyDescent="0.3">
      <c r="A359" s="1">
        <f t="shared" si="44"/>
        <v>55426</v>
      </c>
      <c r="B359" s="52">
        <f>'OC A CONTRATAR US$'!B359*'OC A CONTRATAR'!$E359</f>
        <v>0</v>
      </c>
      <c r="C359" s="52">
        <f>'OC A CONTRATAR US$'!C359*'OC A CONTRATAR'!$E359</f>
        <v>0</v>
      </c>
      <c r="D359" s="52">
        <f>'OC A CONTRATAR US$'!D359*'OC A CONTRATAR'!$E359</f>
        <v>0</v>
      </c>
      <c r="E359" s="151">
        <f>IF($E$2=0,Encargos!C364,$E$2)</f>
        <v>5.35</v>
      </c>
      <c r="F359" s="1">
        <f t="shared" si="45"/>
        <v>55426</v>
      </c>
      <c r="G359" s="52">
        <f>'OC A CONTRATAR US$'!G359*'OC A CONTRATAR'!$J359</f>
        <v>0</v>
      </c>
      <c r="H359" s="52">
        <f>'OC A CONTRATAR US$'!H359*'OC A CONTRATAR'!$J359</f>
        <v>0</v>
      </c>
      <c r="I359" s="52">
        <f>'OC A CONTRATAR US$'!I359*'OC A CONTRATAR'!$J359</f>
        <v>0</v>
      </c>
      <c r="J359" s="151">
        <f>IF($J$2=0,Encargos!C364,$J$2)</f>
        <v>4.8413000000000004</v>
      </c>
      <c r="K359" s="1">
        <f t="shared" si="46"/>
        <v>55426</v>
      </c>
      <c r="L359" s="52">
        <f>'OC A CONTRATAR US$'!L359*'OC A CONTRATAR'!$O359</f>
        <v>0</v>
      </c>
      <c r="M359" s="52">
        <f>'OC A CONTRATAR US$'!M359*'OC A CONTRATAR'!$O359</f>
        <v>0</v>
      </c>
      <c r="N359" s="52">
        <f>'OC A CONTRATAR US$'!N359*'OC A CONTRATAR'!$O359</f>
        <v>0</v>
      </c>
      <c r="O359" s="151">
        <f>IF($O$2=0,Encargos!C364,$O$2)</f>
        <v>4.8413000000000004</v>
      </c>
      <c r="P359" s="1">
        <f t="shared" si="47"/>
        <v>55426</v>
      </c>
      <c r="Q359" s="52"/>
      <c r="R359" s="52"/>
      <c r="S359" s="52"/>
      <c r="T359" s="151">
        <f>IF($T$2=0,Encargos!M364,$T$2)</f>
        <v>0</v>
      </c>
      <c r="V359" s="1">
        <f t="shared" si="48"/>
        <v>55426</v>
      </c>
      <c r="W359" s="52">
        <v>0</v>
      </c>
      <c r="X359" s="52">
        <v>0</v>
      </c>
      <c r="Y359" s="52">
        <f t="shared" si="51"/>
        <v>0</v>
      </c>
      <c r="Z359" s="151"/>
      <c r="AB359" s="76">
        <f t="shared" si="49"/>
        <v>55426</v>
      </c>
      <c r="AC359" s="21">
        <f t="shared" si="50"/>
        <v>0</v>
      </c>
      <c r="AD359" s="21">
        <f t="shared" si="43"/>
        <v>0</v>
      </c>
      <c r="AE359" s="21">
        <f t="shared" si="43"/>
        <v>0</v>
      </c>
    </row>
    <row r="360" spans="1:31" x14ac:dyDescent="0.3">
      <c r="A360" s="1">
        <f t="shared" si="44"/>
        <v>55457</v>
      </c>
      <c r="B360" s="52">
        <f>'OC A CONTRATAR US$'!B360*'OC A CONTRATAR'!$E360</f>
        <v>0</v>
      </c>
      <c r="C360" s="52">
        <f>'OC A CONTRATAR US$'!C360*'OC A CONTRATAR'!$E360</f>
        <v>0</v>
      </c>
      <c r="D360" s="52">
        <f>'OC A CONTRATAR US$'!D360*'OC A CONTRATAR'!$E360</f>
        <v>0</v>
      </c>
      <c r="E360" s="151">
        <f>IF($E$2=0,Encargos!C365,$E$2)</f>
        <v>5.35</v>
      </c>
      <c r="F360" s="1">
        <f t="shared" si="45"/>
        <v>55457</v>
      </c>
      <c r="G360" s="52">
        <f>'OC A CONTRATAR US$'!G360*'OC A CONTRATAR'!$J360</f>
        <v>0</v>
      </c>
      <c r="H360" s="52">
        <f>'OC A CONTRATAR US$'!H360*'OC A CONTRATAR'!$J360</f>
        <v>0</v>
      </c>
      <c r="I360" s="52">
        <f>'OC A CONTRATAR US$'!I360*'OC A CONTRATAR'!$J360</f>
        <v>0</v>
      </c>
      <c r="J360" s="151">
        <f>IF($J$2=0,Encargos!C365,$J$2)</f>
        <v>4.8413000000000004</v>
      </c>
      <c r="K360" s="1">
        <f t="shared" si="46"/>
        <v>55457</v>
      </c>
      <c r="L360" s="52">
        <f>'OC A CONTRATAR US$'!L360*'OC A CONTRATAR'!$O360</f>
        <v>0</v>
      </c>
      <c r="M360" s="52">
        <f>'OC A CONTRATAR US$'!M360*'OC A CONTRATAR'!$O360</f>
        <v>0</v>
      </c>
      <c r="N360" s="52">
        <f>'OC A CONTRATAR US$'!N360*'OC A CONTRATAR'!$O360</f>
        <v>0</v>
      </c>
      <c r="O360" s="151">
        <f>IF($O$2=0,Encargos!C365,$O$2)</f>
        <v>4.8413000000000004</v>
      </c>
      <c r="P360" s="1">
        <f t="shared" si="47"/>
        <v>55457</v>
      </c>
      <c r="Q360" s="52"/>
      <c r="R360" s="52"/>
      <c r="S360" s="52"/>
      <c r="T360" s="151">
        <f>IF($T$2=0,Encargos!M365,$T$2)</f>
        <v>0</v>
      </c>
      <c r="V360" s="1">
        <f t="shared" si="48"/>
        <v>55457</v>
      </c>
      <c r="W360" s="52">
        <v>0</v>
      </c>
      <c r="X360" s="52">
        <v>0</v>
      </c>
      <c r="Y360" s="52">
        <f t="shared" si="51"/>
        <v>0</v>
      </c>
      <c r="Z360" s="151"/>
      <c r="AB360" s="76">
        <f t="shared" si="49"/>
        <v>55457</v>
      </c>
      <c r="AC360" s="21">
        <f t="shared" si="50"/>
        <v>0</v>
      </c>
      <c r="AD360" s="21">
        <f t="shared" si="43"/>
        <v>0</v>
      </c>
      <c r="AE360" s="21">
        <f t="shared" si="43"/>
        <v>0</v>
      </c>
    </row>
    <row r="361" spans="1:31" x14ac:dyDescent="0.3">
      <c r="A361" s="1">
        <f t="shared" si="44"/>
        <v>55487</v>
      </c>
      <c r="B361" s="52">
        <f>'OC A CONTRATAR US$'!B361*'OC A CONTRATAR'!$E361</f>
        <v>0</v>
      </c>
      <c r="C361" s="52">
        <f>'OC A CONTRATAR US$'!C361*'OC A CONTRATAR'!$E361</f>
        <v>0</v>
      </c>
      <c r="D361" s="52">
        <f>'OC A CONTRATAR US$'!D361*'OC A CONTRATAR'!$E361</f>
        <v>0</v>
      </c>
      <c r="E361" s="151">
        <f>IF($E$2=0,Encargos!C366,$E$2)</f>
        <v>5.35</v>
      </c>
      <c r="F361" s="1">
        <f t="shared" si="45"/>
        <v>55487</v>
      </c>
      <c r="G361" s="52">
        <f>'OC A CONTRATAR US$'!G361*'OC A CONTRATAR'!$J361</f>
        <v>0</v>
      </c>
      <c r="H361" s="52">
        <f>'OC A CONTRATAR US$'!H361*'OC A CONTRATAR'!$J361</f>
        <v>0</v>
      </c>
      <c r="I361" s="52">
        <f>'OC A CONTRATAR US$'!I361*'OC A CONTRATAR'!$J361</f>
        <v>0</v>
      </c>
      <c r="J361" s="151">
        <f>IF($J$2=0,Encargos!C366,$J$2)</f>
        <v>4.8413000000000004</v>
      </c>
      <c r="K361" s="1">
        <f t="shared" si="46"/>
        <v>55487</v>
      </c>
      <c r="L361" s="52">
        <f>'OC A CONTRATAR US$'!L361*'OC A CONTRATAR'!$O361</f>
        <v>0</v>
      </c>
      <c r="M361" s="52">
        <f>'OC A CONTRATAR US$'!M361*'OC A CONTRATAR'!$O361</f>
        <v>0</v>
      </c>
      <c r="N361" s="52">
        <f>'OC A CONTRATAR US$'!N361*'OC A CONTRATAR'!$O361</f>
        <v>0</v>
      </c>
      <c r="O361" s="151">
        <f>IF($O$2=0,Encargos!C366,$O$2)</f>
        <v>4.8413000000000004</v>
      </c>
      <c r="P361" s="1">
        <f t="shared" si="47"/>
        <v>55487</v>
      </c>
      <c r="Q361" s="52"/>
      <c r="R361" s="52"/>
      <c r="S361" s="52"/>
      <c r="T361" s="151">
        <f>IF($T$2=0,Encargos!M366,$T$2)</f>
        <v>0</v>
      </c>
      <c r="V361" s="1">
        <f t="shared" si="48"/>
        <v>55487</v>
      </c>
      <c r="W361" s="52">
        <v>0</v>
      </c>
      <c r="X361" s="52">
        <v>0</v>
      </c>
      <c r="Y361" s="52">
        <f t="shared" si="51"/>
        <v>0</v>
      </c>
      <c r="Z361" s="151"/>
      <c r="AB361" s="76">
        <f t="shared" si="49"/>
        <v>55487</v>
      </c>
      <c r="AC361" s="21">
        <f t="shared" si="50"/>
        <v>0</v>
      </c>
      <c r="AD361" s="21">
        <f t="shared" si="43"/>
        <v>0</v>
      </c>
      <c r="AE361" s="21">
        <f t="shared" si="43"/>
        <v>0</v>
      </c>
    </row>
    <row r="362" spans="1:31" x14ac:dyDescent="0.3">
      <c r="A362" s="1">
        <f t="shared" si="44"/>
        <v>55518</v>
      </c>
      <c r="B362" s="52">
        <f>'OC A CONTRATAR US$'!B362*'OC A CONTRATAR'!$E362</f>
        <v>0</v>
      </c>
      <c r="C362" s="52">
        <f>'OC A CONTRATAR US$'!C362*'OC A CONTRATAR'!$E362</f>
        <v>0</v>
      </c>
      <c r="D362" s="52">
        <f>'OC A CONTRATAR US$'!D362*'OC A CONTRATAR'!$E362</f>
        <v>0</v>
      </c>
      <c r="E362" s="151">
        <f>IF($E$2=0,Encargos!C367,$E$2)</f>
        <v>5.35</v>
      </c>
      <c r="F362" s="1">
        <f t="shared" si="45"/>
        <v>55518</v>
      </c>
      <c r="G362" s="52">
        <f>'OC A CONTRATAR US$'!G362*'OC A CONTRATAR'!$J362</f>
        <v>0</v>
      </c>
      <c r="H362" s="52">
        <f>'OC A CONTRATAR US$'!H362*'OC A CONTRATAR'!$J362</f>
        <v>0</v>
      </c>
      <c r="I362" s="52">
        <f>'OC A CONTRATAR US$'!I362*'OC A CONTRATAR'!$J362</f>
        <v>0</v>
      </c>
      <c r="J362" s="151">
        <f>IF($J$2=0,Encargos!C367,$J$2)</f>
        <v>4.8413000000000004</v>
      </c>
      <c r="K362" s="1">
        <f t="shared" si="46"/>
        <v>55518</v>
      </c>
      <c r="L362" s="52">
        <f>'OC A CONTRATAR US$'!L362*'OC A CONTRATAR'!$O362</f>
        <v>27204607.101715628</v>
      </c>
      <c r="M362" s="52">
        <f>'OC A CONTRATAR US$'!M362*'OC A CONTRATAR'!$O362</f>
        <v>9662604.8960062861</v>
      </c>
      <c r="N362" s="52">
        <f>'OC A CONTRATAR US$'!N362*'OC A CONTRATAR'!$O362</f>
        <v>36867211.99772191</v>
      </c>
      <c r="O362" s="151">
        <f>IF($O$2=0,Encargos!C367,$O$2)</f>
        <v>4.8413000000000004</v>
      </c>
      <c r="P362" s="1">
        <f t="shared" si="47"/>
        <v>55518</v>
      </c>
      <c r="Q362" s="52"/>
      <c r="R362" s="52"/>
      <c r="S362" s="52"/>
      <c r="T362" s="151">
        <f>IF($T$2=0,Encargos!M367,$T$2)</f>
        <v>0</v>
      </c>
      <c r="V362" s="1">
        <f t="shared" si="48"/>
        <v>55518</v>
      </c>
      <c r="W362" s="52">
        <v>0</v>
      </c>
      <c r="X362" s="52">
        <v>0</v>
      </c>
      <c r="Y362" s="52">
        <f t="shared" si="51"/>
        <v>0</v>
      </c>
      <c r="Z362" s="151"/>
      <c r="AB362" s="76">
        <f t="shared" si="49"/>
        <v>55518</v>
      </c>
      <c r="AC362" s="21">
        <f t="shared" si="50"/>
        <v>0</v>
      </c>
      <c r="AD362" s="21">
        <f t="shared" si="43"/>
        <v>9662604.8960062861</v>
      </c>
      <c r="AE362" s="21">
        <f t="shared" si="43"/>
        <v>36867211.99772191</v>
      </c>
    </row>
    <row r="363" spans="1:31" x14ac:dyDescent="0.3">
      <c r="A363" s="1">
        <f t="shared" si="44"/>
        <v>55549</v>
      </c>
      <c r="B363" s="52">
        <f>'OC A CONTRATAR US$'!B363*'OC A CONTRATAR'!$E363</f>
        <v>0</v>
      </c>
      <c r="C363" s="52">
        <f>'OC A CONTRATAR US$'!C363*'OC A CONTRATAR'!$E363</f>
        <v>0</v>
      </c>
      <c r="D363" s="52">
        <f>'OC A CONTRATAR US$'!D363*'OC A CONTRATAR'!$E363</f>
        <v>0</v>
      </c>
      <c r="E363" s="151">
        <f>IF($E$2=0,Encargos!C368,$E$2)</f>
        <v>5.35</v>
      </c>
      <c r="F363" s="1">
        <f t="shared" si="45"/>
        <v>55549</v>
      </c>
      <c r="G363" s="52">
        <f>'OC A CONTRATAR US$'!G363*'OC A CONTRATAR'!$J363</f>
        <v>0</v>
      </c>
      <c r="H363" s="52">
        <f>'OC A CONTRATAR US$'!H363*'OC A CONTRATAR'!$J363</f>
        <v>0</v>
      </c>
      <c r="I363" s="52">
        <f>'OC A CONTRATAR US$'!I363*'OC A CONTRATAR'!$J363</f>
        <v>0</v>
      </c>
      <c r="J363" s="151">
        <f>IF($J$2=0,Encargos!C368,$J$2)</f>
        <v>4.8413000000000004</v>
      </c>
      <c r="K363" s="1">
        <f t="shared" si="46"/>
        <v>55549</v>
      </c>
      <c r="L363" s="52">
        <f>'OC A CONTRATAR US$'!L363*'OC A CONTRATAR'!$O363</f>
        <v>0</v>
      </c>
      <c r="M363" s="52">
        <f>'OC A CONTRATAR US$'!M363*'OC A CONTRATAR'!$O363</f>
        <v>0</v>
      </c>
      <c r="N363" s="52">
        <f>'OC A CONTRATAR US$'!N363*'OC A CONTRATAR'!$O363</f>
        <v>0</v>
      </c>
      <c r="O363" s="151">
        <f>IF($O$2=0,Encargos!C368,$O$2)</f>
        <v>4.8413000000000004</v>
      </c>
      <c r="P363" s="1">
        <f t="shared" si="47"/>
        <v>55549</v>
      </c>
      <c r="Q363" s="52"/>
      <c r="R363" s="52"/>
      <c r="S363" s="52"/>
      <c r="T363" s="151">
        <f>IF($T$2=0,Encargos!M368,$T$2)</f>
        <v>0</v>
      </c>
      <c r="V363" s="1">
        <f t="shared" si="48"/>
        <v>55549</v>
      </c>
      <c r="W363" s="52">
        <v>0</v>
      </c>
      <c r="X363" s="52">
        <v>0</v>
      </c>
      <c r="Y363" s="52">
        <f t="shared" si="51"/>
        <v>0</v>
      </c>
      <c r="Z363" s="151"/>
      <c r="AB363" s="76">
        <f t="shared" si="49"/>
        <v>55549</v>
      </c>
      <c r="AC363" s="21">
        <f t="shared" si="50"/>
        <v>27204607.101715628</v>
      </c>
      <c r="AD363" s="21">
        <f t="shared" ref="AD363:AE426" si="52">SUMIF($A$2:$Z$2,AD$2,$A363:$Z363)</f>
        <v>0</v>
      </c>
      <c r="AE363" s="21">
        <f t="shared" si="52"/>
        <v>0</v>
      </c>
    </row>
    <row r="364" spans="1:31" x14ac:dyDescent="0.3">
      <c r="A364" s="1">
        <f t="shared" si="44"/>
        <v>55578</v>
      </c>
      <c r="B364" s="52">
        <f>'OC A CONTRATAR US$'!B364*'OC A CONTRATAR'!$E364</f>
        <v>0</v>
      </c>
      <c r="C364" s="52">
        <f>'OC A CONTRATAR US$'!C364*'OC A CONTRATAR'!$E364</f>
        <v>0</v>
      </c>
      <c r="D364" s="52">
        <f>'OC A CONTRATAR US$'!D364*'OC A CONTRATAR'!$E364</f>
        <v>0</v>
      </c>
      <c r="E364" s="151">
        <f>IF($E$2=0,Encargos!C369,$E$2)</f>
        <v>5.35</v>
      </c>
      <c r="F364" s="1">
        <f t="shared" si="45"/>
        <v>55578</v>
      </c>
      <c r="G364" s="52">
        <f>'OC A CONTRATAR US$'!G364*'OC A CONTRATAR'!$J364</f>
        <v>0</v>
      </c>
      <c r="H364" s="52">
        <f>'OC A CONTRATAR US$'!H364*'OC A CONTRATAR'!$J364</f>
        <v>0</v>
      </c>
      <c r="I364" s="52">
        <f>'OC A CONTRATAR US$'!I364*'OC A CONTRATAR'!$J364</f>
        <v>0</v>
      </c>
      <c r="J364" s="151">
        <f>IF($J$2=0,Encargos!C369,$J$2)</f>
        <v>4.8413000000000004</v>
      </c>
      <c r="K364" s="1">
        <f t="shared" si="46"/>
        <v>55578</v>
      </c>
      <c r="L364" s="52">
        <f>'OC A CONTRATAR US$'!L364*'OC A CONTRATAR'!$O364</f>
        <v>0</v>
      </c>
      <c r="M364" s="52">
        <f>'OC A CONTRATAR US$'!M364*'OC A CONTRATAR'!$O364</f>
        <v>0</v>
      </c>
      <c r="N364" s="52">
        <f>'OC A CONTRATAR US$'!N364*'OC A CONTRATAR'!$O364</f>
        <v>0</v>
      </c>
      <c r="O364" s="151">
        <f>IF($O$2=0,Encargos!C369,$O$2)</f>
        <v>4.8413000000000004</v>
      </c>
      <c r="P364" s="1">
        <f t="shared" si="47"/>
        <v>55578</v>
      </c>
      <c r="Q364" s="52"/>
      <c r="R364" s="52"/>
      <c r="S364" s="52"/>
      <c r="T364" s="151">
        <f>IF($T$2=0,Encargos!M369,$T$2)</f>
        <v>0</v>
      </c>
      <c r="V364" s="1">
        <f t="shared" si="48"/>
        <v>55578</v>
      </c>
      <c r="W364" s="52">
        <v>0</v>
      </c>
      <c r="X364" s="52">
        <v>0</v>
      </c>
      <c r="Y364" s="52">
        <f t="shared" si="51"/>
        <v>0</v>
      </c>
      <c r="Z364" s="151"/>
      <c r="AB364" s="76">
        <f t="shared" si="49"/>
        <v>55578</v>
      </c>
      <c r="AC364" s="21">
        <f t="shared" si="50"/>
        <v>0</v>
      </c>
      <c r="AD364" s="21">
        <f t="shared" si="52"/>
        <v>0</v>
      </c>
      <c r="AE364" s="21">
        <f t="shared" si="52"/>
        <v>0</v>
      </c>
    </row>
    <row r="365" spans="1:31" x14ac:dyDescent="0.3">
      <c r="A365" s="1">
        <f t="shared" si="44"/>
        <v>55609</v>
      </c>
      <c r="B365" s="52">
        <f>'OC A CONTRATAR US$'!B365*'OC A CONTRATAR'!$E365</f>
        <v>0</v>
      </c>
      <c r="C365" s="52">
        <f>'OC A CONTRATAR US$'!C365*'OC A CONTRATAR'!$E365</f>
        <v>0</v>
      </c>
      <c r="D365" s="52">
        <f>'OC A CONTRATAR US$'!D365*'OC A CONTRATAR'!$E365</f>
        <v>0</v>
      </c>
      <c r="E365" s="151">
        <f>IF($E$2=0,Encargos!C370,$E$2)</f>
        <v>5.35</v>
      </c>
      <c r="F365" s="1">
        <f t="shared" si="45"/>
        <v>55609</v>
      </c>
      <c r="G365" s="52">
        <f>'OC A CONTRATAR US$'!G365*'OC A CONTRATAR'!$J365</f>
        <v>0</v>
      </c>
      <c r="H365" s="52">
        <f>'OC A CONTRATAR US$'!H365*'OC A CONTRATAR'!$J365</f>
        <v>0</v>
      </c>
      <c r="I365" s="52">
        <f>'OC A CONTRATAR US$'!I365*'OC A CONTRATAR'!$J365</f>
        <v>0</v>
      </c>
      <c r="J365" s="151">
        <f>IF($J$2=0,Encargos!C370,$J$2)</f>
        <v>4.8413000000000004</v>
      </c>
      <c r="K365" s="1">
        <f t="shared" si="46"/>
        <v>55609</v>
      </c>
      <c r="L365" s="52">
        <f>'OC A CONTRATAR US$'!L365*'OC A CONTRATAR'!$O365</f>
        <v>0</v>
      </c>
      <c r="M365" s="52">
        <f>'OC A CONTRATAR US$'!M365*'OC A CONTRATAR'!$O365</f>
        <v>0</v>
      </c>
      <c r="N365" s="52">
        <f>'OC A CONTRATAR US$'!N365*'OC A CONTRATAR'!$O365</f>
        <v>0</v>
      </c>
      <c r="O365" s="151">
        <f>IF($O$2=0,Encargos!C370,$O$2)</f>
        <v>4.8413000000000004</v>
      </c>
      <c r="P365" s="1">
        <f t="shared" si="47"/>
        <v>55609</v>
      </c>
      <c r="Q365" s="52"/>
      <c r="R365" s="52"/>
      <c r="S365" s="52"/>
      <c r="T365" s="151">
        <f>IF($T$2=0,Encargos!M370,$T$2)</f>
        <v>0</v>
      </c>
      <c r="V365" s="1">
        <f t="shared" si="48"/>
        <v>55609</v>
      </c>
      <c r="W365" s="52">
        <v>0</v>
      </c>
      <c r="X365" s="52">
        <v>0</v>
      </c>
      <c r="Y365" s="52">
        <f t="shared" si="51"/>
        <v>0</v>
      </c>
      <c r="Z365" s="151"/>
      <c r="AB365" s="76">
        <f t="shared" si="49"/>
        <v>55609</v>
      </c>
      <c r="AC365" s="21">
        <f t="shared" si="50"/>
        <v>0</v>
      </c>
      <c r="AD365" s="21">
        <f t="shared" si="52"/>
        <v>0</v>
      </c>
      <c r="AE365" s="21">
        <f t="shared" si="52"/>
        <v>0</v>
      </c>
    </row>
    <row r="366" spans="1:31" x14ac:dyDescent="0.3">
      <c r="A366" s="1">
        <f t="shared" si="44"/>
        <v>55639</v>
      </c>
      <c r="B366" s="52">
        <f>'OC A CONTRATAR US$'!B366*'OC A CONTRATAR'!$E366</f>
        <v>0</v>
      </c>
      <c r="C366" s="52">
        <f>'OC A CONTRATAR US$'!C366*'OC A CONTRATAR'!$E366</f>
        <v>0</v>
      </c>
      <c r="D366" s="52">
        <f>'OC A CONTRATAR US$'!D366*'OC A CONTRATAR'!$E366</f>
        <v>0</v>
      </c>
      <c r="E366" s="151">
        <f>IF($E$2=0,Encargos!C371,$E$2)</f>
        <v>5.35</v>
      </c>
      <c r="F366" s="1">
        <f t="shared" si="45"/>
        <v>55639</v>
      </c>
      <c r="G366" s="52">
        <f>'OC A CONTRATAR US$'!G366*'OC A CONTRATAR'!$J366</f>
        <v>0</v>
      </c>
      <c r="H366" s="52">
        <f>'OC A CONTRATAR US$'!H366*'OC A CONTRATAR'!$J366</f>
        <v>0</v>
      </c>
      <c r="I366" s="52">
        <f>'OC A CONTRATAR US$'!I366*'OC A CONTRATAR'!$J366</f>
        <v>0</v>
      </c>
      <c r="J366" s="151">
        <f>IF($J$2=0,Encargos!C371,$J$2)</f>
        <v>4.8413000000000004</v>
      </c>
      <c r="K366" s="1">
        <f t="shared" si="46"/>
        <v>55639</v>
      </c>
      <c r="L366" s="52">
        <f>'OC A CONTRATAR US$'!L366*'OC A CONTRATAR'!$O366</f>
        <v>0</v>
      </c>
      <c r="M366" s="52">
        <f>'OC A CONTRATAR US$'!M366*'OC A CONTRATAR'!$O366</f>
        <v>0</v>
      </c>
      <c r="N366" s="52">
        <f>'OC A CONTRATAR US$'!N366*'OC A CONTRATAR'!$O366</f>
        <v>0</v>
      </c>
      <c r="O366" s="151">
        <f>IF($O$2=0,Encargos!C371,$O$2)</f>
        <v>4.8413000000000004</v>
      </c>
      <c r="P366" s="1">
        <f t="shared" si="47"/>
        <v>55639</v>
      </c>
      <c r="Q366" s="52"/>
      <c r="R366" s="52"/>
      <c r="S366" s="52"/>
      <c r="T366" s="151">
        <f>IF($T$2=0,Encargos!M371,$T$2)</f>
        <v>0</v>
      </c>
      <c r="V366" s="1">
        <f t="shared" si="48"/>
        <v>55639</v>
      </c>
      <c r="W366" s="52">
        <v>0</v>
      </c>
      <c r="X366" s="52">
        <v>0</v>
      </c>
      <c r="Y366" s="52">
        <f t="shared" si="51"/>
        <v>0</v>
      </c>
      <c r="Z366" s="151"/>
      <c r="AB366" s="76">
        <f t="shared" si="49"/>
        <v>55639</v>
      </c>
      <c r="AC366" s="21">
        <f t="shared" si="50"/>
        <v>0</v>
      </c>
      <c r="AD366" s="21">
        <f t="shared" si="52"/>
        <v>0</v>
      </c>
      <c r="AE366" s="21">
        <f t="shared" si="52"/>
        <v>0</v>
      </c>
    </row>
    <row r="367" spans="1:31" x14ac:dyDescent="0.3">
      <c r="A367" s="1">
        <f t="shared" si="44"/>
        <v>55670</v>
      </c>
      <c r="B367" s="52">
        <f>'OC A CONTRATAR US$'!B367*'OC A CONTRATAR'!$E367</f>
        <v>0</v>
      </c>
      <c r="C367" s="52">
        <f>'OC A CONTRATAR US$'!C367*'OC A CONTRATAR'!$E367</f>
        <v>0</v>
      </c>
      <c r="D367" s="52">
        <f>'OC A CONTRATAR US$'!D367*'OC A CONTRATAR'!$E367</f>
        <v>0</v>
      </c>
      <c r="E367" s="151">
        <f>IF($E$2=0,Encargos!C372,$E$2)</f>
        <v>5.35</v>
      </c>
      <c r="F367" s="1">
        <f t="shared" si="45"/>
        <v>55670</v>
      </c>
      <c r="G367" s="52">
        <f>'OC A CONTRATAR US$'!G367*'OC A CONTRATAR'!$J367</f>
        <v>0</v>
      </c>
      <c r="H367" s="52">
        <f>'OC A CONTRATAR US$'!H367*'OC A CONTRATAR'!$J367</f>
        <v>0</v>
      </c>
      <c r="I367" s="52">
        <f>'OC A CONTRATAR US$'!I367*'OC A CONTRATAR'!$J367</f>
        <v>0</v>
      </c>
      <c r="J367" s="151">
        <f>IF($J$2=0,Encargos!C372,$J$2)</f>
        <v>4.8413000000000004</v>
      </c>
      <c r="K367" s="1">
        <f t="shared" si="46"/>
        <v>55670</v>
      </c>
      <c r="L367" s="52">
        <f>'OC A CONTRATAR US$'!L367*'OC A CONTRATAR'!$O367</f>
        <v>0</v>
      </c>
      <c r="M367" s="52">
        <f>'OC A CONTRATAR US$'!M367*'OC A CONTRATAR'!$O367</f>
        <v>0</v>
      </c>
      <c r="N367" s="52">
        <f>'OC A CONTRATAR US$'!N367*'OC A CONTRATAR'!$O367</f>
        <v>0</v>
      </c>
      <c r="O367" s="151">
        <f>IF($O$2=0,Encargos!C372,$O$2)</f>
        <v>4.8413000000000004</v>
      </c>
      <c r="P367" s="1">
        <f t="shared" si="47"/>
        <v>55670</v>
      </c>
      <c r="Q367" s="52"/>
      <c r="R367" s="52"/>
      <c r="S367" s="52"/>
      <c r="T367" s="151">
        <f>IF($T$2=0,Encargos!M372,$T$2)</f>
        <v>0</v>
      </c>
      <c r="V367" s="1">
        <f t="shared" si="48"/>
        <v>55670</v>
      </c>
      <c r="W367" s="52">
        <v>0</v>
      </c>
      <c r="X367" s="52">
        <v>0</v>
      </c>
      <c r="Y367" s="52">
        <f t="shared" si="51"/>
        <v>0</v>
      </c>
      <c r="Z367" s="151"/>
      <c r="AB367" s="76">
        <f t="shared" si="49"/>
        <v>55670</v>
      </c>
      <c r="AC367" s="21">
        <f t="shared" si="50"/>
        <v>0</v>
      </c>
      <c r="AD367" s="21">
        <f t="shared" si="52"/>
        <v>0</v>
      </c>
      <c r="AE367" s="21">
        <f t="shared" si="52"/>
        <v>0</v>
      </c>
    </row>
    <row r="368" spans="1:31" x14ac:dyDescent="0.3">
      <c r="A368" s="1">
        <f t="shared" si="44"/>
        <v>55700</v>
      </c>
      <c r="B368" s="52">
        <f>'OC A CONTRATAR US$'!B368*'OC A CONTRATAR'!$E368</f>
        <v>0</v>
      </c>
      <c r="C368" s="52">
        <f>'OC A CONTRATAR US$'!C368*'OC A CONTRATAR'!$E368</f>
        <v>0</v>
      </c>
      <c r="D368" s="52">
        <f>'OC A CONTRATAR US$'!D368*'OC A CONTRATAR'!$E368</f>
        <v>0</v>
      </c>
      <c r="E368" s="151">
        <f>IF($E$2=0,Encargos!C373,$E$2)</f>
        <v>5.35</v>
      </c>
      <c r="F368" s="1">
        <f t="shared" si="45"/>
        <v>55700</v>
      </c>
      <c r="G368" s="52">
        <f>'OC A CONTRATAR US$'!G368*'OC A CONTRATAR'!$J368</f>
        <v>0</v>
      </c>
      <c r="H368" s="52">
        <f>'OC A CONTRATAR US$'!H368*'OC A CONTRATAR'!$J368</f>
        <v>0</v>
      </c>
      <c r="I368" s="52">
        <f>'OC A CONTRATAR US$'!I368*'OC A CONTRATAR'!$J368</f>
        <v>0</v>
      </c>
      <c r="J368" s="151">
        <f>IF($J$2=0,Encargos!C373,$J$2)</f>
        <v>4.8413000000000004</v>
      </c>
      <c r="K368" s="1">
        <f t="shared" si="46"/>
        <v>55700</v>
      </c>
      <c r="L368" s="52">
        <f>'OC A CONTRATAR US$'!L368*'OC A CONTRATAR'!$O368</f>
        <v>27204607.101715628</v>
      </c>
      <c r="M368" s="52">
        <f>'OC A CONTRATAR US$'!M368*'OC A CONTRATAR'!$O368</f>
        <v>9058692.0900059026</v>
      </c>
      <c r="N368" s="52">
        <f>'OC A CONTRATAR US$'!N368*'OC A CONTRATAR'!$O368</f>
        <v>36263299.191721529</v>
      </c>
      <c r="O368" s="151">
        <f>IF($O$2=0,Encargos!C373,$O$2)</f>
        <v>4.8413000000000004</v>
      </c>
      <c r="P368" s="1">
        <f t="shared" si="47"/>
        <v>55700</v>
      </c>
      <c r="Q368" s="52"/>
      <c r="R368" s="52"/>
      <c r="S368" s="52"/>
      <c r="T368" s="151">
        <f>IF($T$2=0,Encargos!M373,$T$2)</f>
        <v>0</v>
      </c>
      <c r="V368" s="1">
        <f t="shared" si="48"/>
        <v>55700</v>
      </c>
      <c r="W368" s="52">
        <v>0</v>
      </c>
      <c r="X368" s="52">
        <v>0</v>
      </c>
      <c r="Y368" s="52">
        <f t="shared" si="51"/>
        <v>0</v>
      </c>
      <c r="Z368" s="151"/>
      <c r="AB368" s="76">
        <f t="shared" si="49"/>
        <v>55700</v>
      </c>
      <c r="AC368" s="21">
        <f t="shared" si="50"/>
        <v>0</v>
      </c>
      <c r="AD368" s="21">
        <f t="shared" si="52"/>
        <v>9058692.0900059026</v>
      </c>
      <c r="AE368" s="21">
        <f t="shared" si="52"/>
        <v>36263299.191721529</v>
      </c>
    </row>
    <row r="369" spans="1:31" x14ac:dyDescent="0.3">
      <c r="A369" s="1">
        <f t="shared" si="44"/>
        <v>55731</v>
      </c>
      <c r="B369" s="52">
        <f>'OC A CONTRATAR US$'!B369*'OC A CONTRATAR'!$E369</f>
        <v>0</v>
      </c>
      <c r="C369" s="52">
        <f>'OC A CONTRATAR US$'!C369*'OC A CONTRATAR'!$E369</f>
        <v>0</v>
      </c>
      <c r="D369" s="52">
        <f>'OC A CONTRATAR US$'!D369*'OC A CONTRATAR'!$E369</f>
        <v>0</v>
      </c>
      <c r="E369" s="151">
        <f>IF($E$2=0,Encargos!C374,$E$2)</f>
        <v>5.35</v>
      </c>
      <c r="F369" s="1">
        <f t="shared" si="45"/>
        <v>55731</v>
      </c>
      <c r="G369" s="52">
        <f>'OC A CONTRATAR US$'!G369*'OC A CONTRATAR'!$J369</f>
        <v>0</v>
      </c>
      <c r="H369" s="52">
        <f>'OC A CONTRATAR US$'!H369*'OC A CONTRATAR'!$J369</f>
        <v>0</v>
      </c>
      <c r="I369" s="52">
        <f>'OC A CONTRATAR US$'!I369*'OC A CONTRATAR'!$J369</f>
        <v>0</v>
      </c>
      <c r="J369" s="151">
        <f>IF($J$2=0,Encargos!C374,$J$2)</f>
        <v>4.8413000000000004</v>
      </c>
      <c r="K369" s="1">
        <f t="shared" si="46"/>
        <v>55731</v>
      </c>
      <c r="L369" s="52">
        <f>'OC A CONTRATAR US$'!L369*'OC A CONTRATAR'!$O369</f>
        <v>0</v>
      </c>
      <c r="M369" s="52">
        <f>'OC A CONTRATAR US$'!M369*'OC A CONTRATAR'!$O369</f>
        <v>0</v>
      </c>
      <c r="N369" s="52">
        <f>'OC A CONTRATAR US$'!N369*'OC A CONTRATAR'!$O369</f>
        <v>0</v>
      </c>
      <c r="O369" s="151">
        <f>IF($O$2=0,Encargos!C374,$O$2)</f>
        <v>4.8413000000000004</v>
      </c>
      <c r="P369" s="1">
        <f t="shared" si="47"/>
        <v>55731</v>
      </c>
      <c r="Q369" s="52"/>
      <c r="R369" s="52"/>
      <c r="S369" s="52"/>
      <c r="T369" s="151">
        <f>IF($T$2=0,Encargos!M374,$T$2)</f>
        <v>0</v>
      </c>
      <c r="V369" s="1">
        <f t="shared" si="48"/>
        <v>55731</v>
      </c>
      <c r="W369" s="52">
        <v>0</v>
      </c>
      <c r="X369" s="52">
        <v>0</v>
      </c>
      <c r="Y369" s="52">
        <f t="shared" si="51"/>
        <v>0</v>
      </c>
      <c r="Z369" s="151"/>
      <c r="AB369" s="76">
        <f t="shared" si="49"/>
        <v>55731</v>
      </c>
      <c r="AC369" s="21">
        <f t="shared" si="50"/>
        <v>27204607.101715628</v>
      </c>
      <c r="AD369" s="21">
        <f t="shared" si="52"/>
        <v>0</v>
      </c>
      <c r="AE369" s="21">
        <f t="shared" si="52"/>
        <v>0</v>
      </c>
    </row>
    <row r="370" spans="1:31" x14ac:dyDescent="0.3">
      <c r="A370" s="1">
        <f t="shared" si="44"/>
        <v>55762</v>
      </c>
      <c r="B370" s="52">
        <f>'OC A CONTRATAR US$'!B370*'OC A CONTRATAR'!$E370</f>
        <v>0</v>
      </c>
      <c r="C370" s="52">
        <f>'OC A CONTRATAR US$'!C370*'OC A CONTRATAR'!$E370</f>
        <v>0</v>
      </c>
      <c r="D370" s="52">
        <f>'OC A CONTRATAR US$'!D370*'OC A CONTRATAR'!$E370</f>
        <v>0</v>
      </c>
      <c r="E370" s="151">
        <f>IF($E$2=0,Encargos!C375,$E$2)</f>
        <v>5.35</v>
      </c>
      <c r="F370" s="1">
        <f t="shared" si="45"/>
        <v>55762</v>
      </c>
      <c r="G370" s="52">
        <f>'OC A CONTRATAR US$'!G370*'OC A CONTRATAR'!$J370</f>
        <v>0</v>
      </c>
      <c r="H370" s="52">
        <f>'OC A CONTRATAR US$'!H370*'OC A CONTRATAR'!$J370</f>
        <v>0</v>
      </c>
      <c r="I370" s="52">
        <f>'OC A CONTRATAR US$'!I370*'OC A CONTRATAR'!$J370</f>
        <v>0</v>
      </c>
      <c r="J370" s="151">
        <f>IF($J$2=0,Encargos!C375,$J$2)</f>
        <v>4.8413000000000004</v>
      </c>
      <c r="K370" s="1">
        <f t="shared" si="46"/>
        <v>55762</v>
      </c>
      <c r="L370" s="52">
        <f>'OC A CONTRATAR US$'!L370*'OC A CONTRATAR'!$O370</f>
        <v>0</v>
      </c>
      <c r="M370" s="52">
        <f>'OC A CONTRATAR US$'!M370*'OC A CONTRATAR'!$O370</f>
        <v>0</v>
      </c>
      <c r="N370" s="52">
        <f>'OC A CONTRATAR US$'!N370*'OC A CONTRATAR'!$O370</f>
        <v>0</v>
      </c>
      <c r="O370" s="151">
        <f>IF($O$2=0,Encargos!C375,$O$2)</f>
        <v>4.8413000000000004</v>
      </c>
      <c r="P370" s="1">
        <f t="shared" si="47"/>
        <v>55762</v>
      </c>
      <c r="Q370" s="52"/>
      <c r="R370" s="52"/>
      <c r="S370" s="52"/>
      <c r="T370" s="151">
        <f>IF($T$2=0,Encargos!M375,$T$2)</f>
        <v>0</v>
      </c>
      <c r="V370" s="1">
        <f t="shared" si="48"/>
        <v>55762</v>
      </c>
      <c r="W370" s="52">
        <v>0</v>
      </c>
      <c r="X370" s="52">
        <v>0</v>
      </c>
      <c r="Y370" s="52">
        <f t="shared" si="51"/>
        <v>0</v>
      </c>
      <c r="Z370" s="151"/>
      <c r="AB370" s="76">
        <f t="shared" si="49"/>
        <v>55762</v>
      </c>
      <c r="AC370" s="21">
        <f t="shared" si="50"/>
        <v>0</v>
      </c>
      <c r="AD370" s="21">
        <f t="shared" si="52"/>
        <v>0</v>
      </c>
      <c r="AE370" s="21">
        <f t="shared" si="52"/>
        <v>0</v>
      </c>
    </row>
    <row r="371" spans="1:31" x14ac:dyDescent="0.3">
      <c r="A371" s="1">
        <f t="shared" si="44"/>
        <v>55792</v>
      </c>
      <c r="B371" s="52">
        <f>'OC A CONTRATAR US$'!B371*'OC A CONTRATAR'!$E371</f>
        <v>0</v>
      </c>
      <c r="C371" s="52">
        <f>'OC A CONTRATAR US$'!C371*'OC A CONTRATAR'!$E371</f>
        <v>0</v>
      </c>
      <c r="D371" s="52">
        <f>'OC A CONTRATAR US$'!D371*'OC A CONTRATAR'!$E371</f>
        <v>0</v>
      </c>
      <c r="E371" s="151">
        <f>IF($E$2=0,Encargos!C376,$E$2)</f>
        <v>5.35</v>
      </c>
      <c r="F371" s="1">
        <f t="shared" si="45"/>
        <v>55792</v>
      </c>
      <c r="G371" s="52">
        <f>'OC A CONTRATAR US$'!G371*'OC A CONTRATAR'!$J371</f>
        <v>0</v>
      </c>
      <c r="H371" s="52">
        <f>'OC A CONTRATAR US$'!H371*'OC A CONTRATAR'!$J371</f>
        <v>0</v>
      </c>
      <c r="I371" s="52">
        <f>'OC A CONTRATAR US$'!I371*'OC A CONTRATAR'!$J371</f>
        <v>0</v>
      </c>
      <c r="J371" s="151">
        <f>IF($J$2=0,Encargos!C376,$J$2)</f>
        <v>4.8413000000000004</v>
      </c>
      <c r="K371" s="1">
        <f t="shared" si="46"/>
        <v>55792</v>
      </c>
      <c r="L371" s="52">
        <f>'OC A CONTRATAR US$'!L371*'OC A CONTRATAR'!$O371</f>
        <v>0</v>
      </c>
      <c r="M371" s="52">
        <f>'OC A CONTRATAR US$'!M371*'OC A CONTRATAR'!$O371</f>
        <v>0</v>
      </c>
      <c r="N371" s="52">
        <f>'OC A CONTRATAR US$'!N371*'OC A CONTRATAR'!$O371</f>
        <v>0</v>
      </c>
      <c r="O371" s="151">
        <f>IF($O$2=0,Encargos!C376,$O$2)</f>
        <v>4.8413000000000004</v>
      </c>
      <c r="P371" s="1">
        <f t="shared" si="47"/>
        <v>55792</v>
      </c>
      <c r="Q371" s="52"/>
      <c r="R371" s="52"/>
      <c r="S371" s="52"/>
      <c r="T371" s="151">
        <f>IF($T$2=0,Encargos!M376,$T$2)</f>
        <v>0</v>
      </c>
      <c r="V371" s="1">
        <f t="shared" si="48"/>
        <v>55792</v>
      </c>
      <c r="W371" s="52">
        <v>0</v>
      </c>
      <c r="X371" s="52">
        <v>0</v>
      </c>
      <c r="Y371" s="52">
        <f t="shared" si="51"/>
        <v>0</v>
      </c>
      <c r="Z371" s="151"/>
      <c r="AB371" s="76">
        <f t="shared" si="49"/>
        <v>55792</v>
      </c>
      <c r="AC371" s="21">
        <f t="shared" si="50"/>
        <v>0</v>
      </c>
      <c r="AD371" s="21">
        <f t="shared" si="52"/>
        <v>0</v>
      </c>
      <c r="AE371" s="21">
        <f t="shared" si="52"/>
        <v>0</v>
      </c>
    </row>
    <row r="372" spans="1:31" x14ac:dyDescent="0.3">
      <c r="A372" s="1">
        <f t="shared" si="44"/>
        <v>55823</v>
      </c>
      <c r="B372" s="52">
        <f>'OC A CONTRATAR US$'!B372*'OC A CONTRATAR'!$E372</f>
        <v>0</v>
      </c>
      <c r="C372" s="52">
        <f>'OC A CONTRATAR US$'!C372*'OC A CONTRATAR'!$E372</f>
        <v>0</v>
      </c>
      <c r="D372" s="52">
        <f>'OC A CONTRATAR US$'!D372*'OC A CONTRATAR'!$E372</f>
        <v>0</v>
      </c>
      <c r="E372" s="151">
        <f>IF($E$2=0,Encargos!C377,$E$2)</f>
        <v>5.35</v>
      </c>
      <c r="F372" s="1">
        <f t="shared" si="45"/>
        <v>55823</v>
      </c>
      <c r="G372" s="52">
        <f>'OC A CONTRATAR US$'!G372*'OC A CONTRATAR'!$J372</f>
        <v>0</v>
      </c>
      <c r="H372" s="52">
        <f>'OC A CONTRATAR US$'!H372*'OC A CONTRATAR'!$J372</f>
        <v>0</v>
      </c>
      <c r="I372" s="52">
        <f>'OC A CONTRATAR US$'!I372*'OC A CONTRATAR'!$J372</f>
        <v>0</v>
      </c>
      <c r="J372" s="151">
        <f>IF($J$2=0,Encargos!C377,$J$2)</f>
        <v>4.8413000000000004</v>
      </c>
      <c r="K372" s="1">
        <f t="shared" si="46"/>
        <v>55823</v>
      </c>
      <c r="L372" s="52">
        <f>'OC A CONTRATAR US$'!L372*'OC A CONTRATAR'!$O372</f>
        <v>0</v>
      </c>
      <c r="M372" s="52">
        <f>'OC A CONTRATAR US$'!M372*'OC A CONTRATAR'!$O372</f>
        <v>0</v>
      </c>
      <c r="N372" s="52">
        <f>'OC A CONTRATAR US$'!N372*'OC A CONTRATAR'!$O372</f>
        <v>0</v>
      </c>
      <c r="O372" s="151">
        <f>IF($O$2=0,Encargos!C377,$O$2)</f>
        <v>4.8413000000000004</v>
      </c>
      <c r="P372" s="1">
        <f t="shared" si="47"/>
        <v>55823</v>
      </c>
      <c r="Q372" s="52"/>
      <c r="R372" s="52"/>
      <c r="S372" s="52"/>
      <c r="T372" s="151">
        <f>IF($T$2=0,Encargos!M377,$T$2)</f>
        <v>0</v>
      </c>
      <c r="V372" s="1">
        <f t="shared" si="48"/>
        <v>55823</v>
      </c>
      <c r="W372" s="52">
        <v>0</v>
      </c>
      <c r="X372" s="52">
        <v>0</v>
      </c>
      <c r="Y372" s="52">
        <f t="shared" si="51"/>
        <v>0</v>
      </c>
      <c r="Z372" s="151"/>
      <c r="AB372" s="76">
        <f t="shared" si="49"/>
        <v>55823</v>
      </c>
      <c r="AC372" s="21">
        <f t="shared" si="50"/>
        <v>0</v>
      </c>
      <c r="AD372" s="21">
        <f t="shared" si="52"/>
        <v>0</v>
      </c>
      <c r="AE372" s="21">
        <f t="shared" si="52"/>
        <v>0</v>
      </c>
    </row>
    <row r="373" spans="1:31" x14ac:dyDescent="0.3">
      <c r="A373" s="1">
        <f t="shared" si="44"/>
        <v>55853</v>
      </c>
      <c r="B373" s="52">
        <f>'OC A CONTRATAR US$'!B373*'OC A CONTRATAR'!$E373</f>
        <v>0</v>
      </c>
      <c r="C373" s="52">
        <f>'OC A CONTRATAR US$'!C373*'OC A CONTRATAR'!$E373</f>
        <v>0</v>
      </c>
      <c r="D373" s="52">
        <f>'OC A CONTRATAR US$'!D373*'OC A CONTRATAR'!$E373</f>
        <v>0</v>
      </c>
      <c r="E373" s="151">
        <f>IF($E$2=0,Encargos!C378,$E$2)</f>
        <v>5.35</v>
      </c>
      <c r="F373" s="1">
        <f t="shared" si="45"/>
        <v>55853</v>
      </c>
      <c r="G373" s="52">
        <f>'OC A CONTRATAR US$'!G373*'OC A CONTRATAR'!$J373</f>
        <v>0</v>
      </c>
      <c r="H373" s="52">
        <f>'OC A CONTRATAR US$'!H373*'OC A CONTRATAR'!$J373</f>
        <v>0</v>
      </c>
      <c r="I373" s="52">
        <f>'OC A CONTRATAR US$'!I373*'OC A CONTRATAR'!$J373</f>
        <v>0</v>
      </c>
      <c r="J373" s="151">
        <f>IF($J$2=0,Encargos!C378,$J$2)</f>
        <v>4.8413000000000004</v>
      </c>
      <c r="K373" s="1">
        <f t="shared" si="46"/>
        <v>55853</v>
      </c>
      <c r="L373" s="52">
        <f>'OC A CONTRATAR US$'!L373*'OC A CONTRATAR'!$O373</f>
        <v>0</v>
      </c>
      <c r="M373" s="52">
        <f>'OC A CONTRATAR US$'!M373*'OC A CONTRATAR'!$O373</f>
        <v>0</v>
      </c>
      <c r="N373" s="52">
        <f>'OC A CONTRATAR US$'!N373*'OC A CONTRATAR'!$O373</f>
        <v>0</v>
      </c>
      <c r="O373" s="151">
        <f>IF($O$2=0,Encargos!C378,$O$2)</f>
        <v>4.8413000000000004</v>
      </c>
      <c r="P373" s="1">
        <f t="shared" si="47"/>
        <v>55853</v>
      </c>
      <c r="Q373" s="52"/>
      <c r="R373" s="52"/>
      <c r="S373" s="52"/>
      <c r="T373" s="151">
        <f>IF($T$2=0,Encargos!M378,$T$2)</f>
        <v>0</v>
      </c>
      <c r="V373" s="1">
        <f t="shared" si="48"/>
        <v>55853</v>
      </c>
      <c r="W373" s="52">
        <v>0</v>
      </c>
      <c r="X373" s="52">
        <v>0</v>
      </c>
      <c r="Y373" s="52">
        <f t="shared" si="51"/>
        <v>0</v>
      </c>
      <c r="Z373" s="151"/>
      <c r="AB373" s="76">
        <f t="shared" si="49"/>
        <v>55853</v>
      </c>
      <c r="AC373" s="21">
        <f t="shared" si="50"/>
        <v>0</v>
      </c>
      <c r="AD373" s="21">
        <f t="shared" si="52"/>
        <v>0</v>
      </c>
      <c r="AE373" s="21">
        <f t="shared" si="52"/>
        <v>0</v>
      </c>
    </row>
    <row r="374" spans="1:31" x14ac:dyDescent="0.3">
      <c r="A374" s="1">
        <f t="shared" si="44"/>
        <v>55884</v>
      </c>
      <c r="B374" s="52">
        <f>'OC A CONTRATAR US$'!B374*'OC A CONTRATAR'!$E374</f>
        <v>0</v>
      </c>
      <c r="C374" s="52">
        <f>'OC A CONTRATAR US$'!C374*'OC A CONTRATAR'!$E374</f>
        <v>0</v>
      </c>
      <c r="D374" s="52">
        <f>'OC A CONTRATAR US$'!D374*'OC A CONTRATAR'!$E374</f>
        <v>0</v>
      </c>
      <c r="E374" s="151">
        <f>IF($E$2=0,Encargos!C379,$E$2)</f>
        <v>5.35</v>
      </c>
      <c r="F374" s="1">
        <f t="shared" si="45"/>
        <v>55884</v>
      </c>
      <c r="G374" s="52">
        <f>'OC A CONTRATAR US$'!G374*'OC A CONTRATAR'!$J374</f>
        <v>0</v>
      </c>
      <c r="H374" s="52">
        <f>'OC A CONTRATAR US$'!H374*'OC A CONTRATAR'!$J374</f>
        <v>0</v>
      </c>
      <c r="I374" s="52">
        <f>'OC A CONTRATAR US$'!I374*'OC A CONTRATAR'!$J374</f>
        <v>0</v>
      </c>
      <c r="J374" s="151">
        <f>IF($J$2=0,Encargos!C379,$J$2)</f>
        <v>4.8413000000000004</v>
      </c>
      <c r="K374" s="1">
        <f t="shared" si="46"/>
        <v>55884</v>
      </c>
      <c r="L374" s="52">
        <f>'OC A CONTRATAR US$'!L374*'OC A CONTRATAR'!$O374</f>
        <v>27204607.101715628</v>
      </c>
      <c r="M374" s="52">
        <f>'OC A CONTRATAR US$'!M374*'OC A CONTRATAR'!$O374</f>
        <v>8454779.284005519</v>
      </c>
      <c r="N374" s="52">
        <f>'OC A CONTRATAR US$'!N374*'OC A CONTRATAR'!$O374</f>
        <v>35659386.385721147</v>
      </c>
      <c r="O374" s="151">
        <f>IF($O$2=0,Encargos!C379,$O$2)</f>
        <v>4.8413000000000004</v>
      </c>
      <c r="P374" s="1">
        <f t="shared" si="47"/>
        <v>55884</v>
      </c>
      <c r="Q374" s="52"/>
      <c r="R374" s="52"/>
      <c r="S374" s="52"/>
      <c r="T374" s="151">
        <f>IF($T$2=0,Encargos!M379,$T$2)</f>
        <v>0</v>
      </c>
      <c r="V374" s="1">
        <f t="shared" si="48"/>
        <v>55884</v>
      </c>
      <c r="W374" s="52">
        <v>0</v>
      </c>
      <c r="X374" s="52">
        <v>0</v>
      </c>
      <c r="Y374" s="52">
        <f t="shared" si="51"/>
        <v>0</v>
      </c>
      <c r="Z374" s="151"/>
      <c r="AB374" s="76">
        <f t="shared" si="49"/>
        <v>55884</v>
      </c>
      <c r="AC374" s="21">
        <f t="shared" si="50"/>
        <v>0</v>
      </c>
      <c r="AD374" s="21">
        <f t="shared" si="52"/>
        <v>8454779.284005519</v>
      </c>
      <c r="AE374" s="21">
        <f t="shared" si="52"/>
        <v>35659386.385721147</v>
      </c>
    </row>
    <row r="375" spans="1:31" x14ac:dyDescent="0.3">
      <c r="A375" s="1">
        <f t="shared" si="44"/>
        <v>55915</v>
      </c>
      <c r="B375" s="52">
        <f>'OC A CONTRATAR US$'!B375*'OC A CONTRATAR'!$E375</f>
        <v>0</v>
      </c>
      <c r="C375" s="52">
        <f>'OC A CONTRATAR US$'!C375*'OC A CONTRATAR'!$E375</f>
        <v>0</v>
      </c>
      <c r="D375" s="52">
        <f>'OC A CONTRATAR US$'!D375*'OC A CONTRATAR'!$E375</f>
        <v>0</v>
      </c>
      <c r="E375" s="151">
        <f>IF($E$2=0,Encargos!C380,$E$2)</f>
        <v>5.35</v>
      </c>
      <c r="F375" s="1">
        <f t="shared" si="45"/>
        <v>55915</v>
      </c>
      <c r="G375" s="52">
        <f>'OC A CONTRATAR US$'!G375*'OC A CONTRATAR'!$J375</f>
        <v>0</v>
      </c>
      <c r="H375" s="52">
        <f>'OC A CONTRATAR US$'!H375*'OC A CONTRATAR'!$J375</f>
        <v>0</v>
      </c>
      <c r="I375" s="52">
        <f>'OC A CONTRATAR US$'!I375*'OC A CONTRATAR'!$J375</f>
        <v>0</v>
      </c>
      <c r="J375" s="151">
        <f>IF($J$2=0,Encargos!C380,$J$2)</f>
        <v>4.8413000000000004</v>
      </c>
      <c r="K375" s="1">
        <f t="shared" si="46"/>
        <v>55915</v>
      </c>
      <c r="L375" s="52">
        <f>'OC A CONTRATAR US$'!L375*'OC A CONTRATAR'!$O375</f>
        <v>0</v>
      </c>
      <c r="M375" s="52">
        <f>'OC A CONTRATAR US$'!M375*'OC A CONTRATAR'!$O375</f>
        <v>0</v>
      </c>
      <c r="N375" s="52">
        <f>'OC A CONTRATAR US$'!N375*'OC A CONTRATAR'!$O375</f>
        <v>0</v>
      </c>
      <c r="O375" s="151">
        <f>IF($O$2=0,Encargos!C380,$O$2)</f>
        <v>4.8413000000000004</v>
      </c>
      <c r="P375" s="1">
        <f t="shared" si="47"/>
        <v>55915</v>
      </c>
      <c r="Q375" s="52"/>
      <c r="R375" s="52"/>
      <c r="S375" s="52"/>
      <c r="T375" s="151">
        <f>IF($T$2=0,Encargos!M380,$T$2)</f>
        <v>0</v>
      </c>
      <c r="V375" s="1">
        <f t="shared" si="48"/>
        <v>55915</v>
      </c>
      <c r="W375" s="52">
        <v>0</v>
      </c>
      <c r="X375" s="52">
        <v>0</v>
      </c>
      <c r="Y375" s="52">
        <f t="shared" si="51"/>
        <v>0</v>
      </c>
      <c r="Z375" s="151"/>
      <c r="AB375" s="76">
        <f t="shared" si="49"/>
        <v>55915</v>
      </c>
      <c r="AC375" s="21">
        <f t="shared" si="50"/>
        <v>27204607.101715628</v>
      </c>
      <c r="AD375" s="21">
        <f t="shared" si="52"/>
        <v>0</v>
      </c>
      <c r="AE375" s="21">
        <f t="shared" si="52"/>
        <v>0</v>
      </c>
    </row>
    <row r="376" spans="1:31" x14ac:dyDescent="0.3">
      <c r="A376" s="1">
        <f t="shared" si="44"/>
        <v>55943</v>
      </c>
      <c r="B376" s="52">
        <f>'OC A CONTRATAR US$'!B376*'OC A CONTRATAR'!$E376</f>
        <v>0</v>
      </c>
      <c r="C376" s="52">
        <f>'OC A CONTRATAR US$'!C376*'OC A CONTRATAR'!$E376</f>
        <v>0</v>
      </c>
      <c r="D376" s="52">
        <f>'OC A CONTRATAR US$'!D376*'OC A CONTRATAR'!$E376</f>
        <v>0</v>
      </c>
      <c r="E376" s="151">
        <f>IF($E$2=0,Encargos!C381,$E$2)</f>
        <v>5.35</v>
      </c>
      <c r="F376" s="1">
        <f t="shared" si="45"/>
        <v>55943</v>
      </c>
      <c r="G376" s="52">
        <f>'OC A CONTRATAR US$'!G376*'OC A CONTRATAR'!$J376</f>
        <v>0</v>
      </c>
      <c r="H376" s="52">
        <f>'OC A CONTRATAR US$'!H376*'OC A CONTRATAR'!$J376</f>
        <v>0</v>
      </c>
      <c r="I376" s="52">
        <f>'OC A CONTRATAR US$'!I376*'OC A CONTRATAR'!$J376</f>
        <v>0</v>
      </c>
      <c r="J376" s="151">
        <f>IF($J$2=0,Encargos!C381,$J$2)</f>
        <v>4.8413000000000004</v>
      </c>
      <c r="K376" s="1">
        <f t="shared" si="46"/>
        <v>55943</v>
      </c>
      <c r="L376" s="52">
        <f>'OC A CONTRATAR US$'!L376*'OC A CONTRATAR'!$O376</f>
        <v>0</v>
      </c>
      <c r="M376" s="52">
        <f>'OC A CONTRATAR US$'!M376*'OC A CONTRATAR'!$O376</f>
        <v>0</v>
      </c>
      <c r="N376" s="52">
        <f>'OC A CONTRATAR US$'!N376*'OC A CONTRATAR'!$O376</f>
        <v>0</v>
      </c>
      <c r="O376" s="151">
        <f>IF($O$2=0,Encargos!C381,$O$2)</f>
        <v>4.8413000000000004</v>
      </c>
      <c r="P376" s="1">
        <f t="shared" si="47"/>
        <v>55943</v>
      </c>
      <c r="Q376" s="52"/>
      <c r="R376" s="52"/>
      <c r="S376" s="52"/>
      <c r="T376" s="151">
        <f>IF($T$2=0,Encargos!M381,$T$2)</f>
        <v>0</v>
      </c>
      <c r="V376" s="1">
        <f t="shared" si="48"/>
        <v>55943</v>
      </c>
      <c r="W376" s="52">
        <v>0</v>
      </c>
      <c r="X376" s="52">
        <v>0</v>
      </c>
      <c r="Y376" s="52">
        <f t="shared" si="51"/>
        <v>0</v>
      </c>
      <c r="Z376" s="151"/>
      <c r="AB376" s="76">
        <f t="shared" si="49"/>
        <v>55943</v>
      </c>
      <c r="AC376" s="21">
        <f t="shared" si="50"/>
        <v>0</v>
      </c>
      <c r="AD376" s="21">
        <f t="shared" si="52"/>
        <v>0</v>
      </c>
      <c r="AE376" s="21">
        <f t="shared" si="52"/>
        <v>0</v>
      </c>
    </row>
    <row r="377" spans="1:31" x14ac:dyDescent="0.3">
      <c r="A377" s="1">
        <f t="shared" si="44"/>
        <v>55974</v>
      </c>
      <c r="B377" s="52">
        <f>'OC A CONTRATAR US$'!B377*'OC A CONTRATAR'!$E377</f>
        <v>0</v>
      </c>
      <c r="C377" s="52">
        <f>'OC A CONTRATAR US$'!C377*'OC A CONTRATAR'!$E377</f>
        <v>0</v>
      </c>
      <c r="D377" s="52">
        <f>'OC A CONTRATAR US$'!D377*'OC A CONTRATAR'!$E377</f>
        <v>0</v>
      </c>
      <c r="E377" s="151">
        <f>IF($E$2=0,Encargos!C382,$E$2)</f>
        <v>5.35</v>
      </c>
      <c r="F377" s="1">
        <f t="shared" si="45"/>
        <v>55974</v>
      </c>
      <c r="G377" s="52">
        <f>'OC A CONTRATAR US$'!G377*'OC A CONTRATAR'!$J377</f>
        <v>0</v>
      </c>
      <c r="H377" s="52">
        <f>'OC A CONTRATAR US$'!H377*'OC A CONTRATAR'!$J377</f>
        <v>0</v>
      </c>
      <c r="I377" s="52">
        <f>'OC A CONTRATAR US$'!I377*'OC A CONTRATAR'!$J377</f>
        <v>0</v>
      </c>
      <c r="J377" s="151">
        <f>IF($J$2=0,Encargos!C382,$J$2)</f>
        <v>4.8413000000000004</v>
      </c>
      <c r="K377" s="1">
        <f t="shared" si="46"/>
        <v>55974</v>
      </c>
      <c r="L377" s="52">
        <f>'OC A CONTRATAR US$'!L377*'OC A CONTRATAR'!$O377</f>
        <v>0</v>
      </c>
      <c r="M377" s="52">
        <f>'OC A CONTRATAR US$'!M377*'OC A CONTRATAR'!$O377</f>
        <v>0</v>
      </c>
      <c r="N377" s="52">
        <f>'OC A CONTRATAR US$'!N377*'OC A CONTRATAR'!$O377</f>
        <v>0</v>
      </c>
      <c r="O377" s="151">
        <f>IF($O$2=0,Encargos!C382,$O$2)</f>
        <v>4.8413000000000004</v>
      </c>
      <c r="P377" s="1">
        <f t="shared" si="47"/>
        <v>55974</v>
      </c>
      <c r="Q377" s="52"/>
      <c r="R377" s="52"/>
      <c r="S377" s="52"/>
      <c r="T377" s="151">
        <f>IF($T$2=0,Encargos!M382,$T$2)</f>
        <v>0</v>
      </c>
      <c r="V377" s="1">
        <f t="shared" si="48"/>
        <v>55974</v>
      </c>
      <c r="W377" s="52">
        <v>0</v>
      </c>
      <c r="X377" s="52">
        <v>0</v>
      </c>
      <c r="Y377" s="52">
        <f t="shared" si="51"/>
        <v>0</v>
      </c>
      <c r="Z377" s="151"/>
      <c r="AB377" s="76">
        <f t="shared" si="49"/>
        <v>55974</v>
      </c>
      <c r="AC377" s="21">
        <f t="shared" si="50"/>
        <v>0</v>
      </c>
      <c r="AD377" s="21">
        <f t="shared" si="52"/>
        <v>0</v>
      </c>
      <c r="AE377" s="21">
        <f t="shared" si="52"/>
        <v>0</v>
      </c>
    </row>
    <row r="378" spans="1:31" x14ac:dyDescent="0.3">
      <c r="A378" s="1">
        <f t="shared" si="44"/>
        <v>56004</v>
      </c>
      <c r="B378" s="52">
        <f>'OC A CONTRATAR US$'!B378*'OC A CONTRATAR'!$E378</f>
        <v>0</v>
      </c>
      <c r="C378" s="52">
        <f>'OC A CONTRATAR US$'!C378*'OC A CONTRATAR'!$E378</f>
        <v>0</v>
      </c>
      <c r="D378" s="52">
        <f>'OC A CONTRATAR US$'!D378*'OC A CONTRATAR'!$E378</f>
        <v>0</v>
      </c>
      <c r="E378" s="151">
        <f>IF($E$2=0,Encargos!C383,$E$2)</f>
        <v>5.35</v>
      </c>
      <c r="F378" s="1">
        <f t="shared" si="45"/>
        <v>56004</v>
      </c>
      <c r="G378" s="52">
        <f>'OC A CONTRATAR US$'!G378*'OC A CONTRATAR'!$J378</f>
        <v>0</v>
      </c>
      <c r="H378" s="52">
        <f>'OC A CONTRATAR US$'!H378*'OC A CONTRATAR'!$J378</f>
        <v>0</v>
      </c>
      <c r="I378" s="52">
        <f>'OC A CONTRATAR US$'!I378*'OC A CONTRATAR'!$J378</f>
        <v>0</v>
      </c>
      <c r="J378" s="151">
        <f>IF($J$2=0,Encargos!C383,$J$2)</f>
        <v>4.8413000000000004</v>
      </c>
      <c r="K378" s="1">
        <f t="shared" si="46"/>
        <v>56004</v>
      </c>
      <c r="L378" s="52">
        <f>'OC A CONTRATAR US$'!L378*'OC A CONTRATAR'!$O378</f>
        <v>0</v>
      </c>
      <c r="M378" s="52">
        <f>'OC A CONTRATAR US$'!M378*'OC A CONTRATAR'!$O378</f>
        <v>0</v>
      </c>
      <c r="N378" s="52">
        <f>'OC A CONTRATAR US$'!N378*'OC A CONTRATAR'!$O378</f>
        <v>0</v>
      </c>
      <c r="O378" s="151">
        <f>IF($O$2=0,Encargos!C383,$O$2)</f>
        <v>4.8413000000000004</v>
      </c>
      <c r="P378" s="1">
        <f t="shared" si="47"/>
        <v>56004</v>
      </c>
      <c r="Q378" s="52"/>
      <c r="R378" s="52"/>
      <c r="S378" s="52"/>
      <c r="T378" s="151">
        <f>IF($T$2=0,Encargos!M383,$T$2)</f>
        <v>0</v>
      </c>
      <c r="V378" s="1">
        <f t="shared" si="48"/>
        <v>56004</v>
      </c>
      <c r="W378" s="52">
        <v>0</v>
      </c>
      <c r="X378" s="52">
        <v>0</v>
      </c>
      <c r="Y378" s="52">
        <f t="shared" si="51"/>
        <v>0</v>
      </c>
      <c r="Z378" s="151"/>
      <c r="AB378" s="76">
        <f t="shared" si="49"/>
        <v>56004</v>
      </c>
      <c r="AC378" s="21">
        <f t="shared" si="50"/>
        <v>0</v>
      </c>
      <c r="AD378" s="21">
        <f t="shared" si="52"/>
        <v>0</v>
      </c>
      <c r="AE378" s="21">
        <f t="shared" si="52"/>
        <v>0</v>
      </c>
    </row>
    <row r="379" spans="1:31" x14ac:dyDescent="0.3">
      <c r="A379" s="1">
        <f t="shared" si="44"/>
        <v>56035</v>
      </c>
      <c r="B379" s="52">
        <f>'OC A CONTRATAR US$'!B379*'OC A CONTRATAR'!$E379</f>
        <v>0</v>
      </c>
      <c r="C379" s="52">
        <f>'OC A CONTRATAR US$'!C379*'OC A CONTRATAR'!$E379</f>
        <v>0</v>
      </c>
      <c r="D379" s="52">
        <f>'OC A CONTRATAR US$'!D379*'OC A CONTRATAR'!$E379</f>
        <v>0</v>
      </c>
      <c r="E379" s="151">
        <f>IF($E$2=0,Encargos!C384,$E$2)</f>
        <v>5.35</v>
      </c>
      <c r="F379" s="1">
        <f t="shared" si="45"/>
        <v>56035</v>
      </c>
      <c r="G379" s="52">
        <f>'OC A CONTRATAR US$'!G379*'OC A CONTRATAR'!$J379</f>
        <v>0</v>
      </c>
      <c r="H379" s="52">
        <f>'OC A CONTRATAR US$'!H379*'OC A CONTRATAR'!$J379</f>
        <v>0</v>
      </c>
      <c r="I379" s="52">
        <f>'OC A CONTRATAR US$'!I379*'OC A CONTRATAR'!$J379</f>
        <v>0</v>
      </c>
      <c r="J379" s="151">
        <f>IF($J$2=0,Encargos!C384,$J$2)</f>
        <v>4.8413000000000004</v>
      </c>
      <c r="K379" s="1">
        <f t="shared" si="46"/>
        <v>56035</v>
      </c>
      <c r="L379" s="52">
        <f>'OC A CONTRATAR US$'!L379*'OC A CONTRATAR'!$O379</f>
        <v>0</v>
      </c>
      <c r="M379" s="52">
        <f>'OC A CONTRATAR US$'!M379*'OC A CONTRATAR'!$O379</f>
        <v>0</v>
      </c>
      <c r="N379" s="52">
        <f>'OC A CONTRATAR US$'!N379*'OC A CONTRATAR'!$O379</f>
        <v>0</v>
      </c>
      <c r="O379" s="151">
        <f>IF($O$2=0,Encargos!C384,$O$2)</f>
        <v>4.8413000000000004</v>
      </c>
      <c r="P379" s="1">
        <f t="shared" si="47"/>
        <v>56035</v>
      </c>
      <c r="Q379" s="52"/>
      <c r="R379" s="52"/>
      <c r="S379" s="52"/>
      <c r="T379" s="151">
        <f>IF($T$2=0,Encargos!M384,$T$2)</f>
        <v>0</v>
      </c>
      <c r="V379" s="1">
        <f t="shared" si="48"/>
        <v>56035</v>
      </c>
      <c r="W379" s="52">
        <v>0</v>
      </c>
      <c r="X379" s="52">
        <v>0</v>
      </c>
      <c r="Y379" s="52">
        <f t="shared" si="51"/>
        <v>0</v>
      </c>
      <c r="Z379" s="151"/>
      <c r="AB379" s="76">
        <f t="shared" si="49"/>
        <v>56035</v>
      </c>
      <c r="AC379" s="21">
        <f t="shared" si="50"/>
        <v>0</v>
      </c>
      <c r="AD379" s="21">
        <f t="shared" si="52"/>
        <v>0</v>
      </c>
      <c r="AE379" s="21">
        <f t="shared" si="52"/>
        <v>0</v>
      </c>
    </row>
    <row r="380" spans="1:31" x14ac:dyDescent="0.3">
      <c r="A380" s="1">
        <f t="shared" ref="A380:A443" si="53">EDATE(A379+1,1)-1</f>
        <v>56065</v>
      </c>
      <c r="B380" s="52">
        <f>'OC A CONTRATAR US$'!B380*'OC A CONTRATAR'!$E380</f>
        <v>0</v>
      </c>
      <c r="C380" s="52">
        <f>'OC A CONTRATAR US$'!C380*'OC A CONTRATAR'!$E380</f>
        <v>0</v>
      </c>
      <c r="D380" s="52">
        <f>'OC A CONTRATAR US$'!D380*'OC A CONTRATAR'!$E380</f>
        <v>0</v>
      </c>
      <c r="E380" s="151">
        <f>IF($E$2=0,Encargos!C385,$E$2)</f>
        <v>5.35</v>
      </c>
      <c r="F380" s="1">
        <f t="shared" ref="F380:F443" si="54">EDATE(F379+1,1)-1</f>
        <v>56065</v>
      </c>
      <c r="G380" s="52">
        <f>'OC A CONTRATAR US$'!G380*'OC A CONTRATAR'!$J380</f>
        <v>0</v>
      </c>
      <c r="H380" s="52">
        <f>'OC A CONTRATAR US$'!H380*'OC A CONTRATAR'!$J380</f>
        <v>0</v>
      </c>
      <c r="I380" s="52">
        <f>'OC A CONTRATAR US$'!I380*'OC A CONTRATAR'!$J380</f>
        <v>0</v>
      </c>
      <c r="J380" s="151">
        <f>IF($J$2=0,Encargos!C385,$J$2)</f>
        <v>4.8413000000000004</v>
      </c>
      <c r="K380" s="1">
        <f t="shared" ref="K380:K443" si="55">EDATE(K379+1,1)-1</f>
        <v>56065</v>
      </c>
      <c r="L380" s="52">
        <f>'OC A CONTRATAR US$'!L380*'OC A CONTRATAR'!$O380</f>
        <v>27204607.101715628</v>
      </c>
      <c r="M380" s="52">
        <f>'OC A CONTRATAR US$'!M380*'OC A CONTRATAR'!$O380</f>
        <v>7807965.568289239</v>
      </c>
      <c r="N380" s="52">
        <f>'OC A CONTRATAR US$'!N380*'OC A CONTRATAR'!$O380</f>
        <v>35012572.670004867</v>
      </c>
      <c r="O380" s="151">
        <f>IF($O$2=0,Encargos!C385,$O$2)</f>
        <v>4.8413000000000004</v>
      </c>
      <c r="P380" s="1">
        <f t="shared" ref="P380:P443" si="56">EDATE(P379+1,1)-1</f>
        <v>56065</v>
      </c>
      <c r="Q380" s="52"/>
      <c r="R380" s="52"/>
      <c r="S380" s="52"/>
      <c r="T380" s="151">
        <f>IF($T$2=0,Encargos!M385,$T$2)</f>
        <v>0</v>
      </c>
      <c r="V380" s="1">
        <f t="shared" ref="V380:V443" si="57">EDATE(V379+1,1)-1</f>
        <v>56065</v>
      </c>
      <c r="W380" s="52">
        <v>0</v>
      </c>
      <c r="X380" s="52">
        <v>0</v>
      </c>
      <c r="Y380" s="52">
        <f t="shared" si="51"/>
        <v>0</v>
      </c>
      <c r="Z380" s="151"/>
      <c r="AB380" s="76">
        <f t="shared" ref="AB380:AB443" si="58">EDATE(AB379+1,1)-1</f>
        <v>56065</v>
      </c>
      <c r="AC380" s="21">
        <f t="shared" si="50"/>
        <v>0</v>
      </c>
      <c r="AD380" s="21">
        <f t="shared" si="52"/>
        <v>7807965.568289239</v>
      </c>
      <c r="AE380" s="21">
        <f t="shared" si="52"/>
        <v>35012572.670004867</v>
      </c>
    </row>
    <row r="381" spans="1:31" x14ac:dyDescent="0.3">
      <c r="A381" s="1">
        <f t="shared" si="53"/>
        <v>56096</v>
      </c>
      <c r="B381" s="52">
        <f>'OC A CONTRATAR US$'!B381*'OC A CONTRATAR'!$E381</f>
        <v>0</v>
      </c>
      <c r="C381" s="52">
        <f>'OC A CONTRATAR US$'!C381*'OC A CONTRATAR'!$E381</f>
        <v>0</v>
      </c>
      <c r="D381" s="52">
        <f>'OC A CONTRATAR US$'!D381*'OC A CONTRATAR'!$E381</f>
        <v>0</v>
      </c>
      <c r="E381" s="151">
        <f>IF($E$2=0,Encargos!C386,$E$2)</f>
        <v>5.35</v>
      </c>
      <c r="F381" s="1">
        <f t="shared" si="54"/>
        <v>56096</v>
      </c>
      <c r="G381" s="52">
        <f>'OC A CONTRATAR US$'!G381*'OC A CONTRATAR'!$J381</f>
        <v>0</v>
      </c>
      <c r="H381" s="52">
        <f>'OC A CONTRATAR US$'!H381*'OC A CONTRATAR'!$J381</f>
        <v>0</v>
      </c>
      <c r="I381" s="52">
        <f>'OC A CONTRATAR US$'!I381*'OC A CONTRATAR'!$J381</f>
        <v>0</v>
      </c>
      <c r="J381" s="151">
        <f>IF($J$2=0,Encargos!C386,$J$2)</f>
        <v>4.8413000000000004</v>
      </c>
      <c r="K381" s="1">
        <f t="shared" si="55"/>
        <v>56096</v>
      </c>
      <c r="L381" s="52">
        <f>'OC A CONTRATAR US$'!L381*'OC A CONTRATAR'!$O381</f>
        <v>0</v>
      </c>
      <c r="M381" s="52">
        <f>'OC A CONTRATAR US$'!M381*'OC A CONTRATAR'!$O381</f>
        <v>0</v>
      </c>
      <c r="N381" s="52">
        <f>'OC A CONTRATAR US$'!N381*'OC A CONTRATAR'!$O381</f>
        <v>0</v>
      </c>
      <c r="O381" s="151">
        <f>IF($O$2=0,Encargos!C386,$O$2)</f>
        <v>4.8413000000000004</v>
      </c>
      <c r="P381" s="1">
        <f t="shared" si="56"/>
        <v>56096</v>
      </c>
      <c r="Q381" s="52"/>
      <c r="R381" s="52"/>
      <c r="S381" s="52"/>
      <c r="T381" s="151">
        <f>IF($T$2=0,Encargos!M386,$T$2)</f>
        <v>0</v>
      </c>
      <c r="V381" s="1">
        <f t="shared" si="57"/>
        <v>56096</v>
      </c>
      <c r="W381" s="52">
        <v>0</v>
      </c>
      <c r="X381" s="52">
        <v>0</v>
      </c>
      <c r="Y381" s="52">
        <f t="shared" si="51"/>
        <v>0</v>
      </c>
      <c r="Z381" s="151"/>
      <c r="AB381" s="76">
        <f t="shared" si="58"/>
        <v>56096</v>
      </c>
      <c r="AC381" s="21">
        <f t="shared" si="50"/>
        <v>27204607.101715628</v>
      </c>
      <c r="AD381" s="21">
        <f t="shared" si="52"/>
        <v>0</v>
      </c>
      <c r="AE381" s="21">
        <f t="shared" si="52"/>
        <v>0</v>
      </c>
    </row>
    <row r="382" spans="1:31" x14ac:dyDescent="0.3">
      <c r="A382" s="1">
        <f t="shared" si="53"/>
        <v>56127</v>
      </c>
      <c r="B382" s="52">
        <f>'OC A CONTRATAR US$'!B382*'OC A CONTRATAR'!$E382</f>
        <v>0</v>
      </c>
      <c r="C382" s="52">
        <f>'OC A CONTRATAR US$'!C382*'OC A CONTRATAR'!$E382</f>
        <v>0</v>
      </c>
      <c r="D382" s="52">
        <f>'OC A CONTRATAR US$'!D382*'OC A CONTRATAR'!$E382</f>
        <v>0</v>
      </c>
      <c r="E382" s="151">
        <f>IF($E$2=0,Encargos!C387,$E$2)</f>
        <v>5.35</v>
      </c>
      <c r="F382" s="1">
        <f t="shared" si="54"/>
        <v>56127</v>
      </c>
      <c r="G382" s="52">
        <f>'OC A CONTRATAR US$'!G382*'OC A CONTRATAR'!$J382</f>
        <v>0</v>
      </c>
      <c r="H382" s="52">
        <f>'OC A CONTRATAR US$'!H382*'OC A CONTRATAR'!$J382</f>
        <v>0</v>
      </c>
      <c r="I382" s="52">
        <f>'OC A CONTRATAR US$'!I382*'OC A CONTRATAR'!$J382</f>
        <v>0</v>
      </c>
      <c r="J382" s="151">
        <f>IF($J$2=0,Encargos!C387,$J$2)</f>
        <v>4.8413000000000004</v>
      </c>
      <c r="K382" s="1">
        <f t="shared" si="55"/>
        <v>56127</v>
      </c>
      <c r="L382" s="52">
        <f>'OC A CONTRATAR US$'!L382*'OC A CONTRATAR'!$O382</f>
        <v>0</v>
      </c>
      <c r="M382" s="52">
        <f>'OC A CONTRATAR US$'!M382*'OC A CONTRATAR'!$O382</f>
        <v>0</v>
      </c>
      <c r="N382" s="52">
        <f>'OC A CONTRATAR US$'!N382*'OC A CONTRATAR'!$O382</f>
        <v>0</v>
      </c>
      <c r="O382" s="151">
        <f>IF($O$2=0,Encargos!C387,$O$2)</f>
        <v>4.8413000000000004</v>
      </c>
      <c r="P382" s="1">
        <f t="shared" si="56"/>
        <v>56127</v>
      </c>
      <c r="Q382" s="52"/>
      <c r="R382" s="52"/>
      <c r="S382" s="52"/>
      <c r="T382" s="151">
        <f>IF($T$2=0,Encargos!M387,$T$2)</f>
        <v>0</v>
      </c>
      <c r="V382" s="1">
        <f t="shared" si="57"/>
        <v>56127</v>
      </c>
      <c r="W382" s="52">
        <v>0</v>
      </c>
      <c r="X382" s="52">
        <v>0</v>
      </c>
      <c r="Y382" s="52">
        <f t="shared" si="51"/>
        <v>0</v>
      </c>
      <c r="Z382" s="151"/>
      <c r="AB382" s="76">
        <f t="shared" si="58"/>
        <v>56127</v>
      </c>
      <c r="AC382" s="21">
        <f t="shared" si="50"/>
        <v>0</v>
      </c>
      <c r="AD382" s="21">
        <f t="shared" si="52"/>
        <v>0</v>
      </c>
      <c r="AE382" s="21">
        <f t="shared" si="52"/>
        <v>0</v>
      </c>
    </row>
    <row r="383" spans="1:31" x14ac:dyDescent="0.3">
      <c r="A383" s="1">
        <f t="shared" si="53"/>
        <v>56157</v>
      </c>
      <c r="B383" s="52">
        <f>'OC A CONTRATAR US$'!B383*'OC A CONTRATAR'!$E383</f>
        <v>0</v>
      </c>
      <c r="C383" s="52">
        <f>'OC A CONTRATAR US$'!C383*'OC A CONTRATAR'!$E383</f>
        <v>0</v>
      </c>
      <c r="D383" s="52">
        <f>'OC A CONTRATAR US$'!D383*'OC A CONTRATAR'!$E383</f>
        <v>0</v>
      </c>
      <c r="E383" s="151">
        <f>IF($E$2=0,Encargos!C388,$E$2)</f>
        <v>5.35</v>
      </c>
      <c r="F383" s="1">
        <f t="shared" si="54"/>
        <v>56157</v>
      </c>
      <c r="G383" s="52">
        <f>'OC A CONTRATAR US$'!G383*'OC A CONTRATAR'!$J383</f>
        <v>0</v>
      </c>
      <c r="H383" s="52">
        <f>'OC A CONTRATAR US$'!H383*'OC A CONTRATAR'!$J383</f>
        <v>0</v>
      </c>
      <c r="I383" s="52">
        <f>'OC A CONTRATAR US$'!I383*'OC A CONTRATAR'!$J383</f>
        <v>0</v>
      </c>
      <c r="J383" s="151">
        <f>IF($J$2=0,Encargos!C388,$J$2)</f>
        <v>4.8413000000000004</v>
      </c>
      <c r="K383" s="1">
        <f t="shared" si="55"/>
        <v>56157</v>
      </c>
      <c r="L383" s="52">
        <f>'OC A CONTRATAR US$'!L383*'OC A CONTRATAR'!$O383</f>
        <v>0</v>
      </c>
      <c r="M383" s="52">
        <f>'OC A CONTRATAR US$'!M383*'OC A CONTRATAR'!$O383</f>
        <v>0</v>
      </c>
      <c r="N383" s="52">
        <f>'OC A CONTRATAR US$'!N383*'OC A CONTRATAR'!$O383</f>
        <v>0</v>
      </c>
      <c r="O383" s="151">
        <f>IF($O$2=0,Encargos!C388,$O$2)</f>
        <v>4.8413000000000004</v>
      </c>
      <c r="P383" s="1">
        <f t="shared" si="56"/>
        <v>56157</v>
      </c>
      <c r="Q383" s="52"/>
      <c r="R383" s="52"/>
      <c r="S383" s="52"/>
      <c r="T383" s="151">
        <f>IF($T$2=0,Encargos!M388,$T$2)</f>
        <v>0</v>
      </c>
      <c r="V383" s="1">
        <f t="shared" si="57"/>
        <v>56157</v>
      </c>
      <c r="W383" s="52">
        <v>0</v>
      </c>
      <c r="X383" s="52">
        <v>0</v>
      </c>
      <c r="Y383" s="52">
        <f t="shared" si="51"/>
        <v>0</v>
      </c>
      <c r="Z383" s="151"/>
      <c r="AB383" s="76">
        <f t="shared" si="58"/>
        <v>56157</v>
      </c>
      <c r="AC383" s="21">
        <f t="shared" si="50"/>
        <v>0</v>
      </c>
      <c r="AD383" s="21">
        <f t="shared" si="52"/>
        <v>0</v>
      </c>
      <c r="AE383" s="21">
        <f t="shared" si="52"/>
        <v>0</v>
      </c>
    </row>
    <row r="384" spans="1:31" x14ac:dyDescent="0.3">
      <c r="A384" s="1">
        <f t="shared" si="53"/>
        <v>56188</v>
      </c>
      <c r="B384" s="52">
        <f>'OC A CONTRATAR US$'!B384*'OC A CONTRATAR'!$E384</f>
        <v>0</v>
      </c>
      <c r="C384" s="52">
        <f>'OC A CONTRATAR US$'!C384*'OC A CONTRATAR'!$E384</f>
        <v>0</v>
      </c>
      <c r="D384" s="52">
        <f>'OC A CONTRATAR US$'!D384*'OC A CONTRATAR'!$E384</f>
        <v>0</v>
      </c>
      <c r="E384" s="151">
        <f>IF($E$2=0,Encargos!C389,$E$2)</f>
        <v>5.35</v>
      </c>
      <c r="F384" s="1">
        <f t="shared" si="54"/>
        <v>56188</v>
      </c>
      <c r="G384" s="52">
        <f>'OC A CONTRATAR US$'!G384*'OC A CONTRATAR'!$J384</f>
        <v>0</v>
      </c>
      <c r="H384" s="52">
        <f>'OC A CONTRATAR US$'!H384*'OC A CONTRATAR'!$J384</f>
        <v>0</v>
      </c>
      <c r="I384" s="52">
        <f>'OC A CONTRATAR US$'!I384*'OC A CONTRATAR'!$J384</f>
        <v>0</v>
      </c>
      <c r="J384" s="151">
        <f>IF($J$2=0,Encargos!C389,$J$2)</f>
        <v>4.8413000000000004</v>
      </c>
      <c r="K384" s="1">
        <f t="shared" si="55"/>
        <v>56188</v>
      </c>
      <c r="L384" s="52">
        <f>'OC A CONTRATAR US$'!L384*'OC A CONTRATAR'!$O384</f>
        <v>0</v>
      </c>
      <c r="M384" s="52">
        <f>'OC A CONTRATAR US$'!M384*'OC A CONTRATAR'!$O384</f>
        <v>0</v>
      </c>
      <c r="N384" s="52">
        <f>'OC A CONTRATAR US$'!N384*'OC A CONTRATAR'!$O384</f>
        <v>0</v>
      </c>
      <c r="O384" s="151">
        <f>IF($O$2=0,Encargos!C389,$O$2)</f>
        <v>4.8413000000000004</v>
      </c>
      <c r="P384" s="1">
        <f t="shared" si="56"/>
        <v>56188</v>
      </c>
      <c r="Q384" s="52"/>
      <c r="R384" s="52"/>
      <c r="S384" s="52"/>
      <c r="T384" s="151">
        <f>IF($T$2=0,Encargos!M389,$T$2)</f>
        <v>0</v>
      </c>
      <c r="V384" s="1">
        <f t="shared" si="57"/>
        <v>56188</v>
      </c>
      <c r="W384" s="52">
        <v>0</v>
      </c>
      <c r="X384" s="52">
        <v>0</v>
      </c>
      <c r="Y384" s="52">
        <f t="shared" si="51"/>
        <v>0</v>
      </c>
      <c r="Z384" s="151"/>
      <c r="AB384" s="76">
        <f t="shared" si="58"/>
        <v>56188</v>
      </c>
      <c r="AC384" s="21">
        <f t="shared" si="50"/>
        <v>0</v>
      </c>
      <c r="AD384" s="21">
        <f t="shared" si="52"/>
        <v>0</v>
      </c>
      <c r="AE384" s="21">
        <f t="shared" si="52"/>
        <v>0</v>
      </c>
    </row>
    <row r="385" spans="1:31" x14ac:dyDescent="0.3">
      <c r="A385" s="1">
        <f t="shared" si="53"/>
        <v>56218</v>
      </c>
      <c r="B385" s="52">
        <f>'OC A CONTRATAR US$'!B385*'OC A CONTRATAR'!$E385</f>
        <v>0</v>
      </c>
      <c r="C385" s="52">
        <f>'OC A CONTRATAR US$'!C385*'OC A CONTRATAR'!$E385</f>
        <v>0</v>
      </c>
      <c r="D385" s="52">
        <f>'OC A CONTRATAR US$'!D385*'OC A CONTRATAR'!$E385</f>
        <v>0</v>
      </c>
      <c r="E385" s="151">
        <f>IF($E$2=0,Encargos!C390,$E$2)</f>
        <v>5.35</v>
      </c>
      <c r="F385" s="1">
        <f t="shared" si="54"/>
        <v>56218</v>
      </c>
      <c r="G385" s="52">
        <f>'OC A CONTRATAR US$'!G385*'OC A CONTRATAR'!$J385</f>
        <v>0</v>
      </c>
      <c r="H385" s="52">
        <f>'OC A CONTRATAR US$'!H385*'OC A CONTRATAR'!$J385</f>
        <v>0</v>
      </c>
      <c r="I385" s="52">
        <f>'OC A CONTRATAR US$'!I385*'OC A CONTRATAR'!$J385</f>
        <v>0</v>
      </c>
      <c r="J385" s="151">
        <f>IF($J$2=0,Encargos!C390,$J$2)</f>
        <v>4.8413000000000004</v>
      </c>
      <c r="K385" s="1">
        <f t="shared" si="55"/>
        <v>56218</v>
      </c>
      <c r="L385" s="52">
        <f>'OC A CONTRATAR US$'!L385*'OC A CONTRATAR'!$O385</f>
        <v>0</v>
      </c>
      <c r="M385" s="52">
        <f>'OC A CONTRATAR US$'!M385*'OC A CONTRATAR'!$O385</f>
        <v>0</v>
      </c>
      <c r="N385" s="52">
        <f>'OC A CONTRATAR US$'!N385*'OC A CONTRATAR'!$O385</f>
        <v>0</v>
      </c>
      <c r="O385" s="151">
        <f>IF($O$2=0,Encargos!C390,$O$2)</f>
        <v>4.8413000000000004</v>
      </c>
      <c r="P385" s="1">
        <f t="shared" si="56"/>
        <v>56218</v>
      </c>
      <c r="Q385" s="52"/>
      <c r="R385" s="52"/>
      <c r="S385" s="52"/>
      <c r="T385" s="151">
        <f>IF($T$2=0,Encargos!M390,$T$2)</f>
        <v>0</v>
      </c>
      <c r="V385" s="1">
        <f t="shared" si="57"/>
        <v>56218</v>
      </c>
      <c r="W385" s="52">
        <v>0</v>
      </c>
      <c r="X385" s="52">
        <v>0</v>
      </c>
      <c r="Y385" s="52">
        <f t="shared" si="51"/>
        <v>0</v>
      </c>
      <c r="Z385" s="151"/>
      <c r="AB385" s="76">
        <f t="shared" si="58"/>
        <v>56218</v>
      </c>
      <c r="AC385" s="21">
        <f t="shared" si="50"/>
        <v>0</v>
      </c>
      <c r="AD385" s="21">
        <f t="shared" si="52"/>
        <v>0</v>
      </c>
      <c r="AE385" s="21">
        <f t="shared" si="52"/>
        <v>0</v>
      </c>
    </row>
    <row r="386" spans="1:31" x14ac:dyDescent="0.3">
      <c r="A386" s="1">
        <f t="shared" si="53"/>
        <v>56249</v>
      </c>
      <c r="B386" s="52">
        <f>'OC A CONTRATAR US$'!B386*'OC A CONTRATAR'!$E386</f>
        <v>0</v>
      </c>
      <c r="C386" s="52">
        <f>'OC A CONTRATAR US$'!C386*'OC A CONTRATAR'!$E386</f>
        <v>0</v>
      </c>
      <c r="D386" s="52">
        <f>'OC A CONTRATAR US$'!D386*'OC A CONTRATAR'!$E386</f>
        <v>0</v>
      </c>
      <c r="E386" s="151">
        <f>IF($E$2=0,Encargos!C391,$E$2)</f>
        <v>5.35</v>
      </c>
      <c r="F386" s="1">
        <f t="shared" si="54"/>
        <v>56249</v>
      </c>
      <c r="G386" s="52">
        <f>'OC A CONTRATAR US$'!G386*'OC A CONTRATAR'!$J386</f>
        <v>0</v>
      </c>
      <c r="H386" s="52">
        <f>'OC A CONTRATAR US$'!H386*'OC A CONTRATAR'!$J386</f>
        <v>0</v>
      </c>
      <c r="I386" s="52">
        <f>'OC A CONTRATAR US$'!I386*'OC A CONTRATAR'!$J386</f>
        <v>0</v>
      </c>
      <c r="J386" s="151">
        <f>IF($J$2=0,Encargos!C391,$J$2)</f>
        <v>4.8413000000000004</v>
      </c>
      <c r="K386" s="1">
        <f t="shared" si="55"/>
        <v>56249</v>
      </c>
      <c r="L386" s="52">
        <f>'OC A CONTRATAR US$'!L386*'OC A CONTRATAR'!$O386</f>
        <v>27204607.101715628</v>
      </c>
      <c r="M386" s="52">
        <f>'OC A CONTRATAR US$'!M386*'OC A CONTRATAR'!$O386</f>
        <v>7246953.6720047025</v>
      </c>
      <c r="N386" s="52">
        <f>'OC A CONTRATAR US$'!N386*'OC A CONTRATAR'!$O386</f>
        <v>34451560.773720331</v>
      </c>
      <c r="O386" s="151">
        <f>IF($O$2=0,Encargos!C391,$O$2)</f>
        <v>4.8413000000000004</v>
      </c>
      <c r="P386" s="1">
        <f t="shared" si="56"/>
        <v>56249</v>
      </c>
      <c r="Q386" s="52"/>
      <c r="R386" s="52"/>
      <c r="S386" s="52"/>
      <c r="T386" s="151">
        <f>IF($T$2=0,Encargos!M391,$T$2)</f>
        <v>0</v>
      </c>
      <c r="V386" s="1">
        <f t="shared" si="57"/>
        <v>56249</v>
      </c>
      <c r="W386" s="52">
        <v>0</v>
      </c>
      <c r="X386" s="52">
        <v>0</v>
      </c>
      <c r="Y386" s="52">
        <f t="shared" si="51"/>
        <v>0</v>
      </c>
      <c r="Z386" s="151"/>
      <c r="AB386" s="76">
        <f t="shared" si="58"/>
        <v>56249</v>
      </c>
      <c r="AC386" s="21">
        <f t="shared" si="50"/>
        <v>0</v>
      </c>
      <c r="AD386" s="21">
        <f t="shared" si="52"/>
        <v>7246953.6720047025</v>
      </c>
      <c r="AE386" s="21">
        <f t="shared" si="52"/>
        <v>34451560.773720331</v>
      </c>
    </row>
    <row r="387" spans="1:31" x14ac:dyDescent="0.3">
      <c r="A387" s="1">
        <f t="shared" si="53"/>
        <v>56280</v>
      </c>
      <c r="B387" s="52">
        <f>'OC A CONTRATAR US$'!B387*'OC A CONTRATAR'!$E387</f>
        <v>0</v>
      </c>
      <c r="C387" s="52">
        <f>'OC A CONTRATAR US$'!C387*'OC A CONTRATAR'!$E387</f>
        <v>0</v>
      </c>
      <c r="D387" s="52">
        <f>'OC A CONTRATAR US$'!D387*'OC A CONTRATAR'!$E387</f>
        <v>0</v>
      </c>
      <c r="E387" s="151">
        <f>IF($E$2=0,Encargos!C392,$E$2)</f>
        <v>5.35</v>
      </c>
      <c r="F387" s="1">
        <f t="shared" si="54"/>
        <v>56280</v>
      </c>
      <c r="G387" s="52">
        <f>'OC A CONTRATAR US$'!G387*'OC A CONTRATAR'!$J387</f>
        <v>0</v>
      </c>
      <c r="H387" s="52">
        <f>'OC A CONTRATAR US$'!H387*'OC A CONTRATAR'!$J387</f>
        <v>0</v>
      </c>
      <c r="I387" s="52">
        <f>'OC A CONTRATAR US$'!I387*'OC A CONTRATAR'!$J387</f>
        <v>0</v>
      </c>
      <c r="J387" s="151">
        <f>IF($J$2=0,Encargos!C392,$J$2)</f>
        <v>4.8413000000000004</v>
      </c>
      <c r="K387" s="1">
        <f t="shared" si="55"/>
        <v>56280</v>
      </c>
      <c r="L387" s="52">
        <f>'OC A CONTRATAR US$'!L387*'OC A CONTRATAR'!$O387</f>
        <v>0</v>
      </c>
      <c r="M387" s="52">
        <f>'OC A CONTRATAR US$'!M387*'OC A CONTRATAR'!$O387</f>
        <v>0</v>
      </c>
      <c r="N387" s="52">
        <f>'OC A CONTRATAR US$'!N387*'OC A CONTRATAR'!$O387</f>
        <v>0</v>
      </c>
      <c r="O387" s="151">
        <f>IF($O$2=0,Encargos!C392,$O$2)</f>
        <v>4.8413000000000004</v>
      </c>
      <c r="P387" s="1">
        <f t="shared" si="56"/>
        <v>56280</v>
      </c>
      <c r="Q387" s="52"/>
      <c r="R387" s="52"/>
      <c r="S387" s="52"/>
      <c r="T387" s="151">
        <f>IF($T$2=0,Encargos!M392,$T$2)</f>
        <v>0</v>
      </c>
      <c r="V387" s="1">
        <f t="shared" si="57"/>
        <v>56280</v>
      </c>
      <c r="W387" s="52">
        <v>0</v>
      </c>
      <c r="X387" s="52">
        <v>0</v>
      </c>
      <c r="Y387" s="52">
        <f t="shared" si="51"/>
        <v>0</v>
      </c>
      <c r="Z387" s="151"/>
      <c r="AB387" s="76">
        <f t="shared" si="58"/>
        <v>56280</v>
      </c>
      <c r="AC387" s="21">
        <f t="shared" ref="AC387:AC450" si="59">SUMIF($A$2:$Z$2,AC$2,$A386:$Z387)</f>
        <v>27204607.101715628</v>
      </c>
      <c r="AD387" s="21">
        <f t="shared" si="52"/>
        <v>0</v>
      </c>
      <c r="AE387" s="21">
        <f t="shared" si="52"/>
        <v>0</v>
      </c>
    </row>
    <row r="388" spans="1:31" x14ac:dyDescent="0.3">
      <c r="A388" s="1">
        <f t="shared" si="53"/>
        <v>56308</v>
      </c>
      <c r="B388" s="52">
        <f>'OC A CONTRATAR US$'!B388*'OC A CONTRATAR'!$E388</f>
        <v>0</v>
      </c>
      <c r="C388" s="52">
        <f>'OC A CONTRATAR US$'!C388*'OC A CONTRATAR'!$E388</f>
        <v>0</v>
      </c>
      <c r="D388" s="52">
        <f>'OC A CONTRATAR US$'!D388*'OC A CONTRATAR'!$E388</f>
        <v>0</v>
      </c>
      <c r="E388" s="151">
        <f>IF($E$2=0,Encargos!C393,$E$2)</f>
        <v>5.35</v>
      </c>
      <c r="F388" s="1">
        <f t="shared" si="54"/>
        <v>56308</v>
      </c>
      <c r="G388" s="52">
        <f>'OC A CONTRATAR US$'!G388*'OC A CONTRATAR'!$J388</f>
        <v>0</v>
      </c>
      <c r="H388" s="52">
        <f>'OC A CONTRATAR US$'!H388*'OC A CONTRATAR'!$J388</f>
        <v>0</v>
      </c>
      <c r="I388" s="52">
        <f>'OC A CONTRATAR US$'!I388*'OC A CONTRATAR'!$J388</f>
        <v>0</v>
      </c>
      <c r="J388" s="151">
        <f>IF($J$2=0,Encargos!C393,$J$2)</f>
        <v>4.8413000000000004</v>
      </c>
      <c r="K388" s="1">
        <f t="shared" si="55"/>
        <v>56308</v>
      </c>
      <c r="L388" s="52">
        <f>'OC A CONTRATAR US$'!L388*'OC A CONTRATAR'!$O388</f>
        <v>0</v>
      </c>
      <c r="M388" s="52">
        <f>'OC A CONTRATAR US$'!M388*'OC A CONTRATAR'!$O388</f>
        <v>0</v>
      </c>
      <c r="N388" s="52">
        <f>'OC A CONTRATAR US$'!N388*'OC A CONTRATAR'!$O388</f>
        <v>0</v>
      </c>
      <c r="O388" s="151">
        <f>IF($O$2=0,Encargos!C393,$O$2)</f>
        <v>4.8413000000000004</v>
      </c>
      <c r="P388" s="1">
        <f t="shared" si="56"/>
        <v>56308</v>
      </c>
      <c r="Q388" s="52"/>
      <c r="R388" s="52"/>
      <c r="S388" s="52"/>
      <c r="T388" s="151">
        <f>IF($T$2=0,Encargos!M393,$T$2)</f>
        <v>0</v>
      </c>
      <c r="V388" s="1">
        <f t="shared" si="57"/>
        <v>56308</v>
      </c>
      <c r="W388" s="52">
        <v>0</v>
      </c>
      <c r="X388" s="52">
        <v>0</v>
      </c>
      <c r="Y388" s="52">
        <f t="shared" ref="Y388:Y451" si="60">W388+X388</f>
        <v>0</v>
      </c>
      <c r="Z388" s="151"/>
      <c r="AB388" s="76">
        <f t="shared" si="58"/>
        <v>56308</v>
      </c>
      <c r="AC388" s="21">
        <f t="shared" si="59"/>
        <v>0</v>
      </c>
      <c r="AD388" s="21">
        <f t="shared" si="52"/>
        <v>0</v>
      </c>
      <c r="AE388" s="21">
        <f t="shared" si="52"/>
        <v>0</v>
      </c>
    </row>
    <row r="389" spans="1:31" x14ac:dyDescent="0.3">
      <c r="A389" s="1">
        <f t="shared" si="53"/>
        <v>56339</v>
      </c>
      <c r="B389" s="52">
        <f>'OC A CONTRATAR US$'!B389*'OC A CONTRATAR'!$E389</f>
        <v>0</v>
      </c>
      <c r="C389" s="52">
        <f>'OC A CONTRATAR US$'!C389*'OC A CONTRATAR'!$E389</f>
        <v>0</v>
      </c>
      <c r="D389" s="52">
        <f>'OC A CONTRATAR US$'!D389*'OC A CONTRATAR'!$E389</f>
        <v>0</v>
      </c>
      <c r="E389" s="151">
        <f>IF($E$2=0,Encargos!C394,$E$2)</f>
        <v>5.35</v>
      </c>
      <c r="F389" s="1">
        <f t="shared" si="54"/>
        <v>56339</v>
      </c>
      <c r="G389" s="52">
        <f>'OC A CONTRATAR US$'!G389*'OC A CONTRATAR'!$J389</f>
        <v>0</v>
      </c>
      <c r="H389" s="52">
        <f>'OC A CONTRATAR US$'!H389*'OC A CONTRATAR'!$J389</f>
        <v>0</v>
      </c>
      <c r="I389" s="52">
        <f>'OC A CONTRATAR US$'!I389*'OC A CONTRATAR'!$J389</f>
        <v>0</v>
      </c>
      <c r="J389" s="151">
        <f>IF($J$2=0,Encargos!C394,$J$2)</f>
        <v>4.8413000000000004</v>
      </c>
      <c r="K389" s="1">
        <f t="shared" si="55"/>
        <v>56339</v>
      </c>
      <c r="L389" s="52">
        <f>'OC A CONTRATAR US$'!L389*'OC A CONTRATAR'!$O389</f>
        <v>0</v>
      </c>
      <c r="M389" s="52">
        <f>'OC A CONTRATAR US$'!M389*'OC A CONTRATAR'!$O389</f>
        <v>0</v>
      </c>
      <c r="N389" s="52">
        <f>'OC A CONTRATAR US$'!N389*'OC A CONTRATAR'!$O389</f>
        <v>0</v>
      </c>
      <c r="O389" s="151">
        <f>IF($O$2=0,Encargos!C394,$O$2)</f>
        <v>4.8413000000000004</v>
      </c>
      <c r="P389" s="1">
        <f t="shared" si="56"/>
        <v>56339</v>
      </c>
      <c r="Q389" s="52"/>
      <c r="R389" s="52"/>
      <c r="S389" s="52"/>
      <c r="T389" s="151">
        <f>IF($T$2=0,Encargos!M394,$T$2)</f>
        <v>0</v>
      </c>
      <c r="V389" s="1">
        <f t="shared" si="57"/>
        <v>56339</v>
      </c>
      <c r="W389" s="52">
        <v>0</v>
      </c>
      <c r="X389" s="52">
        <v>0</v>
      </c>
      <c r="Y389" s="52">
        <f t="shared" si="60"/>
        <v>0</v>
      </c>
      <c r="Z389" s="151"/>
      <c r="AB389" s="76">
        <f t="shared" si="58"/>
        <v>56339</v>
      </c>
      <c r="AC389" s="21">
        <f t="shared" si="59"/>
        <v>0</v>
      </c>
      <c r="AD389" s="21">
        <f t="shared" si="52"/>
        <v>0</v>
      </c>
      <c r="AE389" s="21">
        <f t="shared" si="52"/>
        <v>0</v>
      </c>
    </row>
    <row r="390" spans="1:31" x14ac:dyDescent="0.3">
      <c r="A390" s="1">
        <f t="shared" si="53"/>
        <v>56369</v>
      </c>
      <c r="B390" s="52">
        <f>'OC A CONTRATAR US$'!B390*'OC A CONTRATAR'!$E390</f>
        <v>0</v>
      </c>
      <c r="C390" s="52">
        <f>'OC A CONTRATAR US$'!C390*'OC A CONTRATAR'!$E390</f>
        <v>0</v>
      </c>
      <c r="D390" s="52">
        <f>'OC A CONTRATAR US$'!D390*'OC A CONTRATAR'!$E390</f>
        <v>0</v>
      </c>
      <c r="E390" s="151">
        <f>IF($E$2=0,Encargos!C395,$E$2)</f>
        <v>5.35</v>
      </c>
      <c r="F390" s="1">
        <f t="shared" si="54"/>
        <v>56369</v>
      </c>
      <c r="G390" s="52">
        <f>'OC A CONTRATAR US$'!G390*'OC A CONTRATAR'!$J390</f>
        <v>0</v>
      </c>
      <c r="H390" s="52">
        <f>'OC A CONTRATAR US$'!H390*'OC A CONTRATAR'!$J390</f>
        <v>0</v>
      </c>
      <c r="I390" s="52">
        <f>'OC A CONTRATAR US$'!I390*'OC A CONTRATAR'!$J390</f>
        <v>0</v>
      </c>
      <c r="J390" s="151">
        <f>IF($J$2=0,Encargos!C395,$J$2)</f>
        <v>4.8413000000000004</v>
      </c>
      <c r="K390" s="1">
        <f t="shared" si="55"/>
        <v>56369</v>
      </c>
      <c r="L390" s="52">
        <f>'OC A CONTRATAR US$'!L390*'OC A CONTRATAR'!$O390</f>
        <v>0</v>
      </c>
      <c r="M390" s="52">
        <f>'OC A CONTRATAR US$'!M390*'OC A CONTRATAR'!$O390</f>
        <v>0</v>
      </c>
      <c r="N390" s="52">
        <f>'OC A CONTRATAR US$'!N390*'OC A CONTRATAR'!$O390</f>
        <v>0</v>
      </c>
      <c r="O390" s="151">
        <f>IF($O$2=0,Encargos!C395,$O$2)</f>
        <v>4.8413000000000004</v>
      </c>
      <c r="P390" s="1">
        <f t="shared" si="56"/>
        <v>56369</v>
      </c>
      <c r="Q390" s="52"/>
      <c r="R390" s="52"/>
      <c r="S390" s="52"/>
      <c r="T390" s="151">
        <f>IF($T$2=0,Encargos!M395,$T$2)</f>
        <v>0</v>
      </c>
      <c r="V390" s="1">
        <f t="shared" si="57"/>
        <v>56369</v>
      </c>
      <c r="W390" s="52">
        <v>0</v>
      </c>
      <c r="X390" s="52">
        <v>0</v>
      </c>
      <c r="Y390" s="52">
        <f t="shared" si="60"/>
        <v>0</v>
      </c>
      <c r="Z390" s="151"/>
      <c r="AB390" s="76">
        <f t="shared" si="58"/>
        <v>56369</v>
      </c>
      <c r="AC390" s="21">
        <f t="shared" si="59"/>
        <v>0</v>
      </c>
      <c r="AD390" s="21">
        <f t="shared" si="52"/>
        <v>0</v>
      </c>
      <c r="AE390" s="21">
        <f t="shared" si="52"/>
        <v>0</v>
      </c>
    </row>
    <row r="391" spans="1:31" x14ac:dyDescent="0.3">
      <c r="A391" s="1">
        <f t="shared" si="53"/>
        <v>56400</v>
      </c>
      <c r="B391" s="52">
        <f>'OC A CONTRATAR US$'!B391*'OC A CONTRATAR'!$E391</f>
        <v>0</v>
      </c>
      <c r="C391" s="52">
        <f>'OC A CONTRATAR US$'!C391*'OC A CONTRATAR'!$E391</f>
        <v>0</v>
      </c>
      <c r="D391" s="52">
        <f>'OC A CONTRATAR US$'!D391*'OC A CONTRATAR'!$E391</f>
        <v>0</v>
      </c>
      <c r="E391" s="151">
        <f>IF($E$2=0,Encargos!C396,$E$2)</f>
        <v>5.35</v>
      </c>
      <c r="F391" s="1">
        <f t="shared" si="54"/>
        <v>56400</v>
      </c>
      <c r="G391" s="52">
        <f>'OC A CONTRATAR US$'!G391*'OC A CONTRATAR'!$J391</f>
        <v>0</v>
      </c>
      <c r="H391" s="52">
        <f>'OC A CONTRATAR US$'!H391*'OC A CONTRATAR'!$J391</f>
        <v>0</v>
      </c>
      <c r="I391" s="52">
        <f>'OC A CONTRATAR US$'!I391*'OC A CONTRATAR'!$J391</f>
        <v>0</v>
      </c>
      <c r="J391" s="151">
        <f>IF($J$2=0,Encargos!C396,$J$2)</f>
        <v>4.8413000000000004</v>
      </c>
      <c r="K391" s="1">
        <f t="shared" si="55"/>
        <v>56400</v>
      </c>
      <c r="L391" s="52">
        <f>'OC A CONTRATAR US$'!L391*'OC A CONTRATAR'!$O391</f>
        <v>0</v>
      </c>
      <c r="M391" s="52">
        <f>'OC A CONTRATAR US$'!M391*'OC A CONTRATAR'!$O391</f>
        <v>0</v>
      </c>
      <c r="N391" s="52">
        <f>'OC A CONTRATAR US$'!N391*'OC A CONTRATAR'!$O391</f>
        <v>0</v>
      </c>
      <c r="O391" s="151">
        <f>IF($O$2=0,Encargos!C396,$O$2)</f>
        <v>4.8413000000000004</v>
      </c>
      <c r="P391" s="1">
        <f t="shared" si="56"/>
        <v>56400</v>
      </c>
      <c r="Q391" s="52"/>
      <c r="R391" s="52"/>
      <c r="S391" s="52"/>
      <c r="T391" s="151">
        <f>IF($T$2=0,Encargos!M396,$T$2)</f>
        <v>0</v>
      </c>
      <c r="V391" s="1">
        <f t="shared" si="57"/>
        <v>56400</v>
      </c>
      <c r="W391" s="52">
        <v>0</v>
      </c>
      <c r="X391" s="52">
        <v>0</v>
      </c>
      <c r="Y391" s="52">
        <f t="shared" si="60"/>
        <v>0</v>
      </c>
      <c r="Z391" s="151"/>
      <c r="AB391" s="76">
        <f t="shared" si="58"/>
        <v>56400</v>
      </c>
      <c r="AC391" s="21">
        <f t="shared" si="59"/>
        <v>0</v>
      </c>
      <c r="AD391" s="21">
        <f t="shared" si="52"/>
        <v>0</v>
      </c>
      <c r="AE391" s="21">
        <f t="shared" si="52"/>
        <v>0</v>
      </c>
    </row>
    <row r="392" spans="1:31" x14ac:dyDescent="0.3">
      <c r="A392" s="1">
        <f t="shared" si="53"/>
        <v>56430</v>
      </c>
      <c r="B392" s="52">
        <f>'OC A CONTRATAR US$'!B392*'OC A CONTRATAR'!$E392</f>
        <v>0</v>
      </c>
      <c r="C392" s="52">
        <f>'OC A CONTRATAR US$'!C392*'OC A CONTRATAR'!$E392</f>
        <v>0</v>
      </c>
      <c r="D392" s="52">
        <f>'OC A CONTRATAR US$'!D392*'OC A CONTRATAR'!$E392</f>
        <v>0</v>
      </c>
      <c r="E392" s="151">
        <f>IF($E$2=0,Encargos!C397,$E$2)</f>
        <v>5.35</v>
      </c>
      <c r="F392" s="1">
        <f t="shared" si="54"/>
        <v>56430</v>
      </c>
      <c r="G392" s="52">
        <f>'OC A CONTRATAR US$'!G392*'OC A CONTRATAR'!$J392</f>
        <v>0</v>
      </c>
      <c r="H392" s="52">
        <f>'OC A CONTRATAR US$'!H392*'OC A CONTRATAR'!$J392</f>
        <v>0</v>
      </c>
      <c r="I392" s="52">
        <f>'OC A CONTRATAR US$'!I392*'OC A CONTRATAR'!$J392</f>
        <v>0</v>
      </c>
      <c r="J392" s="151">
        <f>IF($J$2=0,Encargos!C397,$J$2)</f>
        <v>4.8413000000000004</v>
      </c>
      <c r="K392" s="1">
        <f t="shared" si="55"/>
        <v>56430</v>
      </c>
      <c r="L392" s="52">
        <f>'OC A CONTRATAR US$'!L392*'OC A CONTRATAR'!$O392</f>
        <v>27204607.101715628</v>
      </c>
      <c r="M392" s="52">
        <f>'OC A CONTRATAR US$'!M392*'OC A CONTRATAR'!$O392</f>
        <v>6606740.0962447338</v>
      </c>
      <c r="N392" s="52">
        <f>'OC A CONTRATAR US$'!N392*'OC A CONTRATAR'!$O392</f>
        <v>33811347.197960362</v>
      </c>
      <c r="O392" s="151">
        <f>IF($O$2=0,Encargos!C397,$O$2)</f>
        <v>4.8413000000000004</v>
      </c>
      <c r="P392" s="1">
        <f t="shared" si="56"/>
        <v>56430</v>
      </c>
      <c r="Q392" s="52"/>
      <c r="R392" s="52"/>
      <c r="S392" s="52"/>
      <c r="T392" s="151">
        <f>IF($T$2=0,Encargos!M397,$T$2)</f>
        <v>0</v>
      </c>
      <c r="V392" s="1">
        <f t="shared" si="57"/>
        <v>56430</v>
      </c>
      <c r="W392" s="52">
        <v>0</v>
      </c>
      <c r="X392" s="52">
        <v>0</v>
      </c>
      <c r="Y392" s="52">
        <f t="shared" si="60"/>
        <v>0</v>
      </c>
      <c r="Z392" s="151"/>
      <c r="AB392" s="76">
        <f t="shared" si="58"/>
        <v>56430</v>
      </c>
      <c r="AC392" s="21">
        <f t="shared" si="59"/>
        <v>0</v>
      </c>
      <c r="AD392" s="21">
        <f t="shared" si="52"/>
        <v>6606740.0962447338</v>
      </c>
      <c r="AE392" s="21">
        <f t="shared" si="52"/>
        <v>33811347.197960362</v>
      </c>
    </row>
    <row r="393" spans="1:31" x14ac:dyDescent="0.3">
      <c r="A393" s="1">
        <f t="shared" si="53"/>
        <v>56461</v>
      </c>
      <c r="B393" s="52">
        <f>'OC A CONTRATAR US$'!B393*'OC A CONTRATAR'!$E393</f>
        <v>0</v>
      </c>
      <c r="C393" s="52">
        <f>'OC A CONTRATAR US$'!C393*'OC A CONTRATAR'!$E393</f>
        <v>0</v>
      </c>
      <c r="D393" s="52">
        <f>'OC A CONTRATAR US$'!D393*'OC A CONTRATAR'!$E393</f>
        <v>0</v>
      </c>
      <c r="E393" s="151">
        <f>IF($E$2=0,Encargos!C398,$E$2)</f>
        <v>5.35</v>
      </c>
      <c r="F393" s="1">
        <f t="shared" si="54"/>
        <v>56461</v>
      </c>
      <c r="G393" s="52">
        <f>'OC A CONTRATAR US$'!G393*'OC A CONTRATAR'!$J393</f>
        <v>0</v>
      </c>
      <c r="H393" s="52">
        <f>'OC A CONTRATAR US$'!H393*'OC A CONTRATAR'!$J393</f>
        <v>0</v>
      </c>
      <c r="I393" s="52">
        <f>'OC A CONTRATAR US$'!I393*'OC A CONTRATAR'!$J393</f>
        <v>0</v>
      </c>
      <c r="J393" s="151">
        <f>IF($J$2=0,Encargos!C398,$J$2)</f>
        <v>4.8413000000000004</v>
      </c>
      <c r="K393" s="1">
        <f t="shared" si="55"/>
        <v>56461</v>
      </c>
      <c r="L393" s="52">
        <f>'OC A CONTRATAR US$'!L393*'OC A CONTRATAR'!$O393</f>
        <v>0</v>
      </c>
      <c r="M393" s="52">
        <f>'OC A CONTRATAR US$'!M393*'OC A CONTRATAR'!$O393</f>
        <v>0</v>
      </c>
      <c r="N393" s="52">
        <f>'OC A CONTRATAR US$'!N393*'OC A CONTRATAR'!$O393</f>
        <v>0</v>
      </c>
      <c r="O393" s="151">
        <f>IF($O$2=0,Encargos!C398,$O$2)</f>
        <v>4.8413000000000004</v>
      </c>
      <c r="P393" s="1">
        <f t="shared" si="56"/>
        <v>56461</v>
      </c>
      <c r="Q393" s="52"/>
      <c r="R393" s="52"/>
      <c r="S393" s="52"/>
      <c r="T393" s="151">
        <f>IF($T$2=0,Encargos!M398,$T$2)</f>
        <v>0</v>
      </c>
      <c r="V393" s="1">
        <f t="shared" si="57"/>
        <v>56461</v>
      </c>
      <c r="W393" s="52">
        <v>0</v>
      </c>
      <c r="X393" s="52">
        <v>0</v>
      </c>
      <c r="Y393" s="52">
        <f t="shared" si="60"/>
        <v>0</v>
      </c>
      <c r="Z393" s="151"/>
      <c r="AB393" s="76">
        <f t="shared" si="58"/>
        <v>56461</v>
      </c>
      <c r="AC393" s="21">
        <f t="shared" si="59"/>
        <v>27204607.101715628</v>
      </c>
      <c r="AD393" s="21">
        <f t="shared" si="52"/>
        <v>0</v>
      </c>
      <c r="AE393" s="21">
        <f t="shared" si="52"/>
        <v>0</v>
      </c>
    </row>
    <row r="394" spans="1:31" x14ac:dyDescent="0.3">
      <c r="A394" s="1">
        <f t="shared" si="53"/>
        <v>56492</v>
      </c>
      <c r="B394" s="52">
        <f>'OC A CONTRATAR US$'!B394*'OC A CONTRATAR'!$E394</f>
        <v>0</v>
      </c>
      <c r="C394" s="52">
        <f>'OC A CONTRATAR US$'!C394*'OC A CONTRATAR'!$E394</f>
        <v>0</v>
      </c>
      <c r="D394" s="52">
        <f>'OC A CONTRATAR US$'!D394*'OC A CONTRATAR'!$E394</f>
        <v>0</v>
      </c>
      <c r="E394" s="151">
        <f>IF($E$2=0,Encargos!C399,$E$2)</f>
        <v>5.35</v>
      </c>
      <c r="F394" s="1">
        <f t="shared" si="54"/>
        <v>56492</v>
      </c>
      <c r="G394" s="52">
        <f>'OC A CONTRATAR US$'!G394*'OC A CONTRATAR'!$J394</f>
        <v>0</v>
      </c>
      <c r="H394" s="52">
        <f>'OC A CONTRATAR US$'!H394*'OC A CONTRATAR'!$J394</f>
        <v>0</v>
      </c>
      <c r="I394" s="52">
        <f>'OC A CONTRATAR US$'!I394*'OC A CONTRATAR'!$J394</f>
        <v>0</v>
      </c>
      <c r="J394" s="151">
        <f>IF($J$2=0,Encargos!C399,$J$2)</f>
        <v>4.8413000000000004</v>
      </c>
      <c r="K394" s="1">
        <f t="shared" si="55"/>
        <v>56492</v>
      </c>
      <c r="L394" s="52">
        <f>'OC A CONTRATAR US$'!L394*'OC A CONTRATAR'!$O394</f>
        <v>0</v>
      </c>
      <c r="M394" s="52">
        <f>'OC A CONTRATAR US$'!M394*'OC A CONTRATAR'!$O394</f>
        <v>0</v>
      </c>
      <c r="N394" s="52">
        <f>'OC A CONTRATAR US$'!N394*'OC A CONTRATAR'!$O394</f>
        <v>0</v>
      </c>
      <c r="O394" s="151">
        <f>IF($O$2=0,Encargos!C399,$O$2)</f>
        <v>4.8413000000000004</v>
      </c>
      <c r="P394" s="1">
        <f t="shared" si="56"/>
        <v>56492</v>
      </c>
      <c r="Q394" s="52"/>
      <c r="R394" s="52"/>
      <c r="S394" s="52"/>
      <c r="T394" s="151">
        <f>IF($T$2=0,Encargos!M399,$T$2)</f>
        <v>0</v>
      </c>
      <c r="V394" s="1">
        <f t="shared" si="57"/>
        <v>56492</v>
      </c>
      <c r="W394" s="52">
        <v>0</v>
      </c>
      <c r="X394" s="52">
        <v>0</v>
      </c>
      <c r="Y394" s="52">
        <f t="shared" si="60"/>
        <v>0</v>
      </c>
      <c r="Z394" s="151"/>
      <c r="AB394" s="76">
        <f t="shared" si="58"/>
        <v>56492</v>
      </c>
      <c r="AC394" s="21">
        <f t="shared" si="59"/>
        <v>0</v>
      </c>
      <c r="AD394" s="21">
        <f t="shared" si="52"/>
        <v>0</v>
      </c>
      <c r="AE394" s="21">
        <f t="shared" si="52"/>
        <v>0</v>
      </c>
    </row>
    <row r="395" spans="1:31" x14ac:dyDescent="0.3">
      <c r="A395" s="1">
        <f t="shared" si="53"/>
        <v>56522</v>
      </c>
      <c r="B395" s="52">
        <f>'OC A CONTRATAR US$'!B395*'OC A CONTRATAR'!$E395</f>
        <v>0</v>
      </c>
      <c r="C395" s="52">
        <f>'OC A CONTRATAR US$'!C395*'OC A CONTRATAR'!$E395</f>
        <v>0</v>
      </c>
      <c r="D395" s="52">
        <f>'OC A CONTRATAR US$'!D395*'OC A CONTRATAR'!$E395</f>
        <v>0</v>
      </c>
      <c r="E395" s="151">
        <f>IF($E$2=0,Encargos!C400,$E$2)</f>
        <v>5.35</v>
      </c>
      <c r="F395" s="1">
        <f t="shared" si="54"/>
        <v>56522</v>
      </c>
      <c r="G395" s="52">
        <f>'OC A CONTRATAR US$'!G395*'OC A CONTRATAR'!$J395</f>
        <v>0</v>
      </c>
      <c r="H395" s="52">
        <f>'OC A CONTRATAR US$'!H395*'OC A CONTRATAR'!$J395</f>
        <v>0</v>
      </c>
      <c r="I395" s="52">
        <f>'OC A CONTRATAR US$'!I395*'OC A CONTRATAR'!$J395</f>
        <v>0</v>
      </c>
      <c r="J395" s="151">
        <f>IF($J$2=0,Encargos!C400,$J$2)</f>
        <v>4.8413000000000004</v>
      </c>
      <c r="K395" s="1">
        <f t="shared" si="55"/>
        <v>56522</v>
      </c>
      <c r="L395" s="52">
        <f>'OC A CONTRATAR US$'!L395*'OC A CONTRATAR'!$O395</f>
        <v>0</v>
      </c>
      <c r="M395" s="52">
        <f>'OC A CONTRATAR US$'!M395*'OC A CONTRATAR'!$O395</f>
        <v>0</v>
      </c>
      <c r="N395" s="52">
        <f>'OC A CONTRATAR US$'!N395*'OC A CONTRATAR'!$O395</f>
        <v>0</v>
      </c>
      <c r="O395" s="151">
        <f>IF($O$2=0,Encargos!C400,$O$2)</f>
        <v>4.8413000000000004</v>
      </c>
      <c r="P395" s="1">
        <f t="shared" si="56"/>
        <v>56522</v>
      </c>
      <c r="Q395" s="52"/>
      <c r="R395" s="52"/>
      <c r="S395" s="52"/>
      <c r="T395" s="151">
        <f>IF($T$2=0,Encargos!M400,$T$2)</f>
        <v>0</v>
      </c>
      <c r="V395" s="1">
        <f t="shared" si="57"/>
        <v>56522</v>
      </c>
      <c r="W395" s="52">
        <v>0</v>
      </c>
      <c r="X395" s="52">
        <v>0</v>
      </c>
      <c r="Y395" s="52">
        <f t="shared" si="60"/>
        <v>0</v>
      </c>
      <c r="Z395" s="151"/>
      <c r="AB395" s="76">
        <f t="shared" si="58"/>
        <v>56522</v>
      </c>
      <c r="AC395" s="21">
        <f t="shared" si="59"/>
        <v>0</v>
      </c>
      <c r="AD395" s="21">
        <f t="shared" si="52"/>
        <v>0</v>
      </c>
      <c r="AE395" s="21">
        <f t="shared" si="52"/>
        <v>0</v>
      </c>
    </row>
    <row r="396" spans="1:31" x14ac:dyDescent="0.3">
      <c r="A396" s="1">
        <f t="shared" si="53"/>
        <v>56553</v>
      </c>
      <c r="B396" s="52">
        <f>'OC A CONTRATAR US$'!B396*'OC A CONTRATAR'!$E396</f>
        <v>0</v>
      </c>
      <c r="C396" s="52">
        <f>'OC A CONTRATAR US$'!C396*'OC A CONTRATAR'!$E396</f>
        <v>0</v>
      </c>
      <c r="D396" s="52">
        <f>'OC A CONTRATAR US$'!D396*'OC A CONTRATAR'!$E396</f>
        <v>0</v>
      </c>
      <c r="E396" s="151">
        <f>IF($E$2=0,Encargos!C401,$E$2)</f>
        <v>5.35</v>
      </c>
      <c r="F396" s="1">
        <f t="shared" si="54"/>
        <v>56553</v>
      </c>
      <c r="G396" s="52">
        <f>'OC A CONTRATAR US$'!G396*'OC A CONTRATAR'!$J396</f>
        <v>0</v>
      </c>
      <c r="H396" s="52">
        <f>'OC A CONTRATAR US$'!H396*'OC A CONTRATAR'!$J396</f>
        <v>0</v>
      </c>
      <c r="I396" s="52">
        <f>'OC A CONTRATAR US$'!I396*'OC A CONTRATAR'!$J396</f>
        <v>0</v>
      </c>
      <c r="J396" s="151">
        <f>IF($J$2=0,Encargos!C401,$J$2)</f>
        <v>4.8413000000000004</v>
      </c>
      <c r="K396" s="1">
        <f t="shared" si="55"/>
        <v>56553</v>
      </c>
      <c r="L396" s="52">
        <f>'OC A CONTRATAR US$'!L396*'OC A CONTRATAR'!$O396</f>
        <v>0</v>
      </c>
      <c r="M396" s="52">
        <f>'OC A CONTRATAR US$'!M396*'OC A CONTRATAR'!$O396</f>
        <v>0</v>
      </c>
      <c r="N396" s="52">
        <f>'OC A CONTRATAR US$'!N396*'OC A CONTRATAR'!$O396</f>
        <v>0</v>
      </c>
      <c r="O396" s="151">
        <f>IF($O$2=0,Encargos!C401,$O$2)</f>
        <v>4.8413000000000004</v>
      </c>
      <c r="P396" s="1">
        <f t="shared" si="56"/>
        <v>56553</v>
      </c>
      <c r="Q396" s="52"/>
      <c r="R396" s="52"/>
      <c r="S396" s="52"/>
      <c r="T396" s="151">
        <f>IF($T$2=0,Encargos!M401,$T$2)</f>
        <v>0</v>
      </c>
      <c r="V396" s="1">
        <f t="shared" si="57"/>
        <v>56553</v>
      </c>
      <c r="W396" s="52">
        <v>0</v>
      </c>
      <c r="X396" s="52">
        <v>0</v>
      </c>
      <c r="Y396" s="52">
        <f t="shared" si="60"/>
        <v>0</v>
      </c>
      <c r="Z396" s="151"/>
      <c r="AB396" s="76">
        <f t="shared" si="58"/>
        <v>56553</v>
      </c>
      <c r="AC396" s="21">
        <f t="shared" si="59"/>
        <v>0</v>
      </c>
      <c r="AD396" s="21">
        <f t="shared" si="52"/>
        <v>0</v>
      </c>
      <c r="AE396" s="21">
        <f t="shared" si="52"/>
        <v>0</v>
      </c>
    </row>
    <row r="397" spans="1:31" x14ac:dyDescent="0.3">
      <c r="A397" s="1">
        <f t="shared" si="53"/>
        <v>56583</v>
      </c>
      <c r="B397" s="52">
        <f>'OC A CONTRATAR US$'!B397*'OC A CONTRATAR'!$E397</f>
        <v>0</v>
      </c>
      <c r="C397" s="52">
        <f>'OC A CONTRATAR US$'!C397*'OC A CONTRATAR'!$E397</f>
        <v>0</v>
      </c>
      <c r="D397" s="52">
        <f>'OC A CONTRATAR US$'!D397*'OC A CONTRATAR'!$E397</f>
        <v>0</v>
      </c>
      <c r="E397" s="151">
        <f>IF($E$2=0,Encargos!C402,$E$2)</f>
        <v>5.35</v>
      </c>
      <c r="F397" s="1">
        <f t="shared" si="54"/>
        <v>56583</v>
      </c>
      <c r="G397" s="52">
        <f>'OC A CONTRATAR US$'!G397*'OC A CONTRATAR'!$J397</f>
        <v>0</v>
      </c>
      <c r="H397" s="52">
        <f>'OC A CONTRATAR US$'!H397*'OC A CONTRATAR'!$J397</f>
        <v>0</v>
      </c>
      <c r="I397" s="52">
        <f>'OC A CONTRATAR US$'!I397*'OC A CONTRATAR'!$J397</f>
        <v>0</v>
      </c>
      <c r="J397" s="151">
        <f>IF($J$2=0,Encargos!C402,$J$2)</f>
        <v>4.8413000000000004</v>
      </c>
      <c r="K397" s="1">
        <f t="shared" si="55"/>
        <v>56583</v>
      </c>
      <c r="L397" s="52">
        <f>'OC A CONTRATAR US$'!L397*'OC A CONTRATAR'!$O397</f>
        <v>0</v>
      </c>
      <c r="M397" s="52">
        <f>'OC A CONTRATAR US$'!M397*'OC A CONTRATAR'!$O397</f>
        <v>0</v>
      </c>
      <c r="N397" s="52">
        <f>'OC A CONTRATAR US$'!N397*'OC A CONTRATAR'!$O397</f>
        <v>0</v>
      </c>
      <c r="O397" s="151">
        <f>IF($O$2=0,Encargos!C402,$O$2)</f>
        <v>4.8413000000000004</v>
      </c>
      <c r="P397" s="1">
        <f t="shared" si="56"/>
        <v>56583</v>
      </c>
      <c r="Q397" s="52"/>
      <c r="R397" s="52"/>
      <c r="S397" s="52"/>
      <c r="T397" s="151">
        <f>IF($T$2=0,Encargos!M402,$T$2)</f>
        <v>0</v>
      </c>
      <c r="V397" s="1">
        <f t="shared" si="57"/>
        <v>56583</v>
      </c>
      <c r="W397" s="52">
        <v>0</v>
      </c>
      <c r="X397" s="52">
        <v>0</v>
      </c>
      <c r="Y397" s="52">
        <f t="shared" si="60"/>
        <v>0</v>
      </c>
      <c r="Z397" s="151"/>
      <c r="AB397" s="76">
        <f t="shared" si="58"/>
        <v>56583</v>
      </c>
      <c r="AC397" s="21">
        <f t="shared" si="59"/>
        <v>0</v>
      </c>
      <c r="AD397" s="21">
        <f t="shared" si="52"/>
        <v>0</v>
      </c>
      <c r="AE397" s="21">
        <f t="shared" si="52"/>
        <v>0</v>
      </c>
    </row>
    <row r="398" spans="1:31" x14ac:dyDescent="0.3">
      <c r="A398" s="1">
        <f t="shared" si="53"/>
        <v>56614</v>
      </c>
      <c r="B398" s="52">
        <f>'OC A CONTRATAR US$'!B398*'OC A CONTRATAR'!$E398</f>
        <v>0</v>
      </c>
      <c r="C398" s="52">
        <f>'OC A CONTRATAR US$'!C398*'OC A CONTRATAR'!$E398</f>
        <v>0</v>
      </c>
      <c r="D398" s="52">
        <f>'OC A CONTRATAR US$'!D398*'OC A CONTRATAR'!$E398</f>
        <v>0</v>
      </c>
      <c r="E398" s="151">
        <f>IF($E$2=0,Encargos!C403,$E$2)</f>
        <v>5.35</v>
      </c>
      <c r="F398" s="1">
        <f t="shared" si="54"/>
        <v>56614</v>
      </c>
      <c r="G398" s="52">
        <f>'OC A CONTRATAR US$'!G398*'OC A CONTRATAR'!$J398</f>
        <v>0</v>
      </c>
      <c r="H398" s="52">
        <f>'OC A CONTRATAR US$'!H398*'OC A CONTRATAR'!$J398</f>
        <v>0</v>
      </c>
      <c r="I398" s="52">
        <f>'OC A CONTRATAR US$'!I398*'OC A CONTRATAR'!$J398</f>
        <v>0</v>
      </c>
      <c r="J398" s="151">
        <f>IF($J$2=0,Encargos!C403,$J$2)</f>
        <v>4.8413000000000004</v>
      </c>
      <c r="K398" s="1">
        <f t="shared" si="55"/>
        <v>56614</v>
      </c>
      <c r="L398" s="52">
        <f>'OC A CONTRATAR US$'!L398*'OC A CONTRATAR'!$O398</f>
        <v>27204607.101715628</v>
      </c>
      <c r="M398" s="52">
        <f>'OC A CONTRATAR US$'!M398*'OC A CONTRATAR'!$O398</f>
        <v>6039128.0600039354</v>
      </c>
      <c r="N398" s="52">
        <f>'OC A CONTRATAR US$'!N398*'OC A CONTRATAR'!$O398</f>
        <v>33243735.161719561</v>
      </c>
      <c r="O398" s="151">
        <f>IF($O$2=0,Encargos!C403,$O$2)</f>
        <v>4.8413000000000004</v>
      </c>
      <c r="P398" s="1">
        <f t="shared" si="56"/>
        <v>56614</v>
      </c>
      <c r="Q398" s="52"/>
      <c r="R398" s="52"/>
      <c r="S398" s="52"/>
      <c r="T398" s="151">
        <f>IF($T$2=0,Encargos!M403,$T$2)</f>
        <v>0</v>
      </c>
      <c r="V398" s="1">
        <f t="shared" si="57"/>
        <v>56614</v>
      </c>
      <c r="W398" s="52">
        <v>0</v>
      </c>
      <c r="X398" s="52">
        <v>0</v>
      </c>
      <c r="Y398" s="52">
        <f t="shared" si="60"/>
        <v>0</v>
      </c>
      <c r="Z398" s="151"/>
      <c r="AB398" s="76">
        <f t="shared" si="58"/>
        <v>56614</v>
      </c>
      <c r="AC398" s="21">
        <f t="shared" si="59"/>
        <v>0</v>
      </c>
      <c r="AD398" s="21">
        <f t="shared" si="52"/>
        <v>6039128.0600039354</v>
      </c>
      <c r="AE398" s="21">
        <f t="shared" si="52"/>
        <v>33243735.161719561</v>
      </c>
    </row>
    <row r="399" spans="1:31" x14ac:dyDescent="0.3">
      <c r="A399" s="1">
        <f t="shared" si="53"/>
        <v>56645</v>
      </c>
      <c r="B399" s="6"/>
      <c r="C399" s="6"/>
      <c r="D399" s="6"/>
      <c r="E399" s="151">
        <f>IF($E$2=0,Encargos!C404,$E$2)</f>
        <v>5.35</v>
      </c>
      <c r="F399" s="1">
        <f t="shared" si="54"/>
        <v>56645</v>
      </c>
      <c r="G399" s="6"/>
      <c r="H399" s="6"/>
      <c r="I399" s="6"/>
      <c r="J399" s="151">
        <f>IF($J$2=0,Encargos!C404,$J$2)</f>
        <v>4.8413000000000004</v>
      </c>
      <c r="K399" s="1">
        <f t="shared" si="55"/>
        <v>56645</v>
      </c>
      <c r="L399" s="52">
        <f>'OC A CONTRATAR US$'!L399*'OC A CONTRATAR'!$O399</f>
        <v>0</v>
      </c>
      <c r="M399" s="52">
        <f>'OC A CONTRATAR US$'!M399*'OC A CONTRATAR'!$O399</f>
        <v>0</v>
      </c>
      <c r="N399" s="52">
        <f>'OC A CONTRATAR US$'!N399*'OC A CONTRATAR'!$O399</f>
        <v>0</v>
      </c>
      <c r="O399" s="151">
        <f>IF($O$2=0,Encargos!C404,$O$2)</f>
        <v>4.8413000000000004</v>
      </c>
      <c r="P399" s="1">
        <f t="shared" si="56"/>
        <v>56645</v>
      </c>
      <c r="Q399" s="6"/>
      <c r="R399" s="6"/>
      <c r="S399" s="6"/>
      <c r="T399" s="151">
        <f>IF($T$2=0,Encargos!M404,$T$2)</f>
        <v>0</v>
      </c>
      <c r="V399" s="1">
        <f t="shared" si="57"/>
        <v>56645</v>
      </c>
      <c r="W399" s="52">
        <v>0</v>
      </c>
      <c r="X399" s="52">
        <v>0</v>
      </c>
      <c r="Y399" s="52">
        <f t="shared" si="60"/>
        <v>0</v>
      </c>
      <c r="Z399" s="151"/>
      <c r="AB399" s="76">
        <f t="shared" si="58"/>
        <v>56645</v>
      </c>
      <c r="AC399" s="21">
        <f t="shared" si="59"/>
        <v>27204607.101715628</v>
      </c>
      <c r="AD399" s="21">
        <f t="shared" si="52"/>
        <v>0</v>
      </c>
      <c r="AE399" s="21">
        <f t="shared" si="52"/>
        <v>0</v>
      </c>
    </row>
    <row r="400" spans="1:31" x14ac:dyDescent="0.3">
      <c r="A400" s="1">
        <f t="shared" si="53"/>
        <v>56673</v>
      </c>
      <c r="B400" s="6"/>
      <c r="C400" s="6"/>
      <c r="D400" s="6"/>
      <c r="E400" s="151">
        <f>IF($E$2=0,Encargos!C405,$E$2)</f>
        <v>5.35</v>
      </c>
      <c r="F400" s="1">
        <f t="shared" si="54"/>
        <v>56673</v>
      </c>
      <c r="G400" s="6"/>
      <c r="H400" s="6"/>
      <c r="I400" s="6"/>
      <c r="J400" s="151">
        <f>IF($J$2=0,Encargos!C405,$J$2)</f>
        <v>4.8413000000000004</v>
      </c>
      <c r="K400" s="1">
        <f t="shared" si="55"/>
        <v>56673</v>
      </c>
      <c r="L400" s="52">
        <f>'OC A CONTRATAR US$'!L400*'OC A CONTRATAR'!$O400</f>
        <v>0</v>
      </c>
      <c r="M400" s="52">
        <f>'OC A CONTRATAR US$'!M400*'OC A CONTRATAR'!$O400</f>
        <v>0</v>
      </c>
      <c r="N400" s="52">
        <f>'OC A CONTRATAR US$'!N400*'OC A CONTRATAR'!$O400</f>
        <v>0</v>
      </c>
      <c r="O400" s="151">
        <f>IF($O$2=0,Encargos!C405,$O$2)</f>
        <v>4.8413000000000004</v>
      </c>
      <c r="P400" s="1">
        <f t="shared" si="56"/>
        <v>56673</v>
      </c>
      <c r="Q400" s="6"/>
      <c r="R400" s="6"/>
      <c r="S400" s="6"/>
      <c r="T400" s="151">
        <f>IF($T$2=0,Encargos!M405,$T$2)</f>
        <v>0</v>
      </c>
      <c r="V400" s="1">
        <f t="shared" si="57"/>
        <v>56673</v>
      </c>
      <c r="W400" s="52">
        <v>0</v>
      </c>
      <c r="X400" s="52">
        <v>0</v>
      </c>
      <c r="Y400" s="52">
        <f t="shared" si="60"/>
        <v>0</v>
      </c>
      <c r="Z400" s="151"/>
      <c r="AB400" s="76">
        <f t="shared" si="58"/>
        <v>56673</v>
      </c>
      <c r="AC400" s="21">
        <f t="shared" si="59"/>
        <v>0</v>
      </c>
      <c r="AD400" s="21">
        <f t="shared" si="52"/>
        <v>0</v>
      </c>
      <c r="AE400" s="21">
        <f t="shared" si="52"/>
        <v>0</v>
      </c>
    </row>
    <row r="401" spans="1:31" x14ac:dyDescent="0.3">
      <c r="A401" s="1">
        <f t="shared" si="53"/>
        <v>56704</v>
      </c>
      <c r="B401" s="6"/>
      <c r="C401" s="6"/>
      <c r="D401" s="6"/>
      <c r="E401" s="151">
        <f>IF($E$2=0,Encargos!C406,$E$2)</f>
        <v>5.35</v>
      </c>
      <c r="F401" s="1">
        <f t="shared" si="54"/>
        <v>56704</v>
      </c>
      <c r="G401" s="6"/>
      <c r="H401" s="6"/>
      <c r="I401" s="6"/>
      <c r="J401" s="151">
        <f>IF($J$2=0,Encargos!C406,$J$2)</f>
        <v>4.8413000000000004</v>
      </c>
      <c r="K401" s="1">
        <f t="shared" si="55"/>
        <v>56704</v>
      </c>
      <c r="L401" s="52">
        <f>'OC A CONTRATAR US$'!L401*'OC A CONTRATAR'!$O401</f>
        <v>0</v>
      </c>
      <c r="M401" s="52">
        <f>'OC A CONTRATAR US$'!M401*'OC A CONTRATAR'!$O401</f>
        <v>0</v>
      </c>
      <c r="N401" s="52">
        <f>'OC A CONTRATAR US$'!N401*'OC A CONTRATAR'!$O401</f>
        <v>0</v>
      </c>
      <c r="O401" s="151">
        <f>IF($O$2=0,Encargos!C406,$O$2)</f>
        <v>4.8413000000000004</v>
      </c>
      <c r="P401" s="1">
        <f t="shared" si="56"/>
        <v>56704</v>
      </c>
      <c r="Q401" s="6"/>
      <c r="R401" s="6"/>
      <c r="S401" s="6"/>
      <c r="T401" s="151">
        <f>IF($T$2=0,Encargos!M406,$T$2)</f>
        <v>0</v>
      </c>
      <c r="V401" s="1">
        <f t="shared" si="57"/>
        <v>56704</v>
      </c>
      <c r="W401" s="52">
        <v>0</v>
      </c>
      <c r="X401" s="52">
        <v>0</v>
      </c>
      <c r="Y401" s="52">
        <f t="shared" si="60"/>
        <v>0</v>
      </c>
      <c r="Z401" s="151"/>
      <c r="AB401" s="76">
        <f t="shared" si="58"/>
        <v>56704</v>
      </c>
      <c r="AC401" s="21">
        <f t="shared" si="59"/>
        <v>0</v>
      </c>
      <c r="AD401" s="21">
        <f t="shared" si="52"/>
        <v>0</v>
      </c>
      <c r="AE401" s="21">
        <f t="shared" si="52"/>
        <v>0</v>
      </c>
    </row>
    <row r="402" spans="1:31" x14ac:dyDescent="0.3">
      <c r="A402" s="1">
        <f t="shared" si="53"/>
        <v>56734</v>
      </c>
      <c r="B402" s="6"/>
      <c r="C402" s="6"/>
      <c r="D402" s="6"/>
      <c r="E402" s="151">
        <f>IF($E$2=0,Encargos!C407,$E$2)</f>
        <v>5.35</v>
      </c>
      <c r="F402" s="1">
        <f t="shared" si="54"/>
        <v>56734</v>
      </c>
      <c r="G402" s="6"/>
      <c r="H402" s="6"/>
      <c r="I402" s="6"/>
      <c r="J402" s="151">
        <f>IF($J$2=0,Encargos!C407,$J$2)</f>
        <v>4.8413000000000004</v>
      </c>
      <c r="K402" s="1">
        <f t="shared" si="55"/>
        <v>56734</v>
      </c>
      <c r="L402" s="52">
        <f>'OC A CONTRATAR US$'!L402*'OC A CONTRATAR'!$O402</f>
        <v>0</v>
      </c>
      <c r="M402" s="52">
        <f>'OC A CONTRATAR US$'!M402*'OC A CONTRATAR'!$O402</f>
        <v>0</v>
      </c>
      <c r="N402" s="52">
        <f>'OC A CONTRATAR US$'!N402*'OC A CONTRATAR'!$O402</f>
        <v>0</v>
      </c>
      <c r="O402" s="151">
        <f>IF($O$2=0,Encargos!C407,$O$2)</f>
        <v>4.8413000000000004</v>
      </c>
      <c r="P402" s="1">
        <f t="shared" si="56"/>
        <v>56734</v>
      </c>
      <c r="Q402" s="6"/>
      <c r="R402" s="6"/>
      <c r="S402" s="6"/>
      <c r="T402" s="151">
        <f>IF($T$2=0,Encargos!M407,$T$2)</f>
        <v>0</v>
      </c>
      <c r="V402" s="1">
        <f t="shared" si="57"/>
        <v>56734</v>
      </c>
      <c r="W402" s="52">
        <v>0</v>
      </c>
      <c r="X402" s="52">
        <v>0</v>
      </c>
      <c r="Y402" s="52">
        <f t="shared" si="60"/>
        <v>0</v>
      </c>
      <c r="Z402" s="151"/>
      <c r="AB402" s="76">
        <f t="shared" si="58"/>
        <v>56734</v>
      </c>
      <c r="AC402" s="21">
        <f t="shared" si="59"/>
        <v>0</v>
      </c>
      <c r="AD402" s="21">
        <f t="shared" si="52"/>
        <v>0</v>
      </c>
      <c r="AE402" s="21">
        <f t="shared" si="52"/>
        <v>0</v>
      </c>
    </row>
    <row r="403" spans="1:31" x14ac:dyDescent="0.3">
      <c r="A403" s="1">
        <f t="shared" si="53"/>
        <v>56765</v>
      </c>
      <c r="B403" s="6"/>
      <c r="C403" s="6"/>
      <c r="D403" s="6"/>
      <c r="E403" s="151">
        <f>IF($E$2=0,Encargos!C408,$E$2)</f>
        <v>5.35</v>
      </c>
      <c r="F403" s="1">
        <f t="shared" si="54"/>
        <v>56765</v>
      </c>
      <c r="G403" s="6"/>
      <c r="H403" s="6"/>
      <c r="I403" s="6"/>
      <c r="J403" s="151">
        <f>IF($J$2=0,Encargos!C408,$J$2)</f>
        <v>4.8413000000000004</v>
      </c>
      <c r="K403" s="1">
        <f t="shared" si="55"/>
        <v>56765</v>
      </c>
      <c r="L403" s="52">
        <f>'OC A CONTRATAR US$'!L403*'OC A CONTRATAR'!$O403</f>
        <v>0</v>
      </c>
      <c r="M403" s="52">
        <f>'OC A CONTRATAR US$'!M403*'OC A CONTRATAR'!$O403</f>
        <v>0</v>
      </c>
      <c r="N403" s="52">
        <f>'OC A CONTRATAR US$'!N403*'OC A CONTRATAR'!$O403</f>
        <v>0</v>
      </c>
      <c r="O403" s="151">
        <f>IF($O$2=0,Encargos!C408,$O$2)</f>
        <v>4.8413000000000004</v>
      </c>
      <c r="P403" s="1">
        <f t="shared" si="56"/>
        <v>56765</v>
      </c>
      <c r="Q403" s="6"/>
      <c r="R403" s="6"/>
      <c r="S403" s="6"/>
      <c r="T403" s="151">
        <f>IF($T$2=0,Encargos!M408,$T$2)</f>
        <v>0</v>
      </c>
      <c r="V403" s="1">
        <f t="shared" si="57"/>
        <v>56765</v>
      </c>
      <c r="W403" s="52">
        <v>0</v>
      </c>
      <c r="X403" s="52">
        <v>0</v>
      </c>
      <c r="Y403" s="52">
        <f t="shared" si="60"/>
        <v>0</v>
      </c>
      <c r="Z403" s="151"/>
      <c r="AB403" s="76">
        <f t="shared" si="58"/>
        <v>56765</v>
      </c>
      <c r="AC403" s="21">
        <f t="shared" si="59"/>
        <v>0</v>
      </c>
      <c r="AD403" s="21">
        <f t="shared" si="52"/>
        <v>0</v>
      </c>
      <c r="AE403" s="21">
        <f t="shared" si="52"/>
        <v>0</v>
      </c>
    </row>
    <row r="404" spans="1:31" x14ac:dyDescent="0.3">
      <c r="A404" s="1">
        <f t="shared" si="53"/>
        <v>56795</v>
      </c>
      <c r="B404" s="6"/>
      <c r="C404" s="6"/>
      <c r="D404" s="6"/>
      <c r="E404" s="151">
        <f>IF($E$2=0,Encargos!C409,$E$2)</f>
        <v>5.35</v>
      </c>
      <c r="F404" s="1">
        <f t="shared" si="54"/>
        <v>56795</v>
      </c>
      <c r="G404" s="6"/>
      <c r="H404" s="6"/>
      <c r="I404" s="6"/>
      <c r="J404" s="151">
        <f>IF($J$2=0,Encargos!C409,$J$2)</f>
        <v>4.8413000000000004</v>
      </c>
      <c r="K404" s="1">
        <f t="shared" si="55"/>
        <v>56795</v>
      </c>
      <c r="L404" s="52">
        <f>'OC A CONTRATAR US$'!L404*'OC A CONTRATAR'!$O404</f>
        <v>27204607.101715628</v>
      </c>
      <c r="M404" s="52">
        <f>'OC A CONTRATAR US$'!M404*'OC A CONTRATAR'!$O404</f>
        <v>5405514.6242002267</v>
      </c>
      <c r="N404" s="52">
        <f>'OC A CONTRATAR US$'!N404*'OC A CONTRATAR'!$O404</f>
        <v>32610121.725915853</v>
      </c>
      <c r="O404" s="151">
        <f>IF($O$2=0,Encargos!C409,$O$2)</f>
        <v>4.8413000000000004</v>
      </c>
      <c r="P404" s="1">
        <f t="shared" si="56"/>
        <v>56795</v>
      </c>
      <c r="Q404" s="6"/>
      <c r="R404" s="6"/>
      <c r="S404" s="6"/>
      <c r="T404" s="151">
        <f>IF($T$2=0,Encargos!M409,$T$2)</f>
        <v>0</v>
      </c>
      <c r="V404" s="1">
        <f t="shared" si="57"/>
        <v>56795</v>
      </c>
      <c r="W404" s="52">
        <v>0</v>
      </c>
      <c r="X404" s="52">
        <v>0</v>
      </c>
      <c r="Y404" s="52">
        <f t="shared" si="60"/>
        <v>0</v>
      </c>
      <c r="Z404" s="151"/>
      <c r="AB404" s="76">
        <f t="shared" si="58"/>
        <v>56795</v>
      </c>
      <c r="AC404" s="21">
        <f t="shared" si="59"/>
        <v>0</v>
      </c>
      <c r="AD404" s="21">
        <f t="shared" si="52"/>
        <v>5405514.6242002267</v>
      </c>
      <c r="AE404" s="21">
        <f t="shared" si="52"/>
        <v>32610121.725915853</v>
      </c>
    </row>
    <row r="405" spans="1:31" x14ac:dyDescent="0.3">
      <c r="A405" s="1">
        <f t="shared" si="53"/>
        <v>56826</v>
      </c>
      <c r="B405" s="6"/>
      <c r="C405" s="6"/>
      <c r="D405" s="6"/>
      <c r="E405" s="151">
        <f>IF($E$2=0,Encargos!C410,$E$2)</f>
        <v>5.35</v>
      </c>
      <c r="F405" s="1">
        <f t="shared" si="54"/>
        <v>56826</v>
      </c>
      <c r="G405" s="6"/>
      <c r="H405" s="6"/>
      <c r="I405" s="6"/>
      <c r="J405" s="151">
        <f>IF($J$2=0,Encargos!C410,$J$2)</f>
        <v>4.8413000000000004</v>
      </c>
      <c r="K405" s="1">
        <f t="shared" si="55"/>
        <v>56826</v>
      </c>
      <c r="L405" s="52">
        <f>'OC A CONTRATAR US$'!L405*'OC A CONTRATAR'!$O405</f>
        <v>0</v>
      </c>
      <c r="M405" s="52">
        <f>'OC A CONTRATAR US$'!M405*'OC A CONTRATAR'!$O405</f>
        <v>0</v>
      </c>
      <c r="N405" s="52">
        <f>'OC A CONTRATAR US$'!N405*'OC A CONTRATAR'!$O405</f>
        <v>0</v>
      </c>
      <c r="O405" s="151">
        <f>IF($O$2=0,Encargos!C410,$O$2)</f>
        <v>4.8413000000000004</v>
      </c>
      <c r="P405" s="1">
        <f t="shared" si="56"/>
        <v>56826</v>
      </c>
      <c r="Q405" s="6"/>
      <c r="R405" s="6"/>
      <c r="S405" s="6"/>
      <c r="T405" s="151">
        <f>IF($T$2=0,Encargos!M410,$T$2)</f>
        <v>0</v>
      </c>
      <c r="V405" s="1">
        <f t="shared" si="57"/>
        <v>56826</v>
      </c>
      <c r="W405" s="52">
        <v>0</v>
      </c>
      <c r="X405" s="52">
        <v>0</v>
      </c>
      <c r="Y405" s="52">
        <f t="shared" si="60"/>
        <v>0</v>
      </c>
      <c r="Z405" s="151"/>
      <c r="AB405" s="76">
        <f t="shared" si="58"/>
        <v>56826</v>
      </c>
      <c r="AC405" s="21">
        <f t="shared" si="59"/>
        <v>27204607.101715628</v>
      </c>
      <c r="AD405" s="21">
        <f t="shared" si="52"/>
        <v>0</v>
      </c>
      <c r="AE405" s="21">
        <f t="shared" si="52"/>
        <v>0</v>
      </c>
    </row>
    <row r="406" spans="1:31" x14ac:dyDescent="0.3">
      <c r="A406" s="1">
        <f t="shared" si="53"/>
        <v>56857</v>
      </c>
      <c r="B406" s="6"/>
      <c r="C406" s="6"/>
      <c r="D406" s="6"/>
      <c r="E406" s="151">
        <f>IF($E$2=0,Encargos!C411,$E$2)</f>
        <v>5.35</v>
      </c>
      <c r="F406" s="1">
        <f t="shared" si="54"/>
        <v>56857</v>
      </c>
      <c r="G406" s="6"/>
      <c r="H406" s="6"/>
      <c r="I406" s="6"/>
      <c r="J406" s="151">
        <f>IF($J$2=0,Encargos!C411,$J$2)</f>
        <v>4.8413000000000004</v>
      </c>
      <c r="K406" s="1">
        <f t="shared" si="55"/>
        <v>56857</v>
      </c>
      <c r="L406" s="52">
        <f>'OC A CONTRATAR US$'!L406*'OC A CONTRATAR'!$O406</f>
        <v>0</v>
      </c>
      <c r="M406" s="52">
        <f>'OC A CONTRATAR US$'!M406*'OC A CONTRATAR'!$O406</f>
        <v>0</v>
      </c>
      <c r="N406" s="52">
        <f>'OC A CONTRATAR US$'!N406*'OC A CONTRATAR'!$O406</f>
        <v>0</v>
      </c>
      <c r="O406" s="151">
        <f>IF($O$2=0,Encargos!C411,$O$2)</f>
        <v>4.8413000000000004</v>
      </c>
      <c r="P406" s="1">
        <f t="shared" si="56"/>
        <v>56857</v>
      </c>
      <c r="Q406" s="6"/>
      <c r="R406" s="6"/>
      <c r="S406" s="6"/>
      <c r="T406" s="151">
        <f>IF($T$2=0,Encargos!M411,$T$2)</f>
        <v>0</v>
      </c>
      <c r="V406" s="1">
        <f t="shared" si="57"/>
        <v>56857</v>
      </c>
      <c r="W406" s="52">
        <v>0</v>
      </c>
      <c r="X406" s="52">
        <v>0</v>
      </c>
      <c r="Y406" s="52">
        <f t="shared" si="60"/>
        <v>0</v>
      </c>
      <c r="Z406" s="151"/>
      <c r="AB406" s="76">
        <f t="shared" si="58"/>
        <v>56857</v>
      </c>
      <c r="AC406" s="21">
        <f t="shared" si="59"/>
        <v>0</v>
      </c>
      <c r="AD406" s="21">
        <f t="shared" si="52"/>
        <v>0</v>
      </c>
      <c r="AE406" s="21">
        <f t="shared" si="52"/>
        <v>0</v>
      </c>
    </row>
    <row r="407" spans="1:31" x14ac:dyDescent="0.3">
      <c r="A407" s="1">
        <f t="shared" si="53"/>
        <v>56887</v>
      </c>
      <c r="B407" s="6"/>
      <c r="C407" s="6"/>
      <c r="D407" s="6"/>
      <c r="E407" s="151">
        <f>IF($E$2=0,Encargos!C412,$E$2)</f>
        <v>5.35</v>
      </c>
      <c r="F407" s="1">
        <f t="shared" si="54"/>
        <v>56887</v>
      </c>
      <c r="G407" s="6"/>
      <c r="H407" s="6"/>
      <c r="I407" s="6"/>
      <c r="J407" s="151">
        <f>IF($J$2=0,Encargos!C412,$J$2)</f>
        <v>4.8413000000000004</v>
      </c>
      <c r="K407" s="1">
        <f t="shared" si="55"/>
        <v>56887</v>
      </c>
      <c r="L407" s="52">
        <f>'OC A CONTRATAR US$'!L407*'OC A CONTRATAR'!$O407</f>
        <v>0</v>
      </c>
      <c r="M407" s="52">
        <f>'OC A CONTRATAR US$'!M407*'OC A CONTRATAR'!$O407</f>
        <v>0</v>
      </c>
      <c r="N407" s="52">
        <f>'OC A CONTRATAR US$'!N407*'OC A CONTRATAR'!$O407</f>
        <v>0</v>
      </c>
      <c r="O407" s="151">
        <f>IF($O$2=0,Encargos!C412,$O$2)</f>
        <v>4.8413000000000004</v>
      </c>
      <c r="P407" s="1">
        <f t="shared" si="56"/>
        <v>56887</v>
      </c>
      <c r="Q407" s="6"/>
      <c r="R407" s="6"/>
      <c r="S407" s="6"/>
      <c r="T407" s="151">
        <f>IF($T$2=0,Encargos!M412,$T$2)</f>
        <v>0</v>
      </c>
      <c r="V407" s="1">
        <f t="shared" si="57"/>
        <v>56887</v>
      </c>
      <c r="W407" s="52">
        <v>0</v>
      </c>
      <c r="X407" s="52">
        <v>0</v>
      </c>
      <c r="Y407" s="52">
        <f t="shared" si="60"/>
        <v>0</v>
      </c>
      <c r="Z407" s="151"/>
      <c r="AB407" s="76">
        <f t="shared" si="58"/>
        <v>56887</v>
      </c>
      <c r="AC407" s="21">
        <f t="shared" si="59"/>
        <v>0</v>
      </c>
      <c r="AD407" s="21">
        <f t="shared" si="52"/>
        <v>0</v>
      </c>
      <c r="AE407" s="21">
        <f t="shared" si="52"/>
        <v>0</v>
      </c>
    </row>
    <row r="408" spans="1:31" x14ac:dyDescent="0.3">
      <c r="A408" s="1">
        <f t="shared" si="53"/>
        <v>56918</v>
      </c>
      <c r="B408" s="6"/>
      <c r="C408" s="6"/>
      <c r="D408" s="6"/>
      <c r="E408" s="151">
        <f>IF($E$2=0,Encargos!C413,$E$2)</f>
        <v>5.35</v>
      </c>
      <c r="F408" s="1">
        <f t="shared" si="54"/>
        <v>56918</v>
      </c>
      <c r="G408" s="6"/>
      <c r="H408" s="6"/>
      <c r="I408" s="6"/>
      <c r="J408" s="151">
        <f>IF($J$2=0,Encargos!C413,$J$2)</f>
        <v>4.8413000000000004</v>
      </c>
      <c r="K408" s="1">
        <f t="shared" si="55"/>
        <v>56918</v>
      </c>
      <c r="L408" s="52">
        <f>'OC A CONTRATAR US$'!L408*'OC A CONTRATAR'!$O408</f>
        <v>0</v>
      </c>
      <c r="M408" s="52">
        <f>'OC A CONTRATAR US$'!M408*'OC A CONTRATAR'!$O408</f>
        <v>0</v>
      </c>
      <c r="N408" s="52">
        <f>'OC A CONTRATAR US$'!N408*'OC A CONTRATAR'!$O408</f>
        <v>0</v>
      </c>
      <c r="O408" s="151">
        <f>IF($O$2=0,Encargos!C413,$O$2)</f>
        <v>4.8413000000000004</v>
      </c>
      <c r="P408" s="1">
        <f t="shared" si="56"/>
        <v>56918</v>
      </c>
      <c r="Q408" s="6"/>
      <c r="R408" s="6"/>
      <c r="S408" s="6"/>
      <c r="T408" s="151">
        <f>IF($T$2=0,Encargos!M413,$T$2)</f>
        <v>0</v>
      </c>
      <c r="V408" s="1">
        <f t="shared" si="57"/>
        <v>56918</v>
      </c>
      <c r="W408" s="52">
        <v>0</v>
      </c>
      <c r="X408" s="52">
        <v>0</v>
      </c>
      <c r="Y408" s="52">
        <f t="shared" si="60"/>
        <v>0</v>
      </c>
      <c r="Z408" s="151"/>
      <c r="AB408" s="76">
        <f t="shared" si="58"/>
        <v>56918</v>
      </c>
      <c r="AC408" s="21">
        <f t="shared" si="59"/>
        <v>0</v>
      </c>
      <c r="AD408" s="21">
        <f t="shared" si="52"/>
        <v>0</v>
      </c>
      <c r="AE408" s="21">
        <f t="shared" si="52"/>
        <v>0</v>
      </c>
    </row>
    <row r="409" spans="1:31" x14ac:dyDescent="0.3">
      <c r="A409" s="1">
        <f t="shared" si="53"/>
        <v>56948</v>
      </c>
      <c r="B409" s="6"/>
      <c r="C409" s="6"/>
      <c r="D409" s="6"/>
      <c r="E409" s="151">
        <f>IF($E$2=0,Encargos!C414,$E$2)</f>
        <v>5.35</v>
      </c>
      <c r="F409" s="1">
        <f t="shared" si="54"/>
        <v>56948</v>
      </c>
      <c r="G409" s="6"/>
      <c r="H409" s="6"/>
      <c r="I409" s="6"/>
      <c r="J409" s="151">
        <f>IF($J$2=0,Encargos!C414,$J$2)</f>
        <v>4.8413000000000004</v>
      </c>
      <c r="K409" s="1">
        <f t="shared" si="55"/>
        <v>56948</v>
      </c>
      <c r="L409" s="52">
        <f>'OC A CONTRATAR US$'!L409*'OC A CONTRATAR'!$O409</f>
        <v>0</v>
      </c>
      <c r="M409" s="52">
        <f>'OC A CONTRATAR US$'!M409*'OC A CONTRATAR'!$O409</f>
        <v>0</v>
      </c>
      <c r="N409" s="52">
        <f>'OC A CONTRATAR US$'!N409*'OC A CONTRATAR'!$O409</f>
        <v>0</v>
      </c>
      <c r="O409" s="151">
        <f>IF($O$2=0,Encargos!C414,$O$2)</f>
        <v>4.8413000000000004</v>
      </c>
      <c r="P409" s="1">
        <f t="shared" si="56"/>
        <v>56948</v>
      </c>
      <c r="Q409" s="6"/>
      <c r="R409" s="6"/>
      <c r="S409" s="6"/>
      <c r="T409" s="151">
        <f>IF($T$2=0,Encargos!M414,$T$2)</f>
        <v>0</v>
      </c>
      <c r="V409" s="1">
        <f t="shared" si="57"/>
        <v>56948</v>
      </c>
      <c r="W409" s="52">
        <v>0</v>
      </c>
      <c r="X409" s="52">
        <v>0</v>
      </c>
      <c r="Y409" s="52">
        <f t="shared" si="60"/>
        <v>0</v>
      </c>
      <c r="Z409" s="151"/>
      <c r="AB409" s="76">
        <f t="shared" si="58"/>
        <v>56948</v>
      </c>
      <c r="AC409" s="21">
        <f t="shared" si="59"/>
        <v>0</v>
      </c>
      <c r="AD409" s="21">
        <f t="shared" si="52"/>
        <v>0</v>
      </c>
      <c r="AE409" s="21">
        <f t="shared" si="52"/>
        <v>0</v>
      </c>
    </row>
    <row r="410" spans="1:31" x14ac:dyDescent="0.3">
      <c r="A410" s="1">
        <f t="shared" si="53"/>
        <v>56979</v>
      </c>
      <c r="B410" s="6"/>
      <c r="C410" s="6"/>
      <c r="D410" s="6"/>
      <c r="E410" s="151">
        <f>IF($E$2=0,Encargos!C415,$E$2)</f>
        <v>5.35</v>
      </c>
      <c r="F410" s="1">
        <f t="shared" si="54"/>
        <v>56979</v>
      </c>
      <c r="G410" s="6"/>
      <c r="H410" s="6"/>
      <c r="I410" s="6"/>
      <c r="J410" s="151">
        <f>IF($J$2=0,Encargos!C415,$J$2)</f>
        <v>4.8413000000000004</v>
      </c>
      <c r="K410" s="1">
        <f t="shared" si="55"/>
        <v>56979</v>
      </c>
      <c r="L410" s="52">
        <f>'OC A CONTRATAR US$'!L410*'OC A CONTRATAR'!$O410</f>
        <v>27204607.101715628</v>
      </c>
      <c r="M410" s="52">
        <f>'OC A CONTRATAR US$'!M410*'OC A CONTRATAR'!$O410</f>
        <v>4831302.4480031477</v>
      </c>
      <c r="N410" s="52">
        <f>'OC A CONTRATAR US$'!N410*'OC A CONTRATAR'!$O410</f>
        <v>32035909.549718775</v>
      </c>
      <c r="O410" s="151">
        <f>IF($O$2=0,Encargos!C415,$O$2)</f>
        <v>4.8413000000000004</v>
      </c>
      <c r="P410" s="1">
        <f t="shared" si="56"/>
        <v>56979</v>
      </c>
      <c r="Q410" s="6"/>
      <c r="R410" s="6"/>
      <c r="S410" s="6"/>
      <c r="T410" s="151">
        <f>IF($T$2=0,Encargos!M415,$T$2)</f>
        <v>0</v>
      </c>
      <c r="V410" s="1">
        <f t="shared" si="57"/>
        <v>56979</v>
      </c>
      <c r="W410" s="52">
        <v>0</v>
      </c>
      <c r="X410" s="52">
        <v>0</v>
      </c>
      <c r="Y410" s="52">
        <f t="shared" si="60"/>
        <v>0</v>
      </c>
      <c r="Z410" s="151"/>
      <c r="AB410" s="76">
        <f t="shared" si="58"/>
        <v>56979</v>
      </c>
      <c r="AC410" s="21">
        <f t="shared" si="59"/>
        <v>0</v>
      </c>
      <c r="AD410" s="21">
        <f t="shared" si="52"/>
        <v>4831302.4480031477</v>
      </c>
      <c r="AE410" s="21">
        <f t="shared" si="52"/>
        <v>32035909.549718775</v>
      </c>
    </row>
    <row r="411" spans="1:31" x14ac:dyDescent="0.3">
      <c r="A411" s="1">
        <f t="shared" si="53"/>
        <v>57010</v>
      </c>
      <c r="B411" s="6"/>
      <c r="C411" s="6"/>
      <c r="D411" s="6"/>
      <c r="E411" s="151">
        <f>IF($E$2=0,Encargos!C416,$E$2)</f>
        <v>5.35</v>
      </c>
      <c r="F411" s="1">
        <f t="shared" si="54"/>
        <v>57010</v>
      </c>
      <c r="G411" s="6"/>
      <c r="H411" s="6"/>
      <c r="I411" s="6"/>
      <c r="J411" s="151">
        <f>IF($J$2=0,Encargos!C416,$J$2)</f>
        <v>4.8413000000000004</v>
      </c>
      <c r="K411" s="1">
        <f t="shared" si="55"/>
        <v>57010</v>
      </c>
      <c r="L411" s="52">
        <f>'OC A CONTRATAR US$'!L411*'OC A CONTRATAR'!$O411</f>
        <v>0</v>
      </c>
      <c r="M411" s="52">
        <f>'OC A CONTRATAR US$'!M411*'OC A CONTRATAR'!$O411</f>
        <v>0</v>
      </c>
      <c r="N411" s="52">
        <f>'OC A CONTRATAR US$'!N411*'OC A CONTRATAR'!$O411</f>
        <v>0</v>
      </c>
      <c r="O411" s="151">
        <f>IF($O$2=0,Encargos!C416,$O$2)</f>
        <v>4.8413000000000004</v>
      </c>
      <c r="P411" s="1">
        <f t="shared" si="56"/>
        <v>57010</v>
      </c>
      <c r="Q411" s="6"/>
      <c r="R411" s="6"/>
      <c r="S411" s="6"/>
      <c r="T411" s="151">
        <f>IF($T$2=0,Encargos!M416,$T$2)</f>
        <v>0</v>
      </c>
      <c r="V411" s="1">
        <f t="shared" si="57"/>
        <v>57010</v>
      </c>
      <c r="W411" s="52">
        <v>0</v>
      </c>
      <c r="X411" s="52">
        <v>0</v>
      </c>
      <c r="Y411" s="52">
        <f t="shared" si="60"/>
        <v>0</v>
      </c>
      <c r="Z411" s="151"/>
      <c r="AB411" s="76">
        <f t="shared" si="58"/>
        <v>57010</v>
      </c>
      <c r="AC411" s="21">
        <f t="shared" si="59"/>
        <v>27204607.101715628</v>
      </c>
      <c r="AD411" s="21">
        <f t="shared" si="52"/>
        <v>0</v>
      </c>
      <c r="AE411" s="21">
        <f t="shared" si="52"/>
        <v>0</v>
      </c>
    </row>
    <row r="412" spans="1:31" x14ac:dyDescent="0.3">
      <c r="A412" s="1">
        <f t="shared" si="53"/>
        <v>57039</v>
      </c>
      <c r="B412" s="6"/>
      <c r="C412" s="6"/>
      <c r="D412" s="6"/>
      <c r="E412" s="151">
        <f>IF($E$2=0,Encargos!C417,$E$2)</f>
        <v>5.35</v>
      </c>
      <c r="F412" s="1">
        <f t="shared" si="54"/>
        <v>57039</v>
      </c>
      <c r="G412" s="6"/>
      <c r="H412" s="6"/>
      <c r="I412" s="6"/>
      <c r="J412" s="151">
        <f>IF($J$2=0,Encargos!C417,$J$2)</f>
        <v>4.8413000000000004</v>
      </c>
      <c r="K412" s="1">
        <f t="shared" si="55"/>
        <v>57039</v>
      </c>
      <c r="L412" s="52">
        <f>'OC A CONTRATAR US$'!L412*'OC A CONTRATAR'!$O412</f>
        <v>0</v>
      </c>
      <c r="M412" s="52">
        <f>'OC A CONTRATAR US$'!M412*'OC A CONTRATAR'!$O412</f>
        <v>0</v>
      </c>
      <c r="N412" s="52">
        <f>'OC A CONTRATAR US$'!N412*'OC A CONTRATAR'!$O412</f>
        <v>0</v>
      </c>
      <c r="O412" s="151">
        <f>IF($O$2=0,Encargos!C417,$O$2)</f>
        <v>4.8413000000000004</v>
      </c>
      <c r="P412" s="1">
        <f t="shared" si="56"/>
        <v>57039</v>
      </c>
      <c r="Q412" s="6"/>
      <c r="R412" s="6"/>
      <c r="S412" s="6"/>
      <c r="T412" s="151">
        <f>IF($T$2=0,Encargos!M417,$T$2)</f>
        <v>0</v>
      </c>
      <c r="V412" s="1">
        <f t="shared" si="57"/>
        <v>57039</v>
      </c>
      <c r="W412" s="52">
        <v>0</v>
      </c>
      <c r="X412" s="52">
        <v>0</v>
      </c>
      <c r="Y412" s="52">
        <f t="shared" si="60"/>
        <v>0</v>
      </c>
      <c r="Z412" s="151"/>
      <c r="AB412" s="76">
        <f t="shared" si="58"/>
        <v>57039</v>
      </c>
      <c r="AC412" s="21">
        <f t="shared" si="59"/>
        <v>0</v>
      </c>
      <c r="AD412" s="21">
        <f t="shared" si="52"/>
        <v>0</v>
      </c>
      <c r="AE412" s="21">
        <f t="shared" si="52"/>
        <v>0</v>
      </c>
    </row>
    <row r="413" spans="1:31" x14ac:dyDescent="0.3">
      <c r="A413" s="1">
        <f t="shared" si="53"/>
        <v>57070</v>
      </c>
      <c r="B413" s="6"/>
      <c r="C413" s="6"/>
      <c r="D413" s="6"/>
      <c r="E413" s="151">
        <f>IF($E$2=0,Encargos!C418,$E$2)</f>
        <v>5.35</v>
      </c>
      <c r="F413" s="1">
        <f t="shared" si="54"/>
        <v>57070</v>
      </c>
      <c r="G413" s="6"/>
      <c r="H413" s="6"/>
      <c r="I413" s="6"/>
      <c r="J413" s="151">
        <f>IF($J$2=0,Encargos!C418,$J$2)</f>
        <v>4.8413000000000004</v>
      </c>
      <c r="K413" s="1">
        <f t="shared" si="55"/>
        <v>57070</v>
      </c>
      <c r="L413" s="52">
        <f>'OC A CONTRATAR US$'!L413*'OC A CONTRATAR'!$O413</f>
        <v>0</v>
      </c>
      <c r="M413" s="52">
        <f>'OC A CONTRATAR US$'!M413*'OC A CONTRATAR'!$O413</f>
        <v>0</v>
      </c>
      <c r="N413" s="52">
        <f>'OC A CONTRATAR US$'!N413*'OC A CONTRATAR'!$O413</f>
        <v>0</v>
      </c>
      <c r="O413" s="151">
        <f>IF($O$2=0,Encargos!C418,$O$2)</f>
        <v>4.8413000000000004</v>
      </c>
      <c r="P413" s="1">
        <f t="shared" si="56"/>
        <v>57070</v>
      </c>
      <c r="Q413" s="6"/>
      <c r="R413" s="6"/>
      <c r="S413" s="6"/>
      <c r="T413" s="151">
        <f>IF($T$2=0,Encargos!M418,$T$2)</f>
        <v>0</v>
      </c>
      <c r="V413" s="1">
        <f t="shared" si="57"/>
        <v>57070</v>
      </c>
      <c r="W413" s="52">
        <v>0</v>
      </c>
      <c r="X413" s="52">
        <v>0</v>
      </c>
      <c r="Y413" s="52">
        <f t="shared" si="60"/>
        <v>0</v>
      </c>
      <c r="Z413" s="151"/>
      <c r="AB413" s="76">
        <f t="shared" si="58"/>
        <v>57070</v>
      </c>
      <c r="AC413" s="21">
        <f t="shared" si="59"/>
        <v>0</v>
      </c>
      <c r="AD413" s="21">
        <f t="shared" si="52"/>
        <v>0</v>
      </c>
      <c r="AE413" s="21">
        <f t="shared" si="52"/>
        <v>0</v>
      </c>
    </row>
    <row r="414" spans="1:31" x14ac:dyDescent="0.3">
      <c r="A414" s="1">
        <f t="shared" si="53"/>
        <v>57100</v>
      </c>
      <c r="B414" s="6"/>
      <c r="C414" s="6"/>
      <c r="D414" s="6"/>
      <c r="E414" s="151">
        <f>IF($E$2=0,Encargos!C419,$E$2)</f>
        <v>5.35</v>
      </c>
      <c r="F414" s="1">
        <f t="shared" si="54"/>
        <v>57100</v>
      </c>
      <c r="G414" s="6"/>
      <c r="H414" s="6"/>
      <c r="I414" s="6"/>
      <c r="J414" s="151">
        <f>IF($J$2=0,Encargos!C419,$J$2)</f>
        <v>4.8413000000000004</v>
      </c>
      <c r="K414" s="1">
        <f t="shared" si="55"/>
        <v>57100</v>
      </c>
      <c r="L414" s="52">
        <f>'OC A CONTRATAR US$'!L414*'OC A CONTRATAR'!$O414</f>
        <v>0</v>
      </c>
      <c r="M414" s="52">
        <f>'OC A CONTRATAR US$'!M414*'OC A CONTRATAR'!$O414</f>
        <v>0</v>
      </c>
      <c r="N414" s="52">
        <f>'OC A CONTRATAR US$'!N414*'OC A CONTRATAR'!$O414</f>
        <v>0</v>
      </c>
      <c r="O414" s="151">
        <f>IF($O$2=0,Encargos!C419,$O$2)</f>
        <v>4.8413000000000004</v>
      </c>
      <c r="P414" s="1">
        <f t="shared" si="56"/>
        <v>57100</v>
      </c>
      <c r="Q414" s="6"/>
      <c r="R414" s="6"/>
      <c r="S414" s="6"/>
      <c r="T414" s="151">
        <f>IF($T$2=0,Encargos!M419,$T$2)</f>
        <v>0</v>
      </c>
      <c r="V414" s="1">
        <f t="shared" si="57"/>
        <v>57100</v>
      </c>
      <c r="W414" s="52">
        <v>0</v>
      </c>
      <c r="X414" s="52">
        <v>0</v>
      </c>
      <c r="Y414" s="52">
        <f t="shared" si="60"/>
        <v>0</v>
      </c>
      <c r="Z414" s="151"/>
      <c r="AB414" s="76">
        <f t="shared" si="58"/>
        <v>57100</v>
      </c>
      <c r="AC414" s="21">
        <f t="shared" si="59"/>
        <v>0</v>
      </c>
      <c r="AD414" s="21">
        <f t="shared" si="52"/>
        <v>0</v>
      </c>
      <c r="AE414" s="21">
        <f t="shared" si="52"/>
        <v>0</v>
      </c>
    </row>
    <row r="415" spans="1:31" x14ac:dyDescent="0.3">
      <c r="A415" s="1">
        <f t="shared" si="53"/>
        <v>57131</v>
      </c>
      <c r="B415" s="6"/>
      <c r="C415" s="6"/>
      <c r="D415" s="6"/>
      <c r="E415" s="151">
        <f>IF($E$2=0,Encargos!C420,$E$2)</f>
        <v>5.35</v>
      </c>
      <c r="F415" s="1">
        <f t="shared" si="54"/>
        <v>57131</v>
      </c>
      <c r="G415" s="6"/>
      <c r="H415" s="6"/>
      <c r="I415" s="6"/>
      <c r="J415" s="151">
        <f>IF($J$2=0,Encargos!C420,$J$2)</f>
        <v>4.8413000000000004</v>
      </c>
      <c r="K415" s="1">
        <f t="shared" si="55"/>
        <v>57131</v>
      </c>
      <c r="L415" s="52">
        <f>'OC A CONTRATAR US$'!L415*'OC A CONTRATAR'!$O415</f>
        <v>0</v>
      </c>
      <c r="M415" s="52">
        <f>'OC A CONTRATAR US$'!M415*'OC A CONTRATAR'!$O415</f>
        <v>0</v>
      </c>
      <c r="N415" s="52">
        <f>'OC A CONTRATAR US$'!N415*'OC A CONTRATAR'!$O415</f>
        <v>0</v>
      </c>
      <c r="O415" s="151">
        <f>IF($O$2=0,Encargos!C420,$O$2)</f>
        <v>4.8413000000000004</v>
      </c>
      <c r="P415" s="1">
        <f t="shared" si="56"/>
        <v>57131</v>
      </c>
      <c r="Q415" s="6"/>
      <c r="R415" s="6"/>
      <c r="S415" s="6"/>
      <c r="T415" s="151">
        <f>IF($T$2=0,Encargos!M420,$T$2)</f>
        <v>0</v>
      </c>
      <c r="V415" s="1">
        <f t="shared" si="57"/>
        <v>57131</v>
      </c>
      <c r="W415" s="52">
        <v>0</v>
      </c>
      <c r="X415" s="52">
        <v>0</v>
      </c>
      <c r="Y415" s="52">
        <f t="shared" si="60"/>
        <v>0</v>
      </c>
      <c r="Z415" s="151"/>
      <c r="AB415" s="76">
        <f t="shared" si="58"/>
        <v>57131</v>
      </c>
      <c r="AC415" s="21">
        <f t="shared" si="59"/>
        <v>0</v>
      </c>
      <c r="AD415" s="21">
        <f t="shared" si="52"/>
        <v>0</v>
      </c>
      <c r="AE415" s="21">
        <f t="shared" si="52"/>
        <v>0</v>
      </c>
    </row>
    <row r="416" spans="1:31" x14ac:dyDescent="0.3">
      <c r="A416" s="1">
        <f t="shared" si="53"/>
        <v>57161</v>
      </c>
      <c r="B416" s="6"/>
      <c r="C416" s="6"/>
      <c r="D416" s="6"/>
      <c r="E416" s="151">
        <f>IF($E$2=0,Encargos!C421,$E$2)</f>
        <v>5.35</v>
      </c>
      <c r="F416" s="1">
        <f t="shared" si="54"/>
        <v>57161</v>
      </c>
      <c r="G416" s="6"/>
      <c r="H416" s="6"/>
      <c r="I416" s="6"/>
      <c r="J416" s="151">
        <f>IF($J$2=0,Encargos!C421,$J$2)</f>
        <v>4.8413000000000004</v>
      </c>
      <c r="K416" s="1">
        <f t="shared" si="55"/>
        <v>57161</v>
      </c>
      <c r="L416" s="52">
        <f>'OC A CONTRATAR US$'!L416*'OC A CONTRATAR'!$O416</f>
        <v>27204607.101715628</v>
      </c>
      <c r="M416" s="52">
        <f>'OC A CONTRATAR US$'!M416*'OC A CONTRATAR'!$O416</f>
        <v>4227389.6420027539</v>
      </c>
      <c r="N416" s="52">
        <f>'OC A CONTRATAR US$'!N416*'OC A CONTRATAR'!$O416</f>
        <v>31431996.743718378</v>
      </c>
      <c r="O416" s="151">
        <f>IF($O$2=0,Encargos!C421,$O$2)</f>
        <v>4.8413000000000004</v>
      </c>
      <c r="P416" s="1">
        <f t="shared" si="56"/>
        <v>57161</v>
      </c>
      <c r="Q416" s="6"/>
      <c r="R416" s="6"/>
      <c r="S416" s="6"/>
      <c r="T416" s="151">
        <f>IF($T$2=0,Encargos!M421,$T$2)</f>
        <v>0</v>
      </c>
      <c r="V416" s="1">
        <f t="shared" si="57"/>
        <v>57161</v>
      </c>
      <c r="W416" s="52">
        <v>0</v>
      </c>
      <c r="X416" s="52">
        <v>0</v>
      </c>
      <c r="Y416" s="52">
        <f t="shared" si="60"/>
        <v>0</v>
      </c>
      <c r="Z416" s="151"/>
      <c r="AB416" s="76">
        <f t="shared" si="58"/>
        <v>57161</v>
      </c>
      <c r="AC416" s="21">
        <f t="shared" si="59"/>
        <v>0</v>
      </c>
      <c r="AD416" s="21">
        <f t="shared" si="52"/>
        <v>4227389.6420027539</v>
      </c>
      <c r="AE416" s="21">
        <f t="shared" si="52"/>
        <v>31431996.743718378</v>
      </c>
    </row>
    <row r="417" spans="1:31" x14ac:dyDescent="0.3">
      <c r="A417" s="1">
        <f t="shared" si="53"/>
        <v>57192</v>
      </c>
      <c r="B417" s="6"/>
      <c r="C417" s="6"/>
      <c r="D417" s="6"/>
      <c r="E417" s="151">
        <f>IF($E$2=0,Encargos!C422,$E$2)</f>
        <v>5.35</v>
      </c>
      <c r="F417" s="1">
        <f t="shared" si="54"/>
        <v>57192</v>
      </c>
      <c r="G417" s="6"/>
      <c r="H417" s="6"/>
      <c r="I417" s="6"/>
      <c r="J417" s="151">
        <f>IF($J$2=0,Encargos!C422,$J$2)</f>
        <v>4.8413000000000004</v>
      </c>
      <c r="K417" s="1">
        <f t="shared" si="55"/>
        <v>57192</v>
      </c>
      <c r="L417" s="52">
        <f>'OC A CONTRATAR US$'!L417*'OC A CONTRATAR'!$O417</f>
        <v>0</v>
      </c>
      <c r="M417" s="52">
        <f>'OC A CONTRATAR US$'!M417*'OC A CONTRATAR'!$O417</f>
        <v>0</v>
      </c>
      <c r="N417" s="52">
        <f>'OC A CONTRATAR US$'!N417*'OC A CONTRATAR'!$O417</f>
        <v>0</v>
      </c>
      <c r="O417" s="151">
        <f>IF($O$2=0,Encargos!C422,$O$2)</f>
        <v>4.8413000000000004</v>
      </c>
      <c r="P417" s="1">
        <f t="shared" si="56"/>
        <v>57192</v>
      </c>
      <c r="Q417" s="6"/>
      <c r="R417" s="6"/>
      <c r="S417" s="6"/>
      <c r="T417" s="151">
        <f>IF($T$2=0,Encargos!M422,$T$2)</f>
        <v>0</v>
      </c>
      <c r="V417" s="1">
        <f t="shared" si="57"/>
        <v>57192</v>
      </c>
      <c r="W417" s="52">
        <v>0</v>
      </c>
      <c r="X417" s="52">
        <v>0</v>
      </c>
      <c r="Y417" s="52">
        <f t="shared" si="60"/>
        <v>0</v>
      </c>
      <c r="Z417" s="151"/>
      <c r="AB417" s="76">
        <f t="shared" si="58"/>
        <v>57192</v>
      </c>
      <c r="AC417" s="21">
        <f t="shared" si="59"/>
        <v>27204607.101715628</v>
      </c>
      <c r="AD417" s="21">
        <f t="shared" si="52"/>
        <v>0</v>
      </c>
      <c r="AE417" s="21">
        <f t="shared" si="52"/>
        <v>0</v>
      </c>
    </row>
    <row r="418" spans="1:31" x14ac:dyDescent="0.3">
      <c r="A418" s="1">
        <f t="shared" si="53"/>
        <v>57223</v>
      </c>
      <c r="B418" s="6"/>
      <c r="C418" s="6"/>
      <c r="D418" s="6"/>
      <c r="E418" s="151">
        <f>IF($E$2=0,Encargos!C423,$E$2)</f>
        <v>5.35</v>
      </c>
      <c r="F418" s="1">
        <f t="shared" si="54"/>
        <v>57223</v>
      </c>
      <c r="G418" s="6"/>
      <c r="H418" s="6"/>
      <c r="I418" s="6"/>
      <c r="J418" s="151">
        <f>IF($J$2=0,Encargos!C423,$J$2)</f>
        <v>4.8413000000000004</v>
      </c>
      <c r="K418" s="1">
        <f t="shared" si="55"/>
        <v>57223</v>
      </c>
      <c r="L418" s="52">
        <f>'OC A CONTRATAR US$'!L418*'OC A CONTRATAR'!$O418</f>
        <v>0</v>
      </c>
      <c r="M418" s="52">
        <f>'OC A CONTRATAR US$'!M418*'OC A CONTRATAR'!$O418</f>
        <v>0</v>
      </c>
      <c r="N418" s="52">
        <f>'OC A CONTRATAR US$'!N418*'OC A CONTRATAR'!$O418</f>
        <v>0</v>
      </c>
      <c r="O418" s="151">
        <f>IF($O$2=0,Encargos!C423,$O$2)</f>
        <v>4.8413000000000004</v>
      </c>
      <c r="P418" s="1">
        <f t="shared" si="56"/>
        <v>57223</v>
      </c>
      <c r="Q418" s="6"/>
      <c r="R418" s="6"/>
      <c r="S418" s="6"/>
      <c r="T418" s="151">
        <f>IF($T$2=0,Encargos!M423,$T$2)</f>
        <v>0</v>
      </c>
      <c r="V418" s="1">
        <f t="shared" si="57"/>
        <v>57223</v>
      </c>
      <c r="W418" s="52">
        <v>0</v>
      </c>
      <c r="X418" s="52">
        <v>0</v>
      </c>
      <c r="Y418" s="52">
        <f t="shared" si="60"/>
        <v>0</v>
      </c>
      <c r="Z418" s="151"/>
      <c r="AB418" s="76">
        <f t="shared" si="58"/>
        <v>57223</v>
      </c>
      <c r="AC418" s="21">
        <f t="shared" si="59"/>
        <v>0</v>
      </c>
      <c r="AD418" s="21">
        <f t="shared" si="52"/>
        <v>0</v>
      </c>
      <c r="AE418" s="21">
        <f t="shared" si="52"/>
        <v>0</v>
      </c>
    </row>
    <row r="419" spans="1:31" x14ac:dyDescent="0.3">
      <c r="A419" s="1">
        <f t="shared" si="53"/>
        <v>57253</v>
      </c>
      <c r="B419" s="6"/>
      <c r="C419" s="6"/>
      <c r="D419" s="6"/>
      <c r="E419" s="151">
        <f>IF($E$2=0,Encargos!C424,$E$2)</f>
        <v>5.35</v>
      </c>
      <c r="F419" s="1">
        <f t="shared" si="54"/>
        <v>57253</v>
      </c>
      <c r="G419" s="6"/>
      <c r="H419" s="6"/>
      <c r="I419" s="6"/>
      <c r="J419" s="151">
        <f>IF($J$2=0,Encargos!C424,$J$2)</f>
        <v>4.8413000000000004</v>
      </c>
      <c r="K419" s="1">
        <f t="shared" si="55"/>
        <v>57253</v>
      </c>
      <c r="L419" s="52">
        <f>'OC A CONTRATAR US$'!L419*'OC A CONTRATAR'!$O419</f>
        <v>0</v>
      </c>
      <c r="M419" s="52">
        <f>'OC A CONTRATAR US$'!M419*'OC A CONTRATAR'!$O419</f>
        <v>0</v>
      </c>
      <c r="N419" s="52">
        <f>'OC A CONTRATAR US$'!N419*'OC A CONTRATAR'!$O419</f>
        <v>0</v>
      </c>
      <c r="O419" s="151">
        <f>IF($O$2=0,Encargos!C424,$O$2)</f>
        <v>4.8413000000000004</v>
      </c>
      <c r="P419" s="1">
        <f t="shared" si="56"/>
        <v>57253</v>
      </c>
      <c r="Q419" s="6"/>
      <c r="R419" s="6"/>
      <c r="S419" s="6"/>
      <c r="T419" s="151">
        <f>IF($T$2=0,Encargos!M424,$T$2)</f>
        <v>0</v>
      </c>
      <c r="V419" s="1">
        <f t="shared" si="57"/>
        <v>57253</v>
      </c>
      <c r="W419" s="52">
        <v>0</v>
      </c>
      <c r="X419" s="52">
        <v>0</v>
      </c>
      <c r="Y419" s="52">
        <f t="shared" si="60"/>
        <v>0</v>
      </c>
      <c r="Z419" s="151"/>
      <c r="AB419" s="76">
        <f t="shared" si="58"/>
        <v>57253</v>
      </c>
      <c r="AC419" s="21">
        <f t="shared" si="59"/>
        <v>0</v>
      </c>
      <c r="AD419" s="21">
        <f t="shared" si="52"/>
        <v>0</v>
      </c>
      <c r="AE419" s="21">
        <f t="shared" si="52"/>
        <v>0</v>
      </c>
    </row>
    <row r="420" spans="1:31" x14ac:dyDescent="0.3">
      <c r="A420" s="1">
        <f t="shared" si="53"/>
        <v>57284</v>
      </c>
      <c r="B420" s="6"/>
      <c r="C420" s="6"/>
      <c r="D420" s="6"/>
      <c r="E420" s="151">
        <f>IF($E$2=0,Encargos!C425,$E$2)</f>
        <v>5.35</v>
      </c>
      <c r="F420" s="1">
        <f t="shared" si="54"/>
        <v>57284</v>
      </c>
      <c r="G420" s="6"/>
      <c r="H420" s="6"/>
      <c r="I420" s="6"/>
      <c r="J420" s="151">
        <f>IF($J$2=0,Encargos!C425,$J$2)</f>
        <v>4.8413000000000004</v>
      </c>
      <c r="K420" s="1">
        <f t="shared" si="55"/>
        <v>57284</v>
      </c>
      <c r="L420" s="52">
        <f>'OC A CONTRATAR US$'!L420*'OC A CONTRATAR'!$O420</f>
        <v>0</v>
      </c>
      <c r="M420" s="52">
        <f>'OC A CONTRATAR US$'!M420*'OC A CONTRATAR'!$O420</f>
        <v>0</v>
      </c>
      <c r="N420" s="52">
        <f>'OC A CONTRATAR US$'!N420*'OC A CONTRATAR'!$O420</f>
        <v>0</v>
      </c>
      <c r="O420" s="151">
        <f>IF($O$2=0,Encargos!C425,$O$2)</f>
        <v>4.8413000000000004</v>
      </c>
      <c r="P420" s="1">
        <f t="shared" si="56"/>
        <v>57284</v>
      </c>
      <c r="Q420" s="6"/>
      <c r="R420" s="6"/>
      <c r="S420" s="6"/>
      <c r="T420" s="151">
        <f>IF($T$2=0,Encargos!M425,$T$2)</f>
        <v>0</v>
      </c>
      <c r="V420" s="1">
        <f t="shared" si="57"/>
        <v>57284</v>
      </c>
      <c r="W420" s="52">
        <v>0</v>
      </c>
      <c r="X420" s="52">
        <v>0</v>
      </c>
      <c r="Y420" s="52">
        <f t="shared" si="60"/>
        <v>0</v>
      </c>
      <c r="Z420" s="151"/>
      <c r="AB420" s="76">
        <f t="shared" si="58"/>
        <v>57284</v>
      </c>
      <c r="AC420" s="21">
        <f t="shared" si="59"/>
        <v>0</v>
      </c>
      <c r="AD420" s="21">
        <f t="shared" si="52"/>
        <v>0</v>
      </c>
      <c r="AE420" s="21">
        <f t="shared" si="52"/>
        <v>0</v>
      </c>
    </row>
    <row r="421" spans="1:31" x14ac:dyDescent="0.3">
      <c r="A421" s="1">
        <f t="shared" si="53"/>
        <v>57314</v>
      </c>
      <c r="B421" s="6"/>
      <c r="C421" s="6"/>
      <c r="D421" s="6"/>
      <c r="E421" s="151">
        <f>IF($E$2=0,Encargos!C426,$E$2)</f>
        <v>5.35</v>
      </c>
      <c r="F421" s="1">
        <f t="shared" si="54"/>
        <v>57314</v>
      </c>
      <c r="G421" s="6"/>
      <c r="H421" s="6"/>
      <c r="I421" s="6"/>
      <c r="J421" s="151">
        <f>IF($J$2=0,Encargos!C426,$J$2)</f>
        <v>4.8413000000000004</v>
      </c>
      <c r="K421" s="1">
        <f t="shared" si="55"/>
        <v>57314</v>
      </c>
      <c r="L421" s="52">
        <f>'OC A CONTRATAR US$'!L421*'OC A CONTRATAR'!$O421</f>
        <v>0</v>
      </c>
      <c r="M421" s="52">
        <f>'OC A CONTRATAR US$'!M421*'OC A CONTRATAR'!$O421</f>
        <v>0</v>
      </c>
      <c r="N421" s="52">
        <f>'OC A CONTRATAR US$'!N421*'OC A CONTRATAR'!$O421</f>
        <v>0</v>
      </c>
      <c r="O421" s="151">
        <f>IF($O$2=0,Encargos!C426,$O$2)</f>
        <v>4.8413000000000004</v>
      </c>
      <c r="P421" s="1">
        <f t="shared" si="56"/>
        <v>57314</v>
      </c>
      <c r="Q421" s="6"/>
      <c r="R421" s="6"/>
      <c r="S421" s="6"/>
      <c r="T421" s="151">
        <f>IF($T$2=0,Encargos!M426,$T$2)</f>
        <v>0</v>
      </c>
      <c r="V421" s="1">
        <f t="shared" si="57"/>
        <v>57314</v>
      </c>
      <c r="W421" s="52">
        <v>0</v>
      </c>
      <c r="X421" s="52">
        <v>0</v>
      </c>
      <c r="Y421" s="52">
        <f t="shared" si="60"/>
        <v>0</v>
      </c>
      <c r="Z421" s="151"/>
      <c r="AB421" s="76">
        <f t="shared" si="58"/>
        <v>57314</v>
      </c>
      <c r="AC421" s="21">
        <f t="shared" si="59"/>
        <v>0</v>
      </c>
      <c r="AD421" s="21">
        <f t="shared" si="52"/>
        <v>0</v>
      </c>
      <c r="AE421" s="21">
        <f t="shared" si="52"/>
        <v>0</v>
      </c>
    </row>
    <row r="422" spans="1:31" x14ac:dyDescent="0.3">
      <c r="A422" s="1">
        <f t="shared" si="53"/>
        <v>57345</v>
      </c>
      <c r="B422" s="6"/>
      <c r="C422" s="6"/>
      <c r="D422" s="6"/>
      <c r="E422" s="151">
        <f>IF($E$2=0,Encargos!C427,$E$2)</f>
        <v>5.35</v>
      </c>
      <c r="F422" s="1">
        <f t="shared" si="54"/>
        <v>57345</v>
      </c>
      <c r="G422" s="6"/>
      <c r="H422" s="6"/>
      <c r="I422" s="6"/>
      <c r="J422" s="151">
        <f>IF($J$2=0,Encargos!C427,$J$2)</f>
        <v>4.8413000000000004</v>
      </c>
      <c r="K422" s="1">
        <f t="shared" si="55"/>
        <v>57345</v>
      </c>
      <c r="L422" s="52">
        <f>'OC A CONTRATAR US$'!L422*'OC A CONTRATAR'!$O422</f>
        <v>27204607.101715628</v>
      </c>
      <c r="M422" s="52">
        <f>'OC A CONTRATAR US$'!M422*'OC A CONTRATAR'!$O422</f>
        <v>3623476.836002361</v>
      </c>
      <c r="N422" s="52">
        <f>'OC A CONTRATAR US$'!N422*'OC A CONTRATAR'!$O422</f>
        <v>30828083.937717989</v>
      </c>
      <c r="O422" s="151">
        <f>IF($O$2=0,Encargos!C427,$O$2)</f>
        <v>4.8413000000000004</v>
      </c>
      <c r="P422" s="1">
        <f t="shared" si="56"/>
        <v>57345</v>
      </c>
      <c r="Q422" s="6"/>
      <c r="R422" s="6"/>
      <c r="S422" s="6"/>
      <c r="T422" s="151">
        <f>IF($T$2=0,Encargos!M427,$T$2)</f>
        <v>0</v>
      </c>
      <c r="V422" s="1">
        <f t="shared" si="57"/>
        <v>57345</v>
      </c>
      <c r="W422" s="52">
        <v>0</v>
      </c>
      <c r="X422" s="52">
        <v>0</v>
      </c>
      <c r="Y422" s="52">
        <f t="shared" si="60"/>
        <v>0</v>
      </c>
      <c r="Z422" s="151"/>
      <c r="AB422" s="76">
        <f t="shared" si="58"/>
        <v>57345</v>
      </c>
      <c r="AC422" s="21">
        <f t="shared" si="59"/>
        <v>0</v>
      </c>
      <c r="AD422" s="21">
        <f t="shared" si="52"/>
        <v>3623476.836002361</v>
      </c>
      <c r="AE422" s="21">
        <f t="shared" si="52"/>
        <v>30828083.937717989</v>
      </c>
    </row>
    <row r="423" spans="1:31" x14ac:dyDescent="0.3">
      <c r="A423" s="1">
        <f t="shared" si="53"/>
        <v>57376</v>
      </c>
      <c r="B423" s="6"/>
      <c r="C423" s="6"/>
      <c r="D423" s="6"/>
      <c r="E423" s="151">
        <f>IF($E$2=0,Encargos!C428,$E$2)</f>
        <v>5.35</v>
      </c>
      <c r="F423" s="1">
        <f t="shared" si="54"/>
        <v>57376</v>
      </c>
      <c r="G423" s="6"/>
      <c r="H423" s="6"/>
      <c r="I423" s="6"/>
      <c r="J423" s="151">
        <f>IF($J$2=0,Encargos!C428,$J$2)</f>
        <v>4.8413000000000004</v>
      </c>
      <c r="K423" s="1">
        <f t="shared" si="55"/>
        <v>57376</v>
      </c>
      <c r="L423" s="52">
        <f>'OC A CONTRATAR US$'!L423*'OC A CONTRATAR'!$O423</f>
        <v>0</v>
      </c>
      <c r="M423" s="52">
        <f>'OC A CONTRATAR US$'!M423*'OC A CONTRATAR'!$O423</f>
        <v>0</v>
      </c>
      <c r="N423" s="52">
        <f>'OC A CONTRATAR US$'!N423*'OC A CONTRATAR'!$O423</f>
        <v>0</v>
      </c>
      <c r="O423" s="151">
        <f>IF($O$2=0,Encargos!C428,$O$2)</f>
        <v>4.8413000000000004</v>
      </c>
      <c r="P423" s="1">
        <f t="shared" si="56"/>
        <v>57376</v>
      </c>
      <c r="Q423" s="6"/>
      <c r="R423" s="6"/>
      <c r="S423" s="6"/>
      <c r="T423" s="151">
        <f>IF($T$2=0,Encargos!M428,$T$2)</f>
        <v>0</v>
      </c>
      <c r="V423" s="1">
        <f t="shared" si="57"/>
        <v>57376</v>
      </c>
      <c r="W423" s="52">
        <v>0</v>
      </c>
      <c r="X423" s="52">
        <v>0</v>
      </c>
      <c r="Y423" s="52">
        <f t="shared" si="60"/>
        <v>0</v>
      </c>
      <c r="Z423" s="151"/>
      <c r="AB423" s="76">
        <f t="shared" si="58"/>
        <v>57376</v>
      </c>
      <c r="AC423" s="21">
        <f t="shared" si="59"/>
        <v>27204607.101715628</v>
      </c>
      <c r="AD423" s="21">
        <f t="shared" si="52"/>
        <v>0</v>
      </c>
      <c r="AE423" s="21">
        <f t="shared" si="52"/>
        <v>0</v>
      </c>
    </row>
    <row r="424" spans="1:31" x14ac:dyDescent="0.3">
      <c r="A424" s="1">
        <f t="shared" si="53"/>
        <v>57404</v>
      </c>
      <c r="B424" s="6"/>
      <c r="C424" s="6"/>
      <c r="D424" s="6"/>
      <c r="E424" s="151">
        <f>IF($E$2=0,Encargos!C429,$E$2)</f>
        <v>5.35</v>
      </c>
      <c r="F424" s="1">
        <f t="shared" si="54"/>
        <v>57404</v>
      </c>
      <c r="G424" s="6"/>
      <c r="H424" s="6"/>
      <c r="I424" s="6"/>
      <c r="J424" s="151">
        <f>IF($J$2=0,Encargos!C429,$J$2)</f>
        <v>4.8413000000000004</v>
      </c>
      <c r="K424" s="1">
        <f t="shared" si="55"/>
        <v>57404</v>
      </c>
      <c r="L424" s="52">
        <f>'OC A CONTRATAR US$'!L424*'OC A CONTRATAR'!$O424</f>
        <v>0</v>
      </c>
      <c r="M424" s="52">
        <f>'OC A CONTRATAR US$'!M424*'OC A CONTRATAR'!$O424</f>
        <v>0</v>
      </c>
      <c r="N424" s="52">
        <f>'OC A CONTRATAR US$'!N424*'OC A CONTRATAR'!$O424</f>
        <v>0</v>
      </c>
      <c r="O424" s="151">
        <f>IF($O$2=0,Encargos!C429,$O$2)</f>
        <v>4.8413000000000004</v>
      </c>
      <c r="P424" s="1">
        <f t="shared" si="56"/>
        <v>57404</v>
      </c>
      <c r="Q424" s="6"/>
      <c r="R424" s="6"/>
      <c r="S424" s="6"/>
      <c r="T424" s="151">
        <f>IF($T$2=0,Encargos!M429,$T$2)</f>
        <v>0</v>
      </c>
      <c r="V424" s="1">
        <f t="shared" si="57"/>
        <v>57404</v>
      </c>
      <c r="W424" s="52">
        <v>0</v>
      </c>
      <c r="X424" s="52">
        <v>0</v>
      </c>
      <c r="Y424" s="52">
        <f t="shared" si="60"/>
        <v>0</v>
      </c>
      <c r="Z424" s="151"/>
      <c r="AB424" s="76">
        <f t="shared" si="58"/>
        <v>57404</v>
      </c>
      <c r="AC424" s="21">
        <f t="shared" si="59"/>
        <v>0</v>
      </c>
      <c r="AD424" s="21">
        <f t="shared" si="52"/>
        <v>0</v>
      </c>
      <c r="AE424" s="21">
        <f t="shared" si="52"/>
        <v>0</v>
      </c>
    </row>
    <row r="425" spans="1:31" x14ac:dyDescent="0.3">
      <c r="A425" s="1">
        <f t="shared" si="53"/>
        <v>57435</v>
      </c>
      <c r="B425" s="6"/>
      <c r="C425" s="6"/>
      <c r="D425" s="6"/>
      <c r="E425" s="151">
        <f>IF($E$2=0,Encargos!C430,$E$2)</f>
        <v>5.35</v>
      </c>
      <c r="F425" s="1">
        <f t="shared" si="54"/>
        <v>57435</v>
      </c>
      <c r="G425" s="6"/>
      <c r="H425" s="6"/>
      <c r="I425" s="6"/>
      <c r="J425" s="151">
        <f>IF($J$2=0,Encargos!C430,$J$2)</f>
        <v>4.8413000000000004</v>
      </c>
      <c r="K425" s="1">
        <f t="shared" si="55"/>
        <v>57435</v>
      </c>
      <c r="L425" s="52">
        <f>'OC A CONTRATAR US$'!L425*'OC A CONTRATAR'!$O425</f>
        <v>0</v>
      </c>
      <c r="M425" s="52">
        <f>'OC A CONTRATAR US$'!M425*'OC A CONTRATAR'!$O425</f>
        <v>0</v>
      </c>
      <c r="N425" s="52">
        <f>'OC A CONTRATAR US$'!N425*'OC A CONTRATAR'!$O425</f>
        <v>0</v>
      </c>
      <c r="O425" s="151">
        <f>IF($O$2=0,Encargos!C430,$O$2)</f>
        <v>4.8413000000000004</v>
      </c>
      <c r="P425" s="1">
        <f t="shared" si="56"/>
        <v>57435</v>
      </c>
      <c r="Q425" s="6"/>
      <c r="R425" s="6"/>
      <c r="S425" s="6"/>
      <c r="T425" s="151">
        <f>IF($T$2=0,Encargos!M430,$T$2)</f>
        <v>0</v>
      </c>
      <c r="V425" s="1">
        <f t="shared" si="57"/>
        <v>57435</v>
      </c>
      <c r="W425" s="52">
        <v>0</v>
      </c>
      <c r="X425" s="52">
        <v>0</v>
      </c>
      <c r="Y425" s="52">
        <f t="shared" si="60"/>
        <v>0</v>
      </c>
      <c r="Z425" s="151"/>
      <c r="AB425" s="76">
        <f t="shared" si="58"/>
        <v>57435</v>
      </c>
      <c r="AC425" s="21">
        <f t="shared" si="59"/>
        <v>0</v>
      </c>
      <c r="AD425" s="21">
        <f t="shared" si="52"/>
        <v>0</v>
      </c>
      <c r="AE425" s="21">
        <f t="shared" si="52"/>
        <v>0</v>
      </c>
    </row>
    <row r="426" spans="1:31" x14ac:dyDescent="0.3">
      <c r="A426" s="1">
        <f t="shared" si="53"/>
        <v>57465</v>
      </c>
      <c r="B426" s="6"/>
      <c r="C426" s="6"/>
      <c r="D426" s="6"/>
      <c r="E426" s="151">
        <f>IF($E$2=0,Encargos!C431,$E$2)</f>
        <v>5.35</v>
      </c>
      <c r="F426" s="1">
        <f t="shared" si="54"/>
        <v>57465</v>
      </c>
      <c r="G426" s="6"/>
      <c r="H426" s="6"/>
      <c r="I426" s="6"/>
      <c r="J426" s="151">
        <f>IF($J$2=0,Encargos!C431,$J$2)</f>
        <v>4.8413000000000004</v>
      </c>
      <c r="K426" s="1">
        <f t="shared" si="55"/>
        <v>57465</v>
      </c>
      <c r="L426" s="52">
        <f>'OC A CONTRATAR US$'!L426*'OC A CONTRATAR'!$O426</f>
        <v>0</v>
      </c>
      <c r="M426" s="52">
        <f>'OC A CONTRATAR US$'!M426*'OC A CONTRATAR'!$O426</f>
        <v>0</v>
      </c>
      <c r="N426" s="52">
        <f>'OC A CONTRATAR US$'!N426*'OC A CONTRATAR'!$O426</f>
        <v>0</v>
      </c>
      <c r="O426" s="151">
        <f>IF($O$2=0,Encargos!C431,$O$2)</f>
        <v>4.8413000000000004</v>
      </c>
      <c r="P426" s="1">
        <f t="shared" si="56"/>
        <v>57465</v>
      </c>
      <c r="Q426" s="6"/>
      <c r="R426" s="6"/>
      <c r="S426" s="6"/>
      <c r="T426" s="151">
        <f>IF($T$2=0,Encargos!M431,$T$2)</f>
        <v>0</v>
      </c>
      <c r="V426" s="1">
        <f t="shared" si="57"/>
        <v>57465</v>
      </c>
      <c r="W426" s="52">
        <v>0</v>
      </c>
      <c r="X426" s="52">
        <v>0</v>
      </c>
      <c r="Y426" s="52">
        <f t="shared" si="60"/>
        <v>0</v>
      </c>
      <c r="Z426" s="151"/>
      <c r="AB426" s="76">
        <f t="shared" si="58"/>
        <v>57465</v>
      </c>
      <c r="AC426" s="21">
        <f t="shared" si="59"/>
        <v>0</v>
      </c>
      <c r="AD426" s="21">
        <f t="shared" si="52"/>
        <v>0</v>
      </c>
      <c r="AE426" s="21">
        <f t="shared" si="52"/>
        <v>0</v>
      </c>
    </row>
    <row r="427" spans="1:31" x14ac:dyDescent="0.3">
      <c r="A427" s="1">
        <f t="shared" si="53"/>
        <v>57496</v>
      </c>
      <c r="B427" s="6"/>
      <c r="C427" s="6"/>
      <c r="D427" s="6"/>
      <c r="E427" s="151">
        <f>IF($E$2=0,Encargos!C432,$E$2)</f>
        <v>5.35</v>
      </c>
      <c r="F427" s="1">
        <f t="shared" si="54"/>
        <v>57496</v>
      </c>
      <c r="G427" s="6"/>
      <c r="H427" s="6"/>
      <c r="I427" s="6"/>
      <c r="J427" s="151">
        <f>IF($J$2=0,Encargos!C432,$J$2)</f>
        <v>4.8413000000000004</v>
      </c>
      <c r="K427" s="1">
        <f t="shared" si="55"/>
        <v>57496</v>
      </c>
      <c r="L427" s="52">
        <f>'OC A CONTRATAR US$'!L427*'OC A CONTRATAR'!$O427</f>
        <v>0</v>
      </c>
      <c r="M427" s="52">
        <f>'OC A CONTRATAR US$'!M427*'OC A CONTRATAR'!$O427</f>
        <v>0</v>
      </c>
      <c r="N427" s="52">
        <f>'OC A CONTRATAR US$'!N427*'OC A CONTRATAR'!$O427</f>
        <v>0</v>
      </c>
      <c r="O427" s="151">
        <f>IF($O$2=0,Encargos!C432,$O$2)</f>
        <v>4.8413000000000004</v>
      </c>
      <c r="P427" s="1">
        <f t="shared" si="56"/>
        <v>57496</v>
      </c>
      <c r="Q427" s="6"/>
      <c r="R427" s="6"/>
      <c r="S427" s="6"/>
      <c r="T427" s="151">
        <f>IF($T$2=0,Encargos!M432,$T$2)</f>
        <v>0</v>
      </c>
      <c r="V427" s="1">
        <f t="shared" si="57"/>
        <v>57496</v>
      </c>
      <c r="W427" s="52">
        <v>0</v>
      </c>
      <c r="X427" s="52">
        <v>0</v>
      </c>
      <c r="Y427" s="52">
        <f t="shared" si="60"/>
        <v>0</v>
      </c>
      <c r="Z427" s="151"/>
      <c r="AB427" s="76">
        <f t="shared" si="58"/>
        <v>57496</v>
      </c>
      <c r="AC427" s="21">
        <f t="shared" si="59"/>
        <v>0</v>
      </c>
      <c r="AD427" s="21">
        <f t="shared" ref="AD427:AE458" si="61">SUMIF($A$2:$Z$2,AD$2,$A427:$Z427)</f>
        <v>0</v>
      </c>
      <c r="AE427" s="21">
        <f t="shared" si="61"/>
        <v>0</v>
      </c>
    </row>
    <row r="428" spans="1:31" x14ac:dyDescent="0.3">
      <c r="A428" s="1">
        <f t="shared" si="53"/>
        <v>57526</v>
      </c>
      <c r="B428" s="6"/>
      <c r="C428" s="6"/>
      <c r="D428" s="6"/>
      <c r="E428" s="151">
        <f>IF($E$2=0,Encargos!C433,$E$2)</f>
        <v>5.35</v>
      </c>
      <c r="F428" s="1">
        <f t="shared" si="54"/>
        <v>57526</v>
      </c>
      <c r="G428" s="6"/>
      <c r="H428" s="6"/>
      <c r="I428" s="6"/>
      <c r="J428" s="151">
        <f>IF($J$2=0,Encargos!C433,$J$2)</f>
        <v>4.8413000000000004</v>
      </c>
      <c r="K428" s="1">
        <f t="shared" si="55"/>
        <v>57526</v>
      </c>
      <c r="L428" s="52">
        <f>'OC A CONTRATAR US$'!L428*'OC A CONTRATAR'!$O428</f>
        <v>27204607.101715628</v>
      </c>
      <c r="M428" s="52">
        <f>'OC A CONTRATAR US$'!M428*'OC A CONTRATAR'!$O428</f>
        <v>3003063.6801112448</v>
      </c>
      <c r="N428" s="52">
        <f>'OC A CONTRATAR US$'!N428*'OC A CONTRATAR'!$O428</f>
        <v>30207670.781826869</v>
      </c>
      <c r="O428" s="151">
        <f>IF($O$2=0,Encargos!C433,$O$2)</f>
        <v>4.8413000000000004</v>
      </c>
      <c r="P428" s="1">
        <f t="shared" si="56"/>
        <v>57526</v>
      </c>
      <c r="Q428" s="6"/>
      <c r="R428" s="6"/>
      <c r="S428" s="6"/>
      <c r="T428" s="151">
        <f>IF($T$2=0,Encargos!M433,$T$2)</f>
        <v>0</v>
      </c>
      <c r="V428" s="1">
        <f t="shared" si="57"/>
        <v>57526</v>
      </c>
      <c r="W428" s="52">
        <v>0</v>
      </c>
      <c r="X428" s="52">
        <v>0</v>
      </c>
      <c r="Y428" s="52">
        <f t="shared" si="60"/>
        <v>0</v>
      </c>
      <c r="Z428" s="151"/>
      <c r="AB428" s="76">
        <f t="shared" si="58"/>
        <v>57526</v>
      </c>
      <c r="AC428" s="21">
        <f t="shared" si="59"/>
        <v>0</v>
      </c>
      <c r="AD428" s="21">
        <f t="shared" si="61"/>
        <v>3003063.6801112448</v>
      </c>
      <c r="AE428" s="21">
        <f t="shared" si="61"/>
        <v>30207670.781826869</v>
      </c>
    </row>
    <row r="429" spans="1:31" x14ac:dyDescent="0.3">
      <c r="A429" s="1">
        <f t="shared" si="53"/>
        <v>57557</v>
      </c>
      <c r="B429" s="6"/>
      <c r="C429" s="6"/>
      <c r="D429" s="6"/>
      <c r="E429" s="151">
        <f>IF($E$2=0,Encargos!C434,$E$2)</f>
        <v>5.35</v>
      </c>
      <c r="F429" s="1">
        <f t="shared" si="54"/>
        <v>57557</v>
      </c>
      <c r="G429" s="6"/>
      <c r="H429" s="6"/>
      <c r="I429" s="6"/>
      <c r="J429" s="151">
        <f>IF($J$2=0,Encargos!C434,$J$2)</f>
        <v>4.8413000000000004</v>
      </c>
      <c r="K429" s="1">
        <f t="shared" si="55"/>
        <v>57557</v>
      </c>
      <c r="L429" s="52">
        <f>'OC A CONTRATAR US$'!L429*'OC A CONTRATAR'!$O429</f>
        <v>0</v>
      </c>
      <c r="M429" s="52">
        <f>'OC A CONTRATAR US$'!M429*'OC A CONTRATAR'!$O429</f>
        <v>0</v>
      </c>
      <c r="N429" s="52">
        <f>'OC A CONTRATAR US$'!N429*'OC A CONTRATAR'!$O429</f>
        <v>0</v>
      </c>
      <c r="O429" s="151">
        <f>IF($O$2=0,Encargos!C434,$O$2)</f>
        <v>4.8413000000000004</v>
      </c>
      <c r="P429" s="1">
        <f t="shared" si="56"/>
        <v>57557</v>
      </c>
      <c r="Q429" s="6"/>
      <c r="R429" s="6"/>
      <c r="S429" s="6"/>
      <c r="T429" s="151">
        <f>IF($T$2=0,Encargos!M434,$T$2)</f>
        <v>0</v>
      </c>
      <c r="V429" s="1">
        <f t="shared" si="57"/>
        <v>57557</v>
      </c>
      <c r="W429" s="52">
        <v>0</v>
      </c>
      <c r="X429" s="52">
        <v>0</v>
      </c>
      <c r="Y429" s="52">
        <f t="shared" si="60"/>
        <v>0</v>
      </c>
      <c r="Z429" s="151"/>
      <c r="AB429" s="76">
        <f t="shared" si="58"/>
        <v>57557</v>
      </c>
      <c r="AC429" s="21">
        <f t="shared" si="59"/>
        <v>27204607.101715628</v>
      </c>
      <c r="AD429" s="21">
        <f t="shared" si="61"/>
        <v>0</v>
      </c>
      <c r="AE429" s="21">
        <f t="shared" si="61"/>
        <v>0</v>
      </c>
    </row>
    <row r="430" spans="1:31" x14ac:dyDescent="0.3">
      <c r="A430" s="1">
        <f t="shared" si="53"/>
        <v>57588</v>
      </c>
      <c r="B430" s="6"/>
      <c r="C430" s="6"/>
      <c r="D430" s="6"/>
      <c r="E430" s="151">
        <f>IF($E$2=0,Encargos!C435,$E$2)</f>
        <v>5.35</v>
      </c>
      <c r="F430" s="1">
        <f t="shared" si="54"/>
        <v>57588</v>
      </c>
      <c r="G430" s="6"/>
      <c r="H430" s="6"/>
      <c r="I430" s="6"/>
      <c r="J430" s="151">
        <f>IF($J$2=0,Encargos!C435,$J$2)</f>
        <v>4.8413000000000004</v>
      </c>
      <c r="K430" s="1">
        <f t="shared" si="55"/>
        <v>57588</v>
      </c>
      <c r="L430" s="52">
        <f>'OC A CONTRATAR US$'!L430*'OC A CONTRATAR'!$O430</f>
        <v>0</v>
      </c>
      <c r="M430" s="52">
        <f>'OC A CONTRATAR US$'!M430*'OC A CONTRATAR'!$O430</f>
        <v>0</v>
      </c>
      <c r="N430" s="52">
        <f>'OC A CONTRATAR US$'!N430*'OC A CONTRATAR'!$O430</f>
        <v>0</v>
      </c>
      <c r="O430" s="151">
        <f>IF($O$2=0,Encargos!C435,$O$2)</f>
        <v>4.8413000000000004</v>
      </c>
      <c r="P430" s="1">
        <f t="shared" si="56"/>
        <v>57588</v>
      </c>
      <c r="Q430" s="6"/>
      <c r="R430" s="6"/>
      <c r="S430" s="6"/>
      <c r="T430" s="151">
        <f>IF($T$2=0,Encargos!M435,$T$2)</f>
        <v>0</v>
      </c>
      <c r="V430" s="1">
        <f t="shared" si="57"/>
        <v>57588</v>
      </c>
      <c r="W430" s="52">
        <v>0</v>
      </c>
      <c r="X430" s="52">
        <v>0</v>
      </c>
      <c r="Y430" s="52">
        <f t="shared" si="60"/>
        <v>0</v>
      </c>
      <c r="Z430" s="151"/>
      <c r="AB430" s="76">
        <f t="shared" si="58"/>
        <v>57588</v>
      </c>
      <c r="AC430" s="21">
        <f t="shared" si="59"/>
        <v>0</v>
      </c>
      <c r="AD430" s="21">
        <f t="shared" si="61"/>
        <v>0</v>
      </c>
      <c r="AE430" s="21">
        <f t="shared" si="61"/>
        <v>0</v>
      </c>
    </row>
    <row r="431" spans="1:31" x14ac:dyDescent="0.3">
      <c r="A431" s="1">
        <f t="shared" si="53"/>
        <v>57618</v>
      </c>
      <c r="B431" s="6"/>
      <c r="C431" s="6"/>
      <c r="D431" s="6"/>
      <c r="E431" s="151">
        <f>IF($E$2=0,Encargos!C436,$E$2)</f>
        <v>5.35</v>
      </c>
      <c r="F431" s="1">
        <f t="shared" si="54"/>
        <v>57618</v>
      </c>
      <c r="G431" s="6"/>
      <c r="H431" s="6"/>
      <c r="I431" s="6"/>
      <c r="J431" s="151">
        <f>IF($J$2=0,Encargos!C436,$J$2)</f>
        <v>4.8413000000000004</v>
      </c>
      <c r="K431" s="1">
        <f t="shared" si="55"/>
        <v>57618</v>
      </c>
      <c r="L431" s="52">
        <f>'OC A CONTRATAR US$'!L431*'OC A CONTRATAR'!$O431</f>
        <v>0</v>
      </c>
      <c r="M431" s="52">
        <f>'OC A CONTRATAR US$'!M431*'OC A CONTRATAR'!$O431</f>
        <v>0</v>
      </c>
      <c r="N431" s="52">
        <f>'OC A CONTRATAR US$'!N431*'OC A CONTRATAR'!$O431</f>
        <v>0</v>
      </c>
      <c r="O431" s="151">
        <f>IF($O$2=0,Encargos!C436,$O$2)</f>
        <v>4.8413000000000004</v>
      </c>
      <c r="P431" s="1">
        <f t="shared" si="56"/>
        <v>57618</v>
      </c>
      <c r="Q431" s="6"/>
      <c r="R431" s="6"/>
      <c r="S431" s="6"/>
      <c r="T431" s="151">
        <f>IF($T$2=0,Encargos!M436,$T$2)</f>
        <v>0</v>
      </c>
      <c r="V431" s="1">
        <f t="shared" si="57"/>
        <v>57618</v>
      </c>
      <c r="W431" s="52">
        <v>0</v>
      </c>
      <c r="X431" s="52">
        <v>0</v>
      </c>
      <c r="Y431" s="52">
        <f t="shared" si="60"/>
        <v>0</v>
      </c>
      <c r="Z431" s="151"/>
      <c r="AB431" s="76">
        <f t="shared" si="58"/>
        <v>57618</v>
      </c>
      <c r="AC431" s="21">
        <f t="shared" si="59"/>
        <v>0</v>
      </c>
      <c r="AD431" s="21">
        <f t="shared" si="61"/>
        <v>0</v>
      </c>
      <c r="AE431" s="21">
        <f t="shared" si="61"/>
        <v>0</v>
      </c>
    </row>
    <row r="432" spans="1:31" x14ac:dyDescent="0.3">
      <c r="A432" s="1">
        <f t="shared" si="53"/>
        <v>57649</v>
      </c>
      <c r="B432" s="6"/>
      <c r="C432" s="6"/>
      <c r="D432" s="6"/>
      <c r="E432" s="151">
        <f>IF($E$2=0,Encargos!C437,$E$2)</f>
        <v>5.35</v>
      </c>
      <c r="F432" s="1">
        <f t="shared" si="54"/>
        <v>57649</v>
      </c>
      <c r="G432" s="6"/>
      <c r="H432" s="6"/>
      <c r="I432" s="6"/>
      <c r="J432" s="151">
        <f>IF($J$2=0,Encargos!C437,$J$2)</f>
        <v>4.8413000000000004</v>
      </c>
      <c r="K432" s="1">
        <f t="shared" si="55"/>
        <v>57649</v>
      </c>
      <c r="L432" s="52">
        <f>'OC A CONTRATAR US$'!L432*'OC A CONTRATAR'!$O432</f>
        <v>0</v>
      </c>
      <c r="M432" s="52">
        <f>'OC A CONTRATAR US$'!M432*'OC A CONTRATAR'!$O432</f>
        <v>0</v>
      </c>
      <c r="N432" s="52">
        <f>'OC A CONTRATAR US$'!N432*'OC A CONTRATAR'!$O432</f>
        <v>0</v>
      </c>
      <c r="O432" s="151">
        <f>IF($O$2=0,Encargos!C437,$O$2)</f>
        <v>4.8413000000000004</v>
      </c>
      <c r="P432" s="1">
        <f t="shared" si="56"/>
        <v>57649</v>
      </c>
      <c r="Q432" s="6"/>
      <c r="R432" s="6"/>
      <c r="S432" s="6"/>
      <c r="T432" s="151">
        <f>IF($T$2=0,Encargos!M437,$T$2)</f>
        <v>0</v>
      </c>
      <c r="V432" s="1">
        <f t="shared" si="57"/>
        <v>57649</v>
      </c>
      <c r="W432" s="52">
        <v>0</v>
      </c>
      <c r="X432" s="52">
        <v>0</v>
      </c>
      <c r="Y432" s="52">
        <f t="shared" si="60"/>
        <v>0</v>
      </c>
      <c r="Z432" s="151"/>
      <c r="AB432" s="76">
        <f t="shared" si="58"/>
        <v>57649</v>
      </c>
      <c r="AC432" s="21">
        <f t="shared" si="59"/>
        <v>0</v>
      </c>
      <c r="AD432" s="21">
        <f t="shared" si="61"/>
        <v>0</v>
      </c>
      <c r="AE432" s="21">
        <f t="shared" si="61"/>
        <v>0</v>
      </c>
    </row>
    <row r="433" spans="1:31" x14ac:dyDescent="0.3">
      <c r="A433" s="1">
        <f t="shared" si="53"/>
        <v>57679</v>
      </c>
      <c r="B433" s="6"/>
      <c r="C433" s="6"/>
      <c r="D433" s="6"/>
      <c r="E433" s="151">
        <f>IF($E$2=0,Encargos!C438,$E$2)</f>
        <v>5.35</v>
      </c>
      <c r="F433" s="1">
        <f t="shared" si="54"/>
        <v>57679</v>
      </c>
      <c r="G433" s="6"/>
      <c r="H433" s="6"/>
      <c r="I433" s="6"/>
      <c r="J433" s="151">
        <f>IF($J$2=0,Encargos!C438,$J$2)</f>
        <v>4.8413000000000004</v>
      </c>
      <c r="K433" s="1">
        <f t="shared" si="55"/>
        <v>57679</v>
      </c>
      <c r="L433" s="52">
        <f>'OC A CONTRATAR US$'!L433*'OC A CONTRATAR'!$O433</f>
        <v>0</v>
      </c>
      <c r="M433" s="52">
        <f>'OC A CONTRATAR US$'!M433*'OC A CONTRATAR'!$O433</f>
        <v>0</v>
      </c>
      <c r="N433" s="52">
        <f>'OC A CONTRATAR US$'!N433*'OC A CONTRATAR'!$O433</f>
        <v>0</v>
      </c>
      <c r="O433" s="151">
        <f>IF($O$2=0,Encargos!C438,$O$2)</f>
        <v>4.8413000000000004</v>
      </c>
      <c r="P433" s="1">
        <f t="shared" si="56"/>
        <v>57679</v>
      </c>
      <c r="Q433" s="6"/>
      <c r="R433" s="6"/>
      <c r="S433" s="6"/>
      <c r="T433" s="151">
        <f>IF($T$2=0,Encargos!M438,$T$2)</f>
        <v>0</v>
      </c>
      <c r="V433" s="1">
        <f t="shared" si="57"/>
        <v>57679</v>
      </c>
      <c r="W433" s="52">
        <v>0</v>
      </c>
      <c r="X433" s="52">
        <v>0</v>
      </c>
      <c r="Y433" s="52">
        <f t="shared" si="60"/>
        <v>0</v>
      </c>
      <c r="Z433" s="151"/>
      <c r="AB433" s="76">
        <f t="shared" si="58"/>
        <v>57679</v>
      </c>
      <c r="AC433" s="21">
        <f t="shared" si="59"/>
        <v>0</v>
      </c>
      <c r="AD433" s="21">
        <f t="shared" si="61"/>
        <v>0</v>
      </c>
      <c r="AE433" s="21">
        <f t="shared" si="61"/>
        <v>0</v>
      </c>
    </row>
    <row r="434" spans="1:31" x14ac:dyDescent="0.3">
      <c r="A434" s="1">
        <f t="shared" si="53"/>
        <v>57710</v>
      </c>
      <c r="B434" s="6"/>
      <c r="C434" s="6"/>
      <c r="D434" s="6"/>
      <c r="E434" s="151">
        <f>IF($E$2=0,Encargos!C439,$E$2)</f>
        <v>5.35</v>
      </c>
      <c r="F434" s="1">
        <f t="shared" si="54"/>
        <v>57710</v>
      </c>
      <c r="G434" s="6"/>
      <c r="H434" s="6"/>
      <c r="I434" s="6"/>
      <c r="J434" s="151">
        <f>IF($J$2=0,Encargos!C439,$J$2)</f>
        <v>4.8413000000000004</v>
      </c>
      <c r="K434" s="1">
        <f t="shared" si="55"/>
        <v>57710</v>
      </c>
      <c r="L434" s="52">
        <f>'OC A CONTRATAR US$'!L434*'OC A CONTRATAR'!$O434</f>
        <v>27204607.101715628</v>
      </c>
      <c r="M434" s="52">
        <f>'OC A CONTRATAR US$'!M434*'OC A CONTRATAR'!$O434</f>
        <v>2415651.2240015739</v>
      </c>
      <c r="N434" s="52">
        <f>'OC A CONTRATAR US$'!N434*'OC A CONTRATAR'!$O434</f>
        <v>29620258.325717203</v>
      </c>
      <c r="O434" s="151">
        <f>IF($O$2=0,Encargos!C439,$O$2)</f>
        <v>4.8413000000000004</v>
      </c>
      <c r="P434" s="1">
        <f t="shared" si="56"/>
        <v>57710</v>
      </c>
      <c r="Q434" s="6"/>
      <c r="R434" s="6"/>
      <c r="S434" s="6"/>
      <c r="T434" s="151">
        <f>IF($T$2=0,Encargos!M439,$T$2)</f>
        <v>0</v>
      </c>
      <c r="V434" s="1">
        <f t="shared" si="57"/>
        <v>57710</v>
      </c>
      <c r="W434" s="52">
        <v>0</v>
      </c>
      <c r="X434" s="52">
        <v>0</v>
      </c>
      <c r="Y434" s="52">
        <f t="shared" si="60"/>
        <v>0</v>
      </c>
      <c r="Z434" s="151"/>
      <c r="AB434" s="76">
        <f t="shared" si="58"/>
        <v>57710</v>
      </c>
      <c r="AC434" s="21">
        <f t="shared" si="59"/>
        <v>0</v>
      </c>
      <c r="AD434" s="21">
        <f t="shared" si="61"/>
        <v>2415651.2240015739</v>
      </c>
      <c r="AE434" s="21">
        <f t="shared" si="61"/>
        <v>29620258.325717203</v>
      </c>
    </row>
    <row r="435" spans="1:31" x14ac:dyDescent="0.3">
      <c r="A435" s="1">
        <f t="shared" si="53"/>
        <v>57741</v>
      </c>
      <c r="B435" s="6"/>
      <c r="C435" s="6"/>
      <c r="D435" s="6"/>
      <c r="E435" s="151">
        <f>IF($E$2=0,Encargos!C440,$E$2)</f>
        <v>5.35</v>
      </c>
      <c r="F435" s="1">
        <f t="shared" si="54"/>
        <v>57741</v>
      </c>
      <c r="G435" s="6"/>
      <c r="H435" s="6"/>
      <c r="I435" s="6"/>
      <c r="J435" s="151">
        <f>IF($J$2=0,Encargos!C440,$J$2)</f>
        <v>4.8413000000000004</v>
      </c>
      <c r="K435" s="1">
        <f t="shared" si="55"/>
        <v>57741</v>
      </c>
      <c r="L435" s="52">
        <f>'OC A CONTRATAR US$'!L435*'OC A CONTRATAR'!$O435</f>
        <v>0</v>
      </c>
      <c r="M435" s="52">
        <f>'OC A CONTRATAR US$'!M435*'OC A CONTRATAR'!$O435</f>
        <v>0</v>
      </c>
      <c r="N435" s="52">
        <f>'OC A CONTRATAR US$'!N435*'OC A CONTRATAR'!$O435</f>
        <v>0</v>
      </c>
      <c r="O435" s="151">
        <f>IF($O$2=0,Encargos!C440,$O$2)</f>
        <v>4.8413000000000004</v>
      </c>
      <c r="P435" s="1">
        <f t="shared" si="56"/>
        <v>57741</v>
      </c>
      <c r="Q435" s="6"/>
      <c r="R435" s="6"/>
      <c r="S435" s="6"/>
      <c r="T435" s="151">
        <f>IF($T$2=0,Encargos!M440,$T$2)</f>
        <v>0</v>
      </c>
      <c r="V435" s="1">
        <f t="shared" si="57"/>
        <v>57741</v>
      </c>
      <c r="W435" s="52">
        <v>0</v>
      </c>
      <c r="X435" s="52">
        <v>0</v>
      </c>
      <c r="Y435" s="52">
        <f t="shared" si="60"/>
        <v>0</v>
      </c>
      <c r="Z435" s="151"/>
      <c r="AB435" s="76">
        <f t="shared" si="58"/>
        <v>57741</v>
      </c>
      <c r="AC435" s="21">
        <f t="shared" si="59"/>
        <v>27204607.101715628</v>
      </c>
      <c r="AD435" s="21">
        <f t="shared" si="61"/>
        <v>0</v>
      </c>
      <c r="AE435" s="21">
        <f t="shared" si="61"/>
        <v>0</v>
      </c>
    </row>
    <row r="436" spans="1:31" x14ac:dyDescent="0.3">
      <c r="A436" s="1">
        <f t="shared" si="53"/>
        <v>57769</v>
      </c>
      <c r="B436" s="6"/>
      <c r="C436" s="6"/>
      <c r="D436" s="6"/>
      <c r="E436" s="151">
        <f>IF($E$2=0,Encargos!C441,$E$2)</f>
        <v>5.35</v>
      </c>
      <c r="F436" s="1">
        <f t="shared" si="54"/>
        <v>57769</v>
      </c>
      <c r="G436" s="6"/>
      <c r="H436" s="6"/>
      <c r="I436" s="6"/>
      <c r="J436" s="151">
        <f>IF($J$2=0,Encargos!C441,$J$2)</f>
        <v>4.8413000000000004</v>
      </c>
      <c r="K436" s="1">
        <f t="shared" si="55"/>
        <v>57769</v>
      </c>
      <c r="L436" s="52">
        <f>'OC A CONTRATAR US$'!L436*'OC A CONTRATAR'!$O436</f>
        <v>0</v>
      </c>
      <c r="M436" s="52">
        <f>'OC A CONTRATAR US$'!M436*'OC A CONTRATAR'!$O436</f>
        <v>0</v>
      </c>
      <c r="N436" s="52">
        <f>'OC A CONTRATAR US$'!N436*'OC A CONTRATAR'!$O436</f>
        <v>0</v>
      </c>
      <c r="O436" s="151">
        <f>IF($O$2=0,Encargos!C441,$O$2)</f>
        <v>4.8413000000000004</v>
      </c>
      <c r="P436" s="1">
        <f t="shared" si="56"/>
        <v>57769</v>
      </c>
      <c r="Q436" s="6"/>
      <c r="R436" s="6"/>
      <c r="S436" s="6"/>
      <c r="T436" s="151">
        <f>IF($T$2=0,Encargos!M441,$T$2)</f>
        <v>0</v>
      </c>
      <c r="V436" s="1">
        <f t="shared" si="57"/>
        <v>57769</v>
      </c>
      <c r="W436" s="52">
        <v>0</v>
      </c>
      <c r="X436" s="52">
        <v>0</v>
      </c>
      <c r="Y436" s="52">
        <f t="shared" si="60"/>
        <v>0</v>
      </c>
      <c r="Z436" s="151"/>
      <c r="AB436" s="76">
        <f t="shared" si="58"/>
        <v>57769</v>
      </c>
      <c r="AC436" s="21">
        <f t="shared" si="59"/>
        <v>0</v>
      </c>
      <c r="AD436" s="21">
        <f t="shared" si="61"/>
        <v>0</v>
      </c>
      <c r="AE436" s="21">
        <f t="shared" si="61"/>
        <v>0</v>
      </c>
    </row>
    <row r="437" spans="1:31" x14ac:dyDescent="0.3">
      <c r="A437" s="1">
        <f t="shared" si="53"/>
        <v>57800</v>
      </c>
      <c r="B437" s="6"/>
      <c r="C437" s="6"/>
      <c r="D437" s="6"/>
      <c r="E437" s="151">
        <f>IF($E$2=0,Encargos!C442,$E$2)</f>
        <v>5.35</v>
      </c>
      <c r="F437" s="1">
        <f t="shared" si="54"/>
        <v>57800</v>
      </c>
      <c r="G437" s="6"/>
      <c r="H437" s="6"/>
      <c r="I437" s="6"/>
      <c r="J437" s="151">
        <f>IF($J$2=0,Encargos!C442,$J$2)</f>
        <v>4.8413000000000004</v>
      </c>
      <c r="K437" s="1">
        <f t="shared" si="55"/>
        <v>57800</v>
      </c>
      <c r="L437" s="52">
        <f>'OC A CONTRATAR US$'!L437*'OC A CONTRATAR'!$O437</f>
        <v>0</v>
      </c>
      <c r="M437" s="52">
        <f>'OC A CONTRATAR US$'!M437*'OC A CONTRATAR'!$O437</f>
        <v>0</v>
      </c>
      <c r="N437" s="52">
        <f>'OC A CONTRATAR US$'!N437*'OC A CONTRATAR'!$O437</f>
        <v>0</v>
      </c>
      <c r="O437" s="151">
        <f>IF($O$2=0,Encargos!C442,$O$2)</f>
        <v>4.8413000000000004</v>
      </c>
      <c r="P437" s="1">
        <f t="shared" si="56"/>
        <v>57800</v>
      </c>
      <c r="Q437" s="6"/>
      <c r="R437" s="6"/>
      <c r="S437" s="6"/>
      <c r="T437" s="151">
        <f>IF($T$2=0,Encargos!M442,$T$2)</f>
        <v>0</v>
      </c>
      <c r="V437" s="1">
        <f t="shared" si="57"/>
        <v>57800</v>
      </c>
      <c r="W437" s="52">
        <v>0</v>
      </c>
      <c r="X437" s="52">
        <v>0</v>
      </c>
      <c r="Y437" s="52">
        <f t="shared" si="60"/>
        <v>0</v>
      </c>
      <c r="Z437" s="151"/>
      <c r="AB437" s="76">
        <f t="shared" si="58"/>
        <v>57800</v>
      </c>
      <c r="AC437" s="21">
        <f t="shared" si="59"/>
        <v>0</v>
      </c>
      <c r="AD437" s="21">
        <f t="shared" si="61"/>
        <v>0</v>
      </c>
      <c r="AE437" s="21">
        <f t="shared" si="61"/>
        <v>0</v>
      </c>
    </row>
    <row r="438" spans="1:31" x14ac:dyDescent="0.3">
      <c r="A438" s="1">
        <f t="shared" si="53"/>
        <v>57830</v>
      </c>
      <c r="B438" s="6"/>
      <c r="C438" s="6"/>
      <c r="D438" s="6"/>
      <c r="E438" s="151">
        <f>IF($E$2=0,Encargos!C443,$E$2)</f>
        <v>5.35</v>
      </c>
      <c r="F438" s="1">
        <f t="shared" si="54"/>
        <v>57830</v>
      </c>
      <c r="G438" s="6"/>
      <c r="H438" s="6"/>
      <c r="I438" s="6"/>
      <c r="J438" s="151">
        <f>IF($J$2=0,Encargos!C443,$J$2)</f>
        <v>4.8413000000000004</v>
      </c>
      <c r="K438" s="1">
        <f t="shared" si="55"/>
        <v>57830</v>
      </c>
      <c r="L438" s="52">
        <f>'OC A CONTRATAR US$'!L438*'OC A CONTRATAR'!$O438</f>
        <v>0</v>
      </c>
      <c r="M438" s="52">
        <f>'OC A CONTRATAR US$'!M438*'OC A CONTRATAR'!$O438</f>
        <v>0</v>
      </c>
      <c r="N438" s="52">
        <f>'OC A CONTRATAR US$'!N438*'OC A CONTRATAR'!$O438</f>
        <v>0</v>
      </c>
      <c r="O438" s="151">
        <f>IF($O$2=0,Encargos!C443,$O$2)</f>
        <v>4.8413000000000004</v>
      </c>
      <c r="P438" s="1">
        <f t="shared" si="56"/>
        <v>57830</v>
      </c>
      <c r="Q438" s="6"/>
      <c r="R438" s="6"/>
      <c r="S438" s="6"/>
      <c r="T438" s="151">
        <f>IF($T$2=0,Encargos!M443,$T$2)</f>
        <v>0</v>
      </c>
      <c r="V438" s="1">
        <f t="shared" si="57"/>
        <v>57830</v>
      </c>
      <c r="W438" s="52">
        <v>0</v>
      </c>
      <c r="X438" s="52">
        <v>0</v>
      </c>
      <c r="Y438" s="52">
        <f t="shared" si="60"/>
        <v>0</v>
      </c>
      <c r="Z438" s="151"/>
      <c r="AB438" s="76">
        <f t="shared" si="58"/>
        <v>57830</v>
      </c>
      <c r="AC438" s="21">
        <f t="shared" si="59"/>
        <v>0</v>
      </c>
      <c r="AD438" s="21">
        <f t="shared" si="61"/>
        <v>0</v>
      </c>
      <c r="AE438" s="21">
        <f t="shared" si="61"/>
        <v>0</v>
      </c>
    </row>
    <row r="439" spans="1:31" x14ac:dyDescent="0.3">
      <c r="A439" s="1">
        <f t="shared" si="53"/>
        <v>57861</v>
      </c>
      <c r="B439" s="6"/>
      <c r="C439" s="6"/>
      <c r="D439" s="6"/>
      <c r="E439" s="151">
        <f>IF($E$2=0,Encargos!C444,$E$2)</f>
        <v>5.35</v>
      </c>
      <c r="F439" s="1">
        <f t="shared" si="54"/>
        <v>57861</v>
      </c>
      <c r="G439" s="6"/>
      <c r="H439" s="6"/>
      <c r="I439" s="6"/>
      <c r="J439" s="151">
        <f>IF($J$2=0,Encargos!C444,$J$2)</f>
        <v>4.8413000000000004</v>
      </c>
      <c r="K439" s="1">
        <f t="shared" si="55"/>
        <v>57861</v>
      </c>
      <c r="L439" s="52">
        <f>'OC A CONTRATAR US$'!L439*'OC A CONTRATAR'!$O439</f>
        <v>0</v>
      </c>
      <c r="M439" s="52">
        <f>'OC A CONTRATAR US$'!M439*'OC A CONTRATAR'!$O439</f>
        <v>0</v>
      </c>
      <c r="N439" s="52">
        <f>'OC A CONTRATAR US$'!N439*'OC A CONTRATAR'!$O439</f>
        <v>0</v>
      </c>
      <c r="O439" s="151">
        <f>IF($O$2=0,Encargos!C444,$O$2)</f>
        <v>4.8413000000000004</v>
      </c>
      <c r="P439" s="1">
        <f t="shared" si="56"/>
        <v>57861</v>
      </c>
      <c r="Q439" s="6"/>
      <c r="R439" s="6"/>
      <c r="S439" s="6"/>
      <c r="T439" s="151">
        <f>IF($T$2=0,Encargos!M444,$T$2)</f>
        <v>0</v>
      </c>
      <c r="V439" s="1">
        <f t="shared" si="57"/>
        <v>57861</v>
      </c>
      <c r="W439" s="52">
        <v>0</v>
      </c>
      <c r="X439" s="52">
        <v>0</v>
      </c>
      <c r="Y439" s="52">
        <f t="shared" si="60"/>
        <v>0</v>
      </c>
      <c r="Z439" s="151"/>
      <c r="AB439" s="76">
        <f t="shared" si="58"/>
        <v>57861</v>
      </c>
      <c r="AC439" s="21">
        <f t="shared" si="59"/>
        <v>0</v>
      </c>
      <c r="AD439" s="21">
        <f t="shared" si="61"/>
        <v>0</v>
      </c>
      <c r="AE439" s="21">
        <f t="shared" si="61"/>
        <v>0</v>
      </c>
    </row>
    <row r="440" spans="1:31" x14ac:dyDescent="0.3">
      <c r="A440" s="1">
        <f t="shared" si="53"/>
        <v>57891</v>
      </c>
      <c r="B440" s="6"/>
      <c r="C440" s="6"/>
      <c r="D440" s="6"/>
      <c r="E440" s="151">
        <f>IF($E$2=0,Encargos!C445,$E$2)</f>
        <v>5.35</v>
      </c>
      <c r="F440" s="1">
        <f t="shared" si="54"/>
        <v>57891</v>
      </c>
      <c r="G440" s="6"/>
      <c r="H440" s="6"/>
      <c r="I440" s="6"/>
      <c r="J440" s="151">
        <f>IF($J$2=0,Encargos!C445,$J$2)</f>
        <v>4.8413000000000004</v>
      </c>
      <c r="K440" s="1">
        <f t="shared" si="55"/>
        <v>57891</v>
      </c>
      <c r="L440" s="52">
        <f>'OC A CONTRATAR US$'!L440*'OC A CONTRATAR'!$O440</f>
        <v>27204607.101715628</v>
      </c>
      <c r="M440" s="52">
        <f>'OC A CONTRATAR US$'!M440*'OC A CONTRATAR'!$O440</f>
        <v>1801838.2080667489</v>
      </c>
      <c r="N440" s="52">
        <f>'OC A CONTRATAR US$'!N440*'OC A CONTRATAR'!$O440</f>
        <v>29006445.309782375</v>
      </c>
      <c r="O440" s="151">
        <f>IF($O$2=0,Encargos!C445,$O$2)</f>
        <v>4.8413000000000004</v>
      </c>
      <c r="P440" s="1">
        <f t="shared" si="56"/>
        <v>57891</v>
      </c>
      <c r="Q440" s="6"/>
      <c r="R440" s="6"/>
      <c r="S440" s="6"/>
      <c r="T440" s="151">
        <f>IF($T$2=0,Encargos!M445,$T$2)</f>
        <v>0</v>
      </c>
      <c r="V440" s="1">
        <f t="shared" si="57"/>
        <v>57891</v>
      </c>
      <c r="W440" s="52">
        <v>0</v>
      </c>
      <c r="X440" s="52">
        <v>0</v>
      </c>
      <c r="Y440" s="52">
        <f t="shared" si="60"/>
        <v>0</v>
      </c>
      <c r="Z440" s="151"/>
      <c r="AB440" s="76">
        <f t="shared" si="58"/>
        <v>57891</v>
      </c>
      <c r="AC440" s="21">
        <f t="shared" si="59"/>
        <v>0</v>
      </c>
      <c r="AD440" s="21">
        <f t="shared" si="61"/>
        <v>1801838.2080667489</v>
      </c>
      <c r="AE440" s="21">
        <f t="shared" si="61"/>
        <v>29006445.309782375</v>
      </c>
    </row>
    <row r="441" spans="1:31" x14ac:dyDescent="0.3">
      <c r="A441" s="1">
        <f t="shared" si="53"/>
        <v>57922</v>
      </c>
      <c r="B441" s="6"/>
      <c r="C441" s="6"/>
      <c r="D441" s="6"/>
      <c r="E441" s="151">
        <f>IF($E$2=0,Encargos!C446,$E$2)</f>
        <v>5.35</v>
      </c>
      <c r="F441" s="1">
        <f t="shared" si="54"/>
        <v>57922</v>
      </c>
      <c r="G441" s="6"/>
      <c r="H441" s="6"/>
      <c r="I441" s="6"/>
      <c r="J441" s="151">
        <f>IF($J$2=0,Encargos!C446,$J$2)</f>
        <v>4.8413000000000004</v>
      </c>
      <c r="K441" s="1">
        <f t="shared" si="55"/>
        <v>57922</v>
      </c>
      <c r="L441" s="52">
        <f>'OC A CONTRATAR US$'!L441*'OC A CONTRATAR'!$O441</f>
        <v>0</v>
      </c>
      <c r="M441" s="52">
        <f>'OC A CONTRATAR US$'!M441*'OC A CONTRATAR'!$O441</f>
        <v>0</v>
      </c>
      <c r="N441" s="52">
        <f>'OC A CONTRATAR US$'!N441*'OC A CONTRATAR'!$O441</f>
        <v>0</v>
      </c>
      <c r="O441" s="151">
        <f>IF($O$2=0,Encargos!C446,$O$2)</f>
        <v>4.8413000000000004</v>
      </c>
      <c r="P441" s="1">
        <f t="shared" si="56"/>
        <v>57922</v>
      </c>
      <c r="Q441" s="6"/>
      <c r="R441" s="6"/>
      <c r="S441" s="6"/>
      <c r="T441" s="151">
        <f>IF($T$2=0,Encargos!M446,$T$2)</f>
        <v>0</v>
      </c>
      <c r="V441" s="1">
        <f t="shared" si="57"/>
        <v>57922</v>
      </c>
      <c r="W441" s="52">
        <v>0</v>
      </c>
      <c r="X441" s="52">
        <v>0</v>
      </c>
      <c r="Y441" s="52">
        <f t="shared" si="60"/>
        <v>0</v>
      </c>
      <c r="Z441" s="151"/>
      <c r="AB441" s="76">
        <f t="shared" si="58"/>
        <v>57922</v>
      </c>
      <c r="AC441" s="21">
        <f t="shared" si="59"/>
        <v>27204607.101715628</v>
      </c>
      <c r="AD441" s="21">
        <f t="shared" si="61"/>
        <v>0</v>
      </c>
      <c r="AE441" s="21">
        <f t="shared" si="61"/>
        <v>0</v>
      </c>
    </row>
    <row r="442" spans="1:31" x14ac:dyDescent="0.3">
      <c r="A442" s="1">
        <f t="shared" si="53"/>
        <v>57953</v>
      </c>
      <c r="B442" s="6"/>
      <c r="C442" s="6"/>
      <c r="D442" s="6"/>
      <c r="E442" s="151">
        <f>IF($E$2=0,Encargos!C447,$E$2)</f>
        <v>5.35</v>
      </c>
      <c r="F442" s="1">
        <f t="shared" si="54"/>
        <v>57953</v>
      </c>
      <c r="G442" s="6"/>
      <c r="H442" s="6"/>
      <c r="I442" s="6"/>
      <c r="J442" s="151">
        <f>IF($J$2=0,Encargos!C447,$J$2)</f>
        <v>4.8413000000000004</v>
      </c>
      <c r="K442" s="1">
        <f t="shared" si="55"/>
        <v>57953</v>
      </c>
      <c r="L442" s="52">
        <f>'OC A CONTRATAR US$'!L442*'OC A CONTRATAR'!$O442</f>
        <v>0</v>
      </c>
      <c r="M442" s="52">
        <f>'OC A CONTRATAR US$'!M442*'OC A CONTRATAR'!$O442</f>
        <v>0</v>
      </c>
      <c r="N442" s="52">
        <f>'OC A CONTRATAR US$'!N442*'OC A CONTRATAR'!$O442</f>
        <v>0</v>
      </c>
      <c r="O442" s="151">
        <f>IF($O$2=0,Encargos!C447,$O$2)</f>
        <v>4.8413000000000004</v>
      </c>
      <c r="P442" s="1">
        <f t="shared" si="56"/>
        <v>57953</v>
      </c>
      <c r="Q442" s="6"/>
      <c r="R442" s="6"/>
      <c r="S442" s="6"/>
      <c r="T442" s="151">
        <f>IF($T$2=0,Encargos!M447,$T$2)</f>
        <v>0</v>
      </c>
      <c r="V442" s="1">
        <f t="shared" si="57"/>
        <v>57953</v>
      </c>
      <c r="W442" s="52">
        <v>0</v>
      </c>
      <c r="X442" s="52">
        <v>0</v>
      </c>
      <c r="Y442" s="52">
        <f t="shared" si="60"/>
        <v>0</v>
      </c>
      <c r="Z442" s="151"/>
      <c r="AB442" s="76">
        <f t="shared" si="58"/>
        <v>57953</v>
      </c>
      <c r="AC442" s="21">
        <f t="shared" si="59"/>
        <v>0</v>
      </c>
      <c r="AD442" s="21">
        <f t="shared" si="61"/>
        <v>0</v>
      </c>
      <c r="AE442" s="21">
        <f t="shared" si="61"/>
        <v>0</v>
      </c>
    </row>
    <row r="443" spans="1:31" x14ac:dyDescent="0.3">
      <c r="A443" s="1">
        <f t="shared" si="53"/>
        <v>57983</v>
      </c>
      <c r="B443" s="6"/>
      <c r="C443" s="6"/>
      <c r="D443" s="6"/>
      <c r="E443" s="151">
        <f>IF($E$2=0,Encargos!C448,$E$2)</f>
        <v>5.35</v>
      </c>
      <c r="F443" s="1">
        <f t="shared" si="54"/>
        <v>57983</v>
      </c>
      <c r="G443" s="6"/>
      <c r="H443" s="6"/>
      <c r="I443" s="6"/>
      <c r="J443" s="151">
        <f>IF($J$2=0,Encargos!C448,$J$2)</f>
        <v>4.8413000000000004</v>
      </c>
      <c r="K443" s="1">
        <f t="shared" si="55"/>
        <v>57983</v>
      </c>
      <c r="L443" s="52">
        <f>'OC A CONTRATAR US$'!L443*'OC A CONTRATAR'!$O443</f>
        <v>0</v>
      </c>
      <c r="M443" s="52">
        <f>'OC A CONTRATAR US$'!M443*'OC A CONTRATAR'!$O443</f>
        <v>0</v>
      </c>
      <c r="N443" s="52">
        <f>'OC A CONTRATAR US$'!N443*'OC A CONTRATAR'!$O443</f>
        <v>0</v>
      </c>
      <c r="O443" s="151">
        <f>IF($O$2=0,Encargos!C448,$O$2)</f>
        <v>4.8413000000000004</v>
      </c>
      <c r="P443" s="1">
        <f t="shared" si="56"/>
        <v>57983</v>
      </c>
      <c r="Q443" s="6"/>
      <c r="R443" s="6"/>
      <c r="S443" s="6"/>
      <c r="T443" s="151">
        <f>IF($T$2=0,Encargos!M448,$T$2)</f>
        <v>0</v>
      </c>
      <c r="V443" s="1">
        <f t="shared" si="57"/>
        <v>57983</v>
      </c>
      <c r="W443" s="52">
        <v>0</v>
      </c>
      <c r="X443" s="52">
        <v>0</v>
      </c>
      <c r="Y443" s="52">
        <f t="shared" si="60"/>
        <v>0</v>
      </c>
      <c r="Z443" s="151"/>
      <c r="AB443" s="76">
        <f t="shared" si="58"/>
        <v>57983</v>
      </c>
      <c r="AC443" s="21">
        <f t="shared" si="59"/>
        <v>0</v>
      </c>
      <c r="AD443" s="21">
        <f t="shared" si="61"/>
        <v>0</v>
      </c>
      <c r="AE443" s="21">
        <f t="shared" si="61"/>
        <v>0</v>
      </c>
    </row>
    <row r="444" spans="1:31" x14ac:dyDescent="0.3">
      <c r="A444" s="1">
        <f t="shared" ref="A444:A458" si="62">EDATE(A443+1,1)-1</f>
        <v>58014</v>
      </c>
      <c r="B444" s="6"/>
      <c r="C444" s="6"/>
      <c r="D444" s="6"/>
      <c r="E444" s="151">
        <f>IF($E$2=0,Encargos!C449,$E$2)</f>
        <v>5.35</v>
      </c>
      <c r="F444" s="1">
        <f t="shared" ref="F444:F458" si="63">EDATE(F443+1,1)-1</f>
        <v>58014</v>
      </c>
      <c r="G444" s="6"/>
      <c r="H444" s="6"/>
      <c r="I444" s="6"/>
      <c r="J444" s="151">
        <f>IF($J$2=0,Encargos!C449,$J$2)</f>
        <v>4.8413000000000004</v>
      </c>
      <c r="K444" s="1">
        <f t="shared" ref="K444:K458" si="64">EDATE(K443+1,1)-1</f>
        <v>58014</v>
      </c>
      <c r="L444" s="52">
        <f>'OC A CONTRATAR US$'!L444*'OC A CONTRATAR'!$O444</f>
        <v>0</v>
      </c>
      <c r="M444" s="52">
        <f>'OC A CONTRATAR US$'!M444*'OC A CONTRATAR'!$O444</f>
        <v>0</v>
      </c>
      <c r="N444" s="52">
        <f>'OC A CONTRATAR US$'!N444*'OC A CONTRATAR'!$O444</f>
        <v>0</v>
      </c>
      <c r="O444" s="151">
        <f>IF($O$2=0,Encargos!C449,$O$2)</f>
        <v>4.8413000000000004</v>
      </c>
      <c r="P444" s="1">
        <f t="shared" ref="P444:P458" si="65">EDATE(P443+1,1)-1</f>
        <v>58014</v>
      </c>
      <c r="Q444" s="6"/>
      <c r="R444" s="6"/>
      <c r="S444" s="6"/>
      <c r="T444" s="151">
        <f>IF($T$2=0,Encargos!M449,$T$2)</f>
        <v>0</v>
      </c>
      <c r="V444" s="1">
        <f t="shared" ref="V444:V458" si="66">EDATE(V443+1,1)-1</f>
        <v>58014</v>
      </c>
      <c r="W444" s="52">
        <v>0</v>
      </c>
      <c r="X444" s="52">
        <v>0</v>
      </c>
      <c r="Y444" s="52">
        <f t="shared" si="60"/>
        <v>0</v>
      </c>
      <c r="Z444" s="151"/>
      <c r="AB444" s="76">
        <f t="shared" ref="AB444:AB458" si="67">EDATE(AB443+1,1)-1</f>
        <v>58014</v>
      </c>
      <c r="AC444" s="21">
        <f t="shared" si="59"/>
        <v>0</v>
      </c>
      <c r="AD444" s="21">
        <f t="shared" si="61"/>
        <v>0</v>
      </c>
      <c r="AE444" s="21">
        <f t="shared" si="61"/>
        <v>0</v>
      </c>
    </row>
    <row r="445" spans="1:31" x14ac:dyDescent="0.3">
      <c r="A445" s="1">
        <f t="shared" si="62"/>
        <v>58044</v>
      </c>
      <c r="B445" s="6"/>
      <c r="C445" s="6"/>
      <c r="D445" s="6"/>
      <c r="E445" s="151">
        <f>IF($E$2=0,Encargos!C450,$E$2)</f>
        <v>5.35</v>
      </c>
      <c r="F445" s="1">
        <f t="shared" si="63"/>
        <v>58044</v>
      </c>
      <c r="G445" s="6"/>
      <c r="H445" s="6"/>
      <c r="I445" s="6"/>
      <c r="J445" s="151">
        <f>IF($J$2=0,Encargos!C450,$J$2)</f>
        <v>4.8413000000000004</v>
      </c>
      <c r="K445" s="1">
        <f t="shared" si="64"/>
        <v>58044</v>
      </c>
      <c r="L445" s="52">
        <f>'OC A CONTRATAR US$'!L445*'OC A CONTRATAR'!$O445</f>
        <v>0</v>
      </c>
      <c r="M445" s="52">
        <f>'OC A CONTRATAR US$'!M445*'OC A CONTRATAR'!$O445</f>
        <v>0</v>
      </c>
      <c r="N445" s="52">
        <f>'OC A CONTRATAR US$'!N445*'OC A CONTRATAR'!$O445</f>
        <v>0</v>
      </c>
      <c r="O445" s="151">
        <f>IF($O$2=0,Encargos!C450,$O$2)</f>
        <v>4.8413000000000004</v>
      </c>
      <c r="P445" s="1">
        <f t="shared" si="65"/>
        <v>58044</v>
      </c>
      <c r="Q445" s="6"/>
      <c r="R445" s="6"/>
      <c r="S445" s="6"/>
      <c r="T445" s="151">
        <f>IF($T$2=0,Encargos!M450,$T$2)</f>
        <v>0</v>
      </c>
      <c r="V445" s="1">
        <f t="shared" si="66"/>
        <v>58044</v>
      </c>
      <c r="W445" s="52">
        <v>0</v>
      </c>
      <c r="X445" s="52">
        <v>0</v>
      </c>
      <c r="Y445" s="52">
        <f t="shared" si="60"/>
        <v>0</v>
      </c>
      <c r="Z445" s="151"/>
      <c r="AB445" s="76">
        <f t="shared" si="67"/>
        <v>58044</v>
      </c>
      <c r="AC445" s="21">
        <f t="shared" si="59"/>
        <v>0</v>
      </c>
      <c r="AD445" s="21">
        <f t="shared" si="61"/>
        <v>0</v>
      </c>
      <c r="AE445" s="21">
        <f t="shared" si="61"/>
        <v>0</v>
      </c>
    </row>
    <row r="446" spans="1:31" x14ac:dyDescent="0.3">
      <c r="A446" s="1">
        <f t="shared" si="62"/>
        <v>58075</v>
      </c>
      <c r="B446" s="6"/>
      <c r="C446" s="6"/>
      <c r="D446" s="6"/>
      <c r="E446" s="151">
        <f>IF($E$2=0,Encargos!C451,$E$2)</f>
        <v>5.35</v>
      </c>
      <c r="F446" s="1">
        <f t="shared" si="63"/>
        <v>58075</v>
      </c>
      <c r="G446" s="6"/>
      <c r="H446" s="6"/>
      <c r="I446" s="6"/>
      <c r="J446" s="151">
        <f>IF($J$2=0,Encargos!C451,$J$2)</f>
        <v>4.8413000000000004</v>
      </c>
      <c r="K446" s="1">
        <f t="shared" si="64"/>
        <v>58075</v>
      </c>
      <c r="L446" s="52">
        <f>'OC A CONTRATAR US$'!L446*'OC A CONTRATAR'!$O446</f>
        <v>27204607.101715628</v>
      </c>
      <c r="M446" s="52">
        <f>'OC A CONTRATAR US$'!M446*'OC A CONTRATAR'!$O446</f>
        <v>1207825.6120007869</v>
      </c>
      <c r="N446" s="52">
        <f>'OC A CONTRATAR US$'!N446*'OC A CONTRATAR'!$O446</f>
        <v>28412432.713716414</v>
      </c>
      <c r="O446" s="151">
        <f>IF($O$2=0,Encargos!C451,$O$2)</f>
        <v>4.8413000000000004</v>
      </c>
      <c r="P446" s="1">
        <f t="shared" si="65"/>
        <v>58075</v>
      </c>
      <c r="Q446" s="6"/>
      <c r="R446" s="6"/>
      <c r="S446" s="6"/>
      <c r="T446" s="151">
        <f>IF($T$2=0,Encargos!M451,$T$2)</f>
        <v>0</v>
      </c>
      <c r="V446" s="1">
        <f t="shared" si="66"/>
        <v>58075</v>
      </c>
      <c r="W446" s="52">
        <v>0</v>
      </c>
      <c r="X446" s="52">
        <v>0</v>
      </c>
      <c r="Y446" s="52">
        <f t="shared" si="60"/>
        <v>0</v>
      </c>
      <c r="Z446" s="151"/>
      <c r="AB446" s="76">
        <f t="shared" si="67"/>
        <v>58075</v>
      </c>
      <c r="AC446" s="21">
        <f t="shared" si="59"/>
        <v>0</v>
      </c>
      <c r="AD446" s="21">
        <f t="shared" si="61"/>
        <v>1207825.6120007869</v>
      </c>
      <c r="AE446" s="21">
        <f t="shared" si="61"/>
        <v>28412432.713716414</v>
      </c>
    </row>
    <row r="447" spans="1:31" x14ac:dyDescent="0.3">
      <c r="A447" s="1">
        <f t="shared" si="62"/>
        <v>58106</v>
      </c>
      <c r="B447" s="6"/>
      <c r="C447" s="6"/>
      <c r="D447" s="6"/>
      <c r="E447" s="151">
        <f>IF($E$2=0,Encargos!C452,$E$2)</f>
        <v>5.35</v>
      </c>
      <c r="F447" s="1">
        <f t="shared" si="63"/>
        <v>58106</v>
      </c>
      <c r="G447" s="6"/>
      <c r="H447" s="6"/>
      <c r="I447" s="6"/>
      <c r="J447" s="151">
        <f>IF($J$2=0,Encargos!C452,$J$2)</f>
        <v>4.8413000000000004</v>
      </c>
      <c r="K447" s="1">
        <f t="shared" si="64"/>
        <v>58106</v>
      </c>
      <c r="L447" s="52">
        <f>'OC A CONTRATAR US$'!L447*'OC A CONTRATAR'!$O447</f>
        <v>0</v>
      </c>
      <c r="M447" s="52">
        <f>'OC A CONTRATAR US$'!M447*'OC A CONTRATAR'!$O447</f>
        <v>0</v>
      </c>
      <c r="N447" s="52">
        <f>'OC A CONTRATAR US$'!N447*'OC A CONTRATAR'!$O447</f>
        <v>0</v>
      </c>
      <c r="O447" s="151">
        <f>IF($O$2=0,Encargos!C452,$O$2)</f>
        <v>4.8413000000000004</v>
      </c>
      <c r="P447" s="1">
        <f t="shared" si="65"/>
        <v>58106</v>
      </c>
      <c r="Q447" s="6"/>
      <c r="R447" s="6"/>
      <c r="S447" s="6"/>
      <c r="T447" s="151">
        <f>IF($T$2=0,Encargos!M452,$T$2)</f>
        <v>0</v>
      </c>
      <c r="V447" s="1">
        <f t="shared" si="66"/>
        <v>58106</v>
      </c>
      <c r="W447" s="52">
        <v>0</v>
      </c>
      <c r="X447" s="52">
        <v>0</v>
      </c>
      <c r="Y447" s="52">
        <f t="shared" si="60"/>
        <v>0</v>
      </c>
      <c r="Z447" s="151"/>
      <c r="AB447" s="76">
        <f t="shared" si="67"/>
        <v>58106</v>
      </c>
      <c r="AC447" s="21">
        <f t="shared" si="59"/>
        <v>27204607.101715628</v>
      </c>
      <c r="AD447" s="21">
        <f t="shared" si="61"/>
        <v>0</v>
      </c>
      <c r="AE447" s="21">
        <f t="shared" si="61"/>
        <v>0</v>
      </c>
    </row>
    <row r="448" spans="1:31" x14ac:dyDescent="0.3">
      <c r="A448" s="1">
        <f t="shared" si="62"/>
        <v>58134</v>
      </c>
      <c r="B448" s="6"/>
      <c r="C448" s="6"/>
      <c r="D448" s="6"/>
      <c r="E448" s="151">
        <f>IF($E$2=0,Encargos!C453,$E$2)</f>
        <v>5.35</v>
      </c>
      <c r="F448" s="1">
        <f t="shared" si="63"/>
        <v>58134</v>
      </c>
      <c r="G448" s="6"/>
      <c r="H448" s="6"/>
      <c r="I448" s="6"/>
      <c r="J448" s="151">
        <f>IF($J$2=0,Encargos!C453,$J$2)</f>
        <v>4.8413000000000004</v>
      </c>
      <c r="K448" s="1">
        <f t="shared" si="64"/>
        <v>58134</v>
      </c>
      <c r="L448" s="52">
        <f>'OC A CONTRATAR US$'!L448*'OC A CONTRATAR'!$O448</f>
        <v>0</v>
      </c>
      <c r="M448" s="52">
        <f>'OC A CONTRATAR US$'!M448*'OC A CONTRATAR'!$O448</f>
        <v>0</v>
      </c>
      <c r="N448" s="52">
        <f>'OC A CONTRATAR US$'!N448*'OC A CONTRATAR'!$O448</f>
        <v>0</v>
      </c>
      <c r="O448" s="151">
        <f>IF($O$2=0,Encargos!C453,$O$2)</f>
        <v>4.8413000000000004</v>
      </c>
      <c r="P448" s="1">
        <f t="shared" si="65"/>
        <v>58134</v>
      </c>
      <c r="Q448" s="6"/>
      <c r="R448" s="6"/>
      <c r="S448" s="6"/>
      <c r="T448" s="151">
        <f>IF($T$2=0,Encargos!M453,$T$2)</f>
        <v>0</v>
      </c>
      <c r="V448" s="1">
        <f t="shared" si="66"/>
        <v>58134</v>
      </c>
      <c r="W448" s="52">
        <v>0</v>
      </c>
      <c r="X448" s="52">
        <v>0</v>
      </c>
      <c r="Y448" s="52">
        <f t="shared" si="60"/>
        <v>0</v>
      </c>
      <c r="Z448" s="151"/>
      <c r="AB448" s="76">
        <f t="shared" si="67"/>
        <v>58134</v>
      </c>
      <c r="AC448" s="21">
        <f t="shared" si="59"/>
        <v>0</v>
      </c>
      <c r="AD448" s="21">
        <f t="shared" si="61"/>
        <v>0</v>
      </c>
      <c r="AE448" s="21">
        <f t="shared" si="61"/>
        <v>0</v>
      </c>
    </row>
    <row r="449" spans="1:31" x14ac:dyDescent="0.3">
      <c r="A449" s="1">
        <f t="shared" si="62"/>
        <v>58165</v>
      </c>
      <c r="B449" s="6"/>
      <c r="C449" s="6"/>
      <c r="D449" s="6"/>
      <c r="E449" s="151">
        <f>IF($E$2=0,Encargos!C454,$E$2)</f>
        <v>5.35</v>
      </c>
      <c r="F449" s="1">
        <f t="shared" si="63"/>
        <v>58165</v>
      </c>
      <c r="G449" s="6"/>
      <c r="H449" s="6"/>
      <c r="I449" s="6"/>
      <c r="J449" s="151">
        <f>IF($J$2=0,Encargos!C454,$J$2)</f>
        <v>4.8413000000000004</v>
      </c>
      <c r="K449" s="1">
        <f t="shared" si="64"/>
        <v>58165</v>
      </c>
      <c r="L449" s="52">
        <f>'OC A CONTRATAR US$'!L449*'OC A CONTRATAR'!$O449</f>
        <v>0</v>
      </c>
      <c r="M449" s="52">
        <f>'OC A CONTRATAR US$'!M449*'OC A CONTRATAR'!$O449</f>
        <v>0</v>
      </c>
      <c r="N449" s="52">
        <f>'OC A CONTRATAR US$'!N449*'OC A CONTRATAR'!$O449</f>
        <v>0</v>
      </c>
      <c r="O449" s="151">
        <f>IF($O$2=0,Encargos!C454,$O$2)</f>
        <v>4.8413000000000004</v>
      </c>
      <c r="P449" s="1">
        <f t="shared" si="65"/>
        <v>58165</v>
      </c>
      <c r="Q449" s="6"/>
      <c r="R449" s="6"/>
      <c r="S449" s="6"/>
      <c r="T449" s="151">
        <f>IF($T$2=0,Encargos!M454,$T$2)</f>
        <v>0</v>
      </c>
      <c r="V449" s="1">
        <f t="shared" si="66"/>
        <v>58165</v>
      </c>
      <c r="W449" s="52">
        <v>0</v>
      </c>
      <c r="X449" s="52">
        <v>0</v>
      </c>
      <c r="Y449" s="52">
        <f t="shared" si="60"/>
        <v>0</v>
      </c>
      <c r="Z449" s="151"/>
      <c r="AB449" s="76">
        <f t="shared" si="67"/>
        <v>58165</v>
      </c>
      <c r="AC449" s="21">
        <f t="shared" si="59"/>
        <v>0</v>
      </c>
      <c r="AD449" s="21">
        <f t="shared" si="61"/>
        <v>0</v>
      </c>
      <c r="AE449" s="21">
        <f t="shared" si="61"/>
        <v>0</v>
      </c>
    </row>
    <row r="450" spans="1:31" x14ac:dyDescent="0.3">
      <c r="A450" s="1">
        <f t="shared" si="62"/>
        <v>58195</v>
      </c>
      <c r="B450" s="6"/>
      <c r="C450" s="6"/>
      <c r="D450" s="6"/>
      <c r="E450" s="151">
        <f>IF($E$2=0,Encargos!C455,$E$2)</f>
        <v>5.35</v>
      </c>
      <c r="F450" s="1">
        <f t="shared" si="63"/>
        <v>58195</v>
      </c>
      <c r="G450" s="6"/>
      <c r="H450" s="6"/>
      <c r="I450" s="6"/>
      <c r="J450" s="151">
        <f>IF($J$2=0,Encargos!C455,$J$2)</f>
        <v>4.8413000000000004</v>
      </c>
      <c r="K450" s="1">
        <f t="shared" si="64"/>
        <v>58195</v>
      </c>
      <c r="L450" s="52">
        <f>'OC A CONTRATAR US$'!L450*'OC A CONTRATAR'!$O450</f>
        <v>0</v>
      </c>
      <c r="M450" s="52">
        <f>'OC A CONTRATAR US$'!M450*'OC A CONTRATAR'!$O450</f>
        <v>0</v>
      </c>
      <c r="N450" s="52">
        <f>'OC A CONTRATAR US$'!N450*'OC A CONTRATAR'!$O450</f>
        <v>0</v>
      </c>
      <c r="O450" s="151">
        <f>IF($O$2=0,Encargos!C455,$O$2)</f>
        <v>4.8413000000000004</v>
      </c>
      <c r="P450" s="1">
        <f t="shared" si="65"/>
        <v>58195</v>
      </c>
      <c r="Q450" s="6"/>
      <c r="R450" s="6"/>
      <c r="S450" s="6"/>
      <c r="T450" s="151">
        <f>IF($T$2=0,Encargos!M455,$T$2)</f>
        <v>0</v>
      </c>
      <c r="V450" s="1">
        <f t="shared" si="66"/>
        <v>58195</v>
      </c>
      <c r="W450" s="52">
        <v>0</v>
      </c>
      <c r="X450" s="52">
        <v>0</v>
      </c>
      <c r="Y450" s="52">
        <f t="shared" si="60"/>
        <v>0</v>
      </c>
      <c r="Z450" s="151"/>
      <c r="AB450" s="76">
        <f t="shared" si="67"/>
        <v>58195</v>
      </c>
      <c r="AC450" s="21">
        <f t="shared" si="59"/>
        <v>0</v>
      </c>
      <c r="AD450" s="21">
        <f t="shared" si="61"/>
        <v>0</v>
      </c>
      <c r="AE450" s="21">
        <f t="shared" si="61"/>
        <v>0</v>
      </c>
    </row>
    <row r="451" spans="1:31" x14ac:dyDescent="0.3">
      <c r="A451" s="1">
        <f t="shared" si="62"/>
        <v>58226</v>
      </c>
      <c r="B451" s="6"/>
      <c r="C451" s="6"/>
      <c r="D451" s="6"/>
      <c r="E451" s="151">
        <f>IF($E$2=0,Encargos!C456,$E$2)</f>
        <v>5.35</v>
      </c>
      <c r="F451" s="1">
        <f t="shared" si="63"/>
        <v>58226</v>
      </c>
      <c r="G451" s="6"/>
      <c r="H451" s="6"/>
      <c r="I451" s="6"/>
      <c r="J451" s="151">
        <f>IF($J$2=0,Encargos!C456,$J$2)</f>
        <v>4.8413000000000004</v>
      </c>
      <c r="K451" s="1">
        <f t="shared" si="64"/>
        <v>58226</v>
      </c>
      <c r="L451" s="52">
        <f>'OC A CONTRATAR US$'!L451*'OC A CONTRATAR'!$O451</f>
        <v>0</v>
      </c>
      <c r="M451" s="52">
        <f>'OC A CONTRATAR US$'!M451*'OC A CONTRATAR'!$O451</f>
        <v>0</v>
      </c>
      <c r="N451" s="52">
        <f>'OC A CONTRATAR US$'!N451*'OC A CONTRATAR'!$O451</f>
        <v>0</v>
      </c>
      <c r="O451" s="151">
        <f>IF($O$2=0,Encargos!C456,$O$2)</f>
        <v>4.8413000000000004</v>
      </c>
      <c r="P451" s="1">
        <f t="shared" si="65"/>
        <v>58226</v>
      </c>
      <c r="Q451" s="6"/>
      <c r="R451" s="6"/>
      <c r="S451" s="6"/>
      <c r="T451" s="151">
        <f>IF($T$2=0,Encargos!M456,$T$2)</f>
        <v>0</v>
      </c>
      <c r="V451" s="1">
        <f t="shared" si="66"/>
        <v>58226</v>
      </c>
      <c r="W451" s="52">
        <v>0</v>
      </c>
      <c r="X451" s="52">
        <v>0</v>
      </c>
      <c r="Y451" s="52">
        <f t="shared" si="60"/>
        <v>0</v>
      </c>
      <c r="Z451" s="151"/>
      <c r="AB451" s="76">
        <f t="shared" si="67"/>
        <v>58226</v>
      </c>
      <c r="AC451" s="21">
        <f t="shared" ref="AC451:AC458" si="68">SUMIF($A$2:$Z$2,AC$2,$A450:$Z451)</f>
        <v>0</v>
      </c>
      <c r="AD451" s="21">
        <f t="shared" si="61"/>
        <v>0</v>
      </c>
      <c r="AE451" s="21">
        <f t="shared" si="61"/>
        <v>0</v>
      </c>
    </row>
    <row r="452" spans="1:31" x14ac:dyDescent="0.3">
      <c r="A452" s="1">
        <f t="shared" si="62"/>
        <v>58256</v>
      </c>
      <c r="B452" s="6"/>
      <c r="C452" s="6"/>
      <c r="D452" s="6"/>
      <c r="E452" s="151">
        <f>IF($E$2=0,Encargos!C457,$E$2)</f>
        <v>5.35</v>
      </c>
      <c r="F452" s="1">
        <f t="shared" si="63"/>
        <v>58256</v>
      </c>
      <c r="G452" s="6"/>
      <c r="H452" s="6"/>
      <c r="I452" s="6"/>
      <c r="J452" s="151">
        <f>IF($J$2=0,Encargos!C457,$J$2)</f>
        <v>4.8413000000000004</v>
      </c>
      <c r="K452" s="1">
        <f t="shared" si="64"/>
        <v>58256</v>
      </c>
      <c r="L452" s="52">
        <f>'OC A CONTRATAR US$'!L452*'OC A CONTRATAR'!$O452</f>
        <v>27204607.101715628</v>
      </c>
      <c r="M452" s="52">
        <f>'OC A CONTRATAR US$'!M452*'OC A CONTRATAR'!$O452</f>
        <v>600612.73602224805</v>
      </c>
      <c r="N452" s="52">
        <f>'OC A CONTRATAR US$'!N452*'OC A CONTRATAR'!$O452</f>
        <v>27805219.837737873</v>
      </c>
      <c r="O452" s="151">
        <f>IF($O$2=0,Encargos!C457,$O$2)</f>
        <v>4.8413000000000004</v>
      </c>
      <c r="P452" s="1">
        <f t="shared" si="65"/>
        <v>58256</v>
      </c>
      <c r="Q452" s="6"/>
      <c r="R452" s="6"/>
      <c r="S452" s="6"/>
      <c r="T452" s="151">
        <f>IF($T$2=0,Encargos!M457,$T$2)</f>
        <v>0</v>
      </c>
      <c r="V452" s="1">
        <f t="shared" si="66"/>
        <v>58256</v>
      </c>
      <c r="W452" s="52">
        <v>0</v>
      </c>
      <c r="X452" s="52">
        <v>0</v>
      </c>
      <c r="Y452" s="52">
        <f t="shared" ref="Y452:Y458" si="69">W452+X452</f>
        <v>0</v>
      </c>
      <c r="Z452" s="151"/>
      <c r="AB452" s="76">
        <f t="shared" si="67"/>
        <v>58256</v>
      </c>
      <c r="AC452" s="21">
        <f t="shared" si="68"/>
        <v>0</v>
      </c>
      <c r="AD452" s="21">
        <f t="shared" si="61"/>
        <v>600612.73602224805</v>
      </c>
      <c r="AE452" s="21">
        <f t="shared" si="61"/>
        <v>27805219.837737873</v>
      </c>
    </row>
    <row r="453" spans="1:31" x14ac:dyDescent="0.3">
      <c r="A453" s="1">
        <f t="shared" si="62"/>
        <v>58287</v>
      </c>
      <c r="B453" s="6"/>
      <c r="C453" s="6"/>
      <c r="D453" s="6"/>
      <c r="E453" s="151">
        <f>IF($E$2=0,Encargos!C458,$E$2)</f>
        <v>5.35</v>
      </c>
      <c r="F453" s="1">
        <f t="shared" si="63"/>
        <v>58287</v>
      </c>
      <c r="G453" s="6"/>
      <c r="H453" s="6"/>
      <c r="I453" s="6"/>
      <c r="J453" s="151">
        <f>IF($J$2=0,Encargos!C458,$J$2)</f>
        <v>4.8413000000000004</v>
      </c>
      <c r="K453" s="1">
        <f t="shared" si="64"/>
        <v>58287</v>
      </c>
      <c r="L453" s="52">
        <f>'OC A CONTRATAR US$'!L453*'OC A CONTRATAR'!$O453</f>
        <v>0</v>
      </c>
      <c r="M453" s="52">
        <f>'OC A CONTRATAR US$'!M453*'OC A CONTRATAR'!$O453</f>
        <v>0</v>
      </c>
      <c r="N453" s="52">
        <f>'OC A CONTRATAR US$'!N453*'OC A CONTRATAR'!$O453</f>
        <v>0</v>
      </c>
      <c r="O453" s="151">
        <f>IF($O$2=0,Encargos!C458,$O$2)</f>
        <v>4.8413000000000004</v>
      </c>
      <c r="P453" s="1">
        <f t="shared" si="65"/>
        <v>58287</v>
      </c>
      <c r="Q453" s="6"/>
      <c r="R453" s="6"/>
      <c r="S453" s="6"/>
      <c r="T453" s="151">
        <f>IF($T$2=0,Encargos!M458,$T$2)</f>
        <v>0</v>
      </c>
      <c r="V453" s="1">
        <f t="shared" si="66"/>
        <v>58287</v>
      </c>
      <c r="W453" s="52">
        <v>0</v>
      </c>
      <c r="X453" s="52">
        <v>0</v>
      </c>
      <c r="Y453" s="52">
        <f t="shared" si="69"/>
        <v>0</v>
      </c>
      <c r="Z453" s="151"/>
      <c r="AB453" s="76">
        <f t="shared" si="67"/>
        <v>58287</v>
      </c>
      <c r="AC453" s="21">
        <f t="shared" si="68"/>
        <v>27204607.101715628</v>
      </c>
      <c r="AD453" s="21">
        <f t="shared" si="61"/>
        <v>0</v>
      </c>
      <c r="AE453" s="21">
        <f t="shared" si="61"/>
        <v>0</v>
      </c>
    </row>
    <row r="454" spans="1:31" x14ac:dyDescent="0.3">
      <c r="A454" s="1">
        <f t="shared" si="62"/>
        <v>58318</v>
      </c>
      <c r="B454" s="6"/>
      <c r="C454" s="6"/>
      <c r="D454" s="6"/>
      <c r="E454" s="151">
        <f>IF($E$2=0,Encargos!C459,$E$2)</f>
        <v>5.35</v>
      </c>
      <c r="F454" s="1">
        <f t="shared" si="63"/>
        <v>58318</v>
      </c>
      <c r="G454" s="6"/>
      <c r="H454" s="6"/>
      <c r="I454" s="6"/>
      <c r="J454" s="151">
        <f>IF($J$2=0,Encargos!C459,$J$2)</f>
        <v>4.8413000000000004</v>
      </c>
      <c r="K454" s="1">
        <f t="shared" si="64"/>
        <v>58318</v>
      </c>
      <c r="L454" s="52">
        <f>'OC A CONTRATAR US$'!L454*'OC A CONTRATAR'!$O454</f>
        <v>0</v>
      </c>
      <c r="M454" s="52">
        <f>'OC A CONTRATAR US$'!M454*'OC A CONTRATAR'!$O454</f>
        <v>0</v>
      </c>
      <c r="N454" s="52">
        <f>'OC A CONTRATAR US$'!N454*'OC A CONTRATAR'!$O454</f>
        <v>0</v>
      </c>
      <c r="O454" s="151">
        <f>IF($O$2=0,Encargos!C459,$O$2)</f>
        <v>4.8413000000000004</v>
      </c>
      <c r="P454" s="1">
        <f t="shared" si="65"/>
        <v>58318</v>
      </c>
      <c r="Q454" s="6"/>
      <c r="R454" s="6"/>
      <c r="S454" s="6"/>
      <c r="T454" s="151">
        <f>IF($T$2=0,Encargos!M459,$T$2)</f>
        <v>0</v>
      </c>
      <c r="V454" s="1">
        <f t="shared" si="66"/>
        <v>58318</v>
      </c>
      <c r="W454" s="52">
        <v>0</v>
      </c>
      <c r="X454" s="52">
        <v>0</v>
      </c>
      <c r="Y454" s="52">
        <f t="shared" si="69"/>
        <v>0</v>
      </c>
      <c r="Z454" s="151"/>
      <c r="AB454" s="76">
        <f t="shared" si="67"/>
        <v>58318</v>
      </c>
      <c r="AC454" s="21">
        <f t="shared" si="68"/>
        <v>0</v>
      </c>
      <c r="AD454" s="21">
        <f t="shared" si="61"/>
        <v>0</v>
      </c>
      <c r="AE454" s="21">
        <f t="shared" si="61"/>
        <v>0</v>
      </c>
    </row>
    <row r="455" spans="1:31" x14ac:dyDescent="0.3">
      <c r="A455" s="1">
        <f t="shared" si="62"/>
        <v>58348</v>
      </c>
      <c r="B455" s="6"/>
      <c r="C455" s="6"/>
      <c r="D455" s="6"/>
      <c r="E455" s="151">
        <f>IF($E$2=0,Encargos!C460,$E$2)</f>
        <v>5.35</v>
      </c>
      <c r="F455" s="1">
        <f t="shared" si="63"/>
        <v>58348</v>
      </c>
      <c r="G455" s="6"/>
      <c r="H455" s="6"/>
      <c r="I455" s="6"/>
      <c r="J455" s="151">
        <f>IF($J$2=0,Encargos!C460,$J$2)</f>
        <v>4.8413000000000004</v>
      </c>
      <c r="K455" s="1">
        <f t="shared" si="64"/>
        <v>58348</v>
      </c>
      <c r="L455" s="52">
        <f>'OC A CONTRATAR US$'!L455*'OC A CONTRATAR'!$O455</f>
        <v>0</v>
      </c>
      <c r="M455" s="52">
        <f>'OC A CONTRATAR US$'!M455*'OC A CONTRATAR'!$O455</f>
        <v>0</v>
      </c>
      <c r="N455" s="52">
        <f>'OC A CONTRATAR US$'!N455*'OC A CONTRATAR'!$O455</f>
        <v>0</v>
      </c>
      <c r="O455" s="151">
        <f>IF($O$2=0,Encargos!C460,$O$2)</f>
        <v>4.8413000000000004</v>
      </c>
      <c r="P455" s="1">
        <f t="shared" si="65"/>
        <v>58348</v>
      </c>
      <c r="Q455" s="6"/>
      <c r="R455" s="6"/>
      <c r="S455" s="6"/>
      <c r="T455" s="151">
        <f>IF($T$2=0,Encargos!M460,$T$2)</f>
        <v>0</v>
      </c>
      <c r="V455" s="1">
        <f t="shared" si="66"/>
        <v>58348</v>
      </c>
      <c r="W455" s="52">
        <v>0</v>
      </c>
      <c r="X455" s="52">
        <v>0</v>
      </c>
      <c r="Y455" s="52">
        <f t="shared" si="69"/>
        <v>0</v>
      </c>
      <c r="Z455" s="151"/>
      <c r="AB455" s="76">
        <f t="shared" si="67"/>
        <v>58348</v>
      </c>
      <c r="AC455" s="21">
        <f t="shared" si="68"/>
        <v>0</v>
      </c>
      <c r="AD455" s="21">
        <f t="shared" si="61"/>
        <v>0</v>
      </c>
      <c r="AE455" s="21">
        <f t="shared" si="61"/>
        <v>0</v>
      </c>
    </row>
    <row r="456" spans="1:31" x14ac:dyDescent="0.3">
      <c r="A456" s="1">
        <f t="shared" si="62"/>
        <v>58379</v>
      </c>
      <c r="B456" s="6"/>
      <c r="C456" s="6"/>
      <c r="D456" s="6"/>
      <c r="E456" s="151">
        <f>IF($E$2=0,Encargos!C461,$E$2)</f>
        <v>5.35</v>
      </c>
      <c r="F456" s="1">
        <f t="shared" si="63"/>
        <v>58379</v>
      </c>
      <c r="G456" s="6"/>
      <c r="H456" s="6"/>
      <c r="I456" s="6"/>
      <c r="J456" s="151">
        <f>IF($J$2=0,Encargos!C461,$J$2)</f>
        <v>4.8413000000000004</v>
      </c>
      <c r="K456" s="1">
        <f t="shared" si="64"/>
        <v>58379</v>
      </c>
      <c r="L456" s="52">
        <f>'OC A CONTRATAR US$'!L456*'OC A CONTRATAR'!$O456</f>
        <v>0</v>
      </c>
      <c r="M456" s="52">
        <f>'OC A CONTRATAR US$'!M456*'OC A CONTRATAR'!$O456</f>
        <v>0</v>
      </c>
      <c r="N456" s="52">
        <f>'OC A CONTRATAR US$'!N456*'OC A CONTRATAR'!$O456</f>
        <v>0</v>
      </c>
      <c r="O456" s="151">
        <f>IF($O$2=0,Encargos!C461,$O$2)</f>
        <v>4.8413000000000004</v>
      </c>
      <c r="P456" s="1">
        <f t="shared" si="65"/>
        <v>58379</v>
      </c>
      <c r="Q456" s="6"/>
      <c r="R456" s="6"/>
      <c r="S456" s="6"/>
      <c r="T456" s="151">
        <f>IF($T$2=0,Encargos!M461,$T$2)</f>
        <v>0</v>
      </c>
      <c r="V456" s="1">
        <f t="shared" si="66"/>
        <v>58379</v>
      </c>
      <c r="W456" s="52">
        <v>0</v>
      </c>
      <c r="X456" s="52">
        <v>0</v>
      </c>
      <c r="Y456" s="52">
        <f t="shared" si="69"/>
        <v>0</v>
      </c>
      <c r="Z456" s="151"/>
      <c r="AB456" s="76">
        <f t="shared" si="67"/>
        <v>58379</v>
      </c>
      <c r="AC456" s="21">
        <f t="shared" si="68"/>
        <v>0</v>
      </c>
      <c r="AD456" s="21">
        <f t="shared" si="61"/>
        <v>0</v>
      </c>
      <c r="AE456" s="21">
        <f t="shared" si="61"/>
        <v>0</v>
      </c>
    </row>
    <row r="457" spans="1:31" x14ac:dyDescent="0.3">
      <c r="A457" s="1">
        <f t="shared" si="62"/>
        <v>58409</v>
      </c>
      <c r="B457" s="6"/>
      <c r="C457" s="6"/>
      <c r="D457" s="6"/>
      <c r="E457" s="151">
        <f>IF($E$2=0,Encargos!C462,$E$2)</f>
        <v>5.35</v>
      </c>
      <c r="F457" s="1">
        <f t="shared" si="63"/>
        <v>58409</v>
      </c>
      <c r="G457" s="6"/>
      <c r="H457" s="6"/>
      <c r="I457" s="6"/>
      <c r="J457" s="151">
        <f>IF($J$2=0,Encargos!C462,$J$2)</f>
        <v>4.8413000000000004</v>
      </c>
      <c r="K457" s="1">
        <f t="shared" si="64"/>
        <v>58409</v>
      </c>
      <c r="L457" s="52">
        <f>'OC A CONTRATAR US$'!L457*'OC A CONTRATAR'!$O457</f>
        <v>0</v>
      </c>
      <c r="M457" s="52">
        <f>'OC A CONTRATAR US$'!M457*'OC A CONTRATAR'!$O457</f>
        <v>0</v>
      </c>
      <c r="N457" s="52">
        <f>'OC A CONTRATAR US$'!N457*'OC A CONTRATAR'!$O457</f>
        <v>0</v>
      </c>
      <c r="O457" s="151">
        <f>IF($O$2=0,Encargos!C462,$O$2)</f>
        <v>4.8413000000000004</v>
      </c>
      <c r="P457" s="1">
        <f t="shared" si="65"/>
        <v>58409</v>
      </c>
      <c r="Q457" s="6"/>
      <c r="R457" s="6"/>
      <c r="S457" s="6"/>
      <c r="T457" s="151">
        <f>IF($T$2=0,Encargos!M462,$T$2)</f>
        <v>0</v>
      </c>
      <c r="V457" s="1">
        <f t="shared" si="66"/>
        <v>58409</v>
      </c>
      <c r="W457" s="52">
        <v>0</v>
      </c>
      <c r="X457" s="52">
        <v>0</v>
      </c>
      <c r="Y457" s="52">
        <f t="shared" si="69"/>
        <v>0</v>
      </c>
      <c r="Z457" s="151"/>
      <c r="AB457" s="76">
        <f t="shared" si="67"/>
        <v>58409</v>
      </c>
      <c r="AC457" s="21">
        <f t="shared" si="68"/>
        <v>0</v>
      </c>
      <c r="AD457" s="21">
        <f t="shared" si="61"/>
        <v>0</v>
      </c>
      <c r="AE457" s="21">
        <f t="shared" si="61"/>
        <v>0</v>
      </c>
    </row>
    <row r="458" spans="1:31" x14ac:dyDescent="0.3">
      <c r="A458" s="1">
        <f t="shared" si="62"/>
        <v>58440</v>
      </c>
      <c r="B458" s="6"/>
      <c r="C458" s="6"/>
      <c r="D458" s="6"/>
      <c r="E458" s="151">
        <f>IF($E$2=0,Encargos!C463,$E$2)</f>
        <v>5.35</v>
      </c>
      <c r="F458" s="1">
        <f t="shared" si="63"/>
        <v>58440</v>
      </c>
      <c r="G458" s="6"/>
      <c r="H458" s="6"/>
      <c r="I458" s="6"/>
      <c r="J458" s="151">
        <f>IF($J$2=0,Encargos!C463,$J$2)</f>
        <v>4.8413000000000004</v>
      </c>
      <c r="K458" s="1">
        <f t="shared" si="64"/>
        <v>58440</v>
      </c>
      <c r="L458" s="52">
        <f>'OC A CONTRATAR US$'!L458*'OC A CONTRATAR'!$O458</f>
        <v>0</v>
      </c>
      <c r="M458" s="52">
        <f>'OC A CONTRATAR US$'!M458*'OC A CONTRATAR'!$O458</f>
        <v>0</v>
      </c>
      <c r="N458" s="52">
        <f>'OC A CONTRATAR US$'!N458*'OC A CONTRATAR'!$O458</f>
        <v>0</v>
      </c>
      <c r="O458" s="151">
        <f>IF($O$2=0,Encargos!C463,$O$2)</f>
        <v>4.8413000000000004</v>
      </c>
      <c r="P458" s="1">
        <f t="shared" si="65"/>
        <v>58440</v>
      </c>
      <c r="Q458" s="6"/>
      <c r="R458" s="6"/>
      <c r="S458" s="6"/>
      <c r="T458" s="151">
        <f>IF($T$2=0,Encargos!M463,$T$2)</f>
        <v>0</v>
      </c>
      <c r="V458" s="1">
        <f t="shared" si="66"/>
        <v>58440</v>
      </c>
      <c r="W458" s="52">
        <v>0</v>
      </c>
      <c r="X458" s="52">
        <v>0</v>
      </c>
      <c r="Y458" s="52">
        <f t="shared" si="69"/>
        <v>0</v>
      </c>
      <c r="Z458" s="151"/>
      <c r="AB458" s="76">
        <f t="shared" si="67"/>
        <v>58440</v>
      </c>
      <c r="AC458" s="21">
        <f t="shared" si="68"/>
        <v>0</v>
      </c>
      <c r="AD458" s="21">
        <f t="shared" si="61"/>
        <v>0</v>
      </c>
      <c r="AE458" s="21">
        <f t="shared" si="61"/>
        <v>0</v>
      </c>
    </row>
    <row r="459" spans="1:31" x14ac:dyDescent="0.3">
      <c r="A459" s="1"/>
      <c r="B459" s="6"/>
      <c r="C459" s="6"/>
      <c r="D459" s="6"/>
      <c r="F459" s="1"/>
      <c r="G459" s="6"/>
      <c r="H459" s="6"/>
      <c r="I459" s="6"/>
      <c r="K459" s="1"/>
      <c r="L459" s="6"/>
      <c r="M459" s="6"/>
      <c r="N459" s="6"/>
      <c r="P459" s="1"/>
      <c r="Q459" s="6"/>
      <c r="R459" s="6"/>
      <c r="S459" s="6"/>
      <c r="V459" s="1"/>
      <c r="W459" s="6"/>
      <c r="X459" s="6"/>
      <c r="Y459" s="6"/>
      <c r="AB459" s="1"/>
    </row>
    <row r="460" spans="1:31" x14ac:dyDescent="0.3">
      <c r="A460" s="1"/>
      <c r="B460" s="6"/>
      <c r="C460" s="6"/>
      <c r="D460" s="6"/>
      <c r="F460" s="1"/>
      <c r="G460" s="6"/>
      <c r="H460" s="6"/>
      <c r="I460" s="6"/>
      <c r="K460" s="1"/>
      <c r="L460" s="6"/>
      <c r="M460" s="6"/>
      <c r="N460" s="6"/>
      <c r="P460" s="1"/>
      <c r="Q460" s="6"/>
      <c r="R460" s="6"/>
      <c r="S460" s="6"/>
      <c r="V460" s="1"/>
      <c r="W460" s="6"/>
      <c r="X460" s="6"/>
      <c r="Y460" s="6"/>
      <c r="AB460" s="1"/>
    </row>
    <row r="461" spans="1:31" x14ac:dyDescent="0.3">
      <c r="A461" s="1"/>
      <c r="B461" s="6"/>
      <c r="C461" s="6"/>
      <c r="D461" s="6"/>
      <c r="F461" s="1"/>
      <c r="G461" s="6"/>
      <c r="H461" s="6"/>
      <c r="I461" s="6"/>
      <c r="K461" s="1"/>
      <c r="L461" s="6"/>
      <c r="M461" s="6"/>
      <c r="N461" s="6"/>
      <c r="P461" s="1"/>
      <c r="Q461" s="6"/>
      <c r="R461" s="6"/>
      <c r="S461" s="6"/>
      <c r="V461" s="1"/>
      <c r="W461" s="6"/>
      <c r="X461" s="6"/>
      <c r="Y461" s="6"/>
      <c r="AB461" s="1"/>
    </row>
    <row r="462" spans="1:31" x14ac:dyDescent="0.3">
      <c r="A462" s="1"/>
      <c r="B462" s="6"/>
      <c r="C462" s="6"/>
      <c r="D462" s="6"/>
      <c r="F462" s="1"/>
      <c r="G462" s="6"/>
      <c r="H462" s="6"/>
      <c r="I462" s="6"/>
      <c r="K462" s="1"/>
      <c r="L462" s="6"/>
      <c r="M462" s="6"/>
      <c r="N462" s="6"/>
      <c r="P462" s="1"/>
      <c r="Q462" s="6"/>
      <c r="R462" s="6"/>
      <c r="S462" s="6"/>
      <c r="V462" s="1"/>
      <c r="W462" s="6"/>
      <c r="X462" s="6"/>
      <c r="Y462" s="6"/>
      <c r="AB462" s="1"/>
    </row>
    <row r="463" spans="1:31" x14ac:dyDescent="0.3">
      <c r="A463" s="1"/>
      <c r="B463" s="6"/>
      <c r="C463" s="6"/>
      <c r="D463" s="6"/>
      <c r="F463" s="1"/>
      <c r="G463" s="6"/>
      <c r="H463" s="6"/>
      <c r="I463" s="6"/>
      <c r="K463" s="1"/>
      <c r="L463" s="6"/>
      <c r="M463" s="6"/>
      <c r="N463" s="6"/>
      <c r="P463" s="1"/>
      <c r="Q463" s="6"/>
      <c r="R463" s="6"/>
      <c r="S463" s="6"/>
      <c r="V463" s="1"/>
      <c r="W463" s="6"/>
      <c r="X463" s="6"/>
      <c r="Y463" s="6"/>
      <c r="AB463" s="1"/>
    </row>
    <row r="464" spans="1:31" x14ac:dyDescent="0.3">
      <c r="A464" s="1"/>
      <c r="B464" s="6"/>
      <c r="C464" s="6"/>
      <c r="D464" s="6"/>
      <c r="F464" s="1"/>
      <c r="G464" s="6"/>
      <c r="H464" s="6"/>
      <c r="I464" s="6"/>
      <c r="K464" s="1"/>
      <c r="L464" s="6"/>
      <c r="M464" s="6"/>
      <c r="N464" s="6"/>
      <c r="P464" s="1"/>
      <c r="Q464" s="6"/>
      <c r="R464" s="6"/>
      <c r="S464" s="6"/>
      <c r="V464" s="1"/>
      <c r="W464" s="6"/>
      <c r="X464" s="6"/>
      <c r="Y464" s="6"/>
      <c r="AB464" s="1"/>
    </row>
    <row r="465" spans="1:28" x14ac:dyDescent="0.3">
      <c r="A465" s="1"/>
      <c r="B465" s="6"/>
      <c r="C465" s="6"/>
      <c r="D465" s="6"/>
      <c r="F465" s="1"/>
      <c r="G465" s="6"/>
      <c r="H465" s="6"/>
      <c r="I465" s="6"/>
      <c r="K465" s="1"/>
      <c r="L465" s="6"/>
      <c r="M465" s="6"/>
      <c r="N465" s="6"/>
      <c r="P465" s="1"/>
      <c r="Q465" s="6"/>
      <c r="R465" s="6"/>
      <c r="S465" s="6"/>
      <c r="V465" s="1"/>
      <c r="W465" s="6"/>
      <c r="X465" s="6"/>
      <c r="Y465" s="6"/>
      <c r="AB465" s="1"/>
    </row>
    <row r="466" spans="1:28" x14ac:dyDescent="0.3">
      <c r="A466" s="1"/>
      <c r="B466" s="6"/>
      <c r="C466" s="6"/>
      <c r="D466" s="6"/>
      <c r="F466" s="1"/>
      <c r="G466" s="6"/>
      <c r="H466" s="6"/>
      <c r="I466" s="6"/>
      <c r="K466" s="1"/>
      <c r="L466" s="6"/>
      <c r="M466" s="6"/>
      <c r="N466" s="6"/>
      <c r="P466" s="1"/>
      <c r="Q466" s="6"/>
      <c r="R466" s="6"/>
      <c r="S466" s="6"/>
      <c r="V466" s="1"/>
      <c r="W466" s="6"/>
      <c r="X466" s="6"/>
      <c r="Y466" s="6"/>
      <c r="AB466" s="1"/>
    </row>
    <row r="467" spans="1:28" x14ac:dyDescent="0.3">
      <c r="A467" s="1"/>
      <c r="B467" s="6"/>
      <c r="C467" s="6"/>
      <c r="D467" s="6"/>
      <c r="F467" s="1"/>
      <c r="G467" s="6"/>
      <c r="H467" s="6"/>
      <c r="I467" s="6"/>
      <c r="K467" s="1"/>
      <c r="L467" s="6"/>
      <c r="M467" s="6"/>
      <c r="N467" s="6"/>
      <c r="P467" s="1"/>
      <c r="Q467" s="6"/>
      <c r="R467" s="6"/>
      <c r="S467" s="6"/>
      <c r="V467" s="1"/>
      <c r="W467" s="6"/>
      <c r="X467" s="6"/>
      <c r="Y467" s="6"/>
      <c r="AB467" s="1"/>
    </row>
    <row r="468" spans="1:28" x14ac:dyDescent="0.3">
      <c r="A468" s="1"/>
      <c r="B468" s="6"/>
      <c r="C468" s="6"/>
      <c r="D468" s="6"/>
      <c r="F468" s="1"/>
      <c r="G468" s="6"/>
      <c r="H468" s="6"/>
      <c r="I468" s="6"/>
      <c r="K468" s="1"/>
      <c r="L468" s="6"/>
      <c r="M468" s="6"/>
      <c r="N468" s="6"/>
      <c r="P468" s="1"/>
      <c r="Q468" s="6"/>
      <c r="R468" s="6"/>
      <c r="S468" s="6"/>
      <c r="V468" s="1"/>
      <c r="W468" s="6"/>
      <c r="X468" s="6"/>
      <c r="Y468" s="6"/>
      <c r="AB468" s="1"/>
    </row>
    <row r="469" spans="1:28" x14ac:dyDescent="0.3">
      <c r="A469" s="1"/>
      <c r="B469" s="6"/>
      <c r="C469" s="6"/>
      <c r="D469" s="6"/>
      <c r="F469" s="1"/>
      <c r="G469" s="6"/>
      <c r="H469" s="6"/>
      <c r="I469" s="6"/>
      <c r="K469" s="1"/>
      <c r="L469" s="6"/>
      <c r="M469" s="6"/>
      <c r="N469" s="6"/>
      <c r="P469" s="1"/>
      <c r="Q469" s="6"/>
      <c r="R469" s="6"/>
      <c r="S469" s="6"/>
      <c r="V469" s="1"/>
      <c r="W469" s="6"/>
      <c r="X469" s="6"/>
      <c r="Y469" s="6"/>
      <c r="AB469" s="1"/>
    </row>
    <row r="470" spans="1:28" x14ac:dyDescent="0.3">
      <c r="A470" s="1"/>
      <c r="B470" s="6"/>
      <c r="C470" s="6"/>
      <c r="D470" s="6"/>
      <c r="F470" s="1"/>
      <c r="G470" s="6"/>
      <c r="H470" s="6"/>
      <c r="I470" s="6"/>
      <c r="K470" s="1"/>
      <c r="L470" s="6"/>
      <c r="M470" s="6"/>
      <c r="N470" s="6"/>
      <c r="P470" s="1"/>
      <c r="Q470" s="6"/>
      <c r="R470" s="6"/>
      <c r="S470" s="6"/>
      <c r="V470" s="1"/>
      <c r="W470" s="6"/>
      <c r="X470" s="6"/>
      <c r="Y470" s="6"/>
      <c r="AB470" s="1"/>
    </row>
    <row r="471" spans="1:28" x14ac:dyDescent="0.3">
      <c r="A471" s="1"/>
      <c r="B471" s="6"/>
      <c r="C471" s="6"/>
      <c r="D471" s="6"/>
      <c r="F471" s="1"/>
      <c r="G471" s="6"/>
      <c r="H471" s="6"/>
      <c r="I471" s="6"/>
      <c r="K471" s="1"/>
      <c r="L471" s="6"/>
      <c r="M471" s="6"/>
      <c r="N471" s="6"/>
      <c r="P471" s="1"/>
      <c r="Q471" s="6"/>
      <c r="R471" s="6"/>
      <c r="S471" s="6"/>
      <c r="V471" s="1"/>
      <c r="W471" s="6"/>
      <c r="X471" s="6"/>
      <c r="Y471" s="6"/>
      <c r="AB471" s="1"/>
    </row>
    <row r="472" spans="1:28" x14ac:dyDescent="0.3">
      <c r="A472" s="1"/>
      <c r="B472" s="6"/>
      <c r="C472" s="6"/>
      <c r="D472" s="6"/>
      <c r="F472" s="1"/>
      <c r="G472" s="6"/>
      <c r="H472" s="6"/>
      <c r="I472" s="6"/>
      <c r="K472" s="1"/>
      <c r="L472" s="6"/>
      <c r="M472" s="6"/>
      <c r="N472" s="6"/>
      <c r="P472" s="1"/>
      <c r="Q472" s="6"/>
      <c r="R472" s="6"/>
      <c r="S472" s="6"/>
      <c r="V472" s="1"/>
      <c r="W472" s="6"/>
      <c r="X472" s="6"/>
      <c r="Y472" s="6"/>
      <c r="AB472" s="1"/>
    </row>
    <row r="473" spans="1:28" x14ac:dyDescent="0.3">
      <c r="A473" s="1"/>
      <c r="B473" s="6"/>
      <c r="C473" s="6"/>
      <c r="D473" s="6"/>
      <c r="F473" s="1"/>
      <c r="G473" s="6"/>
      <c r="H473" s="6"/>
      <c r="I473" s="6"/>
      <c r="K473" s="1"/>
      <c r="L473" s="6"/>
      <c r="M473" s="6"/>
      <c r="N473" s="6"/>
      <c r="P473" s="1"/>
      <c r="Q473" s="6"/>
      <c r="R473" s="6"/>
      <c r="S473" s="6"/>
      <c r="V473" s="1"/>
      <c r="W473" s="6"/>
      <c r="X473" s="6"/>
      <c r="Y473" s="6"/>
      <c r="AB473" s="1"/>
    </row>
    <row r="474" spans="1:28" x14ac:dyDescent="0.3">
      <c r="A474" s="1"/>
      <c r="B474" s="6"/>
      <c r="C474" s="6"/>
      <c r="D474" s="6"/>
      <c r="F474" s="1"/>
      <c r="G474" s="6"/>
      <c r="H474" s="6"/>
      <c r="I474" s="6"/>
      <c r="K474" s="1"/>
      <c r="L474" s="6"/>
      <c r="M474" s="6"/>
      <c r="N474" s="6"/>
      <c r="P474" s="1"/>
      <c r="Q474" s="6"/>
      <c r="R474" s="6"/>
      <c r="S474" s="6"/>
      <c r="V474" s="1"/>
      <c r="W474" s="6"/>
      <c r="X474" s="6"/>
      <c r="Y474" s="6"/>
      <c r="AB474" s="1"/>
    </row>
    <row r="475" spans="1:28" x14ac:dyDescent="0.3">
      <c r="A475" s="1"/>
      <c r="B475" s="6"/>
      <c r="C475" s="6"/>
      <c r="D475" s="6"/>
      <c r="F475" s="1"/>
      <c r="G475" s="6"/>
      <c r="H475" s="6"/>
      <c r="I475" s="6"/>
      <c r="K475" s="1"/>
      <c r="L475" s="6"/>
      <c r="M475" s="6"/>
      <c r="N475" s="6"/>
      <c r="P475" s="1"/>
      <c r="Q475" s="6"/>
      <c r="R475" s="6"/>
      <c r="S475" s="6"/>
      <c r="V475" s="1"/>
      <c r="W475" s="6"/>
      <c r="X475" s="6"/>
      <c r="Y475" s="6"/>
      <c r="AB475" s="1"/>
    </row>
    <row r="476" spans="1:28" x14ac:dyDescent="0.3">
      <c r="A476" s="1"/>
      <c r="B476" s="6"/>
      <c r="C476" s="6"/>
      <c r="D476" s="6"/>
      <c r="F476" s="1"/>
      <c r="G476" s="6"/>
      <c r="H476" s="6"/>
      <c r="I476" s="6"/>
      <c r="K476" s="1"/>
      <c r="L476" s="6"/>
      <c r="M476" s="6"/>
      <c r="N476" s="6"/>
      <c r="P476" s="1"/>
      <c r="Q476" s="6"/>
      <c r="R476" s="6"/>
      <c r="S476" s="6"/>
      <c r="V476" s="1"/>
      <c r="W476" s="6"/>
      <c r="X476" s="6"/>
      <c r="Y476" s="6"/>
      <c r="AB476" s="1"/>
    </row>
    <row r="477" spans="1:28" x14ac:dyDescent="0.3">
      <c r="A477" s="1"/>
      <c r="B477" s="6"/>
      <c r="C477" s="6"/>
      <c r="D477" s="6"/>
      <c r="F477" s="1"/>
      <c r="G477" s="6"/>
      <c r="H477" s="6"/>
      <c r="I477" s="6"/>
      <c r="K477" s="1"/>
      <c r="L477" s="6"/>
      <c r="M477" s="6"/>
      <c r="N477" s="6"/>
      <c r="P477" s="1"/>
      <c r="Q477" s="6"/>
      <c r="R477" s="6"/>
      <c r="S477" s="6"/>
      <c r="V477" s="1"/>
      <c r="W477" s="6"/>
      <c r="X477" s="6"/>
      <c r="Y477" s="6"/>
      <c r="AB477" s="1"/>
    </row>
    <row r="478" spans="1:28" x14ac:dyDescent="0.3">
      <c r="A478" s="1"/>
      <c r="B478" s="6"/>
      <c r="C478" s="6"/>
      <c r="D478" s="6"/>
      <c r="F478" s="1"/>
      <c r="G478" s="6"/>
      <c r="H478" s="6"/>
      <c r="I478" s="6"/>
      <c r="K478" s="1"/>
      <c r="L478" s="6"/>
      <c r="M478" s="6"/>
      <c r="N478" s="6"/>
      <c r="P478" s="1"/>
      <c r="Q478" s="6"/>
      <c r="R478" s="6"/>
      <c r="S478" s="6"/>
      <c r="V478" s="1"/>
      <c r="W478" s="6"/>
      <c r="X478" s="6"/>
      <c r="Y478" s="6"/>
      <c r="AB478" s="1"/>
    </row>
    <row r="479" spans="1:28" x14ac:dyDescent="0.3">
      <c r="A479" s="1"/>
      <c r="B479" s="6"/>
      <c r="C479" s="6"/>
      <c r="D479" s="6"/>
      <c r="F479" s="1"/>
      <c r="G479" s="6"/>
      <c r="H479" s="6"/>
      <c r="I479" s="6"/>
      <c r="K479" s="1"/>
      <c r="L479" s="6"/>
      <c r="M479" s="6"/>
      <c r="N479" s="6"/>
      <c r="P479" s="1"/>
      <c r="Q479" s="6"/>
      <c r="R479" s="6"/>
      <c r="S479" s="6"/>
      <c r="V479" s="1"/>
      <c r="W479" s="6"/>
      <c r="X479" s="6"/>
      <c r="Y479" s="6"/>
      <c r="AB479" s="1"/>
    </row>
    <row r="480" spans="1:28" x14ac:dyDescent="0.3">
      <c r="A480" s="1"/>
      <c r="B480" s="6"/>
      <c r="C480" s="6"/>
      <c r="D480" s="6"/>
      <c r="F480" s="1"/>
      <c r="G480" s="6"/>
      <c r="H480" s="6"/>
      <c r="I480" s="6"/>
      <c r="K480" s="1"/>
      <c r="L480" s="6"/>
      <c r="M480" s="6"/>
      <c r="N480" s="6"/>
      <c r="P480" s="1"/>
      <c r="Q480" s="6"/>
      <c r="R480" s="6"/>
      <c r="S480" s="6"/>
      <c r="V480" s="1"/>
      <c r="W480" s="6"/>
      <c r="X480" s="6"/>
      <c r="Y480" s="6"/>
      <c r="AB480" s="1"/>
    </row>
    <row r="481" spans="1:28" x14ac:dyDescent="0.3">
      <c r="A481" s="1"/>
      <c r="B481" s="6"/>
      <c r="C481" s="6"/>
      <c r="D481" s="6"/>
      <c r="F481" s="1"/>
      <c r="G481" s="6"/>
      <c r="H481" s="6"/>
      <c r="I481" s="6"/>
      <c r="K481" s="1"/>
      <c r="L481" s="6"/>
      <c r="M481" s="6"/>
      <c r="N481" s="6"/>
      <c r="P481" s="1"/>
      <c r="Q481" s="6"/>
      <c r="R481" s="6"/>
      <c r="S481" s="6"/>
      <c r="V481" s="1"/>
      <c r="W481" s="6"/>
      <c r="X481" s="6"/>
      <c r="Y481" s="6"/>
      <c r="AB481" s="1"/>
    </row>
    <row r="482" spans="1:28" x14ac:dyDescent="0.3">
      <c r="A482" s="1"/>
      <c r="B482" s="6"/>
      <c r="C482" s="6"/>
      <c r="D482" s="6"/>
      <c r="F482" s="1"/>
      <c r="G482" s="6"/>
      <c r="H482" s="6"/>
      <c r="I482" s="6"/>
      <c r="K482" s="1"/>
      <c r="L482" s="6"/>
      <c r="M482" s="6"/>
      <c r="N482" s="6"/>
      <c r="P482" s="1"/>
      <c r="Q482" s="6"/>
      <c r="R482" s="6"/>
      <c r="S482" s="6"/>
      <c r="V482" s="1"/>
      <c r="W482" s="6"/>
      <c r="X482" s="6"/>
      <c r="Y482" s="6"/>
      <c r="AB482" s="1"/>
    </row>
    <row r="483" spans="1:28" x14ac:dyDescent="0.3">
      <c r="A483" s="1"/>
      <c r="F483" s="1"/>
      <c r="K483" s="1"/>
      <c r="P483" s="1"/>
      <c r="V483" s="1"/>
      <c r="AB483" s="1"/>
    </row>
    <row r="484" spans="1:28" x14ac:dyDescent="0.3">
      <c r="A484" s="1"/>
      <c r="F484" s="1"/>
      <c r="K484" s="1"/>
      <c r="P484" s="1"/>
      <c r="V484" s="1"/>
      <c r="AB484" s="1"/>
    </row>
    <row r="485" spans="1:28" x14ac:dyDescent="0.3">
      <c r="A485" s="1"/>
      <c r="F485" s="1"/>
      <c r="K485" s="1"/>
      <c r="P485" s="1"/>
      <c r="V485" s="1"/>
      <c r="AB485" s="1"/>
    </row>
    <row r="486" spans="1:28" x14ac:dyDescent="0.3">
      <c r="A486" s="1"/>
      <c r="F486" s="1"/>
      <c r="K486" s="1"/>
      <c r="P486" s="1"/>
      <c r="V486" s="1"/>
      <c r="AB486" s="1"/>
    </row>
    <row r="487" spans="1:28" x14ac:dyDescent="0.3">
      <c r="A487" s="1"/>
      <c r="F487" s="1"/>
      <c r="K487" s="1"/>
      <c r="P487" s="1"/>
      <c r="V487" s="1"/>
      <c r="AB487" s="1"/>
    </row>
    <row r="488" spans="1:28" x14ac:dyDescent="0.3">
      <c r="A488" s="1"/>
      <c r="F488" s="1"/>
      <c r="K488" s="1"/>
      <c r="P488" s="1"/>
      <c r="V488" s="1"/>
      <c r="AB488" s="1"/>
    </row>
    <row r="489" spans="1:28" x14ac:dyDescent="0.3">
      <c r="A489" s="1"/>
      <c r="F489" s="1"/>
      <c r="K489" s="1"/>
      <c r="P489" s="1"/>
      <c r="V489" s="1"/>
      <c r="AB489" s="1"/>
    </row>
    <row r="490" spans="1:28" x14ac:dyDescent="0.3">
      <c r="A490" s="1"/>
      <c r="F490" s="1"/>
      <c r="K490" s="1"/>
      <c r="P490" s="1"/>
      <c r="V490" s="1"/>
      <c r="AB490" s="1"/>
    </row>
    <row r="491" spans="1:28" x14ac:dyDescent="0.3">
      <c r="A491" s="1"/>
      <c r="F491" s="1"/>
      <c r="K491" s="1"/>
      <c r="P491" s="1"/>
      <c r="V491" s="1"/>
      <c r="AB491" s="1"/>
    </row>
    <row r="492" spans="1:28" x14ac:dyDescent="0.3">
      <c r="A492" s="1"/>
      <c r="F492" s="1"/>
      <c r="K492" s="1"/>
      <c r="P492" s="1"/>
      <c r="V492" s="1"/>
      <c r="AB492" s="1"/>
    </row>
    <row r="493" spans="1:28" x14ac:dyDescent="0.3">
      <c r="A493" s="1"/>
      <c r="F493" s="1"/>
      <c r="K493" s="1"/>
      <c r="P493" s="1"/>
      <c r="V493" s="1"/>
      <c r="AB493" s="1"/>
    </row>
    <row r="494" spans="1:28" x14ac:dyDescent="0.3">
      <c r="A494" s="1"/>
      <c r="F494" s="1"/>
      <c r="K494" s="1"/>
      <c r="P494" s="1"/>
      <c r="V494" s="1"/>
      <c r="AB494" s="1"/>
    </row>
    <row r="495" spans="1:28" x14ac:dyDescent="0.3">
      <c r="A495" s="1"/>
      <c r="F495" s="1"/>
      <c r="K495" s="1"/>
      <c r="P495" s="1"/>
      <c r="V495" s="1"/>
      <c r="AB495" s="1"/>
    </row>
    <row r="496" spans="1:28" x14ac:dyDescent="0.3">
      <c r="A496" s="1"/>
      <c r="F496" s="1"/>
      <c r="K496" s="1"/>
      <c r="P496" s="1"/>
      <c r="V496" s="1"/>
      <c r="AB496" s="1"/>
    </row>
    <row r="497" spans="1:28" x14ac:dyDescent="0.3">
      <c r="A497" s="1"/>
      <c r="F497" s="1"/>
      <c r="K497" s="1"/>
      <c r="P497" s="1"/>
      <c r="V497" s="1"/>
      <c r="AB497" s="1"/>
    </row>
    <row r="498" spans="1:28" x14ac:dyDescent="0.3">
      <c r="A498" s="1"/>
      <c r="F498" s="1"/>
      <c r="K498" s="1"/>
      <c r="P498" s="1"/>
      <c r="V498" s="1"/>
      <c r="AB498" s="1"/>
    </row>
    <row r="499" spans="1:28" x14ac:dyDescent="0.3">
      <c r="A499" s="1"/>
      <c r="F499" s="1"/>
      <c r="K499" s="1"/>
      <c r="P499" s="1"/>
      <c r="V499" s="1"/>
      <c r="AB499" s="1"/>
    </row>
    <row r="500" spans="1:28" x14ac:dyDescent="0.3">
      <c r="A500" s="1"/>
      <c r="F500" s="1"/>
      <c r="K500" s="1"/>
      <c r="P500" s="1"/>
      <c r="V500" s="1"/>
      <c r="AB500" s="1"/>
    </row>
    <row r="501" spans="1:28" x14ac:dyDescent="0.3">
      <c r="A501" s="1"/>
      <c r="F501" s="1"/>
      <c r="K501" s="1"/>
      <c r="P501" s="1"/>
      <c r="V501" s="1"/>
      <c r="AB501" s="1"/>
    </row>
    <row r="502" spans="1:28" x14ac:dyDescent="0.3">
      <c r="A502" s="1"/>
      <c r="F502" s="1"/>
      <c r="K502" s="1"/>
      <c r="P502" s="1"/>
      <c r="V502" s="1"/>
      <c r="AB502" s="1"/>
    </row>
    <row r="503" spans="1:28" x14ac:dyDescent="0.3">
      <c r="A503" s="1"/>
      <c r="F503" s="1"/>
      <c r="K503" s="1"/>
      <c r="P503" s="1"/>
      <c r="V503" s="1"/>
      <c r="AB503" s="1"/>
    </row>
    <row r="504" spans="1:28" x14ac:dyDescent="0.3">
      <c r="A504" s="1"/>
      <c r="F504" s="1"/>
      <c r="K504" s="1"/>
      <c r="P504" s="1"/>
      <c r="V504" s="1"/>
      <c r="AB504" s="1"/>
    </row>
    <row r="505" spans="1:28" x14ac:dyDescent="0.3">
      <c r="A505" s="1"/>
      <c r="F505" s="1"/>
      <c r="K505" s="1"/>
      <c r="P505" s="1"/>
      <c r="V505" s="1"/>
      <c r="AB505" s="1"/>
    </row>
    <row r="506" spans="1:28" x14ac:dyDescent="0.3">
      <c r="A506" s="1"/>
      <c r="F506" s="1"/>
      <c r="K506" s="1"/>
      <c r="P506" s="1"/>
      <c r="V506" s="1"/>
      <c r="AB506" s="1"/>
    </row>
    <row r="507" spans="1:28" x14ac:dyDescent="0.3">
      <c r="A507" s="1"/>
      <c r="F507" s="1"/>
      <c r="K507" s="1"/>
      <c r="P507" s="1"/>
      <c r="V507" s="1"/>
      <c r="AB507" s="1"/>
    </row>
    <row r="508" spans="1:28" x14ac:dyDescent="0.3">
      <c r="A508" s="1"/>
      <c r="F508" s="1"/>
      <c r="K508" s="1"/>
      <c r="P508" s="1"/>
      <c r="V508" s="1"/>
      <c r="AB508" s="1"/>
    </row>
    <row r="509" spans="1:28" x14ac:dyDescent="0.3">
      <c r="A509" s="1"/>
      <c r="F509" s="1"/>
      <c r="K509" s="1"/>
      <c r="P509" s="1"/>
      <c r="V509" s="1"/>
      <c r="AB509" s="1"/>
    </row>
    <row r="510" spans="1:28" x14ac:dyDescent="0.3">
      <c r="A510" s="1"/>
      <c r="F510" s="1"/>
      <c r="K510" s="1"/>
      <c r="P510" s="1"/>
      <c r="V510" s="1"/>
      <c r="AB510" s="1"/>
    </row>
    <row r="511" spans="1:28" x14ac:dyDescent="0.3">
      <c r="A511" s="1"/>
      <c r="F511" s="1"/>
      <c r="K511" s="1"/>
      <c r="P511" s="1"/>
      <c r="V511" s="1"/>
      <c r="AB511" s="1"/>
    </row>
    <row r="512" spans="1:28" x14ac:dyDescent="0.3">
      <c r="A512" s="1"/>
      <c r="F512" s="1"/>
      <c r="K512" s="1"/>
      <c r="P512" s="1"/>
      <c r="V512" s="1"/>
      <c r="AB512" s="1"/>
    </row>
    <row r="513" spans="1:28" x14ac:dyDescent="0.3">
      <c r="A513" s="1"/>
      <c r="F513" s="1"/>
      <c r="K513" s="1"/>
      <c r="P513" s="1"/>
      <c r="V513" s="1"/>
      <c r="AB513" s="1"/>
    </row>
    <row r="514" spans="1:28" x14ac:dyDescent="0.3">
      <c r="A514" s="1"/>
      <c r="F514" s="1"/>
      <c r="K514" s="1"/>
      <c r="P514" s="1"/>
      <c r="V514" s="1"/>
      <c r="AB514" s="1"/>
    </row>
    <row r="515" spans="1:28" x14ac:dyDescent="0.3">
      <c r="A515" s="1"/>
      <c r="F515" s="1"/>
      <c r="K515" s="1"/>
      <c r="P515" s="1"/>
      <c r="V515" s="1"/>
      <c r="AB515" s="1"/>
    </row>
    <row r="516" spans="1:28" x14ac:dyDescent="0.3">
      <c r="A516" s="1"/>
      <c r="F516" s="1"/>
      <c r="K516" s="1"/>
      <c r="P516" s="1"/>
      <c r="V516" s="1"/>
      <c r="AB516" s="1"/>
    </row>
    <row r="517" spans="1:28" x14ac:dyDescent="0.3">
      <c r="A517" s="1"/>
      <c r="F517" s="1"/>
      <c r="K517" s="1"/>
      <c r="P517" s="1"/>
      <c r="V517" s="1"/>
      <c r="AB517" s="1"/>
    </row>
    <row r="518" spans="1:28" x14ac:dyDescent="0.3">
      <c r="A518" s="1"/>
      <c r="F518" s="1"/>
      <c r="K518" s="1"/>
      <c r="P518" s="1"/>
      <c r="V518" s="1"/>
      <c r="AB518" s="1"/>
    </row>
    <row r="519" spans="1:28" x14ac:dyDescent="0.3">
      <c r="A519" s="1"/>
      <c r="F519" s="1"/>
      <c r="K519" s="1"/>
      <c r="P519" s="1"/>
      <c r="V519" s="1"/>
      <c r="AB519" s="1"/>
    </row>
    <row r="520" spans="1:28" x14ac:dyDescent="0.3">
      <c r="A520" s="1"/>
      <c r="F520" s="1"/>
      <c r="K520" s="1"/>
      <c r="P520" s="1"/>
      <c r="V520" s="1"/>
      <c r="AB520" s="1"/>
    </row>
    <row r="521" spans="1:28" x14ac:dyDescent="0.3">
      <c r="A521" s="1"/>
      <c r="F521" s="1"/>
      <c r="K521" s="1"/>
      <c r="P521" s="1"/>
      <c r="V521" s="1"/>
      <c r="AB521" s="1"/>
    </row>
    <row r="522" spans="1:28" x14ac:dyDescent="0.3">
      <c r="A522" s="1"/>
      <c r="F522" s="1"/>
      <c r="K522" s="1"/>
      <c r="P522" s="1"/>
      <c r="V522" s="1"/>
      <c r="AB522" s="1"/>
    </row>
    <row r="523" spans="1:28" x14ac:dyDescent="0.3">
      <c r="A523" s="1"/>
      <c r="F523" s="1"/>
      <c r="K523" s="1"/>
      <c r="P523" s="1"/>
      <c r="V523" s="1"/>
      <c r="AB523" s="1"/>
    </row>
    <row r="524" spans="1:28" x14ac:dyDescent="0.3">
      <c r="A524" s="1"/>
      <c r="F524" s="1"/>
      <c r="K524" s="1"/>
      <c r="P524" s="1"/>
      <c r="V524" s="1"/>
      <c r="AB524" s="1"/>
    </row>
    <row r="525" spans="1:28" x14ac:dyDescent="0.3">
      <c r="A525" s="1"/>
      <c r="F525" s="1"/>
      <c r="K525" s="1"/>
      <c r="P525" s="1"/>
      <c r="V525" s="1"/>
      <c r="AB525" s="1"/>
    </row>
    <row r="526" spans="1:28" x14ac:dyDescent="0.3">
      <c r="A526" s="1"/>
      <c r="F526" s="1"/>
      <c r="K526" s="1"/>
      <c r="P526" s="1"/>
      <c r="V526" s="1"/>
      <c r="AB526" s="1"/>
    </row>
    <row r="527" spans="1:28" x14ac:dyDescent="0.3">
      <c r="A527" s="1"/>
      <c r="F527" s="1"/>
      <c r="K527" s="1"/>
      <c r="P527" s="1"/>
      <c r="V527" s="1"/>
      <c r="AB527" s="1"/>
    </row>
    <row r="528" spans="1:28" x14ac:dyDescent="0.3">
      <c r="A528" s="1"/>
      <c r="F528" s="1"/>
      <c r="K528" s="1"/>
      <c r="P528" s="1"/>
      <c r="V528" s="1"/>
      <c r="AB528" s="1"/>
    </row>
    <row r="529" spans="1:28" x14ac:dyDescent="0.3">
      <c r="A529" s="1"/>
      <c r="F529" s="1"/>
      <c r="K529" s="1"/>
      <c r="P529" s="1"/>
      <c r="V529" s="1"/>
      <c r="AB529" s="1"/>
    </row>
    <row r="530" spans="1:28" x14ac:dyDescent="0.3">
      <c r="A530" s="1"/>
      <c r="F530" s="1"/>
      <c r="K530" s="1"/>
      <c r="P530" s="1"/>
      <c r="V530" s="1"/>
      <c r="AB530" s="1"/>
    </row>
    <row r="531" spans="1:28" x14ac:dyDescent="0.3">
      <c r="A531" s="1"/>
      <c r="F531" s="1"/>
      <c r="K531" s="1"/>
      <c r="P531" s="1"/>
      <c r="V531" s="1"/>
      <c r="AB531" s="1"/>
    </row>
    <row r="532" spans="1:28" x14ac:dyDescent="0.3">
      <c r="A532" s="1"/>
      <c r="F532" s="1"/>
      <c r="K532" s="1"/>
      <c r="P532" s="1"/>
      <c r="V532" s="1"/>
      <c r="AB532" s="1"/>
    </row>
    <row r="533" spans="1:28" x14ac:dyDescent="0.3">
      <c r="A533" s="1"/>
      <c r="F533" s="1"/>
      <c r="K533" s="1"/>
      <c r="P533" s="1"/>
      <c r="V533" s="1"/>
      <c r="AB533" s="1"/>
    </row>
    <row r="534" spans="1:28" x14ac:dyDescent="0.3">
      <c r="A534" s="1"/>
      <c r="F534" s="1"/>
      <c r="K534" s="1"/>
      <c r="P534" s="1"/>
      <c r="V534" s="1"/>
      <c r="AB534" s="1"/>
    </row>
    <row r="535" spans="1:28" x14ac:dyDescent="0.3">
      <c r="A535" s="1"/>
      <c r="F535" s="1"/>
      <c r="K535" s="1"/>
      <c r="P535" s="1"/>
      <c r="V535" s="1"/>
      <c r="AB535" s="1"/>
    </row>
    <row r="536" spans="1:28" x14ac:dyDescent="0.3">
      <c r="A536" s="1"/>
      <c r="F536" s="1"/>
      <c r="K536" s="1"/>
      <c r="P536" s="1"/>
      <c r="V536" s="1"/>
      <c r="AB536" s="1"/>
    </row>
    <row r="537" spans="1:28" x14ac:dyDescent="0.3">
      <c r="A537" s="1"/>
      <c r="F537" s="1"/>
      <c r="K537" s="1"/>
      <c r="P537" s="1"/>
      <c r="V537" s="1"/>
      <c r="AB537" s="1"/>
    </row>
    <row r="538" spans="1:28" x14ac:dyDescent="0.3">
      <c r="A538" s="1"/>
      <c r="F538" s="1"/>
      <c r="K538" s="1"/>
      <c r="P538" s="1"/>
      <c r="V538" s="1"/>
      <c r="AB538" s="1"/>
    </row>
    <row r="539" spans="1:28" x14ac:dyDescent="0.3">
      <c r="A539" s="1"/>
      <c r="F539" s="1"/>
      <c r="K539" s="1"/>
      <c r="P539" s="1"/>
      <c r="V539" s="1"/>
      <c r="AB539" s="1"/>
    </row>
    <row r="540" spans="1:28" x14ac:dyDescent="0.3">
      <c r="A540" s="1"/>
      <c r="F540" s="1"/>
      <c r="K540" s="1"/>
      <c r="P540" s="1"/>
      <c r="V540" s="1"/>
      <c r="AB540" s="1"/>
    </row>
    <row r="541" spans="1:28" x14ac:dyDescent="0.3">
      <c r="A541" s="1"/>
      <c r="F541" s="1"/>
      <c r="K541" s="1"/>
      <c r="P541" s="1"/>
      <c r="V541" s="1"/>
      <c r="AB541" s="1"/>
    </row>
    <row r="542" spans="1:28" x14ac:dyDescent="0.3">
      <c r="A542" s="1"/>
      <c r="F542" s="1"/>
      <c r="K542" s="1"/>
      <c r="P542" s="1"/>
      <c r="V542" s="1"/>
      <c r="AB542" s="1"/>
    </row>
    <row r="543" spans="1:28" x14ac:dyDescent="0.3">
      <c r="A543" s="1"/>
      <c r="F543" s="1"/>
      <c r="K543" s="1"/>
      <c r="P543" s="1"/>
      <c r="V543" s="1"/>
      <c r="AB543" s="1"/>
    </row>
    <row r="544" spans="1:28" x14ac:dyDescent="0.3">
      <c r="A544" s="1"/>
      <c r="F544" s="1"/>
      <c r="K544" s="1"/>
      <c r="P544" s="1"/>
      <c r="V544" s="1"/>
      <c r="AB544" s="1"/>
    </row>
    <row r="545" spans="1:28" x14ac:dyDescent="0.3">
      <c r="A545" s="1"/>
      <c r="F545" s="1"/>
      <c r="K545" s="1"/>
      <c r="P545" s="1"/>
      <c r="V545" s="1"/>
      <c r="AB545" s="1"/>
    </row>
    <row r="546" spans="1:28" x14ac:dyDescent="0.3">
      <c r="A546" s="1"/>
      <c r="F546" s="1"/>
      <c r="K546" s="1"/>
      <c r="P546" s="1"/>
      <c r="V546" s="1"/>
      <c r="AB546" s="1"/>
    </row>
    <row r="547" spans="1:28" x14ac:dyDescent="0.3">
      <c r="A547" s="1"/>
      <c r="F547" s="1"/>
      <c r="K547" s="1"/>
      <c r="P547" s="1"/>
      <c r="V547" s="1"/>
      <c r="AB547" s="1"/>
    </row>
    <row r="548" spans="1:28" x14ac:dyDescent="0.3">
      <c r="A548" s="1"/>
      <c r="F548" s="1"/>
      <c r="K548" s="1"/>
      <c r="P548" s="1"/>
      <c r="V548" s="1"/>
      <c r="AB548" s="1"/>
    </row>
    <row r="549" spans="1:28" x14ac:dyDescent="0.3">
      <c r="A549" s="1"/>
      <c r="F549" s="1"/>
      <c r="K549" s="1"/>
      <c r="P549" s="1"/>
      <c r="V549" s="1"/>
      <c r="AB549" s="1"/>
    </row>
    <row r="550" spans="1:28" x14ac:dyDescent="0.3">
      <c r="A550" s="1"/>
      <c r="F550" s="1"/>
      <c r="K550" s="1"/>
      <c r="P550" s="1"/>
      <c r="V550" s="1"/>
      <c r="AB550" s="1"/>
    </row>
    <row r="551" spans="1:28" x14ac:dyDescent="0.3">
      <c r="A551" s="1"/>
      <c r="F551" s="1"/>
      <c r="K551" s="1"/>
      <c r="P551" s="1"/>
      <c r="V551" s="1"/>
      <c r="AB551" s="1"/>
    </row>
    <row r="552" spans="1:28" x14ac:dyDescent="0.3">
      <c r="A552" s="1"/>
      <c r="F552" s="1"/>
      <c r="K552" s="1"/>
      <c r="P552" s="1"/>
      <c r="V552" s="1"/>
      <c r="AB552" s="1"/>
    </row>
    <row r="553" spans="1:28" x14ac:dyDescent="0.3">
      <c r="A553" s="1"/>
      <c r="F553" s="1"/>
      <c r="K553" s="1"/>
      <c r="P553" s="1"/>
      <c r="V553" s="1"/>
      <c r="AB553" s="1"/>
    </row>
    <row r="554" spans="1:28" x14ac:dyDescent="0.3">
      <c r="A554" s="1"/>
      <c r="F554" s="1"/>
      <c r="K554" s="1"/>
      <c r="P554" s="1"/>
      <c r="V554" s="1"/>
      <c r="AB554" s="1"/>
    </row>
    <row r="555" spans="1:28" x14ac:dyDescent="0.3">
      <c r="A555" s="1"/>
      <c r="F555" s="1"/>
      <c r="K555" s="1"/>
      <c r="P555" s="1"/>
      <c r="V555" s="1"/>
      <c r="AB555" s="1"/>
    </row>
    <row r="556" spans="1:28" x14ac:dyDescent="0.3">
      <c r="A556" s="1"/>
      <c r="F556" s="1"/>
      <c r="K556" s="1"/>
      <c r="P556" s="1"/>
      <c r="V556" s="1"/>
      <c r="AB556" s="1"/>
    </row>
    <row r="557" spans="1:28" x14ac:dyDescent="0.3">
      <c r="A557" s="1"/>
      <c r="F557" s="1"/>
      <c r="K557" s="1"/>
      <c r="P557" s="1"/>
      <c r="V557" s="1"/>
      <c r="AB557" s="1"/>
    </row>
    <row r="558" spans="1:28" x14ac:dyDescent="0.3">
      <c r="A558" s="1"/>
      <c r="F558" s="1"/>
      <c r="K558" s="1"/>
      <c r="P558" s="1"/>
      <c r="V558" s="1"/>
      <c r="AB558" s="1"/>
    </row>
    <row r="559" spans="1:28" x14ac:dyDescent="0.3">
      <c r="A559" s="1"/>
      <c r="F559" s="1"/>
      <c r="K559" s="1"/>
      <c r="P559" s="1"/>
      <c r="V559" s="1"/>
      <c r="AB559" s="1"/>
    </row>
    <row r="560" spans="1:28" x14ac:dyDescent="0.3">
      <c r="A560" s="1"/>
      <c r="F560" s="1"/>
      <c r="K560" s="1"/>
      <c r="P560" s="1"/>
      <c r="V560" s="1"/>
      <c r="AB560" s="1"/>
    </row>
    <row r="561" spans="1:28" x14ac:dyDescent="0.3">
      <c r="A561" s="1"/>
      <c r="F561" s="1"/>
      <c r="K561" s="1"/>
      <c r="P561" s="1"/>
      <c r="V561" s="1"/>
      <c r="AB561" s="1"/>
    </row>
    <row r="562" spans="1:28" x14ac:dyDescent="0.3">
      <c r="A562" s="1"/>
      <c r="F562" s="1"/>
      <c r="K562" s="1"/>
      <c r="P562" s="1"/>
      <c r="V562" s="1"/>
      <c r="AB562" s="1"/>
    </row>
    <row r="563" spans="1:28" x14ac:dyDescent="0.3">
      <c r="A563" s="1"/>
      <c r="F563" s="1"/>
      <c r="K563" s="1"/>
      <c r="P563" s="1"/>
      <c r="V563" s="1"/>
      <c r="AB563" s="1"/>
    </row>
    <row r="564" spans="1:28" x14ac:dyDescent="0.3">
      <c r="A564" s="1"/>
      <c r="F564" s="1"/>
      <c r="K564" s="1"/>
      <c r="P564" s="1"/>
      <c r="V564" s="1"/>
      <c r="AB564" s="1"/>
    </row>
    <row r="565" spans="1:28" x14ac:dyDescent="0.3">
      <c r="A565" s="1"/>
      <c r="F565" s="1"/>
      <c r="K565" s="1"/>
      <c r="P565" s="1"/>
      <c r="V565" s="1"/>
      <c r="AB565" s="1"/>
    </row>
    <row r="566" spans="1:28" x14ac:dyDescent="0.3">
      <c r="A566" s="1"/>
      <c r="F566" s="1"/>
      <c r="K566" s="1"/>
      <c r="P566" s="1"/>
      <c r="V566" s="1"/>
      <c r="AB566" s="1"/>
    </row>
    <row r="567" spans="1:28" x14ac:dyDescent="0.3">
      <c r="A567" s="1"/>
      <c r="F567" s="1"/>
      <c r="K567" s="1"/>
      <c r="P567" s="1"/>
      <c r="V567" s="1"/>
      <c r="AB567" s="1"/>
    </row>
    <row r="568" spans="1:28" x14ac:dyDescent="0.3">
      <c r="A568" s="1"/>
      <c r="F568" s="1"/>
      <c r="K568" s="1"/>
      <c r="P568" s="1"/>
      <c r="V568" s="1"/>
      <c r="AB568" s="1"/>
    </row>
    <row r="569" spans="1:28" x14ac:dyDescent="0.3">
      <c r="A569" s="1"/>
      <c r="F569" s="1"/>
      <c r="K569" s="1"/>
      <c r="P569" s="1"/>
      <c r="V569" s="1"/>
      <c r="AB569" s="1"/>
    </row>
    <row r="570" spans="1:28" x14ac:dyDescent="0.3">
      <c r="A570" s="1"/>
      <c r="F570" s="1"/>
      <c r="K570" s="1"/>
      <c r="P570" s="1"/>
      <c r="V570" s="1"/>
      <c r="AB570" s="1"/>
    </row>
    <row r="571" spans="1:28" x14ac:dyDescent="0.3">
      <c r="A571" s="1"/>
      <c r="F571" s="1"/>
      <c r="K571" s="1"/>
      <c r="P571" s="1"/>
      <c r="V571" s="1"/>
      <c r="AB571" s="1"/>
    </row>
    <row r="572" spans="1:28" x14ac:dyDescent="0.3">
      <c r="A572" s="1"/>
      <c r="F572" s="1"/>
      <c r="K572" s="1"/>
      <c r="P572" s="1"/>
      <c r="V572" s="1"/>
      <c r="AB572" s="1"/>
    </row>
    <row r="573" spans="1:28" x14ac:dyDescent="0.3">
      <c r="A573" s="1"/>
      <c r="F573" s="1"/>
      <c r="K573" s="1"/>
      <c r="P573" s="1"/>
      <c r="V573" s="1"/>
      <c r="AB573" s="1"/>
    </row>
    <row r="574" spans="1:28" x14ac:dyDescent="0.3">
      <c r="A574" s="1"/>
      <c r="F574" s="1"/>
      <c r="K574" s="1"/>
      <c r="P574" s="1"/>
      <c r="V574" s="1"/>
      <c r="AB574" s="1"/>
    </row>
    <row r="575" spans="1:28" x14ac:dyDescent="0.3">
      <c r="A575" s="1"/>
      <c r="F575" s="1"/>
      <c r="K575" s="1"/>
      <c r="P575" s="1"/>
      <c r="V575" s="1"/>
      <c r="AB575" s="1"/>
    </row>
    <row r="576" spans="1:28" x14ac:dyDescent="0.3">
      <c r="A576" s="1"/>
      <c r="F576" s="1"/>
      <c r="K576" s="1"/>
      <c r="P576" s="1"/>
      <c r="V576" s="1"/>
      <c r="AB576" s="1"/>
    </row>
    <row r="577" spans="1:28" x14ac:dyDescent="0.3">
      <c r="A577" s="1"/>
      <c r="F577" s="1"/>
      <c r="K577" s="1"/>
      <c r="P577" s="1"/>
      <c r="V577" s="1"/>
      <c r="AB577" s="1"/>
    </row>
    <row r="578" spans="1:28" x14ac:dyDescent="0.3">
      <c r="A578" s="1"/>
      <c r="F578" s="1"/>
      <c r="K578" s="1"/>
      <c r="P578" s="1"/>
      <c r="V578" s="1"/>
      <c r="AB578" s="1"/>
    </row>
    <row r="579" spans="1:28" x14ac:dyDescent="0.3">
      <c r="A579" s="1"/>
      <c r="F579" s="1"/>
      <c r="K579" s="1"/>
      <c r="P579" s="1"/>
      <c r="V579" s="1"/>
      <c r="AB579" s="1"/>
    </row>
    <row r="580" spans="1:28" x14ac:dyDescent="0.3">
      <c r="A580" s="1"/>
      <c r="F580" s="1"/>
      <c r="K580" s="1"/>
      <c r="P580" s="1"/>
      <c r="V580" s="1"/>
      <c r="AB580" s="1"/>
    </row>
    <row r="581" spans="1:28" x14ac:dyDescent="0.3">
      <c r="A581" s="1"/>
      <c r="F581" s="1"/>
      <c r="K581" s="1"/>
      <c r="P581" s="1"/>
      <c r="V581" s="1"/>
      <c r="AB581" s="1"/>
    </row>
    <row r="582" spans="1:28" x14ac:dyDescent="0.3">
      <c r="A582" s="1"/>
      <c r="F582" s="1"/>
      <c r="K582" s="1"/>
      <c r="P582" s="1"/>
      <c r="V582" s="1"/>
      <c r="AB582" s="1"/>
    </row>
    <row r="583" spans="1:28" x14ac:dyDescent="0.3">
      <c r="A583" s="1"/>
      <c r="F583" s="1"/>
      <c r="K583" s="1"/>
      <c r="P583" s="1"/>
      <c r="V583" s="1"/>
      <c r="AB583" s="1"/>
    </row>
    <row r="584" spans="1:28" x14ac:dyDescent="0.3">
      <c r="A584" s="1"/>
      <c r="F584" s="1"/>
      <c r="K584" s="1"/>
      <c r="P584" s="1"/>
      <c r="V584" s="1"/>
      <c r="AB584" s="1"/>
    </row>
    <row r="585" spans="1:28" x14ac:dyDescent="0.3">
      <c r="A585" s="1"/>
      <c r="F585" s="1"/>
      <c r="K585" s="1"/>
      <c r="P585" s="1"/>
      <c r="V585" s="1"/>
      <c r="AB585" s="1"/>
    </row>
    <row r="586" spans="1:28" x14ac:dyDescent="0.3">
      <c r="A586" s="1"/>
      <c r="F586" s="1"/>
      <c r="K586" s="1"/>
      <c r="P586" s="1"/>
      <c r="V586" s="1"/>
      <c r="AB586" s="1"/>
    </row>
    <row r="587" spans="1:28" x14ac:dyDescent="0.3">
      <c r="A587" s="1"/>
      <c r="F587" s="1"/>
      <c r="K587" s="1"/>
      <c r="P587" s="1"/>
      <c r="V587" s="1"/>
      <c r="AB587" s="1"/>
    </row>
    <row r="588" spans="1:28" x14ac:dyDescent="0.3">
      <c r="A588" s="1"/>
      <c r="F588" s="1"/>
      <c r="K588" s="1"/>
      <c r="P588" s="1"/>
      <c r="V588" s="1"/>
      <c r="AB588" s="1"/>
    </row>
    <row r="589" spans="1:28" x14ac:dyDescent="0.3">
      <c r="A589" s="1"/>
      <c r="F589" s="1"/>
      <c r="K589" s="1"/>
      <c r="P589" s="1"/>
      <c r="V589" s="1"/>
      <c r="AB589" s="1"/>
    </row>
    <row r="590" spans="1:28" x14ac:dyDescent="0.3">
      <c r="A590" s="1"/>
      <c r="F590" s="1"/>
      <c r="K590" s="1"/>
      <c r="P590" s="1"/>
      <c r="V590" s="1"/>
      <c r="AB590" s="1"/>
    </row>
    <row r="591" spans="1:28" x14ac:dyDescent="0.3">
      <c r="A591" s="1"/>
      <c r="F591" s="1"/>
      <c r="K591" s="1"/>
      <c r="P591" s="1"/>
      <c r="V591" s="1"/>
      <c r="AB591" s="1"/>
    </row>
    <row r="592" spans="1:28" x14ac:dyDescent="0.3">
      <c r="A592" s="1"/>
      <c r="F592" s="1"/>
      <c r="K592" s="1"/>
      <c r="P592" s="1"/>
      <c r="V592" s="1"/>
      <c r="AB592" s="1"/>
    </row>
    <row r="593" spans="1:28" x14ac:dyDescent="0.3">
      <c r="A593" s="1"/>
      <c r="F593" s="1"/>
      <c r="K593" s="1"/>
      <c r="P593" s="1"/>
      <c r="V593" s="1"/>
      <c r="AB593" s="1"/>
    </row>
    <row r="594" spans="1:28" x14ac:dyDescent="0.3">
      <c r="A594" s="1"/>
      <c r="F594" s="1"/>
      <c r="K594" s="1"/>
      <c r="P594" s="1"/>
      <c r="V594" s="1"/>
      <c r="AB594" s="1"/>
    </row>
    <row r="595" spans="1:28" x14ac:dyDescent="0.3">
      <c r="A595" s="1"/>
      <c r="F595" s="1"/>
      <c r="K595" s="1"/>
      <c r="P595" s="1"/>
      <c r="V595" s="1"/>
      <c r="AB595" s="1"/>
    </row>
    <row r="596" spans="1:28" x14ac:dyDescent="0.3">
      <c r="A596" s="1"/>
      <c r="F596" s="1"/>
      <c r="K596" s="1"/>
      <c r="P596" s="1"/>
      <c r="V596" s="1"/>
      <c r="AB596" s="1"/>
    </row>
    <row r="597" spans="1:28" x14ac:dyDescent="0.3">
      <c r="A597" s="1"/>
      <c r="F597" s="1"/>
      <c r="K597" s="1"/>
      <c r="P597" s="1"/>
      <c r="V597" s="1"/>
      <c r="AB597" s="1"/>
    </row>
    <row r="598" spans="1:28" x14ac:dyDescent="0.3">
      <c r="A598" s="1"/>
      <c r="F598" s="1"/>
      <c r="K598" s="1"/>
      <c r="P598" s="1"/>
      <c r="V598" s="1"/>
      <c r="AB598" s="1"/>
    </row>
    <row r="599" spans="1:28" x14ac:dyDescent="0.3">
      <c r="A599" s="1"/>
      <c r="F599" s="1"/>
      <c r="K599" s="1"/>
      <c r="P599" s="1"/>
      <c r="V599" s="1"/>
      <c r="AB599" s="1"/>
    </row>
    <row r="600" spans="1:28" x14ac:dyDescent="0.3">
      <c r="A600" s="1"/>
      <c r="F600" s="1"/>
      <c r="K600" s="1"/>
      <c r="P600" s="1"/>
      <c r="V600" s="1"/>
      <c r="AB600" s="1"/>
    </row>
    <row r="601" spans="1:28" x14ac:dyDescent="0.3">
      <c r="A601" s="1"/>
      <c r="F601" s="1"/>
      <c r="K601" s="1"/>
      <c r="P601" s="1"/>
      <c r="V601" s="1"/>
      <c r="AB601" s="1"/>
    </row>
    <row r="602" spans="1:28" x14ac:dyDescent="0.3">
      <c r="A602" s="1"/>
      <c r="F602" s="1"/>
      <c r="K602" s="1"/>
      <c r="P602" s="1"/>
      <c r="V602" s="1"/>
      <c r="AB602" s="1"/>
    </row>
    <row r="603" spans="1:28" x14ac:dyDescent="0.3">
      <c r="A603" s="1"/>
      <c r="F603" s="1"/>
      <c r="K603" s="1"/>
      <c r="P603" s="1"/>
      <c r="V603" s="1"/>
      <c r="AB603" s="1"/>
    </row>
    <row r="604" spans="1:28" x14ac:dyDescent="0.3">
      <c r="A604" s="1"/>
      <c r="F604" s="1"/>
      <c r="K604" s="1"/>
      <c r="P604" s="1"/>
      <c r="V604" s="1"/>
      <c r="AB604" s="1"/>
    </row>
    <row r="605" spans="1:28" x14ac:dyDescent="0.3">
      <c r="A605" s="1"/>
      <c r="F605" s="1"/>
      <c r="K605" s="1"/>
      <c r="P605" s="1"/>
      <c r="V605" s="1"/>
      <c r="AB605" s="1"/>
    </row>
    <row r="606" spans="1:28" x14ac:dyDescent="0.3">
      <c r="A606" s="1"/>
      <c r="F606" s="1"/>
      <c r="K606" s="1"/>
      <c r="P606" s="1"/>
      <c r="V606" s="1"/>
      <c r="AB606" s="1"/>
    </row>
    <row r="607" spans="1:28" x14ac:dyDescent="0.3">
      <c r="A607" s="1"/>
      <c r="F607" s="1"/>
      <c r="K607" s="1"/>
      <c r="P607" s="1"/>
      <c r="V607" s="1"/>
      <c r="AB607" s="1"/>
    </row>
    <row r="608" spans="1:28" x14ac:dyDescent="0.3">
      <c r="A608" s="1"/>
      <c r="F608" s="1"/>
      <c r="K608" s="1"/>
      <c r="P608" s="1"/>
      <c r="V608" s="1"/>
      <c r="AB608" s="1"/>
    </row>
    <row r="609" spans="1:28" x14ac:dyDescent="0.3">
      <c r="A609" s="1"/>
      <c r="F609" s="1"/>
      <c r="K609" s="1"/>
      <c r="P609" s="1"/>
      <c r="V609" s="1"/>
      <c r="AB609" s="1"/>
    </row>
    <row r="610" spans="1:28" x14ac:dyDescent="0.3">
      <c r="A610" s="1"/>
      <c r="F610" s="1"/>
      <c r="K610" s="1"/>
      <c r="P610" s="1"/>
      <c r="V610" s="1"/>
      <c r="AB610" s="1"/>
    </row>
    <row r="611" spans="1:28" x14ac:dyDescent="0.3">
      <c r="A611" s="1"/>
      <c r="F611" s="1"/>
      <c r="K611" s="1"/>
      <c r="P611" s="1"/>
      <c r="V611" s="1"/>
      <c r="AB611" s="1"/>
    </row>
    <row r="612" spans="1:28" x14ac:dyDescent="0.3">
      <c r="A612" s="1"/>
      <c r="F612" s="1"/>
      <c r="K612" s="1"/>
      <c r="P612" s="1"/>
      <c r="V612" s="1"/>
      <c r="AB612" s="1"/>
    </row>
    <row r="613" spans="1:28" x14ac:dyDescent="0.3">
      <c r="A613" s="1"/>
      <c r="F613" s="1"/>
      <c r="K613" s="1"/>
      <c r="P613" s="1"/>
      <c r="V613" s="1"/>
      <c r="AB613" s="1"/>
    </row>
    <row r="614" spans="1:28" x14ac:dyDescent="0.3">
      <c r="A614" s="1"/>
      <c r="F614" s="1"/>
      <c r="K614" s="1"/>
      <c r="P614" s="1"/>
      <c r="V614" s="1"/>
      <c r="AB614" s="1"/>
    </row>
    <row r="615" spans="1:28" x14ac:dyDescent="0.3">
      <c r="A615" s="1"/>
      <c r="F615" s="1"/>
      <c r="K615" s="1"/>
      <c r="P615" s="1"/>
      <c r="V615" s="1"/>
      <c r="AB615" s="1"/>
    </row>
    <row r="616" spans="1:28" x14ac:dyDescent="0.3">
      <c r="A616" s="1"/>
      <c r="F616" s="1"/>
      <c r="K616" s="1"/>
      <c r="P616" s="1"/>
      <c r="V616" s="1"/>
      <c r="AB616" s="1"/>
    </row>
    <row r="617" spans="1:28" x14ac:dyDescent="0.3">
      <c r="A617" s="1"/>
      <c r="F617" s="1"/>
      <c r="K617" s="1"/>
      <c r="P617" s="1"/>
      <c r="V617" s="1"/>
      <c r="AB617" s="1"/>
    </row>
    <row r="618" spans="1:28" x14ac:dyDescent="0.3">
      <c r="A618" s="1"/>
      <c r="F618" s="1"/>
      <c r="K618" s="1"/>
      <c r="P618" s="1"/>
      <c r="V618" s="1"/>
      <c r="AB618" s="1"/>
    </row>
    <row r="619" spans="1:28" x14ac:dyDescent="0.3">
      <c r="A619" s="1"/>
      <c r="F619" s="1"/>
      <c r="K619" s="1"/>
      <c r="P619" s="1"/>
      <c r="V619" s="1"/>
      <c r="AB619" s="1"/>
    </row>
    <row r="620" spans="1:28" x14ac:dyDescent="0.3">
      <c r="A620" s="1"/>
      <c r="F620" s="1"/>
      <c r="K620" s="1"/>
      <c r="P620" s="1"/>
      <c r="V620" s="1"/>
      <c r="AB620" s="1"/>
    </row>
    <row r="621" spans="1:28" x14ac:dyDescent="0.3">
      <c r="A621" s="1"/>
      <c r="F621" s="1"/>
      <c r="K621" s="1"/>
      <c r="P621" s="1"/>
      <c r="V621" s="1"/>
      <c r="AB621" s="1"/>
    </row>
    <row r="622" spans="1:28" x14ac:dyDescent="0.3">
      <c r="A622" s="1"/>
      <c r="F622" s="1"/>
      <c r="K622" s="1"/>
      <c r="P622" s="1"/>
      <c r="V622" s="1"/>
      <c r="AB622" s="1"/>
    </row>
    <row r="623" spans="1:28" x14ac:dyDescent="0.3">
      <c r="A623" s="1"/>
      <c r="F623" s="1"/>
      <c r="K623" s="1"/>
      <c r="P623" s="1"/>
      <c r="V623" s="1"/>
      <c r="AB623" s="1"/>
    </row>
  </sheetData>
  <mergeCells count="6">
    <mergeCell ref="A1:D1"/>
    <mergeCell ref="F1:I1"/>
    <mergeCell ref="V1:Y1"/>
    <mergeCell ref="AB1:AE1"/>
    <mergeCell ref="K1:N1"/>
    <mergeCell ref="P1:S1"/>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AA4A4-49C1-461F-84F1-51B571AB08E4}">
  <dimension ref="A1:T482"/>
  <sheetViews>
    <sheetView workbookViewId="0">
      <selection activeCell="S2" sqref="S2"/>
    </sheetView>
  </sheetViews>
  <sheetFormatPr defaultRowHeight="14.4" x14ac:dyDescent="0.3"/>
  <cols>
    <col min="1" max="1" width="16.109375" bestFit="1" customWidth="1"/>
    <col min="2" max="2" width="15.88671875" customWidth="1"/>
    <col min="3" max="4" width="14" bestFit="1" customWidth="1"/>
    <col min="6" max="6" width="16.109375" bestFit="1" customWidth="1"/>
    <col min="7" max="7" width="15.88671875" customWidth="1"/>
    <col min="8" max="8" width="14" bestFit="1" customWidth="1"/>
    <col min="9" max="9" width="15" bestFit="1" customWidth="1"/>
    <col min="10" max="10" width="13.6640625" customWidth="1"/>
    <col min="11" max="11" width="16.109375" bestFit="1" customWidth="1"/>
    <col min="12" max="12" width="15.88671875" customWidth="1"/>
    <col min="13" max="15" width="15" bestFit="1" customWidth="1"/>
    <col min="17" max="17" width="16.109375" bestFit="1" customWidth="1"/>
    <col min="18" max="20" width="15" bestFit="1" customWidth="1"/>
  </cols>
  <sheetData>
    <row r="1" spans="1:20" x14ac:dyDescent="0.3">
      <c r="A1" s="221" t="s">
        <v>44</v>
      </c>
      <c r="B1" s="221"/>
      <c r="C1" s="221"/>
      <c r="D1" s="221"/>
      <c r="F1" s="221" t="s">
        <v>45</v>
      </c>
      <c r="G1" s="221"/>
      <c r="H1" s="221"/>
      <c r="I1" s="221"/>
      <c r="K1" s="221" t="s">
        <v>48</v>
      </c>
      <c r="L1" s="221"/>
      <c r="M1" s="221"/>
      <c r="N1" s="221"/>
      <c r="Q1" s="222" t="s">
        <v>37</v>
      </c>
      <c r="R1" s="222"/>
      <c r="S1" s="222"/>
      <c r="T1" s="222"/>
    </row>
    <row r="2" spans="1:20" x14ac:dyDescent="0.3">
      <c r="A2" s="50" t="s">
        <v>46</v>
      </c>
      <c r="B2" s="50" t="s">
        <v>47</v>
      </c>
      <c r="C2" s="50" t="s">
        <v>38</v>
      </c>
      <c r="D2" s="50" t="s">
        <v>40</v>
      </c>
      <c r="F2" s="50" t="s">
        <v>46</v>
      </c>
      <c r="G2" s="50" t="s">
        <v>47</v>
      </c>
      <c r="H2" s="50" t="s">
        <v>38</v>
      </c>
      <c r="I2" s="50" t="s">
        <v>40</v>
      </c>
      <c r="K2" s="50" t="s">
        <v>46</v>
      </c>
      <c r="L2" s="50" t="s">
        <v>47</v>
      </c>
      <c r="M2" s="50" t="s">
        <v>38</v>
      </c>
      <c r="N2" s="50" t="s">
        <v>40</v>
      </c>
      <c r="Q2" s="56" t="s">
        <v>46</v>
      </c>
      <c r="R2" s="56" t="s">
        <v>47</v>
      </c>
      <c r="S2" s="56" t="s">
        <v>38</v>
      </c>
      <c r="T2" s="56" t="s">
        <v>40</v>
      </c>
    </row>
    <row r="3" spans="1:20" x14ac:dyDescent="0.3">
      <c r="A3" s="61">
        <v>44592</v>
      </c>
      <c r="B3" s="52">
        <v>0</v>
      </c>
      <c r="C3" s="52">
        <v>0</v>
      </c>
      <c r="D3" s="52">
        <f>B3+C3</f>
        <v>0</v>
      </c>
      <c r="F3" s="61">
        <v>44592</v>
      </c>
      <c r="G3" s="52">
        <v>0</v>
      </c>
      <c r="H3" s="52">
        <v>0</v>
      </c>
      <c r="I3" s="52">
        <v>0</v>
      </c>
      <c r="K3" s="61">
        <v>44592</v>
      </c>
      <c r="L3" s="52">
        <v>0</v>
      </c>
      <c r="M3" s="52">
        <v>0</v>
      </c>
      <c r="N3" s="52">
        <f>L3+M3</f>
        <v>0</v>
      </c>
      <c r="Q3" s="56" t="s">
        <v>49</v>
      </c>
      <c r="R3" s="144">
        <f>B3+G3+L3</f>
        <v>0</v>
      </c>
      <c r="S3" s="144">
        <f>C3+H3+M3</f>
        <v>0</v>
      </c>
      <c r="T3" s="144">
        <f>D3+I3+N3</f>
        <v>0</v>
      </c>
    </row>
    <row r="4" spans="1:20" x14ac:dyDescent="0.3">
      <c r="A4" s="61">
        <v>44620</v>
      </c>
      <c r="B4" s="52">
        <v>0</v>
      </c>
      <c r="C4" s="52">
        <v>0</v>
      </c>
      <c r="D4" s="52">
        <f t="shared" ref="D4:D67" si="0">B4+C4</f>
        <v>0</v>
      </c>
      <c r="F4" s="61">
        <v>44620</v>
      </c>
      <c r="G4" s="52">
        <v>0</v>
      </c>
      <c r="H4" s="52">
        <v>0</v>
      </c>
      <c r="I4" s="52">
        <v>0</v>
      </c>
      <c r="K4" s="61">
        <v>44620</v>
      </c>
      <c r="L4" s="52">
        <v>0</v>
      </c>
      <c r="M4" s="52">
        <v>0</v>
      </c>
      <c r="N4" s="52">
        <f t="shared" ref="N4:N67" si="1">L4+M4</f>
        <v>0</v>
      </c>
      <c r="Q4" s="56" t="s">
        <v>50</v>
      </c>
      <c r="R4" s="144">
        <f t="shared" ref="R4:R67" si="2">B4+G4+L4</f>
        <v>0</v>
      </c>
      <c r="S4" s="144">
        <f t="shared" ref="S4:S67" si="3">C4+H4+M4</f>
        <v>0</v>
      </c>
      <c r="T4" s="144">
        <f t="shared" ref="T4:T67" si="4">D4+I4+N4</f>
        <v>0</v>
      </c>
    </row>
    <row r="5" spans="1:20" x14ac:dyDescent="0.3">
      <c r="A5" s="61">
        <v>44651</v>
      </c>
      <c r="B5" s="52">
        <v>0</v>
      </c>
      <c r="C5" s="52">
        <v>0</v>
      </c>
      <c r="D5" s="52">
        <f t="shared" si="0"/>
        <v>0</v>
      </c>
      <c r="F5" s="61">
        <v>44651</v>
      </c>
      <c r="G5" s="52">
        <v>0</v>
      </c>
      <c r="H5" s="52">
        <v>0</v>
      </c>
      <c r="I5" s="52">
        <v>0</v>
      </c>
      <c r="K5" s="61">
        <v>44651</v>
      </c>
      <c r="L5" s="52">
        <v>0</v>
      </c>
      <c r="M5" s="52">
        <v>0</v>
      </c>
      <c r="N5" s="52">
        <f t="shared" si="1"/>
        <v>0</v>
      </c>
      <c r="Q5" s="56" t="s">
        <v>51</v>
      </c>
      <c r="R5" s="144">
        <f t="shared" si="2"/>
        <v>0</v>
      </c>
      <c r="S5" s="144">
        <f t="shared" si="3"/>
        <v>0</v>
      </c>
      <c r="T5" s="144">
        <f t="shared" si="4"/>
        <v>0</v>
      </c>
    </row>
    <row r="6" spans="1:20" x14ac:dyDescent="0.3">
      <c r="A6" s="61">
        <v>44681</v>
      </c>
      <c r="B6" s="52">
        <v>0</v>
      </c>
      <c r="C6" s="52">
        <v>0</v>
      </c>
      <c r="D6" s="52">
        <f t="shared" si="0"/>
        <v>0</v>
      </c>
      <c r="F6" s="61">
        <v>44681</v>
      </c>
      <c r="G6" s="52">
        <v>0</v>
      </c>
      <c r="H6" s="52">
        <v>0</v>
      </c>
      <c r="I6" s="52">
        <v>0</v>
      </c>
      <c r="K6" s="61">
        <v>44681</v>
      </c>
      <c r="L6" s="52">
        <v>0</v>
      </c>
      <c r="M6" s="52">
        <v>0</v>
      </c>
      <c r="N6" s="52">
        <f t="shared" si="1"/>
        <v>0</v>
      </c>
      <c r="Q6" s="56" t="s">
        <v>52</v>
      </c>
      <c r="R6" s="144">
        <f t="shared" si="2"/>
        <v>0</v>
      </c>
      <c r="S6" s="144">
        <f t="shared" si="3"/>
        <v>0</v>
      </c>
      <c r="T6" s="144">
        <f t="shared" si="4"/>
        <v>0</v>
      </c>
    </row>
    <row r="7" spans="1:20" x14ac:dyDescent="0.3">
      <c r="A7" s="61">
        <v>44712</v>
      </c>
      <c r="B7" s="52">
        <v>0</v>
      </c>
      <c r="C7" s="52">
        <v>0</v>
      </c>
      <c r="D7" s="52">
        <f t="shared" si="0"/>
        <v>0</v>
      </c>
      <c r="F7" s="61">
        <v>44712</v>
      </c>
      <c r="G7" s="52">
        <v>0</v>
      </c>
      <c r="H7" s="52">
        <v>0</v>
      </c>
      <c r="I7" s="52">
        <v>0</v>
      </c>
      <c r="K7" s="61">
        <v>44712</v>
      </c>
      <c r="L7" s="52">
        <v>0</v>
      </c>
      <c r="M7" s="52">
        <v>0</v>
      </c>
      <c r="N7" s="52">
        <f t="shared" si="1"/>
        <v>0</v>
      </c>
      <c r="Q7" s="56" t="s">
        <v>53</v>
      </c>
      <c r="R7" s="144">
        <f t="shared" si="2"/>
        <v>0</v>
      </c>
      <c r="S7" s="144">
        <f t="shared" si="3"/>
        <v>0</v>
      </c>
      <c r="T7" s="144">
        <f t="shared" si="4"/>
        <v>0</v>
      </c>
    </row>
    <row r="8" spans="1:20" x14ac:dyDescent="0.3">
      <c r="A8" s="61">
        <v>44742</v>
      </c>
      <c r="B8" s="52">
        <v>0</v>
      </c>
      <c r="C8" s="52">
        <v>0</v>
      </c>
      <c r="D8" s="52">
        <f t="shared" si="0"/>
        <v>0</v>
      </c>
      <c r="F8" s="61">
        <v>44742</v>
      </c>
      <c r="G8" s="52">
        <v>0</v>
      </c>
      <c r="H8" s="52">
        <v>0</v>
      </c>
      <c r="I8" s="52">
        <v>0</v>
      </c>
      <c r="K8" s="61">
        <v>44742</v>
      </c>
      <c r="L8" s="52">
        <v>0</v>
      </c>
      <c r="M8" s="52">
        <v>0</v>
      </c>
      <c r="N8" s="52">
        <f t="shared" si="1"/>
        <v>0</v>
      </c>
      <c r="Q8" s="56" t="s">
        <v>54</v>
      </c>
      <c r="R8" s="144">
        <f t="shared" si="2"/>
        <v>0</v>
      </c>
      <c r="S8" s="144">
        <f t="shared" si="3"/>
        <v>0</v>
      </c>
      <c r="T8" s="144">
        <f t="shared" si="4"/>
        <v>0</v>
      </c>
    </row>
    <row r="9" spans="1:20" x14ac:dyDescent="0.3">
      <c r="A9" s="61">
        <v>44773</v>
      </c>
      <c r="B9" s="52">
        <v>0</v>
      </c>
      <c r="C9" s="52">
        <v>0</v>
      </c>
      <c r="D9" s="52">
        <f t="shared" si="0"/>
        <v>0</v>
      </c>
      <c r="F9" s="61">
        <v>44773</v>
      </c>
      <c r="G9" s="52">
        <v>0</v>
      </c>
      <c r="H9" s="52">
        <v>0</v>
      </c>
      <c r="I9" s="52">
        <v>0</v>
      </c>
      <c r="K9" s="61">
        <v>44773</v>
      </c>
      <c r="L9" s="52">
        <v>0</v>
      </c>
      <c r="M9" s="52">
        <v>0</v>
      </c>
      <c r="N9" s="52">
        <f t="shared" si="1"/>
        <v>0</v>
      </c>
      <c r="Q9" s="56" t="s">
        <v>55</v>
      </c>
      <c r="R9" s="144">
        <f t="shared" si="2"/>
        <v>0</v>
      </c>
      <c r="S9" s="144">
        <f t="shared" si="3"/>
        <v>0</v>
      </c>
      <c r="T9" s="144">
        <f t="shared" si="4"/>
        <v>0</v>
      </c>
    </row>
    <row r="10" spans="1:20" x14ac:dyDescent="0.3">
      <c r="A10" s="61">
        <v>44804</v>
      </c>
      <c r="B10" s="52">
        <v>0</v>
      </c>
      <c r="C10" s="52">
        <v>0</v>
      </c>
      <c r="D10" s="52">
        <f t="shared" si="0"/>
        <v>0</v>
      </c>
      <c r="F10" s="61">
        <v>44804</v>
      </c>
      <c r="G10" s="52">
        <v>0</v>
      </c>
      <c r="H10" s="52">
        <v>0</v>
      </c>
      <c r="I10" s="52">
        <v>0</v>
      </c>
      <c r="K10" s="61">
        <v>44804</v>
      </c>
      <c r="L10" s="52">
        <v>0</v>
      </c>
      <c r="M10" s="52">
        <v>0</v>
      </c>
      <c r="N10" s="52">
        <f t="shared" si="1"/>
        <v>0</v>
      </c>
      <c r="Q10" s="56" t="s">
        <v>56</v>
      </c>
      <c r="R10" s="144">
        <f t="shared" si="2"/>
        <v>0</v>
      </c>
      <c r="S10" s="144">
        <f t="shared" si="3"/>
        <v>0</v>
      </c>
      <c r="T10" s="144">
        <f t="shared" si="4"/>
        <v>0</v>
      </c>
    </row>
    <row r="11" spans="1:20" x14ac:dyDescent="0.3">
      <c r="A11" s="61">
        <v>44834</v>
      </c>
      <c r="B11" s="52">
        <v>0</v>
      </c>
      <c r="C11" s="52">
        <v>0</v>
      </c>
      <c r="D11" s="52">
        <f t="shared" si="0"/>
        <v>0</v>
      </c>
      <c r="F11" s="61">
        <v>44834</v>
      </c>
      <c r="G11" s="52">
        <v>0</v>
      </c>
      <c r="H11" s="52">
        <v>0</v>
      </c>
      <c r="I11" s="52">
        <v>0</v>
      </c>
      <c r="K11" s="61">
        <v>44834</v>
      </c>
      <c r="L11" s="52">
        <v>0</v>
      </c>
      <c r="M11" s="52">
        <v>0</v>
      </c>
      <c r="N11" s="52">
        <f t="shared" si="1"/>
        <v>0</v>
      </c>
      <c r="Q11" s="56" t="s">
        <v>57</v>
      </c>
      <c r="R11" s="144">
        <f t="shared" si="2"/>
        <v>0</v>
      </c>
      <c r="S11" s="144">
        <f t="shared" si="3"/>
        <v>0</v>
      </c>
      <c r="T11" s="144">
        <f t="shared" si="4"/>
        <v>0</v>
      </c>
    </row>
    <row r="12" spans="1:20" x14ac:dyDescent="0.3">
      <c r="A12" s="61">
        <v>44865</v>
      </c>
      <c r="B12" s="52">
        <v>0</v>
      </c>
      <c r="C12" s="52">
        <v>0</v>
      </c>
      <c r="D12" s="52">
        <f t="shared" si="0"/>
        <v>0</v>
      </c>
      <c r="F12" s="61">
        <v>44865</v>
      </c>
      <c r="G12" s="52">
        <v>0</v>
      </c>
      <c r="H12" s="52">
        <v>0</v>
      </c>
      <c r="I12" s="52">
        <v>0</v>
      </c>
      <c r="K12" s="61">
        <v>44865</v>
      </c>
      <c r="L12" s="52">
        <v>0</v>
      </c>
      <c r="M12" s="52">
        <v>0</v>
      </c>
      <c r="N12" s="52">
        <f t="shared" si="1"/>
        <v>0</v>
      </c>
      <c r="Q12" s="56" t="s">
        <v>58</v>
      </c>
      <c r="R12" s="144">
        <f t="shared" si="2"/>
        <v>0</v>
      </c>
      <c r="S12" s="144">
        <f t="shared" si="3"/>
        <v>0</v>
      </c>
      <c r="T12" s="144">
        <f t="shared" si="4"/>
        <v>0</v>
      </c>
    </row>
    <row r="13" spans="1:20" x14ac:dyDescent="0.3">
      <c r="A13" s="61">
        <v>44895</v>
      </c>
      <c r="B13" s="52">
        <v>0</v>
      </c>
      <c r="C13" s="52">
        <v>0</v>
      </c>
      <c r="D13" s="52">
        <f t="shared" si="0"/>
        <v>0</v>
      </c>
      <c r="F13" s="61">
        <v>44895</v>
      </c>
      <c r="G13" s="52">
        <v>0</v>
      </c>
      <c r="H13" s="52">
        <v>0</v>
      </c>
      <c r="I13" s="52">
        <v>0</v>
      </c>
      <c r="K13" s="61">
        <v>44895</v>
      </c>
      <c r="L13" s="52">
        <v>0</v>
      </c>
      <c r="M13" s="52">
        <v>0</v>
      </c>
      <c r="N13" s="52">
        <f t="shared" si="1"/>
        <v>0</v>
      </c>
      <c r="Q13" s="56" t="s">
        <v>59</v>
      </c>
      <c r="R13" s="144">
        <f t="shared" si="2"/>
        <v>0</v>
      </c>
      <c r="S13" s="144">
        <f t="shared" si="3"/>
        <v>0</v>
      </c>
      <c r="T13" s="144">
        <f t="shared" si="4"/>
        <v>0</v>
      </c>
    </row>
    <row r="14" spans="1:20" x14ac:dyDescent="0.3">
      <c r="A14" s="61">
        <v>44926</v>
      </c>
      <c r="B14" s="52">
        <v>0</v>
      </c>
      <c r="C14" s="52">
        <v>0</v>
      </c>
      <c r="D14" s="52">
        <f t="shared" si="0"/>
        <v>0</v>
      </c>
      <c r="F14" s="61">
        <v>44926</v>
      </c>
      <c r="G14" s="52">
        <v>0</v>
      </c>
      <c r="H14" s="52">
        <v>0</v>
      </c>
      <c r="I14" s="52">
        <v>0</v>
      </c>
      <c r="K14" s="61">
        <v>44926</v>
      </c>
      <c r="L14" s="52">
        <v>0</v>
      </c>
      <c r="M14" s="52">
        <v>0</v>
      </c>
      <c r="N14" s="52">
        <f t="shared" si="1"/>
        <v>0</v>
      </c>
      <c r="Q14" s="56" t="s">
        <v>60</v>
      </c>
      <c r="R14" s="144">
        <f t="shared" si="2"/>
        <v>0</v>
      </c>
      <c r="S14" s="144">
        <f t="shared" si="3"/>
        <v>0</v>
      </c>
      <c r="T14" s="144">
        <f t="shared" si="4"/>
        <v>0</v>
      </c>
    </row>
    <row r="15" spans="1:20" x14ac:dyDescent="0.3">
      <c r="A15" s="61">
        <v>44957</v>
      </c>
      <c r="B15" s="52">
        <v>0</v>
      </c>
      <c r="C15" s="52">
        <v>0</v>
      </c>
      <c r="D15" s="52">
        <f t="shared" si="0"/>
        <v>0</v>
      </c>
      <c r="F15" s="61">
        <v>44957</v>
      </c>
      <c r="G15" s="52">
        <v>0</v>
      </c>
      <c r="H15" s="52">
        <v>0</v>
      </c>
      <c r="I15" s="52">
        <v>0</v>
      </c>
      <c r="K15" s="61">
        <v>44957</v>
      </c>
      <c r="L15" s="52">
        <v>0</v>
      </c>
      <c r="M15" s="52">
        <v>0</v>
      </c>
      <c r="N15" s="52">
        <f t="shared" si="1"/>
        <v>0</v>
      </c>
      <c r="Q15" s="56" t="s">
        <v>61</v>
      </c>
      <c r="R15" s="144">
        <f t="shared" si="2"/>
        <v>0</v>
      </c>
      <c r="S15" s="144">
        <f t="shared" si="3"/>
        <v>0</v>
      </c>
      <c r="T15" s="144">
        <f t="shared" si="4"/>
        <v>0</v>
      </c>
    </row>
    <row r="16" spans="1:20" x14ac:dyDescent="0.3">
      <c r="A16" s="61">
        <v>44985</v>
      </c>
      <c r="B16" s="52">
        <v>0</v>
      </c>
      <c r="C16" s="52">
        <v>0</v>
      </c>
      <c r="D16" s="52">
        <f t="shared" si="0"/>
        <v>0</v>
      </c>
      <c r="F16" s="61">
        <v>44985</v>
      </c>
      <c r="G16" s="52">
        <v>0</v>
      </c>
      <c r="H16" s="52">
        <v>0</v>
      </c>
      <c r="I16" s="52">
        <v>0</v>
      </c>
      <c r="K16" s="61">
        <v>44985</v>
      </c>
      <c r="L16" s="52">
        <v>0</v>
      </c>
      <c r="M16" s="52">
        <v>0</v>
      </c>
      <c r="N16" s="52">
        <f t="shared" si="1"/>
        <v>0</v>
      </c>
      <c r="Q16" s="56" t="s">
        <v>62</v>
      </c>
      <c r="R16" s="144">
        <f t="shared" si="2"/>
        <v>0</v>
      </c>
      <c r="S16" s="144">
        <f t="shared" si="3"/>
        <v>0</v>
      </c>
      <c r="T16" s="144">
        <f t="shared" si="4"/>
        <v>0</v>
      </c>
    </row>
    <row r="17" spans="1:20" x14ac:dyDescent="0.3">
      <c r="A17" s="61">
        <v>45016</v>
      </c>
      <c r="B17" s="52">
        <v>0</v>
      </c>
      <c r="C17" s="52">
        <v>0</v>
      </c>
      <c r="D17" s="52">
        <f t="shared" si="0"/>
        <v>0</v>
      </c>
      <c r="F17" s="61">
        <v>45016</v>
      </c>
      <c r="G17" s="52">
        <v>0</v>
      </c>
      <c r="H17" s="52">
        <v>0</v>
      </c>
      <c r="I17" s="52">
        <v>0</v>
      </c>
      <c r="K17" s="61">
        <v>45016</v>
      </c>
      <c r="L17" s="52">
        <v>0</v>
      </c>
      <c r="M17" s="52">
        <v>0</v>
      </c>
      <c r="N17" s="52">
        <f t="shared" si="1"/>
        <v>0</v>
      </c>
      <c r="Q17" s="56" t="s">
        <v>63</v>
      </c>
      <c r="R17" s="144">
        <f t="shared" si="2"/>
        <v>0</v>
      </c>
      <c r="S17" s="144">
        <f t="shared" si="3"/>
        <v>0</v>
      </c>
      <c r="T17" s="144">
        <f t="shared" si="4"/>
        <v>0</v>
      </c>
    </row>
    <row r="18" spans="1:20" x14ac:dyDescent="0.3">
      <c r="A18" s="61">
        <v>45046</v>
      </c>
      <c r="B18" s="52">
        <v>0</v>
      </c>
      <c r="C18" s="52">
        <v>0</v>
      </c>
      <c r="D18" s="52">
        <f t="shared" si="0"/>
        <v>0</v>
      </c>
      <c r="F18" s="61">
        <v>45046</v>
      </c>
      <c r="G18" s="52">
        <v>0</v>
      </c>
      <c r="H18" s="52">
        <v>0</v>
      </c>
      <c r="I18" s="52">
        <v>0</v>
      </c>
      <c r="K18" s="61">
        <v>45046</v>
      </c>
      <c r="L18" s="52">
        <v>0</v>
      </c>
      <c r="M18" s="52">
        <v>0</v>
      </c>
      <c r="N18" s="52">
        <f t="shared" si="1"/>
        <v>0</v>
      </c>
      <c r="Q18" s="56" t="s">
        <v>64</v>
      </c>
      <c r="R18" s="144">
        <f t="shared" si="2"/>
        <v>0</v>
      </c>
      <c r="S18" s="144">
        <f t="shared" si="3"/>
        <v>0</v>
      </c>
      <c r="T18" s="144">
        <f t="shared" si="4"/>
        <v>0</v>
      </c>
    </row>
    <row r="19" spans="1:20" x14ac:dyDescent="0.3">
      <c r="A19" s="61">
        <v>45077</v>
      </c>
      <c r="B19" s="52">
        <v>0</v>
      </c>
      <c r="C19" s="52">
        <v>0</v>
      </c>
      <c r="D19" s="52">
        <f t="shared" si="0"/>
        <v>0</v>
      </c>
      <c r="F19" s="61">
        <v>45077</v>
      </c>
      <c r="G19" s="52">
        <v>0</v>
      </c>
      <c r="H19" s="52">
        <v>0</v>
      </c>
      <c r="I19" s="52">
        <v>0</v>
      </c>
      <c r="K19" s="61">
        <v>45077</v>
      </c>
      <c r="L19" s="52">
        <v>0</v>
      </c>
      <c r="M19" s="52">
        <v>0</v>
      </c>
      <c r="N19" s="52">
        <f t="shared" si="1"/>
        <v>0</v>
      </c>
      <c r="Q19" s="56" t="s">
        <v>65</v>
      </c>
      <c r="R19" s="144">
        <f t="shared" si="2"/>
        <v>0</v>
      </c>
      <c r="S19" s="144">
        <f t="shared" si="3"/>
        <v>0</v>
      </c>
      <c r="T19" s="144">
        <f t="shared" si="4"/>
        <v>0</v>
      </c>
    </row>
    <row r="20" spans="1:20" x14ac:dyDescent="0.3">
      <c r="A20" s="61">
        <v>45107</v>
      </c>
      <c r="B20" s="52">
        <v>0</v>
      </c>
      <c r="C20" s="52">
        <v>0</v>
      </c>
      <c r="D20" s="52">
        <f t="shared" si="0"/>
        <v>0</v>
      </c>
      <c r="F20" s="61">
        <v>45107</v>
      </c>
      <c r="G20" s="52">
        <v>0</v>
      </c>
      <c r="H20" s="52">
        <v>0</v>
      </c>
      <c r="I20" s="52">
        <v>0</v>
      </c>
      <c r="K20" s="61">
        <v>45107</v>
      </c>
      <c r="L20" s="52">
        <v>0</v>
      </c>
      <c r="M20" s="52">
        <v>0</v>
      </c>
      <c r="N20" s="52">
        <f t="shared" si="1"/>
        <v>0</v>
      </c>
      <c r="Q20" s="56" t="s">
        <v>66</v>
      </c>
      <c r="R20" s="144">
        <f t="shared" si="2"/>
        <v>0</v>
      </c>
      <c r="S20" s="144">
        <f t="shared" si="3"/>
        <v>0</v>
      </c>
      <c r="T20" s="144">
        <f t="shared" si="4"/>
        <v>0</v>
      </c>
    </row>
    <row r="21" spans="1:20" x14ac:dyDescent="0.3">
      <c r="A21" s="61">
        <v>45138</v>
      </c>
      <c r="B21" s="52">
        <v>0</v>
      </c>
      <c r="C21" s="52">
        <v>0</v>
      </c>
      <c r="D21" s="52">
        <f t="shared" si="0"/>
        <v>0</v>
      </c>
      <c r="F21" s="61">
        <v>45138</v>
      </c>
      <c r="G21" s="52">
        <v>0</v>
      </c>
      <c r="H21" s="52">
        <v>0</v>
      </c>
      <c r="I21" s="52">
        <v>0</v>
      </c>
      <c r="K21" s="61">
        <v>45138</v>
      </c>
      <c r="L21" s="52">
        <v>0</v>
      </c>
      <c r="M21" s="52">
        <v>0</v>
      </c>
      <c r="N21" s="52">
        <f t="shared" si="1"/>
        <v>0</v>
      </c>
      <c r="Q21" s="56" t="s">
        <v>67</v>
      </c>
      <c r="R21" s="144">
        <f t="shared" si="2"/>
        <v>0</v>
      </c>
      <c r="S21" s="144">
        <f t="shared" si="3"/>
        <v>0</v>
      </c>
      <c r="T21" s="144">
        <f t="shared" si="4"/>
        <v>0</v>
      </c>
    </row>
    <row r="22" spans="1:20" x14ac:dyDescent="0.3">
      <c r="A22" s="61">
        <v>45169</v>
      </c>
      <c r="B22" s="52">
        <v>0</v>
      </c>
      <c r="C22" s="52">
        <v>0</v>
      </c>
      <c r="D22" s="52">
        <f t="shared" si="0"/>
        <v>0</v>
      </c>
      <c r="F22" s="61">
        <v>45169</v>
      </c>
      <c r="G22" s="52">
        <v>0</v>
      </c>
      <c r="H22" s="52">
        <v>0</v>
      </c>
      <c r="I22" s="52">
        <v>0</v>
      </c>
      <c r="K22" s="61">
        <v>45169</v>
      </c>
      <c r="L22" s="52">
        <v>0</v>
      </c>
      <c r="M22" s="52">
        <v>0</v>
      </c>
      <c r="N22" s="52">
        <f t="shared" si="1"/>
        <v>0</v>
      </c>
      <c r="Q22" s="56" t="s">
        <v>68</v>
      </c>
      <c r="R22" s="144">
        <f t="shared" si="2"/>
        <v>0</v>
      </c>
      <c r="S22" s="144">
        <f t="shared" si="3"/>
        <v>0</v>
      </c>
      <c r="T22" s="144">
        <f t="shared" si="4"/>
        <v>0</v>
      </c>
    </row>
    <row r="23" spans="1:20" x14ac:dyDescent="0.3">
      <c r="A23" s="61">
        <v>45199</v>
      </c>
      <c r="B23" s="52">
        <v>0</v>
      </c>
      <c r="C23" s="52">
        <v>0</v>
      </c>
      <c r="D23" s="52">
        <f t="shared" si="0"/>
        <v>0</v>
      </c>
      <c r="F23" s="61">
        <v>45199</v>
      </c>
      <c r="G23" s="52">
        <v>0</v>
      </c>
      <c r="H23" s="52">
        <v>0</v>
      </c>
      <c r="I23" s="52">
        <v>0</v>
      </c>
      <c r="K23" s="61">
        <v>45199</v>
      </c>
      <c r="L23" s="52">
        <v>0</v>
      </c>
      <c r="M23" s="52">
        <v>0</v>
      </c>
      <c r="N23" s="52">
        <f t="shared" si="1"/>
        <v>0</v>
      </c>
      <c r="Q23" s="56" t="s">
        <v>69</v>
      </c>
      <c r="R23" s="144">
        <f t="shared" si="2"/>
        <v>0</v>
      </c>
      <c r="S23" s="144">
        <f t="shared" si="3"/>
        <v>0</v>
      </c>
      <c r="T23" s="144">
        <f t="shared" si="4"/>
        <v>0</v>
      </c>
    </row>
    <row r="24" spans="1:20" x14ac:dyDescent="0.3">
      <c r="A24" s="61">
        <v>45230</v>
      </c>
      <c r="B24" s="52">
        <v>0</v>
      </c>
      <c r="C24" s="52">
        <v>0</v>
      </c>
      <c r="D24" s="52">
        <f t="shared" si="0"/>
        <v>0</v>
      </c>
      <c r="F24" s="61">
        <v>45230</v>
      </c>
      <c r="G24" s="52">
        <v>0</v>
      </c>
      <c r="H24" s="52">
        <v>0</v>
      </c>
      <c r="I24" s="52">
        <v>0</v>
      </c>
      <c r="K24" s="61">
        <v>45230</v>
      </c>
      <c r="L24" s="52">
        <v>0</v>
      </c>
      <c r="M24" s="52">
        <v>0</v>
      </c>
      <c r="N24" s="52">
        <f t="shared" si="1"/>
        <v>0</v>
      </c>
      <c r="Q24" s="56" t="s">
        <v>70</v>
      </c>
      <c r="R24" s="144">
        <f t="shared" si="2"/>
        <v>0</v>
      </c>
      <c r="S24" s="144">
        <f t="shared" si="3"/>
        <v>0</v>
      </c>
      <c r="T24" s="144">
        <f t="shared" si="4"/>
        <v>0</v>
      </c>
    </row>
    <row r="25" spans="1:20" x14ac:dyDescent="0.3">
      <c r="A25" s="61">
        <v>45260</v>
      </c>
      <c r="B25" s="52">
        <v>0</v>
      </c>
      <c r="C25" s="52">
        <v>0</v>
      </c>
      <c r="D25" s="52">
        <f t="shared" si="0"/>
        <v>0</v>
      </c>
      <c r="F25" s="61">
        <v>45260</v>
      </c>
      <c r="G25" s="52">
        <v>0</v>
      </c>
      <c r="H25" s="52">
        <v>0</v>
      </c>
      <c r="I25" s="52">
        <v>0</v>
      </c>
      <c r="K25" s="61">
        <v>45260</v>
      </c>
      <c r="L25" s="52">
        <v>0</v>
      </c>
      <c r="M25" s="52">
        <v>0</v>
      </c>
      <c r="N25" s="52">
        <f t="shared" si="1"/>
        <v>0</v>
      </c>
      <c r="Q25" s="56" t="s">
        <v>71</v>
      </c>
      <c r="R25" s="144">
        <f t="shared" si="2"/>
        <v>0</v>
      </c>
      <c r="S25" s="144">
        <f t="shared" si="3"/>
        <v>0</v>
      </c>
      <c r="T25" s="144">
        <f t="shared" si="4"/>
        <v>0</v>
      </c>
    </row>
    <row r="26" spans="1:20" s="145" customFormat="1" ht="15" thickBot="1" x14ac:dyDescent="0.35">
      <c r="A26" s="146">
        <v>45291</v>
      </c>
      <c r="B26" s="52">
        <v>0</v>
      </c>
      <c r="C26" s="52">
        <v>0</v>
      </c>
      <c r="D26" s="52">
        <f t="shared" si="0"/>
        <v>0</v>
      </c>
      <c r="F26" s="146">
        <v>45291</v>
      </c>
      <c r="G26" s="52">
        <v>0</v>
      </c>
      <c r="H26" s="52">
        <v>0</v>
      </c>
      <c r="I26" s="52">
        <v>0</v>
      </c>
      <c r="K26" s="146">
        <v>45291</v>
      </c>
      <c r="L26" s="52">
        <v>0</v>
      </c>
      <c r="M26" s="52">
        <v>0</v>
      </c>
      <c r="N26" s="52">
        <f t="shared" si="1"/>
        <v>0</v>
      </c>
      <c r="Q26" s="147" t="s">
        <v>72</v>
      </c>
      <c r="R26" s="144">
        <f t="shared" si="2"/>
        <v>0</v>
      </c>
      <c r="S26" s="144">
        <f t="shared" si="3"/>
        <v>0</v>
      </c>
      <c r="T26" s="144">
        <f t="shared" si="4"/>
        <v>0</v>
      </c>
    </row>
    <row r="27" spans="1:20" ht="15" thickTop="1" x14ac:dyDescent="0.3">
      <c r="A27" s="148">
        <v>45322</v>
      </c>
      <c r="B27" s="52">
        <v>0</v>
      </c>
      <c r="C27" s="52">
        <v>0</v>
      </c>
      <c r="D27" s="52">
        <f t="shared" si="0"/>
        <v>0</v>
      </c>
      <c r="F27" s="148">
        <v>45322</v>
      </c>
      <c r="G27" s="52">
        <v>0</v>
      </c>
      <c r="H27" s="52">
        <v>0</v>
      </c>
      <c r="I27" s="52">
        <v>0</v>
      </c>
      <c r="K27" s="148">
        <v>45322</v>
      </c>
      <c r="L27" s="52">
        <v>0</v>
      </c>
      <c r="M27" s="52">
        <v>0</v>
      </c>
      <c r="N27" s="52">
        <f t="shared" si="1"/>
        <v>0</v>
      </c>
      <c r="Q27" s="149" t="s">
        <v>73</v>
      </c>
      <c r="R27" s="144">
        <f t="shared" si="2"/>
        <v>0</v>
      </c>
      <c r="S27" s="144">
        <f t="shared" si="3"/>
        <v>0</v>
      </c>
      <c r="T27" s="144">
        <f t="shared" si="4"/>
        <v>0</v>
      </c>
    </row>
    <row r="28" spans="1:20" x14ac:dyDescent="0.3">
      <c r="A28" s="61">
        <v>45351</v>
      </c>
      <c r="B28" s="52">
        <v>0</v>
      </c>
      <c r="C28" s="52">
        <v>0</v>
      </c>
      <c r="D28" s="52">
        <f t="shared" si="0"/>
        <v>0</v>
      </c>
      <c r="F28" s="61">
        <v>45351</v>
      </c>
      <c r="G28" s="52">
        <v>0</v>
      </c>
      <c r="H28" s="52">
        <v>0</v>
      </c>
      <c r="I28" s="52">
        <v>0</v>
      </c>
      <c r="K28" s="61">
        <v>45351</v>
      </c>
      <c r="L28" s="52">
        <v>0</v>
      </c>
      <c r="M28" s="52">
        <v>0</v>
      </c>
      <c r="N28" s="52">
        <f t="shared" si="1"/>
        <v>0</v>
      </c>
      <c r="Q28" s="56" t="s">
        <v>74</v>
      </c>
      <c r="R28" s="144">
        <f t="shared" si="2"/>
        <v>0</v>
      </c>
      <c r="S28" s="144">
        <f t="shared" si="3"/>
        <v>0</v>
      </c>
      <c r="T28" s="144">
        <f t="shared" si="4"/>
        <v>0</v>
      </c>
    </row>
    <row r="29" spans="1:20" x14ac:dyDescent="0.3">
      <c r="A29" s="61">
        <v>45382</v>
      </c>
      <c r="B29" s="52">
        <v>0</v>
      </c>
      <c r="C29" s="52">
        <v>0</v>
      </c>
      <c r="D29" s="52">
        <f t="shared" si="0"/>
        <v>0</v>
      </c>
      <c r="F29" s="61">
        <v>45382</v>
      </c>
      <c r="G29" s="52">
        <v>0</v>
      </c>
      <c r="H29" s="52">
        <v>0</v>
      </c>
      <c r="I29" s="52">
        <v>0</v>
      </c>
      <c r="K29" s="61">
        <v>45382</v>
      </c>
      <c r="L29" s="52">
        <v>0</v>
      </c>
      <c r="M29" s="52">
        <v>0</v>
      </c>
      <c r="N29" s="52">
        <f t="shared" si="1"/>
        <v>0</v>
      </c>
      <c r="Q29" s="56" t="s">
        <v>75</v>
      </c>
      <c r="R29" s="144">
        <f t="shared" si="2"/>
        <v>0</v>
      </c>
      <c r="S29" s="144">
        <f t="shared" si="3"/>
        <v>0</v>
      </c>
      <c r="T29" s="144">
        <f t="shared" si="4"/>
        <v>0</v>
      </c>
    </row>
    <row r="30" spans="1:20" x14ac:dyDescent="0.3">
      <c r="A30" s="61">
        <v>45412</v>
      </c>
      <c r="B30" s="52">
        <v>0</v>
      </c>
      <c r="C30" s="52">
        <v>0</v>
      </c>
      <c r="D30" s="52">
        <f t="shared" si="0"/>
        <v>0</v>
      </c>
      <c r="F30" s="61">
        <v>45412</v>
      </c>
      <c r="G30" s="52">
        <v>0</v>
      </c>
      <c r="H30" s="52">
        <v>0</v>
      </c>
      <c r="I30" s="52">
        <v>0</v>
      </c>
      <c r="K30" s="61">
        <v>45412</v>
      </c>
      <c r="L30" s="52">
        <v>0</v>
      </c>
      <c r="M30" s="52">
        <v>0</v>
      </c>
      <c r="N30" s="52">
        <f t="shared" si="1"/>
        <v>0</v>
      </c>
      <c r="Q30" s="56" t="s">
        <v>76</v>
      </c>
      <c r="R30" s="144">
        <f t="shared" si="2"/>
        <v>0</v>
      </c>
      <c r="S30" s="144">
        <f t="shared" si="3"/>
        <v>0</v>
      </c>
      <c r="T30" s="144">
        <f t="shared" si="4"/>
        <v>0</v>
      </c>
    </row>
    <row r="31" spans="1:20" x14ac:dyDescent="0.3">
      <c r="A31" s="61">
        <v>45443</v>
      </c>
      <c r="B31" s="52">
        <v>0</v>
      </c>
      <c r="C31" s="52">
        <v>0</v>
      </c>
      <c r="D31" s="52">
        <f t="shared" si="0"/>
        <v>0</v>
      </c>
      <c r="F31" s="61">
        <v>45443</v>
      </c>
      <c r="G31" s="52">
        <v>0</v>
      </c>
      <c r="H31" s="52">
        <v>0</v>
      </c>
      <c r="I31" s="52">
        <v>0</v>
      </c>
      <c r="K31" s="61">
        <v>45443</v>
      </c>
      <c r="L31" s="52">
        <v>0</v>
      </c>
      <c r="M31" s="52">
        <v>0</v>
      </c>
      <c r="N31" s="52">
        <f t="shared" si="1"/>
        <v>0</v>
      </c>
      <c r="Q31" s="56" t="s">
        <v>77</v>
      </c>
      <c r="R31" s="144">
        <f t="shared" si="2"/>
        <v>0</v>
      </c>
      <c r="S31" s="144">
        <f t="shared" si="3"/>
        <v>0</v>
      </c>
      <c r="T31" s="144">
        <f t="shared" si="4"/>
        <v>0</v>
      </c>
    </row>
    <row r="32" spans="1:20" x14ac:dyDescent="0.3">
      <c r="A32" s="61">
        <v>45473</v>
      </c>
      <c r="B32" s="52">
        <v>0</v>
      </c>
      <c r="C32" s="52">
        <v>0</v>
      </c>
      <c r="D32" s="52">
        <f t="shared" si="0"/>
        <v>0</v>
      </c>
      <c r="F32" s="61">
        <v>45473</v>
      </c>
      <c r="G32" s="52">
        <v>0</v>
      </c>
      <c r="H32" s="52">
        <v>0</v>
      </c>
      <c r="I32" s="52">
        <v>0</v>
      </c>
      <c r="K32" s="61">
        <v>45473</v>
      </c>
      <c r="L32" s="52">
        <v>0</v>
      </c>
      <c r="M32" s="52">
        <v>0</v>
      </c>
      <c r="N32" s="52">
        <f t="shared" si="1"/>
        <v>0</v>
      </c>
      <c r="Q32" s="56" t="s">
        <v>78</v>
      </c>
      <c r="R32" s="144">
        <f t="shared" si="2"/>
        <v>0</v>
      </c>
      <c r="S32" s="144">
        <f t="shared" si="3"/>
        <v>0</v>
      </c>
      <c r="T32" s="144">
        <f t="shared" si="4"/>
        <v>0</v>
      </c>
    </row>
    <row r="33" spans="1:20" x14ac:dyDescent="0.3">
      <c r="A33" s="61">
        <v>45504</v>
      </c>
      <c r="B33" s="52">
        <v>0</v>
      </c>
      <c r="C33" s="52">
        <v>0</v>
      </c>
      <c r="D33" s="52">
        <f t="shared" si="0"/>
        <v>0</v>
      </c>
      <c r="F33" s="61">
        <v>45504</v>
      </c>
      <c r="G33" s="52">
        <v>0</v>
      </c>
      <c r="H33" s="52">
        <v>0</v>
      </c>
      <c r="I33" s="52">
        <v>0</v>
      </c>
      <c r="K33" s="61">
        <v>45504</v>
      </c>
      <c r="L33" s="52">
        <v>0</v>
      </c>
      <c r="M33" s="52">
        <v>0</v>
      </c>
      <c r="N33" s="52">
        <f t="shared" si="1"/>
        <v>0</v>
      </c>
      <c r="Q33" s="56" t="s">
        <v>79</v>
      </c>
      <c r="R33" s="144">
        <f t="shared" si="2"/>
        <v>0</v>
      </c>
      <c r="S33" s="144">
        <f t="shared" si="3"/>
        <v>0</v>
      </c>
      <c r="T33" s="144">
        <f t="shared" si="4"/>
        <v>0</v>
      </c>
    </row>
    <row r="34" spans="1:20" x14ac:dyDescent="0.3">
      <c r="A34" s="61">
        <v>45535</v>
      </c>
      <c r="B34" s="52">
        <v>0</v>
      </c>
      <c r="C34" s="52">
        <v>0</v>
      </c>
      <c r="D34" s="52">
        <f t="shared" si="0"/>
        <v>0</v>
      </c>
      <c r="F34" s="61">
        <v>45535</v>
      </c>
      <c r="G34" s="52">
        <v>0</v>
      </c>
      <c r="H34" s="52">
        <v>0</v>
      </c>
      <c r="I34" s="52">
        <v>0</v>
      </c>
      <c r="K34" s="61">
        <v>45535</v>
      </c>
      <c r="L34" s="52">
        <v>0</v>
      </c>
      <c r="M34" s="52">
        <v>0</v>
      </c>
      <c r="N34" s="52">
        <f t="shared" si="1"/>
        <v>0</v>
      </c>
      <c r="Q34" s="56" t="s">
        <v>80</v>
      </c>
      <c r="R34" s="144">
        <f t="shared" si="2"/>
        <v>0</v>
      </c>
      <c r="S34" s="144">
        <f t="shared" si="3"/>
        <v>0</v>
      </c>
      <c r="T34" s="144">
        <f t="shared" si="4"/>
        <v>0</v>
      </c>
    </row>
    <row r="35" spans="1:20" x14ac:dyDescent="0.3">
      <c r="A35" s="61">
        <v>45565</v>
      </c>
      <c r="B35" s="52">
        <v>0</v>
      </c>
      <c r="C35" s="52">
        <v>0</v>
      </c>
      <c r="D35" s="52">
        <f t="shared" si="0"/>
        <v>0</v>
      </c>
      <c r="F35" s="61">
        <v>45565</v>
      </c>
      <c r="G35" s="52">
        <v>0</v>
      </c>
      <c r="H35" s="52">
        <v>0</v>
      </c>
      <c r="I35" s="52">
        <v>0</v>
      </c>
      <c r="K35" s="61">
        <v>45565</v>
      </c>
      <c r="L35" s="52">
        <v>0</v>
      </c>
      <c r="M35" s="52">
        <v>0</v>
      </c>
      <c r="N35" s="52">
        <f t="shared" si="1"/>
        <v>0</v>
      </c>
      <c r="Q35" s="56" t="s">
        <v>81</v>
      </c>
      <c r="R35" s="144">
        <f t="shared" si="2"/>
        <v>0</v>
      </c>
      <c r="S35" s="144">
        <f t="shared" si="3"/>
        <v>0</v>
      </c>
      <c r="T35" s="144">
        <f t="shared" si="4"/>
        <v>0</v>
      </c>
    </row>
    <row r="36" spans="1:20" x14ac:dyDescent="0.3">
      <c r="A36" s="61">
        <v>45596</v>
      </c>
      <c r="B36" s="52">
        <v>0</v>
      </c>
      <c r="C36" s="52">
        <v>0</v>
      </c>
      <c r="D36" s="52">
        <f t="shared" si="0"/>
        <v>0</v>
      </c>
      <c r="F36" s="61">
        <v>45596</v>
      </c>
      <c r="G36" s="52">
        <v>0</v>
      </c>
      <c r="H36" s="52">
        <v>0</v>
      </c>
      <c r="I36" s="52">
        <v>0</v>
      </c>
      <c r="K36" s="61">
        <v>45596</v>
      </c>
      <c r="L36" s="52">
        <v>0</v>
      </c>
      <c r="M36" s="52">
        <v>0</v>
      </c>
      <c r="N36" s="52">
        <f t="shared" si="1"/>
        <v>0</v>
      </c>
      <c r="Q36" s="56" t="s">
        <v>82</v>
      </c>
      <c r="R36" s="144">
        <f t="shared" si="2"/>
        <v>0</v>
      </c>
      <c r="S36" s="144">
        <f t="shared" si="3"/>
        <v>0</v>
      </c>
      <c r="T36" s="144">
        <f t="shared" si="4"/>
        <v>0</v>
      </c>
    </row>
    <row r="37" spans="1:20" x14ac:dyDescent="0.3">
      <c r="A37" s="61">
        <v>45626</v>
      </c>
      <c r="B37" s="52">
        <v>0</v>
      </c>
      <c r="C37" s="52">
        <v>0</v>
      </c>
      <c r="D37" s="52">
        <f t="shared" si="0"/>
        <v>0</v>
      </c>
      <c r="F37" s="61">
        <v>45626</v>
      </c>
      <c r="G37" s="52">
        <v>0</v>
      </c>
      <c r="H37" s="52">
        <v>0</v>
      </c>
      <c r="I37" s="52">
        <v>0</v>
      </c>
      <c r="K37" s="61">
        <v>45626</v>
      </c>
      <c r="L37" s="52">
        <v>0</v>
      </c>
      <c r="M37" s="52">
        <v>0</v>
      </c>
      <c r="N37" s="52">
        <f t="shared" si="1"/>
        <v>0</v>
      </c>
      <c r="Q37" s="56" t="s">
        <v>83</v>
      </c>
      <c r="R37" s="144">
        <f t="shared" si="2"/>
        <v>0</v>
      </c>
      <c r="S37" s="144">
        <f t="shared" si="3"/>
        <v>0</v>
      </c>
      <c r="T37" s="144">
        <f t="shared" si="4"/>
        <v>0</v>
      </c>
    </row>
    <row r="38" spans="1:20" x14ac:dyDescent="0.3">
      <c r="A38" s="61">
        <v>45657</v>
      </c>
      <c r="B38" s="52">
        <v>0</v>
      </c>
      <c r="C38" s="52">
        <v>0</v>
      </c>
      <c r="D38" s="52">
        <f t="shared" si="0"/>
        <v>0</v>
      </c>
      <c r="F38" s="61">
        <v>45657</v>
      </c>
      <c r="G38" s="52">
        <v>0</v>
      </c>
      <c r="H38" s="52">
        <v>0</v>
      </c>
      <c r="I38" s="52">
        <v>0</v>
      </c>
      <c r="K38" s="61">
        <v>45657</v>
      </c>
      <c r="L38" s="52">
        <v>0</v>
      </c>
      <c r="M38" s="52">
        <v>0</v>
      </c>
      <c r="N38" s="52">
        <f t="shared" si="1"/>
        <v>0</v>
      </c>
      <c r="Q38" s="56" t="s">
        <v>84</v>
      </c>
      <c r="R38" s="144">
        <f t="shared" si="2"/>
        <v>0</v>
      </c>
      <c r="S38" s="144">
        <f t="shared" si="3"/>
        <v>0</v>
      </c>
      <c r="T38" s="144">
        <f t="shared" si="4"/>
        <v>0</v>
      </c>
    </row>
    <row r="39" spans="1:20" x14ac:dyDescent="0.3">
      <c r="A39" s="61">
        <v>45688</v>
      </c>
      <c r="B39" s="52">
        <v>0</v>
      </c>
      <c r="C39" s="52">
        <v>0</v>
      </c>
      <c r="D39" s="52">
        <f t="shared" si="0"/>
        <v>0</v>
      </c>
      <c r="F39" s="61">
        <v>45688</v>
      </c>
      <c r="G39" s="52">
        <v>0</v>
      </c>
      <c r="H39" s="52">
        <v>0</v>
      </c>
      <c r="I39" s="52">
        <v>0</v>
      </c>
      <c r="K39" s="61">
        <v>45688</v>
      </c>
      <c r="L39" s="52">
        <v>0</v>
      </c>
      <c r="M39" s="52">
        <v>0</v>
      </c>
      <c r="N39" s="52">
        <f t="shared" si="1"/>
        <v>0</v>
      </c>
      <c r="Q39" s="56" t="s">
        <v>85</v>
      </c>
      <c r="R39" s="144">
        <f t="shared" si="2"/>
        <v>0</v>
      </c>
      <c r="S39" s="144">
        <f t="shared" si="3"/>
        <v>0</v>
      </c>
      <c r="T39" s="144">
        <f t="shared" si="4"/>
        <v>0</v>
      </c>
    </row>
    <row r="40" spans="1:20" x14ac:dyDescent="0.3">
      <c r="A40" s="61">
        <v>45716</v>
      </c>
      <c r="B40" s="52">
        <v>0</v>
      </c>
      <c r="C40" s="52">
        <v>0</v>
      </c>
      <c r="D40" s="52">
        <f t="shared" si="0"/>
        <v>0</v>
      </c>
      <c r="F40" s="61">
        <v>45716</v>
      </c>
      <c r="G40" s="52">
        <v>0</v>
      </c>
      <c r="H40" s="52">
        <v>0</v>
      </c>
      <c r="I40" s="52">
        <v>0</v>
      </c>
      <c r="K40" s="61">
        <v>45716</v>
      </c>
      <c r="L40" s="52">
        <v>0</v>
      </c>
      <c r="M40" s="52">
        <v>0</v>
      </c>
      <c r="N40" s="52">
        <f t="shared" si="1"/>
        <v>0</v>
      </c>
      <c r="Q40" s="56" t="s">
        <v>86</v>
      </c>
      <c r="R40" s="144">
        <f t="shared" si="2"/>
        <v>0</v>
      </c>
      <c r="S40" s="144">
        <f t="shared" si="3"/>
        <v>0</v>
      </c>
      <c r="T40" s="144">
        <f t="shared" si="4"/>
        <v>0</v>
      </c>
    </row>
    <row r="41" spans="1:20" x14ac:dyDescent="0.3">
      <c r="A41" s="61">
        <v>45747</v>
      </c>
      <c r="B41" s="52">
        <v>0</v>
      </c>
      <c r="C41" s="52">
        <v>0</v>
      </c>
      <c r="D41" s="52">
        <f t="shared" si="0"/>
        <v>0</v>
      </c>
      <c r="F41" s="61">
        <v>45747</v>
      </c>
      <c r="G41" s="52">
        <v>0</v>
      </c>
      <c r="H41" s="52">
        <v>0</v>
      </c>
      <c r="I41" s="52">
        <v>0</v>
      </c>
      <c r="K41" s="61">
        <v>45747</v>
      </c>
      <c r="L41" s="52">
        <v>0</v>
      </c>
      <c r="M41" s="52">
        <v>0</v>
      </c>
      <c r="N41" s="52">
        <f t="shared" si="1"/>
        <v>0</v>
      </c>
      <c r="Q41" s="56" t="s">
        <v>87</v>
      </c>
      <c r="R41" s="144">
        <f t="shared" si="2"/>
        <v>0</v>
      </c>
      <c r="S41" s="144">
        <f t="shared" si="3"/>
        <v>0</v>
      </c>
      <c r="T41" s="144">
        <f t="shared" si="4"/>
        <v>0</v>
      </c>
    </row>
    <row r="42" spans="1:20" x14ac:dyDescent="0.3">
      <c r="A42" s="61">
        <v>45777</v>
      </c>
      <c r="B42" s="52">
        <v>0</v>
      </c>
      <c r="C42" s="52">
        <v>0</v>
      </c>
      <c r="D42" s="52">
        <f t="shared" si="0"/>
        <v>0</v>
      </c>
      <c r="F42" s="61">
        <v>45777</v>
      </c>
      <c r="G42" s="52">
        <v>0</v>
      </c>
      <c r="H42" s="52">
        <v>0</v>
      </c>
      <c r="I42" s="52">
        <v>0</v>
      </c>
      <c r="K42" s="61">
        <v>45777</v>
      </c>
      <c r="L42" s="52">
        <v>0</v>
      </c>
      <c r="M42" s="52">
        <v>0</v>
      </c>
      <c r="N42" s="52">
        <f t="shared" si="1"/>
        <v>0</v>
      </c>
      <c r="Q42" s="56" t="s">
        <v>88</v>
      </c>
      <c r="R42" s="144">
        <f t="shared" si="2"/>
        <v>0</v>
      </c>
      <c r="S42" s="144">
        <f t="shared" si="3"/>
        <v>0</v>
      </c>
      <c r="T42" s="144">
        <f t="shared" si="4"/>
        <v>0</v>
      </c>
    </row>
    <row r="43" spans="1:20" x14ac:dyDescent="0.3">
      <c r="A43" s="61">
        <v>45808</v>
      </c>
      <c r="B43" s="52">
        <v>0</v>
      </c>
      <c r="C43" s="52">
        <v>0</v>
      </c>
      <c r="D43" s="52">
        <f t="shared" si="0"/>
        <v>0</v>
      </c>
      <c r="F43" s="61">
        <v>45808</v>
      </c>
      <c r="G43" s="52">
        <v>0</v>
      </c>
      <c r="H43" s="52">
        <v>0</v>
      </c>
      <c r="I43" s="52">
        <v>0</v>
      </c>
      <c r="K43" s="61">
        <v>45808</v>
      </c>
      <c r="L43" s="52">
        <v>0</v>
      </c>
      <c r="M43" s="52">
        <v>0</v>
      </c>
      <c r="N43" s="52">
        <f t="shared" si="1"/>
        <v>0</v>
      </c>
      <c r="Q43" s="56" t="s">
        <v>89</v>
      </c>
      <c r="R43" s="144">
        <f t="shared" si="2"/>
        <v>0</v>
      </c>
      <c r="S43" s="144">
        <f t="shared" si="3"/>
        <v>0</v>
      </c>
      <c r="T43" s="144">
        <f t="shared" si="4"/>
        <v>0</v>
      </c>
    </row>
    <row r="44" spans="1:20" x14ac:dyDescent="0.3">
      <c r="A44" s="61">
        <v>45838</v>
      </c>
      <c r="B44" s="52">
        <v>0</v>
      </c>
      <c r="C44" s="52">
        <v>0</v>
      </c>
      <c r="D44" s="52">
        <f t="shared" si="0"/>
        <v>0</v>
      </c>
      <c r="F44" s="61">
        <v>45838</v>
      </c>
      <c r="G44" s="52">
        <v>0</v>
      </c>
      <c r="H44" s="52">
        <v>0</v>
      </c>
      <c r="I44" s="52">
        <v>0</v>
      </c>
      <c r="K44" s="61">
        <v>45838</v>
      </c>
      <c r="L44" s="52">
        <v>0</v>
      </c>
      <c r="M44" s="52">
        <v>1269889.0236074999</v>
      </c>
      <c r="N44" s="52">
        <f t="shared" si="1"/>
        <v>1269889.0236074999</v>
      </c>
      <c r="Q44" s="56" t="s">
        <v>90</v>
      </c>
      <c r="R44" s="144">
        <f t="shared" si="2"/>
        <v>0</v>
      </c>
      <c r="S44" s="144">
        <f t="shared" si="3"/>
        <v>1269889.0236074999</v>
      </c>
      <c r="T44" s="144">
        <f t="shared" si="4"/>
        <v>1269889.0236074999</v>
      </c>
    </row>
    <row r="45" spans="1:20" x14ac:dyDescent="0.3">
      <c r="A45" s="61">
        <v>45869</v>
      </c>
      <c r="B45" s="52">
        <v>0</v>
      </c>
      <c r="C45" s="52">
        <v>0</v>
      </c>
      <c r="D45" s="52">
        <f t="shared" si="0"/>
        <v>0</v>
      </c>
      <c r="F45" s="61">
        <v>45869</v>
      </c>
      <c r="G45" s="52">
        <v>0</v>
      </c>
      <c r="H45" s="52">
        <v>0</v>
      </c>
      <c r="I45" s="52">
        <v>0</v>
      </c>
      <c r="K45" s="61">
        <v>45869</v>
      </c>
      <c r="L45" s="52">
        <v>0</v>
      </c>
      <c r="M45" s="52">
        <v>0</v>
      </c>
      <c r="N45" s="52">
        <f t="shared" si="1"/>
        <v>0</v>
      </c>
      <c r="Q45" s="56" t="s">
        <v>91</v>
      </c>
      <c r="R45" s="144">
        <f t="shared" si="2"/>
        <v>0</v>
      </c>
      <c r="S45" s="144">
        <f t="shared" si="3"/>
        <v>0</v>
      </c>
      <c r="T45" s="144">
        <f t="shared" si="4"/>
        <v>0</v>
      </c>
    </row>
    <row r="46" spans="1:20" x14ac:dyDescent="0.3">
      <c r="A46" s="61">
        <v>45900</v>
      </c>
      <c r="B46" s="52">
        <v>0</v>
      </c>
      <c r="C46" s="52">
        <v>0</v>
      </c>
      <c r="D46" s="52">
        <f t="shared" si="0"/>
        <v>0</v>
      </c>
      <c r="F46" s="61">
        <v>45900</v>
      </c>
      <c r="G46" s="52">
        <v>0</v>
      </c>
      <c r="H46" s="52">
        <v>0</v>
      </c>
      <c r="I46" s="52">
        <v>0</v>
      </c>
      <c r="K46" s="61">
        <v>45900</v>
      </c>
      <c r="L46" s="52">
        <v>0</v>
      </c>
      <c r="M46" s="52">
        <v>0</v>
      </c>
      <c r="N46" s="52">
        <f t="shared" si="1"/>
        <v>0</v>
      </c>
      <c r="Q46" s="56" t="s">
        <v>92</v>
      </c>
      <c r="R46" s="144">
        <f t="shared" si="2"/>
        <v>0</v>
      </c>
      <c r="S46" s="144">
        <f t="shared" si="3"/>
        <v>0</v>
      </c>
      <c r="T46" s="144">
        <f t="shared" si="4"/>
        <v>0</v>
      </c>
    </row>
    <row r="47" spans="1:20" x14ac:dyDescent="0.3">
      <c r="A47" s="61">
        <v>45930</v>
      </c>
      <c r="B47" s="52">
        <v>0</v>
      </c>
      <c r="C47" s="52">
        <v>0</v>
      </c>
      <c r="D47" s="52">
        <f t="shared" si="0"/>
        <v>0</v>
      </c>
      <c r="F47" s="61">
        <v>45930</v>
      </c>
      <c r="G47" s="52">
        <v>0</v>
      </c>
      <c r="H47" s="52">
        <v>0</v>
      </c>
      <c r="I47" s="52">
        <v>0</v>
      </c>
      <c r="K47" s="61">
        <v>45930</v>
      </c>
      <c r="L47" s="52">
        <v>0</v>
      </c>
      <c r="M47" s="52">
        <v>0</v>
      </c>
      <c r="N47" s="52">
        <f t="shared" si="1"/>
        <v>0</v>
      </c>
      <c r="Q47" s="56" t="s">
        <v>93</v>
      </c>
      <c r="R47" s="144">
        <f t="shared" si="2"/>
        <v>0</v>
      </c>
      <c r="S47" s="144">
        <f t="shared" si="3"/>
        <v>0</v>
      </c>
      <c r="T47" s="144">
        <f t="shared" si="4"/>
        <v>0</v>
      </c>
    </row>
    <row r="48" spans="1:20" x14ac:dyDescent="0.3">
      <c r="A48" s="61">
        <v>45961</v>
      </c>
      <c r="B48" s="52">
        <v>0</v>
      </c>
      <c r="C48" s="52">
        <v>0</v>
      </c>
      <c r="D48" s="52">
        <f t="shared" si="0"/>
        <v>0</v>
      </c>
      <c r="F48" s="61">
        <v>45961</v>
      </c>
      <c r="G48" s="52">
        <v>0</v>
      </c>
      <c r="H48" s="52">
        <v>0</v>
      </c>
      <c r="I48" s="52">
        <v>0</v>
      </c>
      <c r="K48" s="61">
        <v>45961</v>
      </c>
      <c r="L48" s="52">
        <v>0</v>
      </c>
      <c r="M48" s="52">
        <v>0</v>
      </c>
      <c r="N48" s="52">
        <f t="shared" si="1"/>
        <v>0</v>
      </c>
      <c r="Q48" s="56" t="s">
        <v>94</v>
      </c>
      <c r="R48" s="144">
        <f t="shared" si="2"/>
        <v>0</v>
      </c>
      <c r="S48" s="144">
        <f t="shared" si="3"/>
        <v>0</v>
      </c>
      <c r="T48" s="144">
        <f t="shared" si="4"/>
        <v>0</v>
      </c>
    </row>
    <row r="49" spans="1:20" x14ac:dyDescent="0.3">
      <c r="A49" s="61">
        <v>45991</v>
      </c>
      <c r="B49" s="52">
        <v>0</v>
      </c>
      <c r="C49" s="52">
        <v>0</v>
      </c>
      <c r="D49" s="52">
        <f t="shared" si="0"/>
        <v>0</v>
      </c>
      <c r="F49" s="61">
        <v>45991</v>
      </c>
      <c r="G49" s="52">
        <v>0</v>
      </c>
      <c r="H49" s="52">
        <v>0</v>
      </c>
      <c r="I49" s="52">
        <v>0</v>
      </c>
      <c r="K49" s="61">
        <v>45991</v>
      </c>
      <c r="L49" s="52">
        <v>0</v>
      </c>
      <c r="M49" s="52">
        <v>0</v>
      </c>
      <c r="N49" s="52">
        <f t="shared" si="1"/>
        <v>0</v>
      </c>
      <c r="Q49" s="56" t="s">
        <v>95</v>
      </c>
      <c r="R49" s="144">
        <f t="shared" si="2"/>
        <v>0</v>
      </c>
      <c r="S49" s="144">
        <f t="shared" si="3"/>
        <v>0</v>
      </c>
      <c r="T49" s="144">
        <f t="shared" si="4"/>
        <v>0</v>
      </c>
    </row>
    <row r="50" spans="1:20" x14ac:dyDescent="0.3">
      <c r="A50" s="61">
        <v>46022</v>
      </c>
      <c r="B50" s="52">
        <v>0</v>
      </c>
      <c r="C50" s="52">
        <v>0</v>
      </c>
      <c r="D50" s="52">
        <f t="shared" si="0"/>
        <v>0</v>
      </c>
      <c r="F50" s="61">
        <v>46022</v>
      </c>
      <c r="G50" s="52">
        <v>0</v>
      </c>
      <c r="H50" s="52">
        <v>0</v>
      </c>
      <c r="I50" s="52">
        <v>0</v>
      </c>
      <c r="K50" s="61">
        <v>46022</v>
      </c>
      <c r="L50" s="52">
        <v>0</v>
      </c>
      <c r="M50" s="52">
        <v>8736978.0172817297</v>
      </c>
      <c r="N50" s="52">
        <f t="shared" si="1"/>
        <v>8736978.0172817297</v>
      </c>
      <c r="O50" s="159"/>
      <c r="Q50" s="56" t="s">
        <v>96</v>
      </c>
      <c r="R50" s="144">
        <f t="shared" si="2"/>
        <v>0</v>
      </c>
      <c r="S50" s="144">
        <f t="shared" si="3"/>
        <v>8736978.0172817297</v>
      </c>
      <c r="T50" s="144">
        <f t="shared" si="4"/>
        <v>8736978.0172817297</v>
      </c>
    </row>
    <row r="51" spans="1:20" x14ac:dyDescent="0.3">
      <c r="A51" s="61">
        <v>46053</v>
      </c>
      <c r="B51" s="52">
        <v>0</v>
      </c>
      <c r="C51" s="52">
        <v>0</v>
      </c>
      <c r="D51" s="52">
        <f t="shared" si="0"/>
        <v>0</v>
      </c>
      <c r="F51" s="61">
        <v>46053</v>
      </c>
      <c r="G51" s="52">
        <v>0</v>
      </c>
      <c r="H51" s="52">
        <v>0</v>
      </c>
      <c r="I51" s="52">
        <v>0</v>
      </c>
      <c r="K51" s="61">
        <v>46053</v>
      </c>
      <c r="L51" s="52">
        <v>0</v>
      </c>
      <c r="M51" s="52">
        <v>0</v>
      </c>
      <c r="N51" s="52">
        <f t="shared" si="1"/>
        <v>0</v>
      </c>
      <c r="Q51" s="56" t="s">
        <v>97</v>
      </c>
      <c r="R51" s="144">
        <f t="shared" si="2"/>
        <v>0</v>
      </c>
      <c r="S51" s="144">
        <f t="shared" si="3"/>
        <v>0</v>
      </c>
      <c r="T51" s="144">
        <f t="shared" si="4"/>
        <v>0</v>
      </c>
    </row>
    <row r="52" spans="1:20" x14ac:dyDescent="0.3">
      <c r="A52" s="61">
        <v>46081</v>
      </c>
      <c r="B52" s="52">
        <v>0</v>
      </c>
      <c r="C52" s="52">
        <v>0</v>
      </c>
      <c r="D52" s="52">
        <f t="shared" si="0"/>
        <v>0</v>
      </c>
      <c r="F52" s="61">
        <v>46081</v>
      </c>
      <c r="G52" s="52">
        <v>0</v>
      </c>
      <c r="H52" s="52">
        <v>0</v>
      </c>
      <c r="I52" s="52">
        <v>0</v>
      </c>
      <c r="K52" s="61">
        <v>46081</v>
      </c>
      <c r="L52" s="52">
        <v>0</v>
      </c>
      <c r="M52" s="52">
        <v>0</v>
      </c>
      <c r="N52" s="52">
        <f t="shared" si="1"/>
        <v>0</v>
      </c>
      <c r="Q52" s="56" t="s">
        <v>98</v>
      </c>
      <c r="R52" s="144">
        <f t="shared" si="2"/>
        <v>0</v>
      </c>
      <c r="S52" s="144">
        <f t="shared" si="3"/>
        <v>0</v>
      </c>
      <c r="T52" s="144">
        <f t="shared" si="4"/>
        <v>0</v>
      </c>
    </row>
    <row r="53" spans="1:20" x14ac:dyDescent="0.3">
      <c r="A53" s="61">
        <v>46112</v>
      </c>
      <c r="B53" s="52">
        <v>0</v>
      </c>
      <c r="C53" s="52">
        <v>0</v>
      </c>
      <c r="D53" s="52">
        <f t="shared" si="0"/>
        <v>0</v>
      </c>
      <c r="F53" s="61">
        <v>46112</v>
      </c>
      <c r="G53" s="52">
        <v>0</v>
      </c>
      <c r="H53" s="52">
        <v>0</v>
      </c>
      <c r="I53" s="52">
        <v>0</v>
      </c>
      <c r="K53" s="61">
        <v>46112</v>
      </c>
      <c r="L53" s="52">
        <v>0</v>
      </c>
      <c r="M53" s="52">
        <v>0</v>
      </c>
      <c r="N53" s="52">
        <f t="shared" si="1"/>
        <v>0</v>
      </c>
      <c r="Q53" s="56" t="s">
        <v>99</v>
      </c>
      <c r="R53" s="144">
        <f t="shared" si="2"/>
        <v>0</v>
      </c>
      <c r="S53" s="144">
        <f t="shared" si="3"/>
        <v>0</v>
      </c>
      <c r="T53" s="144">
        <f t="shared" si="4"/>
        <v>0</v>
      </c>
    </row>
    <row r="54" spans="1:20" x14ac:dyDescent="0.3">
      <c r="A54" s="61">
        <v>46142</v>
      </c>
      <c r="B54" s="52">
        <v>0</v>
      </c>
      <c r="C54" s="52">
        <v>0</v>
      </c>
      <c r="D54" s="52">
        <f t="shared" si="0"/>
        <v>0</v>
      </c>
      <c r="F54" s="61">
        <v>46142</v>
      </c>
      <c r="G54" s="52">
        <v>0</v>
      </c>
      <c r="H54" s="52">
        <v>0</v>
      </c>
      <c r="I54" s="52">
        <v>0</v>
      </c>
      <c r="J54" s="159"/>
      <c r="K54" s="61">
        <v>46142</v>
      </c>
      <c r="L54" s="52">
        <v>0</v>
      </c>
      <c r="M54" s="52">
        <v>0</v>
      </c>
      <c r="N54" s="52">
        <f t="shared" si="1"/>
        <v>0</v>
      </c>
      <c r="Q54" s="56" t="s">
        <v>100</v>
      </c>
      <c r="R54" s="144">
        <f t="shared" si="2"/>
        <v>0</v>
      </c>
      <c r="S54" s="144">
        <f t="shared" si="3"/>
        <v>0</v>
      </c>
      <c r="T54" s="144">
        <f t="shared" si="4"/>
        <v>0</v>
      </c>
    </row>
    <row r="55" spans="1:20" x14ac:dyDescent="0.3">
      <c r="A55" s="61">
        <v>46173</v>
      </c>
      <c r="B55" s="52">
        <v>0</v>
      </c>
      <c r="C55" s="52">
        <v>0</v>
      </c>
      <c r="D55" s="52">
        <f t="shared" si="0"/>
        <v>0</v>
      </c>
      <c r="F55" s="61">
        <v>46173</v>
      </c>
      <c r="G55" s="52">
        <v>0</v>
      </c>
      <c r="H55" s="52">
        <v>0</v>
      </c>
      <c r="I55" s="52">
        <v>0</v>
      </c>
      <c r="J55" s="6"/>
      <c r="K55" s="61">
        <v>46173</v>
      </c>
      <c r="L55" s="52">
        <v>0</v>
      </c>
      <c r="M55" s="52">
        <v>0</v>
      </c>
      <c r="N55" s="52">
        <f t="shared" si="1"/>
        <v>0</v>
      </c>
      <c r="Q55" s="56" t="s">
        <v>101</v>
      </c>
      <c r="R55" s="144">
        <f t="shared" si="2"/>
        <v>0</v>
      </c>
      <c r="S55" s="144">
        <f t="shared" si="3"/>
        <v>0</v>
      </c>
      <c r="T55" s="144">
        <f t="shared" si="4"/>
        <v>0</v>
      </c>
    </row>
    <row r="56" spans="1:20" x14ac:dyDescent="0.3">
      <c r="A56" s="61">
        <v>46203</v>
      </c>
      <c r="B56" s="52">
        <v>0</v>
      </c>
      <c r="C56" s="52">
        <v>0</v>
      </c>
      <c r="D56" s="52">
        <f t="shared" si="0"/>
        <v>0</v>
      </c>
      <c r="F56" s="61">
        <v>46203</v>
      </c>
      <c r="G56" s="52">
        <v>0</v>
      </c>
      <c r="H56" s="52">
        <v>160911.944016917</v>
      </c>
      <c r="I56" s="52">
        <f>H56+G56</f>
        <v>160911.944016917</v>
      </c>
      <c r="J56" s="159"/>
      <c r="K56" s="61">
        <v>46203</v>
      </c>
      <c r="L56" s="52">
        <v>0</v>
      </c>
      <c r="M56" s="52">
        <v>8184462.5771788098</v>
      </c>
      <c r="N56" s="52">
        <f t="shared" si="1"/>
        <v>8184462.5771788098</v>
      </c>
      <c r="O56" s="159"/>
      <c r="Q56" s="56" t="s">
        <v>102</v>
      </c>
      <c r="R56" s="144">
        <f t="shared" si="2"/>
        <v>0</v>
      </c>
      <c r="S56" s="144">
        <f t="shared" si="3"/>
        <v>8345374.5211957265</v>
      </c>
      <c r="T56" s="144">
        <f t="shared" si="4"/>
        <v>8345374.5211957265</v>
      </c>
    </row>
    <row r="57" spans="1:20" x14ac:dyDescent="0.3">
      <c r="A57" s="61">
        <v>46234</v>
      </c>
      <c r="B57" s="52">
        <v>0</v>
      </c>
      <c r="C57" s="52">
        <v>0</v>
      </c>
      <c r="D57" s="52">
        <f t="shared" si="0"/>
        <v>0</v>
      </c>
      <c r="F57" s="61">
        <v>46234</v>
      </c>
      <c r="G57" s="52">
        <v>0</v>
      </c>
      <c r="H57" s="52">
        <v>0</v>
      </c>
      <c r="I57" s="52">
        <f t="shared" ref="I57:I120" si="5">H57+G57</f>
        <v>0</v>
      </c>
      <c r="K57" s="61">
        <v>46234</v>
      </c>
      <c r="L57" s="52">
        <v>0</v>
      </c>
      <c r="M57" s="52">
        <v>0</v>
      </c>
      <c r="N57" s="52">
        <f t="shared" si="1"/>
        <v>0</v>
      </c>
      <c r="Q57" s="56" t="s">
        <v>103</v>
      </c>
      <c r="R57" s="144">
        <f t="shared" si="2"/>
        <v>0</v>
      </c>
      <c r="S57" s="144">
        <f t="shared" si="3"/>
        <v>0</v>
      </c>
      <c r="T57" s="144">
        <f t="shared" si="4"/>
        <v>0</v>
      </c>
    </row>
    <row r="58" spans="1:20" x14ac:dyDescent="0.3">
      <c r="A58" s="61">
        <v>46265</v>
      </c>
      <c r="B58" s="52">
        <v>0</v>
      </c>
      <c r="C58" s="52">
        <v>0</v>
      </c>
      <c r="D58" s="52">
        <f t="shared" si="0"/>
        <v>0</v>
      </c>
      <c r="F58" s="61">
        <v>46265</v>
      </c>
      <c r="G58" s="52">
        <v>0</v>
      </c>
      <c r="H58" s="52">
        <v>0</v>
      </c>
      <c r="I58" s="52">
        <f t="shared" si="5"/>
        <v>0</v>
      </c>
      <c r="K58" s="61">
        <v>46265</v>
      </c>
      <c r="L58" s="52">
        <v>0</v>
      </c>
      <c r="M58" s="52">
        <v>0</v>
      </c>
      <c r="N58" s="52">
        <f t="shared" si="1"/>
        <v>0</v>
      </c>
      <c r="Q58" s="56" t="s">
        <v>104</v>
      </c>
      <c r="R58" s="144">
        <f t="shared" si="2"/>
        <v>0</v>
      </c>
      <c r="S58" s="144">
        <f t="shared" si="3"/>
        <v>0</v>
      </c>
      <c r="T58" s="144">
        <f t="shared" si="4"/>
        <v>0</v>
      </c>
    </row>
    <row r="59" spans="1:20" x14ac:dyDescent="0.3">
      <c r="A59" s="61">
        <v>46295</v>
      </c>
      <c r="B59" s="52">
        <v>0</v>
      </c>
      <c r="C59" s="52">
        <v>0</v>
      </c>
      <c r="D59" s="52">
        <f t="shared" si="0"/>
        <v>0</v>
      </c>
      <c r="F59" s="61">
        <v>46295</v>
      </c>
      <c r="G59" s="52">
        <v>0</v>
      </c>
      <c r="H59" s="52">
        <v>0</v>
      </c>
      <c r="I59" s="52">
        <f t="shared" si="5"/>
        <v>0</v>
      </c>
      <c r="K59" s="61">
        <v>46295</v>
      </c>
      <c r="L59" s="52">
        <v>0</v>
      </c>
      <c r="M59" s="52">
        <v>0</v>
      </c>
      <c r="N59" s="52">
        <f t="shared" si="1"/>
        <v>0</v>
      </c>
      <c r="Q59" s="56" t="s">
        <v>105</v>
      </c>
      <c r="R59" s="144">
        <f t="shared" si="2"/>
        <v>0</v>
      </c>
      <c r="S59" s="144">
        <f t="shared" si="3"/>
        <v>0</v>
      </c>
      <c r="T59" s="144">
        <f t="shared" si="4"/>
        <v>0</v>
      </c>
    </row>
    <row r="60" spans="1:20" x14ac:dyDescent="0.3">
      <c r="A60" s="61">
        <v>46326</v>
      </c>
      <c r="B60" s="52">
        <v>0</v>
      </c>
      <c r="C60" s="52">
        <v>0</v>
      </c>
      <c r="D60" s="52">
        <f t="shared" si="0"/>
        <v>0</v>
      </c>
      <c r="F60" s="61">
        <v>46326</v>
      </c>
      <c r="G60" s="52">
        <v>0</v>
      </c>
      <c r="H60" s="52">
        <v>0</v>
      </c>
      <c r="I60" s="52">
        <f t="shared" si="5"/>
        <v>0</v>
      </c>
      <c r="K60" s="61">
        <v>46326</v>
      </c>
      <c r="L60" s="52">
        <v>0</v>
      </c>
      <c r="M60" s="52">
        <v>0</v>
      </c>
      <c r="N60" s="52">
        <f t="shared" si="1"/>
        <v>0</v>
      </c>
      <c r="Q60" s="56" t="s">
        <v>106</v>
      </c>
      <c r="R60" s="144">
        <f t="shared" si="2"/>
        <v>0</v>
      </c>
      <c r="S60" s="144">
        <f t="shared" si="3"/>
        <v>0</v>
      </c>
      <c r="T60" s="144">
        <f t="shared" si="4"/>
        <v>0</v>
      </c>
    </row>
    <row r="61" spans="1:20" x14ac:dyDescent="0.3">
      <c r="A61" s="61">
        <v>46356</v>
      </c>
      <c r="B61" s="52">
        <v>0</v>
      </c>
      <c r="C61" s="52">
        <v>0</v>
      </c>
      <c r="D61" s="52">
        <f t="shared" si="0"/>
        <v>0</v>
      </c>
      <c r="F61" s="61">
        <v>46356</v>
      </c>
      <c r="G61" s="52">
        <v>0</v>
      </c>
      <c r="H61" s="52">
        <v>0</v>
      </c>
      <c r="I61" s="52">
        <f t="shared" si="5"/>
        <v>0</v>
      </c>
      <c r="K61" s="61">
        <v>46356</v>
      </c>
      <c r="L61" s="52">
        <v>0</v>
      </c>
      <c r="M61" s="52">
        <v>0</v>
      </c>
      <c r="N61" s="52">
        <f t="shared" si="1"/>
        <v>0</v>
      </c>
      <c r="Q61" s="56" t="s">
        <v>107</v>
      </c>
      <c r="R61" s="144">
        <f t="shared" si="2"/>
        <v>0</v>
      </c>
      <c r="S61" s="144">
        <f t="shared" si="3"/>
        <v>0</v>
      </c>
      <c r="T61" s="144">
        <f t="shared" si="4"/>
        <v>0</v>
      </c>
    </row>
    <row r="62" spans="1:20" x14ac:dyDescent="0.3">
      <c r="A62" s="61">
        <v>46387</v>
      </c>
      <c r="B62" s="52">
        <v>0</v>
      </c>
      <c r="C62" s="52">
        <v>1065695.8750030501</v>
      </c>
      <c r="D62" s="52">
        <f t="shared" si="0"/>
        <v>1065695.8750030501</v>
      </c>
      <c r="F62" s="61">
        <v>46387</v>
      </c>
      <c r="G62" s="52">
        <v>0</v>
      </c>
      <c r="H62" s="52">
        <v>151978.242088203</v>
      </c>
      <c r="I62" s="52">
        <f t="shared" si="5"/>
        <v>151978.242088203</v>
      </c>
      <c r="J62" s="159"/>
      <c r="K62" s="61">
        <v>46387</v>
      </c>
      <c r="L62" s="52">
        <v>0</v>
      </c>
      <c r="M62" s="52">
        <v>7973745.08639549</v>
      </c>
      <c r="N62" s="52">
        <f t="shared" si="1"/>
        <v>7973745.08639549</v>
      </c>
      <c r="O62" s="159"/>
      <c r="Q62" s="56" t="s">
        <v>108</v>
      </c>
      <c r="R62" s="144">
        <f t="shared" si="2"/>
        <v>0</v>
      </c>
      <c r="S62" s="144">
        <f t="shared" si="3"/>
        <v>9191419.2034867425</v>
      </c>
      <c r="T62" s="144">
        <f t="shared" si="4"/>
        <v>9191419.2034867425</v>
      </c>
    </row>
    <row r="63" spans="1:20" x14ac:dyDescent="0.3">
      <c r="A63" s="61">
        <v>46418</v>
      </c>
      <c r="B63" s="52">
        <v>0</v>
      </c>
      <c r="C63" s="52">
        <v>0</v>
      </c>
      <c r="D63" s="52">
        <f t="shared" si="0"/>
        <v>0</v>
      </c>
      <c r="F63" s="61">
        <v>46418</v>
      </c>
      <c r="G63" s="52">
        <v>0</v>
      </c>
      <c r="H63" s="52">
        <v>0</v>
      </c>
      <c r="I63" s="52">
        <f t="shared" si="5"/>
        <v>0</v>
      </c>
      <c r="K63" s="61">
        <v>46418</v>
      </c>
      <c r="L63" s="52">
        <v>0</v>
      </c>
      <c r="M63" s="52">
        <v>0</v>
      </c>
      <c r="N63" s="52">
        <f t="shared" si="1"/>
        <v>0</v>
      </c>
      <c r="Q63" s="56" t="s">
        <v>109</v>
      </c>
      <c r="R63" s="144">
        <f t="shared" si="2"/>
        <v>0</v>
      </c>
      <c r="S63" s="144">
        <f t="shared" si="3"/>
        <v>0</v>
      </c>
      <c r="T63" s="144">
        <f t="shared" si="4"/>
        <v>0</v>
      </c>
    </row>
    <row r="64" spans="1:20" x14ac:dyDescent="0.3">
      <c r="A64" s="61">
        <v>46446</v>
      </c>
      <c r="B64" s="52">
        <v>0</v>
      </c>
      <c r="C64" s="52">
        <v>0</v>
      </c>
      <c r="D64" s="52">
        <f t="shared" si="0"/>
        <v>0</v>
      </c>
      <c r="F64" s="61">
        <v>46446</v>
      </c>
      <c r="G64" s="52">
        <v>0</v>
      </c>
      <c r="H64" s="52">
        <v>0</v>
      </c>
      <c r="I64" s="52">
        <f t="shared" si="5"/>
        <v>0</v>
      </c>
      <c r="K64" s="61">
        <v>46446</v>
      </c>
      <c r="L64" s="52">
        <v>0</v>
      </c>
      <c r="M64" s="52">
        <v>0</v>
      </c>
      <c r="N64" s="52">
        <f t="shared" si="1"/>
        <v>0</v>
      </c>
      <c r="Q64" s="56" t="s">
        <v>110</v>
      </c>
      <c r="R64" s="144">
        <f t="shared" si="2"/>
        <v>0</v>
      </c>
      <c r="S64" s="144">
        <f t="shared" si="3"/>
        <v>0</v>
      </c>
      <c r="T64" s="144">
        <f t="shared" si="4"/>
        <v>0</v>
      </c>
    </row>
    <row r="65" spans="1:20" x14ac:dyDescent="0.3">
      <c r="A65" s="61">
        <v>46477</v>
      </c>
      <c r="B65" s="52">
        <v>0</v>
      </c>
      <c r="C65" s="52">
        <v>0</v>
      </c>
      <c r="D65" s="52">
        <f t="shared" si="0"/>
        <v>0</v>
      </c>
      <c r="F65" s="61">
        <v>46477</v>
      </c>
      <c r="G65" s="52">
        <v>0</v>
      </c>
      <c r="H65" s="52">
        <v>0</v>
      </c>
      <c r="I65" s="52">
        <f t="shared" si="5"/>
        <v>0</v>
      </c>
      <c r="K65" s="61">
        <v>46477</v>
      </c>
      <c r="L65" s="52">
        <v>0</v>
      </c>
      <c r="M65" s="52">
        <v>0</v>
      </c>
      <c r="N65" s="52">
        <f t="shared" si="1"/>
        <v>0</v>
      </c>
      <c r="Q65" s="56" t="s">
        <v>111</v>
      </c>
      <c r="R65" s="144">
        <f t="shared" si="2"/>
        <v>0</v>
      </c>
      <c r="S65" s="144">
        <f t="shared" si="3"/>
        <v>0</v>
      </c>
      <c r="T65" s="144">
        <f t="shared" si="4"/>
        <v>0</v>
      </c>
    </row>
    <row r="66" spans="1:20" x14ac:dyDescent="0.3">
      <c r="A66" s="61">
        <v>46507</v>
      </c>
      <c r="B66" s="52">
        <v>0</v>
      </c>
      <c r="C66" s="52">
        <v>0</v>
      </c>
      <c r="D66" s="52">
        <f t="shared" si="0"/>
        <v>0</v>
      </c>
      <c r="F66" s="61">
        <v>46507</v>
      </c>
      <c r="G66" s="52">
        <v>0</v>
      </c>
      <c r="H66" s="52">
        <v>0</v>
      </c>
      <c r="I66" s="52">
        <f t="shared" si="5"/>
        <v>0</v>
      </c>
      <c r="K66" s="61">
        <v>46507</v>
      </c>
      <c r="L66" s="52">
        <v>0</v>
      </c>
      <c r="M66" s="52">
        <v>0</v>
      </c>
      <c r="N66" s="52">
        <f t="shared" si="1"/>
        <v>0</v>
      </c>
      <c r="Q66" s="56" t="s">
        <v>112</v>
      </c>
      <c r="R66" s="144">
        <f t="shared" si="2"/>
        <v>0</v>
      </c>
      <c r="S66" s="144">
        <f t="shared" si="3"/>
        <v>0</v>
      </c>
      <c r="T66" s="144">
        <f t="shared" si="4"/>
        <v>0</v>
      </c>
    </row>
    <row r="67" spans="1:20" x14ac:dyDescent="0.3">
      <c r="A67" s="61">
        <v>46538</v>
      </c>
      <c r="B67" s="52">
        <v>0</v>
      </c>
      <c r="C67" s="52">
        <v>0</v>
      </c>
      <c r="D67" s="52">
        <f t="shared" si="0"/>
        <v>0</v>
      </c>
      <c r="F67" s="61">
        <v>46538</v>
      </c>
      <c r="G67" s="52">
        <v>0</v>
      </c>
      <c r="H67" s="52">
        <v>0</v>
      </c>
      <c r="I67" s="52">
        <f t="shared" si="5"/>
        <v>0</v>
      </c>
      <c r="K67" s="61">
        <v>46538</v>
      </c>
      <c r="L67" s="52">
        <v>0</v>
      </c>
      <c r="M67" s="52">
        <v>0</v>
      </c>
      <c r="N67" s="52">
        <f t="shared" si="1"/>
        <v>0</v>
      </c>
      <c r="Q67" s="56" t="s">
        <v>113</v>
      </c>
      <c r="R67" s="144">
        <f t="shared" si="2"/>
        <v>0</v>
      </c>
      <c r="S67" s="144">
        <f t="shared" si="3"/>
        <v>0</v>
      </c>
      <c r="T67" s="144">
        <f t="shared" si="4"/>
        <v>0</v>
      </c>
    </row>
    <row r="68" spans="1:20" x14ac:dyDescent="0.3">
      <c r="A68" s="61">
        <v>46568</v>
      </c>
      <c r="B68" s="52">
        <v>0</v>
      </c>
      <c r="C68" s="52">
        <v>944715.03055545804</v>
      </c>
      <c r="D68" s="52">
        <f t="shared" ref="D68:D131" si="6">B68+C68</f>
        <v>944715.03055545804</v>
      </c>
      <c r="F68" s="61">
        <v>46568</v>
      </c>
      <c r="G68" s="52">
        <v>0</v>
      </c>
      <c r="H68" s="52">
        <v>323076.44350846898</v>
      </c>
      <c r="I68" s="52">
        <f t="shared" si="5"/>
        <v>323076.44350846898</v>
      </c>
      <c r="J68" s="159">
        <f>H68/15000000</f>
        <v>2.1538429567231267E-2</v>
      </c>
      <c r="K68" s="61">
        <v>46568</v>
      </c>
      <c r="L68" s="52">
        <v>0</v>
      </c>
      <c r="M68" s="52">
        <v>7791431.9227336599</v>
      </c>
      <c r="N68" s="52">
        <f t="shared" ref="N68:N131" si="7">L68+M68</f>
        <v>7791431.9227336599</v>
      </c>
      <c r="O68" s="159"/>
      <c r="Q68" s="56" t="s">
        <v>114</v>
      </c>
      <c r="R68" s="144">
        <f t="shared" ref="R68:R131" si="8">B68+G68+L68</f>
        <v>0</v>
      </c>
      <c r="S68" s="144">
        <f t="shared" ref="S68:S131" si="9">C68+H68+M68</f>
        <v>9059223.3967975862</v>
      </c>
      <c r="T68" s="144">
        <f t="shared" ref="T68:T131" si="10">D68+I68+N68</f>
        <v>9059223.3967975862</v>
      </c>
    </row>
    <row r="69" spans="1:20" x14ac:dyDescent="0.3">
      <c r="A69" s="61">
        <v>46599</v>
      </c>
      <c r="B69" s="52">
        <v>0</v>
      </c>
      <c r="C69" s="52">
        <v>0</v>
      </c>
      <c r="D69" s="52">
        <f t="shared" si="6"/>
        <v>0</v>
      </c>
      <c r="F69" s="61">
        <v>46599</v>
      </c>
      <c r="G69" s="52">
        <v>0</v>
      </c>
      <c r="H69" s="52">
        <v>0</v>
      </c>
      <c r="I69" s="52">
        <f t="shared" si="5"/>
        <v>0</v>
      </c>
      <c r="K69" s="61">
        <v>46599</v>
      </c>
      <c r="L69" s="52">
        <v>0</v>
      </c>
      <c r="M69" s="52">
        <v>0</v>
      </c>
      <c r="N69" s="52">
        <f t="shared" si="7"/>
        <v>0</v>
      </c>
      <c r="Q69" s="56" t="s">
        <v>115</v>
      </c>
      <c r="R69" s="144">
        <f t="shared" si="8"/>
        <v>0</v>
      </c>
      <c r="S69" s="144">
        <f t="shared" si="9"/>
        <v>0</v>
      </c>
      <c r="T69" s="144">
        <f t="shared" si="10"/>
        <v>0</v>
      </c>
    </row>
    <row r="70" spans="1:20" x14ac:dyDescent="0.3">
      <c r="A70" s="61">
        <v>46630</v>
      </c>
      <c r="B70" s="52">
        <v>0</v>
      </c>
      <c r="C70" s="52">
        <v>0</v>
      </c>
      <c r="D70" s="52">
        <f t="shared" si="6"/>
        <v>0</v>
      </c>
      <c r="F70" s="61">
        <v>46630</v>
      </c>
      <c r="G70" s="52">
        <v>0</v>
      </c>
      <c r="H70" s="52">
        <v>0</v>
      </c>
      <c r="I70" s="52">
        <f t="shared" si="5"/>
        <v>0</v>
      </c>
      <c r="K70" s="61">
        <v>46630</v>
      </c>
      <c r="L70" s="52">
        <v>0</v>
      </c>
      <c r="M70" s="52">
        <v>0</v>
      </c>
      <c r="N70" s="52">
        <f t="shared" si="7"/>
        <v>0</v>
      </c>
      <c r="Q70" s="56" t="s">
        <v>116</v>
      </c>
      <c r="R70" s="144">
        <f t="shared" si="8"/>
        <v>0</v>
      </c>
      <c r="S70" s="144">
        <f t="shared" si="9"/>
        <v>0</v>
      </c>
      <c r="T70" s="144">
        <f t="shared" si="10"/>
        <v>0</v>
      </c>
    </row>
    <row r="71" spans="1:20" x14ac:dyDescent="0.3">
      <c r="A71" s="61">
        <v>46660</v>
      </c>
      <c r="B71" s="52">
        <v>0</v>
      </c>
      <c r="C71" s="52">
        <v>0</v>
      </c>
      <c r="D71" s="52">
        <f t="shared" si="6"/>
        <v>0</v>
      </c>
      <c r="F71" s="61">
        <v>46660</v>
      </c>
      <c r="G71" s="52">
        <v>0</v>
      </c>
      <c r="H71" s="52">
        <v>0</v>
      </c>
      <c r="I71" s="52">
        <f t="shared" si="5"/>
        <v>0</v>
      </c>
      <c r="K71" s="61">
        <v>46660</v>
      </c>
      <c r="L71" s="52">
        <v>0</v>
      </c>
      <c r="M71" s="52">
        <v>0</v>
      </c>
      <c r="N71" s="52">
        <f t="shared" si="7"/>
        <v>0</v>
      </c>
      <c r="Q71" s="56" t="s">
        <v>117</v>
      </c>
      <c r="R71" s="144">
        <f t="shared" si="8"/>
        <v>0</v>
      </c>
      <c r="S71" s="144">
        <f t="shared" si="9"/>
        <v>0</v>
      </c>
      <c r="T71" s="144">
        <f t="shared" si="10"/>
        <v>0</v>
      </c>
    </row>
    <row r="72" spans="1:20" x14ac:dyDescent="0.3">
      <c r="A72" s="61">
        <v>46691</v>
      </c>
      <c r="B72" s="52">
        <v>0</v>
      </c>
      <c r="C72" s="52">
        <v>0</v>
      </c>
      <c r="D72" s="52">
        <f t="shared" si="6"/>
        <v>0</v>
      </c>
      <c r="F72" s="61">
        <v>46691</v>
      </c>
      <c r="G72" s="52">
        <v>0</v>
      </c>
      <c r="H72" s="52">
        <v>0</v>
      </c>
      <c r="I72" s="52">
        <f t="shared" si="5"/>
        <v>0</v>
      </c>
      <c r="K72" s="61">
        <v>46691</v>
      </c>
      <c r="L72" s="52">
        <v>0</v>
      </c>
      <c r="M72" s="52">
        <v>0</v>
      </c>
      <c r="N72" s="52">
        <f t="shared" si="7"/>
        <v>0</v>
      </c>
      <c r="Q72" s="56" t="s">
        <v>118</v>
      </c>
      <c r="R72" s="144">
        <f t="shared" si="8"/>
        <v>0</v>
      </c>
      <c r="S72" s="144">
        <f t="shared" si="9"/>
        <v>0</v>
      </c>
      <c r="T72" s="144">
        <f t="shared" si="10"/>
        <v>0</v>
      </c>
    </row>
    <row r="73" spans="1:20" x14ac:dyDescent="0.3">
      <c r="A73" s="61">
        <v>46721</v>
      </c>
      <c r="B73" s="52">
        <v>0</v>
      </c>
      <c r="C73" s="52">
        <v>0</v>
      </c>
      <c r="D73" s="52">
        <f t="shared" si="6"/>
        <v>0</v>
      </c>
      <c r="F73" s="61">
        <v>46721</v>
      </c>
      <c r="G73" s="52">
        <v>0</v>
      </c>
      <c r="H73" s="52">
        <v>0</v>
      </c>
      <c r="I73" s="52">
        <f t="shared" si="5"/>
        <v>0</v>
      </c>
      <c r="K73" s="61">
        <v>46721</v>
      </c>
      <c r="L73" s="52">
        <v>0</v>
      </c>
      <c r="M73" s="52">
        <v>0</v>
      </c>
      <c r="N73" s="52">
        <f t="shared" si="7"/>
        <v>0</v>
      </c>
      <c r="Q73" s="56" t="s">
        <v>119</v>
      </c>
      <c r="R73" s="144">
        <f t="shared" si="8"/>
        <v>0</v>
      </c>
      <c r="S73" s="144">
        <f t="shared" si="9"/>
        <v>0</v>
      </c>
      <c r="T73" s="144">
        <f t="shared" si="10"/>
        <v>0</v>
      </c>
    </row>
    <row r="74" spans="1:20" x14ac:dyDescent="0.3">
      <c r="A74" s="61">
        <v>46752</v>
      </c>
      <c r="B74" s="52">
        <v>0</v>
      </c>
      <c r="C74" s="52">
        <v>1579818.67634654</v>
      </c>
      <c r="D74" s="52">
        <f t="shared" si="6"/>
        <v>1579818.67634654</v>
      </c>
      <c r="F74" s="61">
        <v>46752</v>
      </c>
      <c r="G74" s="52">
        <v>0</v>
      </c>
      <c r="H74" s="52">
        <v>321257.18551551201</v>
      </c>
      <c r="I74" s="52">
        <f t="shared" si="5"/>
        <v>321257.18551551201</v>
      </c>
      <c r="K74" s="61">
        <v>46752</v>
      </c>
      <c r="L74" s="52">
        <v>5619277.28125</v>
      </c>
      <c r="M74" s="52">
        <v>7748060.4775730297</v>
      </c>
      <c r="N74" s="52">
        <f t="shared" si="7"/>
        <v>13367337.75882303</v>
      </c>
      <c r="O74" s="159"/>
      <c r="Q74" s="56" t="s">
        <v>120</v>
      </c>
      <c r="R74" s="144">
        <f t="shared" si="8"/>
        <v>5619277.28125</v>
      </c>
      <c r="S74" s="144">
        <f t="shared" si="9"/>
        <v>9649136.3394350819</v>
      </c>
      <c r="T74" s="144">
        <f t="shared" si="10"/>
        <v>15268413.620685082</v>
      </c>
    </row>
    <row r="75" spans="1:20" x14ac:dyDescent="0.3">
      <c r="A75" s="61">
        <v>46783</v>
      </c>
      <c r="B75" s="52">
        <v>0</v>
      </c>
      <c r="C75" s="52">
        <v>0</v>
      </c>
      <c r="D75" s="52">
        <f t="shared" si="6"/>
        <v>0</v>
      </c>
      <c r="F75" s="61">
        <v>46783</v>
      </c>
      <c r="G75" s="52">
        <v>0</v>
      </c>
      <c r="H75" s="52">
        <v>0</v>
      </c>
      <c r="I75" s="52">
        <f t="shared" si="5"/>
        <v>0</v>
      </c>
      <c r="K75" s="61">
        <v>46783</v>
      </c>
      <c r="L75" s="52">
        <v>0</v>
      </c>
      <c r="M75" s="52">
        <v>0</v>
      </c>
      <c r="N75" s="52">
        <f t="shared" si="7"/>
        <v>0</v>
      </c>
      <c r="Q75" s="56" t="s">
        <v>121</v>
      </c>
      <c r="R75" s="144">
        <f t="shared" si="8"/>
        <v>0</v>
      </c>
      <c r="S75" s="144">
        <f t="shared" si="9"/>
        <v>0</v>
      </c>
      <c r="T75" s="144">
        <f t="shared" si="10"/>
        <v>0</v>
      </c>
    </row>
    <row r="76" spans="1:20" x14ac:dyDescent="0.3">
      <c r="A76" s="61">
        <v>46812</v>
      </c>
      <c r="B76" s="52">
        <v>0</v>
      </c>
      <c r="C76" s="52">
        <v>0</v>
      </c>
      <c r="D76" s="52">
        <f t="shared" si="6"/>
        <v>0</v>
      </c>
      <c r="F76" s="61">
        <v>46812</v>
      </c>
      <c r="G76" s="52">
        <v>0</v>
      </c>
      <c r="H76" s="52">
        <v>0</v>
      </c>
      <c r="I76" s="52">
        <f t="shared" si="5"/>
        <v>0</v>
      </c>
      <c r="K76" s="61">
        <v>46812</v>
      </c>
      <c r="L76" s="52">
        <v>0</v>
      </c>
      <c r="M76" s="52">
        <v>0</v>
      </c>
      <c r="N76" s="52">
        <f t="shared" si="7"/>
        <v>0</v>
      </c>
      <c r="Q76" s="56" t="s">
        <v>122</v>
      </c>
      <c r="R76" s="144">
        <f t="shared" si="8"/>
        <v>0</v>
      </c>
      <c r="S76" s="144">
        <f t="shared" si="9"/>
        <v>0</v>
      </c>
      <c r="T76" s="144">
        <f t="shared" si="10"/>
        <v>0</v>
      </c>
    </row>
    <row r="77" spans="1:20" x14ac:dyDescent="0.3">
      <c r="A77" s="61">
        <v>46843</v>
      </c>
      <c r="B77" s="52">
        <v>0</v>
      </c>
      <c r="C77" s="52">
        <v>0</v>
      </c>
      <c r="D77" s="52">
        <f t="shared" si="6"/>
        <v>0</v>
      </c>
      <c r="F77" s="61">
        <v>46843</v>
      </c>
      <c r="G77" s="52">
        <v>0</v>
      </c>
      <c r="H77" s="52">
        <v>0</v>
      </c>
      <c r="I77" s="52">
        <f t="shared" si="5"/>
        <v>0</v>
      </c>
      <c r="K77" s="61">
        <v>46843</v>
      </c>
      <c r="L77" s="52">
        <v>0</v>
      </c>
      <c r="M77" s="52">
        <v>0</v>
      </c>
      <c r="N77" s="52">
        <f t="shared" si="7"/>
        <v>0</v>
      </c>
      <c r="Q77" s="56" t="s">
        <v>123</v>
      </c>
      <c r="R77" s="144">
        <f t="shared" si="8"/>
        <v>0</v>
      </c>
      <c r="S77" s="144">
        <f t="shared" si="9"/>
        <v>0</v>
      </c>
      <c r="T77" s="144">
        <f t="shared" si="10"/>
        <v>0</v>
      </c>
    </row>
    <row r="78" spans="1:20" x14ac:dyDescent="0.3">
      <c r="A78" s="61">
        <v>46873</v>
      </c>
      <c r="B78" s="52">
        <v>0</v>
      </c>
      <c r="C78" s="52">
        <v>0</v>
      </c>
      <c r="D78" s="52">
        <f t="shared" si="6"/>
        <v>0</v>
      </c>
      <c r="F78" s="61">
        <v>46873</v>
      </c>
      <c r="G78" s="52">
        <v>0</v>
      </c>
      <c r="H78" s="52">
        <v>0</v>
      </c>
      <c r="I78" s="52">
        <f t="shared" si="5"/>
        <v>0</v>
      </c>
      <c r="K78" s="61">
        <v>46873</v>
      </c>
      <c r="L78" s="52">
        <v>0</v>
      </c>
      <c r="M78" s="52">
        <v>0</v>
      </c>
      <c r="N78" s="52">
        <f t="shared" si="7"/>
        <v>0</v>
      </c>
      <c r="Q78" s="56" t="s">
        <v>124</v>
      </c>
      <c r="R78" s="144">
        <f t="shared" si="8"/>
        <v>0</v>
      </c>
      <c r="S78" s="144">
        <f t="shared" si="9"/>
        <v>0</v>
      </c>
      <c r="T78" s="144">
        <f t="shared" si="10"/>
        <v>0</v>
      </c>
    </row>
    <row r="79" spans="1:20" x14ac:dyDescent="0.3">
      <c r="A79" s="61">
        <v>46904</v>
      </c>
      <c r="B79" s="52">
        <v>0</v>
      </c>
      <c r="C79" s="52">
        <v>0</v>
      </c>
      <c r="D79" s="52">
        <f t="shared" si="6"/>
        <v>0</v>
      </c>
      <c r="F79" s="61">
        <v>46904</v>
      </c>
      <c r="G79" s="52">
        <v>0</v>
      </c>
      <c r="H79" s="52">
        <v>0</v>
      </c>
      <c r="I79" s="52">
        <f t="shared" si="5"/>
        <v>0</v>
      </c>
      <c r="K79" s="61">
        <v>46904</v>
      </c>
      <c r="L79" s="52">
        <v>0</v>
      </c>
      <c r="M79" s="52">
        <v>0</v>
      </c>
      <c r="N79" s="52">
        <f t="shared" si="7"/>
        <v>0</v>
      </c>
      <c r="Q79" s="56" t="s">
        <v>125</v>
      </c>
      <c r="R79" s="144">
        <f t="shared" si="8"/>
        <v>0</v>
      </c>
      <c r="S79" s="144">
        <f t="shared" si="9"/>
        <v>0</v>
      </c>
      <c r="T79" s="144">
        <f t="shared" si="10"/>
        <v>0</v>
      </c>
    </row>
    <row r="80" spans="1:20" x14ac:dyDescent="0.3">
      <c r="A80" s="61">
        <v>46934</v>
      </c>
      <c r="B80" s="52">
        <v>0</v>
      </c>
      <c r="C80" s="52">
        <v>1570392.3665376999</v>
      </c>
      <c r="D80" s="52">
        <f t="shared" si="6"/>
        <v>1570392.3665376999</v>
      </c>
      <c r="F80" s="61">
        <v>46934</v>
      </c>
      <c r="G80" s="52">
        <v>0</v>
      </c>
      <c r="H80" s="52">
        <v>576378.35057602206</v>
      </c>
      <c r="I80" s="52">
        <f t="shared" si="5"/>
        <v>576378.35057602206</v>
      </c>
      <c r="K80" s="61">
        <v>46934</v>
      </c>
      <c r="L80" s="52">
        <v>5619277.28125</v>
      </c>
      <c r="M80" s="52">
        <v>7586383.6598833799</v>
      </c>
      <c r="N80" s="52">
        <f t="shared" si="7"/>
        <v>13205660.94113338</v>
      </c>
      <c r="Q80" s="56" t="s">
        <v>126</v>
      </c>
      <c r="R80" s="144">
        <f t="shared" si="8"/>
        <v>5619277.28125</v>
      </c>
      <c r="S80" s="144">
        <f t="shared" si="9"/>
        <v>9733154.3769971021</v>
      </c>
      <c r="T80" s="144">
        <f t="shared" si="10"/>
        <v>15352431.658247102</v>
      </c>
    </row>
    <row r="81" spans="1:20" x14ac:dyDescent="0.3">
      <c r="A81" s="61">
        <v>46965</v>
      </c>
      <c r="B81" s="52">
        <v>0</v>
      </c>
      <c r="C81" s="52">
        <v>0</v>
      </c>
      <c r="D81" s="52">
        <f t="shared" si="6"/>
        <v>0</v>
      </c>
      <c r="F81" s="61">
        <v>46965</v>
      </c>
      <c r="G81" s="52">
        <v>0</v>
      </c>
      <c r="H81" s="52">
        <v>0</v>
      </c>
      <c r="I81" s="52">
        <f t="shared" si="5"/>
        <v>0</v>
      </c>
      <c r="K81" s="61">
        <v>46965</v>
      </c>
      <c r="L81" s="52">
        <v>0</v>
      </c>
      <c r="M81" s="52">
        <v>0</v>
      </c>
      <c r="N81" s="52">
        <f t="shared" si="7"/>
        <v>0</v>
      </c>
      <c r="Q81" s="56" t="s">
        <v>127</v>
      </c>
      <c r="R81" s="144">
        <f t="shared" si="8"/>
        <v>0</v>
      </c>
      <c r="S81" s="144">
        <f t="shared" si="9"/>
        <v>0</v>
      </c>
      <c r="T81" s="144">
        <f t="shared" si="10"/>
        <v>0</v>
      </c>
    </row>
    <row r="82" spans="1:20" x14ac:dyDescent="0.3">
      <c r="A82" s="61">
        <v>46996</v>
      </c>
      <c r="B82" s="52">
        <v>0</v>
      </c>
      <c r="C82" s="52">
        <v>0</v>
      </c>
      <c r="D82" s="52">
        <f t="shared" si="6"/>
        <v>0</v>
      </c>
      <c r="F82" s="61">
        <v>46996</v>
      </c>
      <c r="G82" s="52">
        <v>0</v>
      </c>
      <c r="H82" s="52">
        <v>0</v>
      </c>
      <c r="I82" s="52">
        <f t="shared" si="5"/>
        <v>0</v>
      </c>
      <c r="K82" s="61">
        <v>46996</v>
      </c>
      <c r="L82" s="52">
        <v>0</v>
      </c>
      <c r="M82" s="52">
        <v>0</v>
      </c>
      <c r="N82" s="52">
        <f t="shared" si="7"/>
        <v>0</v>
      </c>
      <c r="Q82" s="56" t="s">
        <v>128</v>
      </c>
      <c r="R82" s="144">
        <f t="shared" si="8"/>
        <v>0</v>
      </c>
      <c r="S82" s="144">
        <f t="shared" si="9"/>
        <v>0</v>
      </c>
      <c r="T82" s="144">
        <f t="shared" si="10"/>
        <v>0</v>
      </c>
    </row>
    <row r="83" spans="1:20" x14ac:dyDescent="0.3">
      <c r="A83" s="61">
        <v>47026</v>
      </c>
      <c r="B83" s="52">
        <v>0</v>
      </c>
      <c r="C83" s="52">
        <v>0</v>
      </c>
      <c r="D83" s="52">
        <f t="shared" si="6"/>
        <v>0</v>
      </c>
      <c r="F83" s="61">
        <v>47026</v>
      </c>
      <c r="G83" s="52">
        <v>0</v>
      </c>
      <c r="H83" s="52">
        <v>0</v>
      </c>
      <c r="I83" s="52">
        <f t="shared" si="5"/>
        <v>0</v>
      </c>
      <c r="K83" s="61">
        <v>47026</v>
      </c>
      <c r="L83" s="52">
        <v>0</v>
      </c>
      <c r="M83" s="52">
        <v>0</v>
      </c>
      <c r="N83" s="52">
        <f t="shared" si="7"/>
        <v>0</v>
      </c>
      <c r="Q83" s="56" t="s">
        <v>129</v>
      </c>
      <c r="R83" s="144">
        <f t="shared" si="8"/>
        <v>0</v>
      </c>
      <c r="S83" s="144">
        <f t="shared" si="9"/>
        <v>0</v>
      </c>
      <c r="T83" s="144">
        <f t="shared" si="10"/>
        <v>0</v>
      </c>
    </row>
    <row r="84" spans="1:20" x14ac:dyDescent="0.3">
      <c r="A84" s="61">
        <v>47057</v>
      </c>
      <c r="B84" s="52">
        <v>0</v>
      </c>
      <c r="C84" s="52">
        <v>0</v>
      </c>
      <c r="D84" s="52">
        <f t="shared" si="6"/>
        <v>0</v>
      </c>
      <c r="F84" s="61">
        <v>47057</v>
      </c>
      <c r="G84" s="52">
        <v>0</v>
      </c>
      <c r="H84" s="52">
        <v>0</v>
      </c>
      <c r="I84" s="52">
        <f t="shared" si="5"/>
        <v>0</v>
      </c>
      <c r="K84" s="61">
        <v>47057</v>
      </c>
      <c r="L84" s="52">
        <v>0</v>
      </c>
      <c r="M84" s="52">
        <v>0</v>
      </c>
      <c r="N84" s="52">
        <f t="shared" si="7"/>
        <v>0</v>
      </c>
      <c r="Q84" s="56" t="s">
        <v>130</v>
      </c>
      <c r="R84" s="144">
        <f t="shared" si="8"/>
        <v>0</v>
      </c>
      <c r="S84" s="144">
        <f t="shared" si="9"/>
        <v>0</v>
      </c>
      <c r="T84" s="144">
        <f t="shared" si="10"/>
        <v>0</v>
      </c>
    </row>
    <row r="85" spans="1:20" x14ac:dyDescent="0.3">
      <c r="A85" s="61">
        <v>47087</v>
      </c>
      <c r="B85" s="52">
        <v>0</v>
      </c>
      <c r="C85" s="52">
        <v>0</v>
      </c>
      <c r="D85" s="52">
        <f t="shared" si="6"/>
        <v>0</v>
      </c>
      <c r="F85" s="61">
        <v>47087</v>
      </c>
      <c r="G85" s="52">
        <v>0</v>
      </c>
      <c r="H85" s="52">
        <v>0</v>
      </c>
      <c r="I85" s="52">
        <f t="shared" si="5"/>
        <v>0</v>
      </c>
      <c r="K85" s="61">
        <v>47087</v>
      </c>
      <c r="L85" s="52">
        <v>0</v>
      </c>
      <c r="M85" s="52">
        <v>0</v>
      </c>
      <c r="N85" s="52">
        <f t="shared" si="7"/>
        <v>0</v>
      </c>
      <c r="Q85" s="56" t="s">
        <v>131</v>
      </c>
      <c r="R85" s="144">
        <f t="shared" si="8"/>
        <v>0</v>
      </c>
      <c r="S85" s="144">
        <f t="shared" si="9"/>
        <v>0</v>
      </c>
      <c r="T85" s="144">
        <f t="shared" si="10"/>
        <v>0</v>
      </c>
    </row>
    <row r="86" spans="1:20" x14ac:dyDescent="0.3">
      <c r="A86" s="61">
        <v>47118</v>
      </c>
      <c r="B86" s="52">
        <v>0</v>
      </c>
      <c r="C86" s="52">
        <v>2195961.1885939199</v>
      </c>
      <c r="D86" s="52">
        <f t="shared" si="6"/>
        <v>2195961.1885939199</v>
      </c>
      <c r="F86" s="61">
        <v>47118</v>
      </c>
      <c r="G86" s="52">
        <v>750000</v>
      </c>
      <c r="H86" s="52">
        <v>548990.29714847996</v>
      </c>
      <c r="I86" s="52">
        <f t="shared" si="5"/>
        <v>1298990.2971484801</v>
      </c>
      <c r="K86" s="61">
        <v>47118</v>
      </c>
      <c r="L86" s="52">
        <v>5619277.28125</v>
      </c>
      <c r="M86" s="52">
        <v>7438124.6562968697</v>
      </c>
      <c r="N86" s="52">
        <f t="shared" si="7"/>
        <v>13057401.93754687</v>
      </c>
      <c r="Q86" s="56" t="s">
        <v>132</v>
      </c>
      <c r="R86" s="144">
        <f t="shared" si="8"/>
        <v>6369277.28125</v>
      </c>
      <c r="S86" s="144">
        <f t="shared" si="9"/>
        <v>10183076.142039269</v>
      </c>
      <c r="T86" s="144">
        <f t="shared" si="10"/>
        <v>16552353.423289269</v>
      </c>
    </row>
    <row r="87" spans="1:20" x14ac:dyDescent="0.3">
      <c r="A87" s="61">
        <v>47149</v>
      </c>
      <c r="B87" s="52">
        <v>0</v>
      </c>
      <c r="C87" s="52">
        <v>0</v>
      </c>
      <c r="D87" s="52">
        <f t="shared" si="6"/>
        <v>0</v>
      </c>
      <c r="F87" s="61">
        <v>47149</v>
      </c>
      <c r="G87" s="52">
        <v>0</v>
      </c>
      <c r="H87" s="52">
        <v>0</v>
      </c>
      <c r="I87" s="52">
        <f t="shared" si="5"/>
        <v>0</v>
      </c>
      <c r="K87" s="61">
        <v>47149</v>
      </c>
      <c r="L87" s="52">
        <v>0</v>
      </c>
      <c r="M87" s="52">
        <v>0</v>
      </c>
      <c r="N87" s="52">
        <f t="shared" si="7"/>
        <v>0</v>
      </c>
      <c r="Q87" s="56" t="s">
        <v>133</v>
      </c>
      <c r="R87" s="144">
        <f t="shared" si="8"/>
        <v>0</v>
      </c>
      <c r="S87" s="144">
        <f t="shared" si="9"/>
        <v>0</v>
      </c>
      <c r="T87" s="144">
        <f t="shared" si="10"/>
        <v>0</v>
      </c>
    </row>
    <row r="88" spans="1:20" x14ac:dyDescent="0.3">
      <c r="A88" s="61">
        <v>47177</v>
      </c>
      <c r="B88" s="52">
        <v>0</v>
      </c>
      <c r="C88" s="52">
        <v>0</v>
      </c>
      <c r="D88" s="52">
        <f t="shared" si="6"/>
        <v>0</v>
      </c>
      <c r="F88" s="61">
        <v>47177</v>
      </c>
      <c r="G88" s="52">
        <v>0</v>
      </c>
      <c r="H88" s="52">
        <v>0</v>
      </c>
      <c r="I88" s="52">
        <f t="shared" si="5"/>
        <v>0</v>
      </c>
      <c r="K88" s="61">
        <v>47177</v>
      </c>
      <c r="L88" s="52">
        <v>0</v>
      </c>
      <c r="M88" s="52">
        <v>0</v>
      </c>
      <c r="N88" s="52">
        <f t="shared" si="7"/>
        <v>0</v>
      </c>
      <c r="Q88" s="56" t="s">
        <v>134</v>
      </c>
      <c r="R88" s="144">
        <f t="shared" si="8"/>
        <v>0</v>
      </c>
      <c r="S88" s="144">
        <f t="shared" si="9"/>
        <v>0</v>
      </c>
      <c r="T88" s="144">
        <f t="shared" si="10"/>
        <v>0</v>
      </c>
    </row>
    <row r="89" spans="1:20" x14ac:dyDescent="0.3">
      <c r="A89" s="61">
        <v>47208</v>
      </c>
      <c r="B89" s="52">
        <v>0</v>
      </c>
      <c r="C89" s="52">
        <v>0</v>
      </c>
      <c r="D89" s="52">
        <f t="shared" si="6"/>
        <v>0</v>
      </c>
      <c r="F89" s="61">
        <v>47208</v>
      </c>
      <c r="G89" s="52">
        <v>0</v>
      </c>
      <c r="H89" s="52">
        <v>0</v>
      </c>
      <c r="I89" s="52">
        <f t="shared" si="5"/>
        <v>0</v>
      </c>
      <c r="K89" s="61">
        <v>47208</v>
      </c>
      <c r="L89" s="52">
        <v>0</v>
      </c>
      <c r="M89" s="52">
        <v>0</v>
      </c>
      <c r="N89" s="52">
        <f t="shared" si="7"/>
        <v>0</v>
      </c>
      <c r="Q89" s="56" t="s">
        <v>135</v>
      </c>
      <c r="R89" s="144">
        <f t="shared" si="8"/>
        <v>0</v>
      </c>
      <c r="S89" s="144">
        <f t="shared" si="9"/>
        <v>0</v>
      </c>
      <c r="T89" s="144">
        <f t="shared" si="10"/>
        <v>0</v>
      </c>
    </row>
    <row r="90" spans="1:20" x14ac:dyDescent="0.3">
      <c r="A90" s="61">
        <v>47238</v>
      </c>
      <c r="B90" s="52">
        <v>0</v>
      </c>
      <c r="C90" s="52">
        <v>0</v>
      </c>
      <c r="D90" s="52">
        <f t="shared" si="6"/>
        <v>0</v>
      </c>
      <c r="F90" s="61">
        <v>47238</v>
      </c>
      <c r="G90" s="52">
        <v>0</v>
      </c>
      <c r="H90" s="52">
        <v>0</v>
      </c>
      <c r="I90" s="52">
        <f t="shared" si="5"/>
        <v>0</v>
      </c>
      <c r="K90" s="61">
        <v>47238</v>
      </c>
      <c r="L90" s="52">
        <v>0</v>
      </c>
      <c r="M90" s="52">
        <v>0</v>
      </c>
      <c r="N90" s="52">
        <f t="shared" si="7"/>
        <v>0</v>
      </c>
      <c r="Q90" s="56" t="s">
        <v>136</v>
      </c>
      <c r="R90" s="144">
        <f t="shared" si="8"/>
        <v>0</v>
      </c>
      <c r="S90" s="144">
        <f t="shared" si="9"/>
        <v>0</v>
      </c>
      <c r="T90" s="144">
        <f t="shared" si="10"/>
        <v>0</v>
      </c>
    </row>
    <row r="91" spans="1:20" x14ac:dyDescent="0.3">
      <c r="A91" s="61">
        <v>47269</v>
      </c>
      <c r="B91" s="52">
        <v>0</v>
      </c>
      <c r="C91" s="52">
        <v>0</v>
      </c>
      <c r="D91" s="52">
        <f t="shared" si="6"/>
        <v>0</v>
      </c>
      <c r="F91" s="61">
        <v>47269</v>
      </c>
      <c r="G91" s="52">
        <v>0</v>
      </c>
      <c r="H91" s="52">
        <v>0</v>
      </c>
      <c r="I91" s="52">
        <f t="shared" si="5"/>
        <v>0</v>
      </c>
      <c r="K91" s="61">
        <v>47269</v>
      </c>
      <c r="L91" s="52">
        <v>0</v>
      </c>
      <c r="M91" s="52">
        <v>0</v>
      </c>
      <c r="N91" s="52">
        <f t="shared" si="7"/>
        <v>0</v>
      </c>
      <c r="Q91" s="56" t="s">
        <v>137</v>
      </c>
      <c r="R91" s="144">
        <f t="shared" si="8"/>
        <v>0</v>
      </c>
      <c r="S91" s="144">
        <f t="shared" si="9"/>
        <v>0</v>
      </c>
      <c r="T91" s="144">
        <f t="shared" si="10"/>
        <v>0</v>
      </c>
    </row>
    <row r="92" spans="1:20" x14ac:dyDescent="0.3">
      <c r="A92" s="61">
        <v>47299</v>
      </c>
      <c r="B92" s="52">
        <v>3000000</v>
      </c>
      <c r="C92" s="52">
        <v>2176422.8608273598</v>
      </c>
      <c r="D92" s="52">
        <f t="shared" si="6"/>
        <v>5176422.8608273603</v>
      </c>
      <c r="F92" s="61">
        <v>47299</v>
      </c>
      <c r="G92" s="52">
        <v>1134615.3846153801</v>
      </c>
      <c r="H92" s="52">
        <v>833767.11</v>
      </c>
      <c r="I92" s="52">
        <f t="shared" si="5"/>
        <v>1968382.4946153802</v>
      </c>
      <c r="K92" s="61">
        <v>47299</v>
      </c>
      <c r="L92" s="52">
        <v>5619277.28125</v>
      </c>
      <c r="M92" s="52">
        <v>7256631.40386278</v>
      </c>
      <c r="N92" s="52">
        <f t="shared" si="7"/>
        <v>12875908.68511278</v>
      </c>
      <c r="Q92" s="56" t="s">
        <v>138</v>
      </c>
      <c r="R92" s="144">
        <f t="shared" si="8"/>
        <v>9753892.6658653803</v>
      </c>
      <c r="S92" s="144">
        <f t="shared" si="9"/>
        <v>10266821.37469014</v>
      </c>
      <c r="T92" s="144">
        <f t="shared" si="10"/>
        <v>20020714.040555522</v>
      </c>
    </row>
    <row r="93" spans="1:20" x14ac:dyDescent="0.3">
      <c r="A93" s="61">
        <v>47330</v>
      </c>
      <c r="B93" s="52">
        <v>0</v>
      </c>
      <c r="C93" s="52">
        <v>0</v>
      </c>
      <c r="D93" s="52">
        <f t="shared" si="6"/>
        <v>0</v>
      </c>
      <c r="F93" s="61">
        <v>47330</v>
      </c>
      <c r="G93" s="52">
        <v>0</v>
      </c>
      <c r="H93" s="52">
        <v>0</v>
      </c>
      <c r="I93" s="52">
        <f t="shared" si="5"/>
        <v>0</v>
      </c>
      <c r="K93" s="61">
        <v>47330</v>
      </c>
      <c r="L93" s="52">
        <v>0</v>
      </c>
      <c r="M93" s="52">
        <v>0</v>
      </c>
      <c r="N93" s="52">
        <f t="shared" si="7"/>
        <v>0</v>
      </c>
      <c r="Q93" s="56" t="s">
        <v>139</v>
      </c>
      <c r="R93" s="144">
        <f t="shared" si="8"/>
        <v>0</v>
      </c>
      <c r="S93" s="144">
        <f t="shared" si="9"/>
        <v>0</v>
      </c>
      <c r="T93" s="144">
        <f t="shared" si="10"/>
        <v>0</v>
      </c>
    </row>
    <row r="94" spans="1:20" x14ac:dyDescent="0.3">
      <c r="A94" s="61">
        <v>47361</v>
      </c>
      <c r="B94" s="52">
        <v>0</v>
      </c>
      <c r="C94" s="52">
        <v>0</v>
      </c>
      <c r="D94" s="52">
        <f t="shared" si="6"/>
        <v>0</v>
      </c>
      <c r="F94" s="61">
        <v>47361</v>
      </c>
      <c r="G94" s="52">
        <v>0</v>
      </c>
      <c r="H94" s="52">
        <v>0</v>
      </c>
      <c r="I94" s="52">
        <f t="shared" si="5"/>
        <v>0</v>
      </c>
      <c r="K94" s="61">
        <v>47361</v>
      </c>
      <c r="L94" s="52">
        <v>0</v>
      </c>
      <c r="M94" s="52">
        <v>0</v>
      </c>
      <c r="N94" s="52">
        <f t="shared" si="7"/>
        <v>0</v>
      </c>
      <c r="Q94" s="56" t="s">
        <v>140</v>
      </c>
      <c r="R94" s="144">
        <f t="shared" si="8"/>
        <v>0</v>
      </c>
      <c r="S94" s="144">
        <f t="shared" si="9"/>
        <v>0</v>
      </c>
      <c r="T94" s="144">
        <f t="shared" si="10"/>
        <v>0</v>
      </c>
    </row>
    <row r="95" spans="1:20" x14ac:dyDescent="0.3">
      <c r="A95" s="61">
        <v>47391</v>
      </c>
      <c r="B95" s="52">
        <v>0</v>
      </c>
      <c r="C95" s="52">
        <v>0</v>
      </c>
      <c r="D95" s="52">
        <f t="shared" si="6"/>
        <v>0</v>
      </c>
      <c r="F95" s="61">
        <v>47391</v>
      </c>
      <c r="G95" s="52">
        <v>0</v>
      </c>
      <c r="H95" s="52">
        <v>0</v>
      </c>
      <c r="I95" s="52">
        <f t="shared" si="5"/>
        <v>0</v>
      </c>
      <c r="K95" s="61">
        <v>47391</v>
      </c>
      <c r="L95" s="52">
        <v>0</v>
      </c>
      <c r="M95" s="52">
        <v>0</v>
      </c>
      <c r="N95" s="52">
        <f t="shared" si="7"/>
        <v>0</v>
      </c>
      <c r="Q95" s="56" t="s">
        <v>141</v>
      </c>
      <c r="R95" s="144">
        <f t="shared" si="8"/>
        <v>0</v>
      </c>
      <c r="S95" s="144">
        <f t="shared" si="9"/>
        <v>0</v>
      </c>
      <c r="T95" s="144">
        <f t="shared" si="10"/>
        <v>0</v>
      </c>
    </row>
    <row r="96" spans="1:20" x14ac:dyDescent="0.3">
      <c r="A96" s="61">
        <v>47422</v>
      </c>
      <c r="B96" s="52">
        <v>0</v>
      </c>
      <c r="C96" s="52">
        <v>0</v>
      </c>
      <c r="D96" s="52">
        <f t="shared" si="6"/>
        <v>0</v>
      </c>
      <c r="F96" s="61">
        <v>47422</v>
      </c>
      <c r="G96" s="52">
        <v>0</v>
      </c>
      <c r="H96" s="52">
        <v>0</v>
      </c>
      <c r="I96" s="52">
        <f t="shared" si="5"/>
        <v>0</v>
      </c>
      <c r="K96" s="61">
        <v>47422</v>
      </c>
      <c r="L96" s="52">
        <v>0</v>
      </c>
      <c r="M96" s="52">
        <v>0</v>
      </c>
      <c r="N96" s="52">
        <f t="shared" si="7"/>
        <v>0</v>
      </c>
      <c r="Q96" s="56" t="s">
        <v>142</v>
      </c>
      <c r="R96" s="144">
        <f t="shared" si="8"/>
        <v>0</v>
      </c>
      <c r="S96" s="144">
        <f t="shared" si="9"/>
        <v>0</v>
      </c>
      <c r="T96" s="144">
        <f t="shared" si="10"/>
        <v>0</v>
      </c>
    </row>
    <row r="97" spans="1:20" x14ac:dyDescent="0.3">
      <c r="A97" s="61">
        <v>47452</v>
      </c>
      <c r="B97" s="52">
        <v>0</v>
      </c>
      <c r="C97" s="52">
        <v>0</v>
      </c>
      <c r="D97" s="52">
        <f t="shared" si="6"/>
        <v>0</v>
      </c>
      <c r="F97" s="61">
        <v>47452</v>
      </c>
      <c r="G97" s="52">
        <v>0</v>
      </c>
      <c r="H97" s="52">
        <v>0</v>
      </c>
      <c r="I97" s="52">
        <f t="shared" si="5"/>
        <v>0</v>
      </c>
      <c r="K97" s="61">
        <v>47452</v>
      </c>
      <c r="L97" s="52">
        <v>0</v>
      </c>
      <c r="M97" s="52">
        <v>0</v>
      </c>
      <c r="N97" s="52">
        <f t="shared" si="7"/>
        <v>0</v>
      </c>
      <c r="Q97" s="56" t="s">
        <v>143</v>
      </c>
      <c r="R97" s="144">
        <f t="shared" si="8"/>
        <v>0</v>
      </c>
      <c r="S97" s="144">
        <f t="shared" si="9"/>
        <v>0</v>
      </c>
      <c r="T97" s="144">
        <f t="shared" si="10"/>
        <v>0</v>
      </c>
    </row>
    <row r="98" spans="1:20" x14ac:dyDescent="0.3">
      <c r="A98" s="61">
        <v>47483</v>
      </c>
      <c r="B98" s="52">
        <v>3000000</v>
      </c>
      <c r="C98" s="52">
        <v>2128354.0208983198</v>
      </c>
      <c r="D98" s="52">
        <f t="shared" si="6"/>
        <v>5128354.0208983198</v>
      </c>
      <c r="F98" s="61">
        <v>47483</v>
      </c>
      <c r="G98" s="52">
        <v>1134615.3846153801</v>
      </c>
      <c r="H98" s="52">
        <v>790577.77</v>
      </c>
      <c r="I98" s="52">
        <f t="shared" si="5"/>
        <v>1925193.1546153801</v>
      </c>
      <c r="K98" s="61">
        <v>47483</v>
      </c>
      <c r="L98" s="52">
        <v>5619277.28125</v>
      </c>
      <c r="M98" s="52">
        <v>7161564.3558487501</v>
      </c>
      <c r="N98" s="52">
        <f t="shared" si="7"/>
        <v>12780841.63709875</v>
      </c>
      <c r="Q98" s="56" t="s">
        <v>144</v>
      </c>
      <c r="R98" s="144">
        <f t="shared" si="8"/>
        <v>9753892.6658653803</v>
      </c>
      <c r="S98" s="144">
        <f t="shared" si="9"/>
        <v>10080496.146747069</v>
      </c>
      <c r="T98" s="144">
        <f t="shared" si="10"/>
        <v>19834388.812612452</v>
      </c>
    </row>
    <row r="99" spans="1:20" x14ac:dyDescent="0.3">
      <c r="A99" s="61">
        <v>47514</v>
      </c>
      <c r="B99" s="52">
        <v>0</v>
      </c>
      <c r="C99" s="52">
        <v>0</v>
      </c>
      <c r="D99" s="52">
        <f t="shared" si="6"/>
        <v>0</v>
      </c>
      <c r="F99" s="61">
        <v>47514</v>
      </c>
      <c r="G99" s="52">
        <v>0</v>
      </c>
      <c r="H99" s="52">
        <v>0</v>
      </c>
      <c r="I99" s="52">
        <f t="shared" si="5"/>
        <v>0</v>
      </c>
      <c r="K99" s="61">
        <v>47514</v>
      </c>
      <c r="L99" s="52">
        <v>0</v>
      </c>
      <c r="M99" s="52">
        <v>0</v>
      </c>
      <c r="N99" s="52">
        <f t="shared" si="7"/>
        <v>0</v>
      </c>
      <c r="Q99" s="56" t="s">
        <v>145</v>
      </c>
      <c r="R99" s="144">
        <f t="shared" si="8"/>
        <v>0</v>
      </c>
      <c r="S99" s="144">
        <f t="shared" si="9"/>
        <v>0</v>
      </c>
      <c r="T99" s="144">
        <f t="shared" si="10"/>
        <v>0</v>
      </c>
    </row>
    <row r="100" spans="1:20" x14ac:dyDescent="0.3">
      <c r="A100" s="61">
        <v>47542</v>
      </c>
      <c r="B100" s="52">
        <v>0</v>
      </c>
      <c r="C100" s="52">
        <v>0</v>
      </c>
      <c r="D100" s="52">
        <f t="shared" si="6"/>
        <v>0</v>
      </c>
      <c r="F100" s="61">
        <v>47542</v>
      </c>
      <c r="G100" s="52">
        <v>0</v>
      </c>
      <c r="H100" s="52">
        <v>0</v>
      </c>
      <c r="I100" s="52">
        <f t="shared" si="5"/>
        <v>0</v>
      </c>
      <c r="K100" s="61">
        <v>47542</v>
      </c>
      <c r="L100" s="52">
        <v>0</v>
      </c>
      <c r="M100" s="52">
        <v>0</v>
      </c>
      <c r="N100" s="52">
        <f t="shared" si="7"/>
        <v>0</v>
      </c>
      <c r="Q100" s="56" t="s">
        <v>146</v>
      </c>
      <c r="R100" s="144">
        <f t="shared" si="8"/>
        <v>0</v>
      </c>
      <c r="S100" s="144">
        <f t="shared" si="9"/>
        <v>0</v>
      </c>
      <c r="T100" s="144">
        <f t="shared" si="10"/>
        <v>0</v>
      </c>
    </row>
    <row r="101" spans="1:20" x14ac:dyDescent="0.3">
      <c r="A101" s="61">
        <v>47573</v>
      </c>
      <c r="B101" s="52">
        <v>0</v>
      </c>
      <c r="C101" s="52">
        <v>0</v>
      </c>
      <c r="D101" s="52">
        <f t="shared" si="6"/>
        <v>0</v>
      </c>
      <c r="F101" s="61">
        <v>47573</v>
      </c>
      <c r="G101" s="52">
        <v>0</v>
      </c>
      <c r="H101" s="52">
        <v>0</v>
      </c>
      <c r="I101" s="52">
        <f t="shared" si="5"/>
        <v>0</v>
      </c>
      <c r="K101" s="61">
        <v>47573</v>
      </c>
      <c r="L101" s="52">
        <v>0</v>
      </c>
      <c r="M101" s="52">
        <v>0</v>
      </c>
      <c r="N101" s="52">
        <f t="shared" si="7"/>
        <v>0</v>
      </c>
      <c r="Q101" s="56" t="s">
        <v>147</v>
      </c>
      <c r="R101" s="144">
        <f t="shared" si="8"/>
        <v>0</v>
      </c>
      <c r="S101" s="144">
        <f t="shared" si="9"/>
        <v>0</v>
      </c>
      <c r="T101" s="144">
        <f t="shared" si="10"/>
        <v>0</v>
      </c>
    </row>
    <row r="102" spans="1:20" x14ac:dyDescent="0.3">
      <c r="A102" s="61">
        <v>47603</v>
      </c>
      <c r="B102" s="52">
        <v>0</v>
      </c>
      <c r="C102" s="52">
        <v>0</v>
      </c>
      <c r="D102" s="52">
        <f t="shared" si="6"/>
        <v>0</v>
      </c>
      <c r="F102" s="61">
        <v>47603</v>
      </c>
      <c r="G102" s="52">
        <v>0</v>
      </c>
      <c r="H102" s="52">
        <v>0</v>
      </c>
      <c r="I102" s="52">
        <f t="shared" si="5"/>
        <v>0</v>
      </c>
      <c r="K102" s="61">
        <v>47603</v>
      </c>
      <c r="L102" s="52">
        <v>0</v>
      </c>
      <c r="M102" s="52">
        <v>0</v>
      </c>
      <c r="N102" s="52">
        <f t="shared" si="7"/>
        <v>0</v>
      </c>
      <c r="Q102" s="56" t="s">
        <v>148</v>
      </c>
      <c r="R102" s="144">
        <f t="shared" si="8"/>
        <v>0</v>
      </c>
      <c r="S102" s="144">
        <f t="shared" si="9"/>
        <v>0</v>
      </c>
      <c r="T102" s="144">
        <f t="shared" si="10"/>
        <v>0</v>
      </c>
    </row>
    <row r="103" spans="1:20" x14ac:dyDescent="0.3">
      <c r="A103" s="61">
        <v>47634</v>
      </c>
      <c r="B103" s="52">
        <v>0</v>
      </c>
      <c r="C103" s="52">
        <v>0</v>
      </c>
      <c r="D103" s="52">
        <f t="shared" si="6"/>
        <v>0</v>
      </c>
      <c r="F103" s="61">
        <v>47634</v>
      </c>
      <c r="G103" s="52">
        <v>0</v>
      </c>
      <c r="H103" s="52">
        <v>0</v>
      </c>
      <c r="I103" s="52">
        <f t="shared" si="5"/>
        <v>0</v>
      </c>
      <c r="K103" s="61">
        <v>47634</v>
      </c>
      <c r="L103" s="52">
        <v>0</v>
      </c>
      <c r="M103" s="52">
        <v>0</v>
      </c>
      <c r="N103" s="52">
        <f t="shared" si="7"/>
        <v>0</v>
      </c>
      <c r="Q103" s="56" t="s">
        <v>149</v>
      </c>
      <c r="R103" s="144">
        <f t="shared" si="8"/>
        <v>0</v>
      </c>
      <c r="S103" s="144">
        <f t="shared" si="9"/>
        <v>0</v>
      </c>
      <c r="T103" s="144">
        <f t="shared" si="10"/>
        <v>0</v>
      </c>
    </row>
    <row r="104" spans="1:20" x14ac:dyDescent="0.3">
      <c r="A104" s="61">
        <v>47664</v>
      </c>
      <c r="B104" s="52">
        <v>3000000</v>
      </c>
      <c r="C104" s="52">
        <v>2060619.3904160999</v>
      </c>
      <c r="D104" s="52">
        <f t="shared" si="6"/>
        <v>5060619.3904160997</v>
      </c>
      <c r="F104" s="61">
        <v>47664</v>
      </c>
      <c r="G104" s="52">
        <v>1269750.5197505199</v>
      </c>
      <c r="H104" s="52">
        <v>849206.00047006295</v>
      </c>
      <c r="I104" s="52">
        <f t="shared" si="5"/>
        <v>2118956.5202205828</v>
      </c>
      <c r="K104" s="61">
        <v>47664</v>
      </c>
      <c r="L104" s="52">
        <v>5619277.28125</v>
      </c>
      <c r="M104" s="52">
        <v>6998402.9015241703</v>
      </c>
      <c r="N104" s="52">
        <f t="shared" si="7"/>
        <v>12617680.182774171</v>
      </c>
      <c r="Q104" s="56" t="s">
        <v>150</v>
      </c>
      <c r="R104" s="144">
        <f t="shared" si="8"/>
        <v>9889027.8010005206</v>
      </c>
      <c r="S104" s="144">
        <f t="shared" si="9"/>
        <v>9908228.2924103327</v>
      </c>
      <c r="T104" s="144">
        <f t="shared" si="10"/>
        <v>19797256.093410853</v>
      </c>
    </row>
    <row r="105" spans="1:20" x14ac:dyDescent="0.3">
      <c r="A105" s="61">
        <v>47695</v>
      </c>
      <c r="B105" s="52">
        <v>0</v>
      </c>
      <c r="C105" s="52">
        <v>0</v>
      </c>
      <c r="D105" s="52">
        <f t="shared" si="6"/>
        <v>0</v>
      </c>
      <c r="F105" s="61">
        <v>47695</v>
      </c>
      <c r="G105" s="52">
        <v>0</v>
      </c>
      <c r="H105" s="52">
        <v>0</v>
      </c>
      <c r="I105" s="52">
        <f t="shared" si="5"/>
        <v>0</v>
      </c>
      <c r="K105" s="61">
        <v>47695</v>
      </c>
      <c r="L105" s="52">
        <v>0</v>
      </c>
      <c r="M105" s="52">
        <v>0</v>
      </c>
      <c r="N105" s="52">
        <f t="shared" si="7"/>
        <v>0</v>
      </c>
      <c r="Q105" s="56" t="s">
        <v>151</v>
      </c>
      <c r="R105" s="144">
        <f t="shared" si="8"/>
        <v>0</v>
      </c>
      <c r="S105" s="144">
        <f t="shared" si="9"/>
        <v>0</v>
      </c>
      <c r="T105" s="144">
        <f t="shared" si="10"/>
        <v>0</v>
      </c>
    </row>
    <row r="106" spans="1:20" x14ac:dyDescent="0.3">
      <c r="A106" s="61">
        <v>47726</v>
      </c>
      <c r="B106" s="52">
        <v>0</v>
      </c>
      <c r="C106" s="52">
        <v>0</v>
      </c>
      <c r="D106" s="52">
        <f t="shared" si="6"/>
        <v>0</v>
      </c>
      <c r="F106" s="61">
        <v>47726</v>
      </c>
      <c r="G106" s="52">
        <v>0</v>
      </c>
      <c r="H106" s="52">
        <v>0</v>
      </c>
      <c r="I106" s="52">
        <f t="shared" si="5"/>
        <v>0</v>
      </c>
      <c r="K106" s="61">
        <v>47726</v>
      </c>
      <c r="L106" s="52">
        <v>0</v>
      </c>
      <c r="M106" s="52">
        <v>0</v>
      </c>
      <c r="N106" s="52">
        <f t="shared" si="7"/>
        <v>0</v>
      </c>
      <c r="Q106" s="56" t="s">
        <v>152</v>
      </c>
      <c r="R106" s="144">
        <f t="shared" si="8"/>
        <v>0</v>
      </c>
      <c r="S106" s="144">
        <f t="shared" si="9"/>
        <v>0</v>
      </c>
      <c r="T106" s="144">
        <f t="shared" si="10"/>
        <v>0</v>
      </c>
    </row>
    <row r="107" spans="1:20" x14ac:dyDescent="0.3">
      <c r="A107" s="61">
        <v>47756</v>
      </c>
      <c r="B107" s="52">
        <v>0</v>
      </c>
      <c r="C107" s="52">
        <v>0</v>
      </c>
      <c r="D107" s="52">
        <f t="shared" si="6"/>
        <v>0</v>
      </c>
      <c r="F107" s="61">
        <v>47756</v>
      </c>
      <c r="G107" s="52">
        <v>0</v>
      </c>
      <c r="H107" s="52">
        <v>0</v>
      </c>
      <c r="I107" s="52">
        <f t="shared" si="5"/>
        <v>0</v>
      </c>
      <c r="K107" s="61">
        <v>47756</v>
      </c>
      <c r="L107" s="52">
        <v>0</v>
      </c>
      <c r="M107" s="52">
        <v>0</v>
      </c>
      <c r="N107" s="52">
        <f t="shared" si="7"/>
        <v>0</v>
      </c>
      <c r="Q107" s="56" t="s">
        <v>153</v>
      </c>
      <c r="R107" s="144">
        <f t="shared" si="8"/>
        <v>0</v>
      </c>
      <c r="S107" s="144">
        <f t="shared" si="9"/>
        <v>0</v>
      </c>
      <c r="T107" s="144">
        <f t="shared" si="10"/>
        <v>0</v>
      </c>
    </row>
    <row r="108" spans="1:20" x14ac:dyDescent="0.3">
      <c r="A108" s="61">
        <v>47787</v>
      </c>
      <c r="B108" s="52">
        <v>0</v>
      </c>
      <c r="C108" s="52">
        <v>0</v>
      </c>
      <c r="D108" s="52">
        <f t="shared" si="6"/>
        <v>0</v>
      </c>
      <c r="F108" s="61">
        <v>47787</v>
      </c>
      <c r="G108" s="52">
        <v>0</v>
      </c>
      <c r="H108" s="52">
        <v>0</v>
      </c>
      <c r="I108" s="52">
        <f t="shared" si="5"/>
        <v>0</v>
      </c>
      <c r="K108" s="61">
        <v>47787</v>
      </c>
      <c r="L108" s="52">
        <v>0</v>
      </c>
      <c r="M108" s="52">
        <v>0</v>
      </c>
      <c r="N108" s="52">
        <f t="shared" si="7"/>
        <v>0</v>
      </c>
      <c r="Q108" s="56" t="s">
        <v>154</v>
      </c>
      <c r="R108" s="144">
        <f t="shared" si="8"/>
        <v>0</v>
      </c>
      <c r="S108" s="144">
        <f t="shared" si="9"/>
        <v>0</v>
      </c>
      <c r="T108" s="144">
        <f t="shared" si="10"/>
        <v>0</v>
      </c>
    </row>
    <row r="109" spans="1:20" x14ac:dyDescent="0.3">
      <c r="A109" s="61">
        <v>47817</v>
      </c>
      <c r="B109" s="52">
        <v>0</v>
      </c>
      <c r="C109" s="52">
        <v>0</v>
      </c>
      <c r="D109" s="52">
        <f t="shared" si="6"/>
        <v>0</v>
      </c>
      <c r="F109" s="61">
        <v>47817</v>
      </c>
      <c r="G109" s="52">
        <v>0</v>
      </c>
      <c r="H109" s="52">
        <v>0</v>
      </c>
      <c r="I109" s="52">
        <f t="shared" si="5"/>
        <v>0</v>
      </c>
      <c r="K109" s="61">
        <v>47817</v>
      </c>
      <c r="L109" s="52">
        <v>0</v>
      </c>
      <c r="M109" s="52">
        <v>0</v>
      </c>
      <c r="N109" s="52">
        <f t="shared" si="7"/>
        <v>0</v>
      </c>
      <c r="Q109" s="56" t="s">
        <v>155</v>
      </c>
      <c r="R109" s="144">
        <f t="shared" si="8"/>
        <v>0</v>
      </c>
      <c r="S109" s="144">
        <f t="shared" si="9"/>
        <v>0</v>
      </c>
      <c r="T109" s="144">
        <f t="shared" si="10"/>
        <v>0</v>
      </c>
    </row>
    <row r="110" spans="1:20" x14ac:dyDescent="0.3">
      <c r="A110" s="61">
        <v>47848</v>
      </c>
      <c r="B110" s="52">
        <v>3000000</v>
      </c>
      <c r="C110" s="52">
        <v>2016706.9725158899</v>
      </c>
      <c r="D110" s="52">
        <f t="shared" si="6"/>
        <v>5016706.9725158904</v>
      </c>
      <c r="F110" s="61">
        <v>47848</v>
      </c>
      <c r="G110" s="52">
        <v>1269750.5197505199</v>
      </c>
      <c r="H110" s="52">
        <v>830502.07347131299</v>
      </c>
      <c r="I110" s="52">
        <f t="shared" si="5"/>
        <v>2100252.593221833</v>
      </c>
      <c r="K110" s="61">
        <v>47848</v>
      </c>
      <c r="L110" s="52">
        <v>5619277.28125</v>
      </c>
      <c r="M110" s="52">
        <v>6915503.0255452599</v>
      </c>
      <c r="N110" s="52">
        <f t="shared" si="7"/>
        <v>12534780.30679526</v>
      </c>
      <c r="Q110" s="56" t="s">
        <v>156</v>
      </c>
      <c r="R110" s="144">
        <f t="shared" si="8"/>
        <v>9889027.8010005206</v>
      </c>
      <c r="S110" s="144">
        <f t="shared" si="9"/>
        <v>9762712.0715324618</v>
      </c>
      <c r="T110" s="144">
        <f t="shared" si="10"/>
        <v>19651739.872532982</v>
      </c>
    </row>
    <row r="111" spans="1:20" x14ac:dyDescent="0.3">
      <c r="A111" s="61">
        <v>47879</v>
      </c>
      <c r="B111" s="52">
        <v>0</v>
      </c>
      <c r="C111" s="52">
        <v>0</v>
      </c>
      <c r="D111" s="52">
        <f t="shared" si="6"/>
        <v>0</v>
      </c>
      <c r="F111" s="61">
        <v>47879</v>
      </c>
      <c r="G111" s="52">
        <v>0</v>
      </c>
      <c r="H111" s="52">
        <v>0</v>
      </c>
      <c r="I111" s="52">
        <f t="shared" si="5"/>
        <v>0</v>
      </c>
      <c r="K111" s="61">
        <v>47879</v>
      </c>
      <c r="L111" s="52">
        <v>0</v>
      </c>
      <c r="M111" s="52">
        <v>0</v>
      </c>
      <c r="N111" s="52">
        <f t="shared" si="7"/>
        <v>0</v>
      </c>
      <c r="Q111" s="56" t="s">
        <v>157</v>
      </c>
      <c r="R111" s="144">
        <f t="shared" si="8"/>
        <v>0</v>
      </c>
      <c r="S111" s="144">
        <f t="shared" si="9"/>
        <v>0</v>
      </c>
      <c r="T111" s="144">
        <f t="shared" si="10"/>
        <v>0</v>
      </c>
    </row>
    <row r="112" spans="1:20" x14ac:dyDescent="0.3">
      <c r="A112" s="61">
        <v>47907</v>
      </c>
      <c r="B112" s="52">
        <v>0</v>
      </c>
      <c r="C112" s="52">
        <v>0</v>
      </c>
      <c r="D112" s="52">
        <f t="shared" si="6"/>
        <v>0</v>
      </c>
      <c r="F112" s="61">
        <v>47907</v>
      </c>
      <c r="G112" s="52">
        <v>0</v>
      </c>
      <c r="H112" s="52">
        <v>0</v>
      </c>
      <c r="I112" s="52">
        <f t="shared" si="5"/>
        <v>0</v>
      </c>
      <c r="K112" s="61">
        <v>47907</v>
      </c>
      <c r="L112" s="52">
        <v>0</v>
      </c>
      <c r="M112" s="52">
        <v>0</v>
      </c>
      <c r="N112" s="52">
        <f t="shared" si="7"/>
        <v>0</v>
      </c>
      <c r="Q112" s="56" t="s">
        <v>158</v>
      </c>
      <c r="R112" s="144">
        <f t="shared" si="8"/>
        <v>0</v>
      </c>
      <c r="S112" s="144">
        <f t="shared" si="9"/>
        <v>0</v>
      </c>
      <c r="T112" s="144">
        <f t="shared" si="10"/>
        <v>0</v>
      </c>
    </row>
    <row r="113" spans="1:20" x14ac:dyDescent="0.3">
      <c r="A113" s="61">
        <v>47938</v>
      </c>
      <c r="B113" s="52">
        <v>0</v>
      </c>
      <c r="C113" s="52">
        <v>0</v>
      </c>
      <c r="D113" s="52">
        <f t="shared" si="6"/>
        <v>0</v>
      </c>
      <c r="F113" s="61">
        <v>47938</v>
      </c>
      <c r="G113" s="52">
        <v>0</v>
      </c>
      <c r="H113" s="52">
        <v>0</v>
      </c>
      <c r="I113" s="52">
        <f t="shared" si="5"/>
        <v>0</v>
      </c>
      <c r="K113" s="61">
        <v>47938</v>
      </c>
      <c r="L113" s="52">
        <v>0</v>
      </c>
      <c r="M113" s="52">
        <v>0</v>
      </c>
      <c r="N113" s="52">
        <f t="shared" si="7"/>
        <v>0</v>
      </c>
      <c r="Q113" s="56" t="s">
        <v>159</v>
      </c>
      <c r="R113" s="144">
        <f t="shared" si="8"/>
        <v>0</v>
      </c>
      <c r="S113" s="144">
        <f t="shared" si="9"/>
        <v>0</v>
      </c>
      <c r="T113" s="144">
        <f t="shared" si="10"/>
        <v>0</v>
      </c>
    </row>
    <row r="114" spans="1:20" x14ac:dyDescent="0.3">
      <c r="A114" s="61">
        <v>47968</v>
      </c>
      <c r="B114" s="52">
        <v>0</v>
      </c>
      <c r="C114" s="52">
        <v>0</v>
      </c>
      <c r="D114" s="52">
        <f t="shared" si="6"/>
        <v>0</v>
      </c>
      <c r="F114" s="61">
        <v>47968</v>
      </c>
      <c r="G114" s="52">
        <v>0</v>
      </c>
      <c r="H114" s="52">
        <v>0</v>
      </c>
      <c r="I114" s="52">
        <f t="shared" si="5"/>
        <v>0</v>
      </c>
      <c r="K114" s="61">
        <v>47968</v>
      </c>
      <c r="L114" s="52">
        <v>0</v>
      </c>
      <c r="M114" s="52">
        <v>0</v>
      </c>
      <c r="N114" s="52">
        <f t="shared" si="7"/>
        <v>0</v>
      </c>
      <c r="Q114" s="56" t="s">
        <v>160</v>
      </c>
      <c r="R114" s="144">
        <f t="shared" si="8"/>
        <v>0</v>
      </c>
      <c r="S114" s="144">
        <f t="shared" si="9"/>
        <v>0</v>
      </c>
      <c r="T114" s="144">
        <f t="shared" si="10"/>
        <v>0</v>
      </c>
    </row>
    <row r="115" spans="1:20" x14ac:dyDescent="0.3">
      <c r="A115" s="61">
        <v>47999</v>
      </c>
      <c r="B115" s="52">
        <v>0</v>
      </c>
      <c r="C115" s="52">
        <v>0</v>
      </c>
      <c r="D115" s="52">
        <f t="shared" si="6"/>
        <v>0</v>
      </c>
      <c r="F115" s="61">
        <v>47999</v>
      </c>
      <c r="G115" s="52">
        <v>0</v>
      </c>
      <c r="H115" s="52">
        <v>0</v>
      </c>
      <c r="I115" s="52">
        <f t="shared" si="5"/>
        <v>0</v>
      </c>
      <c r="K115" s="61">
        <v>47999</v>
      </c>
      <c r="L115" s="52">
        <v>0</v>
      </c>
      <c r="M115" s="52">
        <v>0</v>
      </c>
      <c r="N115" s="52">
        <f t="shared" si="7"/>
        <v>0</v>
      </c>
      <c r="Q115" s="56" t="s">
        <v>161</v>
      </c>
      <c r="R115" s="144">
        <f t="shared" si="8"/>
        <v>0</v>
      </c>
      <c r="S115" s="144">
        <f t="shared" si="9"/>
        <v>0</v>
      </c>
      <c r="T115" s="144">
        <f t="shared" si="10"/>
        <v>0</v>
      </c>
    </row>
    <row r="116" spans="1:20" x14ac:dyDescent="0.3">
      <c r="A116" s="61">
        <v>48029</v>
      </c>
      <c r="B116" s="52">
        <v>3000000</v>
      </c>
      <c r="C116" s="52">
        <v>1953558.7101430399</v>
      </c>
      <c r="D116" s="52">
        <f t="shared" si="6"/>
        <v>4953558.7101430399</v>
      </c>
      <c r="F116" s="61">
        <v>48029</v>
      </c>
      <c r="G116" s="52">
        <v>1269750.5197505199</v>
      </c>
      <c r="H116" s="52">
        <v>803876.17189680506</v>
      </c>
      <c r="I116" s="52">
        <f t="shared" si="5"/>
        <v>2073626.6916473249</v>
      </c>
      <c r="K116" s="61">
        <v>48029</v>
      </c>
      <c r="L116" s="52">
        <v>5619277.28125</v>
      </c>
      <c r="M116" s="52">
        <v>6765300.0828281902</v>
      </c>
      <c r="N116" s="52">
        <f t="shared" si="7"/>
        <v>12384577.36407819</v>
      </c>
      <c r="Q116" s="56" t="s">
        <v>162</v>
      </c>
      <c r="R116" s="144">
        <f t="shared" si="8"/>
        <v>9889027.8010005206</v>
      </c>
      <c r="S116" s="144">
        <f t="shared" si="9"/>
        <v>9522734.9648680352</v>
      </c>
      <c r="T116" s="144">
        <f t="shared" si="10"/>
        <v>19411762.765868556</v>
      </c>
    </row>
    <row r="117" spans="1:20" x14ac:dyDescent="0.3">
      <c r="A117" s="61">
        <v>48060</v>
      </c>
      <c r="B117" s="52">
        <v>0</v>
      </c>
      <c r="C117" s="52">
        <v>0</v>
      </c>
      <c r="D117" s="52">
        <f t="shared" si="6"/>
        <v>0</v>
      </c>
      <c r="F117" s="61">
        <v>48060</v>
      </c>
      <c r="G117" s="52">
        <v>0</v>
      </c>
      <c r="H117" s="52">
        <v>0</v>
      </c>
      <c r="I117" s="52">
        <f t="shared" si="5"/>
        <v>0</v>
      </c>
      <c r="K117" s="61">
        <v>48060</v>
      </c>
      <c r="L117" s="52">
        <v>0</v>
      </c>
      <c r="M117" s="52">
        <v>0</v>
      </c>
      <c r="N117" s="52">
        <f t="shared" si="7"/>
        <v>0</v>
      </c>
      <c r="Q117" s="56" t="s">
        <v>163</v>
      </c>
      <c r="R117" s="144">
        <f t="shared" si="8"/>
        <v>0</v>
      </c>
      <c r="S117" s="144">
        <f t="shared" si="9"/>
        <v>0</v>
      </c>
      <c r="T117" s="144">
        <f t="shared" si="10"/>
        <v>0</v>
      </c>
    </row>
    <row r="118" spans="1:20" x14ac:dyDescent="0.3">
      <c r="A118" s="61">
        <v>48091</v>
      </c>
      <c r="B118" s="52">
        <v>0</v>
      </c>
      <c r="C118" s="52">
        <v>0</v>
      </c>
      <c r="D118" s="52">
        <f t="shared" si="6"/>
        <v>0</v>
      </c>
      <c r="F118" s="61">
        <v>48091</v>
      </c>
      <c r="G118" s="52">
        <v>0</v>
      </c>
      <c r="H118" s="52">
        <v>0</v>
      </c>
      <c r="I118" s="52">
        <f t="shared" si="5"/>
        <v>0</v>
      </c>
      <c r="K118" s="61">
        <v>48091</v>
      </c>
      <c r="L118" s="52">
        <v>0</v>
      </c>
      <c r="M118" s="52">
        <v>0</v>
      </c>
      <c r="N118" s="52">
        <f t="shared" si="7"/>
        <v>0</v>
      </c>
      <c r="Q118" s="56" t="s">
        <v>164</v>
      </c>
      <c r="R118" s="144">
        <f t="shared" si="8"/>
        <v>0</v>
      </c>
      <c r="S118" s="144">
        <f t="shared" si="9"/>
        <v>0</v>
      </c>
      <c r="T118" s="144">
        <f t="shared" si="10"/>
        <v>0</v>
      </c>
    </row>
    <row r="119" spans="1:20" x14ac:dyDescent="0.3">
      <c r="A119" s="61">
        <v>48121</v>
      </c>
      <c r="B119" s="52">
        <v>0</v>
      </c>
      <c r="C119" s="52">
        <v>0</v>
      </c>
      <c r="D119" s="52">
        <f t="shared" si="6"/>
        <v>0</v>
      </c>
      <c r="F119" s="61">
        <v>48121</v>
      </c>
      <c r="G119" s="52">
        <v>0</v>
      </c>
      <c r="H119" s="52">
        <v>0</v>
      </c>
      <c r="I119" s="52">
        <f t="shared" si="5"/>
        <v>0</v>
      </c>
      <c r="K119" s="61">
        <v>48121</v>
      </c>
      <c r="L119" s="52">
        <v>0</v>
      </c>
      <c r="M119" s="52">
        <v>0</v>
      </c>
      <c r="N119" s="52">
        <f t="shared" si="7"/>
        <v>0</v>
      </c>
      <c r="Q119" s="56" t="s">
        <v>165</v>
      </c>
      <c r="R119" s="144">
        <f t="shared" si="8"/>
        <v>0</v>
      </c>
      <c r="S119" s="144">
        <f t="shared" si="9"/>
        <v>0</v>
      </c>
      <c r="T119" s="144">
        <f t="shared" si="10"/>
        <v>0</v>
      </c>
    </row>
    <row r="120" spans="1:20" x14ac:dyDescent="0.3">
      <c r="A120" s="61">
        <v>48152</v>
      </c>
      <c r="B120" s="52">
        <v>0</v>
      </c>
      <c r="C120" s="52">
        <v>0</v>
      </c>
      <c r="D120" s="52">
        <f t="shared" si="6"/>
        <v>0</v>
      </c>
      <c r="F120" s="61">
        <v>48152</v>
      </c>
      <c r="G120" s="52">
        <v>0</v>
      </c>
      <c r="H120" s="52">
        <v>0</v>
      </c>
      <c r="I120" s="52">
        <f t="shared" si="5"/>
        <v>0</v>
      </c>
      <c r="K120" s="61">
        <v>48152</v>
      </c>
      <c r="L120" s="52">
        <v>0</v>
      </c>
      <c r="M120" s="52">
        <v>0</v>
      </c>
      <c r="N120" s="52">
        <f t="shared" si="7"/>
        <v>0</v>
      </c>
      <c r="Q120" s="56" t="s">
        <v>166</v>
      </c>
      <c r="R120" s="144">
        <f t="shared" si="8"/>
        <v>0</v>
      </c>
      <c r="S120" s="144">
        <f t="shared" si="9"/>
        <v>0</v>
      </c>
      <c r="T120" s="144">
        <f t="shared" si="10"/>
        <v>0</v>
      </c>
    </row>
    <row r="121" spans="1:20" x14ac:dyDescent="0.3">
      <c r="A121" s="61">
        <v>48182</v>
      </c>
      <c r="B121" s="52">
        <v>0</v>
      </c>
      <c r="C121" s="52">
        <v>0</v>
      </c>
      <c r="D121" s="52">
        <f t="shared" si="6"/>
        <v>0</v>
      </c>
      <c r="F121" s="61">
        <v>48182</v>
      </c>
      <c r="G121" s="52">
        <v>0</v>
      </c>
      <c r="H121" s="52">
        <v>0</v>
      </c>
      <c r="I121" s="52">
        <f t="shared" ref="I121:I184" si="11">H121+G121</f>
        <v>0</v>
      </c>
      <c r="K121" s="61">
        <v>48182</v>
      </c>
      <c r="L121" s="52">
        <v>0</v>
      </c>
      <c r="M121" s="52">
        <v>0</v>
      </c>
      <c r="N121" s="52">
        <f t="shared" si="7"/>
        <v>0</v>
      </c>
      <c r="Q121" s="56" t="s">
        <v>167</v>
      </c>
      <c r="R121" s="144">
        <f t="shared" si="8"/>
        <v>0</v>
      </c>
      <c r="S121" s="144">
        <f t="shared" si="9"/>
        <v>0</v>
      </c>
      <c r="T121" s="144">
        <f t="shared" si="10"/>
        <v>0</v>
      </c>
    </row>
    <row r="122" spans="1:20" x14ac:dyDescent="0.3">
      <c r="A122" s="61">
        <v>48213</v>
      </c>
      <c r="B122" s="52">
        <v>3000000</v>
      </c>
      <c r="C122" s="52">
        <v>1913092.66723237</v>
      </c>
      <c r="D122" s="52">
        <f t="shared" si="6"/>
        <v>4913092.66723237</v>
      </c>
      <c r="F122" s="61">
        <v>48213</v>
      </c>
      <c r="G122" s="52">
        <v>1269750.5197505199</v>
      </c>
      <c r="H122" s="52">
        <v>786582.03705403104</v>
      </c>
      <c r="I122" s="52">
        <f t="shared" si="11"/>
        <v>2056332.5568045508</v>
      </c>
      <c r="K122" s="61">
        <v>48213</v>
      </c>
      <c r="L122" s="52">
        <v>5619277.28125</v>
      </c>
      <c r="M122" s="52">
        <v>6693211.5793200796</v>
      </c>
      <c r="N122" s="52">
        <f t="shared" si="7"/>
        <v>12312488.860570081</v>
      </c>
      <c r="Q122" s="56" t="s">
        <v>168</v>
      </c>
      <c r="R122" s="144">
        <f t="shared" si="8"/>
        <v>9889027.8010005206</v>
      </c>
      <c r="S122" s="144">
        <f t="shared" si="9"/>
        <v>9392886.2836064808</v>
      </c>
      <c r="T122" s="144">
        <f t="shared" si="10"/>
        <v>19281914.084607001</v>
      </c>
    </row>
    <row r="123" spans="1:20" x14ac:dyDescent="0.3">
      <c r="A123" s="61">
        <v>48244</v>
      </c>
      <c r="B123" s="52">
        <v>0</v>
      </c>
      <c r="C123" s="52">
        <v>0</v>
      </c>
      <c r="D123" s="52">
        <f t="shared" si="6"/>
        <v>0</v>
      </c>
      <c r="F123" s="61">
        <v>48244</v>
      </c>
      <c r="G123" s="52">
        <v>0</v>
      </c>
      <c r="H123" s="52">
        <v>0</v>
      </c>
      <c r="I123" s="52">
        <f t="shared" si="11"/>
        <v>0</v>
      </c>
      <c r="K123" s="61">
        <v>48244</v>
      </c>
      <c r="L123" s="52">
        <v>0</v>
      </c>
      <c r="M123" s="52">
        <v>0</v>
      </c>
      <c r="N123" s="52">
        <f t="shared" si="7"/>
        <v>0</v>
      </c>
      <c r="Q123" s="56" t="s">
        <v>169</v>
      </c>
      <c r="R123" s="144">
        <f t="shared" si="8"/>
        <v>0</v>
      </c>
      <c r="S123" s="144">
        <f t="shared" si="9"/>
        <v>0</v>
      </c>
      <c r="T123" s="144">
        <f t="shared" si="10"/>
        <v>0</v>
      </c>
    </row>
    <row r="124" spans="1:20" x14ac:dyDescent="0.3">
      <c r="A124" s="61">
        <v>48273</v>
      </c>
      <c r="B124" s="52">
        <v>0</v>
      </c>
      <c r="C124" s="52">
        <v>0</v>
      </c>
      <c r="D124" s="52">
        <f t="shared" si="6"/>
        <v>0</v>
      </c>
      <c r="F124" s="61">
        <v>48273</v>
      </c>
      <c r="G124" s="52">
        <v>0</v>
      </c>
      <c r="H124" s="52">
        <v>0</v>
      </c>
      <c r="I124" s="52">
        <f t="shared" si="11"/>
        <v>0</v>
      </c>
      <c r="K124" s="61">
        <v>48273</v>
      </c>
      <c r="L124" s="52">
        <v>0</v>
      </c>
      <c r="M124" s="52">
        <v>0</v>
      </c>
      <c r="N124" s="52">
        <f t="shared" si="7"/>
        <v>0</v>
      </c>
      <c r="Q124" s="56" t="s">
        <v>170</v>
      </c>
      <c r="R124" s="144">
        <f t="shared" si="8"/>
        <v>0</v>
      </c>
      <c r="S124" s="144">
        <f t="shared" si="9"/>
        <v>0</v>
      </c>
      <c r="T124" s="144">
        <f t="shared" si="10"/>
        <v>0</v>
      </c>
    </row>
    <row r="125" spans="1:20" x14ac:dyDescent="0.3">
      <c r="A125" s="61">
        <v>48304</v>
      </c>
      <c r="B125" s="52">
        <v>0</v>
      </c>
      <c r="C125" s="52">
        <v>0</v>
      </c>
      <c r="D125" s="52">
        <f t="shared" si="6"/>
        <v>0</v>
      </c>
      <c r="F125" s="61">
        <v>48304</v>
      </c>
      <c r="G125" s="52">
        <v>0</v>
      </c>
      <c r="H125" s="52">
        <v>0</v>
      </c>
      <c r="I125" s="52">
        <f t="shared" si="11"/>
        <v>0</v>
      </c>
      <c r="K125" s="61">
        <v>48304</v>
      </c>
      <c r="L125" s="52">
        <v>0</v>
      </c>
      <c r="M125" s="52">
        <v>0</v>
      </c>
      <c r="N125" s="52">
        <f t="shared" si="7"/>
        <v>0</v>
      </c>
      <c r="Q125" s="56" t="s">
        <v>171</v>
      </c>
      <c r="R125" s="144">
        <f t="shared" si="8"/>
        <v>0</v>
      </c>
      <c r="S125" s="144">
        <f t="shared" si="9"/>
        <v>0</v>
      </c>
      <c r="T125" s="144">
        <f t="shared" si="10"/>
        <v>0</v>
      </c>
    </row>
    <row r="126" spans="1:20" x14ac:dyDescent="0.3">
      <c r="A126" s="61">
        <v>48334</v>
      </c>
      <c r="B126" s="52">
        <v>0</v>
      </c>
      <c r="C126" s="52">
        <v>0</v>
      </c>
      <c r="D126" s="52">
        <f t="shared" si="6"/>
        <v>0</v>
      </c>
      <c r="F126" s="61">
        <v>48334</v>
      </c>
      <c r="G126" s="52">
        <v>0</v>
      </c>
      <c r="H126" s="52">
        <v>0</v>
      </c>
      <c r="I126" s="52">
        <f t="shared" si="11"/>
        <v>0</v>
      </c>
      <c r="K126" s="61">
        <v>48334</v>
      </c>
      <c r="L126" s="52">
        <v>0</v>
      </c>
      <c r="M126" s="52">
        <v>0</v>
      </c>
      <c r="N126" s="52">
        <f t="shared" si="7"/>
        <v>0</v>
      </c>
      <c r="Q126" s="56" t="s">
        <v>172</v>
      </c>
      <c r="R126" s="144">
        <f t="shared" si="8"/>
        <v>0</v>
      </c>
      <c r="S126" s="144">
        <f t="shared" si="9"/>
        <v>0</v>
      </c>
      <c r="T126" s="144">
        <f t="shared" si="10"/>
        <v>0</v>
      </c>
    </row>
    <row r="127" spans="1:20" x14ac:dyDescent="0.3">
      <c r="A127" s="61">
        <v>48365</v>
      </c>
      <c r="B127" s="52">
        <v>0</v>
      </c>
      <c r="C127" s="52">
        <v>0</v>
      </c>
      <c r="D127" s="52">
        <f t="shared" si="6"/>
        <v>0</v>
      </c>
      <c r="F127" s="61">
        <v>48365</v>
      </c>
      <c r="G127" s="52">
        <v>0</v>
      </c>
      <c r="H127" s="52">
        <v>0</v>
      </c>
      <c r="I127" s="52">
        <f t="shared" si="11"/>
        <v>0</v>
      </c>
      <c r="K127" s="61">
        <v>48365</v>
      </c>
      <c r="L127" s="52">
        <v>0</v>
      </c>
      <c r="M127" s="52">
        <v>0</v>
      </c>
      <c r="N127" s="52">
        <f t="shared" si="7"/>
        <v>0</v>
      </c>
      <c r="Q127" s="56" t="s">
        <v>173</v>
      </c>
      <c r="R127" s="144">
        <f t="shared" si="8"/>
        <v>0</v>
      </c>
      <c r="S127" s="144">
        <f t="shared" si="9"/>
        <v>0</v>
      </c>
      <c r="T127" s="144">
        <f t="shared" si="10"/>
        <v>0</v>
      </c>
    </row>
    <row r="128" spans="1:20" x14ac:dyDescent="0.3">
      <c r="A128" s="61">
        <v>48395</v>
      </c>
      <c r="B128" s="52">
        <v>3000000</v>
      </c>
      <c r="C128" s="52">
        <v>1864143.6202803</v>
      </c>
      <c r="D128" s="52">
        <f t="shared" si="6"/>
        <v>4864143.6202803003</v>
      </c>
      <c r="F128" s="61">
        <v>48395</v>
      </c>
      <c r="G128" s="52">
        <v>1269750.5197505199</v>
      </c>
      <c r="H128" s="52">
        <v>765793.25406311103</v>
      </c>
      <c r="I128" s="52">
        <f t="shared" si="11"/>
        <v>2035543.7738136309</v>
      </c>
      <c r="K128" s="61">
        <v>48395</v>
      </c>
      <c r="L128" s="52">
        <v>5619277.28125</v>
      </c>
      <c r="M128" s="52">
        <v>6590993.5109252902</v>
      </c>
      <c r="N128" s="52">
        <f t="shared" si="7"/>
        <v>12210270.792175289</v>
      </c>
      <c r="Q128" s="56" t="s">
        <v>174</v>
      </c>
      <c r="R128" s="144">
        <f t="shared" si="8"/>
        <v>9889027.8010005206</v>
      </c>
      <c r="S128" s="144">
        <f t="shared" si="9"/>
        <v>9220930.3852687012</v>
      </c>
      <c r="T128" s="144">
        <f t="shared" si="10"/>
        <v>19109958.18626922</v>
      </c>
    </row>
    <row r="129" spans="1:20" x14ac:dyDescent="0.3">
      <c r="A129" s="61">
        <v>48426</v>
      </c>
      <c r="B129" s="52">
        <v>0</v>
      </c>
      <c r="C129" s="52">
        <v>0</v>
      </c>
      <c r="D129" s="52">
        <f t="shared" si="6"/>
        <v>0</v>
      </c>
      <c r="F129" s="61">
        <v>48426</v>
      </c>
      <c r="G129" s="52">
        <v>0</v>
      </c>
      <c r="H129" s="52">
        <v>0</v>
      </c>
      <c r="I129" s="52">
        <f t="shared" si="11"/>
        <v>0</v>
      </c>
      <c r="K129" s="61">
        <v>48426</v>
      </c>
      <c r="L129" s="52">
        <v>0</v>
      </c>
      <c r="M129" s="52">
        <v>0</v>
      </c>
      <c r="N129" s="52">
        <f t="shared" si="7"/>
        <v>0</v>
      </c>
      <c r="Q129" s="56" t="s">
        <v>175</v>
      </c>
      <c r="R129" s="144">
        <f t="shared" si="8"/>
        <v>0</v>
      </c>
      <c r="S129" s="144">
        <f t="shared" si="9"/>
        <v>0</v>
      </c>
      <c r="T129" s="144">
        <f t="shared" si="10"/>
        <v>0</v>
      </c>
    </row>
    <row r="130" spans="1:20" x14ac:dyDescent="0.3">
      <c r="A130" s="61">
        <v>48457</v>
      </c>
      <c r="B130" s="52">
        <v>0</v>
      </c>
      <c r="C130" s="52">
        <v>0</v>
      </c>
      <c r="D130" s="52">
        <f t="shared" si="6"/>
        <v>0</v>
      </c>
      <c r="F130" s="61">
        <v>48457</v>
      </c>
      <c r="G130" s="52">
        <v>0</v>
      </c>
      <c r="H130" s="52">
        <v>0</v>
      </c>
      <c r="I130" s="52">
        <f t="shared" si="11"/>
        <v>0</v>
      </c>
      <c r="K130" s="61">
        <v>48457</v>
      </c>
      <c r="L130" s="52">
        <v>0</v>
      </c>
      <c r="M130" s="52">
        <v>0</v>
      </c>
      <c r="N130" s="52">
        <f t="shared" si="7"/>
        <v>0</v>
      </c>
      <c r="Q130" s="56" t="s">
        <v>176</v>
      </c>
      <c r="R130" s="144">
        <f t="shared" si="8"/>
        <v>0</v>
      </c>
      <c r="S130" s="144">
        <f t="shared" si="9"/>
        <v>0</v>
      </c>
      <c r="T130" s="144">
        <f t="shared" si="10"/>
        <v>0</v>
      </c>
    </row>
    <row r="131" spans="1:20" x14ac:dyDescent="0.3">
      <c r="A131" s="61">
        <v>48487</v>
      </c>
      <c r="B131" s="52">
        <v>0</v>
      </c>
      <c r="C131" s="52">
        <v>0</v>
      </c>
      <c r="D131" s="52">
        <f t="shared" si="6"/>
        <v>0</v>
      </c>
      <c r="F131" s="61">
        <v>48487</v>
      </c>
      <c r="G131" s="52">
        <v>0</v>
      </c>
      <c r="H131" s="52">
        <v>0</v>
      </c>
      <c r="I131" s="52">
        <f t="shared" si="11"/>
        <v>0</v>
      </c>
      <c r="K131" s="61">
        <v>48487</v>
      </c>
      <c r="L131" s="52">
        <v>0</v>
      </c>
      <c r="M131" s="52">
        <v>0</v>
      </c>
      <c r="N131" s="52">
        <f t="shared" si="7"/>
        <v>0</v>
      </c>
      <c r="Q131" s="56" t="s">
        <v>177</v>
      </c>
      <c r="R131" s="144">
        <f t="shared" si="8"/>
        <v>0</v>
      </c>
      <c r="S131" s="144">
        <f t="shared" si="9"/>
        <v>0</v>
      </c>
      <c r="T131" s="144">
        <f t="shared" si="10"/>
        <v>0</v>
      </c>
    </row>
    <row r="132" spans="1:20" x14ac:dyDescent="0.3">
      <c r="A132" s="61">
        <v>48518</v>
      </c>
      <c r="B132" s="52">
        <v>0</v>
      </c>
      <c r="C132" s="52">
        <v>0</v>
      </c>
      <c r="D132" s="52">
        <f t="shared" ref="D132:D195" si="12">B132+C132</f>
        <v>0</v>
      </c>
      <c r="F132" s="61">
        <v>48518</v>
      </c>
      <c r="G132" s="52">
        <v>0</v>
      </c>
      <c r="H132" s="52">
        <v>0</v>
      </c>
      <c r="I132" s="52">
        <f t="shared" si="11"/>
        <v>0</v>
      </c>
      <c r="K132" s="61">
        <v>48518</v>
      </c>
      <c r="L132" s="52">
        <v>0</v>
      </c>
      <c r="M132" s="52">
        <v>0</v>
      </c>
      <c r="N132" s="52">
        <f t="shared" ref="N132:N195" si="13">L132+M132</f>
        <v>0</v>
      </c>
      <c r="Q132" s="56" t="s">
        <v>178</v>
      </c>
      <c r="R132" s="144">
        <f t="shared" ref="R132:R195" si="14">B132+G132+L132</f>
        <v>0</v>
      </c>
      <c r="S132" s="144">
        <f t="shared" ref="S132:S195" si="15">C132+H132+M132</f>
        <v>0</v>
      </c>
      <c r="T132" s="144">
        <f t="shared" ref="T132:T195" si="16">D132+I132+N132</f>
        <v>0</v>
      </c>
    </row>
    <row r="133" spans="1:20" x14ac:dyDescent="0.3">
      <c r="A133" s="61">
        <v>48548</v>
      </c>
      <c r="B133" s="52">
        <v>0</v>
      </c>
      <c r="C133" s="52">
        <v>0</v>
      </c>
      <c r="D133" s="52">
        <f t="shared" si="12"/>
        <v>0</v>
      </c>
      <c r="F133" s="61">
        <v>48548</v>
      </c>
      <c r="G133" s="52">
        <v>0</v>
      </c>
      <c r="H133" s="52">
        <v>0</v>
      </c>
      <c r="I133" s="52">
        <f t="shared" si="11"/>
        <v>0</v>
      </c>
      <c r="K133" s="61">
        <v>48548</v>
      </c>
      <c r="L133" s="52">
        <v>0</v>
      </c>
      <c r="M133" s="52">
        <v>0</v>
      </c>
      <c r="N133" s="52">
        <f t="shared" si="13"/>
        <v>0</v>
      </c>
      <c r="Q133" s="56" t="s">
        <v>179</v>
      </c>
      <c r="R133" s="144">
        <f t="shared" si="14"/>
        <v>0</v>
      </c>
      <c r="S133" s="144">
        <f t="shared" si="15"/>
        <v>0</v>
      </c>
      <c r="T133" s="144">
        <f t="shared" si="16"/>
        <v>0</v>
      </c>
    </row>
    <row r="134" spans="1:20" x14ac:dyDescent="0.3">
      <c r="A134" s="61">
        <v>48579</v>
      </c>
      <c r="B134" s="52">
        <v>3000000</v>
      </c>
      <c r="C134" s="52">
        <v>1814951.24694403</v>
      </c>
      <c r="D134" s="52">
        <f t="shared" si="12"/>
        <v>4814951.2469440298</v>
      </c>
      <c r="F134" s="61">
        <v>48579</v>
      </c>
      <c r="G134" s="52">
        <v>1269750.5197505199</v>
      </c>
      <c r="H134" s="52">
        <v>744900.29547605198</v>
      </c>
      <c r="I134" s="52">
        <f t="shared" si="11"/>
        <v>2014650.8152265719</v>
      </c>
      <c r="K134" s="61">
        <v>48579</v>
      </c>
      <c r="L134" s="52">
        <v>5619277.28125</v>
      </c>
      <c r="M134" s="52">
        <v>6488430.0456013</v>
      </c>
      <c r="N134" s="52">
        <f t="shared" si="13"/>
        <v>12107707.326851301</v>
      </c>
      <c r="Q134" s="56" t="s">
        <v>180</v>
      </c>
      <c r="R134" s="144">
        <f t="shared" si="14"/>
        <v>9889027.8010005206</v>
      </c>
      <c r="S134" s="144">
        <f t="shared" si="15"/>
        <v>9048281.5880213827</v>
      </c>
      <c r="T134" s="144">
        <f t="shared" si="16"/>
        <v>18937309.389021903</v>
      </c>
    </row>
    <row r="135" spans="1:20" x14ac:dyDescent="0.3">
      <c r="A135" s="61">
        <v>48610</v>
      </c>
      <c r="B135" s="52">
        <v>0</v>
      </c>
      <c r="C135" s="52">
        <v>0</v>
      </c>
      <c r="D135" s="52">
        <f t="shared" si="12"/>
        <v>0</v>
      </c>
      <c r="F135" s="61">
        <v>48610</v>
      </c>
      <c r="G135" s="52">
        <v>0</v>
      </c>
      <c r="H135" s="52">
        <v>0</v>
      </c>
      <c r="I135" s="52">
        <f t="shared" si="11"/>
        <v>0</v>
      </c>
      <c r="K135" s="61">
        <v>48610</v>
      </c>
      <c r="L135" s="52">
        <v>0</v>
      </c>
      <c r="M135" s="52">
        <v>0</v>
      </c>
      <c r="N135" s="52">
        <f t="shared" si="13"/>
        <v>0</v>
      </c>
      <c r="Q135" s="56" t="s">
        <v>181</v>
      </c>
      <c r="R135" s="144">
        <f t="shared" si="14"/>
        <v>0</v>
      </c>
      <c r="S135" s="144">
        <f t="shared" si="15"/>
        <v>0</v>
      </c>
      <c r="T135" s="144">
        <f t="shared" si="16"/>
        <v>0</v>
      </c>
    </row>
    <row r="136" spans="1:20" x14ac:dyDescent="0.3">
      <c r="A136" s="61">
        <v>48638</v>
      </c>
      <c r="B136" s="52">
        <v>0</v>
      </c>
      <c r="C136" s="52">
        <v>0</v>
      </c>
      <c r="D136" s="52">
        <f t="shared" si="12"/>
        <v>0</v>
      </c>
      <c r="F136" s="61">
        <v>48638</v>
      </c>
      <c r="G136" s="52">
        <v>0</v>
      </c>
      <c r="H136" s="52">
        <v>0</v>
      </c>
      <c r="I136" s="52">
        <f t="shared" si="11"/>
        <v>0</v>
      </c>
      <c r="K136" s="61">
        <v>48638</v>
      </c>
      <c r="L136" s="52">
        <v>0</v>
      </c>
      <c r="M136" s="52">
        <v>0</v>
      </c>
      <c r="N136" s="52">
        <f t="shared" si="13"/>
        <v>0</v>
      </c>
      <c r="Q136" s="56" t="s">
        <v>182</v>
      </c>
      <c r="R136" s="144">
        <f t="shared" si="14"/>
        <v>0</v>
      </c>
      <c r="S136" s="144">
        <f t="shared" si="15"/>
        <v>0</v>
      </c>
      <c r="T136" s="144">
        <f t="shared" si="16"/>
        <v>0</v>
      </c>
    </row>
    <row r="137" spans="1:20" x14ac:dyDescent="0.3">
      <c r="A137" s="61">
        <v>48669</v>
      </c>
      <c r="B137" s="52">
        <v>0</v>
      </c>
      <c r="C137" s="52">
        <v>0</v>
      </c>
      <c r="D137" s="52">
        <f t="shared" si="12"/>
        <v>0</v>
      </c>
      <c r="F137" s="61">
        <v>48669</v>
      </c>
      <c r="G137" s="52">
        <v>0</v>
      </c>
      <c r="H137" s="52">
        <v>0</v>
      </c>
      <c r="I137" s="52">
        <f t="shared" si="11"/>
        <v>0</v>
      </c>
      <c r="K137" s="61">
        <v>48669</v>
      </c>
      <c r="L137" s="52">
        <v>0</v>
      </c>
      <c r="M137" s="52">
        <v>0</v>
      </c>
      <c r="N137" s="52">
        <f t="shared" si="13"/>
        <v>0</v>
      </c>
      <c r="Q137" s="56" t="s">
        <v>183</v>
      </c>
      <c r="R137" s="144">
        <f t="shared" si="14"/>
        <v>0</v>
      </c>
      <c r="S137" s="144">
        <f t="shared" si="15"/>
        <v>0</v>
      </c>
      <c r="T137" s="144">
        <f t="shared" si="16"/>
        <v>0</v>
      </c>
    </row>
    <row r="138" spans="1:20" x14ac:dyDescent="0.3">
      <c r="A138" s="61">
        <v>48699</v>
      </c>
      <c r="B138" s="52">
        <v>0</v>
      </c>
      <c r="C138" s="52">
        <v>0</v>
      </c>
      <c r="D138" s="52">
        <f t="shared" si="12"/>
        <v>0</v>
      </c>
      <c r="F138" s="61">
        <v>48699</v>
      </c>
      <c r="G138" s="52">
        <v>0</v>
      </c>
      <c r="H138" s="52">
        <v>0</v>
      </c>
      <c r="I138" s="52">
        <f t="shared" si="11"/>
        <v>0</v>
      </c>
      <c r="K138" s="61">
        <v>48699</v>
      </c>
      <c r="L138" s="52">
        <v>0</v>
      </c>
      <c r="M138" s="52">
        <v>0</v>
      </c>
      <c r="N138" s="52">
        <f t="shared" si="13"/>
        <v>0</v>
      </c>
      <c r="Q138" s="56" t="s">
        <v>184</v>
      </c>
      <c r="R138" s="144">
        <f t="shared" si="14"/>
        <v>0</v>
      </c>
      <c r="S138" s="144">
        <f t="shared" si="15"/>
        <v>0</v>
      </c>
      <c r="T138" s="144">
        <f t="shared" si="16"/>
        <v>0</v>
      </c>
    </row>
    <row r="139" spans="1:20" x14ac:dyDescent="0.3">
      <c r="A139" s="61">
        <v>48730</v>
      </c>
      <c r="B139" s="52">
        <v>0</v>
      </c>
      <c r="C139" s="52">
        <v>0</v>
      </c>
      <c r="D139" s="52">
        <f t="shared" si="12"/>
        <v>0</v>
      </c>
      <c r="F139" s="61">
        <v>48730</v>
      </c>
      <c r="G139" s="52">
        <v>0</v>
      </c>
      <c r="H139" s="52">
        <v>0</v>
      </c>
      <c r="I139" s="52">
        <f t="shared" si="11"/>
        <v>0</v>
      </c>
      <c r="K139" s="61">
        <v>48730</v>
      </c>
      <c r="L139" s="52">
        <v>0</v>
      </c>
      <c r="M139" s="52">
        <v>0</v>
      </c>
      <c r="N139" s="52">
        <f t="shared" si="13"/>
        <v>0</v>
      </c>
      <c r="Q139" s="56" t="s">
        <v>185</v>
      </c>
      <c r="R139" s="144">
        <f t="shared" si="14"/>
        <v>0</v>
      </c>
      <c r="S139" s="144">
        <f t="shared" si="15"/>
        <v>0</v>
      </c>
      <c r="T139" s="144">
        <f t="shared" si="16"/>
        <v>0</v>
      </c>
    </row>
    <row r="140" spans="1:20" x14ac:dyDescent="0.3">
      <c r="A140" s="61">
        <v>48760</v>
      </c>
      <c r="B140" s="52">
        <v>3000000</v>
      </c>
      <c r="C140" s="52">
        <v>1756831.2040037899</v>
      </c>
      <c r="D140" s="52">
        <f t="shared" si="12"/>
        <v>4756831.2040037904</v>
      </c>
      <c r="F140" s="61">
        <v>48760</v>
      </c>
      <c r="G140" s="52">
        <v>1269750.5197505199</v>
      </c>
      <c r="H140" s="52">
        <v>720342.26423260395</v>
      </c>
      <c r="I140" s="52">
        <f t="shared" si="11"/>
        <v>1990092.783983124</v>
      </c>
      <c r="K140" s="61">
        <v>48760</v>
      </c>
      <c r="L140" s="52">
        <v>5619277.28125</v>
      </c>
      <c r="M140" s="52">
        <v>6353626.3171388302</v>
      </c>
      <c r="N140" s="52">
        <f t="shared" si="13"/>
        <v>11972903.59838883</v>
      </c>
      <c r="Q140" s="56" t="s">
        <v>186</v>
      </c>
      <c r="R140" s="144">
        <f t="shared" si="14"/>
        <v>9889027.8010005206</v>
      </c>
      <c r="S140" s="144">
        <f t="shared" si="15"/>
        <v>8830799.7853752244</v>
      </c>
      <c r="T140" s="144">
        <f t="shared" si="16"/>
        <v>18719827.586375743</v>
      </c>
    </row>
    <row r="141" spans="1:20" x14ac:dyDescent="0.3">
      <c r="A141" s="61">
        <v>48791</v>
      </c>
      <c r="B141" s="52">
        <v>0</v>
      </c>
      <c r="C141" s="52">
        <v>0</v>
      </c>
      <c r="D141" s="52">
        <f t="shared" si="12"/>
        <v>0</v>
      </c>
      <c r="F141" s="61">
        <v>48791</v>
      </c>
      <c r="G141" s="52">
        <v>0</v>
      </c>
      <c r="H141" s="52">
        <v>0</v>
      </c>
      <c r="I141" s="52">
        <f t="shared" si="11"/>
        <v>0</v>
      </c>
      <c r="K141" s="61">
        <v>48791</v>
      </c>
      <c r="L141" s="52">
        <v>0</v>
      </c>
      <c r="M141" s="52">
        <v>0</v>
      </c>
      <c r="N141" s="52">
        <f t="shared" si="13"/>
        <v>0</v>
      </c>
      <c r="Q141" s="56" t="s">
        <v>187</v>
      </c>
      <c r="R141" s="144">
        <f t="shared" si="14"/>
        <v>0</v>
      </c>
      <c r="S141" s="144">
        <f t="shared" si="15"/>
        <v>0</v>
      </c>
      <c r="T141" s="144">
        <f t="shared" si="16"/>
        <v>0</v>
      </c>
    </row>
    <row r="142" spans="1:20" x14ac:dyDescent="0.3">
      <c r="A142" s="61">
        <v>48822</v>
      </c>
      <c r="B142" s="52">
        <v>0</v>
      </c>
      <c r="C142" s="52">
        <v>0</v>
      </c>
      <c r="D142" s="52">
        <f t="shared" si="12"/>
        <v>0</v>
      </c>
      <c r="F142" s="61">
        <v>48822</v>
      </c>
      <c r="G142" s="52">
        <v>0</v>
      </c>
      <c r="H142" s="52">
        <v>0</v>
      </c>
      <c r="I142" s="52">
        <f t="shared" si="11"/>
        <v>0</v>
      </c>
      <c r="K142" s="61">
        <v>48822</v>
      </c>
      <c r="L142" s="52">
        <v>0</v>
      </c>
      <c r="M142" s="52">
        <v>0</v>
      </c>
      <c r="N142" s="52">
        <f t="shared" si="13"/>
        <v>0</v>
      </c>
      <c r="Q142" s="56" t="s">
        <v>188</v>
      </c>
      <c r="R142" s="144">
        <f t="shared" si="14"/>
        <v>0</v>
      </c>
      <c r="S142" s="144">
        <f t="shared" si="15"/>
        <v>0</v>
      </c>
      <c r="T142" s="144">
        <f t="shared" si="16"/>
        <v>0</v>
      </c>
    </row>
    <row r="143" spans="1:20" x14ac:dyDescent="0.3">
      <c r="A143" s="61">
        <v>48852</v>
      </c>
      <c r="B143" s="52">
        <v>0</v>
      </c>
      <c r="C143" s="52">
        <v>0</v>
      </c>
      <c r="D143" s="52">
        <f t="shared" si="12"/>
        <v>0</v>
      </c>
      <c r="F143" s="61">
        <v>48852</v>
      </c>
      <c r="G143" s="52">
        <v>0</v>
      </c>
      <c r="H143" s="52">
        <v>0</v>
      </c>
      <c r="I143" s="52">
        <f t="shared" si="11"/>
        <v>0</v>
      </c>
      <c r="K143" s="61">
        <v>48852</v>
      </c>
      <c r="L143" s="52">
        <v>0</v>
      </c>
      <c r="M143" s="52">
        <v>0</v>
      </c>
      <c r="N143" s="52">
        <f t="shared" si="13"/>
        <v>0</v>
      </c>
      <c r="Q143" s="56" t="s">
        <v>189</v>
      </c>
      <c r="R143" s="144">
        <f t="shared" si="14"/>
        <v>0</v>
      </c>
      <c r="S143" s="144">
        <f t="shared" si="15"/>
        <v>0</v>
      </c>
      <c r="T143" s="144">
        <f t="shared" si="16"/>
        <v>0</v>
      </c>
    </row>
    <row r="144" spans="1:20" x14ac:dyDescent="0.3">
      <c r="A144" s="61">
        <v>48883</v>
      </c>
      <c r="B144" s="52">
        <v>0</v>
      </c>
      <c r="C144" s="52">
        <v>0</v>
      </c>
      <c r="D144" s="52">
        <f t="shared" si="12"/>
        <v>0</v>
      </c>
      <c r="F144" s="61">
        <v>48883</v>
      </c>
      <c r="G144" s="52">
        <v>0</v>
      </c>
      <c r="H144" s="52">
        <v>0</v>
      </c>
      <c r="I144" s="52">
        <f t="shared" si="11"/>
        <v>0</v>
      </c>
      <c r="K144" s="61">
        <v>48883</v>
      </c>
      <c r="L144" s="52">
        <v>0</v>
      </c>
      <c r="M144" s="52">
        <v>0</v>
      </c>
      <c r="N144" s="52">
        <f t="shared" si="13"/>
        <v>0</v>
      </c>
      <c r="Q144" s="56" t="s">
        <v>190</v>
      </c>
      <c r="R144" s="144">
        <f t="shared" si="14"/>
        <v>0</v>
      </c>
      <c r="S144" s="144">
        <f t="shared" si="15"/>
        <v>0</v>
      </c>
      <c r="T144" s="144">
        <f t="shared" si="16"/>
        <v>0</v>
      </c>
    </row>
    <row r="145" spans="1:20" x14ac:dyDescent="0.3">
      <c r="A145" s="61">
        <v>48913</v>
      </c>
      <c r="B145" s="52">
        <v>0</v>
      </c>
      <c r="C145" s="52">
        <v>0</v>
      </c>
      <c r="D145" s="52">
        <f t="shared" si="12"/>
        <v>0</v>
      </c>
      <c r="F145" s="61">
        <v>48913</v>
      </c>
      <c r="G145" s="52">
        <v>0</v>
      </c>
      <c r="H145" s="52">
        <v>0</v>
      </c>
      <c r="I145" s="52">
        <f t="shared" si="11"/>
        <v>0</v>
      </c>
      <c r="K145" s="61">
        <v>48913</v>
      </c>
      <c r="L145" s="52">
        <v>0</v>
      </c>
      <c r="M145" s="52">
        <v>0</v>
      </c>
      <c r="N145" s="52">
        <f t="shared" si="13"/>
        <v>0</v>
      </c>
      <c r="Q145" s="56" t="s">
        <v>191</v>
      </c>
      <c r="R145" s="144">
        <f t="shared" si="14"/>
        <v>0</v>
      </c>
      <c r="S145" s="144">
        <f t="shared" si="15"/>
        <v>0</v>
      </c>
      <c r="T145" s="144">
        <f t="shared" si="16"/>
        <v>0</v>
      </c>
    </row>
    <row r="146" spans="1:20" x14ac:dyDescent="0.3">
      <c r="A146" s="61">
        <v>48944</v>
      </c>
      <c r="B146" s="52">
        <v>3000000</v>
      </c>
      <c r="C146" s="52">
        <v>1717492.6836950299</v>
      </c>
      <c r="D146" s="52">
        <f t="shared" si="12"/>
        <v>4717492.6836950295</v>
      </c>
      <c r="F146" s="61">
        <v>48944</v>
      </c>
      <c r="G146" s="52">
        <v>1269750.5197505199</v>
      </c>
      <c r="H146" s="52">
        <v>703479.75089983304</v>
      </c>
      <c r="I146" s="52">
        <f t="shared" si="11"/>
        <v>1973230.2706503528</v>
      </c>
      <c r="K146" s="61">
        <v>48944</v>
      </c>
      <c r="L146" s="52">
        <v>5619277.28125</v>
      </c>
      <c r="M146" s="52">
        <v>6287513.2493485101</v>
      </c>
      <c r="N146" s="52">
        <f t="shared" si="13"/>
        <v>11906790.53059851</v>
      </c>
      <c r="Q146" s="56" t="s">
        <v>192</v>
      </c>
      <c r="R146" s="144">
        <f t="shared" si="14"/>
        <v>9889027.8010005206</v>
      </c>
      <c r="S146" s="144">
        <f t="shared" si="15"/>
        <v>8708485.6839433722</v>
      </c>
      <c r="T146" s="144">
        <f t="shared" si="16"/>
        <v>18597513.484943893</v>
      </c>
    </row>
    <row r="147" spans="1:20" x14ac:dyDescent="0.3">
      <c r="A147" s="61">
        <v>48975</v>
      </c>
      <c r="B147" s="52">
        <v>0</v>
      </c>
      <c r="C147" s="52">
        <v>0</v>
      </c>
      <c r="D147" s="52">
        <f t="shared" si="12"/>
        <v>0</v>
      </c>
      <c r="F147" s="61">
        <v>48975</v>
      </c>
      <c r="G147" s="52">
        <v>0</v>
      </c>
      <c r="H147" s="52">
        <v>0</v>
      </c>
      <c r="I147" s="52">
        <f t="shared" si="11"/>
        <v>0</v>
      </c>
      <c r="K147" s="61">
        <v>48975</v>
      </c>
      <c r="L147" s="52">
        <v>0</v>
      </c>
      <c r="M147" s="52">
        <v>0</v>
      </c>
      <c r="N147" s="52">
        <f t="shared" si="13"/>
        <v>0</v>
      </c>
      <c r="Q147" s="56" t="s">
        <v>193</v>
      </c>
      <c r="R147" s="144">
        <f t="shared" si="14"/>
        <v>0</v>
      </c>
      <c r="S147" s="144">
        <f t="shared" si="15"/>
        <v>0</v>
      </c>
      <c r="T147" s="144">
        <f t="shared" si="16"/>
        <v>0</v>
      </c>
    </row>
    <row r="148" spans="1:20" x14ac:dyDescent="0.3">
      <c r="A148" s="61">
        <v>49003</v>
      </c>
      <c r="B148" s="52">
        <v>0</v>
      </c>
      <c r="C148" s="52">
        <v>0</v>
      </c>
      <c r="D148" s="52">
        <f t="shared" si="12"/>
        <v>0</v>
      </c>
      <c r="F148" s="61">
        <v>49003</v>
      </c>
      <c r="G148" s="52">
        <v>0</v>
      </c>
      <c r="H148" s="52">
        <v>0</v>
      </c>
      <c r="I148" s="52">
        <f t="shared" si="11"/>
        <v>0</v>
      </c>
      <c r="K148" s="61">
        <v>49003</v>
      </c>
      <c r="L148" s="52">
        <v>0</v>
      </c>
      <c r="M148" s="52">
        <v>0</v>
      </c>
      <c r="N148" s="52">
        <f t="shared" si="13"/>
        <v>0</v>
      </c>
      <c r="Q148" s="56" t="s">
        <v>194</v>
      </c>
      <c r="R148" s="144">
        <f t="shared" si="14"/>
        <v>0</v>
      </c>
      <c r="S148" s="144">
        <f t="shared" si="15"/>
        <v>0</v>
      </c>
      <c r="T148" s="144">
        <f t="shared" si="16"/>
        <v>0</v>
      </c>
    </row>
    <row r="149" spans="1:20" x14ac:dyDescent="0.3">
      <c r="A149" s="61">
        <v>49034</v>
      </c>
      <c r="B149" s="52">
        <v>0</v>
      </c>
      <c r="C149" s="52">
        <v>0</v>
      </c>
      <c r="D149" s="52">
        <f t="shared" si="12"/>
        <v>0</v>
      </c>
      <c r="F149" s="61">
        <v>49034</v>
      </c>
      <c r="G149" s="52">
        <v>0</v>
      </c>
      <c r="H149" s="52">
        <v>0</v>
      </c>
      <c r="I149" s="52">
        <f t="shared" si="11"/>
        <v>0</v>
      </c>
      <c r="K149" s="61">
        <v>49034</v>
      </c>
      <c r="L149" s="52">
        <v>0</v>
      </c>
      <c r="M149" s="52">
        <v>0</v>
      </c>
      <c r="N149" s="52">
        <f t="shared" si="13"/>
        <v>0</v>
      </c>
      <c r="Q149" s="56" t="s">
        <v>195</v>
      </c>
      <c r="R149" s="144">
        <f t="shared" si="14"/>
        <v>0</v>
      </c>
      <c r="S149" s="144">
        <f t="shared" si="15"/>
        <v>0</v>
      </c>
      <c r="T149" s="144">
        <f t="shared" si="16"/>
        <v>0</v>
      </c>
    </row>
    <row r="150" spans="1:20" x14ac:dyDescent="0.3">
      <c r="A150" s="61">
        <v>49064</v>
      </c>
      <c r="B150" s="52">
        <v>0</v>
      </c>
      <c r="C150" s="52">
        <v>0</v>
      </c>
      <c r="D150" s="52">
        <f t="shared" si="12"/>
        <v>0</v>
      </c>
      <c r="F150" s="61">
        <v>49064</v>
      </c>
      <c r="G150" s="52">
        <v>0</v>
      </c>
      <c r="H150" s="52">
        <v>0</v>
      </c>
      <c r="I150" s="52">
        <f t="shared" si="11"/>
        <v>0</v>
      </c>
      <c r="K150" s="61">
        <v>49064</v>
      </c>
      <c r="L150" s="52">
        <v>0</v>
      </c>
      <c r="M150" s="52">
        <v>0</v>
      </c>
      <c r="N150" s="52">
        <f t="shared" si="13"/>
        <v>0</v>
      </c>
      <c r="Q150" s="56" t="s">
        <v>196</v>
      </c>
      <c r="R150" s="144">
        <f t="shared" si="14"/>
        <v>0</v>
      </c>
      <c r="S150" s="144">
        <f t="shared" si="15"/>
        <v>0</v>
      </c>
      <c r="T150" s="144">
        <f t="shared" si="16"/>
        <v>0</v>
      </c>
    </row>
    <row r="151" spans="1:20" x14ac:dyDescent="0.3">
      <c r="A151" s="61">
        <v>49095</v>
      </c>
      <c r="B151" s="52">
        <v>0</v>
      </c>
      <c r="C151" s="52">
        <v>0</v>
      </c>
      <c r="D151" s="52">
        <f t="shared" si="12"/>
        <v>0</v>
      </c>
      <c r="F151" s="61">
        <v>49095</v>
      </c>
      <c r="G151" s="52">
        <v>0</v>
      </c>
      <c r="H151" s="52">
        <v>0</v>
      </c>
      <c r="I151" s="52">
        <f t="shared" si="11"/>
        <v>0</v>
      </c>
      <c r="K151" s="61">
        <v>49095</v>
      </c>
      <c r="L151" s="52">
        <v>0</v>
      </c>
      <c r="M151" s="52">
        <v>0</v>
      </c>
      <c r="N151" s="52">
        <f t="shared" si="13"/>
        <v>0</v>
      </c>
      <c r="Q151" s="56" t="s">
        <v>197</v>
      </c>
      <c r="R151" s="144">
        <f t="shared" si="14"/>
        <v>0</v>
      </c>
      <c r="S151" s="144">
        <f t="shared" si="15"/>
        <v>0</v>
      </c>
      <c r="T151" s="144">
        <f t="shared" si="16"/>
        <v>0</v>
      </c>
    </row>
    <row r="152" spans="1:20" x14ac:dyDescent="0.3">
      <c r="A152" s="61">
        <v>49125</v>
      </c>
      <c r="B152" s="52">
        <v>3000000</v>
      </c>
      <c r="C152" s="52">
        <v>1659601.7586236601</v>
      </c>
      <c r="D152" s="52">
        <f t="shared" si="12"/>
        <v>4659601.7586236596</v>
      </c>
      <c r="F152" s="61">
        <v>49125</v>
      </c>
      <c r="G152" s="52">
        <v>1269750.5197505199</v>
      </c>
      <c r="H152" s="52">
        <v>679012.50746830006</v>
      </c>
      <c r="I152" s="52">
        <f t="shared" si="11"/>
        <v>1948763.0272188201</v>
      </c>
      <c r="K152" s="61">
        <v>49125</v>
      </c>
      <c r="L152" s="52">
        <v>5619277.28125</v>
      </c>
      <c r="M152" s="52">
        <v>6153900.9216980599</v>
      </c>
      <c r="N152" s="52">
        <f t="shared" si="13"/>
        <v>11773178.20294806</v>
      </c>
      <c r="Q152" s="56" t="s">
        <v>198</v>
      </c>
      <c r="R152" s="144">
        <f t="shared" si="14"/>
        <v>9889027.8010005206</v>
      </c>
      <c r="S152" s="144">
        <f t="shared" si="15"/>
        <v>8492515.1877900194</v>
      </c>
      <c r="T152" s="144">
        <f t="shared" si="16"/>
        <v>18381542.988790542</v>
      </c>
    </row>
    <row r="153" spans="1:20" x14ac:dyDescent="0.3">
      <c r="A153" s="61">
        <v>49156</v>
      </c>
      <c r="B153" s="52">
        <v>0</v>
      </c>
      <c r="C153" s="52">
        <v>0</v>
      </c>
      <c r="D153" s="52">
        <f t="shared" si="12"/>
        <v>0</v>
      </c>
      <c r="F153" s="61">
        <v>49156</v>
      </c>
      <c r="G153" s="52">
        <v>0</v>
      </c>
      <c r="H153" s="52">
        <v>0</v>
      </c>
      <c r="I153" s="52">
        <f t="shared" si="11"/>
        <v>0</v>
      </c>
      <c r="K153" s="61">
        <v>49156</v>
      </c>
      <c r="L153" s="52">
        <v>0</v>
      </c>
      <c r="M153" s="52">
        <v>0</v>
      </c>
      <c r="N153" s="52">
        <f t="shared" si="13"/>
        <v>0</v>
      </c>
      <c r="Q153" s="56" t="s">
        <v>199</v>
      </c>
      <c r="R153" s="144">
        <f t="shared" si="14"/>
        <v>0</v>
      </c>
      <c r="S153" s="144">
        <f t="shared" si="15"/>
        <v>0</v>
      </c>
      <c r="T153" s="144">
        <f t="shared" si="16"/>
        <v>0</v>
      </c>
    </row>
    <row r="154" spans="1:20" x14ac:dyDescent="0.3">
      <c r="A154" s="61">
        <v>49187</v>
      </c>
      <c r="B154" s="52">
        <v>0</v>
      </c>
      <c r="C154" s="52">
        <v>0</v>
      </c>
      <c r="D154" s="52">
        <f t="shared" si="12"/>
        <v>0</v>
      </c>
      <c r="F154" s="61">
        <v>49187</v>
      </c>
      <c r="G154" s="52">
        <v>0</v>
      </c>
      <c r="H154" s="52">
        <v>0</v>
      </c>
      <c r="I154" s="52">
        <f t="shared" si="11"/>
        <v>0</v>
      </c>
      <c r="K154" s="61">
        <v>49187</v>
      </c>
      <c r="L154" s="52">
        <v>0</v>
      </c>
      <c r="M154" s="52">
        <v>0</v>
      </c>
      <c r="N154" s="52">
        <f t="shared" si="13"/>
        <v>0</v>
      </c>
      <c r="Q154" s="56" t="s">
        <v>200</v>
      </c>
      <c r="R154" s="144">
        <f t="shared" si="14"/>
        <v>0</v>
      </c>
      <c r="S154" s="144">
        <f t="shared" si="15"/>
        <v>0</v>
      </c>
      <c r="T154" s="144">
        <f t="shared" si="16"/>
        <v>0</v>
      </c>
    </row>
    <row r="155" spans="1:20" x14ac:dyDescent="0.3">
      <c r="A155" s="61">
        <v>49217</v>
      </c>
      <c r="B155" s="52">
        <v>0</v>
      </c>
      <c r="C155" s="52">
        <v>0</v>
      </c>
      <c r="D155" s="52">
        <f t="shared" si="12"/>
        <v>0</v>
      </c>
      <c r="F155" s="61">
        <v>49217</v>
      </c>
      <c r="G155" s="52">
        <v>0</v>
      </c>
      <c r="H155" s="52">
        <v>0</v>
      </c>
      <c r="I155" s="52">
        <f t="shared" si="11"/>
        <v>0</v>
      </c>
      <c r="K155" s="61">
        <v>49217</v>
      </c>
      <c r="L155" s="52">
        <v>0</v>
      </c>
      <c r="M155" s="52">
        <v>0</v>
      </c>
      <c r="N155" s="52">
        <f t="shared" si="13"/>
        <v>0</v>
      </c>
      <c r="Q155" s="56" t="s">
        <v>201</v>
      </c>
      <c r="R155" s="144">
        <f t="shared" si="14"/>
        <v>0</v>
      </c>
      <c r="S155" s="144">
        <f t="shared" si="15"/>
        <v>0</v>
      </c>
      <c r="T155" s="144">
        <f t="shared" si="16"/>
        <v>0</v>
      </c>
    </row>
    <row r="156" spans="1:20" x14ac:dyDescent="0.3">
      <c r="A156" s="61">
        <v>49248</v>
      </c>
      <c r="B156" s="52">
        <v>0</v>
      </c>
      <c r="C156" s="52">
        <v>0</v>
      </c>
      <c r="D156" s="52">
        <f t="shared" si="12"/>
        <v>0</v>
      </c>
      <c r="F156" s="61">
        <v>49248</v>
      </c>
      <c r="G156" s="52">
        <v>0</v>
      </c>
      <c r="H156" s="52">
        <v>0</v>
      </c>
      <c r="I156" s="52">
        <f t="shared" si="11"/>
        <v>0</v>
      </c>
      <c r="K156" s="61">
        <v>49248</v>
      </c>
      <c r="L156" s="52">
        <v>0</v>
      </c>
      <c r="M156" s="52">
        <v>0</v>
      </c>
      <c r="N156" s="52">
        <f t="shared" si="13"/>
        <v>0</v>
      </c>
      <c r="Q156" s="56" t="s">
        <v>202</v>
      </c>
      <c r="R156" s="144">
        <f t="shared" si="14"/>
        <v>0</v>
      </c>
      <c r="S156" s="144">
        <f t="shared" si="15"/>
        <v>0</v>
      </c>
      <c r="T156" s="144">
        <f t="shared" si="16"/>
        <v>0</v>
      </c>
    </row>
    <row r="157" spans="1:20" x14ac:dyDescent="0.3">
      <c r="A157" s="61">
        <v>49278</v>
      </c>
      <c r="B157" s="52">
        <v>0</v>
      </c>
      <c r="C157" s="52">
        <v>0</v>
      </c>
      <c r="D157" s="52">
        <f t="shared" si="12"/>
        <v>0</v>
      </c>
      <c r="F157" s="61">
        <v>49278</v>
      </c>
      <c r="G157" s="52">
        <v>0</v>
      </c>
      <c r="H157" s="52">
        <v>0</v>
      </c>
      <c r="I157" s="52">
        <f t="shared" si="11"/>
        <v>0</v>
      </c>
      <c r="K157" s="61">
        <v>49278</v>
      </c>
      <c r="L157" s="52">
        <v>0</v>
      </c>
      <c r="M157" s="52">
        <v>0</v>
      </c>
      <c r="N157" s="52">
        <f t="shared" si="13"/>
        <v>0</v>
      </c>
      <c r="Q157" s="56" t="s">
        <v>203</v>
      </c>
      <c r="R157" s="144">
        <f t="shared" si="14"/>
        <v>0</v>
      </c>
      <c r="S157" s="144">
        <f t="shared" si="15"/>
        <v>0</v>
      </c>
      <c r="T157" s="144">
        <f t="shared" si="16"/>
        <v>0</v>
      </c>
    </row>
    <row r="158" spans="1:20" x14ac:dyDescent="0.3">
      <c r="A158" s="61">
        <v>49309</v>
      </c>
      <c r="B158" s="52">
        <v>3000000</v>
      </c>
      <c r="C158" s="52">
        <v>1619468.56068491</v>
      </c>
      <c r="D158" s="52">
        <f t="shared" si="12"/>
        <v>4619468.56068491</v>
      </c>
      <c r="F158" s="61">
        <v>49309</v>
      </c>
      <c r="G158" s="52">
        <v>1269750.5197505199</v>
      </c>
      <c r="H158" s="52">
        <v>661804.47478368005</v>
      </c>
      <c r="I158" s="52">
        <f t="shared" si="11"/>
        <v>1931554.9945342001</v>
      </c>
      <c r="K158" s="61">
        <v>49309</v>
      </c>
      <c r="L158" s="52">
        <v>5619277.28125</v>
      </c>
      <c r="M158" s="52">
        <v>6086964.4352500299</v>
      </c>
      <c r="N158" s="52">
        <f t="shared" si="13"/>
        <v>11706241.716500029</v>
      </c>
      <c r="Q158" s="56" t="s">
        <v>204</v>
      </c>
      <c r="R158" s="144">
        <f t="shared" si="14"/>
        <v>9889027.8010005206</v>
      </c>
      <c r="S158" s="144">
        <f t="shared" si="15"/>
        <v>8368237.4707186203</v>
      </c>
      <c r="T158" s="144">
        <f t="shared" si="16"/>
        <v>18257265.271719139</v>
      </c>
    </row>
    <row r="159" spans="1:20" x14ac:dyDescent="0.3">
      <c r="A159" s="61">
        <v>49340</v>
      </c>
      <c r="B159" s="52">
        <v>0</v>
      </c>
      <c r="C159" s="52">
        <v>0</v>
      </c>
      <c r="D159" s="52">
        <f t="shared" si="12"/>
        <v>0</v>
      </c>
      <c r="F159" s="61">
        <v>49340</v>
      </c>
      <c r="G159" s="52">
        <v>0</v>
      </c>
      <c r="H159" s="52">
        <v>0</v>
      </c>
      <c r="I159" s="52">
        <f t="shared" si="11"/>
        <v>0</v>
      </c>
      <c r="K159" s="61">
        <v>49340</v>
      </c>
      <c r="L159" s="52">
        <v>0</v>
      </c>
      <c r="M159" s="52">
        <v>0</v>
      </c>
      <c r="N159" s="52">
        <f t="shared" si="13"/>
        <v>0</v>
      </c>
      <c r="Q159" s="56" t="s">
        <v>205</v>
      </c>
      <c r="R159" s="144">
        <f t="shared" si="14"/>
        <v>0</v>
      </c>
      <c r="S159" s="144">
        <f t="shared" si="15"/>
        <v>0</v>
      </c>
      <c r="T159" s="144">
        <f t="shared" si="16"/>
        <v>0</v>
      </c>
    </row>
    <row r="160" spans="1:20" x14ac:dyDescent="0.3">
      <c r="A160" s="61">
        <v>49368</v>
      </c>
      <c r="B160" s="52">
        <v>0</v>
      </c>
      <c r="C160" s="52">
        <v>0</v>
      </c>
      <c r="D160" s="52">
        <f t="shared" si="12"/>
        <v>0</v>
      </c>
      <c r="F160" s="61">
        <v>49368</v>
      </c>
      <c r="G160" s="52">
        <v>0</v>
      </c>
      <c r="H160" s="52">
        <v>0</v>
      </c>
      <c r="I160" s="52">
        <f t="shared" si="11"/>
        <v>0</v>
      </c>
      <c r="K160" s="61">
        <v>49368</v>
      </c>
      <c r="L160" s="52">
        <v>0</v>
      </c>
      <c r="M160" s="52">
        <v>0</v>
      </c>
      <c r="N160" s="52">
        <f t="shared" si="13"/>
        <v>0</v>
      </c>
      <c r="Q160" s="56" t="s">
        <v>206</v>
      </c>
      <c r="R160" s="144">
        <f t="shared" si="14"/>
        <v>0</v>
      </c>
      <c r="S160" s="144">
        <f t="shared" si="15"/>
        <v>0</v>
      </c>
      <c r="T160" s="144">
        <f t="shared" si="16"/>
        <v>0</v>
      </c>
    </row>
    <row r="161" spans="1:20" x14ac:dyDescent="0.3">
      <c r="A161" s="61">
        <v>49399</v>
      </c>
      <c r="B161" s="52">
        <v>0</v>
      </c>
      <c r="C161" s="52">
        <v>0</v>
      </c>
      <c r="D161" s="52">
        <f t="shared" si="12"/>
        <v>0</v>
      </c>
      <c r="F161" s="61">
        <v>49399</v>
      </c>
      <c r="G161" s="52">
        <v>0</v>
      </c>
      <c r="H161" s="52">
        <v>0</v>
      </c>
      <c r="I161" s="52">
        <f t="shared" si="11"/>
        <v>0</v>
      </c>
      <c r="K161" s="61">
        <v>49399</v>
      </c>
      <c r="L161" s="52">
        <v>0</v>
      </c>
      <c r="M161" s="52">
        <v>0</v>
      </c>
      <c r="N161" s="52">
        <f t="shared" si="13"/>
        <v>0</v>
      </c>
      <c r="Q161" s="56" t="s">
        <v>207</v>
      </c>
      <c r="R161" s="144">
        <f t="shared" si="14"/>
        <v>0</v>
      </c>
      <c r="S161" s="144">
        <f t="shared" si="15"/>
        <v>0</v>
      </c>
      <c r="T161" s="144">
        <f t="shared" si="16"/>
        <v>0</v>
      </c>
    </row>
    <row r="162" spans="1:20" x14ac:dyDescent="0.3">
      <c r="A162" s="61">
        <v>49429</v>
      </c>
      <c r="B162" s="52">
        <v>0</v>
      </c>
      <c r="C162" s="52">
        <v>0</v>
      </c>
      <c r="D162" s="52">
        <f t="shared" si="12"/>
        <v>0</v>
      </c>
      <c r="F162" s="61">
        <v>49429</v>
      </c>
      <c r="G162" s="52">
        <v>0</v>
      </c>
      <c r="H162" s="52">
        <v>0</v>
      </c>
      <c r="I162" s="52">
        <f t="shared" si="11"/>
        <v>0</v>
      </c>
      <c r="K162" s="61">
        <v>49429</v>
      </c>
      <c r="L162" s="52">
        <v>0</v>
      </c>
      <c r="M162" s="52">
        <v>0</v>
      </c>
      <c r="N162" s="52">
        <f t="shared" si="13"/>
        <v>0</v>
      </c>
      <c r="Q162" s="56" t="s">
        <v>208</v>
      </c>
      <c r="R162" s="144">
        <f t="shared" si="14"/>
        <v>0</v>
      </c>
      <c r="S162" s="144">
        <f t="shared" si="15"/>
        <v>0</v>
      </c>
      <c r="T162" s="144">
        <f t="shared" si="16"/>
        <v>0</v>
      </c>
    </row>
    <row r="163" spans="1:20" x14ac:dyDescent="0.3">
      <c r="A163" s="61">
        <v>49460</v>
      </c>
      <c r="B163" s="52">
        <v>0</v>
      </c>
      <c r="C163" s="52">
        <v>0</v>
      </c>
      <c r="D163" s="52">
        <f t="shared" si="12"/>
        <v>0</v>
      </c>
      <c r="F163" s="61">
        <v>49460</v>
      </c>
      <c r="G163" s="52">
        <v>0</v>
      </c>
      <c r="H163" s="52">
        <v>0</v>
      </c>
      <c r="I163" s="52">
        <f t="shared" si="11"/>
        <v>0</v>
      </c>
      <c r="K163" s="61">
        <v>49460</v>
      </c>
      <c r="L163" s="52">
        <v>0</v>
      </c>
      <c r="M163" s="52">
        <v>0</v>
      </c>
      <c r="N163" s="52">
        <f t="shared" si="13"/>
        <v>0</v>
      </c>
      <c r="Q163" s="56" t="s">
        <v>209</v>
      </c>
      <c r="R163" s="144">
        <f t="shared" si="14"/>
        <v>0</v>
      </c>
      <c r="S163" s="144">
        <f t="shared" si="15"/>
        <v>0</v>
      </c>
      <c r="T163" s="144">
        <f t="shared" si="16"/>
        <v>0</v>
      </c>
    </row>
    <row r="164" spans="1:20" x14ac:dyDescent="0.3">
      <c r="A164" s="61">
        <v>49490</v>
      </c>
      <c r="B164" s="52">
        <v>3000000</v>
      </c>
      <c r="C164" s="52">
        <v>1561190.1150930501</v>
      </c>
      <c r="D164" s="52">
        <f t="shared" si="12"/>
        <v>4561190.1150930505</v>
      </c>
      <c r="F164" s="61">
        <v>49490</v>
      </c>
      <c r="G164" s="52">
        <v>1269750.5197505199</v>
      </c>
      <c r="H164" s="52">
        <v>637174.91573639098</v>
      </c>
      <c r="I164" s="52">
        <f t="shared" si="11"/>
        <v>1906925.4354869109</v>
      </c>
      <c r="K164" s="61">
        <v>49490</v>
      </c>
      <c r="L164" s="52">
        <v>5619277.28125</v>
      </c>
      <c r="M164" s="52">
        <v>5952655.33141822</v>
      </c>
      <c r="N164" s="52">
        <f t="shared" si="13"/>
        <v>11571932.61266822</v>
      </c>
      <c r="Q164" s="56" t="s">
        <v>210</v>
      </c>
      <c r="R164" s="144">
        <f t="shared" si="14"/>
        <v>9889027.8010005206</v>
      </c>
      <c r="S164" s="144">
        <f t="shared" si="15"/>
        <v>8151020.3622476608</v>
      </c>
      <c r="T164" s="144">
        <f t="shared" si="16"/>
        <v>18040048.163248181</v>
      </c>
    </row>
    <row r="165" spans="1:20" x14ac:dyDescent="0.3">
      <c r="A165" s="61">
        <v>49521</v>
      </c>
      <c r="B165" s="52">
        <v>0</v>
      </c>
      <c r="C165" s="52">
        <v>0</v>
      </c>
      <c r="D165" s="52">
        <f t="shared" si="12"/>
        <v>0</v>
      </c>
      <c r="F165" s="61">
        <v>49521</v>
      </c>
      <c r="G165" s="52">
        <v>0</v>
      </c>
      <c r="H165" s="52">
        <v>0</v>
      </c>
      <c r="I165" s="52">
        <f t="shared" si="11"/>
        <v>0</v>
      </c>
      <c r="K165" s="61">
        <v>49521</v>
      </c>
      <c r="L165" s="52">
        <v>0</v>
      </c>
      <c r="M165" s="52">
        <v>0</v>
      </c>
      <c r="N165" s="52">
        <f t="shared" si="13"/>
        <v>0</v>
      </c>
      <c r="Q165" s="56" t="s">
        <v>211</v>
      </c>
      <c r="R165" s="144">
        <f t="shared" si="14"/>
        <v>0</v>
      </c>
      <c r="S165" s="144">
        <f t="shared" si="15"/>
        <v>0</v>
      </c>
      <c r="T165" s="144">
        <f t="shared" si="16"/>
        <v>0</v>
      </c>
    </row>
    <row r="166" spans="1:20" x14ac:dyDescent="0.3">
      <c r="A166" s="61">
        <v>49552</v>
      </c>
      <c r="B166" s="52">
        <v>0</v>
      </c>
      <c r="C166" s="52">
        <v>0</v>
      </c>
      <c r="D166" s="52">
        <f t="shared" si="12"/>
        <v>0</v>
      </c>
      <c r="F166" s="61">
        <v>49552</v>
      </c>
      <c r="G166" s="52">
        <v>0</v>
      </c>
      <c r="H166" s="52">
        <v>0</v>
      </c>
      <c r="I166" s="52">
        <f t="shared" si="11"/>
        <v>0</v>
      </c>
      <c r="K166" s="61">
        <v>49552</v>
      </c>
      <c r="L166" s="52">
        <v>0</v>
      </c>
      <c r="M166" s="52">
        <v>0</v>
      </c>
      <c r="N166" s="52">
        <f t="shared" si="13"/>
        <v>0</v>
      </c>
      <c r="Q166" s="56" t="s">
        <v>212</v>
      </c>
      <c r="R166" s="144">
        <f t="shared" si="14"/>
        <v>0</v>
      </c>
      <c r="S166" s="144">
        <f t="shared" si="15"/>
        <v>0</v>
      </c>
      <c r="T166" s="144">
        <f t="shared" si="16"/>
        <v>0</v>
      </c>
    </row>
    <row r="167" spans="1:20" x14ac:dyDescent="0.3">
      <c r="A167" s="61">
        <v>49582</v>
      </c>
      <c r="B167" s="52">
        <v>0</v>
      </c>
      <c r="C167" s="52">
        <v>0</v>
      </c>
      <c r="D167" s="52">
        <f t="shared" si="12"/>
        <v>0</v>
      </c>
      <c r="F167" s="61">
        <v>49582</v>
      </c>
      <c r="G167" s="52">
        <v>0</v>
      </c>
      <c r="H167" s="52">
        <v>0</v>
      </c>
      <c r="I167" s="52">
        <f t="shared" si="11"/>
        <v>0</v>
      </c>
      <c r="K167" s="61">
        <v>49582</v>
      </c>
      <c r="L167" s="52">
        <v>0</v>
      </c>
      <c r="M167" s="52">
        <v>0</v>
      </c>
      <c r="N167" s="52">
        <f t="shared" si="13"/>
        <v>0</v>
      </c>
      <c r="Q167" s="56" t="s">
        <v>213</v>
      </c>
      <c r="R167" s="144">
        <f t="shared" si="14"/>
        <v>0</v>
      </c>
      <c r="S167" s="144">
        <f t="shared" si="15"/>
        <v>0</v>
      </c>
      <c r="T167" s="144">
        <f t="shared" si="16"/>
        <v>0</v>
      </c>
    </row>
    <row r="168" spans="1:20" x14ac:dyDescent="0.3">
      <c r="A168" s="61">
        <v>49613</v>
      </c>
      <c r="B168" s="52">
        <v>0</v>
      </c>
      <c r="C168" s="52">
        <v>0</v>
      </c>
      <c r="D168" s="52">
        <f t="shared" si="12"/>
        <v>0</v>
      </c>
      <c r="F168" s="61">
        <v>49613</v>
      </c>
      <c r="G168" s="52">
        <v>0</v>
      </c>
      <c r="H168" s="52">
        <v>0</v>
      </c>
      <c r="I168" s="52">
        <f t="shared" si="11"/>
        <v>0</v>
      </c>
      <c r="K168" s="61">
        <v>49613</v>
      </c>
      <c r="L168" s="52">
        <v>0</v>
      </c>
      <c r="M168" s="52">
        <v>0</v>
      </c>
      <c r="N168" s="52">
        <f t="shared" si="13"/>
        <v>0</v>
      </c>
      <c r="Q168" s="56" t="s">
        <v>214</v>
      </c>
      <c r="R168" s="144">
        <f t="shared" si="14"/>
        <v>0</v>
      </c>
      <c r="S168" s="144">
        <f t="shared" si="15"/>
        <v>0</v>
      </c>
      <c r="T168" s="144">
        <f t="shared" si="16"/>
        <v>0</v>
      </c>
    </row>
    <row r="169" spans="1:20" x14ac:dyDescent="0.3">
      <c r="A169" s="61">
        <v>49643</v>
      </c>
      <c r="B169" s="52">
        <v>0</v>
      </c>
      <c r="C169" s="52">
        <v>0</v>
      </c>
      <c r="D169" s="52">
        <f t="shared" si="12"/>
        <v>0</v>
      </c>
      <c r="F169" s="61">
        <v>49643</v>
      </c>
      <c r="G169" s="52">
        <v>0</v>
      </c>
      <c r="H169" s="52">
        <v>0</v>
      </c>
      <c r="I169" s="52">
        <f t="shared" si="11"/>
        <v>0</v>
      </c>
      <c r="K169" s="61">
        <v>49643</v>
      </c>
      <c r="L169" s="52">
        <v>0</v>
      </c>
      <c r="M169" s="52">
        <v>0</v>
      </c>
      <c r="N169" s="52">
        <f t="shared" si="13"/>
        <v>0</v>
      </c>
      <c r="Q169" s="56" t="s">
        <v>215</v>
      </c>
      <c r="R169" s="144">
        <f t="shared" si="14"/>
        <v>0</v>
      </c>
      <c r="S169" s="144">
        <f t="shared" si="15"/>
        <v>0</v>
      </c>
      <c r="T169" s="144">
        <f t="shared" si="16"/>
        <v>0</v>
      </c>
    </row>
    <row r="170" spans="1:20" x14ac:dyDescent="0.3">
      <c r="A170" s="61">
        <v>49674</v>
      </c>
      <c r="B170" s="52">
        <v>3000000</v>
      </c>
      <c r="C170" s="52">
        <v>1520162.63665597</v>
      </c>
      <c r="D170" s="52">
        <f t="shared" si="12"/>
        <v>4520162.6366559695</v>
      </c>
      <c r="F170" s="61">
        <v>49674</v>
      </c>
      <c r="G170" s="52">
        <v>1269750.5197505199</v>
      </c>
      <c r="H170" s="52">
        <v>619579.13269111305</v>
      </c>
      <c r="I170" s="52">
        <f t="shared" si="11"/>
        <v>1889329.6524416329</v>
      </c>
      <c r="K170" s="61">
        <v>49674</v>
      </c>
      <c r="L170" s="52">
        <v>5619277.28125</v>
      </c>
      <c r="M170" s="52">
        <v>5884715.7453622501</v>
      </c>
      <c r="N170" s="52">
        <f t="shared" si="13"/>
        <v>11503993.02661225</v>
      </c>
      <c r="Q170" s="56" t="s">
        <v>216</v>
      </c>
      <c r="R170" s="144">
        <f t="shared" si="14"/>
        <v>9889027.8010005206</v>
      </c>
      <c r="S170" s="144">
        <f t="shared" si="15"/>
        <v>8024457.514709333</v>
      </c>
      <c r="T170" s="144">
        <f t="shared" si="16"/>
        <v>17913485.315709852</v>
      </c>
    </row>
    <row r="171" spans="1:20" x14ac:dyDescent="0.3">
      <c r="A171" s="61">
        <v>49705</v>
      </c>
      <c r="B171" s="52">
        <v>0</v>
      </c>
      <c r="C171" s="52">
        <v>0</v>
      </c>
      <c r="D171" s="52">
        <f t="shared" si="12"/>
        <v>0</v>
      </c>
      <c r="F171" s="61">
        <v>49705</v>
      </c>
      <c r="G171" s="52">
        <v>0</v>
      </c>
      <c r="H171" s="52">
        <v>0</v>
      </c>
      <c r="I171" s="52">
        <f t="shared" si="11"/>
        <v>0</v>
      </c>
      <c r="K171" s="61">
        <v>49705</v>
      </c>
      <c r="L171" s="52">
        <v>0</v>
      </c>
      <c r="M171" s="52">
        <v>0</v>
      </c>
      <c r="N171" s="52">
        <f t="shared" si="13"/>
        <v>0</v>
      </c>
      <c r="Q171" s="56" t="s">
        <v>217</v>
      </c>
      <c r="R171" s="144">
        <f t="shared" si="14"/>
        <v>0</v>
      </c>
      <c r="S171" s="144">
        <f t="shared" si="15"/>
        <v>0</v>
      </c>
      <c r="T171" s="144">
        <f t="shared" si="16"/>
        <v>0</v>
      </c>
    </row>
    <row r="172" spans="1:20" x14ac:dyDescent="0.3">
      <c r="A172" s="61">
        <v>49734</v>
      </c>
      <c r="B172" s="52">
        <v>0</v>
      </c>
      <c r="C172" s="52">
        <v>0</v>
      </c>
      <c r="D172" s="52">
        <f t="shared" si="12"/>
        <v>0</v>
      </c>
      <c r="F172" s="61">
        <v>49734</v>
      </c>
      <c r="G172" s="52">
        <v>0</v>
      </c>
      <c r="H172" s="52">
        <v>0</v>
      </c>
      <c r="I172" s="52">
        <f t="shared" si="11"/>
        <v>0</v>
      </c>
      <c r="K172" s="61">
        <v>49734</v>
      </c>
      <c r="L172" s="52">
        <v>0</v>
      </c>
      <c r="M172" s="52">
        <v>0</v>
      </c>
      <c r="N172" s="52">
        <f t="shared" si="13"/>
        <v>0</v>
      </c>
      <c r="Q172" s="56" t="s">
        <v>218</v>
      </c>
      <c r="R172" s="144">
        <f t="shared" si="14"/>
        <v>0</v>
      </c>
      <c r="S172" s="144">
        <f t="shared" si="15"/>
        <v>0</v>
      </c>
      <c r="T172" s="144">
        <f t="shared" si="16"/>
        <v>0</v>
      </c>
    </row>
    <row r="173" spans="1:20" x14ac:dyDescent="0.3">
      <c r="A173" s="61">
        <v>49765</v>
      </c>
      <c r="B173" s="52">
        <v>0</v>
      </c>
      <c r="C173" s="52">
        <v>0</v>
      </c>
      <c r="D173" s="52">
        <f t="shared" si="12"/>
        <v>0</v>
      </c>
      <c r="F173" s="61">
        <v>49765</v>
      </c>
      <c r="G173" s="52">
        <v>0</v>
      </c>
      <c r="H173" s="52">
        <v>0</v>
      </c>
      <c r="I173" s="52">
        <f t="shared" si="11"/>
        <v>0</v>
      </c>
      <c r="K173" s="61">
        <v>49765</v>
      </c>
      <c r="L173" s="52">
        <v>0</v>
      </c>
      <c r="M173" s="52">
        <v>0</v>
      </c>
      <c r="N173" s="52">
        <f t="shared" si="13"/>
        <v>0</v>
      </c>
      <c r="Q173" s="56" t="s">
        <v>219</v>
      </c>
      <c r="R173" s="144">
        <f t="shared" si="14"/>
        <v>0</v>
      </c>
      <c r="S173" s="144">
        <f t="shared" si="15"/>
        <v>0</v>
      </c>
      <c r="T173" s="144">
        <f t="shared" si="16"/>
        <v>0</v>
      </c>
    </row>
    <row r="174" spans="1:20" x14ac:dyDescent="0.3">
      <c r="A174" s="61">
        <v>49795</v>
      </c>
      <c r="B174" s="52">
        <v>0</v>
      </c>
      <c r="C174" s="52">
        <v>0</v>
      </c>
      <c r="D174" s="52">
        <f t="shared" si="12"/>
        <v>0</v>
      </c>
      <c r="F174" s="61">
        <v>49795</v>
      </c>
      <c r="G174" s="52">
        <v>0</v>
      </c>
      <c r="H174" s="52">
        <v>0</v>
      </c>
      <c r="I174" s="52">
        <f t="shared" si="11"/>
        <v>0</v>
      </c>
      <c r="K174" s="61">
        <v>49795</v>
      </c>
      <c r="L174" s="52">
        <v>0</v>
      </c>
      <c r="M174" s="52">
        <v>0</v>
      </c>
      <c r="N174" s="52">
        <f t="shared" si="13"/>
        <v>0</v>
      </c>
      <c r="Q174" s="56" t="s">
        <v>220</v>
      </c>
      <c r="R174" s="144">
        <f t="shared" si="14"/>
        <v>0</v>
      </c>
      <c r="S174" s="144">
        <f t="shared" si="15"/>
        <v>0</v>
      </c>
      <c r="T174" s="144">
        <f t="shared" si="16"/>
        <v>0</v>
      </c>
    </row>
    <row r="175" spans="1:20" x14ac:dyDescent="0.3">
      <c r="A175" s="61">
        <v>49826</v>
      </c>
      <c r="B175" s="52">
        <v>0</v>
      </c>
      <c r="C175" s="52">
        <v>0</v>
      </c>
      <c r="D175" s="52">
        <f t="shared" si="12"/>
        <v>0</v>
      </c>
      <c r="F175" s="61">
        <v>49826</v>
      </c>
      <c r="G175" s="52">
        <v>0</v>
      </c>
      <c r="H175" s="52">
        <v>0</v>
      </c>
      <c r="I175" s="52">
        <f t="shared" si="11"/>
        <v>0</v>
      </c>
      <c r="K175" s="61">
        <v>49826</v>
      </c>
      <c r="L175" s="52">
        <v>0</v>
      </c>
      <c r="M175" s="52">
        <v>0</v>
      </c>
      <c r="N175" s="52">
        <f t="shared" si="13"/>
        <v>0</v>
      </c>
      <c r="Q175" s="56" t="s">
        <v>221</v>
      </c>
      <c r="R175" s="144">
        <f t="shared" si="14"/>
        <v>0</v>
      </c>
      <c r="S175" s="144">
        <f t="shared" si="15"/>
        <v>0</v>
      </c>
      <c r="T175" s="144">
        <f t="shared" si="16"/>
        <v>0</v>
      </c>
    </row>
    <row r="176" spans="1:20" x14ac:dyDescent="0.3">
      <c r="A176" s="61">
        <v>49856</v>
      </c>
      <c r="B176" s="52">
        <v>3000000</v>
      </c>
      <c r="C176" s="52">
        <v>1471537.67014792</v>
      </c>
      <c r="D176" s="52">
        <f t="shared" si="12"/>
        <v>4471537.67014792</v>
      </c>
      <c r="F176" s="61">
        <v>49856</v>
      </c>
      <c r="G176" s="52">
        <v>1269750.5197505199</v>
      </c>
      <c r="H176" s="52">
        <v>598873.62868679303</v>
      </c>
      <c r="I176" s="52">
        <f t="shared" si="11"/>
        <v>1868624.1484373128</v>
      </c>
      <c r="K176" s="61">
        <v>49856</v>
      </c>
      <c r="L176" s="52">
        <v>5619277.28125</v>
      </c>
      <c r="M176" s="52">
        <v>5788112.8254875904</v>
      </c>
      <c r="N176" s="52">
        <f t="shared" si="13"/>
        <v>11407390.106737591</v>
      </c>
      <c r="Q176" s="56" t="s">
        <v>222</v>
      </c>
      <c r="R176" s="144">
        <f t="shared" si="14"/>
        <v>9889027.8010005206</v>
      </c>
      <c r="S176" s="144">
        <f t="shared" si="15"/>
        <v>7858524.1243223036</v>
      </c>
      <c r="T176" s="144">
        <f t="shared" si="16"/>
        <v>17747551.925322823</v>
      </c>
    </row>
    <row r="177" spans="1:20" x14ac:dyDescent="0.3">
      <c r="A177" s="61">
        <v>49887</v>
      </c>
      <c r="B177" s="52">
        <v>0</v>
      </c>
      <c r="C177" s="52">
        <v>0</v>
      </c>
      <c r="D177" s="52">
        <f t="shared" si="12"/>
        <v>0</v>
      </c>
      <c r="F177" s="61">
        <v>49887</v>
      </c>
      <c r="G177" s="52">
        <v>0</v>
      </c>
      <c r="H177" s="52">
        <v>0</v>
      </c>
      <c r="I177" s="52">
        <f t="shared" si="11"/>
        <v>0</v>
      </c>
      <c r="K177" s="61">
        <v>49887</v>
      </c>
      <c r="L177" s="52">
        <v>0</v>
      </c>
      <c r="M177" s="52">
        <v>0</v>
      </c>
      <c r="N177" s="52">
        <f t="shared" si="13"/>
        <v>0</v>
      </c>
      <c r="Q177" s="56" t="s">
        <v>223</v>
      </c>
      <c r="R177" s="144">
        <f t="shared" si="14"/>
        <v>0</v>
      </c>
      <c r="S177" s="144">
        <f t="shared" si="15"/>
        <v>0</v>
      </c>
      <c r="T177" s="144">
        <f t="shared" si="16"/>
        <v>0</v>
      </c>
    </row>
    <row r="178" spans="1:20" x14ac:dyDescent="0.3">
      <c r="A178" s="61">
        <v>49918</v>
      </c>
      <c r="B178" s="52">
        <v>0</v>
      </c>
      <c r="C178" s="52">
        <v>0</v>
      </c>
      <c r="D178" s="52">
        <f t="shared" si="12"/>
        <v>0</v>
      </c>
      <c r="F178" s="61">
        <v>49918</v>
      </c>
      <c r="G178" s="52">
        <v>0</v>
      </c>
      <c r="H178" s="52">
        <v>0</v>
      </c>
      <c r="I178" s="52">
        <f t="shared" si="11"/>
        <v>0</v>
      </c>
      <c r="K178" s="61">
        <v>49918</v>
      </c>
      <c r="L178" s="52">
        <v>0</v>
      </c>
      <c r="M178" s="52">
        <v>0</v>
      </c>
      <c r="N178" s="52">
        <f t="shared" si="13"/>
        <v>0</v>
      </c>
      <c r="Q178" s="56" t="s">
        <v>224</v>
      </c>
      <c r="R178" s="144">
        <f t="shared" si="14"/>
        <v>0</v>
      </c>
      <c r="S178" s="144">
        <f t="shared" si="15"/>
        <v>0</v>
      </c>
      <c r="T178" s="144">
        <f t="shared" si="16"/>
        <v>0</v>
      </c>
    </row>
    <row r="179" spans="1:20" x14ac:dyDescent="0.3">
      <c r="A179" s="61">
        <v>49948</v>
      </c>
      <c r="B179" s="52">
        <v>0</v>
      </c>
      <c r="C179" s="52">
        <v>0</v>
      </c>
      <c r="D179" s="52">
        <f t="shared" si="12"/>
        <v>0</v>
      </c>
      <c r="F179" s="61">
        <v>49948</v>
      </c>
      <c r="G179" s="52">
        <v>0</v>
      </c>
      <c r="H179" s="52">
        <v>0</v>
      </c>
      <c r="I179" s="52">
        <f t="shared" si="11"/>
        <v>0</v>
      </c>
      <c r="K179" s="61">
        <v>49948</v>
      </c>
      <c r="L179" s="52">
        <v>0</v>
      </c>
      <c r="M179" s="52">
        <v>0</v>
      </c>
      <c r="N179" s="52">
        <f t="shared" si="13"/>
        <v>0</v>
      </c>
      <c r="Q179" s="56" t="s">
        <v>225</v>
      </c>
      <c r="R179" s="144">
        <f t="shared" si="14"/>
        <v>0</v>
      </c>
      <c r="S179" s="144">
        <f t="shared" si="15"/>
        <v>0</v>
      </c>
      <c r="T179" s="144">
        <f t="shared" si="16"/>
        <v>0</v>
      </c>
    </row>
    <row r="180" spans="1:20" x14ac:dyDescent="0.3">
      <c r="A180" s="61">
        <v>49979</v>
      </c>
      <c r="B180" s="52">
        <v>0</v>
      </c>
      <c r="C180" s="52">
        <v>0</v>
      </c>
      <c r="D180" s="52">
        <f t="shared" si="12"/>
        <v>0</v>
      </c>
      <c r="F180" s="61">
        <v>49979</v>
      </c>
      <c r="G180" s="52">
        <v>0</v>
      </c>
      <c r="H180" s="52">
        <v>0</v>
      </c>
      <c r="I180" s="52">
        <f t="shared" si="11"/>
        <v>0</v>
      </c>
      <c r="K180" s="61">
        <v>49979</v>
      </c>
      <c r="L180" s="52">
        <v>0</v>
      </c>
      <c r="M180" s="52">
        <v>0</v>
      </c>
      <c r="N180" s="52">
        <f t="shared" si="13"/>
        <v>0</v>
      </c>
      <c r="Q180" s="56" t="s">
        <v>226</v>
      </c>
      <c r="R180" s="144">
        <f t="shared" si="14"/>
        <v>0</v>
      </c>
      <c r="S180" s="144">
        <f t="shared" si="15"/>
        <v>0</v>
      </c>
      <c r="T180" s="144">
        <f t="shared" si="16"/>
        <v>0</v>
      </c>
    </row>
    <row r="181" spans="1:20" x14ac:dyDescent="0.3">
      <c r="A181" s="61">
        <v>50009</v>
      </c>
      <c r="B181" s="52">
        <v>0</v>
      </c>
      <c r="C181" s="52">
        <v>0</v>
      </c>
      <c r="D181" s="52">
        <f t="shared" si="12"/>
        <v>0</v>
      </c>
      <c r="F181" s="61">
        <v>50009</v>
      </c>
      <c r="G181" s="52">
        <v>0</v>
      </c>
      <c r="H181" s="52">
        <v>0</v>
      </c>
      <c r="I181" s="52">
        <f t="shared" si="11"/>
        <v>0</v>
      </c>
      <c r="K181" s="61">
        <v>50009</v>
      </c>
      <c r="L181" s="52">
        <v>0</v>
      </c>
      <c r="M181" s="52">
        <v>0</v>
      </c>
      <c r="N181" s="52">
        <f t="shared" si="13"/>
        <v>0</v>
      </c>
      <c r="Q181" s="56" t="s">
        <v>227</v>
      </c>
      <c r="R181" s="144">
        <f t="shared" si="14"/>
        <v>0</v>
      </c>
      <c r="S181" s="144">
        <f t="shared" si="15"/>
        <v>0</v>
      </c>
      <c r="T181" s="144">
        <f t="shared" si="16"/>
        <v>0</v>
      </c>
    </row>
    <row r="182" spans="1:20" x14ac:dyDescent="0.3">
      <c r="A182" s="61">
        <v>50040</v>
      </c>
      <c r="B182" s="52">
        <v>3000000</v>
      </c>
      <c r="C182" s="52">
        <v>1420462.0375298799</v>
      </c>
      <c r="D182" s="52">
        <f t="shared" si="12"/>
        <v>4420462.0375298802</v>
      </c>
      <c r="F182" s="61">
        <v>50040</v>
      </c>
      <c r="G182" s="52">
        <v>1269750.5197505199</v>
      </c>
      <c r="H182" s="52">
        <v>577162.37134062103</v>
      </c>
      <c r="I182" s="52">
        <f t="shared" si="11"/>
        <v>1846912.8910911409</v>
      </c>
      <c r="K182" s="61">
        <v>50040</v>
      </c>
      <c r="L182" s="52">
        <v>5619277.28125</v>
      </c>
      <c r="M182" s="52">
        <v>5683992.9037994603</v>
      </c>
      <c r="N182" s="52">
        <f t="shared" si="13"/>
        <v>11303270.185049459</v>
      </c>
      <c r="Q182" s="56" t="s">
        <v>228</v>
      </c>
      <c r="R182" s="144">
        <f t="shared" si="14"/>
        <v>9889027.8010005206</v>
      </c>
      <c r="S182" s="144">
        <f t="shared" si="15"/>
        <v>7681617.3126699608</v>
      </c>
      <c r="T182" s="144">
        <f t="shared" si="16"/>
        <v>17570645.11367048</v>
      </c>
    </row>
    <row r="183" spans="1:20" x14ac:dyDescent="0.3">
      <c r="A183" s="61">
        <v>50071</v>
      </c>
      <c r="B183" s="52">
        <v>0</v>
      </c>
      <c r="C183" s="52">
        <v>0</v>
      </c>
      <c r="D183" s="52">
        <f t="shared" si="12"/>
        <v>0</v>
      </c>
      <c r="F183" s="61">
        <v>50071</v>
      </c>
      <c r="G183" s="52">
        <v>0</v>
      </c>
      <c r="H183" s="52">
        <v>0</v>
      </c>
      <c r="I183" s="52">
        <f t="shared" si="11"/>
        <v>0</v>
      </c>
      <c r="K183" s="61">
        <v>50071</v>
      </c>
      <c r="L183" s="52">
        <v>0</v>
      </c>
      <c r="M183" s="52">
        <v>0</v>
      </c>
      <c r="N183" s="52">
        <f t="shared" si="13"/>
        <v>0</v>
      </c>
      <c r="Q183" s="56" t="s">
        <v>229</v>
      </c>
      <c r="R183" s="144">
        <f t="shared" si="14"/>
        <v>0</v>
      </c>
      <c r="S183" s="144">
        <f t="shared" si="15"/>
        <v>0</v>
      </c>
      <c r="T183" s="144">
        <f t="shared" si="16"/>
        <v>0</v>
      </c>
    </row>
    <row r="184" spans="1:20" x14ac:dyDescent="0.3">
      <c r="A184" s="61">
        <v>50099</v>
      </c>
      <c r="B184" s="52">
        <v>0</v>
      </c>
      <c r="C184" s="52">
        <v>0</v>
      </c>
      <c r="D184" s="52">
        <f t="shared" si="12"/>
        <v>0</v>
      </c>
      <c r="F184" s="61">
        <v>50099</v>
      </c>
      <c r="G184" s="52">
        <v>0</v>
      </c>
      <c r="H184" s="52">
        <v>0</v>
      </c>
      <c r="I184" s="52">
        <f t="shared" si="11"/>
        <v>0</v>
      </c>
      <c r="K184" s="61">
        <v>50099</v>
      </c>
      <c r="L184" s="52">
        <v>0</v>
      </c>
      <c r="M184" s="52">
        <v>0</v>
      </c>
      <c r="N184" s="52">
        <f t="shared" si="13"/>
        <v>0</v>
      </c>
      <c r="Q184" s="56" t="s">
        <v>230</v>
      </c>
      <c r="R184" s="144">
        <f t="shared" si="14"/>
        <v>0</v>
      </c>
      <c r="S184" s="144">
        <f t="shared" si="15"/>
        <v>0</v>
      </c>
      <c r="T184" s="144">
        <f t="shared" si="16"/>
        <v>0</v>
      </c>
    </row>
    <row r="185" spans="1:20" x14ac:dyDescent="0.3">
      <c r="A185" s="61">
        <v>50130</v>
      </c>
      <c r="B185" s="52">
        <v>0</v>
      </c>
      <c r="C185" s="52">
        <v>0</v>
      </c>
      <c r="D185" s="52">
        <f t="shared" si="12"/>
        <v>0</v>
      </c>
      <c r="F185" s="61">
        <v>50130</v>
      </c>
      <c r="G185" s="52">
        <v>0</v>
      </c>
      <c r="H185" s="52">
        <v>0</v>
      </c>
      <c r="I185" s="52">
        <f t="shared" ref="I185:I248" si="17">H185+G185</f>
        <v>0</v>
      </c>
      <c r="K185" s="61">
        <v>50130</v>
      </c>
      <c r="L185" s="52">
        <v>0</v>
      </c>
      <c r="M185" s="52">
        <v>0</v>
      </c>
      <c r="N185" s="52">
        <f t="shared" si="13"/>
        <v>0</v>
      </c>
      <c r="Q185" s="56" t="s">
        <v>231</v>
      </c>
      <c r="R185" s="144">
        <f t="shared" si="14"/>
        <v>0</v>
      </c>
      <c r="S185" s="144">
        <f t="shared" si="15"/>
        <v>0</v>
      </c>
      <c r="T185" s="144">
        <f t="shared" si="16"/>
        <v>0</v>
      </c>
    </row>
    <row r="186" spans="1:20" x14ac:dyDescent="0.3">
      <c r="A186" s="61">
        <v>50160</v>
      </c>
      <c r="B186" s="52">
        <v>0</v>
      </c>
      <c r="C186" s="52">
        <v>0</v>
      </c>
      <c r="D186" s="52">
        <f t="shared" si="12"/>
        <v>0</v>
      </c>
      <c r="F186" s="61">
        <v>50160</v>
      </c>
      <c r="G186" s="52">
        <v>0</v>
      </c>
      <c r="H186" s="52">
        <v>0</v>
      </c>
      <c r="I186" s="52">
        <f t="shared" si="17"/>
        <v>0</v>
      </c>
      <c r="K186" s="61">
        <v>50160</v>
      </c>
      <c r="L186" s="52">
        <v>0</v>
      </c>
      <c r="M186" s="52">
        <v>0</v>
      </c>
      <c r="N186" s="52">
        <f t="shared" si="13"/>
        <v>0</v>
      </c>
      <c r="Q186" s="56" t="s">
        <v>232</v>
      </c>
      <c r="R186" s="144">
        <f t="shared" si="14"/>
        <v>0</v>
      </c>
      <c r="S186" s="144">
        <f t="shared" si="15"/>
        <v>0</v>
      </c>
      <c r="T186" s="144">
        <f t="shared" si="16"/>
        <v>0</v>
      </c>
    </row>
    <row r="187" spans="1:20" x14ac:dyDescent="0.3">
      <c r="A187" s="61">
        <v>50191</v>
      </c>
      <c r="B187" s="52">
        <v>0</v>
      </c>
      <c r="C187" s="52">
        <v>0</v>
      </c>
      <c r="D187" s="52">
        <f t="shared" si="12"/>
        <v>0</v>
      </c>
      <c r="F187" s="61">
        <v>50191</v>
      </c>
      <c r="G187" s="52">
        <v>0</v>
      </c>
      <c r="H187" s="52">
        <v>0</v>
      </c>
      <c r="I187" s="52">
        <f t="shared" si="17"/>
        <v>0</v>
      </c>
      <c r="K187" s="61">
        <v>50191</v>
      </c>
      <c r="L187" s="52">
        <v>0</v>
      </c>
      <c r="M187" s="52">
        <v>0</v>
      </c>
      <c r="N187" s="52">
        <f t="shared" si="13"/>
        <v>0</v>
      </c>
      <c r="Q187" s="56" t="s">
        <v>233</v>
      </c>
      <c r="R187" s="144">
        <f t="shared" si="14"/>
        <v>0</v>
      </c>
      <c r="S187" s="144">
        <f t="shared" si="15"/>
        <v>0</v>
      </c>
      <c r="T187" s="144">
        <f t="shared" si="16"/>
        <v>0</v>
      </c>
    </row>
    <row r="188" spans="1:20" x14ac:dyDescent="0.3">
      <c r="A188" s="61">
        <v>50221</v>
      </c>
      <c r="B188" s="52">
        <v>3000000</v>
      </c>
      <c r="C188" s="52">
        <v>1358415.9543525099</v>
      </c>
      <c r="D188" s="52">
        <f t="shared" si="12"/>
        <v>4358415.9543525102</v>
      </c>
      <c r="F188" s="61">
        <v>50221</v>
      </c>
      <c r="G188" s="52">
        <v>1269750.5197505199</v>
      </c>
      <c r="H188" s="52">
        <v>550993.54685776995</v>
      </c>
      <c r="I188" s="52">
        <f t="shared" si="17"/>
        <v>1820744.0666082897</v>
      </c>
      <c r="K188" s="61">
        <v>50221</v>
      </c>
      <c r="L188" s="52">
        <v>5619277.28125</v>
      </c>
      <c r="M188" s="52">
        <v>5537853.7931284998</v>
      </c>
      <c r="N188" s="52">
        <f t="shared" si="13"/>
        <v>11157131.0743785</v>
      </c>
      <c r="Q188" s="56" t="s">
        <v>234</v>
      </c>
      <c r="R188" s="144">
        <f t="shared" si="14"/>
        <v>9889027.8010005206</v>
      </c>
      <c r="S188" s="144">
        <f t="shared" si="15"/>
        <v>7447263.2943387795</v>
      </c>
      <c r="T188" s="144">
        <f t="shared" si="16"/>
        <v>17336291.095339298</v>
      </c>
    </row>
    <row r="189" spans="1:20" x14ac:dyDescent="0.3">
      <c r="A189" s="61">
        <v>50252</v>
      </c>
      <c r="B189" s="52">
        <v>0</v>
      </c>
      <c r="C189" s="52">
        <v>0</v>
      </c>
      <c r="D189" s="52">
        <f t="shared" si="12"/>
        <v>0</v>
      </c>
      <c r="F189" s="61">
        <v>50252</v>
      </c>
      <c r="G189" s="52">
        <v>0</v>
      </c>
      <c r="H189" s="52">
        <v>0</v>
      </c>
      <c r="I189" s="52">
        <f t="shared" si="17"/>
        <v>0</v>
      </c>
      <c r="K189" s="61">
        <v>50252</v>
      </c>
      <c r="L189" s="52">
        <v>0</v>
      </c>
      <c r="M189" s="52">
        <v>0</v>
      </c>
      <c r="N189" s="52">
        <f t="shared" si="13"/>
        <v>0</v>
      </c>
      <c r="Q189" s="56" t="s">
        <v>235</v>
      </c>
      <c r="R189" s="144">
        <f t="shared" si="14"/>
        <v>0</v>
      </c>
      <c r="S189" s="144">
        <f t="shared" si="15"/>
        <v>0</v>
      </c>
      <c r="T189" s="144">
        <f t="shared" si="16"/>
        <v>0</v>
      </c>
    </row>
    <row r="190" spans="1:20" x14ac:dyDescent="0.3">
      <c r="A190" s="61">
        <v>50283</v>
      </c>
      <c r="B190" s="52">
        <v>0</v>
      </c>
      <c r="C190" s="52">
        <v>0</v>
      </c>
      <c r="D190" s="52">
        <f t="shared" si="12"/>
        <v>0</v>
      </c>
      <c r="F190" s="61">
        <v>50283</v>
      </c>
      <c r="G190" s="52">
        <v>0</v>
      </c>
      <c r="H190" s="52">
        <v>0</v>
      </c>
      <c r="I190" s="52">
        <f t="shared" si="17"/>
        <v>0</v>
      </c>
      <c r="K190" s="61">
        <v>50283</v>
      </c>
      <c r="L190" s="52">
        <v>0</v>
      </c>
      <c r="M190" s="52">
        <v>0</v>
      </c>
      <c r="N190" s="52">
        <f t="shared" si="13"/>
        <v>0</v>
      </c>
      <c r="Q190" s="56" t="s">
        <v>236</v>
      </c>
      <c r="R190" s="144">
        <f t="shared" si="14"/>
        <v>0</v>
      </c>
      <c r="S190" s="144">
        <f t="shared" si="15"/>
        <v>0</v>
      </c>
      <c r="T190" s="144">
        <f t="shared" si="16"/>
        <v>0</v>
      </c>
    </row>
    <row r="191" spans="1:20" x14ac:dyDescent="0.3">
      <c r="A191" s="61">
        <v>50313</v>
      </c>
      <c r="B191" s="52">
        <v>0</v>
      </c>
      <c r="C191" s="52">
        <v>0</v>
      </c>
      <c r="D191" s="52">
        <f t="shared" si="12"/>
        <v>0</v>
      </c>
      <c r="F191" s="61">
        <v>50313</v>
      </c>
      <c r="G191" s="52">
        <v>0</v>
      </c>
      <c r="H191" s="52">
        <v>0</v>
      </c>
      <c r="I191" s="52">
        <f t="shared" si="17"/>
        <v>0</v>
      </c>
      <c r="K191" s="61">
        <v>50313</v>
      </c>
      <c r="L191" s="52">
        <v>0</v>
      </c>
      <c r="M191" s="52">
        <v>0</v>
      </c>
      <c r="N191" s="52">
        <f t="shared" si="13"/>
        <v>0</v>
      </c>
      <c r="Q191" s="56" t="s">
        <v>237</v>
      </c>
      <c r="R191" s="144">
        <f t="shared" si="14"/>
        <v>0</v>
      </c>
      <c r="S191" s="144">
        <f t="shared" si="15"/>
        <v>0</v>
      </c>
      <c r="T191" s="144">
        <f t="shared" si="16"/>
        <v>0</v>
      </c>
    </row>
    <row r="192" spans="1:20" x14ac:dyDescent="0.3">
      <c r="A192" s="61">
        <v>50344</v>
      </c>
      <c r="B192" s="52">
        <v>0</v>
      </c>
      <c r="C192" s="52">
        <v>0</v>
      </c>
      <c r="D192" s="52">
        <f t="shared" si="12"/>
        <v>0</v>
      </c>
      <c r="F192" s="61">
        <v>50344</v>
      </c>
      <c r="G192" s="52">
        <v>0</v>
      </c>
      <c r="H192" s="52">
        <v>0</v>
      </c>
      <c r="I192" s="52">
        <f t="shared" si="17"/>
        <v>0</v>
      </c>
      <c r="K192" s="61">
        <v>50344</v>
      </c>
      <c r="L192" s="52">
        <v>0</v>
      </c>
      <c r="M192" s="52">
        <v>0</v>
      </c>
      <c r="N192" s="52">
        <f t="shared" si="13"/>
        <v>0</v>
      </c>
      <c r="Q192" s="56" t="s">
        <v>238</v>
      </c>
      <c r="R192" s="144">
        <f t="shared" si="14"/>
        <v>0</v>
      </c>
      <c r="S192" s="144">
        <f t="shared" si="15"/>
        <v>0</v>
      </c>
      <c r="T192" s="144">
        <f t="shared" si="16"/>
        <v>0</v>
      </c>
    </row>
    <row r="193" spans="1:20" x14ac:dyDescent="0.3">
      <c r="A193" s="61">
        <v>50374</v>
      </c>
      <c r="B193" s="52">
        <v>0</v>
      </c>
      <c r="C193" s="52">
        <v>0</v>
      </c>
      <c r="D193" s="52">
        <f t="shared" si="12"/>
        <v>0</v>
      </c>
      <c r="F193" s="61">
        <v>50374</v>
      </c>
      <c r="G193" s="52">
        <v>0</v>
      </c>
      <c r="H193" s="52">
        <v>0</v>
      </c>
      <c r="I193" s="52">
        <f t="shared" si="17"/>
        <v>0</v>
      </c>
      <c r="K193" s="61">
        <v>50374</v>
      </c>
      <c r="L193" s="52">
        <v>0</v>
      </c>
      <c r="M193" s="52">
        <v>0</v>
      </c>
      <c r="N193" s="52">
        <f t="shared" si="13"/>
        <v>0</v>
      </c>
      <c r="Q193" s="56" t="s">
        <v>239</v>
      </c>
      <c r="R193" s="144">
        <f t="shared" si="14"/>
        <v>0</v>
      </c>
      <c r="S193" s="144">
        <f t="shared" si="15"/>
        <v>0</v>
      </c>
      <c r="T193" s="144">
        <f t="shared" si="16"/>
        <v>0</v>
      </c>
    </row>
    <row r="194" spans="1:20" x14ac:dyDescent="0.3">
      <c r="A194" s="61">
        <v>50405</v>
      </c>
      <c r="B194" s="52">
        <v>3000000</v>
      </c>
      <c r="C194" s="52">
        <v>1313875.3623623401</v>
      </c>
      <c r="D194" s="52">
        <f t="shared" si="12"/>
        <v>4313875.3623623401</v>
      </c>
      <c r="F194" s="61">
        <v>50405</v>
      </c>
      <c r="G194" s="52">
        <v>1269750.5197505199</v>
      </c>
      <c r="H194" s="52">
        <v>531919.80193381896</v>
      </c>
      <c r="I194" s="52">
        <f t="shared" si="17"/>
        <v>1801670.3216843389</v>
      </c>
      <c r="K194" s="61">
        <v>50405</v>
      </c>
      <c r="L194" s="52">
        <v>5619277.28125</v>
      </c>
      <c r="M194" s="52">
        <v>5462126.1250732904</v>
      </c>
      <c r="N194" s="52">
        <f t="shared" si="13"/>
        <v>11081403.406323291</v>
      </c>
      <c r="Q194" s="56" t="s">
        <v>240</v>
      </c>
      <c r="R194" s="144">
        <f t="shared" si="14"/>
        <v>9889027.8010005206</v>
      </c>
      <c r="S194" s="144">
        <f t="shared" si="15"/>
        <v>7307921.289369449</v>
      </c>
      <c r="T194" s="144">
        <f t="shared" si="16"/>
        <v>17196949.09036997</v>
      </c>
    </row>
    <row r="195" spans="1:20" x14ac:dyDescent="0.3">
      <c r="A195" s="61">
        <v>50436</v>
      </c>
      <c r="B195" s="52">
        <v>0</v>
      </c>
      <c r="C195" s="52">
        <v>0</v>
      </c>
      <c r="D195" s="52">
        <f t="shared" si="12"/>
        <v>0</v>
      </c>
      <c r="F195" s="61">
        <v>50436</v>
      </c>
      <c r="G195" s="52">
        <v>0</v>
      </c>
      <c r="H195" s="52">
        <v>0</v>
      </c>
      <c r="I195" s="52">
        <f t="shared" si="17"/>
        <v>0</v>
      </c>
      <c r="K195" s="61">
        <v>50436</v>
      </c>
      <c r="L195" s="52">
        <v>0</v>
      </c>
      <c r="M195" s="52">
        <v>0</v>
      </c>
      <c r="N195" s="52">
        <f t="shared" si="13"/>
        <v>0</v>
      </c>
      <c r="Q195" s="56" t="s">
        <v>241</v>
      </c>
      <c r="R195" s="144">
        <f t="shared" si="14"/>
        <v>0</v>
      </c>
      <c r="S195" s="144">
        <f t="shared" si="15"/>
        <v>0</v>
      </c>
      <c r="T195" s="144">
        <f t="shared" si="16"/>
        <v>0</v>
      </c>
    </row>
    <row r="196" spans="1:20" x14ac:dyDescent="0.3">
      <c r="A196" s="61">
        <v>50464</v>
      </c>
      <c r="B196" s="52">
        <v>0</v>
      </c>
      <c r="C196" s="52">
        <v>0</v>
      </c>
      <c r="D196" s="52">
        <f t="shared" ref="D196:D259" si="18">B196+C196</f>
        <v>0</v>
      </c>
      <c r="F196" s="61">
        <v>50464</v>
      </c>
      <c r="G196" s="52">
        <v>0</v>
      </c>
      <c r="H196" s="52">
        <v>0</v>
      </c>
      <c r="I196" s="52">
        <f t="shared" si="17"/>
        <v>0</v>
      </c>
      <c r="K196" s="61">
        <v>50464</v>
      </c>
      <c r="L196" s="52">
        <v>0</v>
      </c>
      <c r="M196" s="52">
        <v>0</v>
      </c>
      <c r="N196" s="52">
        <f t="shared" ref="N196:N259" si="19">L196+M196</f>
        <v>0</v>
      </c>
      <c r="Q196" s="56" t="s">
        <v>242</v>
      </c>
      <c r="R196" s="144">
        <f t="shared" ref="R196:R259" si="20">B196+G196+L196</f>
        <v>0</v>
      </c>
      <c r="S196" s="144">
        <f t="shared" ref="S196:S259" si="21">C196+H196+M196</f>
        <v>0</v>
      </c>
      <c r="T196" s="144">
        <f t="shared" ref="T196:T259" si="22">D196+I196+N196</f>
        <v>0</v>
      </c>
    </row>
    <row r="197" spans="1:20" x14ac:dyDescent="0.3">
      <c r="A197" s="61">
        <v>50495</v>
      </c>
      <c r="B197" s="52">
        <v>0</v>
      </c>
      <c r="C197" s="52">
        <v>0</v>
      </c>
      <c r="D197" s="52">
        <f t="shared" si="18"/>
        <v>0</v>
      </c>
      <c r="F197" s="61">
        <v>50495</v>
      </c>
      <c r="G197" s="52">
        <v>0</v>
      </c>
      <c r="H197" s="52">
        <v>0</v>
      </c>
      <c r="I197" s="52">
        <f t="shared" si="17"/>
        <v>0</v>
      </c>
      <c r="K197" s="61">
        <v>50495</v>
      </c>
      <c r="L197" s="52">
        <v>0</v>
      </c>
      <c r="M197" s="52">
        <v>0</v>
      </c>
      <c r="N197" s="52">
        <f t="shared" si="19"/>
        <v>0</v>
      </c>
      <c r="Q197" s="56" t="s">
        <v>243</v>
      </c>
      <c r="R197" s="144">
        <f t="shared" si="20"/>
        <v>0</v>
      </c>
      <c r="S197" s="144">
        <f t="shared" si="21"/>
        <v>0</v>
      </c>
      <c r="T197" s="144">
        <f t="shared" si="22"/>
        <v>0</v>
      </c>
    </row>
    <row r="198" spans="1:20" x14ac:dyDescent="0.3">
      <c r="A198" s="61">
        <v>50525</v>
      </c>
      <c r="B198" s="52">
        <v>0</v>
      </c>
      <c r="C198" s="52">
        <v>0</v>
      </c>
      <c r="D198" s="52">
        <f t="shared" si="18"/>
        <v>0</v>
      </c>
      <c r="F198" s="61">
        <v>50525</v>
      </c>
      <c r="G198" s="52">
        <v>0</v>
      </c>
      <c r="H198" s="52">
        <v>0</v>
      </c>
      <c r="I198" s="52">
        <f t="shared" si="17"/>
        <v>0</v>
      </c>
      <c r="K198" s="61">
        <v>50525</v>
      </c>
      <c r="L198" s="52">
        <v>0</v>
      </c>
      <c r="M198" s="52">
        <v>0</v>
      </c>
      <c r="N198" s="52">
        <f t="shared" si="19"/>
        <v>0</v>
      </c>
      <c r="Q198" s="56" t="s">
        <v>244</v>
      </c>
      <c r="R198" s="144">
        <f t="shared" si="20"/>
        <v>0</v>
      </c>
      <c r="S198" s="144">
        <f t="shared" si="21"/>
        <v>0</v>
      </c>
      <c r="T198" s="144">
        <f t="shared" si="22"/>
        <v>0</v>
      </c>
    </row>
    <row r="199" spans="1:20" x14ac:dyDescent="0.3">
      <c r="A199" s="61">
        <v>50556</v>
      </c>
      <c r="B199" s="52">
        <v>0</v>
      </c>
      <c r="C199" s="52">
        <v>0</v>
      </c>
      <c r="D199" s="52">
        <f t="shared" si="18"/>
        <v>0</v>
      </c>
      <c r="F199" s="61">
        <v>50556</v>
      </c>
      <c r="G199" s="52">
        <v>0</v>
      </c>
      <c r="H199" s="52">
        <v>0</v>
      </c>
      <c r="I199" s="52">
        <f t="shared" si="17"/>
        <v>0</v>
      </c>
      <c r="K199" s="61">
        <v>50556</v>
      </c>
      <c r="L199" s="52">
        <v>0</v>
      </c>
      <c r="M199" s="52">
        <v>0</v>
      </c>
      <c r="N199" s="52">
        <f t="shared" si="19"/>
        <v>0</v>
      </c>
      <c r="Q199" s="56" t="s">
        <v>245</v>
      </c>
      <c r="R199" s="144">
        <f t="shared" si="20"/>
        <v>0</v>
      </c>
      <c r="S199" s="144">
        <f t="shared" si="21"/>
        <v>0</v>
      </c>
      <c r="T199" s="144">
        <f t="shared" si="22"/>
        <v>0</v>
      </c>
    </row>
    <row r="200" spans="1:20" x14ac:dyDescent="0.3">
      <c r="A200" s="61">
        <v>50586</v>
      </c>
      <c r="B200" s="52">
        <v>3000000</v>
      </c>
      <c r="C200" s="52">
        <v>1258481.5042029701</v>
      </c>
      <c r="D200" s="52">
        <f t="shared" si="18"/>
        <v>4258481.5042029703</v>
      </c>
      <c r="F200" s="61">
        <v>50586</v>
      </c>
      <c r="G200" s="52">
        <v>1269750.5197505199</v>
      </c>
      <c r="H200" s="52">
        <v>508441.036745772</v>
      </c>
      <c r="I200" s="52">
        <f t="shared" si="17"/>
        <v>1778191.5564962919</v>
      </c>
      <c r="K200" s="61">
        <v>50586</v>
      </c>
      <c r="L200" s="52">
        <v>5619277.28125</v>
      </c>
      <c r="M200" s="52">
        <v>5340297.5908687199</v>
      </c>
      <c r="N200" s="52">
        <f t="shared" si="19"/>
        <v>10959574.872118719</v>
      </c>
      <c r="Q200" s="56" t="s">
        <v>246</v>
      </c>
      <c r="R200" s="144">
        <f t="shared" si="20"/>
        <v>9889027.8010005206</v>
      </c>
      <c r="S200" s="144">
        <f t="shared" si="21"/>
        <v>7107220.1318174619</v>
      </c>
      <c r="T200" s="144">
        <f t="shared" si="22"/>
        <v>16996247.932817981</v>
      </c>
    </row>
    <row r="201" spans="1:20" x14ac:dyDescent="0.3">
      <c r="A201" s="61">
        <v>50617</v>
      </c>
      <c r="B201" s="52">
        <v>0</v>
      </c>
      <c r="C201" s="52">
        <v>0</v>
      </c>
      <c r="D201" s="52">
        <f t="shared" si="18"/>
        <v>0</v>
      </c>
      <c r="F201" s="61">
        <v>50617</v>
      </c>
      <c r="G201" s="52">
        <v>0</v>
      </c>
      <c r="H201" s="52">
        <v>0</v>
      </c>
      <c r="I201" s="52">
        <f t="shared" si="17"/>
        <v>0</v>
      </c>
      <c r="K201" s="61">
        <v>50617</v>
      </c>
      <c r="L201" s="52">
        <v>0</v>
      </c>
      <c r="M201" s="52">
        <v>0</v>
      </c>
      <c r="N201" s="52">
        <f t="shared" si="19"/>
        <v>0</v>
      </c>
      <c r="Q201" s="56" t="s">
        <v>247</v>
      </c>
      <c r="R201" s="144">
        <f t="shared" si="20"/>
        <v>0</v>
      </c>
      <c r="S201" s="144">
        <f t="shared" si="21"/>
        <v>0</v>
      </c>
      <c r="T201" s="144">
        <f t="shared" si="22"/>
        <v>0</v>
      </c>
    </row>
    <row r="202" spans="1:20" x14ac:dyDescent="0.3">
      <c r="A202" s="61">
        <v>50648</v>
      </c>
      <c r="B202" s="52">
        <v>0</v>
      </c>
      <c r="C202" s="52">
        <v>0</v>
      </c>
      <c r="D202" s="52">
        <f t="shared" si="18"/>
        <v>0</v>
      </c>
      <c r="F202" s="61">
        <v>50648</v>
      </c>
      <c r="G202" s="52">
        <v>0</v>
      </c>
      <c r="H202" s="52">
        <v>0</v>
      </c>
      <c r="I202" s="52">
        <f t="shared" si="17"/>
        <v>0</v>
      </c>
      <c r="K202" s="61">
        <v>50648</v>
      </c>
      <c r="L202" s="52">
        <v>0</v>
      </c>
      <c r="M202" s="52">
        <v>0</v>
      </c>
      <c r="N202" s="52">
        <f t="shared" si="19"/>
        <v>0</v>
      </c>
      <c r="Q202" s="56" t="s">
        <v>248</v>
      </c>
      <c r="R202" s="144">
        <f t="shared" si="20"/>
        <v>0</v>
      </c>
      <c r="S202" s="144">
        <f t="shared" si="21"/>
        <v>0</v>
      </c>
      <c r="T202" s="144">
        <f t="shared" si="22"/>
        <v>0</v>
      </c>
    </row>
    <row r="203" spans="1:20" x14ac:dyDescent="0.3">
      <c r="A203" s="61">
        <v>50678</v>
      </c>
      <c r="B203" s="52">
        <v>0</v>
      </c>
      <c r="C203" s="52">
        <v>0</v>
      </c>
      <c r="D203" s="52">
        <f t="shared" si="18"/>
        <v>0</v>
      </c>
      <c r="F203" s="61">
        <v>50678</v>
      </c>
      <c r="G203" s="52">
        <v>0</v>
      </c>
      <c r="H203" s="52">
        <v>0</v>
      </c>
      <c r="I203" s="52">
        <f t="shared" si="17"/>
        <v>0</v>
      </c>
      <c r="K203" s="61">
        <v>50678</v>
      </c>
      <c r="L203" s="52">
        <v>0</v>
      </c>
      <c r="M203" s="52">
        <v>0</v>
      </c>
      <c r="N203" s="52">
        <f t="shared" si="19"/>
        <v>0</v>
      </c>
      <c r="Q203" s="56" t="s">
        <v>249</v>
      </c>
      <c r="R203" s="144">
        <f t="shared" si="20"/>
        <v>0</v>
      </c>
      <c r="S203" s="144">
        <f t="shared" si="21"/>
        <v>0</v>
      </c>
      <c r="T203" s="144">
        <f t="shared" si="22"/>
        <v>0</v>
      </c>
    </row>
    <row r="204" spans="1:20" x14ac:dyDescent="0.3">
      <c r="A204" s="61">
        <v>50709</v>
      </c>
      <c r="B204" s="52">
        <v>0</v>
      </c>
      <c r="C204" s="52">
        <v>0</v>
      </c>
      <c r="D204" s="52">
        <f t="shared" si="18"/>
        <v>0</v>
      </c>
      <c r="F204" s="61">
        <v>50709</v>
      </c>
      <c r="G204" s="52">
        <v>0</v>
      </c>
      <c r="H204" s="52">
        <v>0</v>
      </c>
      <c r="I204" s="52">
        <f t="shared" si="17"/>
        <v>0</v>
      </c>
      <c r="K204" s="61">
        <v>50709</v>
      </c>
      <c r="L204" s="52">
        <v>0</v>
      </c>
      <c r="M204" s="52">
        <v>0</v>
      </c>
      <c r="N204" s="52">
        <f t="shared" si="19"/>
        <v>0</v>
      </c>
      <c r="Q204" s="56" t="s">
        <v>250</v>
      </c>
      <c r="R204" s="144">
        <f t="shared" si="20"/>
        <v>0</v>
      </c>
      <c r="S204" s="144">
        <f t="shared" si="21"/>
        <v>0</v>
      </c>
      <c r="T204" s="144">
        <f t="shared" si="22"/>
        <v>0</v>
      </c>
    </row>
    <row r="205" spans="1:20" x14ac:dyDescent="0.3">
      <c r="A205" s="61">
        <v>50739</v>
      </c>
      <c r="B205" s="52">
        <v>0</v>
      </c>
      <c r="C205" s="52">
        <v>0</v>
      </c>
      <c r="D205" s="52">
        <f t="shared" si="18"/>
        <v>0</v>
      </c>
      <c r="F205" s="61">
        <v>50739</v>
      </c>
      <c r="G205" s="52">
        <v>0</v>
      </c>
      <c r="H205" s="52">
        <v>0</v>
      </c>
      <c r="I205" s="52">
        <f t="shared" si="17"/>
        <v>0</v>
      </c>
      <c r="K205" s="61">
        <v>50739</v>
      </c>
      <c r="L205" s="52">
        <v>0</v>
      </c>
      <c r="M205" s="52">
        <v>0</v>
      </c>
      <c r="N205" s="52">
        <f t="shared" si="19"/>
        <v>0</v>
      </c>
      <c r="Q205" s="56" t="s">
        <v>251</v>
      </c>
      <c r="R205" s="144">
        <f t="shared" si="20"/>
        <v>0</v>
      </c>
      <c r="S205" s="144">
        <f t="shared" si="21"/>
        <v>0</v>
      </c>
      <c r="T205" s="144">
        <f t="shared" si="22"/>
        <v>0</v>
      </c>
    </row>
    <row r="206" spans="1:20" x14ac:dyDescent="0.3">
      <c r="A206" s="61">
        <v>50770</v>
      </c>
      <c r="B206" s="52">
        <v>3000000</v>
      </c>
      <c r="C206" s="52">
        <v>1211291.7013799101</v>
      </c>
      <c r="D206" s="52">
        <f t="shared" si="18"/>
        <v>4211291.7013799101</v>
      </c>
      <c r="F206" s="61">
        <v>50770</v>
      </c>
      <c r="G206" s="52">
        <v>1269750.5197505199</v>
      </c>
      <c r="H206" s="52">
        <v>488266.11663385102</v>
      </c>
      <c r="I206" s="52">
        <f t="shared" si="17"/>
        <v>1758016.636384371</v>
      </c>
      <c r="K206" s="61">
        <v>50770</v>
      </c>
      <c r="L206" s="52">
        <v>5619277.28125</v>
      </c>
      <c r="M206" s="52">
        <v>5257552.0454153102</v>
      </c>
      <c r="N206" s="52">
        <f t="shared" si="19"/>
        <v>10876829.32666531</v>
      </c>
      <c r="Q206" s="56" t="s">
        <v>252</v>
      </c>
      <c r="R206" s="144">
        <f t="shared" si="20"/>
        <v>9889027.8010005206</v>
      </c>
      <c r="S206" s="144">
        <f t="shared" si="21"/>
        <v>6957109.8634290714</v>
      </c>
      <c r="T206" s="144">
        <f t="shared" si="22"/>
        <v>16846137.66442959</v>
      </c>
    </row>
    <row r="207" spans="1:20" x14ac:dyDescent="0.3">
      <c r="A207" s="61">
        <v>50801</v>
      </c>
      <c r="B207" s="52">
        <v>0</v>
      </c>
      <c r="C207" s="52">
        <v>0</v>
      </c>
      <c r="D207" s="52">
        <f t="shared" si="18"/>
        <v>0</v>
      </c>
      <c r="F207" s="61">
        <v>50801</v>
      </c>
      <c r="G207" s="52">
        <v>0</v>
      </c>
      <c r="H207" s="52">
        <v>0</v>
      </c>
      <c r="I207" s="52">
        <f t="shared" si="17"/>
        <v>0</v>
      </c>
      <c r="K207" s="61">
        <v>50801</v>
      </c>
      <c r="L207" s="52">
        <v>0</v>
      </c>
      <c r="M207" s="52">
        <v>0</v>
      </c>
      <c r="N207" s="52">
        <f t="shared" si="19"/>
        <v>0</v>
      </c>
      <c r="Q207" s="56" t="s">
        <v>253</v>
      </c>
      <c r="R207" s="144">
        <f t="shared" si="20"/>
        <v>0</v>
      </c>
      <c r="S207" s="144">
        <f t="shared" si="21"/>
        <v>0</v>
      </c>
      <c r="T207" s="144">
        <f t="shared" si="22"/>
        <v>0</v>
      </c>
    </row>
    <row r="208" spans="1:20" x14ac:dyDescent="0.3">
      <c r="A208" s="61">
        <v>50829</v>
      </c>
      <c r="B208" s="52">
        <v>0</v>
      </c>
      <c r="C208" s="52">
        <v>0</v>
      </c>
      <c r="D208" s="52">
        <f t="shared" si="18"/>
        <v>0</v>
      </c>
      <c r="F208" s="61">
        <v>50829</v>
      </c>
      <c r="G208" s="52">
        <v>0</v>
      </c>
      <c r="H208" s="52">
        <v>0</v>
      </c>
      <c r="I208" s="52">
        <f t="shared" si="17"/>
        <v>0</v>
      </c>
      <c r="K208" s="61">
        <v>50829</v>
      </c>
      <c r="L208" s="52">
        <v>0</v>
      </c>
      <c r="M208" s="52">
        <v>0</v>
      </c>
      <c r="N208" s="52">
        <f t="shared" si="19"/>
        <v>0</v>
      </c>
      <c r="Q208" s="56" t="s">
        <v>254</v>
      </c>
      <c r="R208" s="144">
        <f t="shared" si="20"/>
        <v>0</v>
      </c>
      <c r="S208" s="144">
        <f t="shared" si="21"/>
        <v>0</v>
      </c>
      <c r="T208" s="144">
        <f t="shared" si="22"/>
        <v>0</v>
      </c>
    </row>
    <row r="209" spans="1:20" x14ac:dyDescent="0.3">
      <c r="A209" s="61">
        <v>50860</v>
      </c>
      <c r="B209" s="52">
        <v>0</v>
      </c>
      <c r="C209" s="52">
        <v>0</v>
      </c>
      <c r="D209" s="52">
        <f t="shared" si="18"/>
        <v>0</v>
      </c>
      <c r="F209" s="61">
        <v>50860</v>
      </c>
      <c r="G209" s="52">
        <v>0</v>
      </c>
      <c r="H209" s="52">
        <v>0</v>
      </c>
      <c r="I209" s="52">
        <f t="shared" si="17"/>
        <v>0</v>
      </c>
      <c r="K209" s="61">
        <v>50860</v>
      </c>
      <c r="L209" s="52">
        <v>0</v>
      </c>
      <c r="M209" s="52">
        <v>0</v>
      </c>
      <c r="N209" s="52">
        <f t="shared" si="19"/>
        <v>0</v>
      </c>
      <c r="Q209" s="56" t="s">
        <v>255</v>
      </c>
      <c r="R209" s="144">
        <f t="shared" si="20"/>
        <v>0</v>
      </c>
      <c r="S209" s="144">
        <f t="shared" si="21"/>
        <v>0</v>
      </c>
      <c r="T209" s="144">
        <f t="shared" si="22"/>
        <v>0</v>
      </c>
    </row>
    <row r="210" spans="1:20" x14ac:dyDescent="0.3">
      <c r="A210" s="61">
        <v>50890</v>
      </c>
      <c r="B210" s="52">
        <v>0</v>
      </c>
      <c r="C210" s="52">
        <v>0</v>
      </c>
      <c r="D210" s="52">
        <f t="shared" si="18"/>
        <v>0</v>
      </c>
      <c r="F210" s="61">
        <v>50890</v>
      </c>
      <c r="G210" s="52">
        <v>0</v>
      </c>
      <c r="H210" s="52">
        <v>0</v>
      </c>
      <c r="I210" s="52">
        <f t="shared" si="17"/>
        <v>0</v>
      </c>
      <c r="K210" s="61">
        <v>50890</v>
      </c>
      <c r="L210" s="52">
        <v>0</v>
      </c>
      <c r="M210" s="52">
        <v>0</v>
      </c>
      <c r="N210" s="52">
        <f t="shared" si="19"/>
        <v>0</v>
      </c>
      <c r="Q210" s="56" t="s">
        <v>256</v>
      </c>
      <c r="R210" s="144">
        <f t="shared" si="20"/>
        <v>0</v>
      </c>
      <c r="S210" s="144">
        <f t="shared" si="21"/>
        <v>0</v>
      </c>
      <c r="T210" s="144">
        <f t="shared" si="22"/>
        <v>0</v>
      </c>
    </row>
    <row r="211" spans="1:20" x14ac:dyDescent="0.3">
      <c r="A211" s="61">
        <v>50921</v>
      </c>
      <c r="B211" s="52">
        <v>0</v>
      </c>
      <c r="C211" s="52">
        <v>0</v>
      </c>
      <c r="D211" s="52">
        <f t="shared" si="18"/>
        <v>0</v>
      </c>
      <c r="F211" s="61">
        <v>50921</v>
      </c>
      <c r="G211" s="52">
        <v>0</v>
      </c>
      <c r="H211" s="52">
        <v>0</v>
      </c>
      <c r="I211" s="52">
        <f t="shared" si="17"/>
        <v>0</v>
      </c>
      <c r="K211" s="61">
        <v>50921</v>
      </c>
      <c r="L211" s="52">
        <v>0</v>
      </c>
      <c r="M211" s="52">
        <v>0</v>
      </c>
      <c r="N211" s="52">
        <f t="shared" si="19"/>
        <v>0</v>
      </c>
      <c r="Q211" s="56" t="s">
        <v>257</v>
      </c>
      <c r="R211" s="144">
        <f t="shared" si="20"/>
        <v>0</v>
      </c>
      <c r="S211" s="144">
        <f t="shared" si="21"/>
        <v>0</v>
      </c>
      <c r="T211" s="144">
        <f t="shared" si="22"/>
        <v>0</v>
      </c>
    </row>
    <row r="212" spans="1:20" x14ac:dyDescent="0.3">
      <c r="A212" s="61">
        <v>50951</v>
      </c>
      <c r="B212" s="52">
        <v>3000000</v>
      </c>
      <c r="C212" s="52">
        <v>1144348.0028096</v>
      </c>
      <c r="D212" s="52">
        <f t="shared" si="18"/>
        <v>4144348.0028096</v>
      </c>
      <c r="F212" s="61">
        <v>50951</v>
      </c>
      <c r="G212" s="52">
        <v>1269750.5197505199</v>
      </c>
      <c r="H212" s="52">
        <v>460128.21592527098</v>
      </c>
      <c r="I212" s="52">
        <f t="shared" si="17"/>
        <v>1729878.7356757908</v>
      </c>
      <c r="K212" s="61">
        <v>50951</v>
      </c>
      <c r="L212" s="52">
        <v>5619277.28125</v>
      </c>
      <c r="M212" s="52">
        <v>5092963.41946653</v>
      </c>
      <c r="N212" s="52">
        <f t="shared" si="19"/>
        <v>10712240.700716529</v>
      </c>
      <c r="Q212" s="56" t="s">
        <v>258</v>
      </c>
      <c r="R212" s="144">
        <f t="shared" si="20"/>
        <v>9889027.8010005206</v>
      </c>
      <c r="S212" s="144">
        <f t="shared" si="21"/>
        <v>6697439.6382014006</v>
      </c>
      <c r="T212" s="144">
        <f t="shared" si="22"/>
        <v>16586467.439201919</v>
      </c>
    </row>
    <row r="213" spans="1:20" x14ac:dyDescent="0.3">
      <c r="A213" s="61">
        <v>50982</v>
      </c>
      <c r="B213" s="52">
        <v>0</v>
      </c>
      <c r="C213" s="52">
        <v>0</v>
      </c>
      <c r="D213" s="52">
        <f t="shared" si="18"/>
        <v>0</v>
      </c>
      <c r="F213" s="61">
        <v>50982</v>
      </c>
      <c r="G213" s="52">
        <v>0</v>
      </c>
      <c r="H213" s="52">
        <v>0</v>
      </c>
      <c r="I213" s="52">
        <f t="shared" si="17"/>
        <v>0</v>
      </c>
      <c r="K213" s="61">
        <v>50982</v>
      </c>
      <c r="L213" s="52">
        <v>0</v>
      </c>
      <c r="M213" s="52">
        <v>0</v>
      </c>
      <c r="N213" s="52">
        <f t="shared" si="19"/>
        <v>0</v>
      </c>
      <c r="Q213" s="56" t="s">
        <v>259</v>
      </c>
      <c r="R213" s="144">
        <f t="shared" si="20"/>
        <v>0</v>
      </c>
      <c r="S213" s="144">
        <f t="shared" si="21"/>
        <v>0</v>
      </c>
      <c r="T213" s="144">
        <f t="shared" si="22"/>
        <v>0</v>
      </c>
    </row>
    <row r="214" spans="1:20" x14ac:dyDescent="0.3">
      <c r="A214" s="61">
        <v>51013</v>
      </c>
      <c r="B214" s="52">
        <v>0</v>
      </c>
      <c r="C214" s="52">
        <v>0</v>
      </c>
      <c r="D214" s="52">
        <f t="shared" si="18"/>
        <v>0</v>
      </c>
      <c r="F214" s="61">
        <v>51013</v>
      </c>
      <c r="G214" s="52">
        <v>0</v>
      </c>
      <c r="H214" s="52">
        <v>0</v>
      </c>
      <c r="I214" s="52">
        <f t="shared" si="17"/>
        <v>0</v>
      </c>
      <c r="K214" s="61">
        <v>51013</v>
      </c>
      <c r="L214" s="52">
        <v>0</v>
      </c>
      <c r="M214" s="52">
        <v>0</v>
      </c>
      <c r="N214" s="52">
        <f t="shared" si="19"/>
        <v>0</v>
      </c>
      <c r="Q214" s="56" t="s">
        <v>260</v>
      </c>
      <c r="R214" s="144">
        <f t="shared" si="20"/>
        <v>0</v>
      </c>
      <c r="S214" s="144">
        <f t="shared" si="21"/>
        <v>0</v>
      </c>
      <c r="T214" s="144">
        <f t="shared" si="22"/>
        <v>0</v>
      </c>
    </row>
    <row r="215" spans="1:20" x14ac:dyDescent="0.3">
      <c r="A215" s="61">
        <v>51043</v>
      </c>
      <c r="B215" s="52">
        <v>0</v>
      </c>
      <c r="C215" s="52">
        <v>0</v>
      </c>
      <c r="D215" s="52">
        <f t="shared" si="18"/>
        <v>0</v>
      </c>
      <c r="F215" s="61">
        <v>51043</v>
      </c>
      <c r="G215" s="52">
        <v>0</v>
      </c>
      <c r="H215" s="52">
        <v>0</v>
      </c>
      <c r="I215" s="52">
        <f t="shared" si="17"/>
        <v>0</v>
      </c>
      <c r="K215" s="61">
        <v>51043</v>
      </c>
      <c r="L215" s="52">
        <v>0</v>
      </c>
      <c r="M215" s="52">
        <v>0</v>
      </c>
      <c r="N215" s="52">
        <f t="shared" si="19"/>
        <v>0</v>
      </c>
      <c r="Q215" s="56" t="s">
        <v>261</v>
      </c>
      <c r="R215" s="144">
        <f t="shared" si="20"/>
        <v>0</v>
      </c>
      <c r="S215" s="144">
        <f t="shared" si="21"/>
        <v>0</v>
      </c>
      <c r="T215" s="144">
        <f t="shared" si="22"/>
        <v>0</v>
      </c>
    </row>
    <row r="216" spans="1:20" x14ac:dyDescent="0.3">
      <c r="A216" s="61">
        <v>51074</v>
      </c>
      <c r="B216" s="52">
        <v>0</v>
      </c>
      <c r="C216" s="52">
        <v>0</v>
      </c>
      <c r="D216" s="52">
        <f t="shared" si="18"/>
        <v>0</v>
      </c>
      <c r="F216" s="61">
        <v>51074</v>
      </c>
      <c r="G216" s="52">
        <v>0</v>
      </c>
      <c r="H216" s="52">
        <v>0</v>
      </c>
      <c r="I216" s="52">
        <f t="shared" si="17"/>
        <v>0</v>
      </c>
      <c r="K216" s="61">
        <v>51074</v>
      </c>
      <c r="L216" s="52">
        <v>0</v>
      </c>
      <c r="M216" s="52">
        <v>0</v>
      </c>
      <c r="N216" s="52">
        <f t="shared" si="19"/>
        <v>0</v>
      </c>
      <c r="Q216" s="56" t="s">
        <v>262</v>
      </c>
      <c r="R216" s="144">
        <f t="shared" si="20"/>
        <v>0</v>
      </c>
      <c r="S216" s="144">
        <f t="shared" si="21"/>
        <v>0</v>
      </c>
      <c r="T216" s="144">
        <f t="shared" si="22"/>
        <v>0</v>
      </c>
    </row>
    <row r="217" spans="1:20" x14ac:dyDescent="0.3">
      <c r="A217" s="61">
        <v>51104</v>
      </c>
      <c r="B217" s="52">
        <v>0</v>
      </c>
      <c r="C217" s="52">
        <v>0</v>
      </c>
      <c r="D217" s="52">
        <f t="shared" si="18"/>
        <v>0</v>
      </c>
      <c r="F217" s="61">
        <v>51104</v>
      </c>
      <c r="G217" s="52">
        <v>0</v>
      </c>
      <c r="H217" s="52">
        <v>0</v>
      </c>
      <c r="I217" s="52">
        <f t="shared" si="17"/>
        <v>0</v>
      </c>
      <c r="K217" s="61">
        <v>51104</v>
      </c>
      <c r="L217" s="52">
        <v>0</v>
      </c>
      <c r="M217" s="52">
        <v>0</v>
      </c>
      <c r="N217" s="52">
        <f t="shared" si="19"/>
        <v>0</v>
      </c>
      <c r="Q217" s="56" t="s">
        <v>263</v>
      </c>
      <c r="R217" s="144">
        <f t="shared" si="20"/>
        <v>0</v>
      </c>
      <c r="S217" s="144">
        <f t="shared" si="21"/>
        <v>0</v>
      </c>
      <c r="T217" s="144">
        <f t="shared" si="22"/>
        <v>0</v>
      </c>
    </row>
    <row r="218" spans="1:20" x14ac:dyDescent="0.3">
      <c r="A218" s="61">
        <v>51135</v>
      </c>
      <c r="B218" s="52">
        <v>3000000</v>
      </c>
      <c r="C218" s="52">
        <v>1091506.2836994701</v>
      </c>
      <c r="D218" s="52">
        <f t="shared" si="18"/>
        <v>4091506.2836994701</v>
      </c>
      <c r="F218" s="61">
        <v>51135</v>
      </c>
      <c r="G218" s="52">
        <v>1269750.5197505199</v>
      </c>
      <c r="H218" s="52">
        <v>437665.475064745</v>
      </c>
      <c r="I218" s="52">
        <f t="shared" si="17"/>
        <v>1707415.9948152648</v>
      </c>
      <c r="K218" s="61">
        <v>51135</v>
      </c>
      <c r="L218" s="52">
        <v>5619277.28125</v>
      </c>
      <c r="M218" s="52">
        <v>4989745.8369679702</v>
      </c>
      <c r="N218" s="52">
        <f t="shared" si="19"/>
        <v>10609023.118217971</v>
      </c>
      <c r="Q218" s="56" t="s">
        <v>264</v>
      </c>
      <c r="R218" s="144">
        <f t="shared" si="20"/>
        <v>9889027.8010005206</v>
      </c>
      <c r="S218" s="144">
        <f t="shared" si="21"/>
        <v>6518917.5957321851</v>
      </c>
      <c r="T218" s="144">
        <f t="shared" si="22"/>
        <v>16407945.396732707</v>
      </c>
    </row>
    <row r="219" spans="1:20" x14ac:dyDescent="0.3">
      <c r="A219" s="61">
        <v>51166</v>
      </c>
      <c r="B219" s="52">
        <v>0</v>
      </c>
      <c r="C219" s="52">
        <v>0</v>
      </c>
      <c r="D219" s="52">
        <f t="shared" si="18"/>
        <v>0</v>
      </c>
      <c r="F219" s="61">
        <v>51166</v>
      </c>
      <c r="G219" s="52">
        <v>0</v>
      </c>
      <c r="H219" s="52">
        <v>0</v>
      </c>
      <c r="I219" s="52">
        <f t="shared" si="17"/>
        <v>0</v>
      </c>
      <c r="K219" s="61">
        <v>51166</v>
      </c>
      <c r="L219" s="52">
        <v>0</v>
      </c>
      <c r="M219" s="52">
        <v>0</v>
      </c>
      <c r="N219" s="52">
        <f t="shared" si="19"/>
        <v>0</v>
      </c>
      <c r="Q219" s="56" t="s">
        <v>265</v>
      </c>
      <c r="R219" s="144">
        <f t="shared" si="20"/>
        <v>0</v>
      </c>
      <c r="S219" s="144">
        <f t="shared" si="21"/>
        <v>0</v>
      </c>
      <c r="T219" s="144">
        <f t="shared" si="22"/>
        <v>0</v>
      </c>
    </row>
    <row r="220" spans="1:20" x14ac:dyDescent="0.3">
      <c r="A220" s="61">
        <v>51195</v>
      </c>
      <c r="B220" s="52">
        <v>0</v>
      </c>
      <c r="C220" s="52">
        <v>0</v>
      </c>
      <c r="D220" s="52">
        <f t="shared" si="18"/>
        <v>0</v>
      </c>
      <c r="F220" s="61">
        <v>51195</v>
      </c>
      <c r="G220" s="52">
        <v>0</v>
      </c>
      <c r="H220" s="52">
        <v>0</v>
      </c>
      <c r="I220" s="52">
        <f t="shared" si="17"/>
        <v>0</v>
      </c>
      <c r="K220" s="61">
        <v>51195</v>
      </c>
      <c r="L220" s="52">
        <v>0</v>
      </c>
      <c r="M220" s="52">
        <v>0</v>
      </c>
      <c r="N220" s="52">
        <f t="shared" si="19"/>
        <v>0</v>
      </c>
      <c r="Q220" s="56" t="s">
        <v>266</v>
      </c>
      <c r="R220" s="144">
        <f t="shared" si="20"/>
        <v>0</v>
      </c>
      <c r="S220" s="144">
        <f t="shared" si="21"/>
        <v>0</v>
      </c>
      <c r="T220" s="144">
        <f t="shared" si="22"/>
        <v>0</v>
      </c>
    </row>
    <row r="221" spans="1:20" x14ac:dyDescent="0.3">
      <c r="A221" s="61">
        <v>51226</v>
      </c>
      <c r="B221" s="52">
        <v>0</v>
      </c>
      <c r="C221" s="52">
        <v>0</v>
      </c>
      <c r="D221" s="52">
        <f t="shared" si="18"/>
        <v>0</v>
      </c>
      <c r="F221" s="61">
        <v>51226</v>
      </c>
      <c r="G221" s="52">
        <v>0</v>
      </c>
      <c r="H221" s="52">
        <v>0</v>
      </c>
      <c r="I221" s="52">
        <f t="shared" si="17"/>
        <v>0</v>
      </c>
      <c r="K221" s="61">
        <v>51226</v>
      </c>
      <c r="L221" s="52">
        <v>0</v>
      </c>
      <c r="M221" s="52">
        <v>0</v>
      </c>
      <c r="N221" s="52">
        <f t="shared" si="19"/>
        <v>0</v>
      </c>
      <c r="Q221" s="56" t="s">
        <v>267</v>
      </c>
      <c r="R221" s="144">
        <f t="shared" si="20"/>
        <v>0</v>
      </c>
      <c r="S221" s="144">
        <f t="shared" si="21"/>
        <v>0</v>
      </c>
      <c r="T221" s="144">
        <f t="shared" si="22"/>
        <v>0</v>
      </c>
    </row>
    <row r="222" spans="1:20" x14ac:dyDescent="0.3">
      <c r="A222" s="61">
        <v>51256</v>
      </c>
      <c r="B222" s="52">
        <v>0</v>
      </c>
      <c r="C222" s="52">
        <v>0</v>
      </c>
      <c r="D222" s="52">
        <f t="shared" si="18"/>
        <v>0</v>
      </c>
      <c r="F222" s="61">
        <v>51256</v>
      </c>
      <c r="G222" s="52">
        <v>0</v>
      </c>
      <c r="H222" s="52">
        <v>0</v>
      </c>
      <c r="I222" s="52">
        <f t="shared" si="17"/>
        <v>0</v>
      </c>
      <c r="K222" s="61">
        <v>51256</v>
      </c>
      <c r="L222" s="52">
        <v>0</v>
      </c>
      <c r="M222" s="52">
        <v>0</v>
      </c>
      <c r="N222" s="52">
        <f t="shared" si="19"/>
        <v>0</v>
      </c>
      <c r="Q222" s="56" t="s">
        <v>268</v>
      </c>
      <c r="R222" s="144">
        <f t="shared" si="20"/>
        <v>0</v>
      </c>
      <c r="S222" s="144">
        <f t="shared" si="21"/>
        <v>0</v>
      </c>
      <c r="T222" s="144">
        <f t="shared" si="22"/>
        <v>0</v>
      </c>
    </row>
    <row r="223" spans="1:20" x14ac:dyDescent="0.3">
      <c r="A223" s="61">
        <v>51287</v>
      </c>
      <c r="B223" s="52">
        <v>0</v>
      </c>
      <c r="C223" s="52">
        <v>0</v>
      </c>
      <c r="D223" s="52">
        <f t="shared" si="18"/>
        <v>0</v>
      </c>
      <c r="F223" s="61">
        <v>51287</v>
      </c>
      <c r="G223" s="52">
        <v>0</v>
      </c>
      <c r="H223" s="52">
        <v>0</v>
      </c>
      <c r="I223" s="52">
        <f t="shared" si="17"/>
        <v>0</v>
      </c>
      <c r="K223" s="61">
        <v>51287</v>
      </c>
      <c r="L223" s="52">
        <v>0</v>
      </c>
      <c r="M223" s="52">
        <v>0</v>
      </c>
      <c r="N223" s="52">
        <f t="shared" si="19"/>
        <v>0</v>
      </c>
      <c r="Q223" s="56" t="s">
        <v>269</v>
      </c>
      <c r="R223" s="144">
        <f t="shared" si="20"/>
        <v>0</v>
      </c>
      <c r="S223" s="144">
        <f t="shared" si="21"/>
        <v>0</v>
      </c>
      <c r="T223" s="144">
        <f t="shared" si="22"/>
        <v>0</v>
      </c>
    </row>
    <row r="224" spans="1:20" x14ac:dyDescent="0.3">
      <c r="A224" s="61">
        <v>51317</v>
      </c>
      <c r="B224" s="52">
        <v>3000000</v>
      </c>
      <c r="C224" s="52">
        <v>1034041.5</v>
      </c>
      <c r="D224" s="52">
        <f t="shared" si="18"/>
        <v>4034041.5</v>
      </c>
      <c r="F224" s="61">
        <v>51317</v>
      </c>
      <c r="G224" s="52">
        <v>1269750.5197505199</v>
      </c>
      <c r="H224" s="52">
        <v>413343.89713270997</v>
      </c>
      <c r="I224" s="52">
        <f t="shared" si="17"/>
        <v>1683094.4168832297</v>
      </c>
      <c r="K224" s="61">
        <v>51317</v>
      </c>
      <c r="L224" s="52">
        <v>5619277.28125</v>
      </c>
      <c r="M224" s="52">
        <v>4864932.8556411201</v>
      </c>
      <c r="N224" s="52">
        <f t="shared" si="19"/>
        <v>10484210.136891119</v>
      </c>
      <c r="Q224" s="56" t="s">
        <v>270</v>
      </c>
      <c r="R224" s="144">
        <f t="shared" si="20"/>
        <v>9889027.8010005206</v>
      </c>
      <c r="S224" s="144">
        <f t="shared" si="21"/>
        <v>6312318.2527738307</v>
      </c>
      <c r="T224" s="144">
        <f t="shared" si="22"/>
        <v>16201346.053774349</v>
      </c>
    </row>
    <row r="225" spans="1:20" x14ac:dyDescent="0.3">
      <c r="A225" s="61">
        <v>51348</v>
      </c>
      <c r="B225" s="52">
        <v>0</v>
      </c>
      <c r="C225" s="52">
        <v>0</v>
      </c>
      <c r="D225" s="52">
        <f t="shared" si="18"/>
        <v>0</v>
      </c>
      <c r="F225" s="61">
        <v>51348</v>
      </c>
      <c r="G225" s="52">
        <v>0</v>
      </c>
      <c r="H225" s="52">
        <v>0</v>
      </c>
      <c r="I225" s="52">
        <f t="shared" si="17"/>
        <v>0</v>
      </c>
      <c r="K225" s="61">
        <v>51348</v>
      </c>
      <c r="L225" s="52">
        <v>0</v>
      </c>
      <c r="M225" s="52">
        <v>0</v>
      </c>
      <c r="N225" s="52">
        <f t="shared" si="19"/>
        <v>0</v>
      </c>
      <c r="Q225" s="56" t="s">
        <v>271</v>
      </c>
      <c r="R225" s="144">
        <f t="shared" si="20"/>
        <v>0</v>
      </c>
      <c r="S225" s="144">
        <f t="shared" si="21"/>
        <v>0</v>
      </c>
      <c r="T225" s="144">
        <f t="shared" si="22"/>
        <v>0</v>
      </c>
    </row>
    <row r="226" spans="1:20" x14ac:dyDescent="0.3">
      <c r="A226" s="61">
        <v>51379</v>
      </c>
      <c r="B226" s="52">
        <v>0</v>
      </c>
      <c r="C226" s="52">
        <v>0</v>
      </c>
      <c r="D226" s="52">
        <f t="shared" si="18"/>
        <v>0</v>
      </c>
      <c r="F226" s="61">
        <v>51379</v>
      </c>
      <c r="G226" s="52">
        <v>0</v>
      </c>
      <c r="H226" s="52">
        <v>0</v>
      </c>
      <c r="I226" s="52">
        <f t="shared" si="17"/>
        <v>0</v>
      </c>
      <c r="K226" s="61">
        <v>51379</v>
      </c>
      <c r="L226" s="52">
        <v>0</v>
      </c>
      <c r="M226" s="52">
        <v>0</v>
      </c>
      <c r="N226" s="52">
        <f t="shared" si="19"/>
        <v>0</v>
      </c>
      <c r="Q226" s="56" t="s">
        <v>272</v>
      </c>
      <c r="R226" s="144">
        <f t="shared" si="20"/>
        <v>0</v>
      </c>
      <c r="S226" s="144">
        <f t="shared" si="21"/>
        <v>0</v>
      </c>
      <c r="T226" s="144">
        <f t="shared" si="22"/>
        <v>0</v>
      </c>
    </row>
    <row r="227" spans="1:20" x14ac:dyDescent="0.3">
      <c r="A227" s="61">
        <v>51409</v>
      </c>
      <c r="B227" s="52">
        <v>0</v>
      </c>
      <c r="C227" s="52">
        <v>0</v>
      </c>
      <c r="D227" s="52">
        <f t="shared" si="18"/>
        <v>0</v>
      </c>
      <c r="F227" s="61">
        <v>51409</v>
      </c>
      <c r="G227" s="52">
        <v>0</v>
      </c>
      <c r="H227" s="52">
        <v>0</v>
      </c>
      <c r="I227" s="52">
        <f t="shared" si="17"/>
        <v>0</v>
      </c>
      <c r="K227" s="61">
        <v>51409</v>
      </c>
      <c r="L227" s="52">
        <v>0</v>
      </c>
      <c r="M227" s="52">
        <v>0</v>
      </c>
      <c r="N227" s="52">
        <f t="shared" si="19"/>
        <v>0</v>
      </c>
      <c r="Q227" s="56" t="s">
        <v>273</v>
      </c>
      <c r="R227" s="144">
        <f t="shared" si="20"/>
        <v>0</v>
      </c>
      <c r="S227" s="144">
        <f t="shared" si="21"/>
        <v>0</v>
      </c>
      <c r="T227" s="144">
        <f t="shared" si="22"/>
        <v>0</v>
      </c>
    </row>
    <row r="228" spans="1:20" x14ac:dyDescent="0.3">
      <c r="A228" s="61">
        <v>51440</v>
      </c>
      <c r="B228" s="52">
        <v>0</v>
      </c>
      <c r="C228" s="52">
        <v>0</v>
      </c>
      <c r="D228" s="52">
        <f t="shared" si="18"/>
        <v>0</v>
      </c>
      <c r="F228" s="61">
        <v>51440</v>
      </c>
      <c r="G228" s="52">
        <v>0</v>
      </c>
      <c r="H228" s="52">
        <v>0</v>
      </c>
      <c r="I228" s="52">
        <f t="shared" si="17"/>
        <v>0</v>
      </c>
      <c r="K228" s="61">
        <v>51440</v>
      </c>
      <c r="L228" s="52">
        <v>0</v>
      </c>
      <c r="M228" s="52">
        <v>0</v>
      </c>
      <c r="N228" s="52">
        <f t="shared" si="19"/>
        <v>0</v>
      </c>
      <c r="Q228" s="56" t="s">
        <v>274</v>
      </c>
      <c r="R228" s="144">
        <f t="shared" si="20"/>
        <v>0</v>
      </c>
      <c r="S228" s="144">
        <f t="shared" si="21"/>
        <v>0</v>
      </c>
      <c r="T228" s="144">
        <f t="shared" si="22"/>
        <v>0</v>
      </c>
    </row>
    <row r="229" spans="1:20" x14ac:dyDescent="0.3">
      <c r="A229" s="61">
        <v>51470</v>
      </c>
      <c r="B229" s="52">
        <v>0</v>
      </c>
      <c r="C229" s="52">
        <v>0</v>
      </c>
      <c r="D229" s="52">
        <f t="shared" si="18"/>
        <v>0</v>
      </c>
      <c r="F229" s="61">
        <v>51470</v>
      </c>
      <c r="G229" s="52">
        <v>0</v>
      </c>
      <c r="H229" s="52">
        <v>0</v>
      </c>
      <c r="I229" s="52">
        <f t="shared" si="17"/>
        <v>0</v>
      </c>
      <c r="K229" s="61">
        <v>51470</v>
      </c>
      <c r="L229" s="52">
        <v>0</v>
      </c>
      <c r="M229" s="52">
        <v>0</v>
      </c>
      <c r="N229" s="52">
        <f t="shared" si="19"/>
        <v>0</v>
      </c>
      <c r="Q229" s="56" t="s">
        <v>275</v>
      </c>
      <c r="R229" s="144">
        <f t="shared" si="20"/>
        <v>0</v>
      </c>
      <c r="S229" s="144">
        <f t="shared" si="21"/>
        <v>0</v>
      </c>
      <c r="T229" s="144">
        <f t="shared" si="22"/>
        <v>0</v>
      </c>
    </row>
    <row r="230" spans="1:20" x14ac:dyDescent="0.3">
      <c r="A230" s="61">
        <v>51501</v>
      </c>
      <c r="B230" s="52">
        <v>3000000</v>
      </c>
      <c r="C230" s="52">
        <v>976594.75</v>
      </c>
      <c r="D230" s="52">
        <f t="shared" si="18"/>
        <v>3976594.75</v>
      </c>
      <c r="F230" s="61">
        <v>51501</v>
      </c>
      <c r="G230" s="52">
        <v>1269750.5197505199</v>
      </c>
      <c r="H230" s="52">
        <v>389029.55024254997</v>
      </c>
      <c r="I230" s="52">
        <f t="shared" si="17"/>
        <v>1658780.0699930699</v>
      </c>
      <c r="K230" s="61">
        <v>51501</v>
      </c>
      <c r="L230" s="52">
        <v>5619277.28125</v>
      </c>
      <c r="M230" s="52">
        <v>4740190.9875477599</v>
      </c>
      <c r="N230" s="52">
        <f t="shared" si="19"/>
        <v>10359468.268797759</v>
      </c>
      <c r="Q230" s="56" t="s">
        <v>276</v>
      </c>
      <c r="R230" s="144">
        <f t="shared" si="20"/>
        <v>9889027.8010005206</v>
      </c>
      <c r="S230" s="144">
        <f t="shared" si="21"/>
        <v>6105815.2877903096</v>
      </c>
      <c r="T230" s="144">
        <f t="shared" si="22"/>
        <v>15994843.088790828</v>
      </c>
    </row>
    <row r="231" spans="1:20" x14ac:dyDescent="0.3">
      <c r="A231" s="61">
        <v>51532</v>
      </c>
      <c r="B231" s="52">
        <v>0</v>
      </c>
      <c r="C231" s="52">
        <v>0</v>
      </c>
      <c r="D231" s="52">
        <f t="shared" si="18"/>
        <v>0</v>
      </c>
      <c r="F231" s="61">
        <v>51532</v>
      </c>
      <c r="G231" s="52">
        <v>0</v>
      </c>
      <c r="H231" s="52">
        <v>0</v>
      </c>
      <c r="I231" s="52">
        <f t="shared" si="17"/>
        <v>0</v>
      </c>
      <c r="K231" s="61">
        <v>51532</v>
      </c>
      <c r="L231" s="52">
        <v>0</v>
      </c>
      <c r="M231" s="52">
        <v>0</v>
      </c>
      <c r="N231" s="52">
        <f t="shared" si="19"/>
        <v>0</v>
      </c>
      <c r="Q231" s="56" t="s">
        <v>277</v>
      </c>
      <c r="R231" s="144">
        <f t="shared" si="20"/>
        <v>0</v>
      </c>
      <c r="S231" s="144">
        <f t="shared" si="21"/>
        <v>0</v>
      </c>
      <c r="T231" s="144">
        <f t="shared" si="22"/>
        <v>0</v>
      </c>
    </row>
    <row r="232" spans="1:20" x14ac:dyDescent="0.3">
      <c r="A232" s="61">
        <v>51560</v>
      </c>
      <c r="B232" s="52">
        <v>0</v>
      </c>
      <c r="C232" s="52">
        <v>0</v>
      </c>
      <c r="D232" s="52">
        <f t="shared" si="18"/>
        <v>0</v>
      </c>
      <c r="F232" s="61">
        <v>51560</v>
      </c>
      <c r="G232" s="52">
        <v>0</v>
      </c>
      <c r="H232" s="52">
        <v>0</v>
      </c>
      <c r="I232" s="52">
        <f t="shared" si="17"/>
        <v>0</v>
      </c>
      <c r="K232" s="61">
        <v>51560</v>
      </c>
      <c r="L232" s="52">
        <v>0</v>
      </c>
      <c r="M232" s="52">
        <v>0</v>
      </c>
      <c r="N232" s="52">
        <f t="shared" si="19"/>
        <v>0</v>
      </c>
      <c r="Q232" s="56" t="s">
        <v>278</v>
      </c>
      <c r="R232" s="144">
        <f t="shared" si="20"/>
        <v>0</v>
      </c>
      <c r="S232" s="144">
        <f t="shared" si="21"/>
        <v>0</v>
      </c>
      <c r="T232" s="144">
        <f t="shared" si="22"/>
        <v>0</v>
      </c>
    </row>
    <row r="233" spans="1:20" x14ac:dyDescent="0.3">
      <c r="A233" s="61">
        <v>51591</v>
      </c>
      <c r="B233" s="52">
        <v>0</v>
      </c>
      <c r="C233" s="52">
        <v>0</v>
      </c>
      <c r="D233" s="52">
        <f t="shared" si="18"/>
        <v>0</v>
      </c>
      <c r="F233" s="61">
        <v>51591</v>
      </c>
      <c r="G233" s="52">
        <v>0</v>
      </c>
      <c r="H233" s="52">
        <v>0</v>
      </c>
      <c r="I233" s="52">
        <f t="shared" si="17"/>
        <v>0</v>
      </c>
      <c r="K233" s="61">
        <v>51591</v>
      </c>
      <c r="L233" s="52">
        <v>0</v>
      </c>
      <c r="M233" s="52">
        <v>0</v>
      </c>
      <c r="N233" s="52">
        <f t="shared" si="19"/>
        <v>0</v>
      </c>
      <c r="Q233" s="56" t="s">
        <v>279</v>
      </c>
      <c r="R233" s="144">
        <f t="shared" si="20"/>
        <v>0</v>
      </c>
      <c r="S233" s="144">
        <f t="shared" si="21"/>
        <v>0</v>
      </c>
      <c r="T233" s="144">
        <f t="shared" si="22"/>
        <v>0</v>
      </c>
    </row>
    <row r="234" spans="1:20" x14ac:dyDescent="0.3">
      <c r="A234" s="61">
        <v>51621</v>
      </c>
      <c r="B234" s="52">
        <v>0</v>
      </c>
      <c r="C234" s="52">
        <v>0</v>
      </c>
      <c r="D234" s="52">
        <f t="shared" si="18"/>
        <v>0</v>
      </c>
      <c r="F234" s="61">
        <v>51621</v>
      </c>
      <c r="G234" s="52">
        <v>0</v>
      </c>
      <c r="H234" s="52">
        <v>0</v>
      </c>
      <c r="I234" s="52">
        <f t="shared" si="17"/>
        <v>0</v>
      </c>
      <c r="K234" s="61">
        <v>51621</v>
      </c>
      <c r="L234" s="52">
        <v>0</v>
      </c>
      <c r="M234" s="52">
        <v>0</v>
      </c>
      <c r="N234" s="52">
        <f t="shared" si="19"/>
        <v>0</v>
      </c>
      <c r="Q234" s="56" t="s">
        <v>280</v>
      </c>
      <c r="R234" s="144">
        <f t="shared" si="20"/>
        <v>0</v>
      </c>
      <c r="S234" s="144">
        <f t="shared" si="21"/>
        <v>0</v>
      </c>
      <c r="T234" s="144">
        <f t="shared" si="22"/>
        <v>0</v>
      </c>
    </row>
    <row r="235" spans="1:20" x14ac:dyDescent="0.3">
      <c r="A235" s="61">
        <v>51652</v>
      </c>
      <c r="B235" s="52">
        <v>0</v>
      </c>
      <c r="C235" s="52">
        <v>0</v>
      </c>
      <c r="D235" s="52">
        <f t="shared" si="18"/>
        <v>0</v>
      </c>
      <c r="F235" s="61">
        <v>51652</v>
      </c>
      <c r="G235" s="52">
        <v>0</v>
      </c>
      <c r="H235" s="52">
        <v>0</v>
      </c>
      <c r="I235" s="52">
        <f t="shared" si="17"/>
        <v>0</v>
      </c>
      <c r="K235" s="61">
        <v>51652</v>
      </c>
      <c r="L235" s="52">
        <v>0</v>
      </c>
      <c r="M235" s="52">
        <v>0</v>
      </c>
      <c r="N235" s="52">
        <f t="shared" si="19"/>
        <v>0</v>
      </c>
      <c r="Q235" s="56" t="s">
        <v>281</v>
      </c>
      <c r="R235" s="144">
        <f t="shared" si="20"/>
        <v>0</v>
      </c>
      <c r="S235" s="144">
        <f t="shared" si="21"/>
        <v>0</v>
      </c>
      <c r="T235" s="144">
        <f t="shared" si="22"/>
        <v>0</v>
      </c>
    </row>
    <row r="236" spans="1:20" x14ac:dyDescent="0.3">
      <c r="A236" s="61">
        <v>51682</v>
      </c>
      <c r="B236" s="52">
        <v>3000000</v>
      </c>
      <c r="C236" s="52">
        <v>914125.33333333302</v>
      </c>
      <c r="D236" s="52">
        <f t="shared" si="18"/>
        <v>3914125.333333333</v>
      </c>
      <c r="F236" s="61">
        <v>51682</v>
      </c>
      <c r="G236" s="52">
        <v>1269750.5197505199</v>
      </c>
      <c r="H236" s="52">
        <v>362722.224099099</v>
      </c>
      <c r="I236" s="52">
        <f t="shared" si="17"/>
        <v>1632472.7438496188</v>
      </c>
      <c r="K236" s="61">
        <v>51682</v>
      </c>
      <c r="L236" s="52">
        <v>5619277.28125</v>
      </c>
      <c r="M236" s="52">
        <v>4590228.0860147504</v>
      </c>
      <c r="N236" s="52">
        <f t="shared" si="19"/>
        <v>10209505.367264751</v>
      </c>
      <c r="Q236" s="56" t="s">
        <v>282</v>
      </c>
      <c r="R236" s="144">
        <f t="shared" si="20"/>
        <v>9889027.8010005206</v>
      </c>
      <c r="S236" s="144">
        <f t="shared" si="21"/>
        <v>5867075.6434471821</v>
      </c>
      <c r="T236" s="144">
        <f t="shared" si="22"/>
        <v>15756103.444447704</v>
      </c>
    </row>
    <row r="237" spans="1:20" x14ac:dyDescent="0.3">
      <c r="A237" s="61">
        <v>51713</v>
      </c>
      <c r="B237" s="52">
        <v>0</v>
      </c>
      <c r="C237" s="52">
        <v>0</v>
      </c>
      <c r="D237" s="52">
        <f t="shared" si="18"/>
        <v>0</v>
      </c>
      <c r="F237" s="61">
        <v>51713</v>
      </c>
      <c r="G237" s="52">
        <v>0</v>
      </c>
      <c r="H237" s="52">
        <v>0</v>
      </c>
      <c r="I237" s="52">
        <f t="shared" si="17"/>
        <v>0</v>
      </c>
      <c r="K237" s="61">
        <v>51713</v>
      </c>
      <c r="L237" s="52">
        <v>0</v>
      </c>
      <c r="M237" s="52">
        <v>0</v>
      </c>
      <c r="N237" s="52">
        <f t="shared" si="19"/>
        <v>0</v>
      </c>
      <c r="Q237" s="56" t="s">
        <v>283</v>
      </c>
      <c r="R237" s="144">
        <f t="shared" si="20"/>
        <v>0</v>
      </c>
      <c r="S237" s="144">
        <f t="shared" si="21"/>
        <v>0</v>
      </c>
      <c r="T237" s="144">
        <f t="shared" si="22"/>
        <v>0</v>
      </c>
    </row>
    <row r="238" spans="1:20" x14ac:dyDescent="0.3">
      <c r="A238" s="61">
        <v>51744</v>
      </c>
      <c r="B238" s="52">
        <v>0</v>
      </c>
      <c r="C238" s="52">
        <v>0</v>
      </c>
      <c r="D238" s="52">
        <f t="shared" si="18"/>
        <v>0</v>
      </c>
      <c r="F238" s="61">
        <v>51744</v>
      </c>
      <c r="G238" s="52">
        <v>0</v>
      </c>
      <c r="H238" s="52">
        <v>0</v>
      </c>
      <c r="I238" s="52">
        <f t="shared" si="17"/>
        <v>0</v>
      </c>
      <c r="K238" s="61">
        <v>51744</v>
      </c>
      <c r="L238" s="52">
        <v>0</v>
      </c>
      <c r="M238" s="52">
        <v>0</v>
      </c>
      <c r="N238" s="52">
        <f t="shared" si="19"/>
        <v>0</v>
      </c>
      <c r="Q238" s="56" t="s">
        <v>284</v>
      </c>
      <c r="R238" s="144">
        <f t="shared" si="20"/>
        <v>0</v>
      </c>
      <c r="S238" s="144">
        <f t="shared" si="21"/>
        <v>0</v>
      </c>
      <c r="T238" s="144">
        <f t="shared" si="22"/>
        <v>0</v>
      </c>
    </row>
    <row r="239" spans="1:20" x14ac:dyDescent="0.3">
      <c r="A239" s="61">
        <v>51774</v>
      </c>
      <c r="B239" s="52">
        <v>0</v>
      </c>
      <c r="C239" s="52">
        <v>0</v>
      </c>
      <c r="D239" s="52">
        <f t="shared" si="18"/>
        <v>0</v>
      </c>
      <c r="F239" s="61">
        <v>51774</v>
      </c>
      <c r="G239" s="52">
        <v>0</v>
      </c>
      <c r="H239" s="52">
        <v>0</v>
      </c>
      <c r="I239" s="52">
        <f t="shared" si="17"/>
        <v>0</v>
      </c>
      <c r="K239" s="61">
        <v>51774</v>
      </c>
      <c r="L239" s="52">
        <v>0</v>
      </c>
      <c r="M239" s="52">
        <v>0</v>
      </c>
      <c r="N239" s="52">
        <f t="shared" si="19"/>
        <v>0</v>
      </c>
      <c r="Q239" s="56" t="s">
        <v>285</v>
      </c>
      <c r="R239" s="144">
        <f t="shared" si="20"/>
        <v>0</v>
      </c>
      <c r="S239" s="144">
        <f t="shared" si="21"/>
        <v>0</v>
      </c>
      <c r="T239" s="144">
        <f t="shared" si="22"/>
        <v>0</v>
      </c>
    </row>
    <row r="240" spans="1:20" x14ac:dyDescent="0.3">
      <c r="A240" s="61">
        <v>51805</v>
      </c>
      <c r="B240" s="52">
        <v>0</v>
      </c>
      <c r="C240" s="52">
        <v>0</v>
      </c>
      <c r="D240" s="52">
        <f t="shared" si="18"/>
        <v>0</v>
      </c>
      <c r="F240" s="61">
        <v>51805</v>
      </c>
      <c r="G240" s="52">
        <v>0</v>
      </c>
      <c r="H240" s="52">
        <v>0</v>
      </c>
      <c r="I240" s="52">
        <f t="shared" si="17"/>
        <v>0</v>
      </c>
      <c r="K240" s="61">
        <v>51805</v>
      </c>
      <c r="L240" s="52">
        <v>0</v>
      </c>
      <c r="M240" s="52">
        <v>0</v>
      </c>
      <c r="N240" s="52">
        <f t="shared" si="19"/>
        <v>0</v>
      </c>
      <c r="Q240" s="56" t="s">
        <v>286</v>
      </c>
      <c r="R240" s="144">
        <f t="shared" si="20"/>
        <v>0</v>
      </c>
      <c r="S240" s="144">
        <f t="shared" si="21"/>
        <v>0</v>
      </c>
      <c r="T240" s="144">
        <f t="shared" si="22"/>
        <v>0</v>
      </c>
    </row>
    <row r="241" spans="1:20" x14ac:dyDescent="0.3">
      <c r="A241" s="61">
        <v>51835</v>
      </c>
      <c r="B241" s="52">
        <v>0</v>
      </c>
      <c r="C241" s="52">
        <v>0</v>
      </c>
      <c r="D241" s="52">
        <f t="shared" si="18"/>
        <v>0</v>
      </c>
      <c r="F241" s="61">
        <v>51835</v>
      </c>
      <c r="G241" s="52">
        <v>0</v>
      </c>
      <c r="H241" s="52">
        <v>0</v>
      </c>
      <c r="I241" s="52">
        <f t="shared" si="17"/>
        <v>0</v>
      </c>
      <c r="K241" s="61">
        <v>51835</v>
      </c>
      <c r="L241" s="52">
        <v>0</v>
      </c>
      <c r="M241" s="52">
        <v>0</v>
      </c>
      <c r="N241" s="52">
        <f t="shared" si="19"/>
        <v>0</v>
      </c>
      <c r="Q241" s="56" t="s">
        <v>287</v>
      </c>
      <c r="R241" s="144">
        <f t="shared" si="20"/>
        <v>0</v>
      </c>
      <c r="S241" s="144">
        <f t="shared" si="21"/>
        <v>0</v>
      </c>
      <c r="T241" s="144">
        <f t="shared" si="22"/>
        <v>0</v>
      </c>
    </row>
    <row r="242" spans="1:20" x14ac:dyDescent="0.3">
      <c r="A242" s="61">
        <v>51866</v>
      </c>
      <c r="B242" s="52">
        <v>3000000</v>
      </c>
      <c r="C242" s="52">
        <v>861701.25</v>
      </c>
      <c r="D242" s="52">
        <f t="shared" si="18"/>
        <v>3861701.25</v>
      </c>
      <c r="F242" s="61">
        <v>51866</v>
      </c>
      <c r="G242" s="52">
        <v>1269750.5197505199</v>
      </c>
      <c r="H242" s="52">
        <v>340400.85646223102</v>
      </c>
      <c r="I242" s="52">
        <f t="shared" si="17"/>
        <v>1610151.376212751</v>
      </c>
      <c r="K242" s="61">
        <v>51866</v>
      </c>
      <c r="L242" s="52">
        <v>5619277.28125</v>
      </c>
      <c r="M242" s="52">
        <v>4490707.2513610302</v>
      </c>
      <c r="N242" s="52">
        <f t="shared" si="19"/>
        <v>10109984.532611031</v>
      </c>
      <c r="Q242" s="56" t="s">
        <v>288</v>
      </c>
      <c r="R242" s="144">
        <f t="shared" si="20"/>
        <v>9889027.8010005206</v>
      </c>
      <c r="S242" s="144">
        <f t="shared" si="21"/>
        <v>5692809.3578232611</v>
      </c>
      <c r="T242" s="144">
        <f t="shared" si="22"/>
        <v>15581837.158823783</v>
      </c>
    </row>
    <row r="243" spans="1:20" x14ac:dyDescent="0.3">
      <c r="A243" s="61">
        <v>51897</v>
      </c>
      <c r="B243" s="52">
        <v>0</v>
      </c>
      <c r="C243" s="52">
        <v>0</v>
      </c>
      <c r="D243" s="52">
        <f t="shared" si="18"/>
        <v>0</v>
      </c>
      <c r="F243" s="61">
        <v>51897</v>
      </c>
      <c r="G243" s="52">
        <v>0</v>
      </c>
      <c r="H243" s="52">
        <v>0</v>
      </c>
      <c r="I243" s="52">
        <f t="shared" si="17"/>
        <v>0</v>
      </c>
      <c r="K243" s="61">
        <v>51897</v>
      </c>
      <c r="L243" s="52">
        <v>0</v>
      </c>
      <c r="M243" s="52">
        <v>0</v>
      </c>
      <c r="N243" s="52">
        <f t="shared" si="19"/>
        <v>0</v>
      </c>
      <c r="Q243" s="56" t="s">
        <v>289</v>
      </c>
      <c r="R243" s="144">
        <f t="shared" si="20"/>
        <v>0</v>
      </c>
      <c r="S243" s="144">
        <f t="shared" si="21"/>
        <v>0</v>
      </c>
      <c r="T243" s="144">
        <f t="shared" si="22"/>
        <v>0</v>
      </c>
    </row>
    <row r="244" spans="1:20" x14ac:dyDescent="0.3">
      <c r="A244" s="61">
        <v>51925</v>
      </c>
      <c r="B244" s="52">
        <v>0</v>
      </c>
      <c r="C244" s="52">
        <v>0</v>
      </c>
      <c r="D244" s="52">
        <f t="shared" si="18"/>
        <v>0</v>
      </c>
      <c r="F244" s="61">
        <v>51925</v>
      </c>
      <c r="G244" s="52">
        <v>0</v>
      </c>
      <c r="H244" s="52">
        <v>0</v>
      </c>
      <c r="I244" s="52">
        <f t="shared" si="17"/>
        <v>0</v>
      </c>
      <c r="K244" s="61">
        <v>51925</v>
      </c>
      <c r="L244" s="52">
        <v>0</v>
      </c>
      <c r="M244" s="52">
        <v>0</v>
      </c>
      <c r="N244" s="52">
        <f t="shared" si="19"/>
        <v>0</v>
      </c>
      <c r="Q244" s="56" t="s">
        <v>290</v>
      </c>
      <c r="R244" s="144">
        <f t="shared" si="20"/>
        <v>0</v>
      </c>
      <c r="S244" s="144">
        <f t="shared" si="21"/>
        <v>0</v>
      </c>
      <c r="T244" s="144">
        <f t="shared" si="22"/>
        <v>0</v>
      </c>
    </row>
    <row r="245" spans="1:20" x14ac:dyDescent="0.3">
      <c r="A245" s="61">
        <v>51956</v>
      </c>
      <c r="B245" s="52">
        <v>0</v>
      </c>
      <c r="C245" s="52">
        <v>0</v>
      </c>
      <c r="D245" s="52">
        <f t="shared" si="18"/>
        <v>0</v>
      </c>
      <c r="F245" s="61">
        <v>51956</v>
      </c>
      <c r="G245" s="52">
        <v>0</v>
      </c>
      <c r="H245" s="52">
        <v>0</v>
      </c>
      <c r="I245" s="52">
        <f t="shared" si="17"/>
        <v>0</v>
      </c>
      <c r="K245" s="61">
        <v>51956</v>
      </c>
      <c r="L245" s="52">
        <v>0</v>
      </c>
      <c r="M245" s="52">
        <v>0</v>
      </c>
      <c r="N245" s="52">
        <f t="shared" si="19"/>
        <v>0</v>
      </c>
      <c r="Q245" s="56" t="s">
        <v>291</v>
      </c>
      <c r="R245" s="144">
        <f t="shared" si="20"/>
        <v>0</v>
      </c>
      <c r="S245" s="144">
        <f t="shared" si="21"/>
        <v>0</v>
      </c>
      <c r="T245" s="144">
        <f t="shared" si="22"/>
        <v>0</v>
      </c>
    </row>
    <row r="246" spans="1:20" x14ac:dyDescent="0.3">
      <c r="A246" s="61">
        <v>51986</v>
      </c>
      <c r="B246" s="52">
        <v>0</v>
      </c>
      <c r="C246" s="52">
        <v>0</v>
      </c>
      <c r="D246" s="52">
        <f t="shared" si="18"/>
        <v>0</v>
      </c>
      <c r="F246" s="61">
        <v>51986</v>
      </c>
      <c r="G246" s="52">
        <v>0</v>
      </c>
      <c r="H246" s="52">
        <v>0</v>
      </c>
      <c r="I246" s="52">
        <f t="shared" si="17"/>
        <v>0</v>
      </c>
      <c r="K246" s="61">
        <v>51986</v>
      </c>
      <c r="L246" s="52">
        <v>0</v>
      </c>
      <c r="M246" s="52">
        <v>0</v>
      </c>
      <c r="N246" s="52">
        <f t="shared" si="19"/>
        <v>0</v>
      </c>
      <c r="Q246" s="56" t="s">
        <v>292</v>
      </c>
      <c r="R246" s="144">
        <f t="shared" si="20"/>
        <v>0</v>
      </c>
      <c r="S246" s="144">
        <f t="shared" si="21"/>
        <v>0</v>
      </c>
      <c r="T246" s="144">
        <f t="shared" si="22"/>
        <v>0</v>
      </c>
    </row>
    <row r="247" spans="1:20" x14ac:dyDescent="0.3">
      <c r="A247" s="61">
        <v>52017</v>
      </c>
      <c r="B247" s="52">
        <v>0</v>
      </c>
      <c r="C247" s="52">
        <v>0</v>
      </c>
      <c r="D247" s="52">
        <f t="shared" si="18"/>
        <v>0</v>
      </c>
      <c r="F247" s="61">
        <v>52017</v>
      </c>
      <c r="G247" s="52">
        <v>0</v>
      </c>
      <c r="H247" s="52">
        <v>0</v>
      </c>
      <c r="I247" s="52">
        <f t="shared" si="17"/>
        <v>0</v>
      </c>
      <c r="K247" s="61">
        <v>52017</v>
      </c>
      <c r="L247" s="52">
        <v>0</v>
      </c>
      <c r="M247" s="52">
        <v>0</v>
      </c>
      <c r="N247" s="52">
        <f t="shared" si="19"/>
        <v>0</v>
      </c>
      <c r="Q247" s="56" t="s">
        <v>293</v>
      </c>
      <c r="R247" s="144">
        <f t="shared" si="20"/>
        <v>0</v>
      </c>
      <c r="S247" s="144">
        <f t="shared" si="21"/>
        <v>0</v>
      </c>
      <c r="T247" s="144">
        <f t="shared" si="22"/>
        <v>0</v>
      </c>
    </row>
    <row r="248" spans="1:20" x14ac:dyDescent="0.3">
      <c r="A248" s="61">
        <v>52047</v>
      </c>
      <c r="B248" s="52">
        <v>3000000</v>
      </c>
      <c r="C248" s="52">
        <v>799859.66666666698</v>
      </c>
      <c r="D248" s="52">
        <f t="shared" si="18"/>
        <v>3799859.666666667</v>
      </c>
      <c r="F248" s="61">
        <v>52047</v>
      </c>
      <c r="G248" s="52">
        <v>1269750.5197505199</v>
      </c>
      <c r="H248" s="52">
        <v>314359.26088588597</v>
      </c>
      <c r="I248" s="52">
        <f t="shared" si="17"/>
        <v>1584109.7806364058</v>
      </c>
      <c r="K248" s="61">
        <v>52047</v>
      </c>
      <c r="L248" s="52">
        <v>5619277.28125</v>
      </c>
      <c r="M248" s="52">
        <v>4342107.6489328695</v>
      </c>
      <c r="N248" s="52">
        <f t="shared" si="19"/>
        <v>9961384.9301828705</v>
      </c>
      <c r="Q248" s="56" t="s">
        <v>294</v>
      </c>
      <c r="R248" s="144">
        <f t="shared" si="20"/>
        <v>9889027.8010005206</v>
      </c>
      <c r="S248" s="144">
        <f t="shared" si="21"/>
        <v>5456326.5764854224</v>
      </c>
      <c r="T248" s="144">
        <f t="shared" si="22"/>
        <v>15345354.377485942</v>
      </c>
    </row>
    <row r="249" spans="1:20" x14ac:dyDescent="0.3">
      <c r="A249" s="61">
        <v>52078</v>
      </c>
      <c r="B249" s="52">
        <v>0</v>
      </c>
      <c r="C249" s="52">
        <v>0</v>
      </c>
      <c r="D249" s="52">
        <f t="shared" si="18"/>
        <v>0</v>
      </c>
      <c r="F249" s="61">
        <v>52078</v>
      </c>
      <c r="G249" s="52">
        <v>0</v>
      </c>
      <c r="H249" s="52">
        <v>0</v>
      </c>
      <c r="I249" s="52">
        <f t="shared" ref="I249:I312" si="23">H249+G249</f>
        <v>0</v>
      </c>
      <c r="K249" s="61">
        <v>52078</v>
      </c>
      <c r="L249" s="52">
        <v>0</v>
      </c>
      <c r="M249" s="52">
        <v>0</v>
      </c>
      <c r="N249" s="52">
        <f t="shared" si="19"/>
        <v>0</v>
      </c>
      <c r="Q249" s="56" t="s">
        <v>295</v>
      </c>
      <c r="R249" s="144">
        <f t="shared" si="20"/>
        <v>0</v>
      </c>
      <c r="S249" s="144">
        <f t="shared" si="21"/>
        <v>0</v>
      </c>
      <c r="T249" s="144">
        <f t="shared" si="22"/>
        <v>0</v>
      </c>
    </row>
    <row r="250" spans="1:20" x14ac:dyDescent="0.3">
      <c r="A250" s="61">
        <v>52109</v>
      </c>
      <c r="B250" s="52">
        <v>0</v>
      </c>
      <c r="C250" s="52">
        <v>0</v>
      </c>
      <c r="D250" s="52">
        <f t="shared" si="18"/>
        <v>0</v>
      </c>
      <c r="F250" s="61">
        <v>52109</v>
      </c>
      <c r="G250" s="52">
        <v>0</v>
      </c>
      <c r="H250" s="52">
        <v>0</v>
      </c>
      <c r="I250" s="52">
        <f t="shared" si="23"/>
        <v>0</v>
      </c>
      <c r="K250" s="61">
        <v>52109</v>
      </c>
      <c r="L250" s="52">
        <v>0</v>
      </c>
      <c r="M250" s="52">
        <v>0</v>
      </c>
      <c r="N250" s="52">
        <f t="shared" si="19"/>
        <v>0</v>
      </c>
      <c r="Q250" s="56" t="s">
        <v>296</v>
      </c>
      <c r="R250" s="144">
        <f t="shared" si="20"/>
        <v>0</v>
      </c>
      <c r="S250" s="144">
        <f t="shared" si="21"/>
        <v>0</v>
      </c>
      <c r="T250" s="144">
        <f t="shared" si="22"/>
        <v>0</v>
      </c>
    </row>
    <row r="251" spans="1:20" x14ac:dyDescent="0.3">
      <c r="A251" s="61">
        <v>52139</v>
      </c>
      <c r="B251" s="52">
        <v>0</v>
      </c>
      <c r="C251" s="52">
        <v>0</v>
      </c>
      <c r="D251" s="52">
        <f t="shared" si="18"/>
        <v>0</v>
      </c>
      <c r="F251" s="61">
        <v>52139</v>
      </c>
      <c r="G251" s="52">
        <v>0</v>
      </c>
      <c r="H251" s="52">
        <v>0</v>
      </c>
      <c r="I251" s="52">
        <f t="shared" si="23"/>
        <v>0</v>
      </c>
      <c r="K251" s="61">
        <v>52139</v>
      </c>
      <c r="L251" s="52">
        <v>0</v>
      </c>
      <c r="M251" s="52">
        <v>0</v>
      </c>
      <c r="N251" s="52">
        <f t="shared" si="19"/>
        <v>0</v>
      </c>
      <c r="Q251" s="56" t="s">
        <v>297</v>
      </c>
      <c r="R251" s="144">
        <f t="shared" si="20"/>
        <v>0</v>
      </c>
      <c r="S251" s="144">
        <f t="shared" si="21"/>
        <v>0</v>
      </c>
      <c r="T251" s="144">
        <f t="shared" si="22"/>
        <v>0</v>
      </c>
    </row>
    <row r="252" spans="1:20" x14ac:dyDescent="0.3">
      <c r="A252" s="61">
        <v>52170</v>
      </c>
      <c r="B252" s="52">
        <v>0</v>
      </c>
      <c r="C252" s="52">
        <v>0</v>
      </c>
      <c r="D252" s="52">
        <f t="shared" si="18"/>
        <v>0</v>
      </c>
      <c r="F252" s="61">
        <v>52170</v>
      </c>
      <c r="G252" s="52">
        <v>0</v>
      </c>
      <c r="H252" s="52">
        <v>0</v>
      </c>
      <c r="I252" s="52">
        <f t="shared" si="23"/>
        <v>0</v>
      </c>
      <c r="K252" s="61">
        <v>52170</v>
      </c>
      <c r="L252" s="52">
        <v>0</v>
      </c>
      <c r="M252" s="52">
        <v>0</v>
      </c>
      <c r="N252" s="52">
        <f t="shared" si="19"/>
        <v>0</v>
      </c>
      <c r="Q252" s="56" t="s">
        <v>298</v>
      </c>
      <c r="R252" s="144">
        <f t="shared" si="20"/>
        <v>0</v>
      </c>
      <c r="S252" s="144">
        <f t="shared" si="21"/>
        <v>0</v>
      </c>
      <c r="T252" s="144">
        <f t="shared" si="22"/>
        <v>0</v>
      </c>
    </row>
    <row r="253" spans="1:20" x14ac:dyDescent="0.3">
      <c r="A253" s="61">
        <v>52200</v>
      </c>
      <c r="B253" s="52">
        <v>0</v>
      </c>
      <c r="C253" s="52">
        <v>0</v>
      </c>
      <c r="D253" s="52">
        <f t="shared" si="18"/>
        <v>0</v>
      </c>
      <c r="F253" s="61">
        <v>52200</v>
      </c>
      <c r="G253" s="52">
        <v>0</v>
      </c>
      <c r="H253" s="52">
        <v>0</v>
      </c>
      <c r="I253" s="52">
        <f t="shared" si="23"/>
        <v>0</v>
      </c>
      <c r="K253" s="61">
        <v>52200</v>
      </c>
      <c r="L253" s="52">
        <v>0</v>
      </c>
      <c r="M253" s="52">
        <v>0</v>
      </c>
      <c r="N253" s="52">
        <f t="shared" si="19"/>
        <v>0</v>
      </c>
      <c r="Q253" s="56" t="s">
        <v>299</v>
      </c>
      <c r="R253" s="144">
        <f t="shared" si="20"/>
        <v>0</v>
      </c>
      <c r="S253" s="144">
        <f t="shared" si="21"/>
        <v>0</v>
      </c>
      <c r="T253" s="144">
        <f t="shared" si="22"/>
        <v>0</v>
      </c>
    </row>
    <row r="254" spans="1:20" x14ac:dyDescent="0.3">
      <c r="A254" s="61">
        <v>52231</v>
      </c>
      <c r="B254" s="52">
        <v>3000000</v>
      </c>
      <c r="C254" s="52">
        <v>746807.75</v>
      </c>
      <c r="D254" s="52">
        <f t="shared" si="18"/>
        <v>3746807.75</v>
      </c>
      <c r="F254" s="61">
        <v>52231</v>
      </c>
      <c r="G254" s="52">
        <v>1269750.5197505199</v>
      </c>
      <c r="H254" s="52">
        <v>291772.162681913</v>
      </c>
      <c r="I254" s="52">
        <f t="shared" si="23"/>
        <v>1561522.6824324329</v>
      </c>
      <c r="K254" s="61">
        <v>52231</v>
      </c>
      <c r="L254" s="52">
        <v>5619277.28125</v>
      </c>
      <c r="M254" s="52">
        <v>4241223.5151743097</v>
      </c>
      <c r="N254" s="52">
        <f t="shared" si="19"/>
        <v>9860500.7964243107</v>
      </c>
      <c r="Q254" s="56" t="s">
        <v>300</v>
      </c>
      <c r="R254" s="144">
        <f t="shared" si="20"/>
        <v>9889027.8010005206</v>
      </c>
      <c r="S254" s="144">
        <f t="shared" si="21"/>
        <v>5279803.4278562227</v>
      </c>
      <c r="T254" s="144">
        <f t="shared" si="22"/>
        <v>15168831.228856742</v>
      </c>
    </row>
    <row r="255" spans="1:20" x14ac:dyDescent="0.3">
      <c r="A255" s="61">
        <v>52262</v>
      </c>
      <c r="B255" s="52">
        <v>0</v>
      </c>
      <c r="C255" s="52">
        <v>0</v>
      </c>
      <c r="D255" s="52">
        <f t="shared" si="18"/>
        <v>0</v>
      </c>
      <c r="F255" s="61">
        <v>52262</v>
      </c>
      <c r="G255" s="52">
        <v>0</v>
      </c>
      <c r="H255" s="52">
        <v>0</v>
      </c>
      <c r="I255" s="52">
        <f t="shared" si="23"/>
        <v>0</v>
      </c>
      <c r="K255" s="61">
        <v>52262</v>
      </c>
      <c r="L255" s="52">
        <v>0</v>
      </c>
      <c r="M255" s="52">
        <v>0</v>
      </c>
      <c r="N255" s="52">
        <f t="shared" si="19"/>
        <v>0</v>
      </c>
      <c r="Q255" s="56" t="s">
        <v>301</v>
      </c>
      <c r="R255" s="144">
        <f t="shared" si="20"/>
        <v>0</v>
      </c>
      <c r="S255" s="144">
        <f t="shared" si="21"/>
        <v>0</v>
      </c>
      <c r="T255" s="144">
        <f t="shared" si="22"/>
        <v>0</v>
      </c>
    </row>
    <row r="256" spans="1:20" x14ac:dyDescent="0.3">
      <c r="A256" s="61">
        <v>52290</v>
      </c>
      <c r="B256" s="52">
        <v>0</v>
      </c>
      <c r="C256" s="52">
        <v>0</v>
      </c>
      <c r="D256" s="52">
        <f t="shared" si="18"/>
        <v>0</v>
      </c>
      <c r="F256" s="61">
        <v>52290</v>
      </c>
      <c r="G256" s="52">
        <v>0</v>
      </c>
      <c r="H256" s="52">
        <v>0</v>
      </c>
      <c r="I256" s="52">
        <f t="shared" si="23"/>
        <v>0</v>
      </c>
      <c r="K256" s="61">
        <v>52290</v>
      </c>
      <c r="L256" s="52">
        <v>0</v>
      </c>
      <c r="M256" s="52">
        <v>0</v>
      </c>
      <c r="N256" s="52">
        <f t="shared" si="19"/>
        <v>0</v>
      </c>
      <c r="Q256" s="56" t="s">
        <v>302</v>
      </c>
      <c r="R256" s="144">
        <f t="shared" si="20"/>
        <v>0</v>
      </c>
      <c r="S256" s="144">
        <f t="shared" si="21"/>
        <v>0</v>
      </c>
      <c r="T256" s="144">
        <f t="shared" si="22"/>
        <v>0</v>
      </c>
    </row>
    <row r="257" spans="1:20" x14ac:dyDescent="0.3">
      <c r="A257" s="61">
        <v>52321</v>
      </c>
      <c r="B257" s="52">
        <v>0</v>
      </c>
      <c r="C257" s="52">
        <v>0</v>
      </c>
      <c r="D257" s="52">
        <f t="shared" si="18"/>
        <v>0</v>
      </c>
      <c r="F257" s="61">
        <v>52321</v>
      </c>
      <c r="G257" s="52">
        <v>0</v>
      </c>
      <c r="H257" s="52">
        <v>0</v>
      </c>
      <c r="I257" s="52">
        <f t="shared" si="23"/>
        <v>0</v>
      </c>
      <c r="K257" s="61">
        <v>52321</v>
      </c>
      <c r="L257" s="52">
        <v>0</v>
      </c>
      <c r="M257" s="52">
        <v>0</v>
      </c>
      <c r="N257" s="52">
        <f t="shared" si="19"/>
        <v>0</v>
      </c>
      <c r="Q257" s="56" t="s">
        <v>303</v>
      </c>
      <c r="R257" s="144">
        <f t="shared" si="20"/>
        <v>0</v>
      </c>
      <c r="S257" s="144">
        <f t="shared" si="21"/>
        <v>0</v>
      </c>
      <c r="T257" s="144">
        <f t="shared" si="22"/>
        <v>0</v>
      </c>
    </row>
    <row r="258" spans="1:20" x14ac:dyDescent="0.3">
      <c r="A258" s="61">
        <v>52351</v>
      </c>
      <c r="B258" s="52">
        <v>0</v>
      </c>
      <c r="C258" s="52">
        <v>0</v>
      </c>
      <c r="D258" s="52">
        <f t="shared" si="18"/>
        <v>0</v>
      </c>
      <c r="F258" s="61">
        <v>52351</v>
      </c>
      <c r="G258" s="52">
        <v>0</v>
      </c>
      <c r="H258" s="52">
        <v>0</v>
      </c>
      <c r="I258" s="52">
        <f t="shared" si="23"/>
        <v>0</v>
      </c>
      <c r="K258" s="61">
        <v>52351</v>
      </c>
      <c r="L258" s="52">
        <v>0</v>
      </c>
      <c r="M258" s="52">
        <v>0</v>
      </c>
      <c r="N258" s="52">
        <f t="shared" si="19"/>
        <v>0</v>
      </c>
      <c r="Q258" s="56" t="s">
        <v>304</v>
      </c>
      <c r="R258" s="144">
        <f t="shared" si="20"/>
        <v>0</v>
      </c>
      <c r="S258" s="144">
        <f t="shared" si="21"/>
        <v>0</v>
      </c>
      <c r="T258" s="144">
        <f t="shared" si="22"/>
        <v>0</v>
      </c>
    </row>
    <row r="259" spans="1:20" x14ac:dyDescent="0.3">
      <c r="A259" s="61">
        <v>52382</v>
      </c>
      <c r="B259" s="52">
        <v>0</v>
      </c>
      <c r="C259" s="52">
        <v>0</v>
      </c>
      <c r="D259" s="52">
        <f t="shared" si="18"/>
        <v>0</v>
      </c>
      <c r="F259" s="61">
        <v>52382</v>
      </c>
      <c r="G259" s="52">
        <v>0</v>
      </c>
      <c r="H259" s="52">
        <v>0</v>
      </c>
      <c r="I259" s="52">
        <f t="shared" si="23"/>
        <v>0</v>
      </c>
      <c r="K259" s="61">
        <v>52382</v>
      </c>
      <c r="L259" s="52">
        <v>0</v>
      </c>
      <c r="M259" s="52">
        <v>0</v>
      </c>
      <c r="N259" s="52">
        <f t="shared" si="19"/>
        <v>0</v>
      </c>
      <c r="Q259" s="56" t="s">
        <v>305</v>
      </c>
      <c r="R259" s="144">
        <f t="shared" si="20"/>
        <v>0</v>
      </c>
      <c r="S259" s="144">
        <f t="shared" si="21"/>
        <v>0</v>
      </c>
      <c r="T259" s="144">
        <f t="shared" si="22"/>
        <v>0</v>
      </c>
    </row>
    <row r="260" spans="1:20" x14ac:dyDescent="0.3">
      <c r="A260" s="61">
        <v>52412</v>
      </c>
      <c r="B260" s="52">
        <v>3000000</v>
      </c>
      <c r="C260" s="52">
        <v>685594</v>
      </c>
      <c r="D260" s="52">
        <f t="shared" ref="D260:D323" si="24">B260+C260</f>
        <v>3685594</v>
      </c>
      <c r="F260" s="61">
        <v>52412</v>
      </c>
      <c r="G260" s="52">
        <v>1269750.5197505199</v>
      </c>
      <c r="H260" s="52">
        <v>265996.29767267301</v>
      </c>
      <c r="I260" s="52">
        <f t="shared" si="23"/>
        <v>1535746.8174231928</v>
      </c>
      <c r="K260" s="61">
        <v>52412</v>
      </c>
      <c r="L260" s="52">
        <v>5619277.28125</v>
      </c>
      <c r="M260" s="52">
        <v>4093987.2118509901</v>
      </c>
      <c r="N260" s="52">
        <f t="shared" ref="N260:N323" si="25">L260+M260</f>
        <v>9713264.4931009896</v>
      </c>
      <c r="Q260" s="56" t="s">
        <v>306</v>
      </c>
      <c r="R260" s="144">
        <f t="shared" ref="R260:R323" si="26">B260+G260+L260</f>
        <v>9889027.8010005206</v>
      </c>
      <c r="S260" s="144">
        <f t="shared" ref="S260:S323" si="27">C260+H260+M260</f>
        <v>5045577.5095236627</v>
      </c>
      <c r="T260" s="144">
        <f t="shared" ref="T260:T323" si="28">D260+I260+N260</f>
        <v>14934605.310524182</v>
      </c>
    </row>
    <row r="261" spans="1:20" x14ac:dyDescent="0.3">
      <c r="A261" s="61">
        <v>52443</v>
      </c>
      <c r="B261" s="52">
        <v>0</v>
      </c>
      <c r="C261" s="52">
        <v>0</v>
      </c>
      <c r="D261" s="52">
        <f t="shared" si="24"/>
        <v>0</v>
      </c>
      <c r="F261" s="61">
        <v>52443</v>
      </c>
      <c r="G261" s="52">
        <v>0</v>
      </c>
      <c r="H261" s="52">
        <v>0</v>
      </c>
      <c r="I261" s="52">
        <f t="shared" si="23"/>
        <v>0</v>
      </c>
      <c r="K261" s="61">
        <v>52443</v>
      </c>
      <c r="L261" s="52">
        <v>0</v>
      </c>
      <c r="M261" s="52">
        <v>0</v>
      </c>
      <c r="N261" s="52">
        <f t="shared" si="25"/>
        <v>0</v>
      </c>
      <c r="Q261" s="56" t="s">
        <v>307</v>
      </c>
      <c r="R261" s="144">
        <f t="shared" si="26"/>
        <v>0</v>
      </c>
      <c r="S261" s="144">
        <f t="shared" si="27"/>
        <v>0</v>
      </c>
      <c r="T261" s="144">
        <f t="shared" si="28"/>
        <v>0</v>
      </c>
    </row>
    <row r="262" spans="1:20" x14ac:dyDescent="0.3">
      <c r="A262" s="61">
        <v>52474</v>
      </c>
      <c r="B262" s="52">
        <v>0</v>
      </c>
      <c r="C262" s="52">
        <v>0</v>
      </c>
      <c r="D262" s="52">
        <f t="shared" si="24"/>
        <v>0</v>
      </c>
      <c r="F262" s="61">
        <v>52474</v>
      </c>
      <c r="G262" s="52">
        <v>0</v>
      </c>
      <c r="H262" s="52">
        <v>0</v>
      </c>
      <c r="I262" s="52">
        <f t="shared" si="23"/>
        <v>0</v>
      </c>
      <c r="K262" s="61">
        <v>52474</v>
      </c>
      <c r="L262" s="52">
        <v>0</v>
      </c>
      <c r="M262" s="52">
        <v>0</v>
      </c>
      <c r="N262" s="52">
        <f t="shared" si="25"/>
        <v>0</v>
      </c>
      <c r="Q262" s="56" t="s">
        <v>308</v>
      </c>
      <c r="R262" s="144">
        <f t="shared" si="26"/>
        <v>0</v>
      </c>
      <c r="S262" s="144">
        <f t="shared" si="27"/>
        <v>0</v>
      </c>
      <c r="T262" s="144">
        <f t="shared" si="28"/>
        <v>0</v>
      </c>
    </row>
    <row r="263" spans="1:20" x14ac:dyDescent="0.3">
      <c r="A263" s="61">
        <v>52504</v>
      </c>
      <c r="B263" s="52">
        <v>0</v>
      </c>
      <c r="C263" s="52">
        <v>0</v>
      </c>
      <c r="D263" s="52">
        <f t="shared" si="24"/>
        <v>0</v>
      </c>
      <c r="F263" s="61">
        <v>52504</v>
      </c>
      <c r="G263" s="52">
        <v>0</v>
      </c>
      <c r="H263" s="52">
        <v>0</v>
      </c>
      <c r="I263" s="52">
        <f t="shared" si="23"/>
        <v>0</v>
      </c>
      <c r="K263" s="61">
        <v>52504</v>
      </c>
      <c r="L263" s="52">
        <v>0</v>
      </c>
      <c r="M263" s="52">
        <v>0</v>
      </c>
      <c r="N263" s="52">
        <f t="shared" si="25"/>
        <v>0</v>
      </c>
      <c r="Q263" s="56" t="s">
        <v>309</v>
      </c>
      <c r="R263" s="144">
        <f t="shared" si="26"/>
        <v>0</v>
      </c>
      <c r="S263" s="144">
        <f t="shared" si="27"/>
        <v>0</v>
      </c>
      <c r="T263" s="144">
        <f t="shared" si="28"/>
        <v>0</v>
      </c>
    </row>
    <row r="264" spans="1:20" x14ac:dyDescent="0.3">
      <c r="A264" s="61">
        <v>52535</v>
      </c>
      <c r="B264" s="52">
        <v>0</v>
      </c>
      <c r="C264" s="52">
        <v>0</v>
      </c>
      <c r="D264" s="52">
        <f t="shared" si="24"/>
        <v>0</v>
      </c>
      <c r="F264" s="61">
        <v>52535</v>
      </c>
      <c r="G264" s="52">
        <v>0</v>
      </c>
      <c r="H264" s="52">
        <v>0</v>
      </c>
      <c r="I264" s="52">
        <f t="shared" si="23"/>
        <v>0</v>
      </c>
      <c r="K264" s="61">
        <v>52535</v>
      </c>
      <c r="L264" s="52">
        <v>0</v>
      </c>
      <c r="M264" s="52">
        <v>0</v>
      </c>
      <c r="N264" s="52">
        <f t="shared" si="25"/>
        <v>0</v>
      </c>
      <c r="Q264" s="56" t="s">
        <v>310</v>
      </c>
      <c r="R264" s="144">
        <f t="shared" si="26"/>
        <v>0</v>
      </c>
      <c r="S264" s="144">
        <f t="shared" si="27"/>
        <v>0</v>
      </c>
      <c r="T264" s="144">
        <f t="shared" si="28"/>
        <v>0</v>
      </c>
    </row>
    <row r="265" spans="1:20" x14ac:dyDescent="0.3">
      <c r="A265" s="61">
        <v>52565</v>
      </c>
      <c r="B265" s="52">
        <v>0</v>
      </c>
      <c r="C265" s="52">
        <v>0</v>
      </c>
      <c r="D265" s="52">
        <f t="shared" si="24"/>
        <v>0</v>
      </c>
      <c r="F265" s="61">
        <v>52565</v>
      </c>
      <c r="G265" s="52">
        <v>0</v>
      </c>
      <c r="H265" s="52">
        <v>0</v>
      </c>
      <c r="I265" s="52">
        <f t="shared" si="23"/>
        <v>0</v>
      </c>
      <c r="K265" s="61">
        <v>52565</v>
      </c>
      <c r="L265" s="52">
        <v>0</v>
      </c>
      <c r="M265" s="52">
        <v>0</v>
      </c>
      <c r="N265" s="52">
        <f t="shared" si="25"/>
        <v>0</v>
      </c>
      <c r="Q265" s="56" t="s">
        <v>311</v>
      </c>
      <c r="R265" s="144">
        <f t="shared" si="26"/>
        <v>0</v>
      </c>
      <c r="S265" s="144">
        <f t="shared" si="27"/>
        <v>0</v>
      </c>
      <c r="T265" s="144">
        <f t="shared" si="28"/>
        <v>0</v>
      </c>
    </row>
    <row r="266" spans="1:20" x14ac:dyDescent="0.3">
      <c r="A266" s="61">
        <v>52596</v>
      </c>
      <c r="B266" s="52">
        <v>3000000</v>
      </c>
      <c r="C266" s="52">
        <v>631914.25</v>
      </c>
      <c r="D266" s="52">
        <f t="shared" si="24"/>
        <v>3631914.25</v>
      </c>
      <c r="F266" s="61">
        <v>52596</v>
      </c>
      <c r="G266" s="52">
        <v>1269750.5197505199</v>
      </c>
      <c r="H266" s="52">
        <v>243143.46890159399</v>
      </c>
      <c r="I266" s="52">
        <f t="shared" si="23"/>
        <v>1512893.9886521138</v>
      </c>
      <c r="K266" s="61">
        <v>52596</v>
      </c>
      <c r="L266" s="52">
        <v>5619277.28125</v>
      </c>
      <c r="M266" s="52">
        <v>3991739.77898758</v>
      </c>
      <c r="N266" s="52">
        <f t="shared" si="25"/>
        <v>9611017.060237579</v>
      </c>
      <c r="Q266" s="56" t="s">
        <v>312</v>
      </c>
      <c r="R266" s="144">
        <f t="shared" si="26"/>
        <v>9889027.8010005206</v>
      </c>
      <c r="S266" s="144">
        <f t="shared" si="27"/>
        <v>4866797.4978891741</v>
      </c>
      <c r="T266" s="144">
        <f t="shared" si="28"/>
        <v>14755825.298889693</v>
      </c>
    </row>
    <row r="267" spans="1:20" x14ac:dyDescent="0.3">
      <c r="A267" s="61">
        <v>52627</v>
      </c>
      <c r="B267" s="52">
        <v>0</v>
      </c>
      <c r="C267" s="52">
        <v>0</v>
      </c>
      <c r="D267" s="52">
        <f t="shared" si="24"/>
        <v>0</v>
      </c>
      <c r="F267" s="61">
        <v>52627</v>
      </c>
      <c r="G267" s="52">
        <v>0</v>
      </c>
      <c r="H267" s="52">
        <v>0</v>
      </c>
      <c r="I267" s="52">
        <f t="shared" si="23"/>
        <v>0</v>
      </c>
      <c r="K267" s="61">
        <v>52627</v>
      </c>
      <c r="L267" s="52">
        <v>0</v>
      </c>
      <c r="M267" s="52">
        <v>0</v>
      </c>
      <c r="N267" s="52">
        <f t="shared" si="25"/>
        <v>0</v>
      </c>
      <c r="Q267" s="56" t="s">
        <v>313</v>
      </c>
      <c r="R267" s="144">
        <f t="shared" si="26"/>
        <v>0</v>
      </c>
      <c r="S267" s="144">
        <f t="shared" si="27"/>
        <v>0</v>
      </c>
      <c r="T267" s="144">
        <f t="shared" si="28"/>
        <v>0</v>
      </c>
    </row>
    <row r="268" spans="1:20" x14ac:dyDescent="0.3">
      <c r="A268" s="61">
        <v>52656</v>
      </c>
      <c r="B268" s="52">
        <v>0</v>
      </c>
      <c r="C268" s="52">
        <v>0</v>
      </c>
      <c r="D268" s="52">
        <f t="shared" si="24"/>
        <v>0</v>
      </c>
      <c r="F268" s="61">
        <v>52656</v>
      </c>
      <c r="G268" s="52">
        <v>0</v>
      </c>
      <c r="H268" s="52">
        <v>0</v>
      </c>
      <c r="I268" s="52">
        <f t="shared" si="23"/>
        <v>0</v>
      </c>
      <c r="K268" s="61">
        <v>52656</v>
      </c>
      <c r="L268" s="52">
        <v>0</v>
      </c>
      <c r="M268" s="52">
        <v>0</v>
      </c>
      <c r="N268" s="52">
        <f t="shared" si="25"/>
        <v>0</v>
      </c>
      <c r="Q268" s="56" t="s">
        <v>314</v>
      </c>
      <c r="R268" s="144">
        <f t="shared" si="26"/>
        <v>0</v>
      </c>
      <c r="S268" s="144">
        <f t="shared" si="27"/>
        <v>0</v>
      </c>
      <c r="T268" s="144">
        <f t="shared" si="28"/>
        <v>0</v>
      </c>
    </row>
    <row r="269" spans="1:20" x14ac:dyDescent="0.3">
      <c r="A269" s="61">
        <v>52687</v>
      </c>
      <c r="B269" s="52">
        <v>0</v>
      </c>
      <c r="C269" s="52">
        <v>0</v>
      </c>
      <c r="D269" s="52">
        <f t="shared" si="24"/>
        <v>0</v>
      </c>
      <c r="F269" s="61">
        <v>52687</v>
      </c>
      <c r="G269" s="52">
        <v>0</v>
      </c>
      <c r="H269" s="52">
        <v>0</v>
      </c>
      <c r="I269" s="52">
        <f t="shared" si="23"/>
        <v>0</v>
      </c>
      <c r="K269" s="61">
        <v>52687</v>
      </c>
      <c r="L269" s="52">
        <v>0</v>
      </c>
      <c r="M269" s="52">
        <v>0</v>
      </c>
      <c r="N269" s="52">
        <f t="shared" si="25"/>
        <v>0</v>
      </c>
      <c r="Q269" s="56" t="s">
        <v>315</v>
      </c>
      <c r="R269" s="144">
        <f t="shared" si="26"/>
        <v>0</v>
      </c>
      <c r="S269" s="144">
        <f t="shared" si="27"/>
        <v>0</v>
      </c>
      <c r="T269" s="144">
        <f t="shared" si="28"/>
        <v>0</v>
      </c>
    </row>
    <row r="270" spans="1:20" x14ac:dyDescent="0.3">
      <c r="A270" s="61">
        <v>52717</v>
      </c>
      <c r="B270" s="52">
        <v>0</v>
      </c>
      <c r="C270" s="52">
        <v>0</v>
      </c>
      <c r="D270" s="52">
        <f t="shared" si="24"/>
        <v>0</v>
      </c>
      <c r="F270" s="61">
        <v>52717</v>
      </c>
      <c r="G270" s="52">
        <v>0</v>
      </c>
      <c r="H270" s="52">
        <v>0</v>
      </c>
      <c r="I270" s="52">
        <f t="shared" si="23"/>
        <v>0</v>
      </c>
      <c r="K270" s="61">
        <v>52717</v>
      </c>
      <c r="L270" s="52">
        <v>0</v>
      </c>
      <c r="M270" s="52">
        <v>0</v>
      </c>
      <c r="N270" s="52">
        <f t="shared" si="25"/>
        <v>0</v>
      </c>
      <c r="Q270" s="56" t="s">
        <v>316</v>
      </c>
      <c r="R270" s="144">
        <f t="shared" si="26"/>
        <v>0</v>
      </c>
      <c r="S270" s="144">
        <f t="shared" si="27"/>
        <v>0</v>
      </c>
      <c r="T270" s="144">
        <f t="shared" si="28"/>
        <v>0</v>
      </c>
    </row>
    <row r="271" spans="1:20" x14ac:dyDescent="0.3">
      <c r="A271" s="61">
        <v>52748</v>
      </c>
      <c r="B271" s="52">
        <v>0</v>
      </c>
      <c r="C271" s="52">
        <v>0</v>
      </c>
      <c r="D271" s="52">
        <f t="shared" si="24"/>
        <v>0</v>
      </c>
      <c r="F271" s="61">
        <v>52748</v>
      </c>
      <c r="G271" s="52">
        <v>0</v>
      </c>
      <c r="H271" s="52">
        <v>0</v>
      </c>
      <c r="I271" s="52">
        <f t="shared" si="23"/>
        <v>0</v>
      </c>
      <c r="K271" s="61">
        <v>52748</v>
      </c>
      <c r="L271" s="52">
        <v>0</v>
      </c>
      <c r="M271" s="52">
        <v>0</v>
      </c>
      <c r="N271" s="52">
        <f t="shared" si="25"/>
        <v>0</v>
      </c>
      <c r="Q271" s="56" t="s">
        <v>317</v>
      </c>
      <c r="R271" s="144">
        <f t="shared" si="26"/>
        <v>0</v>
      </c>
      <c r="S271" s="144">
        <f t="shared" si="27"/>
        <v>0</v>
      </c>
      <c r="T271" s="144">
        <f t="shared" si="28"/>
        <v>0</v>
      </c>
    </row>
    <row r="272" spans="1:20" x14ac:dyDescent="0.3">
      <c r="A272" s="61">
        <v>52778</v>
      </c>
      <c r="B272" s="52">
        <v>3000000</v>
      </c>
      <c r="C272" s="52">
        <v>574467.5</v>
      </c>
      <c r="D272" s="52">
        <f t="shared" si="24"/>
        <v>3574467.5</v>
      </c>
      <c r="F272" s="61">
        <v>52778</v>
      </c>
      <c r="G272" s="52">
        <v>1269750.5197505199</v>
      </c>
      <c r="H272" s="52">
        <v>218829.122011434</v>
      </c>
      <c r="I272" s="52">
        <f t="shared" si="23"/>
        <v>1488579.6417619539</v>
      </c>
      <c r="K272" s="61">
        <v>52778</v>
      </c>
      <c r="L272" s="52">
        <v>5619277.28125</v>
      </c>
      <c r="M272" s="52">
        <v>3866997.9108942202</v>
      </c>
      <c r="N272" s="52">
        <f t="shared" si="25"/>
        <v>9486275.1921442207</v>
      </c>
      <c r="Q272" s="56" t="s">
        <v>318</v>
      </c>
      <c r="R272" s="144">
        <f t="shared" si="26"/>
        <v>9889027.8010005206</v>
      </c>
      <c r="S272" s="144">
        <f t="shared" si="27"/>
        <v>4660294.5329056541</v>
      </c>
      <c r="T272" s="144">
        <f t="shared" si="28"/>
        <v>14549322.333906174</v>
      </c>
    </row>
    <row r="273" spans="1:20" x14ac:dyDescent="0.3">
      <c r="A273" s="61">
        <v>52809</v>
      </c>
      <c r="B273" s="52">
        <v>0</v>
      </c>
      <c r="C273" s="52">
        <v>0</v>
      </c>
      <c r="D273" s="52">
        <f t="shared" si="24"/>
        <v>0</v>
      </c>
      <c r="F273" s="61">
        <v>52809</v>
      </c>
      <c r="G273" s="52">
        <v>0</v>
      </c>
      <c r="H273" s="52">
        <v>0</v>
      </c>
      <c r="I273" s="52">
        <f t="shared" si="23"/>
        <v>0</v>
      </c>
      <c r="K273" s="61">
        <v>52809</v>
      </c>
      <c r="L273" s="52">
        <v>0</v>
      </c>
      <c r="M273" s="52">
        <v>0</v>
      </c>
      <c r="N273" s="52">
        <f t="shared" si="25"/>
        <v>0</v>
      </c>
      <c r="Q273" s="56" t="s">
        <v>319</v>
      </c>
      <c r="R273" s="144">
        <f t="shared" si="26"/>
        <v>0</v>
      </c>
      <c r="S273" s="144">
        <f t="shared" si="27"/>
        <v>0</v>
      </c>
      <c r="T273" s="144">
        <f t="shared" si="28"/>
        <v>0</v>
      </c>
    </row>
    <row r="274" spans="1:20" x14ac:dyDescent="0.3">
      <c r="A274" s="61">
        <v>52840</v>
      </c>
      <c r="B274" s="52">
        <v>0</v>
      </c>
      <c r="C274" s="52">
        <v>0</v>
      </c>
      <c r="D274" s="52">
        <f t="shared" si="24"/>
        <v>0</v>
      </c>
      <c r="F274" s="61">
        <v>52840</v>
      </c>
      <c r="G274" s="52">
        <v>0</v>
      </c>
      <c r="H274" s="52">
        <v>0</v>
      </c>
      <c r="I274" s="52">
        <f t="shared" si="23"/>
        <v>0</v>
      </c>
      <c r="K274" s="61">
        <v>52840</v>
      </c>
      <c r="L274" s="52">
        <v>0</v>
      </c>
      <c r="M274" s="52">
        <v>0</v>
      </c>
      <c r="N274" s="52">
        <f t="shared" si="25"/>
        <v>0</v>
      </c>
      <c r="Q274" s="56" t="s">
        <v>320</v>
      </c>
      <c r="R274" s="144">
        <f t="shared" si="26"/>
        <v>0</v>
      </c>
      <c r="S274" s="144">
        <f t="shared" si="27"/>
        <v>0</v>
      </c>
      <c r="T274" s="144">
        <f t="shared" si="28"/>
        <v>0</v>
      </c>
    </row>
    <row r="275" spans="1:20" x14ac:dyDescent="0.3">
      <c r="A275" s="61">
        <v>52870</v>
      </c>
      <c r="B275" s="52">
        <v>0</v>
      </c>
      <c r="C275" s="52">
        <v>0</v>
      </c>
      <c r="D275" s="52">
        <f t="shared" si="24"/>
        <v>0</v>
      </c>
      <c r="F275" s="61">
        <v>52870</v>
      </c>
      <c r="G275" s="52">
        <v>0</v>
      </c>
      <c r="H275" s="52">
        <v>0</v>
      </c>
      <c r="I275" s="52">
        <f t="shared" si="23"/>
        <v>0</v>
      </c>
      <c r="K275" s="61">
        <v>52870</v>
      </c>
      <c r="L275" s="52">
        <v>0</v>
      </c>
      <c r="M275" s="52">
        <v>0</v>
      </c>
      <c r="N275" s="52">
        <f t="shared" si="25"/>
        <v>0</v>
      </c>
      <c r="Q275" s="56" t="s">
        <v>321</v>
      </c>
      <c r="R275" s="144">
        <f t="shared" si="26"/>
        <v>0</v>
      </c>
      <c r="S275" s="144">
        <f t="shared" si="27"/>
        <v>0</v>
      </c>
      <c r="T275" s="144">
        <f t="shared" si="28"/>
        <v>0</v>
      </c>
    </row>
    <row r="276" spans="1:20" x14ac:dyDescent="0.3">
      <c r="A276" s="61">
        <v>52901</v>
      </c>
      <c r="B276" s="52">
        <v>0</v>
      </c>
      <c r="C276" s="52">
        <v>0</v>
      </c>
      <c r="D276" s="52">
        <f t="shared" si="24"/>
        <v>0</v>
      </c>
      <c r="F276" s="61">
        <v>52901</v>
      </c>
      <c r="G276" s="52">
        <v>0</v>
      </c>
      <c r="H276" s="52">
        <v>0</v>
      </c>
      <c r="I276" s="52">
        <f t="shared" si="23"/>
        <v>0</v>
      </c>
      <c r="K276" s="61">
        <v>52901</v>
      </c>
      <c r="L276" s="52">
        <v>0</v>
      </c>
      <c r="M276" s="52">
        <v>0</v>
      </c>
      <c r="N276" s="52">
        <f t="shared" si="25"/>
        <v>0</v>
      </c>
      <c r="Q276" s="56" t="s">
        <v>322</v>
      </c>
      <c r="R276" s="144">
        <f t="shared" si="26"/>
        <v>0</v>
      </c>
      <c r="S276" s="144">
        <f t="shared" si="27"/>
        <v>0</v>
      </c>
      <c r="T276" s="144">
        <f t="shared" si="28"/>
        <v>0</v>
      </c>
    </row>
    <row r="277" spans="1:20" x14ac:dyDescent="0.3">
      <c r="A277" s="61">
        <v>52931</v>
      </c>
      <c r="B277" s="52">
        <v>0</v>
      </c>
      <c r="C277" s="52">
        <v>0</v>
      </c>
      <c r="D277" s="52">
        <f t="shared" si="24"/>
        <v>0</v>
      </c>
      <c r="F277" s="61">
        <v>52931</v>
      </c>
      <c r="G277" s="52">
        <v>0</v>
      </c>
      <c r="H277" s="52">
        <v>0</v>
      </c>
      <c r="I277" s="52">
        <f t="shared" si="23"/>
        <v>0</v>
      </c>
      <c r="K277" s="61">
        <v>52931</v>
      </c>
      <c r="L277" s="52">
        <v>0</v>
      </c>
      <c r="M277" s="52">
        <v>0</v>
      </c>
      <c r="N277" s="52">
        <f t="shared" si="25"/>
        <v>0</v>
      </c>
      <c r="Q277" s="56" t="s">
        <v>323</v>
      </c>
      <c r="R277" s="144">
        <f t="shared" si="26"/>
        <v>0</v>
      </c>
      <c r="S277" s="144">
        <f t="shared" si="27"/>
        <v>0</v>
      </c>
      <c r="T277" s="144">
        <f t="shared" si="28"/>
        <v>0</v>
      </c>
    </row>
    <row r="278" spans="1:20" x14ac:dyDescent="0.3">
      <c r="A278" s="61">
        <v>52962</v>
      </c>
      <c r="B278" s="52">
        <v>3000000</v>
      </c>
      <c r="C278" s="52">
        <v>517020.75</v>
      </c>
      <c r="D278" s="52">
        <f t="shared" si="24"/>
        <v>3517020.75</v>
      </c>
      <c r="F278" s="61">
        <v>52962</v>
      </c>
      <c r="G278" s="52">
        <v>1269750.5197505199</v>
      </c>
      <c r="H278" s="52">
        <v>194514.77512127499</v>
      </c>
      <c r="I278" s="52">
        <f t="shared" si="23"/>
        <v>1464265.294871795</v>
      </c>
      <c r="K278" s="61">
        <v>52962</v>
      </c>
      <c r="L278" s="52">
        <v>5619277.28125</v>
      </c>
      <c r="M278" s="52">
        <v>3742256.04280086</v>
      </c>
      <c r="N278" s="52">
        <f t="shared" si="25"/>
        <v>9361533.3240508605</v>
      </c>
      <c r="Q278" s="56" t="s">
        <v>324</v>
      </c>
      <c r="R278" s="144">
        <f t="shared" si="26"/>
        <v>9889027.8010005206</v>
      </c>
      <c r="S278" s="144">
        <f t="shared" si="27"/>
        <v>4453791.5679221349</v>
      </c>
      <c r="T278" s="144">
        <f t="shared" si="28"/>
        <v>14342819.368922655</v>
      </c>
    </row>
    <row r="279" spans="1:20" x14ac:dyDescent="0.3">
      <c r="A279" s="61">
        <v>52993</v>
      </c>
      <c r="B279" s="52">
        <v>0</v>
      </c>
      <c r="C279" s="52">
        <v>0</v>
      </c>
      <c r="D279" s="52">
        <f t="shared" si="24"/>
        <v>0</v>
      </c>
      <c r="F279" s="61">
        <v>52993</v>
      </c>
      <c r="G279" s="52">
        <v>0</v>
      </c>
      <c r="H279" s="52">
        <v>0</v>
      </c>
      <c r="I279" s="52">
        <f t="shared" si="23"/>
        <v>0</v>
      </c>
      <c r="K279" s="61">
        <v>52993</v>
      </c>
      <c r="L279" s="52">
        <v>0</v>
      </c>
      <c r="M279" s="52">
        <v>0</v>
      </c>
      <c r="N279" s="52">
        <f t="shared" si="25"/>
        <v>0</v>
      </c>
      <c r="Q279" s="56" t="s">
        <v>325</v>
      </c>
      <c r="R279" s="144">
        <f t="shared" si="26"/>
        <v>0</v>
      </c>
      <c r="S279" s="144">
        <f t="shared" si="27"/>
        <v>0</v>
      </c>
      <c r="T279" s="144">
        <f t="shared" si="28"/>
        <v>0</v>
      </c>
    </row>
    <row r="280" spans="1:20" x14ac:dyDescent="0.3">
      <c r="A280" s="61">
        <v>53021</v>
      </c>
      <c r="B280" s="52">
        <v>0</v>
      </c>
      <c r="C280" s="52">
        <v>0</v>
      </c>
      <c r="D280" s="52">
        <f t="shared" si="24"/>
        <v>0</v>
      </c>
      <c r="F280" s="61">
        <v>53021</v>
      </c>
      <c r="G280" s="52">
        <v>0</v>
      </c>
      <c r="H280" s="52">
        <v>0</v>
      </c>
      <c r="I280" s="52">
        <f t="shared" si="23"/>
        <v>0</v>
      </c>
      <c r="K280" s="61">
        <v>53021</v>
      </c>
      <c r="L280" s="52">
        <v>0</v>
      </c>
      <c r="M280" s="52">
        <v>0</v>
      </c>
      <c r="N280" s="52">
        <f t="shared" si="25"/>
        <v>0</v>
      </c>
      <c r="Q280" s="56" t="s">
        <v>326</v>
      </c>
      <c r="R280" s="144">
        <f t="shared" si="26"/>
        <v>0</v>
      </c>
      <c r="S280" s="144">
        <f t="shared" si="27"/>
        <v>0</v>
      </c>
      <c r="T280" s="144">
        <f t="shared" si="28"/>
        <v>0</v>
      </c>
    </row>
    <row r="281" spans="1:20" x14ac:dyDescent="0.3">
      <c r="A281" s="61">
        <v>53052</v>
      </c>
      <c r="B281" s="52">
        <v>0</v>
      </c>
      <c r="C281" s="52">
        <v>0</v>
      </c>
      <c r="D281" s="52">
        <f t="shared" si="24"/>
        <v>0</v>
      </c>
      <c r="F281" s="61">
        <v>53052</v>
      </c>
      <c r="G281" s="52">
        <v>0</v>
      </c>
      <c r="H281" s="52">
        <v>0</v>
      </c>
      <c r="I281" s="52">
        <f t="shared" si="23"/>
        <v>0</v>
      </c>
      <c r="K281" s="61">
        <v>53052</v>
      </c>
      <c r="L281" s="52">
        <v>0</v>
      </c>
      <c r="M281" s="52">
        <v>0</v>
      </c>
      <c r="N281" s="52">
        <f t="shared" si="25"/>
        <v>0</v>
      </c>
      <c r="Q281" s="56" t="s">
        <v>327</v>
      </c>
      <c r="R281" s="144">
        <f t="shared" si="26"/>
        <v>0</v>
      </c>
      <c r="S281" s="144">
        <f t="shared" si="27"/>
        <v>0</v>
      </c>
      <c r="T281" s="144">
        <f t="shared" si="28"/>
        <v>0</v>
      </c>
    </row>
    <row r="282" spans="1:20" x14ac:dyDescent="0.3">
      <c r="A282" s="61">
        <v>53082</v>
      </c>
      <c r="B282" s="52">
        <v>0</v>
      </c>
      <c r="C282" s="52">
        <v>0</v>
      </c>
      <c r="D282" s="52">
        <f t="shared" si="24"/>
        <v>0</v>
      </c>
      <c r="F282" s="61">
        <v>53082</v>
      </c>
      <c r="G282" s="52">
        <v>0</v>
      </c>
      <c r="H282" s="52">
        <v>0</v>
      </c>
      <c r="I282" s="52">
        <f t="shared" si="23"/>
        <v>0</v>
      </c>
      <c r="K282" s="61">
        <v>53082</v>
      </c>
      <c r="L282" s="52">
        <v>0</v>
      </c>
      <c r="M282" s="52">
        <v>0</v>
      </c>
      <c r="N282" s="52">
        <f t="shared" si="25"/>
        <v>0</v>
      </c>
      <c r="Q282" s="56" t="s">
        <v>328</v>
      </c>
      <c r="R282" s="144">
        <f t="shared" si="26"/>
        <v>0</v>
      </c>
      <c r="S282" s="144">
        <f t="shared" si="27"/>
        <v>0</v>
      </c>
      <c r="T282" s="144">
        <f t="shared" si="28"/>
        <v>0</v>
      </c>
    </row>
    <row r="283" spans="1:20" x14ac:dyDescent="0.3">
      <c r="A283" s="61">
        <v>53113</v>
      </c>
      <c r="B283" s="52">
        <v>0</v>
      </c>
      <c r="C283" s="52">
        <v>0</v>
      </c>
      <c r="D283" s="52">
        <f t="shared" si="24"/>
        <v>0</v>
      </c>
      <c r="F283" s="61">
        <v>53113</v>
      </c>
      <c r="G283" s="52">
        <v>0</v>
      </c>
      <c r="H283" s="52">
        <v>0</v>
      </c>
      <c r="I283" s="52">
        <f t="shared" si="23"/>
        <v>0</v>
      </c>
      <c r="K283" s="61">
        <v>53113</v>
      </c>
      <c r="L283" s="52">
        <v>0</v>
      </c>
      <c r="M283" s="52">
        <v>0</v>
      </c>
      <c r="N283" s="52">
        <f t="shared" si="25"/>
        <v>0</v>
      </c>
      <c r="Q283" s="56" t="s">
        <v>329</v>
      </c>
      <c r="R283" s="144">
        <f t="shared" si="26"/>
        <v>0</v>
      </c>
      <c r="S283" s="144">
        <f t="shared" si="27"/>
        <v>0</v>
      </c>
      <c r="T283" s="144">
        <f t="shared" si="28"/>
        <v>0</v>
      </c>
    </row>
    <row r="284" spans="1:20" x14ac:dyDescent="0.3">
      <c r="A284" s="61">
        <v>53143</v>
      </c>
      <c r="B284" s="52">
        <v>3000000</v>
      </c>
      <c r="C284" s="52">
        <v>457062.66666666698</v>
      </c>
      <c r="D284" s="52">
        <f t="shared" si="24"/>
        <v>3457062.666666667</v>
      </c>
      <c r="F284" s="61">
        <v>53143</v>
      </c>
      <c r="G284" s="52">
        <v>1269750.5197505199</v>
      </c>
      <c r="H284" s="52">
        <v>169270.37124624601</v>
      </c>
      <c r="I284" s="52">
        <f t="shared" si="23"/>
        <v>1439020.8909967658</v>
      </c>
      <c r="K284" s="61">
        <v>53143</v>
      </c>
      <c r="L284" s="52">
        <v>5619277.28125</v>
      </c>
      <c r="M284" s="52">
        <v>3597746.33768724</v>
      </c>
      <c r="N284" s="52">
        <f t="shared" si="25"/>
        <v>9217023.6189372391</v>
      </c>
      <c r="Q284" s="56" t="s">
        <v>330</v>
      </c>
      <c r="R284" s="144">
        <f t="shared" si="26"/>
        <v>9889027.8010005206</v>
      </c>
      <c r="S284" s="144">
        <f t="shared" si="27"/>
        <v>4224079.3756001526</v>
      </c>
      <c r="T284" s="144">
        <f t="shared" si="28"/>
        <v>14113107.176600672</v>
      </c>
    </row>
    <row r="285" spans="1:20" x14ac:dyDescent="0.3">
      <c r="A285" s="61">
        <v>53174</v>
      </c>
      <c r="B285" s="52">
        <v>0</v>
      </c>
      <c r="C285" s="52">
        <v>0</v>
      </c>
      <c r="D285" s="52">
        <f t="shared" si="24"/>
        <v>0</v>
      </c>
      <c r="F285" s="61">
        <v>53174</v>
      </c>
      <c r="G285" s="52">
        <v>0</v>
      </c>
      <c r="H285" s="52">
        <v>0</v>
      </c>
      <c r="I285" s="52">
        <f t="shared" si="23"/>
        <v>0</v>
      </c>
      <c r="K285" s="61">
        <v>53174</v>
      </c>
      <c r="L285" s="52">
        <v>0</v>
      </c>
      <c r="M285" s="52">
        <v>0</v>
      </c>
      <c r="N285" s="52">
        <f t="shared" si="25"/>
        <v>0</v>
      </c>
      <c r="Q285" s="56" t="s">
        <v>331</v>
      </c>
      <c r="R285" s="144">
        <f t="shared" si="26"/>
        <v>0</v>
      </c>
      <c r="S285" s="144">
        <f t="shared" si="27"/>
        <v>0</v>
      </c>
      <c r="T285" s="144">
        <f t="shared" si="28"/>
        <v>0</v>
      </c>
    </row>
    <row r="286" spans="1:20" x14ac:dyDescent="0.3">
      <c r="A286" s="61">
        <v>53205</v>
      </c>
      <c r="B286" s="52">
        <v>0</v>
      </c>
      <c r="C286" s="52">
        <v>0</v>
      </c>
      <c r="D286" s="52">
        <f t="shared" si="24"/>
        <v>0</v>
      </c>
      <c r="F286" s="61">
        <v>53205</v>
      </c>
      <c r="G286" s="52">
        <v>0</v>
      </c>
      <c r="H286" s="52">
        <v>0</v>
      </c>
      <c r="I286" s="52">
        <f t="shared" si="23"/>
        <v>0</v>
      </c>
      <c r="K286" s="61">
        <v>53205</v>
      </c>
      <c r="L286" s="52">
        <v>0</v>
      </c>
      <c r="M286" s="52">
        <v>0</v>
      </c>
      <c r="N286" s="52">
        <f t="shared" si="25"/>
        <v>0</v>
      </c>
      <c r="Q286" s="56" t="s">
        <v>332</v>
      </c>
      <c r="R286" s="144">
        <f t="shared" si="26"/>
        <v>0</v>
      </c>
      <c r="S286" s="144">
        <f t="shared" si="27"/>
        <v>0</v>
      </c>
      <c r="T286" s="144">
        <f t="shared" si="28"/>
        <v>0</v>
      </c>
    </row>
    <row r="287" spans="1:20" x14ac:dyDescent="0.3">
      <c r="A287" s="61">
        <v>53235</v>
      </c>
      <c r="B287" s="52">
        <v>0</v>
      </c>
      <c r="C287" s="52">
        <v>0</v>
      </c>
      <c r="D287" s="52">
        <f t="shared" si="24"/>
        <v>0</v>
      </c>
      <c r="F287" s="61">
        <v>53235</v>
      </c>
      <c r="G287" s="52">
        <v>0</v>
      </c>
      <c r="H287" s="52">
        <v>0</v>
      </c>
      <c r="I287" s="52">
        <f t="shared" si="23"/>
        <v>0</v>
      </c>
      <c r="K287" s="61">
        <v>53235</v>
      </c>
      <c r="L287" s="52">
        <v>0</v>
      </c>
      <c r="M287" s="52">
        <v>0</v>
      </c>
      <c r="N287" s="52">
        <f t="shared" si="25"/>
        <v>0</v>
      </c>
      <c r="Q287" s="56" t="s">
        <v>333</v>
      </c>
      <c r="R287" s="144">
        <f t="shared" si="26"/>
        <v>0</v>
      </c>
      <c r="S287" s="144">
        <f t="shared" si="27"/>
        <v>0</v>
      </c>
      <c r="T287" s="144">
        <f t="shared" si="28"/>
        <v>0</v>
      </c>
    </row>
    <row r="288" spans="1:20" x14ac:dyDescent="0.3">
      <c r="A288" s="61">
        <v>53266</v>
      </c>
      <c r="B288" s="52">
        <v>0</v>
      </c>
      <c r="C288" s="52">
        <v>0</v>
      </c>
      <c r="D288" s="52">
        <f t="shared" si="24"/>
        <v>0</v>
      </c>
      <c r="F288" s="61">
        <v>53266</v>
      </c>
      <c r="G288" s="52">
        <v>0</v>
      </c>
      <c r="H288" s="52">
        <v>0</v>
      </c>
      <c r="I288" s="52">
        <f t="shared" si="23"/>
        <v>0</v>
      </c>
      <c r="K288" s="61">
        <v>53266</v>
      </c>
      <c r="L288" s="52">
        <v>0</v>
      </c>
      <c r="M288" s="52">
        <v>0</v>
      </c>
      <c r="N288" s="52">
        <f t="shared" si="25"/>
        <v>0</v>
      </c>
      <c r="Q288" s="76">
        <v>53266</v>
      </c>
      <c r="R288" s="144">
        <f t="shared" si="26"/>
        <v>0</v>
      </c>
      <c r="S288" s="144">
        <f t="shared" si="27"/>
        <v>0</v>
      </c>
      <c r="T288" s="144">
        <f t="shared" si="28"/>
        <v>0</v>
      </c>
    </row>
    <row r="289" spans="1:20" x14ac:dyDescent="0.3">
      <c r="A289" s="61">
        <v>53296</v>
      </c>
      <c r="B289" s="52">
        <v>0</v>
      </c>
      <c r="C289" s="52">
        <v>0</v>
      </c>
      <c r="D289" s="52">
        <f t="shared" si="24"/>
        <v>0</v>
      </c>
      <c r="F289" s="61">
        <v>53296</v>
      </c>
      <c r="G289" s="52">
        <v>0</v>
      </c>
      <c r="H289" s="52">
        <v>0</v>
      </c>
      <c r="I289" s="52">
        <f t="shared" si="23"/>
        <v>0</v>
      </c>
      <c r="K289" s="61">
        <v>53296</v>
      </c>
      <c r="L289" s="52">
        <v>0</v>
      </c>
      <c r="M289" s="52">
        <v>0</v>
      </c>
      <c r="N289" s="52">
        <f t="shared" si="25"/>
        <v>0</v>
      </c>
      <c r="Q289" s="76">
        <v>53296</v>
      </c>
      <c r="R289" s="144">
        <f t="shared" si="26"/>
        <v>0</v>
      </c>
      <c r="S289" s="144">
        <f t="shared" si="27"/>
        <v>0</v>
      </c>
      <c r="T289" s="144">
        <f t="shared" si="28"/>
        <v>0</v>
      </c>
    </row>
    <row r="290" spans="1:20" x14ac:dyDescent="0.3">
      <c r="A290" s="61">
        <v>53327</v>
      </c>
      <c r="B290" s="52">
        <v>3000000</v>
      </c>
      <c r="C290" s="52">
        <v>402127.25</v>
      </c>
      <c r="D290" s="52">
        <f t="shared" si="24"/>
        <v>3402127.25</v>
      </c>
      <c r="F290" s="61">
        <v>53327</v>
      </c>
      <c r="G290" s="52">
        <v>1269750.5197505199</v>
      </c>
      <c r="H290" s="52">
        <v>145886.08134095601</v>
      </c>
      <c r="I290" s="52">
        <f t="shared" si="23"/>
        <v>1415636.6010914759</v>
      </c>
      <c r="K290" s="61">
        <v>53327</v>
      </c>
      <c r="L290" s="52">
        <v>5619277.28125</v>
      </c>
      <c r="M290" s="52">
        <v>3492772.30661414</v>
      </c>
      <c r="N290" s="52">
        <f t="shared" si="25"/>
        <v>9112049.58786414</v>
      </c>
      <c r="Q290" s="76">
        <v>53327</v>
      </c>
      <c r="R290" s="144">
        <f t="shared" si="26"/>
        <v>9889027.8010005206</v>
      </c>
      <c r="S290" s="144">
        <f t="shared" si="27"/>
        <v>4040785.6379550961</v>
      </c>
      <c r="T290" s="144">
        <f t="shared" si="28"/>
        <v>13929813.438955616</v>
      </c>
    </row>
    <row r="291" spans="1:20" x14ac:dyDescent="0.3">
      <c r="A291" s="61">
        <v>53358</v>
      </c>
      <c r="B291" s="52">
        <v>0</v>
      </c>
      <c r="C291" s="52">
        <v>0</v>
      </c>
      <c r="D291" s="52">
        <f t="shared" si="24"/>
        <v>0</v>
      </c>
      <c r="F291" s="61">
        <v>53358</v>
      </c>
      <c r="G291" s="52">
        <v>0</v>
      </c>
      <c r="H291" s="52">
        <v>0</v>
      </c>
      <c r="I291" s="52">
        <f t="shared" si="23"/>
        <v>0</v>
      </c>
      <c r="K291" s="61">
        <v>53358</v>
      </c>
      <c r="L291" s="52">
        <v>0</v>
      </c>
      <c r="M291" s="52">
        <v>0</v>
      </c>
      <c r="N291" s="52">
        <f t="shared" si="25"/>
        <v>0</v>
      </c>
      <c r="Q291" s="76">
        <v>53358</v>
      </c>
      <c r="R291" s="144">
        <f t="shared" si="26"/>
        <v>0</v>
      </c>
      <c r="S291" s="144">
        <f t="shared" si="27"/>
        <v>0</v>
      </c>
      <c r="T291" s="144">
        <f t="shared" si="28"/>
        <v>0</v>
      </c>
    </row>
    <row r="292" spans="1:20" x14ac:dyDescent="0.3">
      <c r="A292" s="61">
        <v>53386</v>
      </c>
      <c r="B292" s="52">
        <v>0</v>
      </c>
      <c r="C292" s="52">
        <v>0</v>
      </c>
      <c r="D292" s="52">
        <f t="shared" si="24"/>
        <v>0</v>
      </c>
      <c r="F292" s="61">
        <v>53386</v>
      </c>
      <c r="G292" s="52">
        <v>0</v>
      </c>
      <c r="H292" s="52">
        <v>0</v>
      </c>
      <c r="I292" s="52">
        <f t="shared" si="23"/>
        <v>0</v>
      </c>
      <c r="K292" s="61">
        <v>53386</v>
      </c>
      <c r="L292" s="52">
        <v>0</v>
      </c>
      <c r="M292" s="52">
        <v>0</v>
      </c>
      <c r="N292" s="52">
        <f t="shared" si="25"/>
        <v>0</v>
      </c>
      <c r="Q292" s="76">
        <v>53386</v>
      </c>
      <c r="R292" s="144">
        <f t="shared" si="26"/>
        <v>0</v>
      </c>
      <c r="S292" s="144">
        <f t="shared" si="27"/>
        <v>0</v>
      </c>
      <c r="T292" s="144">
        <f t="shared" si="28"/>
        <v>0</v>
      </c>
    </row>
    <row r="293" spans="1:20" x14ac:dyDescent="0.3">
      <c r="A293" s="61">
        <v>53417</v>
      </c>
      <c r="B293" s="52">
        <v>0</v>
      </c>
      <c r="C293" s="52">
        <v>0</v>
      </c>
      <c r="D293" s="52">
        <f t="shared" si="24"/>
        <v>0</v>
      </c>
      <c r="F293" s="61">
        <v>53417</v>
      </c>
      <c r="G293" s="52">
        <v>0</v>
      </c>
      <c r="H293" s="52">
        <v>0</v>
      </c>
      <c r="I293" s="52">
        <f t="shared" si="23"/>
        <v>0</v>
      </c>
      <c r="K293" s="61">
        <v>53417</v>
      </c>
      <c r="L293" s="52">
        <v>0</v>
      </c>
      <c r="M293" s="52">
        <v>0</v>
      </c>
      <c r="N293" s="52">
        <f t="shared" si="25"/>
        <v>0</v>
      </c>
      <c r="Q293" s="76">
        <v>53417</v>
      </c>
      <c r="R293" s="144">
        <f t="shared" si="26"/>
        <v>0</v>
      </c>
      <c r="S293" s="144">
        <f t="shared" si="27"/>
        <v>0</v>
      </c>
      <c r="T293" s="144">
        <f t="shared" si="28"/>
        <v>0</v>
      </c>
    </row>
    <row r="294" spans="1:20" x14ac:dyDescent="0.3">
      <c r="A294" s="61">
        <v>53447</v>
      </c>
      <c r="B294" s="52">
        <v>0</v>
      </c>
      <c r="C294" s="52">
        <v>0</v>
      </c>
      <c r="D294" s="52">
        <f t="shared" si="24"/>
        <v>0</v>
      </c>
      <c r="F294" s="61">
        <v>53447</v>
      </c>
      <c r="G294" s="52">
        <v>0</v>
      </c>
      <c r="H294" s="52">
        <v>0</v>
      </c>
      <c r="I294" s="52">
        <f t="shared" si="23"/>
        <v>0</v>
      </c>
      <c r="K294" s="61">
        <v>53447</v>
      </c>
      <c r="L294" s="52">
        <v>0</v>
      </c>
      <c r="M294" s="52">
        <v>0</v>
      </c>
      <c r="N294" s="52">
        <f t="shared" si="25"/>
        <v>0</v>
      </c>
      <c r="Q294" s="76">
        <v>53447</v>
      </c>
      <c r="R294" s="144">
        <f t="shared" si="26"/>
        <v>0</v>
      </c>
      <c r="S294" s="144">
        <f t="shared" si="27"/>
        <v>0</v>
      </c>
      <c r="T294" s="144">
        <f t="shared" si="28"/>
        <v>0</v>
      </c>
    </row>
    <row r="295" spans="1:20" x14ac:dyDescent="0.3">
      <c r="A295" s="61">
        <v>53478</v>
      </c>
      <c r="B295" s="52">
        <v>0</v>
      </c>
      <c r="C295" s="52">
        <v>0</v>
      </c>
      <c r="D295" s="52">
        <f t="shared" si="24"/>
        <v>0</v>
      </c>
      <c r="F295" s="61">
        <v>53478</v>
      </c>
      <c r="G295" s="52">
        <v>0</v>
      </c>
      <c r="H295" s="52">
        <v>0</v>
      </c>
      <c r="I295" s="52">
        <f t="shared" si="23"/>
        <v>0</v>
      </c>
      <c r="K295" s="61">
        <v>53478</v>
      </c>
      <c r="L295" s="52">
        <v>0</v>
      </c>
      <c r="M295" s="52">
        <v>0</v>
      </c>
      <c r="N295" s="52">
        <f t="shared" si="25"/>
        <v>0</v>
      </c>
      <c r="Q295" s="76">
        <v>53478</v>
      </c>
      <c r="R295" s="144">
        <f t="shared" si="26"/>
        <v>0</v>
      </c>
      <c r="S295" s="144">
        <f t="shared" si="27"/>
        <v>0</v>
      </c>
      <c r="T295" s="144">
        <f t="shared" si="28"/>
        <v>0</v>
      </c>
    </row>
    <row r="296" spans="1:20" x14ac:dyDescent="0.3">
      <c r="A296" s="61">
        <v>53508</v>
      </c>
      <c r="B296" s="52">
        <v>3000000</v>
      </c>
      <c r="C296" s="52">
        <v>342797</v>
      </c>
      <c r="D296" s="52">
        <f t="shared" si="24"/>
        <v>3342797</v>
      </c>
      <c r="F296" s="61">
        <v>53508</v>
      </c>
      <c r="G296" s="52">
        <v>1269750.5197505199</v>
      </c>
      <c r="H296" s="52">
        <v>120907.408033033</v>
      </c>
      <c r="I296" s="52">
        <f t="shared" si="23"/>
        <v>1390657.9277835528</v>
      </c>
      <c r="K296" s="61">
        <v>53508</v>
      </c>
      <c r="L296" s="52">
        <v>5619277.28125</v>
      </c>
      <c r="M296" s="52">
        <v>3349625.90060536</v>
      </c>
      <c r="N296" s="52">
        <f t="shared" si="25"/>
        <v>8968903.18185536</v>
      </c>
      <c r="Q296" s="76">
        <v>53508</v>
      </c>
      <c r="R296" s="144">
        <f t="shared" si="26"/>
        <v>9889027.8010005206</v>
      </c>
      <c r="S296" s="144">
        <f t="shared" si="27"/>
        <v>3813330.3086383929</v>
      </c>
      <c r="T296" s="144">
        <f t="shared" si="28"/>
        <v>13702358.109638913</v>
      </c>
    </row>
    <row r="297" spans="1:20" x14ac:dyDescent="0.3">
      <c r="A297" s="61">
        <v>53539</v>
      </c>
      <c r="B297" s="52">
        <v>0</v>
      </c>
      <c r="C297" s="52">
        <v>0</v>
      </c>
      <c r="D297" s="52">
        <f t="shared" si="24"/>
        <v>0</v>
      </c>
      <c r="F297" s="61">
        <v>53539</v>
      </c>
      <c r="G297" s="52">
        <v>0</v>
      </c>
      <c r="H297" s="52">
        <v>0</v>
      </c>
      <c r="I297" s="52">
        <f t="shared" si="23"/>
        <v>0</v>
      </c>
      <c r="K297" s="61">
        <v>53539</v>
      </c>
      <c r="L297" s="52">
        <v>0</v>
      </c>
      <c r="M297" s="52">
        <v>0</v>
      </c>
      <c r="N297" s="52">
        <f t="shared" si="25"/>
        <v>0</v>
      </c>
      <c r="Q297" s="76">
        <v>53539</v>
      </c>
      <c r="R297" s="144">
        <f t="shared" si="26"/>
        <v>0</v>
      </c>
      <c r="S297" s="144">
        <f t="shared" si="27"/>
        <v>0</v>
      </c>
      <c r="T297" s="144">
        <f t="shared" si="28"/>
        <v>0</v>
      </c>
    </row>
    <row r="298" spans="1:20" x14ac:dyDescent="0.3">
      <c r="A298" s="61">
        <v>53570</v>
      </c>
      <c r="B298" s="52">
        <v>0</v>
      </c>
      <c r="C298" s="52">
        <v>0</v>
      </c>
      <c r="D298" s="52">
        <f t="shared" si="24"/>
        <v>0</v>
      </c>
      <c r="F298" s="61">
        <v>53570</v>
      </c>
      <c r="G298" s="52">
        <v>0</v>
      </c>
      <c r="H298" s="52">
        <v>0</v>
      </c>
      <c r="I298" s="52">
        <f t="shared" si="23"/>
        <v>0</v>
      </c>
      <c r="K298" s="61">
        <v>53570</v>
      </c>
      <c r="L298" s="52">
        <v>0</v>
      </c>
      <c r="M298" s="52">
        <v>0</v>
      </c>
      <c r="N298" s="52">
        <f t="shared" si="25"/>
        <v>0</v>
      </c>
      <c r="Q298" s="76">
        <v>53570</v>
      </c>
      <c r="R298" s="144">
        <f t="shared" si="26"/>
        <v>0</v>
      </c>
      <c r="S298" s="144">
        <f t="shared" si="27"/>
        <v>0</v>
      </c>
      <c r="T298" s="144">
        <f t="shared" si="28"/>
        <v>0</v>
      </c>
    </row>
    <row r="299" spans="1:20" x14ac:dyDescent="0.3">
      <c r="A299" s="61">
        <v>53600</v>
      </c>
      <c r="B299" s="52">
        <v>0</v>
      </c>
      <c r="C299" s="52">
        <v>0</v>
      </c>
      <c r="D299" s="52">
        <f t="shared" si="24"/>
        <v>0</v>
      </c>
      <c r="F299" s="61">
        <v>53600</v>
      </c>
      <c r="G299" s="52">
        <v>0</v>
      </c>
      <c r="H299" s="52">
        <v>0</v>
      </c>
      <c r="I299" s="52">
        <f t="shared" si="23"/>
        <v>0</v>
      </c>
      <c r="K299" s="61">
        <v>53600</v>
      </c>
      <c r="L299" s="52">
        <v>0</v>
      </c>
      <c r="M299" s="52">
        <v>0</v>
      </c>
      <c r="N299" s="52">
        <f t="shared" si="25"/>
        <v>0</v>
      </c>
      <c r="Q299" s="76">
        <v>53600</v>
      </c>
      <c r="R299" s="144">
        <f t="shared" si="26"/>
        <v>0</v>
      </c>
      <c r="S299" s="144">
        <f t="shared" si="27"/>
        <v>0</v>
      </c>
      <c r="T299" s="144">
        <f t="shared" si="28"/>
        <v>0</v>
      </c>
    </row>
    <row r="300" spans="1:20" x14ac:dyDescent="0.3">
      <c r="A300" s="61">
        <v>53631</v>
      </c>
      <c r="B300" s="52">
        <v>0</v>
      </c>
      <c r="C300" s="52">
        <v>0</v>
      </c>
      <c r="D300" s="52">
        <f t="shared" si="24"/>
        <v>0</v>
      </c>
      <c r="F300" s="61">
        <v>53631</v>
      </c>
      <c r="G300" s="52">
        <v>0</v>
      </c>
      <c r="H300" s="52">
        <v>0</v>
      </c>
      <c r="I300" s="52">
        <f t="shared" si="23"/>
        <v>0</v>
      </c>
      <c r="K300" s="61">
        <v>53631</v>
      </c>
      <c r="L300" s="52">
        <v>0</v>
      </c>
      <c r="M300" s="52">
        <v>0</v>
      </c>
      <c r="N300" s="52">
        <f t="shared" si="25"/>
        <v>0</v>
      </c>
      <c r="Q300" s="76">
        <v>53631</v>
      </c>
      <c r="R300" s="144">
        <f t="shared" si="26"/>
        <v>0</v>
      </c>
      <c r="S300" s="144">
        <f t="shared" si="27"/>
        <v>0</v>
      </c>
      <c r="T300" s="144">
        <f t="shared" si="28"/>
        <v>0</v>
      </c>
    </row>
    <row r="301" spans="1:20" x14ac:dyDescent="0.3">
      <c r="A301" s="61">
        <v>53661</v>
      </c>
      <c r="B301" s="52">
        <v>0</v>
      </c>
      <c r="C301" s="52">
        <v>0</v>
      </c>
      <c r="D301" s="52">
        <f t="shared" si="24"/>
        <v>0</v>
      </c>
      <c r="F301" s="61">
        <v>53661</v>
      </c>
      <c r="G301" s="52">
        <v>0</v>
      </c>
      <c r="H301" s="52">
        <v>0</v>
      </c>
      <c r="I301" s="52">
        <f t="shared" si="23"/>
        <v>0</v>
      </c>
      <c r="K301" s="61">
        <v>53661</v>
      </c>
      <c r="L301" s="52">
        <v>0</v>
      </c>
      <c r="M301" s="52">
        <v>0</v>
      </c>
      <c r="N301" s="52">
        <f t="shared" si="25"/>
        <v>0</v>
      </c>
      <c r="Q301" s="76">
        <v>53661</v>
      </c>
      <c r="R301" s="144">
        <f t="shared" si="26"/>
        <v>0</v>
      </c>
      <c r="S301" s="144">
        <f t="shared" si="27"/>
        <v>0</v>
      </c>
      <c r="T301" s="144">
        <f t="shared" si="28"/>
        <v>0</v>
      </c>
    </row>
    <row r="302" spans="1:20" x14ac:dyDescent="0.3">
      <c r="A302" s="61">
        <v>53692</v>
      </c>
      <c r="B302" s="52">
        <v>3000000</v>
      </c>
      <c r="C302" s="52">
        <v>287233.75</v>
      </c>
      <c r="D302" s="52">
        <f t="shared" si="24"/>
        <v>3287233.75</v>
      </c>
      <c r="F302" s="61">
        <v>53692</v>
      </c>
      <c r="G302" s="52">
        <v>1269750.5197505199</v>
      </c>
      <c r="H302" s="52">
        <v>97257.387560637595</v>
      </c>
      <c r="I302" s="52">
        <f t="shared" si="23"/>
        <v>1367007.9073111576</v>
      </c>
      <c r="K302" s="61">
        <v>53692</v>
      </c>
      <c r="L302" s="52">
        <v>5619277.28125</v>
      </c>
      <c r="M302" s="52">
        <v>3243288.5704274098</v>
      </c>
      <c r="N302" s="52">
        <f t="shared" si="25"/>
        <v>8862565.8516774103</v>
      </c>
      <c r="Q302" s="76">
        <v>53692</v>
      </c>
      <c r="R302" s="144">
        <f t="shared" si="26"/>
        <v>9889027.8010005206</v>
      </c>
      <c r="S302" s="144">
        <f t="shared" si="27"/>
        <v>3627779.7079880475</v>
      </c>
      <c r="T302" s="144">
        <f t="shared" si="28"/>
        <v>13516807.508988567</v>
      </c>
    </row>
    <row r="303" spans="1:20" x14ac:dyDescent="0.3">
      <c r="A303" s="61">
        <v>53723</v>
      </c>
      <c r="B303" s="52">
        <v>0</v>
      </c>
      <c r="C303" s="52">
        <v>0</v>
      </c>
      <c r="D303" s="52">
        <f t="shared" si="24"/>
        <v>0</v>
      </c>
      <c r="F303" s="61">
        <v>53723</v>
      </c>
      <c r="G303" s="52">
        <v>0</v>
      </c>
      <c r="H303" s="52">
        <v>0</v>
      </c>
      <c r="I303" s="52">
        <f t="shared" si="23"/>
        <v>0</v>
      </c>
      <c r="K303" s="61">
        <v>53723</v>
      </c>
      <c r="L303" s="52">
        <v>0</v>
      </c>
      <c r="M303" s="52">
        <v>0</v>
      </c>
      <c r="N303" s="52">
        <f t="shared" si="25"/>
        <v>0</v>
      </c>
      <c r="Q303" s="76">
        <v>53723</v>
      </c>
      <c r="R303" s="144">
        <f t="shared" si="26"/>
        <v>0</v>
      </c>
      <c r="S303" s="144">
        <f t="shared" si="27"/>
        <v>0</v>
      </c>
      <c r="T303" s="144">
        <f t="shared" si="28"/>
        <v>0</v>
      </c>
    </row>
    <row r="304" spans="1:20" x14ac:dyDescent="0.3">
      <c r="A304" s="61">
        <v>53751</v>
      </c>
      <c r="B304" s="52">
        <v>0</v>
      </c>
      <c r="C304" s="52">
        <v>0</v>
      </c>
      <c r="D304" s="52">
        <f t="shared" si="24"/>
        <v>0</v>
      </c>
      <c r="F304" s="61">
        <v>53751</v>
      </c>
      <c r="G304" s="52">
        <v>0</v>
      </c>
      <c r="H304" s="52">
        <v>0</v>
      </c>
      <c r="I304" s="52">
        <f t="shared" si="23"/>
        <v>0</v>
      </c>
      <c r="K304" s="61">
        <v>53751</v>
      </c>
      <c r="L304" s="52">
        <v>0</v>
      </c>
      <c r="M304" s="52">
        <v>0</v>
      </c>
      <c r="N304" s="52">
        <f t="shared" si="25"/>
        <v>0</v>
      </c>
      <c r="Q304" s="76">
        <v>53751</v>
      </c>
      <c r="R304" s="144">
        <f t="shared" si="26"/>
        <v>0</v>
      </c>
      <c r="S304" s="144">
        <f t="shared" si="27"/>
        <v>0</v>
      </c>
      <c r="T304" s="144">
        <f t="shared" si="28"/>
        <v>0</v>
      </c>
    </row>
    <row r="305" spans="1:20" x14ac:dyDescent="0.3">
      <c r="A305" s="61">
        <v>53782</v>
      </c>
      <c r="B305" s="52">
        <v>0</v>
      </c>
      <c r="C305" s="52">
        <v>0</v>
      </c>
      <c r="D305" s="52">
        <f t="shared" si="24"/>
        <v>0</v>
      </c>
      <c r="F305" s="61">
        <v>53782</v>
      </c>
      <c r="G305" s="52">
        <v>0</v>
      </c>
      <c r="H305" s="52">
        <v>0</v>
      </c>
      <c r="I305" s="52">
        <f t="shared" si="23"/>
        <v>0</v>
      </c>
      <c r="K305" s="61">
        <v>53782</v>
      </c>
      <c r="L305" s="52">
        <v>0</v>
      </c>
      <c r="M305" s="52">
        <v>0</v>
      </c>
      <c r="N305" s="52">
        <f t="shared" si="25"/>
        <v>0</v>
      </c>
      <c r="Q305" s="76">
        <v>53782</v>
      </c>
      <c r="R305" s="144">
        <f t="shared" si="26"/>
        <v>0</v>
      </c>
      <c r="S305" s="144">
        <f t="shared" si="27"/>
        <v>0</v>
      </c>
      <c r="T305" s="144">
        <f t="shared" si="28"/>
        <v>0</v>
      </c>
    </row>
    <row r="306" spans="1:20" x14ac:dyDescent="0.3">
      <c r="A306" s="61">
        <v>53812</v>
      </c>
      <c r="B306" s="52">
        <v>0</v>
      </c>
      <c r="C306" s="52">
        <v>0</v>
      </c>
      <c r="D306" s="52">
        <f t="shared" si="24"/>
        <v>0</v>
      </c>
      <c r="F306" s="61">
        <v>53812</v>
      </c>
      <c r="G306" s="52">
        <v>0</v>
      </c>
      <c r="H306" s="52">
        <v>0</v>
      </c>
      <c r="I306" s="52">
        <f t="shared" si="23"/>
        <v>0</v>
      </c>
      <c r="K306" s="61">
        <v>53812</v>
      </c>
      <c r="L306" s="52">
        <v>0</v>
      </c>
      <c r="M306" s="52">
        <v>0</v>
      </c>
      <c r="N306" s="52">
        <f t="shared" si="25"/>
        <v>0</v>
      </c>
      <c r="Q306" s="76">
        <v>53812</v>
      </c>
      <c r="R306" s="144">
        <f t="shared" si="26"/>
        <v>0</v>
      </c>
      <c r="S306" s="144">
        <f t="shared" si="27"/>
        <v>0</v>
      </c>
      <c r="T306" s="144">
        <f t="shared" si="28"/>
        <v>0</v>
      </c>
    </row>
    <row r="307" spans="1:20" x14ac:dyDescent="0.3">
      <c r="A307" s="61">
        <v>53843</v>
      </c>
      <c r="B307" s="52">
        <v>0</v>
      </c>
      <c r="C307" s="52">
        <v>0</v>
      </c>
      <c r="D307" s="52">
        <f t="shared" si="24"/>
        <v>0</v>
      </c>
      <c r="F307" s="61">
        <v>53843</v>
      </c>
      <c r="G307" s="52">
        <v>0</v>
      </c>
      <c r="H307" s="52">
        <v>0</v>
      </c>
      <c r="I307" s="52">
        <f t="shared" si="23"/>
        <v>0</v>
      </c>
      <c r="K307" s="61">
        <v>53843</v>
      </c>
      <c r="L307" s="52">
        <v>0</v>
      </c>
      <c r="M307" s="52">
        <v>0</v>
      </c>
      <c r="N307" s="52">
        <f t="shared" si="25"/>
        <v>0</v>
      </c>
      <c r="Q307" s="76">
        <v>53843</v>
      </c>
      <c r="R307" s="144">
        <f t="shared" si="26"/>
        <v>0</v>
      </c>
      <c r="S307" s="144">
        <f t="shared" si="27"/>
        <v>0</v>
      </c>
      <c r="T307" s="144">
        <f t="shared" si="28"/>
        <v>0</v>
      </c>
    </row>
    <row r="308" spans="1:20" x14ac:dyDescent="0.3">
      <c r="A308" s="61">
        <v>53873</v>
      </c>
      <c r="B308" s="52">
        <v>3000000</v>
      </c>
      <c r="C308" s="52">
        <v>228531.33333333299</v>
      </c>
      <c r="D308" s="52">
        <f t="shared" si="24"/>
        <v>3228531.333333333</v>
      </c>
      <c r="F308" s="61">
        <v>53873</v>
      </c>
      <c r="G308" s="52">
        <v>1269750.5197505199</v>
      </c>
      <c r="H308" s="52">
        <v>72544.444819819793</v>
      </c>
      <c r="I308" s="52">
        <f t="shared" si="23"/>
        <v>1342294.9645703398</v>
      </c>
      <c r="K308" s="61">
        <v>53873</v>
      </c>
      <c r="L308" s="52">
        <v>5619277.28125</v>
      </c>
      <c r="M308" s="52">
        <v>3101505.4635234801</v>
      </c>
      <c r="N308" s="52">
        <f t="shared" si="25"/>
        <v>8720782.744773481</v>
      </c>
      <c r="Q308" s="76">
        <v>53873</v>
      </c>
      <c r="R308" s="144">
        <f t="shared" si="26"/>
        <v>9889027.8010005206</v>
      </c>
      <c r="S308" s="144">
        <f t="shared" si="27"/>
        <v>3402581.2416766328</v>
      </c>
      <c r="T308" s="144">
        <f t="shared" si="28"/>
        <v>13291609.042677153</v>
      </c>
    </row>
    <row r="309" spans="1:20" x14ac:dyDescent="0.3">
      <c r="A309" s="61">
        <v>53904</v>
      </c>
      <c r="B309" s="52">
        <v>0</v>
      </c>
      <c r="C309" s="52">
        <v>0</v>
      </c>
      <c r="D309" s="52">
        <f t="shared" si="24"/>
        <v>0</v>
      </c>
      <c r="F309" s="61">
        <v>53904</v>
      </c>
      <c r="G309" s="52">
        <v>0</v>
      </c>
      <c r="H309" s="52">
        <v>0</v>
      </c>
      <c r="I309" s="52">
        <f t="shared" si="23"/>
        <v>0</v>
      </c>
      <c r="K309" s="61">
        <v>53904</v>
      </c>
      <c r="L309" s="52">
        <v>0</v>
      </c>
      <c r="M309" s="52">
        <v>0</v>
      </c>
      <c r="N309" s="52">
        <f t="shared" si="25"/>
        <v>0</v>
      </c>
      <c r="Q309" s="76">
        <v>53904</v>
      </c>
      <c r="R309" s="144">
        <f t="shared" si="26"/>
        <v>0</v>
      </c>
      <c r="S309" s="144">
        <f t="shared" si="27"/>
        <v>0</v>
      </c>
      <c r="T309" s="144">
        <f t="shared" si="28"/>
        <v>0</v>
      </c>
    </row>
    <row r="310" spans="1:20" x14ac:dyDescent="0.3">
      <c r="A310" s="61">
        <v>53935</v>
      </c>
      <c r="B310" s="52">
        <v>0</v>
      </c>
      <c r="C310" s="52">
        <v>0</v>
      </c>
      <c r="D310" s="52">
        <f t="shared" si="24"/>
        <v>0</v>
      </c>
      <c r="F310" s="61">
        <v>53935</v>
      </c>
      <c r="G310" s="52">
        <v>0</v>
      </c>
      <c r="H310" s="52">
        <v>0</v>
      </c>
      <c r="I310" s="52">
        <f t="shared" si="23"/>
        <v>0</v>
      </c>
      <c r="K310" s="61">
        <v>53935</v>
      </c>
      <c r="L310" s="52">
        <v>0</v>
      </c>
      <c r="M310" s="52">
        <v>0</v>
      </c>
      <c r="N310" s="52">
        <f t="shared" si="25"/>
        <v>0</v>
      </c>
      <c r="Q310" s="76">
        <v>53935</v>
      </c>
      <c r="R310" s="144">
        <f t="shared" si="26"/>
        <v>0</v>
      </c>
      <c r="S310" s="144">
        <f t="shared" si="27"/>
        <v>0</v>
      </c>
      <c r="T310" s="144">
        <f t="shared" si="28"/>
        <v>0</v>
      </c>
    </row>
    <row r="311" spans="1:20" x14ac:dyDescent="0.3">
      <c r="A311" s="61">
        <v>53965</v>
      </c>
      <c r="B311" s="52">
        <v>0</v>
      </c>
      <c r="C311" s="52">
        <v>0</v>
      </c>
      <c r="D311" s="52">
        <f t="shared" si="24"/>
        <v>0</v>
      </c>
      <c r="F311" s="61">
        <v>53965</v>
      </c>
      <c r="G311" s="52">
        <v>0</v>
      </c>
      <c r="H311" s="52">
        <v>0</v>
      </c>
      <c r="I311" s="52">
        <f t="shared" si="23"/>
        <v>0</v>
      </c>
      <c r="K311" s="61">
        <v>53965</v>
      </c>
      <c r="L311" s="52">
        <v>0</v>
      </c>
      <c r="M311" s="52">
        <v>0</v>
      </c>
      <c r="N311" s="52">
        <f t="shared" si="25"/>
        <v>0</v>
      </c>
      <c r="Q311" s="76">
        <v>53965</v>
      </c>
      <c r="R311" s="144">
        <f t="shared" si="26"/>
        <v>0</v>
      </c>
      <c r="S311" s="144">
        <f t="shared" si="27"/>
        <v>0</v>
      </c>
      <c r="T311" s="144">
        <f t="shared" si="28"/>
        <v>0</v>
      </c>
    </row>
    <row r="312" spans="1:20" x14ac:dyDescent="0.3">
      <c r="A312" s="61">
        <v>53996</v>
      </c>
      <c r="B312" s="52">
        <v>0</v>
      </c>
      <c r="C312" s="52">
        <v>0</v>
      </c>
      <c r="D312" s="52">
        <f t="shared" si="24"/>
        <v>0</v>
      </c>
      <c r="F312" s="61">
        <v>53996</v>
      </c>
      <c r="G312" s="52">
        <v>0</v>
      </c>
      <c r="H312" s="52">
        <v>0</v>
      </c>
      <c r="I312" s="52">
        <f t="shared" si="23"/>
        <v>0</v>
      </c>
      <c r="K312" s="61">
        <v>53996</v>
      </c>
      <c r="L312" s="52">
        <v>0</v>
      </c>
      <c r="M312" s="52">
        <v>0</v>
      </c>
      <c r="N312" s="52">
        <f t="shared" si="25"/>
        <v>0</v>
      </c>
      <c r="Q312" s="76">
        <v>53996</v>
      </c>
      <c r="R312" s="144">
        <f t="shared" si="26"/>
        <v>0</v>
      </c>
      <c r="S312" s="144">
        <f t="shared" si="27"/>
        <v>0</v>
      </c>
      <c r="T312" s="144">
        <f t="shared" si="28"/>
        <v>0</v>
      </c>
    </row>
    <row r="313" spans="1:20" x14ac:dyDescent="0.3">
      <c r="A313" s="61">
        <v>54026</v>
      </c>
      <c r="B313" s="52">
        <v>0</v>
      </c>
      <c r="C313" s="52">
        <v>0</v>
      </c>
      <c r="D313" s="52">
        <f t="shared" si="24"/>
        <v>0</v>
      </c>
      <c r="F313" s="61">
        <v>54026</v>
      </c>
      <c r="G313" s="52">
        <v>0</v>
      </c>
      <c r="H313" s="52">
        <v>0</v>
      </c>
      <c r="I313" s="52">
        <f t="shared" ref="I313:I376" si="29">H313+G313</f>
        <v>0</v>
      </c>
      <c r="K313" s="61">
        <v>54026</v>
      </c>
      <c r="L313" s="52">
        <v>0</v>
      </c>
      <c r="M313" s="52">
        <v>0</v>
      </c>
      <c r="N313" s="52">
        <f t="shared" si="25"/>
        <v>0</v>
      </c>
      <c r="Q313" s="76">
        <v>54026</v>
      </c>
      <c r="R313" s="144">
        <f t="shared" si="26"/>
        <v>0</v>
      </c>
      <c r="S313" s="144">
        <f t="shared" si="27"/>
        <v>0</v>
      </c>
      <c r="T313" s="144">
        <f t="shared" si="28"/>
        <v>0</v>
      </c>
    </row>
    <row r="314" spans="1:20" x14ac:dyDescent="0.3">
      <c r="A314" s="61">
        <v>54057</v>
      </c>
      <c r="B314" s="52">
        <v>3000000</v>
      </c>
      <c r="C314" s="52">
        <v>172340.25</v>
      </c>
      <c r="D314" s="52">
        <f t="shared" si="24"/>
        <v>3172340.25</v>
      </c>
      <c r="F314" s="61">
        <v>54057</v>
      </c>
      <c r="G314" s="52">
        <v>1269750.5197505199</v>
      </c>
      <c r="H314" s="52">
        <v>48628.693780318798</v>
      </c>
      <c r="I314" s="52">
        <f t="shared" si="29"/>
        <v>1318379.2135308387</v>
      </c>
      <c r="K314" s="61">
        <v>54057</v>
      </c>
      <c r="L314" s="52">
        <v>5619277.28125</v>
      </c>
      <c r="M314" s="52">
        <v>2993804.8342406899</v>
      </c>
      <c r="N314" s="52">
        <f t="shared" si="25"/>
        <v>8613082.1154906899</v>
      </c>
      <c r="Q314" s="76">
        <v>54057</v>
      </c>
      <c r="R314" s="144">
        <f t="shared" si="26"/>
        <v>9889027.8010005206</v>
      </c>
      <c r="S314" s="144">
        <f t="shared" si="27"/>
        <v>3214773.7780210087</v>
      </c>
      <c r="T314" s="144">
        <f t="shared" si="28"/>
        <v>13103801.579021528</v>
      </c>
    </row>
    <row r="315" spans="1:20" x14ac:dyDescent="0.3">
      <c r="A315" s="61">
        <v>54088</v>
      </c>
      <c r="B315" s="52">
        <v>0</v>
      </c>
      <c r="C315" s="52">
        <v>0</v>
      </c>
      <c r="D315" s="52">
        <f t="shared" si="24"/>
        <v>0</v>
      </c>
      <c r="F315" s="61">
        <v>54088</v>
      </c>
      <c r="G315" s="52">
        <v>0</v>
      </c>
      <c r="H315" s="52">
        <v>0</v>
      </c>
      <c r="I315" s="52">
        <f t="shared" si="29"/>
        <v>0</v>
      </c>
      <c r="K315" s="61">
        <v>54088</v>
      </c>
      <c r="L315" s="52">
        <v>0</v>
      </c>
      <c r="M315" s="52">
        <v>0</v>
      </c>
      <c r="N315" s="52">
        <f t="shared" si="25"/>
        <v>0</v>
      </c>
      <c r="Q315" s="76">
        <v>54088</v>
      </c>
      <c r="R315" s="144">
        <f t="shared" si="26"/>
        <v>0</v>
      </c>
      <c r="S315" s="144">
        <f t="shared" si="27"/>
        <v>0</v>
      </c>
      <c r="T315" s="144">
        <f t="shared" si="28"/>
        <v>0</v>
      </c>
    </row>
    <row r="316" spans="1:20" x14ac:dyDescent="0.3">
      <c r="A316" s="61">
        <v>54117</v>
      </c>
      <c r="B316" s="52">
        <v>0</v>
      </c>
      <c r="C316" s="52">
        <v>0</v>
      </c>
      <c r="D316" s="52">
        <f t="shared" si="24"/>
        <v>0</v>
      </c>
      <c r="F316" s="61">
        <v>54117</v>
      </c>
      <c r="G316" s="52">
        <v>0</v>
      </c>
      <c r="H316" s="52">
        <v>0</v>
      </c>
      <c r="I316" s="52">
        <f t="shared" si="29"/>
        <v>0</v>
      </c>
      <c r="K316" s="61">
        <v>54117</v>
      </c>
      <c r="L316" s="52">
        <v>0</v>
      </c>
      <c r="M316" s="52">
        <v>0</v>
      </c>
      <c r="N316" s="52">
        <f t="shared" si="25"/>
        <v>0</v>
      </c>
      <c r="Q316" s="76">
        <v>54117</v>
      </c>
      <c r="R316" s="144">
        <f t="shared" si="26"/>
        <v>0</v>
      </c>
      <c r="S316" s="144">
        <f t="shared" si="27"/>
        <v>0</v>
      </c>
      <c r="T316" s="144">
        <f t="shared" si="28"/>
        <v>0</v>
      </c>
    </row>
    <row r="317" spans="1:20" x14ac:dyDescent="0.3">
      <c r="A317" s="61">
        <v>54148</v>
      </c>
      <c r="B317" s="52">
        <v>0</v>
      </c>
      <c r="C317" s="52">
        <v>0</v>
      </c>
      <c r="D317" s="52">
        <f t="shared" si="24"/>
        <v>0</v>
      </c>
      <c r="F317" s="61">
        <v>54148</v>
      </c>
      <c r="G317" s="52">
        <v>0</v>
      </c>
      <c r="H317" s="52">
        <v>0</v>
      </c>
      <c r="I317" s="52">
        <f t="shared" si="29"/>
        <v>0</v>
      </c>
      <c r="K317" s="61">
        <v>54148</v>
      </c>
      <c r="L317" s="52">
        <v>0</v>
      </c>
      <c r="M317" s="52">
        <v>0</v>
      </c>
      <c r="N317" s="52">
        <f t="shared" si="25"/>
        <v>0</v>
      </c>
      <c r="Q317" s="76">
        <v>54148</v>
      </c>
      <c r="R317" s="144">
        <f t="shared" si="26"/>
        <v>0</v>
      </c>
      <c r="S317" s="144">
        <f t="shared" si="27"/>
        <v>0</v>
      </c>
      <c r="T317" s="144">
        <f t="shared" si="28"/>
        <v>0</v>
      </c>
    </row>
    <row r="318" spans="1:20" x14ac:dyDescent="0.3">
      <c r="A318" s="61">
        <v>54178</v>
      </c>
      <c r="B318" s="52">
        <v>0</v>
      </c>
      <c r="C318" s="52">
        <v>0</v>
      </c>
      <c r="D318" s="52">
        <f t="shared" si="24"/>
        <v>0</v>
      </c>
      <c r="F318" s="61">
        <v>54178</v>
      </c>
      <c r="G318" s="52">
        <v>0</v>
      </c>
      <c r="H318" s="52">
        <v>0</v>
      </c>
      <c r="I318" s="52">
        <f t="shared" si="29"/>
        <v>0</v>
      </c>
      <c r="K318" s="61">
        <v>54178</v>
      </c>
      <c r="L318" s="52">
        <v>0</v>
      </c>
      <c r="M318" s="52">
        <v>0</v>
      </c>
      <c r="N318" s="52">
        <f t="shared" si="25"/>
        <v>0</v>
      </c>
      <c r="Q318" s="76">
        <v>54178</v>
      </c>
      <c r="R318" s="144">
        <f t="shared" si="26"/>
        <v>0</v>
      </c>
      <c r="S318" s="144">
        <f t="shared" si="27"/>
        <v>0</v>
      </c>
      <c r="T318" s="144">
        <f t="shared" si="28"/>
        <v>0</v>
      </c>
    </row>
    <row r="319" spans="1:20" x14ac:dyDescent="0.3">
      <c r="A319" s="61">
        <v>54209</v>
      </c>
      <c r="B319" s="52">
        <v>0</v>
      </c>
      <c r="C319" s="52">
        <v>0</v>
      </c>
      <c r="D319" s="52">
        <f t="shared" si="24"/>
        <v>0</v>
      </c>
      <c r="F319" s="61">
        <v>54209</v>
      </c>
      <c r="G319" s="52">
        <v>0</v>
      </c>
      <c r="H319" s="52">
        <v>0</v>
      </c>
      <c r="I319" s="52">
        <f t="shared" si="29"/>
        <v>0</v>
      </c>
      <c r="K319" s="61">
        <v>54209</v>
      </c>
      <c r="L319" s="52">
        <v>0</v>
      </c>
      <c r="M319" s="52">
        <v>0</v>
      </c>
      <c r="N319" s="52">
        <f t="shared" si="25"/>
        <v>0</v>
      </c>
      <c r="Q319" s="76">
        <v>54209</v>
      </c>
      <c r="R319" s="144">
        <f t="shared" si="26"/>
        <v>0</v>
      </c>
      <c r="S319" s="144">
        <f t="shared" si="27"/>
        <v>0</v>
      </c>
      <c r="T319" s="144">
        <f t="shared" si="28"/>
        <v>0</v>
      </c>
    </row>
    <row r="320" spans="1:20" x14ac:dyDescent="0.3">
      <c r="A320" s="61">
        <v>54239</v>
      </c>
      <c r="B320" s="52">
        <v>3000000</v>
      </c>
      <c r="C320" s="52">
        <v>114893.5</v>
      </c>
      <c r="D320" s="52">
        <f t="shared" si="24"/>
        <v>3114893.5</v>
      </c>
      <c r="F320" s="61">
        <v>54239</v>
      </c>
      <c r="G320" s="52">
        <v>1269750.5197505199</v>
      </c>
      <c r="H320" s="52">
        <v>24314.346890159399</v>
      </c>
      <c r="I320" s="52">
        <f t="shared" si="29"/>
        <v>1294064.8666406793</v>
      </c>
      <c r="K320" s="61">
        <v>54239</v>
      </c>
      <c r="L320" s="52">
        <v>5619277.28125</v>
      </c>
      <c r="M320" s="52">
        <v>2869062.9661473301</v>
      </c>
      <c r="N320" s="52">
        <f t="shared" si="25"/>
        <v>8488340.2473973297</v>
      </c>
      <c r="Q320" s="76">
        <v>54239</v>
      </c>
      <c r="R320" s="144">
        <f t="shared" si="26"/>
        <v>9889027.8010005206</v>
      </c>
      <c r="S320" s="144">
        <f t="shared" si="27"/>
        <v>3008270.8130374895</v>
      </c>
      <c r="T320" s="144">
        <f t="shared" si="28"/>
        <v>12897298.614038009</v>
      </c>
    </row>
    <row r="321" spans="1:20" x14ac:dyDescent="0.3">
      <c r="A321" s="61">
        <v>54270</v>
      </c>
      <c r="B321" s="52">
        <v>0</v>
      </c>
      <c r="C321" s="52">
        <v>0</v>
      </c>
      <c r="D321" s="52">
        <f t="shared" si="24"/>
        <v>0</v>
      </c>
      <c r="F321" s="61">
        <v>54270</v>
      </c>
      <c r="G321" s="52">
        <v>0</v>
      </c>
      <c r="H321" s="52">
        <v>0</v>
      </c>
      <c r="I321" s="52">
        <f t="shared" si="29"/>
        <v>0</v>
      </c>
      <c r="K321" s="61">
        <v>54270</v>
      </c>
      <c r="L321" s="52">
        <v>0</v>
      </c>
      <c r="M321" s="52">
        <v>0</v>
      </c>
      <c r="N321" s="52">
        <f t="shared" si="25"/>
        <v>0</v>
      </c>
      <c r="Q321" s="76">
        <v>54270</v>
      </c>
      <c r="R321" s="144">
        <f t="shared" si="26"/>
        <v>0</v>
      </c>
      <c r="S321" s="144">
        <f t="shared" si="27"/>
        <v>0</v>
      </c>
      <c r="T321" s="144">
        <f t="shared" si="28"/>
        <v>0</v>
      </c>
    </row>
    <row r="322" spans="1:20" x14ac:dyDescent="0.3">
      <c r="A322" s="61">
        <v>54301</v>
      </c>
      <c r="B322" s="52">
        <v>0</v>
      </c>
      <c r="C322" s="52">
        <v>0</v>
      </c>
      <c r="D322" s="52">
        <f t="shared" si="24"/>
        <v>0</v>
      </c>
      <c r="F322" s="61">
        <v>54301</v>
      </c>
      <c r="G322" s="52">
        <v>0</v>
      </c>
      <c r="H322" s="52">
        <v>0</v>
      </c>
      <c r="I322" s="52">
        <f t="shared" si="29"/>
        <v>0</v>
      </c>
      <c r="K322" s="61">
        <v>54301</v>
      </c>
      <c r="L322" s="52">
        <v>0</v>
      </c>
      <c r="M322" s="52">
        <v>0</v>
      </c>
      <c r="N322" s="52">
        <f t="shared" si="25"/>
        <v>0</v>
      </c>
      <c r="Q322" s="76">
        <v>54301</v>
      </c>
      <c r="R322" s="144">
        <f t="shared" si="26"/>
        <v>0</v>
      </c>
      <c r="S322" s="144">
        <f t="shared" si="27"/>
        <v>0</v>
      </c>
      <c r="T322" s="144">
        <f t="shared" si="28"/>
        <v>0</v>
      </c>
    </row>
    <row r="323" spans="1:20" x14ac:dyDescent="0.3">
      <c r="A323" s="61">
        <v>54331</v>
      </c>
      <c r="B323" s="52">
        <v>0</v>
      </c>
      <c r="C323" s="52">
        <v>0</v>
      </c>
      <c r="D323" s="52">
        <f t="shared" si="24"/>
        <v>0</v>
      </c>
      <c r="F323" s="61">
        <v>54331</v>
      </c>
      <c r="G323" s="52">
        <v>0</v>
      </c>
      <c r="H323" s="52">
        <v>0</v>
      </c>
      <c r="I323" s="52">
        <f t="shared" si="29"/>
        <v>0</v>
      </c>
      <c r="K323" s="61">
        <v>54331</v>
      </c>
      <c r="L323" s="52">
        <v>0</v>
      </c>
      <c r="M323" s="52">
        <v>0</v>
      </c>
      <c r="N323" s="52">
        <f t="shared" si="25"/>
        <v>0</v>
      </c>
      <c r="Q323" s="76">
        <v>54331</v>
      </c>
      <c r="R323" s="144">
        <f t="shared" si="26"/>
        <v>0</v>
      </c>
      <c r="S323" s="144">
        <f t="shared" si="27"/>
        <v>0</v>
      </c>
      <c r="T323" s="144">
        <f t="shared" si="28"/>
        <v>0</v>
      </c>
    </row>
    <row r="324" spans="1:20" x14ac:dyDescent="0.3">
      <c r="A324" s="61">
        <v>54362</v>
      </c>
      <c r="B324" s="52">
        <v>0</v>
      </c>
      <c r="C324" s="52">
        <v>0</v>
      </c>
      <c r="D324" s="52">
        <f t="shared" ref="D324:D387" si="30">B324+C324</f>
        <v>0</v>
      </c>
      <c r="F324" s="61">
        <v>54362</v>
      </c>
      <c r="G324" s="52">
        <v>0</v>
      </c>
      <c r="H324" s="52">
        <v>0</v>
      </c>
      <c r="I324" s="52">
        <f t="shared" si="29"/>
        <v>0</v>
      </c>
      <c r="K324" s="61">
        <v>54362</v>
      </c>
      <c r="L324" s="52">
        <v>0</v>
      </c>
      <c r="M324" s="52">
        <v>0</v>
      </c>
      <c r="N324" s="52">
        <f t="shared" ref="N324:N387" si="31">L324+M324</f>
        <v>0</v>
      </c>
      <c r="Q324" s="76">
        <v>54362</v>
      </c>
      <c r="R324" s="144">
        <f t="shared" ref="R324:R387" si="32">B324+G324+L324</f>
        <v>0</v>
      </c>
      <c r="S324" s="144">
        <f t="shared" ref="S324:S387" si="33">C324+H324+M324</f>
        <v>0</v>
      </c>
      <c r="T324" s="144">
        <f t="shared" ref="T324:T387" si="34">D324+I324+N324</f>
        <v>0</v>
      </c>
    </row>
    <row r="325" spans="1:20" x14ac:dyDescent="0.3">
      <c r="A325" s="61">
        <v>54392</v>
      </c>
      <c r="B325" s="52">
        <v>0</v>
      </c>
      <c r="C325" s="52">
        <v>0</v>
      </c>
      <c r="D325" s="52">
        <f t="shared" si="30"/>
        <v>0</v>
      </c>
      <c r="F325" s="61">
        <v>54392</v>
      </c>
      <c r="G325" s="52">
        <v>0</v>
      </c>
      <c r="H325" s="52">
        <v>0</v>
      </c>
      <c r="I325" s="52">
        <f t="shared" si="29"/>
        <v>0</v>
      </c>
      <c r="K325" s="61">
        <v>54392</v>
      </c>
      <c r="L325" s="52">
        <v>0</v>
      </c>
      <c r="M325" s="52">
        <v>0</v>
      </c>
      <c r="N325" s="52">
        <f t="shared" si="31"/>
        <v>0</v>
      </c>
      <c r="Q325" s="76">
        <v>54392</v>
      </c>
      <c r="R325" s="144">
        <f t="shared" si="32"/>
        <v>0</v>
      </c>
      <c r="S325" s="144">
        <f t="shared" si="33"/>
        <v>0</v>
      </c>
      <c r="T325" s="144">
        <f t="shared" si="34"/>
        <v>0</v>
      </c>
    </row>
    <row r="326" spans="1:20" x14ac:dyDescent="0.3">
      <c r="A326" s="61">
        <v>54423</v>
      </c>
      <c r="B326" s="52">
        <v>3000000</v>
      </c>
      <c r="C326" s="52">
        <v>57446.75</v>
      </c>
      <c r="D326" s="52">
        <f t="shared" si="30"/>
        <v>3057446.75</v>
      </c>
      <c r="F326" s="61">
        <v>54423</v>
      </c>
      <c r="G326" s="52">
        <v>0</v>
      </c>
      <c r="H326" s="52">
        <v>0</v>
      </c>
      <c r="I326" s="52">
        <f t="shared" si="29"/>
        <v>0</v>
      </c>
      <c r="K326" s="61">
        <v>54423</v>
      </c>
      <c r="L326" s="52">
        <v>5619277.28125</v>
      </c>
      <c r="M326" s="52">
        <v>2744321.0980539601</v>
      </c>
      <c r="N326" s="52">
        <f t="shared" si="31"/>
        <v>8363598.3793039601</v>
      </c>
      <c r="Q326" s="76">
        <v>54423</v>
      </c>
      <c r="R326" s="144">
        <f t="shared" si="32"/>
        <v>8619277.28125</v>
      </c>
      <c r="S326" s="144">
        <f t="shared" si="33"/>
        <v>2801767.8480539601</v>
      </c>
      <c r="T326" s="144">
        <f t="shared" si="34"/>
        <v>11421045.12930396</v>
      </c>
    </row>
    <row r="327" spans="1:20" x14ac:dyDescent="0.3">
      <c r="A327" s="61">
        <v>54454</v>
      </c>
      <c r="B327" s="52">
        <v>0</v>
      </c>
      <c r="C327" s="52">
        <v>0</v>
      </c>
      <c r="D327" s="52">
        <f t="shared" si="30"/>
        <v>0</v>
      </c>
      <c r="F327" s="61">
        <v>54454</v>
      </c>
      <c r="G327" s="52">
        <v>0</v>
      </c>
      <c r="H327" s="52">
        <v>0</v>
      </c>
      <c r="I327" s="52">
        <f t="shared" si="29"/>
        <v>0</v>
      </c>
      <c r="K327" s="61">
        <v>54454</v>
      </c>
      <c r="L327" s="52">
        <v>0</v>
      </c>
      <c r="M327" s="52">
        <v>0</v>
      </c>
      <c r="N327" s="52">
        <f t="shared" si="31"/>
        <v>0</v>
      </c>
      <c r="Q327" s="76">
        <v>54454</v>
      </c>
      <c r="R327" s="144">
        <f t="shared" si="32"/>
        <v>0</v>
      </c>
      <c r="S327" s="144">
        <f t="shared" si="33"/>
        <v>0</v>
      </c>
      <c r="T327" s="144">
        <f t="shared" si="34"/>
        <v>0</v>
      </c>
    </row>
    <row r="328" spans="1:20" x14ac:dyDescent="0.3">
      <c r="A328" s="61">
        <v>54482</v>
      </c>
      <c r="B328" s="52">
        <v>0</v>
      </c>
      <c r="C328" s="52">
        <v>0</v>
      </c>
      <c r="D328" s="52">
        <f t="shared" si="30"/>
        <v>0</v>
      </c>
      <c r="F328" s="61">
        <v>54482</v>
      </c>
      <c r="G328" s="52">
        <v>0</v>
      </c>
      <c r="H328" s="52">
        <v>0</v>
      </c>
      <c r="I328" s="52">
        <f t="shared" si="29"/>
        <v>0</v>
      </c>
      <c r="K328" s="61">
        <v>54482</v>
      </c>
      <c r="L328" s="52">
        <v>0</v>
      </c>
      <c r="M328" s="52">
        <v>0</v>
      </c>
      <c r="N328" s="52">
        <f t="shared" si="31"/>
        <v>0</v>
      </c>
      <c r="Q328" s="76">
        <v>54482</v>
      </c>
      <c r="R328" s="144">
        <f t="shared" si="32"/>
        <v>0</v>
      </c>
      <c r="S328" s="144">
        <f t="shared" si="33"/>
        <v>0</v>
      </c>
      <c r="T328" s="144">
        <f t="shared" si="34"/>
        <v>0</v>
      </c>
    </row>
    <row r="329" spans="1:20" x14ac:dyDescent="0.3">
      <c r="A329" s="61">
        <v>54513</v>
      </c>
      <c r="B329" s="52">
        <v>0</v>
      </c>
      <c r="C329" s="52">
        <v>0</v>
      </c>
      <c r="D329" s="52">
        <f t="shared" si="30"/>
        <v>0</v>
      </c>
      <c r="F329" s="61">
        <v>54513</v>
      </c>
      <c r="G329" s="52">
        <v>0</v>
      </c>
      <c r="H329" s="52">
        <v>0</v>
      </c>
      <c r="I329" s="52">
        <f t="shared" si="29"/>
        <v>0</v>
      </c>
      <c r="K329" s="61">
        <v>54513</v>
      </c>
      <c r="L329" s="52">
        <v>0</v>
      </c>
      <c r="M329" s="52">
        <v>0</v>
      </c>
      <c r="N329" s="52">
        <f t="shared" si="31"/>
        <v>0</v>
      </c>
      <c r="Q329" s="76">
        <v>54513</v>
      </c>
      <c r="R329" s="144">
        <f t="shared" si="32"/>
        <v>0</v>
      </c>
      <c r="S329" s="144">
        <f t="shared" si="33"/>
        <v>0</v>
      </c>
      <c r="T329" s="144">
        <f t="shared" si="34"/>
        <v>0</v>
      </c>
    </row>
    <row r="330" spans="1:20" x14ac:dyDescent="0.3">
      <c r="A330" s="61">
        <v>54543</v>
      </c>
      <c r="B330" s="52">
        <v>0</v>
      </c>
      <c r="C330" s="52">
        <v>0</v>
      </c>
      <c r="D330" s="52">
        <f t="shared" si="30"/>
        <v>0</v>
      </c>
      <c r="F330" s="61">
        <v>54543</v>
      </c>
      <c r="G330" s="52">
        <v>0</v>
      </c>
      <c r="H330" s="52">
        <v>0</v>
      </c>
      <c r="I330" s="52">
        <f t="shared" si="29"/>
        <v>0</v>
      </c>
      <c r="K330" s="61">
        <v>54543</v>
      </c>
      <c r="L330" s="52">
        <v>0</v>
      </c>
      <c r="M330" s="52">
        <v>0</v>
      </c>
      <c r="N330" s="52">
        <f t="shared" si="31"/>
        <v>0</v>
      </c>
      <c r="Q330" s="76">
        <v>54543</v>
      </c>
      <c r="R330" s="144">
        <f t="shared" si="32"/>
        <v>0</v>
      </c>
      <c r="S330" s="144">
        <f t="shared" si="33"/>
        <v>0</v>
      </c>
      <c r="T330" s="144">
        <f t="shared" si="34"/>
        <v>0</v>
      </c>
    </row>
    <row r="331" spans="1:20" x14ac:dyDescent="0.3">
      <c r="A331" s="61">
        <v>54574</v>
      </c>
      <c r="B331" s="52">
        <v>0</v>
      </c>
      <c r="C331" s="52">
        <v>0</v>
      </c>
      <c r="D331" s="52">
        <f t="shared" si="30"/>
        <v>0</v>
      </c>
      <c r="F331" s="61">
        <v>54574</v>
      </c>
      <c r="G331" s="52">
        <v>0</v>
      </c>
      <c r="H331" s="52">
        <v>0</v>
      </c>
      <c r="I331" s="52">
        <f t="shared" si="29"/>
        <v>0</v>
      </c>
      <c r="K331" s="61">
        <v>54574</v>
      </c>
      <c r="L331" s="52">
        <v>0</v>
      </c>
      <c r="M331" s="52">
        <v>0</v>
      </c>
      <c r="N331" s="52">
        <f t="shared" si="31"/>
        <v>0</v>
      </c>
      <c r="Q331" s="76">
        <v>54574</v>
      </c>
      <c r="R331" s="144">
        <f t="shared" si="32"/>
        <v>0</v>
      </c>
      <c r="S331" s="144">
        <f t="shared" si="33"/>
        <v>0</v>
      </c>
      <c r="T331" s="144">
        <f t="shared" si="34"/>
        <v>0</v>
      </c>
    </row>
    <row r="332" spans="1:20" x14ac:dyDescent="0.3">
      <c r="A332" s="61">
        <v>54604</v>
      </c>
      <c r="B332" s="52">
        <v>0</v>
      </c>
      <c r="C332" s="52">
        <v>0</v>
      </c>
      <c r="D332" s="52">
        <f t="shared" si="30"/>
        <v>0</v>
      </c>
      <c r="F332" s="61">
        <v>54604</v>
      </c>
      <c r="G332" s="52">
        <v>0</v>
      </c>
      <c r="H332" s="52">
        <v>0</v>
      </c>
      <c r="I332" s="52">
        <f t="shared" si="29"/>
        <v>0</v>
      </c>
      <c r="K332" s="61">
        <v>54604</v>
      </c>
      <c r="L332" s="52">
        <v>5619277.28125</v>
      </c>
      <c r="M332" s="52">
        <v>2605264.5893597198</v>
      </c>
      <c r="N332" s="52">
        <f t="shared" si="31"/>
        <v>8224541.8706097193</v>
      </c>
      <c r="Q332" s="76">
        <v>54604</v>
      </c>
      <c r="R332" s="144">
        <f t="shared" si="32"/>
        <v>5619277.28125</v>
      </c>
      <c r="S332" s="144">
        <f t="shared" si="33"/>
        <v>2605264.5893597198</v>
      </c>
      <c r="T332" s="144">
        <f t="shared" si="34"/>
        <v>8224541.8706097193</v>
      </c>
    </row>
    <row r="333" spans="1:20" x14ac:dyDescent="0.3">
      <c r="A333" s="61">
        <v>54635</v>
      </c>
      <c r="B333" s="52">
        <v>0</v>
      </c>
      <c r="C333" s="52">
        <v>0</v>
      </c>
      <c r="D333" s="52">
        <f t="shared" si="30"/>
        <v>0</v>
      </c>
      <c r="F333" s="61">
        <v>54635</v>
      </c>
      <c r="G333" s="52">
        <v>0</v>
      </c>
      <c r="H333" s="52">
        <v>0</v>
      </c>
      <c r="I333" s="52">
        <f t="shared" si="29"/>
        <v>0</v>
      </c>
      <c r="K333" s="61">
        <v>54635</v>
      </c>
      <c r="L333" s="52">
        <v>0</v>
      </c>
      <c r="M333" s="52">
        <v>0</v>
      </c>
      <c r="N333" s="52">
        <f t="shared" si="31"/>
        <v>0</v>
      </c>
      <c r="Q333" s="76">
        <v>54635</v>
      </c>
      <c r="R333" s="144">
        <f t="shared" si="32"/>
        <v>0</v>
      </c>
      <c r="S333" s="144">
        <f t="shared" si="33"/>
        <v>0</v>
      </c>
      <c r="T333" s="144">
        <f t="shared" si="34"/>
        <v>0</v>
      </c>
    </row>
    <row r="334" spans="1:20" x14ac:dyDescent="0.3">
      <c r="A334" s="61">
        <v>54666</v>
      </c>
      <c r="B334" s="52">
        <v>0</v>
      </c>
      <c r="C334" s="52">
        <v>0</v>
      </c>
      <c r="D334" s="52">
        <f t="shared" si="30"/>
        <v>0</v>
      </c>
      <c r="F334" s="61">
        <v>54666</v>
      </c>
      <c r="G334" s="52">
        <v>0</v>
      </c>
      <c r="H334" s="52">
        <v>0</v>
      </c>
      <c r="I334" s="52">
        <f t="shared" si="29"/>
        <v>0</v>
      </c>
      <c r="K334" s="61">
        <v>54666</v>
      </c>
      <c r="L334" s="52">
        <v>0</v>
      </c>
      <c r="M334" s="52">
        <v>0</v>
      </c>
      <c r="N334" s="52">
        <f t="shared" si="31"/>
        <v>0</v>
      </c>
      <c r="Q334" s="76">
        <v>54666</v>
      </c>
      <c r="R334" s="144">
        <f t="shared" si="32"/>
        <v>0</v>
      </c>
      <c r="S334" s="144">
        <f t="shared" si="33"/>
        <v>0</v>
      </c>
      <c r="T334" s="144">
        <f t="shared" si="34"/>
        <v>0</v>
      </c>
    </row>
    <row r="335" spans="1:20" x14ac:dyDescent="0.3">
      <c r="A335" s="61">
        <v>54696</v>
      </c>
      <c r="B335" s="52">
        <v>0</v>
      </c>
      <c r="C335" s="52">
        <v>0</v>
      </c>
      <c r="D335" s="52">
        <f t="shared" si="30"/>
        <v>0</v>
      </c>
      <c r="F335" s="61">
        <v>54696</v>
      </c>
      <c r="G335" s="52">
        <v>0</v>
      </c>
      <c r="H335" s="52">
        <v>0</v>
      </c>
      <c r="I335" s="52">
        <f t="shared" si="29"/>
        <v>0</v>
      </c>
      <c r="K335" s="61">
        <v>54696</v>
      </c>
      <c r="L335" s="52">
        <v>0</v>
      </c>
      <c r="M335" s="52">
        <v>0</v>
      </c>
      <c r="N335" s="52">
        <f t="shared" si="31"/>
        <v>0</v>
      </c>
      <c r="Q335" s="76">
        <v>54696</v>
      </c>
      <c r="R335" s="144">
        <f t="shared" si="32"/>
        <v>0</v>
      </c>
      <c r="S335" s="144">
        <f t="shared" si="33"/>
        <v>0</v>
      </c>
      <c r="T335" s="144">
        <f t="shared" si="34"/>
        <v>0</v>
      </c>
    </row>
    <row r="336" spans="1:20" x14ac:dyDescent="0.3">
      <c r="A336" s="61">
        <v>54727</v>
      </c>
      <c r="B336" s="52">
        <v>0</v>
      </c>
      <c r="C336" s="52">
        <v>0</v>
      </c>
      <c r="D336" s="52">
        <f t="shared" si="30"/>
        <v>0</v>
      </c>
      <c r="F336" s="61">
        <v>54727</v>
      </c>
      <c r="G336" s="52">
        <v>0</v>
      </c>
      <c r="H336" s="52">
        <v>0</v>
      </c>
      <c r="I336" s="52">
        <f t="shared" si="29"/>
        <v>0</v>
      </c>
      <c r="K336" s="61">
        <v>54727</v>
      </c>
      <c r="L336" s="52">
        <v>0</v>
      </c>
      <c r="M336" s="52">
        <v>0</v>
      </c>
      <c r="N336" s="52">
        <f t="shared" si="31"/>
        <v>0</v>
      </c>
      <c r="Q336" s="76">
        <v>54727</v>
      </c>
      <c r="R336" s="144">
        <f t="shared" si="32"/>
        <v>0</v>
      </c>
      <c r="S336" s="144">
        <f t="shared" si="33"/>
        <v>0</v>
      </c>
      <c r="T336" s="144">
        <f t="shared" si="34"/>
        <v>0</v>
      </c>
    </row>
    <row r="337" spans="1:20" x14ac:dyDescent="0.3">
      <c r="A337" s="61">
        <v>54757</v>
      </c>
      <c r="B337" s="52">
        <v>0</v>
      </c>
      <c r="C337" s="52">
        <v>0</v>
      </c>
      <c r="D337" s="52">
        <f t="shared" si="30"/>
        <v>0</v>
      </c>
      <c r="F337" s="61">
        <v>54757</v>
      </c>
      <c r="G337" s="52">
        <v>0</v>
      </c>
      <c r="H337" s="52">
        <v>0</v>
      </c>
      <c r="I337" s="52">
        <f t="shared" si="29"/>
        <v>0</v>
      </c>
      <c r="K337" s="61">
        <v>54757</v>
      </c>
      <c r="L337" s="52">
        <v>0</v>
      </c>
      <c r="M337" s="52">
        <v>0</v>
      </c>
      <c r="N337" s="52">
        <f t="shared" si="31"/>
        <v>0</v>
      </c>
      <c r="Q337" s="76">
        <v>54757</v>
      </c>
      <c r="R337" s="144">
        <f t="shared" si="32"/>
        <v>0</v>
      </c>
      <c r="S337" s="144">
        <f t="shared" si="33"/>
        <v>0</v>
      </c>
      <c r="T337" s="144">
        <f t="shared" si="34"/>
        <v>0</v>
      </c>
    </row>
    <row r="338" spans="1:20" x14ac:dyDescent="0.3">
      <c r="A338" s="61">
        <v>54788</v>
      </c>
      <c r="B338" s="52">
        <v>0</v>
      </c>
      <c r="C338" s="52">
        <v>0</v>
      </c>
      <c r="D338" s="52">
        <f t="shared" si="30"/>
        <v>0</v>
      </c>
      <c r="F338" s="61">
        <v>54788</v>
      </c>
      <c r="G338" s="52">
        <v>0</v>
      </c>
      <c r="H338" s="52">
        <v>0</v>
      </c>
      <c r="I338" s="52">
        <f t="shared" si="29"/>
        <v>0</v>
      </c>
      <c r="K338" s="61">
        <v>54788</v>
      </c>
      <c r="L338" s="52">
        <v>5619277.28125</v>
      </c>
      <c r="M338" s="52">
        <v>2494837.3618672402</v>
      </c>
      <c r="N338" s="52">
        <f t="shared" si="31"/>
        <v>8114114.6431172397</v>
      </c>
      <c r="Q338" s="76">
        <v>54788</v>
      </c>
      <c r="R338" s="144">
        <f t="shared" si="32"/>
        <v>5619277.28125</v>
      </c>
      <c r="S338" s="144">
        <f t="shared" si="33"/>
        <v>2494837.3618672402</v>
      </c>
      <c r="T338" s="144">
        <f t="shared" si="34"/>
        <v>8114114.6431172397</v>
      </c>
    </row>
    <row r="339" spans="1:20" x14ac:dyDescent="0.3">
      <c r="A339" s="61">
        <v>54819</v>
      </c>
      <c r="B339" s="52">
        <v>0</v>
      </c>
      <c r="C339" s="52">
        <v>0</v>
      </c>
      <c r="D339" s="52">
        <f t="shared" si="30"/>
        <v>0</v>
      </c>
      <c r="F339" s="61">
        <v>54819</v>
      </c>
      <c r="G339" s="52">
        <v>0</v>
      </c>
      <c r="H339" s="52">
        <v>0</v>
      </c>
      <c r="I339" s="52">
        <f t="shared" si="29"/>
        <v>0</v>
      </c>
      <c r="K339" s="61">
        <v>54819</v>
      </c>
      <c r="L339" s="52">
        <v>0</v>
      </c>
      <c r="M339" s="52">
        <v>0</v>
      </c>
      <c r="N339" s="52">
        <f t="shared" si="31"/>
        <v>0</v>
      </c>
      <c r="Q339" s="76">
        <v>54819</v>
      </c>
      <c r="R339" s="144">
        <f t="shared" si="32"/>
        <v>0</v>
      </c>
      <c r="S339" s="144">
        <f t="shared" si="33"/>
        <v>0</v>
      </c>
      <c r="T339" s="144">
        <f t="shared" si="34"/>
        <v>0</v>
      </c>
    </row>
    <row r="340" spans="1:20" x14ac:dyDescent="0.3">
      <c r="A340" s="61">
        <v>54847</v>
      </c>
      <c r="B340" s="52">
        <v>0</v>
      </c>
      <c r="C340" s="52">
        <v>0</v>
      </c>
      <c r="D340" s="52">
        <f t="shared" si="30"/>
        <v>0</v>
      </c>
      <c r="F340" s="61">
        <v>54847</v>
      </c>
      <c r="G340" s="52">
        <v>0</v>
      </c>
      <c r="H340" s="52">
        <v>0</v>
      </c>
      <c r="I340" s="52">
        <f t="shared" si="29"/>
        <v>0</v>
      </c>
      <c r="K340" s="61">
        <v>54847</v>
      </c>
      <c r="L340" s="52">
        <v>0</v>
      </c>
      <c r="M340" s="52">
        <v>0</v>
      </c>
      <c r="N340" s="52">
        <f t="shared" si="31"/>
        <v>0</v>
      </c>
      <c r="Q340" s="76">
        <v>54847</v>
      </c>
      <c r="R340" s="144">
        <f t="shared" si="32"/>
        <v>0</v>
      </c>
      <c r="S340" s="144">
        <f t="shared" si="33"/>
        <v>0</v>
      </c>
      <c r="T340" s="144">
        <f t="shared" si="34"/>
        <v>0</v>
      </c>
    </row>
    <row r="341" spans="1:20" x14ac:dyDescent="0.3">
      <c r="A341" s="61">
        <v>54878</v>
      </c>
      <c r="B341" s="52">
        <v>0</v>
      </c>
      <c r="C341" s="52">
        <v>0</v>
      </c>
      <c r="D341" s="52">
        <f t="shared" si="30"/>
        <v>0</v>
      </c>
      <c r="F341" s="61">
        <v>54878</v>
      </c>
      <c r="G341" s="52">
        <v>0</v>
      </c>
      <c r="H341" s="52">
        <v>0</v>
      </c>
      <c r="I341" s="52">
        <f t="shared" si="29"/>
        <v>0</v>
      </c>
      <c r="K341" s="61">
        <v>54878</v>
      </c>
      <c r="L341" s="52">
        <v>0</v>
      </c>
      <c r="M341" s="52">
        <v>0</v>
      </c>
      <c r="N341" s="52">
        <f t="shared" si="31"/>
        <v>0</v>
      </c>
      <c r="Q341" s="76">
        <v>54878</v>
      </c>
      <c r="R341" s="144">
        <f t="shared" si="32"/>
        <v>0</v>
      </c>
      <c r="S341" s="144">
        <f t="shared" si="33"/>
        <v>0</v>
      </c>
      <c r="T341" s="144">
        <f t="shared" si="34"/>
        <v>0</v>
      </c>
    </row>
    <row r="342" spans="1:20" x14ac:dyDescent="0.3">
      <c r="A342" s="61">
        <v>54908</v>
      </c>
      <c r="B342" s="52">
        <v>0</v>
      </c>
      <c r="C342" s="52">
        <v>0</v>
      </c>
      <c r="D342" s="52">
        <f t="shared" si="30"/>
        <v>0</v>
      </c>
      <c r="F342" s="61">
        <v>54908</v>
      </c>
      <c r="G342" s="52">
        <v>0</v>
      </c>
      <c r="H342" s="52">
        <v>0</v>
      </c>
      <c r="I342" s="52">
        <f t="shared" si="29"/>
        <v>0</v>
      </c>
      <c r="K342" s="61">
        <v>54908</v>
      </c>
      <c r="L342" s="52">
        <v>0</v>
      </c>
      <c r="M342" s="52">
        <v>0</v>
      </c>
      <c r="N342" s="52">
        <f t="shared" si="31"/>
        <v>0</v>
      </c>
      <c r="Q342" s="76">
        <v>54908</v>
      </c>
      <c r="R342" s="144">
        <f t="shared" si="32"/>
        <v>0</v>
      </c>
      <c r="S342" s="144">
        <f t="shared" si="33"/>
        <v>0</v>
      </c>
      <c r="T342" s="144">
        <f t="shared" si="34"/>
        <v>0</v>
      </c>
    </row>
    <row r="343" spans="1:20" x14ac:dyDescent="0.3">
      <c r="A343" s="61">
        <v>54939</v>
      </c>
      <c r="B343" s="52">
        <v>0</v>
      </c>
      <c r="C343" s="52">
        <v>0</v>
      </c>
      <c r="D343" s="52">
        <f t="shared" si="30"/>
        <v>0</v>
      </c>
      <c r="F343" s="61">
        <v>54939</v>
      </c>
      <c r="G343" s="52">
        <v>0</v>
      </c>
      <c r="H343" s="52">
        <v>0</v>
      </c>
      <c r="I343" s="52">
        <f t="shared" si="29"/>
        <v>0</v>
      </c>
      <c r="K343" s="61">
        <v>54939</v>
      </c>
      <c r="L343" s="52">
        <v>0</v>
      </c>
      <c r="M343" s="52">
        <v>0</v>
      </c>
      <c r="N343" s="52">
        <f t="shared" si="31"/>
        <v>0</v>
      </c>
      <c r="Q343" s="76">
        <v>54939</v>
      </c>
      <c r="R343" s="144">
        <f t="shared" si="32"/>
        <v>0</v>
      </c>
      <c r="S343" s="144">
        <f t="shared" si="33"/>
        <v>0</v>
      </c>
      <c r="T343" s="144">
        <f t="shared" si="34"/>
        <v>0</v>
      </c>
    </row>
    <row r="344" spans="1:20" x14ac:dyDescent="0.3">
      <c r="A344" s="61">
        <v>54969</v>
      </c>
      <c r="B344" s="52">
        <v>0</v>
      </c>
      <c r="C344" s="52">
        <v>0</v>
      </c>
      <c r="D344" s="52">
        <f t="shared" si="30"/>
        <v>0</v>
      </c>
      <c r="F344" s="61">
        <v>54969</v>
      </c>
      <c r="G344" s="52">
        <v>0</v>
      </c>
      <c r="H344" s="52">
        <v>0</v>
      </c>
      <c r="I344" s="52">
        <f t="shared" si="29"/>
        <v>0</v>
      </c>
      <c r="K344" s="61">
        <v>54969</v>
      </c>
      <c r="L344" s="52">
        <v>5619277.28125</v>
      </c>
      <c r="M344" s="52">
        <v>2357144.1522778501</v>
      </c>
      <c r="N344" s="52">
        <f t="shared" si="31"/>
        <v>7976421.4335278496</v>
      </c>
      <c r="Q344" s="76">
        <v>54969</v>
      </c>
      <c r="R344" s="144">
        <f t="shared" si="32"/>
        <v>5619277.28125</v>
      </c>
      <c r="S344" s="144">
        <f t="shared" si="33"/>
        <v>2357144.1522778501</v>
      </c>
      <c r="T344" s="144">
        <f t="shared" si="34"/>
        <v>7976421.4335278496</v>
      </c>
    </row>
    <row r="345" spans="1:20" x14ac:dyDescent="0.3">
      <c r="A345" s="61">
        <v>55000</v>
      </c>
      <c r="B345" s="52">
        <v>0</v>
      </c>
      <c r="C345" s="52">
        <v>0</v>
      </c>
      <c r="D345" s="52">
        <f t="shared" si="30"/>
        <v>0</v>
      </c>
      <c r="F345" s="61">
        <v>55000</v>
      </c>
      <c r="G345" s="52">
        <v>0</v>
      </c>
      <c r="H345" s="52">
        <v>0</v>
      </c>
      <c r="I345" s="52">
        <f t="shared" si="29"/>
        <v>0</v>
      </c>
      <c r="K345" s="61">
        <v>55000</v>
      </c>
      <c r="L345" s="52">
        <v>0</v>
      </c>
      <c r="M345" s="52">
        <v>0</v>
      </c>
      <c r="N345" s="52">
        <f t="shared" si="31"/>
        <v>0</v>
      </c>
      <c r="Q345" s="76">
        <v>55000</v>
      </c>
      <c r="R345" s="144">
        <f t="shared" si="32"/>
        <v>0</v>
      </c>
      <c r="S345" s="144">
        <f t="shared" si="33"/>
        <v>0</v>
      </c>
      <c r="T345" s="144">
        <f t="shared" si="34"/>
        <v>0</v>
      </c>
    </row>
    <row r="346" spans="1:20" x14ac:dyDescent="0.3">
      <c r="A346" s="61">
        <v>55031</v>
      </c>
      <c r="B346" s="52">
        <v>0</v>
      </c>
      <c r="C346" s="52">
        <v>0</v>
      </c>
      <c r="D346" s="52">
        <f t="shared" si="30"/>
        <v>0</v>
      </c>
      <c r="F346" s="61">
        <v>55031</v>
      </c>
      <c r="G346" s="52">
        <v>0</v>
      </c>
      <c r="H346" s="52">
        <v>0</v>
      </c>
      <c r="I346" s="52">
        <f t="shared" si="29"/>
        <v>0</v>
      </c>
      <c r="K346" s="61">
        <v>55031</v>
      </c>
      <c r="L346" s="52">
        <v>0</v>
      </c>
      <c r="M346" s="52">
        <v>0</v>
      </c>
      <c r="N346" s="52">
        <f t="shared" si="31"/>
        <v>0</v>
      </c>
      <c r="Q346" s="76">
        <v>55031</v>
      </c>
      <c r="R346" s="144">
        <f t="shared" si="32"/>
        <v>0</v>
      </c>
      <c r="S346" s="144">
        <f t="shared" si="33"/>
        <v>0</v>
      </c>
      <c r="T346" s="144">
        <f t="shared" si="34"/>
        <v>0</v>
      </c>
    </row>
    <row r="347" spans="1:20" x14ac:dyDescent="0.3">
      <c r="A347" s="61">
        <v>55061</v>
      </c>
      <c r="B347" s="52">
        <v>0</v>
      </c>
      <c r="C347" s="52">
        <v>0</v>
      </c>
      <c r="D347" s="52">
        <f t="shared" si="30"/>
        <v>0</v>
      </c>
      <c r="F347" s="61">
        <v>55061</v>
      </c>
      <c r="G347" s="52">
        <v>0</v>
      </c>
      <c r="H347" s="52">
        <v>0</v>
      </c>
      <c r="I347" s="52">
        <f t="shared" si="29"/>
        <v>0</v>
      </c>
      <c r="K347" s="61">
        <v>55061</v>
      </c>
      <c r="L347" s="52">
        <v>0</v>
      </c>
      <c r="M347" s="52">
        <v>0</v>
      </c>
      <c r="N347" s="52">
        <f t="shared" si="31"/>
        <v>0</v>
      </c>
      <c r="Q347" s="76">
        <v>55061</v>
      </c>
      <c r="R347" s="144">
        <f t="shared" si="32"/>
        <v>0</v>
      </c>
      <c r="S347" s="144">
        <f t="shared" si="33"/>
        <v>0</v>
      </c>
      <c r="T347" s="144">
        <f t="shared" si="34"/>
        <v>0</v>
      </c>
    </row>
    <row r="348" spans="1:20" x14ac:dyDescent="0.3">
      <c r="A348" s="61">
        <v>55092</v>
      </c>
      <c r="B348" s="52">
        <v>0</v>
      </c>
      <c r="C348" s="52">
        <v>0</v>
      </c>
      <c r="D348" s="52">
        <f t="shared" si="30"/>
        <v>0</v>
      </c>
      <c r="F348" s="61">
        <v>55092</v>
      </c>
      <c r="G348" s="52">
        <v>0</v>
      </c>
      <c r="H348" s="52">
        <v>0</v>
      </c>
      <c r="I348" s="52">
        <f t="shared" si="29"/>
        <v>0</v>
      </c>
      <c r="K348" s="61">
        <v>55092</v>
      </c>
      <c r="L348" s="52">
        <v>0</v>
      </c>
      <c r="M348" s="52">
        <v>0</v>
      </c>
      <c r="N348" s="52">
        <f t="shared" si="31"/>
        <v>0</v>
      </c>
      <c r="Q348" s="76">
        <v>55092</v>
      </c>
      <c r="R348" s="144">
        <f t="shared" si="32"/>
        <v>0</v>
      </c>
      <c r="S348" s="144">
        <f t="shared" si="33"/>
        <v>0</v>
      </c>
      <c r="T348" s="144">
        <f t="shared" si="34"/>
        <v>0</v>
      </c>
    </row>
    <row r="349" spans="1:20" x14ac:dyDescent="0.3">
      <c r="A349" s="61">
        <v>55122</v>
      </c>
      <c r="B349" s="52">
        <v>0</v>
      </c>
      <c r="C349" s="52">
        <v>0</v>
      </c>
      <c r="D349" s="52">
        <f t="shared" si="30"/>
        <v>0</v>
      </c>
      <c r="F349" s="61">
        <v>55122</v>
      </c>
      <c r="G349" s="52">
        <v>0</v>
      </c>
      <c r="H349" s="52">
        <v>0</v>
      </c>
      <c r="I349" s="52">
        <f t="shared" si="29"/>
        <v>0</v>
      </c>
      <c r="K349" s="61">
        <v>55122</v>
      </c>
      <c r="L349" s="52">
        <v>0</v>
      </c>
      <c r="M349" s="52">
        <v>0</v>
      </c>
      <c r="N349" s="52">
        <f t="shared" si="31"/>
        <v>0</v>
      </c>
      <c r="Q349" s="76">
        <v>55122</v>
      </c>
      <c r="R349" s="144">
        <f t="shared" si="32"/>
        <v>0</v>
      </c>
      <c r="S349" s="144">
        <f t="shared" si="33"/>
        <v>0</v>
      </c>
      <c r="T349" s="144">
        <f t="shared" si="34"/>
        <v>0</v>
      </c>
    </row>
    <row r="350" spans="1:20" x14ac:dyDescent="0.3">
      <c r="A350" s="61">
        <v>55153</v>
      </c>
      <c r="B350" s="52">
        <v>0</v>
      </c>
      <c r="C350" s="52">
        <v>0</v>
      </c>
      <c r="D350" s="52">
        <f t="shared" si="30"/>
        <v>0</v>
      </c>
      <c r="F350" s="61">
        <v>55153</v>
      </c>
      <c r="G350" s="52">
        <v>0</v>
      </c>
      <c r="H350" s="52">
        <v>0</v>
      </c>
      <c r="I350" s="52">
        <f t="shared" si="29"/>
        <v>0</v>
      </c>
      <c r="K350" s="61">
        <v>55153</v>
      </c>
      <c r="L350" s="52">
        <v>5619277.28125</v>
      </c>
      <c r="M350" s="52">
        <v>2245353.6256805202</v>
      </c>
      <c r="N350" s="52">
        <f t="shared" si="31"/>
        <v>7864630.9069305202</v>
      </c>
      <c r="Q350" s="76">
        <v>55153</v>
      </c>
      <c r="R350" s="144">
        <f t="shared" si="32"/>
        <v>5619277.28125</v>
      </c>
      <c r="S350" s="144">
        <f t="shared" si="33"/>
        <v>2245353.6256805202</v>
      </c>
      <c r="T350" s="144">
        <f t="shared" si="34"/>
        <v>7864630.9069305202</v>
      </c>
    </row>
    <row r="351" spans="1:20" x14ac:dyDescent="0.3">
      <c r="A351" s="61">
        <v>55184</v>
      </c>
      <c r="B351" s="52">
        <v>0</v>
      </c>
      <c r="C351" s="52">
        <v>0</v>
      </c>
      <c r="D351" s="52">
        <f t="shared" si="30"/>
        <v>0</v>
      </c>
      <c r="F351" s="61">
        <v>55184</v>
      </c>
      <c r="G351" s="52">
        <v>0</v>
      </c>
      <c r="H351" s="52">
        <v>0</v>
      </c>
      <c r="I351" s="52">
        <f t="shared" si="29"/>
        <v>0</v>
      </c>
      <c r="K351" s="61">
        <v>55184</v>
      </c>
      <c r="L351" s="52">
        <v>0</v>
      </c>
      <c r="M351" s="52">
        <v>0</v>
      </c>
      <c r="N351" s="52">
        <f t="shared" si="31"/>
        <v>0</v>
      </c>
      <c r="Q351" s="76">
        <v>55184</v>
      </c>
      <c r="R351" s="144">
        <f t="shared" si="32"/>
        <v>0</v>
      </c>
      <c r="S351" s="144">
        <f t="shared" si="33"/>
        <v>0</v>
      </c>
      <c r="T351" s="144">
        <f t="shared" si="34"/>
        <v>0</v>
      </c>
    </row>
    <row r="352" spans="1:20" x14ac:dyDescent="0.3">
      <c r="A352" s="61">
        <v>55212</v>
      </c>
      <c r="B352" s="52">
        <v>0</v>
      </c>
      <c r="C352" s="52">
        <v>0</v>
      </c>
      <c r="D352" s="52">
        <f t="shared" si="30"/>
        <v>0</v>
      </c>
      <c r="F352" s="61">
        <v>55212</v>
      </c>
      <c r="G352" s="52">
        <v>0</v>
      </c>
      <c r="H352" s="52">
        <v>0</v>
      </c>
      <c r="I352" s="52">
        <f t="shared" si="29"/>
        <v>0</v>
      </c>
      <c r="K352" s="61">
        <v>55212</v>
      </c>
      <c r="L352" s="52">
        <v>0</v>
      </c>
      <c r="M352" s="52">
        <v>0</v>
      </c>
      <c r="N352" s="52">
        <f t="shared" si="31"/>
        <v>0</v>
      </c>
      <c r="Q352" s="76">
        <v>55212</v>
      </c>
      <c r="R352" s="144">
        <f t="shared" si="32"/>
        <v>0</v>
      </c>
      <c r="S352" s="144">
        <f t="shared" si="33"/>
        <v>0</v>
      </c>
      <c r="T352" s="144">
        <f t="shared" si="34"/>
        <v>0</v>
      </c>
    </row>
    <row r="353" spans="1:20" x14ac:dyDescent="0.3">
      <c r="A353" s="61">
        <v>55243</v>
      </c>
      <c r="B353" s="52">
        <v>0</v>
      </c>
      <c r="C353" s="52">
        <v>0</v>
      </c>
      <c r="D353" s="52">
        <f t="shared" si="30"/>
        <v>0</v>
      </c>
      <c r="F353" s="61">
        <v>55243</v>
      </c>
      <c r="G353" s="52">
        <v>0</v>
      </c>
      <c r="H353" s="52">
        <v>0</v>
      </c>
      <c r="I353" s="52">
        <f t="shared" si="29"/>
        <v>0</v>
      </c>
      <c r="K353" s="61">
        <v>55243</v>
      </c>
      <c r="L353" s="52">
        <v>0</v>
      </c>
      <c r="M353" s="52">
        <v>0</v>
      </c>
      <c r="N353" s="52">
        <f t="shared" si="31"/>
        <v>0</v>
      </c>
      <c r="Q353" s="76">
        <v>55243</v>
      </c>
      <c r="R353" s="144">
        <f t="shared" si="32"/>
        <v>0</v>
      </c>
      <c r="S353" s="144">
        <f t="shared" si="33"/>
        <v>0</v>
      </c>
      <c r="T353" s="144">
        <f t="shared" si="34"/>
        <v>0</v>
      </c>
    </row>
    <row r="354" spans="1:20" x14ac:dyDescent="0.3">
      <c r="A354" s="61">
        <v>55273</v>
      </c>
      <c r="B354" s="52">
        <v>0</v>
      </c>
      <c r="C354" s="52">
        <v>0</v>
      </c>
      <c r="D354" s="52">
        <f t="shared" si="30"/>
        <v>0</v>
      </c>
      <c r="F354" s="61">
        <v>55273</v>
      </c>
      <c r="G354" s="52">
        <v>0</v>
      </c>
      <c r="H354" s="52">
        <v>0</v>
      </c>
      <c r="I354" s="52">
        <f t="shared" si="29"/>
        <v>0</v>
      </c>
      <c r="K354" s="61">
        <v>55273</v>
      </c>
      <c r="L354" s="52">
        <v>0</v>
      </c>
      <c r="M354" s="52">
        <v>0</v>
      </c>
      <c r="N354" s="52">
        <f t="shared" si="31"/>
        <v>0</v>
      </c>
      <c r="Q354" s="76">
        <v>55273</v>
      </c>
      <c r="R354" s="144">
        <f t="shared" si="32"/>
        <v>0</v>
      </c>
      <c r="S354" s="144">
        <f t="shared" si="33"/>
        <v>0</v>
      </c>
      <c r="T354" s="144">
        <f t="shared" si="34"/>
        <v>0</v>
      </c>
    </row>
    <row r="355" spans="1:20" x14ac:dyDescent="0.3">
      <c r="A355" s="61">
        <v>55304</v>
      </c>
      <c r="B355" s="52">
        <v>0</v>
      </c>
      <c r="C355" s="52">
        <v>0</v>
      </c>
      <c r="D355" s="52">
        <f t="shared" si="30"/>
        <v>0</v>
      </c>
      <c r="F355" s="61">
        <v>55304</v>
      </c>
      <c r="G355" s="52">
        <v>0</v>
      </c>
      <c r="H355" s="52">
        <v>0</v>
      </c>
      <c r="I355" s="52">
        <f t="shared" si="29"/>
        <v>0</v>
      </c>
      <c r="K355" s="61">
        <v>55304</v>
      </c>
      <c r="L355" s="52">
        <v>0</v>
      </c>
      <c r="M355" s="52">
        <v>0</v>
      </c>
      <c r="N355" s="52">
        <f t="shared" si="31"/>
        <v>0</v>
      </c>
      <c r="Q355" s="76">
        <v>55304</v>
      </c>
      <c r="R355" s="144">
        <f t="shared" si="32"/>
        <v>0</v>
      </c>
      <c r="S355" s="144">
        <f t="shared" si="33"/>
        <v>0</v>
      </c>
      <c r="T355" s="144">
        <f t="shared" si="34"/>
        <v>0</v>
      </c>
    </row>
    <row r="356" spans="1:20" x14ac:dyDescent="0.3">
      <c r="A356" s="61">
        <v>55334</v>
      </c>
      <c r="B356" s="52">
        <v>0</v>
      </c>
      <c r="C356" s="52">
        <v>0</v>
      </c>
      <c r="D356" s="52">
        <f t="shared" si="30"/>
        <v>0</v>
      </c>
      <c r="F356" s="61">
        <v>55334</v>
      </c>
      <c r="G356" s="52">
        <v>0</v>
      </c>
      <c r="H356" s="52">
        <v>0</v>
      </c>
      <c r="I356" s="52">
        <f t="shared" si="29"/>
        <v>0</v>
      </c>
      <c r="K356" s="61">
        <v>55334</v>
      </c>
      <c r="L356" s="52">
        <v>5619277.28125</v>
      </c>
      <c r="M356" s="52">
        <v>2109023.7151959701</v>
      </c>
      <c r="N356" s="52">
        <f t="shared" si="31"/>
        <v>7728300.9964459706</v>
      </c>
      <c r="Q356" s="76">
        <v>55334</v>
      </c>
      <c r="R356" s="144">
        <f t="shared" si="32"/>
        <v>5619277.28125</v>
      </c>
      <c r="S356" s="144">
        <f t="shared" si="33"/>
        <v>2109023.7151959701</v>
      </c>
      <c r="T356" s="144">
        <f t="shared" si="34"/>
        <v>7728300.9964459706</v>
      </c>
    </row>
    <row r="357" spans="1:20" x14ac:dyDescent="0.3">
      <c r="A357" s="61">
        <v>55365</v>
      </c>
      <c r="B357" s="52">
        <v>0</v>
      </c>
      <c r="C357" s="52">
        <v>0</v>
      </c>
      <c r="D357" s="52">
        <f t="shared" si="30"/>
        <v>0</v>
      </c>
      <c r="F357" s="61">
        <v>55365</v>
      </c>
      <c r="G357" s="52">
        <v>0</v>
      </c>
      <c r="H357" s="52">
        <v>0</v>
      </c>
      <c r="I357" s="52">
        <f t="shared" si="29"/>
        <v>0</v>
      </c>
      <c r="K357" s="61">
        <v>55365</v>
      </c>
      <c r="L357" s="52">
        <v>0</v>
      </c>
      <c r="M357" s="52">
        <v>0</v>
      </c>
      <c r="N357" s="52">
        <f t="shared" si="31"/>
        <v>0</v>
      </c>
      <c r="Q357" s="76">
        <v>55365</v>
      </c>
      <c r="R357" s="144">
        <f t="shared" si="32"/>
        <v>0</v>
      </c>
      <c r="S357" s="144">
        <f t="shared" si="33"/>
        <v>0</v>
      </c>
      <c r="T357" s="144">
        <f t="shared" si="34"/>
        <v>0</v>
      </c>
    </row>
    <row r="358" spans="1:20" x14ac:dyDescent="0.3">
      <c r="A358" s="61">
        <v>55396</v>
      </c>
      <c r="B358" s="52">
        <v>0</v>
      </c>
      <c r="C358" s="52">
        <v>0</v>
      </c>
      <c r="D358" s="52">
        <f t="shared" si="30"/>
        <v>0</v>
      </c>
      <c r="F358" s="61">
        <v>55396</v>
      </c>
      <c r="G358" s="52">
        <v>0</v>
      </c>
      <c r="H358" s="52">
        <v>0</v>
      </c>
      <c r="I358" s="52">
        <f t="shared" si="29"/>
        <v>0</v>
      </c>
      <c r="K358" s="61">
        <v>55396</v>
      </c>
      <c r="L358" s="52">
        <v>0</v>
      </c>
      <c r="M358" s="52">
        <v>0</v>
      </c>
      <c r="N358" s="52">
        <f t="shared" si="31"/>
        <v>0</v>
      </c>
      <c r="Q358" s="76">
        <v>55396</v>
      </c>
      <c r="R358" s="144">
        <f t="shared" si="32"/>
        <v>0</v>
      </c>
      <c r="S358" s="144">
        <f t="shared" si="33"/>
        <v>0</v>
      </c>
      <c r="T358" s="144">
        <f t="shared" si="34"/>
        <v>0</v>
      </c>
    </row>
    <row r="359" spans="1:20" x14ac:dyDescent="0.3">
      <c r="A359" s="61">
        <v>55426</v>
      </c>
      <c r="B359" s="52">
        <v>0</v>
      </c>
      <c r="C359" s="52">
        <v>0</v>
      </c>
      <c r="D359" s="52">
        <f t="shared" si="30"/>
        <v>0</v>
      </c>
      <c r="F359" s="61">
        <v>55426</v>
      </c>
      <c r="G359" s="52">
        <v>0</v>
      </c>
      <c r="H359" s="52">
        <v>0</v>
      </c>
      <c r="I359" s="52">
        <f t="shared" si="29"/>
        <v>0</v>
      </c>
      <c r="K359" s="61">
        <v>55426</v>
      </c>
      <c r="L359" s="52">
        <v>0</v>
      </c>
      <c r="M359" s="52">
        <v>0</v>
      </c>
      <c r="N359" s="52">
        <f t="shared" si="31"/>
        <v>0</v>
      </c>
      <c r="Q359" s="76">
        <v>55426</v>
      </c>
      <c r="R359" s="144">
        <f t="shared" si="32"/>
        <v>0</v>
      </c>
      <c r="S359" s="144">
        <f t="shared" si="33"/>
        <v>0</v>
      </c>
      <c r="T359" s="144">
        <f t="shared" si="34"/>
        <v>0</v>
      </c>
    </row>
    <row r="360" spans="1:20" x14ac:dyDescent="0.3">
      <c r="A360" s="61">
        <v>55457</v>
      </c>
      <c r="B360" s="52">
        <v>0</v>
      </c>
      <c r="C360" s="52">
        <v>0</v>
      </c>
      <c r="D360" s="52">
        <f t="shared" si="30"/>
        <v>0</v>
      </c>
      <c r="F360" s="61">
        <v>55457</v>
      </c>
      <c r="G360" s="52">
        <v>0</v>
      </c>
      <c r="H360" s="52">
        <v>0</v>
      </c>
      <c r="I360" s="52">
        <f t="shared" si="29"/>
        <v>0</v>
      </c>
      <c r="K360" s="61">
        <v>55457</v>
      </c>
      <c r="L360" s="52">
        <v>0</v>
      </c>
      <c r="M360" s="52">
        <v>0</v>
      </c>
      <c r="N360" s="52">
        <f t="shared" si="31"/>
        <v>0</v>
      </c>
      <c r="Q360" s="76">
        <v>55457</v>
      </c>
      <c r="R360" s="144">
        <f t="shared" si="32"/>
        <v>0</v>
      </c>
      <c r="S360" s="144">
        <f t="shared" si="33"/>
        <v>0</v>
      </c>
      <c r="T360" s="144">
        <f t="shared" si="34"/>
        <v>0</v>
      </c>
    </row>
    <row r="361" spans="1:20" x14ac:dyDescent="0.3">
      <c r="A361" s="61">
        <v>55487</v>
      </c>
      <c r="B361" s="52">
        <v>0</v>
      </c>
      <c r="C361" s="52">
        <v>0</v>
      </c>
      <c r="D361" s="52">
        <f t="shared" si="30"/>
        <v>0</v>
      </c>
      <c r="F361" s="61">
        <v>55487</v>
      </c>
      <c r="G361" s="52">
        <v>0</v>
      </c>
      <c r="H361" s="52">
        <v>0</v>
      </c>
      <c r="I361" s="52">
        <f t="shared" si="29"/>
        <v>0</v>
      </c>
      <c r="K361" s="61">
        <v>55487</v>
      </c>
      <c r="L361" s="52">
        <v>0</v>
      </c>
      <c r="M361" s="52">
        <v>0</v>
      </c>
      <c r="N361" s="52">
        <f t="shared" si="31"/>
        <v>0</v>
      </c>
      <c r="Q361" s="76">
        <v>55487</v>
      </c>
      <c r="R361" s="144">
        <f t="shared" si="32"/>
        <v>0</v>
      </c>
      <c r="S361" s="144">
        <f t="shared" si="33"/>
        <v>0</v>
      </c>
      <c r="T361" s="144">
        <f t="shared" si="34"/>
        <v>0</v>
      </c>
    </row>
    <row r="362" spans="1:20" x14ac:dyDescent="0.3">
      <c r="A362" s="61">
        <v>55518</v>
      </c>
      <c r="B362" s="52">
        <v>0</v>
      </c>
      <c r="C362" s="52">
        <v>0</v>
      </c>
      <c r="D362" s="52">
        <f t="shared" si="30"/>
        <v>0</v>
      </c>
      <c r="F362" s="61">
        <v>55518</v>
      </c>
      <c r="G362" s="52">
        <v>0</v>
      </c>
      <c r="H362" s="52">
        <v>0</v>
      </c>
      <c r="I362" s="52">
        <f t="shared" si="29"/>
        <v>0</v>
      </c>
      <c r="K362" s="61">
        <v>55518</v>
      </c>
      <c r="L362" s="52">
        <v>5619277.28125</v>
      </c>
      <c r="M362" s="52">
        <v>1995869.88949379</v>
      </c>
      <c r="N362" s="52">
        <f t="shared" si="31"/>
        <v>7615147.1707437895</v>
      </c>
      <c r="Q362" s="76">
        <v>55518</v>
      </c>
      <c r="R362" s="144">
        <f t="shared" si="32"/>
        <v>5619277.28125</v>
      </c>
      <c r="S362" s="144">
        <f t="shared" si="33"/>
        <v>1995869.88949379</v>
      </c>
      <c r="T362" s="144">
        <f t="shared" si="34"/>
        <v>7615147.1707437895</v>
      </c>
    </row>
    <row r="363" spans="1:20" x14ac:dyDescent="0.3">
      <c r="A363" s="61">
        <v>55549</v>
      </c>
      <c r="B363" s="52">
        <v>0</v>
      </c>
      <c r="C363" s="52">
        <v>0</v>
      </c>
      <c r="D363" s="52">
        <f t="shared" si="30"/>
        <v>0</v>
      </c>
      <c r="F363" s="61">
        <v>55549</v>
      </c>
      <c r="G363" s="52">
        <v>0</v>
      </c>
      <c r="H363" s="52">
        <v>0</v>
      </c>
      <c r="I363" s="52">
        <f t="shared" si="29"/>
        <v>0</v>
      </c>
      <c r="K363" s="61">
        <v>55549</v>
      </c>
      <c r="L363" s="52">
        <v>0</v>
      </c>
      <c r="M363" s="52">
        <v>0</v>
      </c>
      <c r="N363" s="52">
        <f t="shared" si="31"/>
        <v>0</v>
      </c>
      <c r="Q363" s="76">
        <v>55549</v>
      </c>
      <c r="R363" s="144">
        <f t="shared" si="32"/>
        <v>0</v>
      </c>
      <c r="S363" s="144">
        <f t="shared" si="33"/>
        <v>0</v>
      </c>
      <c r="T363" s="144">
        <f t="shared" si="34"/>
        <v>0</v>
      </c>
    </row>
    <row r="364" spans="1:20" x14ac:dyDescent="0.3">
      <c r="A364" s="61">
        <v>55578</v>
      </c>
      <c r="B364" s="52">
        <v>0</v>
      </c>
      <c r="C364" s="52">
        <v>0</v>
      </c>
      <c r="D364" s="52">
        <f t="shared" si="30"/>
        <v>0</v>
      </c>
      <c r="F364" s="61">
        <v>55578</v>
      </c>
      <c r="G364" s="52">
        <v>0</v>
      </c>
      <c r="H364" s="52">
        <v>0</v>
      </c>
      <c r="I364" s="52">
        <f t="shared" si="29"/>
        <v>0</v>
      </c>
      <c r="K364" s="61">
        <v>55578</v>
      </c>
      <c r="L364" s="52">
        <v>0</v>
      </c>
      <c r="M364" s="52">
        <v>0</v>
      </c>
      <c r="N364" s="52">
        <f t="shared" si="31"/>
        <v>0</v>
      </c>
      <c r="Q364" s="76">
        <v>55578</v>
      </c>
      <c r="R364" s="144">
        <f t="shared" si="32"/>
        <v>0</v>
      </c>
      <c r="S364" s="144">
        <f t="shared" si="33"/>
        <v>0</v>
      </c>
      <c r="T364" s="144">
        <f t="shared" si="34"/>
        <v>0</v>
      </c>
    </row>
    <row r="365" spans="1:20" x14ac:dyDescent="0.3">
      <c r="A365" s="61">
        <v>55609</v>
      </c>
      <c r="B365" s="52">
        <v>0</v>
      </c>
      <c r="C365" s="52">
        <v>0</v>
      </c>
      <c r="D365" s="52">
        <f t="shared" si="30"/>
        <v>0</v>
      </c>
      <c r="F365" s="61">
        <v>55609</v>
      </c>
      <c r="G365" s="52">
        <v>0</v>
      </c>
      <c r="H365" s="52">
        <v>0</v>
      </c>
      <c r="I365" s="52">
        <f t="shared" si="29"/>
        <v>0</v>
      </c>
      <c r="K365" s="61">
        <v>55609</v>
      </c>
      <c r="L365" s="52">
        <v>0</v>
      </c>
      <c r="M365" s="52">
        <v>0</v>
      </c>
      <c r="N365" s="52">
        <f t="shared" si="31"/>
        <v>0</v>
      </c>
      <c r="Q365" s="76">
        <v>55609</v>
      </c>
      <c r="R365" s="144">
        <f t="shared" si="32"/>
        <v>0</v>
      </c>
      <c r="S365" s="144">
        <f t="shared" si="33"/>
        <v>0</v>
      </c>
      <c r="T365" s="144">
        <f t="shared" si="34"/>
        <v>0</v>
      </c>
    </row>
    <row r="366" spans="1:20" x14ac:dyDescent="0.3">
      <c r="A366" s="61">
        <v>55639</v>
      </c>
      <c r="B366" s="52">
        <v>0</v>
      </c>
      <c r="C366" s="52">
        <v>0</v>
      </c>
      <c r="D366" s="52">
        <f t="shared" si="30"/>
        <v>0</v>
      </c>
      <c r="F366" s="61">
        <v>55639</v>
      </c>
      <c r="G366" s="52">
        <v>0</v>
      </c>
      <c r="H366" s="52">
        <v>0</v>
      </c>
      <c r="I366" s="52">
        <f t="shared" si="29"/>
        <v>0</v>
      </c>
      <c r="K366" s="61">
        <v>55639</v>
      </c>
      <c r="L366" s="52">
        <v>0</v>
      </c>
      <c r="M366" s="52">
        <v>0</v>
      </c>
      <c r="N366" s="52">
        <f t="shared" si="31"/>
        <v>0</v>
      </c>
      <c r="Q366" s="76">
        <v>55639</v>
      </c>
      <c r="R366" s="144">
        <f t="shared" si="32"/>
        <v>0</v>
      </c>
      <c r="S366" s="144">
        <f t="shared" si="33"/>
        <v>0</v>
      </c>
      <c r="T366" s="144">
        <f t="shared" si="34"/>
        <v>0</v>
      </c>
    </row>
    <row r="367" spans="1:20" x14ac:dyDescent="0.3">
      <c r="A367" s="61">
        <v>55670</v>
      </c>
      <c r="B367" s="52">
        <v>0</v>
      </c>
      <c r="C367" s="52">
        <v>0</v>
      </c>
      <c r="D367" s="52">
        <f t="shared" si="30"/>
        <v>0</v>
      </c>
      <c r="F367" s="61">
        <v>55670</v>
      </c>
      <c r="G367" s="52">
        <v>0</v>
      </c>
      <c r="H367" s="52">
        <v>0</v>
      </c>
      <c r="I367" s="52">
        <f t="shared" si="29"/>
        <v>0</v>
      </c>
      <c r="K367" s="61">
        <v>55670</v>
      </c>
      <c r="L367" s="52">
        <v>0</v>
      </c>
      <c r="M367" s="52">
        <v>0</v>
      </c>
      <c r="N367" s="52">
        <f t="shared" si="31"/>
        <v>0</v>
      </c>
      <c r="Q367" s="76">
        <v>55670</v>
      </c>
      <c r="R367" s="144">
        <f t="shared" si="32"/>
        <v>0</v>
      </c>
      <c r="S367" s="144">
        <f t="shared" si="33"/>
        <v>0</v>
      </c>
      <c r="T367" s="144">
        <f t="shared" si="34"/>
        <v>0</v>
      </c>
    </row>
    <row r="368" spans="1:20" x14ac:dyDescent="0.3">
      <c r="A368" s="61">
        <v>55700</v>
      </c>
      <c r="B368" s="52">
        <v>0</v>
      </c>
      <c r="C368" s="52">
        <v>0</v>
      </c>
      <c r="D368" s="52">
        <f t="shared" si="30"/>
        <v>0</v>
      </c>
      <c r="F368" s="61">
        <v>55700</v>
      </c>
      <c r="G368" s="52">
        <v>0</v>
      </c>
      <c r="H368" s="52">
        <v>0</v>
      </c>
      <c r="I368" s="52">
        <f t="shared" si="29"/>
        <v>0</v>
      </c>
      <c r="K368" s="61">
        <v>55700</v>
      </c>
      <c r="L368" s="52">
        <v>5619277.28125</v>
      </c>
      <c r="M368" s="52">
        <v>1871128.02140043</v>
      </c>
      <c r="N368" s="52">
        <f t="shared" si="31"/>
        <v>7490405.3026504302</v>
      </c>
      <c r="Q368" s="76">
        <v>55700</v>
      </c>
      <c r="R368" s="144">
        <f t="shared" si="32"/>
        <v>5619277.28125</v>
      </c>
      <c r="S368" s="144">
        <f t="shared" si="33"/>
        <v>1871128.02140043</v>
      </c>
      <c r="T368" s="144">
        <f t="shared" si="34"/>
        <v>7490405.3026504302</v>
      </c>
    </row>
    <row r="369" spans="1:20" x14ac:dyDescent="0.3">
      <c r="A369" s="61">
        <v>55731</v>
      </c>
      <c r="B369" s="52">
        <v>0</v>
      </c>
      <c r="C369" s="52">
        <v>0</v>
      </c>
      <c r="D369" s="52">
        <f t="shared" si="30"/>
        <v>0</v>
      </c>
      <c r="F369" s="61">
        <v>55731</v>
      </c>
      <c r="G369" s="52">
        <v>0</v>
      </c>
      <c r="H369" s="52">
        <v>0</v>
      </c>
      <c r="I369" s="52">
        <f t="shared" si="29"/>
        <v>0</v>
      </c>
      <c r="K369" s="61">
        <v>55731</v>
      </c>
      <c r="L369" s="52">
        <v>0</v>
      </c>
      <c r="M369" s="52">
        <v>0</v>
      </c>
      <c r="N369" s="52">
        <f t="shared" si="31"/>
        <v>0</v>
      </c>
      <c r="Q369" s="76">
        <v>55731</v>
      </c>
      <c r="R369" s="144">
        <f t="shared" si="32"/>
        <v>0</v>
      </c>
      <c r="S369" s="144">
        <f t="shared" si="33"/>
        <v>0</v>
      </c>
      <c r="T369" s="144">
        <f t="shared" si="34"/>
        <v>0</v>
      </c>
    </row>
    <row r="370" spans="1:20" x14ac:dyDescent="0.3">
      <c r="A370" s="61">
        <v>55762</v>
      </c>
      <c r="B370" s="52">
        <v>0</v>
      </c>
      <c r="C370" s="52">
        <v>0</v>
      </c>
      <c r="D370" s="52">
        <f t="shared" si="30"/>
        <v>0</v>
      </c>
      <c r="F370" s="61">
        <v>55762</v>
      </c>
      <c r="G370" s="52">
        <v>0</v>
      </c>
      <c r="H370" s="52">
        <v>0</v>
      </c>
      <c r="I370" s="52">
        <f t="shared" si="29"/>
        <v>0</v>
      </c>
      <c r="K370" s="61">
        <v>55762</v>
      </c>
      <c r="L370" s="52">
        <v>0</v>
      </c>
      <c r="M370" s="52">
        <v>0</v>
      </c>
      <c r="N370" s="52">
        <f t="shared" si="31"/>
        <v>0</v>
      </c>
      <c r="Q370" s="76">
        <v>55762</v>
      </c>
      <c r="R370" s="144">
        <f t="shared" si="32"/>
        <v>0</v>
      </c>
      <c r="S370" s="144">
        <f t="shared" si="33"/>
        <v>0</v>
      </c>
      <c r="T370" s="144">
        <f t="shared" si="34"/>
        <v>0</v>
      </c>
    </row>
    <row r="371" spans="1:20" x14ac:dyDescent="0.3">
      <c r="A371" s="61">
        <v>55792</v>
      </c>
      <c r="B371" s="52">
        <v>0</v>
      </c>
      <c r="C371" s="52">
        <v>0</v>
      </c>
      <c r="D371" s="52">
        <f t="shared" si="30"/>
        <v>0</v>
      </c>
      <c r="F371" s="61">
        <v>55792</v>
      </c>
      <c r="G371" s="52">
        <v>0</v>
      </c>
      <c r="H371" s="52">
        <v>0</v>
      </c>
      <c r="I371" s="52">
        <f t="shared" si="29"/>
        <v>0</v>
      </c>
      <c r="K371" s="61">
        <v>55792</v>
      </c>
      <c r="L371" s="52">
        <v>0</v>
      </c>
      <c r="M371" s="52">
        <v>0</v>
      </c>
      <c r="N371" s="52">
        <f t="shared" si="31"/>
        <v>0</v>
      </c>
      <c r="Q371" s="76">
        <v>55792</v>
      </c>
      <c r="R371" s="144">
        <f t="shared" si="32"/>
        <v>0</v>
      </c>
      <c r="S371" s="144">
        <f t="shared" si="33"/>
        <v>0</v>
      </c>
      <c r="T371" s="144">
        <f t="shared" si="34"/>
        <v>0</v>
      </c>
    </row>
    <row r="372" spans="1:20" x14ac:dyDescent="0.3">
      <c r="A372" s="61">
        <v>55823</v>
      </c>
      <c r="B372" s="52">
        <v>0</v>
      </c>
      <c r="C372" s="52">
        <v>0</v>
      </c>
      <c r="D372" s="52">
        <f t="shared" si="30"/>
        <v>0</v>
      </c>
      <c r="F372" s="61">
        <v>55823</v>
      </c>
      <c r="G372" s="52">
        <v>0</v>
      </c>
      <c r="H372" s="52">
        <v>0</v>
      </c>
      <c r="I372" s="52">
        <f t="shared" si="29"/>
        <v>0</v>
      </c>
      <c r="K372" s="61">
        <v>55823</v>
      </c>
      <c r="L372" s="52">
        <v>0</v>
      </c>
      <c r="M372" s="52">
        <v>0</v>
      </c>
      <c r="N372" s="52">
        <f t="shared" si="31"/>
        <v>0</v>
      </c>
      <c r="Q372" s="76">
        <v>55823</v>
      </c>
      <c r="R372" s="144">
        <f t="shared" si="32"/>
        <v>0</v>
      </c>
      <c r="S372" s="144">
        <f t="shared" si="33"/>
        <v>0</v>
      </c>
      <c r="T372" s="144">
        <f t="shared" si="34"/>
        <v>0</v>
      </c>
    </row>
    <row r="373" spans="1:20" x14ac:dyDescent="0.3">
      <c r="A373" s="61">
        <v>55853</v>
      </c>
      <c r="B373" s="52">
        <v>0</v>
      </c>
      <c r="C373" s="52">
        <v>0</v>
      </c>
      <c r="D373" s="52">
        <f t="shared" si="30"/>
        <v>0</v>
      </c>
      <c r="F373" s="61">
        <v>55853</v>
      </c>
      <c r="G373" s="52">
        <v>0</v>
      </c>
      <c r="H373" s="52">
        <v>0</v>
      </c>
      <c r="I373" s="52">
        <f t="shared" si="29"/>
        <v>0</v>
      </c>
      <c r="K373" s="61">
        <v>55853</v>
      </c>
      <c r="L373" s="52">
        <v>0</v>
      </c>
      <c r="M373" s="52">
        <v>0</v>
      </c>
      <c r="N373" s="52">
        <f t="shared" si="31"/>
        <v>0</v>
      </c>
      <c r="Q373" s="76">
        <v>55853</v>
      </c>
      <c r="R373" s="144">
        <f t="shared" si="32"/>
        <v>0</v>
      </c>
      <c r="S373" s="144">
        <f t="shared" si="33"/>
        <v>0</v>
      </c>
      <c r="T373" s="144">
        <f t="shared" si="34"/>
        <v>0</v>
      </c>
    </row>
    <row r="374" spans="1:20" x14ac:dyDescent="0.3">
      <c r="A374" s="61">
        <v>55884</v>
      </c>
      <c r="B374" s="52">
        <v>0</v>
      </c>
      <c r="C374" s="52">
        <v>0</v>
      </c>
      <c r="D374" s="52">
        <f t="shared" si="30"/>
        <v>0</v>
      </c>
      <c r="F374" s="61">
        <v>55884</v>
      </c>
      <c r="G374" s="52">
        <v>0</v>
      </c>
      <c r="H374" s="52">
        <v>0</v>
      </c>
      <c r="I374" s="52">
        <f t="shared" si="29"/>
        <v>0</v>
      </c>
      <c r="K374" s="61">
        <v>55884</v>
      </c>
      <c r="L374" s="52">
        <v>5619277.28125</v>
      </c>
      <c r="M374" s="52">
        <v>1746386.15330707</v>
      </c>
      <c r="N374" s="52">
        <f t="shared" si="31"/>
        <v>7365663.43455707</v>
      </c>
      <c r="Q374" s="76">
        <v>55884</v>
      </c>
      <c r="R374" s="144">
        <f t="shared" si="32"/>
        <v>5619277.28125</v>
      </c>
      <c r="S374" s="144">
        <f t="shared" si="33"/>
        <v>1746386.15330707</v>
      </c>
      <c r="T374" s="144">
        <f t="shared" si="34"/>
        <v>7365663.43455707</v>
      </c>
    </row>
    <row r="375" spans="1:20" x14ac:dyDescent="0.3">
      <c r="A375" s="61">
        <v>55915</v>
      </c>
      <c r="B375" s="52">
        <v>0</v>
      </c>
      <c r="C375" s="52">
        <v>0</v>
      </c>
      <c r="D375" s="52">
        <f t="shared" si="30"/>
        <v>0</v>
      </c>
      <c r="F375" s="61">
        <v>55915</v>
      </c>
      <c r="G375" s="52">
        <v>0</v>
      </c>
      <c r="H375" s="52">
        <v>0</v>
      </c>
      <c r="I375" s="52">
        <f t="shared" si="29"/>
        <v>0</v>
      </c>
      <c r="K375" s="61">
        <v>55915</v>
      </c>
      <c r="L375" s="52">
        <v>0</v>
      </c>
      <c r="M375" s="52">
        <v>0</v>
      </c>
      <c r="N375" s="52">
        <f t="shared" si="31"/>
        <v>0</v>
      </c>
      <c r="Q375" s="76">
        <v>55915</v>
      </c>
      <c r="R375" s="144">
        <f t="shared" si="32"/>
        <v>0</v>
      </c>
      <c r="S375" s="144">
        <f t="shared" si="33"/>
        <v>0</v>
      </c>
      <c r="T375" s="144">
        <f t="shared" si="34"/>
        <v>0</v>
      </c>
    </row>
    <row r="376" spans="1:20" x14ac:dyDescent="0.3">
      <c r="A376" s="61">
        <v>55943</v>
      </c>
      <c r="B376" s="52">
        <v>0</v>
      </c>
      <c r="C376" s="52">
        <v>0</v>
      </c>
      <c r="D376" s="52">
        <f t="shared" si="30"/>
        <v>0</v>
      </c>
      <c r="F376" s="61">
        <v>55943</v>
      </c>
      <c r="G376" s="52">
        <v>0</v>
      </c>
      <c r="H376" s="52">
        <v>0</v>
      </c>
      <c r="I376" s="52">
        <f t="shared" si="29"/>
        <v>0</v>
      </c>
      <c r="K376" s="61">
        <v>55943</v>
      </c>
      <c r="L376" s="52">
        <v>0</v>
      </c>
      <c r="M376" s="52">
        <v>0</v>
      </c>
      <c r="N376" s="52">
        <f t="shared" si="31"/>
        <v>0</v>
      </c>
      <c r="Q376" s="76">
        <v>55943</v>
      </c>
      <c r="R376" s="144">
        <f t="shared" si="32"/>
        <v>0</v>
      </c>
      <c r="S376" s="144">
        <f t="shared" si="33"/>
        <v>0</v>
      </c>
      <c r="T376" s="144">
        <f t="shared" si="34"/>
        <v>0</v>
      </c>
    </row>
    <row r="377" spans="1:20" x14ac:dyDescent="0.3">
      <c r="A377" s="61">
        <v>55974</v>
      </c>
      <c r="B377" s="52">
        <v>0</v>
      </c>
      <c r="C377" s="52">
        <v>0</v>
      </c>
      <c r="D377" s="52">
        <f t="shared" si="30"/>
        <v>0</v>
      </c>
      <c r="F377" s="61">
        <v>55974</v>
      </c>
      <c r="G377" s="52">
        <v>0</v>
      </c>
      <c r="H377" s="52">
        <v>0</v>
      </c>
      <c r="I377" s="52">
        <f t="shared" ref="I377:I440" si="35">H377+G377</f>
        <v>0</v>
      </c>
      <c r="K377" s="61">
        <v>55974</v>
      </c>
      <c r="L377" s="52">
        <v>0</v>
      </c>
      <c r="M377" s="52">
        <v>0</v>
      </c>
      <c r="N377" s="52">
        <f t="shared" si="31"/>
        <v>0</v>
      </c>
      <c r="Q377" s="76">
        <v>55974</v>
      </c>
      <c r="R377" s="144">
        <f t="shared" si="32"/>
        <v>0</v>
      </c>
      <c r="S377" s="144">
        <f t="shared" si="33"/>
        <v>0</v>
      </c>
      <c r="T377" s="144">
        <f t="shared" si="34"/>
        <v>0</v>
      </c>
    </row>
    <row r="378" spans="1:20" x14ac:dyDescent="0.3">
      <c r="A378" s="61">
        <v>56004</v>
      </c>
      <c r="B378" s="52">
        <v>0</v>
      </c>
      <c r="C378" s="52">
        <v>0</v>
      </c>
      <c r="D378" s="52">
        <f t="shared" si="30"/>
        <v>0</v>
      </c>
      <c r="F378" s="61">
        <v>56004</v>
      </c>
      <c r="G378" s="52">
        <v>0</v>
      </c>
      <c r="H378" s="52">
        <v>0</v>
      </c>
      <c r="I378" s="52">
        <f t="shared" si="35"/>
        <v>0</v>
      </c>
      <c r="K378" s="61">
        <v>56004</v>
      </c>
      <c r="L378" s="52">
        <v>0</v>
      </c>
      <c r="M378" s="52">
        <v>0</v>
      </c>
      <c r="N378" s="52">
        <f t="shared" si="31"/>
        <v>0</v>
      </c>
      <c r="Q378" s="76">
        <v>56004</v>
      </c>
      <c r="R378" s="144">
        <f t="shared" si="32"/>
        <v>0</v>
      </c>
      <c r="S378" s="144">
        <f t="shared" si="33"/>
        <v>0</v>
      </c>
      <c r="T378" s="144">
        <f t="shared" si="34"/>
        <v>0</v>
      </c>
    </row>
    <row r="379" spans="1:20" x14ac:dyDescent="0.3">
      <c r="A379" s="61">
        <v>56035</v>
      </c>
      <c r="B379" s="52">
        <v>0</v>
      </c>
      <c r="C379" s="52">
        <v>0</v>
      </c>
      <c r="D379" s="52">
        <f t="shared" si="30"/>
        <v>0</v>
      </c>
      <c r="F379" s="61">
        <v>56035</v>
      </c>
      <c r="G379" s="52">
        <v>0</v>
      </c>
      <c r="H379" s="52">
        <v>0</v>
      </c>
      <c r="I379" s="52">
        <f t="shared" si="35"/>
        <v>0</v>
      </c>
      <c r="K379" s="61">
        <v>56035</v>
      </c>
      <c r="L379" s="52">
        <v>0</v>
      </c>
      <c r="M379" s="52">
        <v>0</v>
      </c>
      <c r="N379" s="52">
        <f t="shared" si="31"/>
        <v>0</v>
      </c>
      <c r="Q379" s="76">
        <v>56035</v>
      </c>
      <c r="R379" s="144">
        <f t="shared" si="32"/>
        <v>0</v>
      </c>
      <c r="S379" s="144">
        <f t="shared" si="33"/>
        <v>0</v>
      </c>
      <c r="T379" s="144">
        <f t="shared" si="34"/>
        <v>0</v>
      </c>
    </row>
    <row r="380" spans="1:20" x14ac:dyDescent="0.3">
      <c r="A380" s="61">
        <v>56065</v>
      </c>
      <c r="B380" s="52">
        <v>0</v>
      </c>
      <c r="C380" s="52">
        <v>0</v>
      </c>
      <c r="D380" s="52">
        <f t="shared" si="30"/>
        <v>0</v>
      </c>
      <c r="F380" s="61">
        <v>56065</v>
      </c>
      <c r="G380" s="52">
        <v>0</v>
      </c>
      <c r="H380" s="52">
        <v>0</v>
      </c>
      <c r="I380" s="52">
        <f t="shared" si="35"/>
        <v>0</v>
      </c>
      <c r="K380" s="61">
        <v>56065</v>
      </c>
      <c r="L380" s="52">
        <v>5619277.28125</v>
      </c>
      <c r="M380" s="52">
        <v>1612782.84103221</v>
      </c>
      <c r="N380" s="52">
        <f t="shared" si="31"/>
        <v>7232060.1222822098</v>
      </c>
      <c r="Q380" s="76">
        <v>56065</v>
      </c>
      <c r="R380" s="144">
        <f t="shared" si="32"/>
        <v>5619277.28125</v>
      </c>
      <c r="S380" s="144">
        <f t="shared" si="33"/>
        <v>1612782.84103221</v>
      </c>
      <c r="T380" s="144">
        <f t="shared" si="34"/>
        <v>7232060.1222822098</v>
      </c>
    </row>
    <row r="381" spans="1:20" x14ac:dyDescent="0.3">
      <c r="A381" s="61">
        <v>56096</v>
      </c>
      <c r="B381" s="52">
        <v>0</v>
      </c>
      <c r="C381" s="52">
        <v>0</v>
      </c>
      <c r="D381" s="52">
        <f t="shared" si="30"/>
        <v>0</v>
      </c>
      <c r="F381" s="61">
        <v>56096</v>
      </c>
      <c r="G381" s="52">
        <v>0</v>
      </c>
      <c r="H381" s="52">
        <v>0</v>
      </c>
      <c r="I381" s="52">
        <f t="shared" si="35"/>
        <v>0</v>
      </c>
      <c r="K381" s="61">
        <v>56096</v>
      </c>
      <c r="L381" s="52">
        <v>0</v>
      </c>
      <c r="M381" s="52">
        <v>0</v>
      </c>
      <c r="N381" s="52">
        <f t="shared" si="31"/>
        <v>0</v>
      </c>
      <c r="Q381" s="76">
        <v>56096</v>
      </c>
      <c r="R381" s="144">
        <f t="shared" si="32"/>
        <v>0</v>
      </c>
      <c r="S381" s="144">
        <f t="shared" si="33"/>
        <v>0</v>
      </c>
      <c r="T381" s="144">
        <f t="shared" si="34"/>
        <v>0</v>
      </c>
    </row>
    <row r="382" spans="1:20" x14ac:dyDescent="0.3">
      <c r="A382" s="61">
        <v>56127</v>
      </c>
      <c r="B382" s="52">
        <v>0</v>
      </c>
      <c r="C382" s="52">
        <v>0</v>
      </c>
      <c r="D382" s="52">
        <f t="shared" si="30"/>
        <v>0</v>
      </c>
      <c r="F382" s="61">
        <v>56127</v>
      </c>
      <c r="G382" s="52">
        <v>0</v>
      </c>
      <c r="H382" s="52">
        <v>0</v>
      </c>
      <c r="I382" s="52">
        <f t="shared" si="35"/>
        <v>0</v>
      </c>
      <c r="K382" s="61">
        <v>56127</v>
      </c>
      <c r="L382" s="52">
        <v>0</v>
      </c>
      <c r="M382" s="52">
        <v>0</v>
      </c>
      <c r="N382" s="52">
        <f t="shared" si="31"/>
        <v>0</v>
      </c>
      <c r="Q382" s="76">
        <v>56127</v>
      </c>
      <c r="R382" s="144">
        <f t="shared" si="32"/>
        <v>0</v>
      </c>
      <c r="S382" s="144">
        <f t="shared" si="33"/>
        <v>0</v>
      </c>
      <c r="T382" s="144">
        <f t="shared" si="34"/>
        <v>0</v>
      </c>
    </row>
    <row r="383" spans="1:20" x14ac:dyDescent="0.3">
      <c r="A383" s="61">
        <v>56157</v>
      </c>
      <c r="B383" s="52">
        <v>0</v>
      </c>
      <c r="C383" s="52">
        <v>0</v>
      </c>
      <c r="D383" s="52">
        <f t="shared" si="30"/>
        <v>0</v>
      </c>
      <c r="F383" s="61">
        <v>56157</v>
      </c>
      <c r="G383" s="52">
        <v>0</v>
      </c>
      <c r="H383" s="52">
        <v>0</v>
      </c>
      <c r="I383" s="52">
        <f t="shared" si="35"/>
        <v>0</v>
      </c>
      <c r="K383" s="61">
        <v>56157</v>
      </c>
      <c r="L383" s="52">
        <v>0</v>
      </c>
      <c r="M383" s="52">
        <v>0</v>
      </c>
      <c r="N383" s="52">
        <f t="shared" si="31"/>
        <v>0</v>
      </c>
      <c r="Q383" s="76">
        <v>56157</v>
      </c>
      <c r="R383" s="144">
        <f t="shared" si="32"/>
        <v>0</v>
      </c>
      <c r="S383" s="144">
        <f t="shared" si="33"/>
        <v>0</v>
      </c>
      <c r="T383" s="144">
        <f t="shared" si="34"/>
        <v>0</v>
      </c>
    </row>
    <row r="384" spans="1:20" x14ac:dyDescent="0.3">
      <c r="A384" s="61">
        <v>56188</v>
      </c>
      <c r="B384" s="52">
        <v>0</v>
      </c>
      <c r="C384" s="52">
        <v>0</v>
      </c>
      <c r="D384" s="52">
        <f t="shared" si="30"/>
        <v>0</v>
      </c>
      <c r="F384" s="61">
        <v>56188</v>
      </c>
      <c r="G384" s="52">
        <v>0</v>
      </c>
      <c r="H384" s="52">
        <v>0</v>
      </c>
      <c r="I384" s="52">
        <f t="shared" si="35"/>
        <v>0</v>
      </c>
      <c r="K384" s="61">
        <v>56188</v>
      </c>
      <c r="L384" s="52">
        <v>0</v>
      </c>
      <c r="M384" s="52">
        <v>0</v>
      </c>
      <c r="N384" s="52">
        <f t="shared" si="31"/>
        <v>0</v>
      </c>
      <c r="Q384" s="76">
        <v>56188</v>
      </c>
      <c r="R384" s="144">
        <f t="shared" si="32"/>
        <v>0</v>
      </c>
      <c r="S384" s="144">
        <f t="shared" si="33"/>
        <v>0</v>
      </c>
      <c r="T384" s="144">
        <f t="shared" si="34"/>
        <v>0</v>
      </c>
    </row>
    <row r="385" spans="1:20" x14ac:dyDescent="0.3">
      <c r="A385" s="61">
        <v>56218</v>
      </c>
      <c r="B385" s="52">
        <v>0</v>
      </c>
      <c r="C385" s="52">
        <v>0</v>
      </c>
      <c r="D385" s="52">
        <f t="shared" si="30"/>
        <v>0</v>
      </c>
      <c r="F385" s="61">
        <v>56218</v>
      </c>
      <c r="G385" s="52">
        <v>0</v>
      </c>
      <c r="H385" s="52">
        <v>0</v>
      </c>
      <c r="I385" s="52">
        <f t="shared" si="35"/>
        <v>0</v>
      </c>
      <c r="K385" s="61">
        <v>56218</v>
      </c>
      <c r="L385" s="52">
        <v>0</v>
      </c>
      <c r="M385" s="52">
        <v>0</v>
      </c>
      <c r="N385" s="52">
        <f t="shared" si="31"/>
        <v>0</v>
      </c>
      <c r="Q385" s="76">
        <v>56218</v>
      </c>
      <c r="R385" s="144">
        <f t="shared" si="32"/>
        <v>0</v>
      </c>
      <c r="S385" s="144">
        <f t="shared" si="33"/>
        <v>0</v>
      </c>
      <c r="T385" s="144">
        <f t="shared" si="34"/>
        <v>0</v>
      </c>
    </row>
    <row r="386" spans="1:20" x14ac:dyDescent="0.3">
      <c r="A386" s="61">
        <v>56249</v>
      </c>
      <c r="B386" s="52">
        <v>0</v>
      </c>
      <c r="C386" s="52">
        <v>0</v>
      </c>
      <c r="D386" s="52">
        <f t="shared" si="30"/>
        <v>0</v>
      </c>
      <c r="F386" s="61">
        <v>56249</v>
      </c>
      <c r="G386" s="52">
        <v>0</v>
      </c>
      <c r="H386" s="52">
        <v>0</v>
      </c>
      <c r="I386" s="52">
        <f t="shared" si="35"/>
        <v>0</v>
      </c>
      <c r="K386" s="61">
        <v>56249</v>
      </c>
      <c r="L386" s="52">
        <v>5619277.28125</v>
      </c>
      <c r="M386" s="52">
        <v>1496902.41712034</v>
      </c>
      <c r="N386" s="52">
        <f t="shared" si="31"/>
        <v>7116179.6983703403</v>
      </c>
      <c r="Q386" s="76">
        <v>56249</v>
      </c>
      <c r="R386" s="144">
        <f t="shared" si="32"/>
        <v>5619277.28125</v>
      </c>
      <c r="S386" s="144">
        <f t="shared" si="33"/>
        <v>1496902.41712034</v>
      </c>
      <c r="T386" s="144">
        <f t="shared" si="34"/>
        <v>7116179.6983703403</v>
      </c>
    </row>
    <row r="387" spans="1:20" x14ac:dyDescent="0.3">
      <c r="A387" s="61">
        <v>56280</v>
      </c>
      <c r="B387" s="52">
        <v>0</v>
      </c>
      <c r="C387" s="52">
        <v>0</v>
      </c>
      <c r="D387" s="52">
        <f t="shared" si="30"/>
        <v>0</v>
      </c>
      <c r="F387" s="61">
        <v>56280</v>
      </c>
      <c r="G387" s="52">
        <v>0</v>
      </c>
      <c r="H387" s="52">
        <v>0</v>
      </c>
      <c r="I387" s="52">
        <f t="shared" si="35"/>
        <v>0</v>
      </c>
      <c r="K387" s="61">
        <v>56280</v>
      </c>
      <c r="L387" s="52">
        <v>0</v>
      </c>
      <c r="M387" s="52">
        <v>0</v>
      </c>
      <c r="N387" s="52">
        <f t="shared" si="31"/>
        <v>0</v>
      </c>
      <c r="Q387" s="76">
        <v>56280</v>
      </c>
      <c r="R387" s="144">
        <f t="shared" si="32"/>
        <v>0</v>
      </c>
      <c r="S387" s="144">
        <f t="shared" si="33"/>
        <v>0</v>
      </c>
      <c r="T387" s="144">
        <f t="shared" si="34"/>
        <v>0</v>
      </c>
    </row>
    <row r="388" spans="1:20" x14ac:dyDescent="0.3">
      <c r="A388" s="61">
        <v>56308</v>
      </c>
      <c r="B388" s="52">
        <v>0</v>
      </c>
      <c r="C388" s="52">
        <v>0</v>
      </c>
      <c r="D388" s="52">
        <f t="shared" ref="D388:D451" si="36">B388+C388</f>
        <v>0</v>
      </c>
      <c r="F388" s="61">
        <v>56308</v>
      </c>
      <c r="G388" s="52">
        <v>0</v>
      </c>
      <c r="H388" s="52">
        <v>0</v>
      </c>
      <c r="I388" s="52">
        <f t="shared" si="35"/>
        <v>0</v>
      </c>
      <c r="K388" s="61">
        <v>56308</v>
      </c>
      <c r="L388" s="52">
        <v>0</v>
      </c>
      <c r="M388" s="52">
        <v>0</v>
      </c>
      <c r="N388" s="52">
        <f t="shared" ref="N388:N451" si="37">L388+M388</f>
        <v>0</v>
      </c>
      <c r="Q388" s="76">
        <v>56308</v>
      </c>
      <c r="R388" s="144">
        <f t="shared" ref="R388:R451" si="38">B388+G388+L388</f>
        <v>0</v>
      </c>
      <c r="S388" s="144">
        <f t="shared" ref="S388:S451" si="39">C388+H388+M388</f>
        <v>0</v>
      </c>
      <c r="T388" s="144">
        <f t="shared" ref="T388:T451" si="40">D388+I388+N388</f>
        <v>0</v>
      </c>
    </row>
    <row r="389" spans="1:20" x14ac:dyDescent="0.3">
      <c r="A389" s="61">
        <v>56339</v>
      </c>
      <c r="B389" s="52">
        <v>0</v>
      </c>
      <c r="C389" s="52">
        <v>0</v>
      </c>
      <c r="D389" s="52">
        <f t="shared" si="36"/>
        <v>0</v>
      </c>
      <c r="F389" s="61">
        <v>56339</v>
      </c>
      <c r="G389" s="52">
        <v>0</v>
      </c>
      <c r="H389" s="52">
        <v>0</v>
      </c>
      <c r="I389" s="52">
        <f t="shared" si="35"/>
        <v>0</v>
      </c>
      <c r="K389" s="61">
        <v>56339</v>
      </c>
      <c r="L389" s="52">
        <v>0</v>
      </c>
      <c r="M389" s="52">
        <v>0</v>
      </c>
      <c r="N389" s="52">
        <f t="shared" si="37"/>
        <v>0</v>
      </c>
      <c r="Q389" s="76">
        <v>56339</v>
      </c>
      <c r="R389" s="144">
        <f t="shared" si="38"/>
        <v>0</v>
      </c>
      <c r="S389" s="144">
        <f t="shared" si="39"/>
        <v>0</v>
      </c>
      <c r="T389" s="144">
        <f t="shared" si="40"/>
        <v>0</v>
      </c>
    </row>
    <row r="390" spans="1:20" x14ac:dyDescent="0.3">
      <c r="A390" s="61">
        <v>56369</v>
      </c>
      <c r="B390" s="52">
        <v>0</v>
      </c>
      <c r="C390" s="52">
        <v>0</v>
      </c>
      <c r="D390" s="52">
        <f t="shared" si="36"/>
        <v>0</v>
      </c>
      <c r="F390" s="61">
        <v>56369</v>
      </c>
      <c r="G390" s="52">
        <v>0</v>
      </c>
      <c r="H390" s="52">
        <v>0</v>
      </c>
      <c r="I390" s="52">
        <f t="shared" si="35"/>
        <v>0</v>
      </c>
      <c r="K390" s="61">
        <v>56369</v>
      </c>
      <c r="L390" s="52">
        <v>0</v>
      </c>
      <c r="M390" s="52">
        <v>0</v>
      </c>
      <c r="N390" s="52">
        <f t="shared" si="37"/>
        <v>0</v>
      </c>
      <c r="Q390" s="76">
        <v>56369</v>
      </c>
      <c r="R390" s="144">
        <f t="shared" si="38"/>
        <v>0</v>
      </c>
      <c r="S390" s="144">
        <f t="shared" si="39"/>
        <v>0</v>
      </c>
      <c r="T390" s="144">
        <f t="shared" si="40"/>
        <v>0</v>
      </c>
    </row>
    <row r="391" spans="1:20" x14ac:dyDescent="0.3">
      <c r="A391" s="61">
        <v>56400</v>
      </c>
      <c r="B391" s="52">
        <v>0</v>
      </c>
      <c r="C391" s="52">
        <v>0</v>
      </c>
      <c r="D391" s="52">
        <f t="shared" si="36"/>
        <v>0</v>
      </c>
      <c r="F391" s="61">
        <v>56400</v>
      </c>
      <c r="G391" s="52">
        <v>0</v>
      </c>
      <c r="H391" s="52">
        <v>0</v>
      </c>
      <c r="I391" s="52">
        <f t="shared" si="35"/>
        <v>0</v>
      </c>
      <c r="K391" s="61">
        <v>56400</v>
      </c>
      <c r="L391" s="52">
        <v>0</v>
      </c>
      <c r="M391" s="52">
        <v>0</v>
      </c>
      <c r="N391" s="52">
        <f t="shared" si="37"/>
        <v>0</v>
      </c>
      <c r="Q391" s="76">
        <v>56400</v>
      </c>
      <c r="R391" s="144">
        <f t="shared" si="38"/>
        <v>0</v>
      </c>
      <c r="S391" s="144">
        <f t="shared" si="39"/>
        <v>0</v>
      </c>
      <c r="T391" s="144">
        <f t="shared" si="40"/>
        <v>0</v>
      </c>
    </row>
    <row r="392" spans="1:20" x14ac:dyDescent="0.3">
      <c r="A392" s="61">
        <v>56430</v>
      </c>
      <c r="B392" s="52">
        <v>0</v>
      </c>
      <c r="C392" s="52">
        <v>0</v>
      </c>
      <c r="D392" s="52">
        <f t="shared" si="36"/>
        <v>0</v>
      </c>
      <c r="F392" s="61">
        <v>56430</v>
      </c>
      <c r="G392" s="52">
        <v>0</v>
      </c>
      <c r="H392" s="52">
        <v>0</v>
      </c>
      <c r="I392" s="52">
        <f t="shared" si="35"/>
        <v>0</v>
      </c>
      <c r="K392" s="61">
        <v>56430</v>
      </c>
      <c r="L392" s="52">
        <v>5619277.28125</v>
      </c>
      <c r="M392" s="52">
        <v>1364662.4039503301</v>
      </c>
      <c r="N392" s="52">
        <f t="shared" si="37"/>
        <v>6983939.6852003299</v>
      </c>
      <c r="Q392" s="76">
        <v>56430</v>
      </c>
      <c r="R392" s="144">
        <f t="shared" si="38"/>
        <v>5619277.28125</v>
      </c>
      <c r="S392" s="144">
        <f t="shared" si="39"/>
        <v>1364662.4039503301</v>
      </c>
      <c r="T392" s="144">
        <f t="shared" si="40"/>
        <v>6983939.6852003299</v>
      </c>
    </row>
    <row r="393" spans="1:20" x14ac:dyDescent="0.3">
      <c r="A393" s="61">
        <v>56461</v>
      </c>
      <c r="B393" s="52">
        <v>0</v>
      </c>
      <c r="C393" s="52">
        <v>0</v>
      </c>
      <c r="D393" s="52">
        <f t="shared" si="36"/>
        <v>0</v>
      </c>
      <c r="F393" s="61">
        <v>56461</v>
      </c>
      <c r="G393" s="52">
        <v>0</v>
      </c>
      <c r="H393" s="52">
        <v>0</v>
      </c>
      <c r="I393" s="52">
        <f t="shared" si="35"/>
        <v>0</v>
      </c>
      <c r="K393" s="61">
        <v>56461</v>
      </c>
      <c r="L393" s="52">
        <v>0</v>
      </c>
      <c r="M393" s="52">
        <v>0</v>
      </c>
      <c r="N393" s="52">
        <f t="shared" si="37"/>
        <v>0</v>
      </c>
      <c r="Q393" s="76">
        <v>56461</v>
      </c>
      <c r="R393" s="144">
        <f t="shared" si="38"/>
        <v>0</v>
      </c>
      <c r="S393" s="144">
        <f t="shared" si="39"/>
        <v>0</v>
      </c>
      <c r="T393" s="144">
        <f t="shared" si="40"/>
        <v>0</v>
      </c>
    </row>
    <row r="394" spans="1:20" x14ac:dyDescent="0.3">
      <c r="A394" s="61">
        <v>56492</v>
      </c>
      <c r="B394" s="52">
        <v>0</v>
      </c>
      <c r="C394" s="52">
        <v>0</v>
      </c>
      <c r="D394" s="52">
        <f t="shared" si="36"/>
        <v>0</v>
      </c>
      <c r="F394" s="61">
        <v>56492</v>
      </c>
      <c r="G394" s="52">
        <v>0</v>
      </c>
      <c r="H394" s="52">
        <v>0</v>
      </c>
      <c r="I394" s="52">
        <f t="shared" si="35"/>
        <v>0</v>
      </c>
      <c r="K394" s="61">
        <v>56492</v>
      </c>
      <c r="L394" s="52">
        <v>0</v>
      </c>
      <c r="M394" s="52">
        <v>0</v>
      </c>
      <c r="N394" s="52">
        <f t="shared" si="37"/>
        <v>0</v>
      </c>
      <c r="Q394" s="76">
        <v>56492</v>
      </c>
      <c r="R394" s="144">
        <f t="shared" si="38"/>
        <v>0</v>
      </c>
      <c r="S394" s="144">
        <f t="shared" si="39"/>
        <v>0</v>
      </c>
      <c r="T394" s="144">
        <f t="shared" si="40"/>
        <v>0</v>
      </c>
    </row>
    <row r="395" spans="1:20" x14ac:dyDescent="0.3">
      <c r="A395" s="61">
        <v>56522</v>
      </c>
      <c r="B395" s="52">
        <v>0</v>
      </c>
      <c r="C395" s="52">
        <v>0</v>
      </c>
      <c r="D395" s="52">
        <f t="shared" si="36"/>
        <v>0</v>
      </c>
      <c r="F395" s="61">
        <v>56522</v>
      </c>
      <c r="G395" s="52">
        <v>0</v>
      </c>
      <c r="H395" s="52">
        <v>0</v>
      </c>
      <c r="I395" s="52">
        <f t="shared" si="35"/>
        <v>0</v>
      </c>
      <c r="K395" s="61">
        <v>56522</v>
      </c>
      <c r="L395" s="52">
        <v>0</v>
      </c>
      <c r="M395" s="52">
        <v>0</v>
      </c>
      <c r="N395" s="52">
        <f t="shared" si="37"/>
        <v>0</v>
      </c>
      <c r="Q395" s="76">
        <v>56522</v>
      </c>
      <c r="R395" s="144">
        <f t="shared" si="38"/>
        <v>0</v>
      </c>
      <c r="S395" s="144">
        <f t="shared" si="39"/>
        <v>0</v>
      </c>
      <c r="T395" s="144">
        <f t="shared" si="40"/>
        <v>0</v>
      </c>
    </row>
    <row r="396" spans="1:20" x14ac:dyDescent="0.3">
      <c r="A396" s="61">
        <v>56553</v>
      </c>
      <c r="B396" s="52">
        <v>0</v>
      </c>
      <c r="C396" s="52">
        <v>0</v>
      </c>
      <c r="D396" s="52">
        <f t="shared" si="36"/>
        <v>0</v>
      </c>
      <c r="F396" s="61">
        <v>56553</v>
      </c>
      <c r="G396" s="52">
        <v>0</v>
      </c>
      <c r="H396" s="52">
        <v>0</v>
      </c>
      <c r="I396" s="52">
        <f t="shared" si="35"/>
        <v>0</v>
      </c>
      <c r="K396" s="61">
        <v>56553</v>
      </c>
      <c r="L396" s="52">
        <v>0</v>
      </c>
      <c r="M396" s="52">
        <v>0</v>
      </c>
      <c r="N396" s="52">
        <f t="shared" si="37"/>
        <v>0</v>
      </c>
      <c r="Q396" s="76">
        <v>56553</v>
      </c>
      <c r="R396" s="144">
        <f t="shared" si="38"/>
        <v>0</v>
      </c>
      <c r="S396" s="144">
        <f t="shared" si="39"/>
        <v>0</v>
      </c>
      <c r="T396" s="144">
        <f t="shared" si="40"/>
        <v>0</v>
      </c>
    </row>
    <row r="397" spans="1:20" x14ac:dyDescent="0.3">
      <c r="A397" s="61">
        <v>56583</v>
      </c>
      <c r="B397" s="52">
        <v>0</v>
      </c>
      <c r="C397" s="52">
        <v>0</v>
      </c>
      <c r="D397" s="52">
        <f t="shared" si="36"/>
        <v>0</v>
      </c>
      <c r="F397" s="61">
        <v>56583</v>
      </c>
      <c r="G397" s="52">
        <v>0</v>
      </c>
      <c r="H397" s="52">
        <v>0</v>
      </c>
      <c r="I397" s="52">
        <f t="shared" si="35"/>
        <v>0</v>
      </c>
      <c r="K397" s="61">
        <v>56583</v>
      </c>
      <c r="L397" s="52">
        <v>0</v>
      </c>
      <c r="M397" s="52">
        <v>0</v>
      </c>
      <c r="N397" s="52">
        <f t="shared" si="37"/>
        <v>0</v>
      </c>
      <c r="Q397" s="76">
        <v>56583</v>
      </c>
      <c r="R397" s="144">
        <f t="shared" si="38"/>
        <v>0</v>
      </c>
      <c r="S397" s="144">
        <f t="shared" si="39"/>
        <v>0</v>
      </c>
      <c r="T397" s="144">
        <f t="shared" si="40"/>
        <v>0</v>
      </c>
    </row>
    <row r="398" spans="1:20" x14ac:dyDescent="0.3">
      <c r="A398" s="61">
        <v>56614</v>
      </c>
      <c r="B398" s="52">
        <v>0</v>
      </c>
      <c r="C398" s="52">
        <v>0</v>
      </c>
      <c r="D398" s="52">
        <f t="shared" si="36"/>
        <v>0</v>
      </c>
      <c r="F398" s="61">
        <v>56614</v>
      </c>
      <c r="G398" s="52">
        <v>0</v>
      </c>
      <c r="H398" s="52">
        <v>0</v>
      </c>
      <c r="I398" s="52">
        <f t="shared" si="35"/>
        <v>0</v>
      </c>
      <c r="K398" s="61">
        <v>56614</v>
      </c>
      <c r="L398" s="52">
        <v>5619277.28125</v>
      </c>
      <c r="M398" s="52">
        <v>1247418.6809336201</v>
      </c>
      <c r="N398" s="52">
        <f t="shared" si="37"/>
        <v>6866695.9621836198</v>
      </c>
      <c r="Q398" s="76">
        <v>56614</v>
      </c>
      <c r="R398" s="144">
        <f t="shared" si="38"/>
        <v>5619277.28125</v>
      </c>
      <c r="S398" s="144">
        <f t="shared" si="39"/>
        <v>1247418.6809336201</v>
      </c>
      <c r="T398" s="144">
        <f t="shared" si="40"/>
        <v>6866695.9621836198</v>
      </c>
    </row>
    <row r="399" spans="1:20" x14ac:dyDescent="0.3">
      <c r="A399" s="61">
        <v>56645</v>
      </c>
      <c r="B399" s="52">
        <v>0</v>
      </c>
      <c r="C399" s="52">
        <v>0</v>
      </c>
      <c r="D399" s="52">
        <f t="shared" si="36"/>
        <v>0</v>
      </c>
      <c r="F399" s="61">
        <v>56645</v>
      </c>
      <c r="G399" s="52">
        <v>0</v>
      </c>
      <c r="H399" s="52">
        <v>0</v>
      </c>
      <c r="I399" s="52">
        <f t="shared" si="35"/>
        <v>0</v>
      </c>
      <c r="K399" s="61">
        <v>56645</v>
      </c>
      <c r="L399" s="52">
        <v>0</v>
      </c>
      <c r="M399" s="52">
        <v>0</v>
      </c>
      <c r="N399" s="52">
        <f t="shared" si="37"/>
        <v>0</v>
      </c>
      <c r="Q399" s="76">
        <v>56645</v>
      </c>
      <c r="R399" s="144">
        <f t="shared" si="38"/>
        <v>0</v>
      </c>
      <c r="S399" s="144">
        <f t="shared" si="39"/>
        <v>0</v>
      </c>
      <c r="T399" s="144">
        <f t="shared" si="40"/>
        <v>0</v>
      </c>
    </row>
    <row r="400" spans="1:20" x14ac:dyDescent="0.3">
      <c r="A400" s="61">
        <v>56673</v>
      </c>
      <c r="B400" s="52">
        <v>0</v>
      </c>
      <c r="C400" s="52">
        <v>0</v>
      </c>
      <c r="D400" s="52">
        <f t="shared" si="36"/>
        <v>0</v>
      </c>
      <c r="F400" s="61">
        <v>56673</v>
      </c>
      <c r="G400" s="52">
        <v>0</v>
      </c>
      <c r="H400" s="52">
        <v>0</v>
      </c>
      <c r="I400" s="52">
        <f t="shared" si="35"/>
        <v>0</v>
      </c>
      <c r="K400" s="61">
        <v>56673</v>
      </c>
      <c r="L400" s="52">
        <v>0</v>
      </c>
      <c r="M400" s="52">
        <v>0</v>
      </c>
      <c r="N400" s="52">
        <f t="shared" si="37"/>
        <v>0</v>
      </c>
      <c r="Q400" s="76">
        <v>56673</v>
      </c>
      <c r="R400" s="144">
        <f t="shared" si="38"/>
        <v>0</v>
      </c>
      <c r="S400" s="144">
        <f t="shared" si="39"/>
        <v>0</v>
      </c>
      <c r="T400" s="144">
        <f t="shared" si="40"/>
        <v>0</v>
      </c>
    </row>
    <row r="401" spans="1:20" x14ac:dyDescent="0.3">
      <c r="A401" s="61">
        <v>56704</v>
      </c>
      <c r="B401" s="52">
        <v>0</v>
      </c>
      <c r="C401" s="52">
        <v>0</v>
      </c>
      <c r="D401" s="52">
        <f t="shared" si="36"/>
        <v>0</v>
      </c>
      <c r="F401" s="61">
        <v>56704</v>
      </c>
      <c r="G401" s="52">
        <v>0</v>
      </c>
      <c r="H401" s="52">
        <v>0</v>
      </c>
      <c r="I401" s="52">
        <f t="shared" si="35"/>
        <v>0</v>
      </c>
      <c r="K401" s="61">
        <v>56704</v>
      </c>
      <c r="L401" s="52">
        <v>0</v>
      </c>
      <c r="M401" s="52">
        <v>0</v>
      </c>
      <c r="N401" s="52">
        <f t="shared" si="37"/>
        <v>0</v>
      </c>
      <c r="Q401" s="76">
        <v>56704</v>
      </c>
      <c r="R401" s="144">
        <f t="shared" si="38"/>
        <v>0</v>
      </c>
      <c r="S401" s="144">
        <f t="shared" si="39"/>
        <v>0</v>
      </c>
      <c r="T401" s="144">
        <f t="shared" si="40"/>
        <v>0</v>
      </c>
    </row>
    <row r="402" spans="1:20" x14ac:dyDescent="0.3">
      <c r="A402" s="61">
        <v>56734</v>
      </c>
      <c r="B402" s="52">
        <v>0</v>
      </c>
      <c r="C402" s="52">
        <v>0</v>
      </c>
      <c r="D402" s="52">
        <f t="shared" si="36"/>
        <v>0</v>
      </c>
      <c r="F402" s="61">
        <v>56734</v>
      </c>
      <c r="G402" s="52">
        <v>0</v>
      </c>
      <c r="H402" s="52">
        <v>0</v>
      </c>
      <c r="I402" s="52">
        <f t="shared" si="35"/>
        <v>0</v>
      </c>
      <c r="K402" s="61">
        <v>56734</v>
      </c>
      <c r="L402" s="52">
        <v>0</v>
      </c>
      <c r="M402" s="52">
        <v>0</v>
      </c>
      <c r="N402" s="52">
        <f t="shared" si="37"/>
        <v>0</v>
      </c>
      <c r="Q402" s="76">
        <v>56734</v>
      </c>
      <c r="R402" s="144">
        <f t="shared" si="38"/>
        <v>0</v>
      </c>
      <c r="S402" s="144">
        <f t="shared" si="39"/>
        <v>0</v>
      </c>
      <c r="T402" s="144">
        <f t="shared" si="40"/>
        <v>0</v>
      </c>
    </row>
    <row r="403" spans="1:20" x14ac:dyDescent="0.3">
      <c r="A403" s="61">
        <v>56765</v>
      </c>
      <c r="B403" s="52">
        <v>0</v>
      </c>
      <c r="C403" s="52">
        <v>0</v>
      </c>
      <c r="D403" s="52">
        <f t="shared" si="36"/>
        <v>0</v>
      </c>
      <c r="F403" s="61">
        <v>56765</v>
      </c>
      <c r="G403" s="52">
        <v>0</v>
      </c>
      <c r="H403" s="52">
        <v>0</v>
      </c>
      <c r="I403" s="52">
        <f t="shared" si="35"/>
        <v>0</v>
      </c>
      <c r="K403" s="61">
        <v>56765</v>
      </c>
      <c r="L403" s="52">
        <v>0</v>
      </c>
      <c r="M403" s="52">
        <v>0</v>
      </c>
      <c r="N403" s="52">
        <f t="shared" si="37"/>
        <v>0</v>
      </c>
      <c r="Q403" s="76">
        <v>56765</v>
      </c>
      <c r="R403" s="144">
        <f t="shared" si="38"/>
        <v>0</v>
      </c>
      <c r="S403" s="144">
        <f t="shared" si="39"/>
        <v>0</v>
      </c>
      <c r="T403" s="144">
        <f t="shared" si="40"/>
        <v>0</v>
      </c>
    </row>
    <row r="404" spans="1:20" x14ac:dyDescent="0.3">
      <c r="A404" s="61">
        <v>56795</v>
      </c>
      <c r="B404" s="52">
        <v>0</v>
      </c>
      <c r="C404" s="52">
        <v>0</v>
      </c>
      <c r="D404" s="52">
        <f t="shared" si="36"/>
        <v>0</v>
      </c>
      <c r="F404" s="61">
        <v>56795</v>
      </c>
      <c r="G404" s="52">
        <v>0</v>
      </c>
      <c r="H404" s="52">
        <v>0</v>
      </c>
      <c r="I404" s="52">
        <f t="shared" si="35"/>
        <v>0</v>
      </c>
      <c r="K404" s="61">
        <v>56795</v>
      </c>
      <c r="L404" s="52">
        <v>5619277.28125</v>
      </c>
      <c r="M404" s="52">
        <v>1116541.9668684499</v>
      </c>
      <c r="N404" s="52">
        <f t="shared" si="37"/>
        <v>6735819.2481184499</v>
      </c>
      <c r="Q404" s="76">
        <v>56795</v>
      </c>
      <c r="R404" s="144">
        <f t="shared" si="38"/>
        <v>5619277.28125</v>
      </c>
      <c r="S404" s="144">
        <f t="shared" si="39"/>
        <v>1116541.9668684499</v>
      </c>
      <c r="T404" s="144">
        <f t="shared" si="40"/>
        <v>6735819.2481184499</v>
      </c>
    </row>
    <row r="405" spans="1:20" x14ac:dyDescent="0.3">
      <c r="A405" s="61">
        <v>56826</v>
      </c>
      <c r="B405" s="52">
        <v>0</v>
      </c>
      <c r="C405" s="52">
        <v>0</v>
      </c>
      <c r="D405" s="52">
        <f t="shared" si="36"/>
        <v>0</v>
      </c>
      <c r="F405" s="61">
        <v>56826</v>
      </c>
      <c r="G405" s="52">
        <v>0</v>
      </c>
      <c r="H405" s="52">
        <v>0</v>
      </c>
      <c r="I405" s="52">
        <f t="shared" si="35"/>
        <v>0</v>
      </c>
      <c r="K405" s="61">
        <v>56826</v>
      </c>
      <c r="L405" s="52">
        <v>0</v>
      </c>
      <c r="M405" s="52">
        <v>0</v>
      </c>
      <c r="N405" s="52">
        <f t="shared" si="37"/>
        <v>0</v>
      </c>
      <c r="Q405" s="76">
        <v>56826</v>
      </c>
      <c r="R405" s="144">
        <f t="shared" si="38"/>
        <v>0</v>
      </c>
      <c r="S405" s="144">
        <f t="shared" si="39"/>
        <v>0</v>
      </c>
      <c r="T405" s="144">
        <f t="shared" si="40"/>
        <v>0</v>
      </c>
    </row>
    <row r="406" spans="1:20" x14ac:dyDescent="0.3">
      <c r="A406" s="61">
        <v>56857</v>
      </c>
      <c r="B406" s="52">
        <v>0</v>
      </c>
      <c r="C406" s="52">
        <v>0</v>
      </c>
      <c r="D406" s="52">
        <f t="shared" si="36"/>
        <v>0</v>
      </c>
      <c r="F406" s="61">
        <v>56857</v>
      </c>
      <c r="G406" s="52">
        <v>0</v>
      </c>
      <c r="H406" s="52">
        <v>0</v>
      </c>
      <c r="I406" s="52">
        <f t="shared" si="35"/>
        <v>0</v>
      </c>
      <c r="K406" s="61">
        <v>56857</v>
      </c>
      <c r="L406" s="52">
        <v>0</v>
      </c>
      <c r="M406" s="52">
        <v>0</v>
      </c>
      <c r="N406" s="52">
        <f t="shared" si="37"/>
        <v>0</v>
      </c>
      <c r="Q406" s="76">
        <v>56857</v>
      </c>
      <c r="R406" s="144">
        <f t="shared" si="38"/>
        <v>0</v>
      </c>
      <c r="S406" s="144">
        <f t="shared" si="39"/>
        <v>0</v>
      </c>
      <c r="T406" s="144">
        <f t="shared" si="40"/>
        <v>0</v>
      </c>
    </row>
    <row r="407" spans="1:20" x14ac:dyDescent="0.3">
      <c r="A407" s="61">
        <v>56887</v>
      </c>
      <c r="B407" s="52">
        <v>0</v>
      </c>
      <c r="C407" s="52">
        <v>0</v>
      </c>
      <c r="D407" s="52">
        <f t="shared" si="36"/>
        <v>0</v>
      </c>
      <c r="F407" s="61">
        <v>56887</v>
      </c>
      <c r="G407" s="52">
        <v>0</v>
      </c>
      <c r="H407" s="52">
        <v>0</v>
      </c>
      <c r="I407" s="52">
        <f t="shared" si="35"/>
        <v>0</v>
      </c>
      <c r="K407" s="61">
        <v>56887</v>
      </c>
      <c r="L407" s="52">
        <v>0</v>
      </c>
      <c r="M407" s="52">
        <v>0</v>
      </c>
      <c r="N407" s="52">
        <f t="shared" si="37"/>
        <v>0</v>
      </c>
      <c r="Q407" s="76">
        <v>56887</v>
      </c>
      <c r="R407" s="144">
        <f t="shared" si="38"/>
        <v>0</v>
      </c>
      <c r="S407" s="144">
        <f t="shared" si="39"/>
        <v>0</v>
      </c>
      <c r="T407" s="144">
        <f t="shared" si="40"/>
        <v>0</v>
      </c>
    </row>
    <row r="408" spans="1:20" x14ac:dyDescent="0.3">
      <c r="A408" s="61">
        <v>56918</v>
      </c>
      <c r="B408" s="52">
        <v>0</v>
      </c>
      <c r="C408" s="52">
        <v>0</v>
      </c>
      <c r="D408" s="52">
        <f t="shared" si="36"/>
        <v>0</v>
      </c>
      <c r="F408" s="61">
        <v>56918</v>
      </c>
      <c r="G408" s="52">
        <v>0</v>
      </c>
      <c r="H408" s="52">
        <v>0</v>
      </c>
      <c r="I408" s="52">
        <f t="shared" si="35"/>
        <v>0</v>
      </c>
      <c r="K408" s="61">
        <v>56918</v>
      </c>
      <c r="L408" s="52">
        <v>0</v>
      </c>
      <c r="M408" s="52">
        <v>0</v>
      </c>
      <c r="N408" s="52">
        <f t="shared" si="37"/>
        <v>0</v>
      </c>
      <c r="Q408" s="76">
        <v>56918</v>
      </c>
      <c r="R408" s="144">
        <f t="shared" si="38"/>
        <v>0</v>
      </c>
      <c r="S408" s="144">
        <f t="shared" si="39"/>
        <v>0</v>
      </c>
      <c r="T408" s="144">
        <f t="shared" si="40"/>
        <v>0</v>
      </c>
    </row>
    <row r="409" spans="1:20" x14ac:dyDescent="0.3">
      <c r="A409" s="61">
        <v>56948</v>
      </c>
      <c r="B409" s="52">
        <v>0</v>
      </c>
      <c r="C409" s="52">
        <v>0</v>
      </c>
      <c r="D409" s="52">
        <f t="shared" si="36"/>
        <v>0</v>
      </c>
      <c r="F409" s="61">
        <v>56948</v>
      </c>
      <c r="G409" s="52">
        <v>0</v>
      </c>
      <c r="H409" s="52">
        <v>0</v>
      </c>
      <c r="I409" s="52">
        <f t="shared" si="35"/>
        <v>0</v>
      </c>
      <c r="K409" s="61">
        <v>56948</v>
      </c>
      <c r="L409" s="52">
        <v>0</v>
      </c>
      <c r="M409" s="52">
        <v>0</v>
      </c>
      <c r="N409" s="52">
        <f t="shared" si="37"/>
        <v>0</v>
      </c>
      <c r="Q409" s="76">
        <v>56948</v>
      </c>
      <c r="R409" s="144">
        <f t="shared" si="38"/>
        <v>0</v>
      </c>
      <c r="S409" s="144">
        <f t="shared" si="39"/>
        <v>0</v>
      </c>
      <c r="T409" s="144">
        <f t="shared" si="40"/>
        <v>0</v>
      </c>
    </row>
    <row r="410" spans="1:20" x14ac:dyDescent="0.3">
      <c r="A410" s="61">
        <v>56979</v>
      </c>
      <c r="B410" s="52">
        <v>0</v>
      </c>
      <c r="C410" s="52">
        <v>0</v>
      </c>
      <c r="D410" s="52">
        <f t="shared" si="36"/>
        <v>0</v>
      </c>
      <c r="F410" s="61">
        <v>56979</v>
      </c>
      <c r="G410" s="52">
        <v>0</v>
      </c>
      <c r="H410" s="52">
        <v>0</v>
      </c>
      <c r="I410" s="52">
        <f t="shared" si="35"/>
        <v>0</v>
      </c>
      <c r="K410" s="61">
        <v>56979</v>
      </c>
      <c r="L410" s="52">
        <v>5619277.28125</v>
      </c>
      <c r="M410" s="52">
        <v>997934.94474689604</v>
      </c>
      <c r="N410" s="52">
        <f t="shared" si="37"/>
        <v>6617212.2259968957</v>
      </c>
      <c r="Q410" s="76">
        <v>56979</v>
      </c>
      <c r="R410" s="144">
        <f t="shared" si="38"/>
        <v>5619277.28125</v>
      </c>
      <c r="S410" s="144">
        <f t="shared" si="39"/>
        <v>997934.94474689604</v>
      </c>
      <c r="T410" s="144">
        <f t="shared" si="40"/>
        <v>6617212.2259968957</v>
      </c>
    </row>
    <row r="411" spans="1:20" x14ac:dyDescent="0.3">
      <c r="A411" s="61">
        <v>57010</v>
      </c>
      <c r="B411" s="52">
        <v>0</v>
      </c>
      <c r="C411" s="52">
        <v>0</v>
      </c>
      <c r="D411" s="52">
        <f t="shared" si="36"/>
        <v>0</v>
      </c>
      <c r="F411" s="61">
        <v>57010</v>
      </c>
      <c r="G411" s="52">
        <v>0</v>
      </c>
      <c r="H411" s="52">
        <v>0</v>
      </c>
      <c r="I411" s="52">
        <f t="shared" si="35"/>
        <v>0</v>
      </c>
      <c r="K411" s="61">
        <v>57010</v>
      </c>
      <c r="L411" s="52">
        <v>0</v>
      </c>
      <c r="M411" s="52">
        <v>0</v>
      </c>
      <c r="N411" s="52">
        <f t="shared" si="37"/>
        <v>0</v>
      </c>
      <c r="Q411" s="76">
        <v>57010</v>
      </c>
      <c r="R411" s="144">
        <f t="shared" si="38"/>
        <v>0</v>
      </c>
      <c r="S411" s="144">
        <f t="shared" si="39"/>
        <v>0</v>
      </c>
      <c r="T411" s="144">
        <f t="shared" si="40"/>
        <v>0</v>
      </c>
    </row>
    <row r="412" spans="1:20" x14ac:dyDescent="0.3">
      <c r="A412" s="61">
        <v>57039</v>
      </c>
      <c r="B412" s="52">
        <v>0</v>
      </c>
      <c r="C412" s="52">
        <v>0</v>
      </c>
      <c r="D412" s="52">
        <f t="shared" si="36"/>
        <v>0</v>
      </c>
      <c r="F412" s="61">
        <v>57039</v>
      </c>
      <c r="G412" s="52">
        <v>0</v>
      </c>
      <c r="H412" s="52">
        <v>0</v>
      </c>
      <c r="I412" s="52">
        <f t="shared" si="35"/>
        <v>0</v>
      </c>
      <c r="K412" s="61">
        <v>57039</v>
      </c>
      <c r="L412" s="52">
        <v>0</v>
      </c>
      <c r="M412" s="52">
        <v>0</v>
      </c>
      <c r="N412" s="52">
        <f t="shared" si="37"/>
        <v>0</v>
      </c>
      <c r="Q412" s="76">
        <v>57039</v>
      </c>
      <c r="R412" s="144">
        <f t="shared" si="38"/>
        <v>0</v>
      </c>
      <c r="S412" s="144">
        <f t="shared" si="39"/>
        <v>0</v>
      </c>
      <c r="T412" s="144">
        <f t="shared" si="40"/>
        <v>0</v>
      </c>
    </row>
    <row r="413" spans="1:20" x14ac:dyDescent="0.3">
      <c r="A413" s="61">
        <v>57070</v>
      </c>
      <c r="B413" s="52">
        <v>0</v>
      </c>
      <c r="C413" s="52">
        <v>0</v>
      </c>
      <c r="D413" s="52">
        <f t="shared" si="36"/>
        <v>0</v>
      </c>
      <c r="F413" s="61">
        <v>57070</v>
      </c>
      <c r="G413" s="52">
        <v>0</v>
      </c>
      <c r="H413" s="52">
        <v>0</v>
      </c>
      <c r="I413" s="52">
        <f t="shared" si="35"/>
        <v>0</v>
      </c>
      <c r="K413" s="61">
        <v>57070</v>
      </c>
      <c r="L413" s="52">
        <v>0</v>
      </c>
      <c r="M413" s="52">
        <v>0</v>
      </c>
      <c r="N413" s="52">
        <f t="shared" si="37"/>
        <v>0</v>
      </c>
      <c r="Q413" s="76">
        <v>57070</v>
      </c>
      <c r="R413" s="144">
        <f t="shared" si="38"/>
        <v>0</v>
      </c>
      <c r="S413" s="144">
        <f t="shared" si="39"/>
        <v>0</v>
      </c>
      <c r="T413" s="144">
        <f t="shared" si="40"/>
        <v>0</v>
      </c>
    </row>
    <row r="414" spans="1:20" x14ac:dyDescent="0.3">
      <c r="A414" s="61">
        <v>57100</v>
      </c>
      <c r="B414" s="52">
        <v>0</v>
      </c>
      <c r="C414" s="52">
        <v>0</v>
      </c>
      <c r="D414" s="52">
        <f t="shared" si="36"/>
        <v>0</v>
      </c>
      <c r="F414" s="61">
        <v>57100</v>
      </c>
      <c r="G414" s="52">
        <v>0</v>
      </c>
      <c r="H414" s="52">
        <v>0</v>
      </c>
      <c r="I414" s="52">
        <f t="shared" si="35"/>
        <v>0</v>
      </c>
      <c r="K414" s="61">
        <v>57100</v>
      </c>
      <c r="L414" s="52">
        <v>0</v>
      </c>
      <c r="M414" s="52">
        <v>0</v>
      </c>
      <c r="N414" s="52">
        <f t="shared" si="37"/>
        <v>0</v>
      </c>
      <c r="Q414" s="76">
        <v>57100</v>
      </c>
      <c r="R414" s="144">
        <f t="shared" si="38"/>
        <v>0</v>
      </c>
      <c r="S414" s="144">
        <f t="shared" si="39"/>
        <v>0</v>
      </c>
      <c r="T414" s="144">
        <f t="shared" si="40"/>
        <v>0</v>
      </c>
    </row>
    <row r="415" spans="1:20" x14ac:dyDescent="0.3">
      <c r="A415" s="61">
        <v>57131</v>
      </c>
      <c r="B415" s="52">
        <v>0</v>
      </c>
      <c r="C415" s="52">
        <v>0</v>
      </c>
      <c r="D415" s="52">
        <f t="shared" si="36"/>
        <v>0</v>
      </c>
      <c r="F415" s="61">
        <v>57131</v>
      </c>
      <c r="G415" s="52">
        <v>0</v>
      </c>
      <c r="H415" s="52">
        <v>0</v>
      </c>
      <c r="I415" s="52">
        <f t="shared" si="35"/>
        <v>0</v>
      </c>
      <c r="K415" s="61">
        <v>57131</v>
      </c>
      <c r="L415" s="52">
        <v>0</v>
      </c>
      <c r="M415" s="52">
        <v>0</v>
      </c>
      <c r="N415" s="52">
        <f t="shared" si="37"/>
        <v>0</v>
      </c>
      <c r="Q415" s="76">
        <v>57131</v>
      </c>
      <c r="R415" s="144">
        <f t="shared" si="38"/>
        <v>0</v>
      </c>
      <c r="S415" s="144">
        <f t="shared" si="39"/>
        <v>0</v>
      </c>
      <c r="T415" s="144">
        <f t="shared" si="40"/>
        <v>0</v>
      </c>
    </row>
    <row r="416" spans="1:20" x14ac:dyDescent="0.3">
      <c r="A416" s="61">
        <v>57161</v>
      </c>
      <c r="B416" s="52">
        <v>0</v>
      </c>
      <c r="C416" s="52">
        <v>0</v>
      </c>
      <c r="D416" s="52">
        <f t="shared" si="36"/>
        <v>0</v>
      </c>
      <c r="F416" s="61">
        <v>57161</v>
      </c>
      <c r="G416" s="52">
        <v>0</v>
      </c>
      <c r="H416" s="52">
        <v>0</v>
      </c>
      <c r="I416" s="52">
        <f t="shared" si="35"/>
        <v>0</v>
      </c>
      <c r="K416" s="61">
        <v>57161</v>
      </c>
      <c r="L416" s="52">
        <v>5619277.28125</v>
      </c>
      <c r="M416" s="52">
        <v>873193.07665353396</v>
      </c>
      <c r="N416" s="52">
        <f t="shared" si="37"/>
        <v>6492470.3579035336</v>
      </c>
      <c r="Q416" s="76">
        <v>57161</v>
      </c>
      <c r="R416" s="144">
        <f t="shared" si="38"/>
        <v>5619277.28125</v>
      </c>
      <c r="S416" s="144">
        <f t="shared" si="39"/>
        <v>873193.07665353396</v>
      </c>
      <c r="T416" s="144">
        <f t="shared" si="40"/>
        <v>6492470.3579035336</v>
      </c>
    </row>
    <row r="417" spans="1:20" x14ac:dyDescent="0.3">
      <c r="A417" s="61">
        <v>57192</v>
      </c>
      <c r="B417" s="52">
        <v>0</v>
      </c>
      <c r="C417" s="52">
        <v>0</v>
      </c>
      <c r="D417" s="52">
        <f t="shared" si="36"/>
        <v>0</v>
      </c>
      <c r="F417" s="61">
        <v>57192</v>
      </c>
      <c r="G417" s="52">
        <v>0</v>
      </c>
      <c r="H417" s="52">
        <v>0</v>
      </c>
      <c r="I417" s="52">
        <f t="shared" si="35"/>
        <v>0</v>
      </c>
      <c r="K417" s="61">
        <v>57192</v>
      </c>
      <c r="L417" s="52">
        <v>0</v>
      </c>
      <c r="M417" s="52">
        <v>0</v>
      </c>
      <c r="N417" s="52">
        <f t="shared" si="37"/>
        <v>0</v>
      </c>
      <c r="Q417" s="76">
        <v>57192</v>
      </c>
      <c r="R417" s="144">
        <f t="shared" si="38"/>
        <v>0</v>
      </c>
      <c r="S417" s="144">
        <f t="shared" si="39"/>
        <v>0</v>
      </c>
      <c r="T417" s="144">
        <f t="shared" si="40"/>
        <v>0</v>
      </c>
    </row>
    <row r="418" spans="1:20" x14ac:dyDescent="0.3">
      <c r="A418" s="61">
        <v>57223</v>
      </c>
      <c r="B418" s="52">
        <v>0</v>
      </c>
      <c r="C418" s="52">
        <v>0</v>
      </c>
      <c r="D418" s="52">
        <f t="shared" si="36"/>
        <v>0</v>
      </c>
      <c r="F418" s="61">
        <v>57223</v>
      </c>
      <c r="G418" s="52">
        <v>0</v>
      </c>
      <c r="H418" s="52">
        <v>0</v>
      </c>
      <c r="I418" s="52">
        <f t="shared" si="35"/>
        <v>0</v>
      </c>
      <c r="K418" s="61">
        <v>57223</v>
      </c>
      <c r="L418" s="52">
        <v>0</v>
      </c>
      <c r="M418" s="52">
        <v>0</v>
      </c>
      <c r="N418" s="52">
        <f t="shared" si="37"/>
        <v>0</v>
      </c>
      <c r="Q418" s="76">
        <v>57223</v>
      </c>
      <c r="R418" s="144">
        <f t="shared" si="38"/>
        <v>0</v>
      </c>
      <c r="S418" s="144">
        <f t="shared" si="39"/>
        <v>0</v>
      </c>
      <c r="T418" s="144">
        <f t="shared" si="40"/>
        <v>0</v>
      </c>
    </row>
    <row r="419" spans="1:20" x14ac:dyDescent="0.3">
      <c r="A419" s="61">
        <v>57253</v>
      </c>
      <c r="B419" s="52">
        <v>0</v>
      </c>
      <c r="C419" s="52">
        <v>0</v>
      </c>
      <c r="D419" s="52">
        <f t="shared" si="36"/>
        <v>0</v>
      </c>
      <c r="F419" s="61">
        <v>57253</v>
      </c>
      <c r="G419" s="52">
        <v>0</v>
      </c>
      <c r="H419" s="52">
        <v>0</v>
      </c>
      <c r="I419" s="52">
        <f t="shared" si="35"/>
        <v>0</v>
      </c>
      <c r="K419" s="61">
        <v>57253</v>
      </c>
      <c r="L419" s="52">
        <v>0</v>
      </c>
      <c r="M419" s="52">
        <v>0</v>
      </c>
      <c r="N419" s="52">
        <f t="shared" si="37"/>
        <v>0</v>
      </c>
      <c r="Q419" s="76">
        <v>57253</v>
      </c>
      <c r="R419" s="144">
        <f t="shared" si="38"/>
        <v>0</v>
      </c>
      <c r="S419" s="144">
        <f t="shared" si="39"/>
        <v>0</v>
      </c>
      <c r="T419" s="144">
        <f t="shared" si="40"/>
        <v>0</v>
      </c>
    </row>
    <row r="420" spans="1:20" x14ac:dyDescent="0.3">
      <c r="A420" s="61">
        <v>57284</v>
      </c>
      <c r="B420" s="52">
        <v>0</v>
      </c>
      <c r="C420" s="52">
        <v>0</v>
      </c>
      <c r="D420" s="52">
        <f t="shared" si="36"/>
        <v>0</v>
      </c>
      <c r="F420" s="61">
        <v>57284</v>
      </c>
      <c r="G420" s="52">
        <v>0</v>
      </c>
      <c r="H420" s="52">
        <v>0</v>
      </c>
      <c r="I420" s="52">
        <f t="shared" si="35"/>
        <v>0</v>
      </c>
      <c r="K420" s="61">
        <v>57284</v>
      </c>
      <c r="L420" s="52">
        <v>0</v>
      </c>
      <c r="M420" s="52">
        <v>0</v>
      </c>
      <c r="N420" s="52">
        <f t="shared" si="37"/>
        <v>0</v>
      </c>
      <c r="Q420" s="76">
        <v>57284</v>
      </c>
      <c r="R420" s="144">
        <f t="shared" si="38"/>
        <v>0</v>
      </c>
      <c r="S420" s="144">
        <f t="shared" si="39"/>
        <v>0</v>
      </c>
      <c r="T420" s="144">
        <f t="shared" si="40"/>
        <v>0</v>
      </c>
    </row>
    <row r="421" spans="1:20" x14ac:dyDescent="0.3">
      <c r="A421" s="61">
        <v>57314</v>
      </c>
      <c r="B421" s="52">
        <v>0</v>
      </c>
      <c r="C421" s="52">
        <v>0</v>
      </c>
      <c r="D421" s="52">
        <f t="shared" si="36"/>
        <v>0</v>
      </c>
      <c r="F421" s="61">
        <v>57314</v>
      </c>
      <c r="G421" s="52">
        <v>0</v>
      </c>
      <c r="H421" s="52">
        <v>0</v>
      </c>
      <c r="I421" s="52">
        <f t="shared" si="35"/>
        <v>0</v>
      </c>
      <c r="K421" s="61">
        <v>57314</v>
      </c>
      <c r="L421" s="52">
        <v>0</v>
      </c>
      <c r="M421" s="52">
        <v>0</v>
      </c>
      <c r="N421" s="52">
        <f t="shared" si="37"/>
        <v>0</v>
      </c>
      <c r="Q421" s="76">
        <v>57314</v>
      </c>
      <c r="R421" s="144">
        <f t="shared" si="38"/>
        <v>0</v>
      </c>
      <c r="S421" s="144">
        <f t="shared" si="39"/>
        <v>0</v>
      </c>
      <c r="T421" s="144">
        <f t="shared" si="40"/>
        <v>0</v>
      </c>
    </row>
    <row r="422" spans="1:20" x14ac:dyDescent="0.3">
      <c r="A422" s="61">
        <v>57345</v>
      </c>
      <c r="B422" s="52">
        <v>0</v>
      </c>
      <c r="C422" s="52">
        <v>0</v>
      </c>
      <c r="D422" s="52">
        <f t="shared" si="36"/>
        <v>0</v>
      </c>
      <c r="F422" s="61">
        <v>57345</v>
      </c>
      <c r="G422" s="52">
        <v>0</v>
      </c>
      <c r="H422" s="52">
        <v>0</v>
      </c>
      <c r="I422" s="52">
        <f t="shared" si="35"/>
        <v>0</v>
      </c>
      <c r="K422" s="61">
        <v>57345</v>
      </c>
      <c r="L422" s="52">
        <v>5619277.28125</v>
      </c>
      <c r="M422" s="52">
        <v>748451.208560172</v>
      </c>
      <c r="N422" s="52">
        <f t="shared" si="37"/>
        <v>6367728.4898101725</v>
      </c>
      <c r="Q422" s="76">
        <v>57345</v>
      </c>
      <c r="R422" s="144">
        <f t="shared" si="38"/>
        <v>5619277.28125</v>
      </c>
      <c r="S422" s="144">
        <f t="shared" si="39"/>
        <v>748451.208560172</v>
      </c>
      <c r="T422" s="144">
        <f t="shared" si="40"/>
        <v>6367728.4898101725</v>
      </c>
    </row>
    <row r="423" spans="1:20" x14ac:dyDescent="0.3">
      <c r="A423" s="61">
        <v>57376</v>
      </c>
      <c r="B423" s="52">
        <v>0</v>
      </c>
      <c r="C423" s="52">
        <v>0</v>
      </c>
      <c r="D423" s="52">
        <f t="shared" si="36"/>
        <v>0</v>
      </c>
      <c r="F423" s="61">
        <v>57376</v>
      </c>
      <c r="G423" s="52">
        <v>0</v>
      </c>
      <c r="H423" s="52">
        <v>0</v>
      </c>
      <c r="I423" s="52">
        <f t="shared" si="35"/>
        <v>0</v>
      </c>
      <c r="K423" s="61">
        <v>57376</v>
      </c>
      <c r="L423" s="52">
        <v>0</v>
      </c>
      <c r="M423" s="52">
        <v>0</v>
      </c>
      <c r="N423" s="52">
        <f t="shared" si="37"/>
        <v>0</v>
      </c>
      <c r="Q423" s="76">
        <v>57376</v>
      </c>
      <c r="R423" s="144">
        <f t="shared" si="38"/>
        <v>0</v>
      </c>
      <c r="S423" s="144">
        <f t="shared" si="39"/>
        <v>0</v>
      </c>
      <c r="T423" s="144">
        <f t="shared" si="40"/>
        <v>0</v>
      </c>
    </row>
    <row r="424" spans="1:20" x14ac:dyDescent="0.3">
      <c r="A424" s="61">
        <v>57404</v>
      </c>
      <c r="B424" s="52">
        <v>0</v>
      </c>
      <c r="C424" s="52">
        <v>0</v>
      </c>
      <c r="D424" s="52">
        <f t="shared" si="36"/>
        <v>0</v>
      </c>
      <c r="F424" s="61">
        <v>57404</v>
      </c>
      <c r="G424" s="52">
        <v>0</v>
      </c>
      <c r="H424" s="52">
        <v>0</v>
      </c>
      <c r="I424" s="52">
        <f t="shared" si="35"/>
        <v>0</v>
      </c>
      <c r="K424" s="61">
        <v>57404</v>
      </c>
      <c r="L424" s="52">
        <v>0</v>
      </c>
      <c r="M424" s="52">
        <v>0</v>
      </c>
      <c r="N424" s="52">
        <f t="shared" si="37"/>
        <v>0</v>
      </c>
      <c r="Q424" s="76">
        <v>57404</v>
      </c>
      <c r="R424" s="144">
        <f t="shared" si="38"/>
        <v>0</v>
      </c>
      <c r="S424" s="144">
        <f t="shared" si="39"/>
        <v>0</v>
      </c>
      <c r="T424" s="144">
        <f t="shared" si="40"/>
        <v>0</v>
      </c>
    </row>
    <row r="425" spans="1:20" x14ac:dyDescent="0.3">
      <c r="A425" s="61">
        <v>57435</v>
      </c>
      <c r="B425" s="52">
        <v>0</v>
      </c>
      <c r="C425" s="52">
        <v>0</v>
      </c>
      <c r="D425" s="52">
        <f t="shared" si="36"/>
        <v>0</v>
      </c>
      <c r="F425" s="61">
        <v>57435</v>
      </c>
      <c r="G425" s="52">
        <v>0</v>
      </c>
      <c r="H425" s="52">
        <v>0</v>
      </c>
      <c r="I425" s="52">
        <f t="shared" si="35"/>
        <v>0</v>
      </c>
      <c r="K425" s="61">
        <v>57435</v>
      </c>
      <c r="L425" s="52">
        <v>0</v>
      </c>
      <c r="M425" s="52">
        <v>0</v>
      </c>
      <c r="N425" s="52">
        <f t="shared" si="37"/>
        <v>0</v>
      </c>
      <c r="Q425" s="76">
        <v>57435</v>
      </c>
      <c r="R425" s="144">
        <f t="shared" si="38"/>
        <v>0</v>
      </c>
      <c r="S425" s="144">
        <f t="shared" si="39"/>
        <v>0</v>
      </c>
      <c r="T425" s="144">
        <f t="shared" si="40"/>
        <v>0</v>
      </c>
    </row>
    <row r="426" spans="1:20" x14ac:dyDescent="0.3">
      <c r="A426" s="61">
        <v>57465</v>
      </c>
      <c r="B426" s="52">
        <v>0</v>
      </c>
      <c r="C426" s="52">
        <v>0</v>
      </c>
      <c r="D426" s="52">
        <f t="shared" si="36"/>
        <v>0</v>
      </c>
      <c r="F426" s="61">
        <v>57465</v>
      </c>
      <c r="G426" s="52">
        <v>0</v>
      </c>
      <c r="H426" s="52">
        <v>0</v>
      </c>
      <c r="I426" s="52">
        <f t="shared" si="35"/>
        <v>0</v>
      </c>
      <c r="K426" s="61">
        <v>57465</v>
      </c>
      <c r="L426" s="52">
        <v>0</v>
      </c>
      <c r="M426" s="52">
        <v>0</v>
      </c>
      <c r="N426" s="52">
        <f t="shared" si="37"/>
        <v>0</v>
      </c>
      <c r="Q426" s="76">
        <v>57465</v>
      </c>
      <c r="R426" s="144">
        <f t="shared" si="38"/>
        <v>0</v>
      </c>
      <c r="S426" s="144">
        <f t="shared" si="39"/>
        <v>0</v>
      </c>
      <c r="T426" s="144">
        <f t="shared" si="40"/>
        <v>0</v>
      </c>
    </row>
    <row r="427" spans="1:20" x14ac:dyDescent="0.3">
      <c r="A427" s="61">
        <v>57496</v>
      </c>
      <c r="B427" s="52">
        <v>0</v>
      </c>
      <c r="C427" s="52">
        <v>0</v>
      </c>
      <c r="D427" s="52">
        <f t="shared" si="36"/>
        <v>0</v>
      </c>
      <c r="F427" s="61">
        <v>57496</v>
      </c>
      <c r="G427" s="52">
        <v>0</v>
      </c>
      <c r="H427" s="52">
        <v>0</v>
      </c>
      <c r="I427" s="52">
        <f t="shared" si="35"/>
        <v>0</v>
      </c>
      <c r="K427" s="61">
        <v>57496</v>
      </c>
      <c r="L427" s="52">
        <v>0</v>
      </c>
      <c r="M427" s="52">
        <v>0</v>
      </c>
      <c r="N427" s="52">
        <f t="shared" si="37"/>
        <v>0</v>
      </c>
      <c r="Q427" s="76">
        <v>57496</v>
      </c>
      <c r="R427" s="144">
        <f t="shared" si="38"/>
        <v>0</v>
      </c>
      <c r="S427" s="144">
        <f t="shared" si="39"/>
        <v>0</v>
      </c>
      <c r="T427" s="144">
        <f t="shared" si="40"/>
        <v>0</v>
      </c>
    </row>
    <row r="428" spans="1:20" x14ac:dyDescent="0.3">
      <c r="A428" s="61">
        <v>57526</v>
      </c>
      <c r="B428" s="52">
        <v>0</v>
      </c>
      <c r="C428" s="52">
        <v>0</v>
      </c>
      <c r="D428" s="52">
        <f t="shared" si="36"/>
        <v>0</v>
      </c>
      <c r="F428" s="61">
        <v>57526</v>
      </c>
      <c r="G428" s="52">
        <v>0</v>
      </c>
      <c r="H428" s="52">
        <v>0</v>
      </c>
      <c r="I428" s="52">
        <f t="shared" si="35"/>
        <v>0</v>
      </c>
      <c r="K428" s="61">
        <v>57526</v>
      </c>
      <c r="L428" s="52">
        <v>5619277.28125</v>
      </c>
      <c r="M428" s="52">
        <v>620301.092704696</v>
      </c>
      <c r="N428" s="52">
        <f t="shared" si="37"/>
        <v>6239578.3739546956</v>
      </c>
      <c r="Q428" s="76">
        <v>57526</v>
      </c>
      <c r="R428" s="144">
        <f t="shared" si="38"/>
        <v>5619277.28125</v>
      </c>
      <c r="S428" s="144">
        <f t="shared" si="39"/>
        <v>620301.092704696</v>
      </c>
      <c r="T428" s="144">
        <f t="shared" si="40"/>
        <v>6239578.3739546956</v>
      </c>
    </row>
    <row r="429" spans="1:20" x14ac:dyDescent="0.3">
      <c r="A429" s="61">
        <v>57557</v>
      </c>
      <c r="B429" s="52">
        <v>0</v>
      </c>
      <c r="C429" s="52">
        <v>0</v>
      </c>
      <c r="D429" s="52">
        <f t="shared" si="36"/>
        <v>0</v>
      </c>
      <c r="F429" s="61">
        <v>57557</v>
      </c>
      <c r="G429" s="52">
        <v>0</v>
      </c>
      <c r="H429" s="52">
        <v>0</v>
      </c>
      <c r="I429" s="52">
        <f t="shared" si="35"/>
        <v>0</v>
      </c>
      <c r="K429" s="61">
        <v>57557</v>
      </c>
      <c r="L429" s="52">
        <v>0</v>
      </c>
      <c r="M429" s="52">
        <v>0</v>
      </c>
      <c r="N429" s="52">
        <f t="shared" si="37"/>
        <v>0</v>
      </c>
      <c r="Q429" s="76">
        <v>57557</v>
      </c>
      <c r="R429" s="144">
        <f t="shared" si="38"/>
        <v>0</v>
      </c>
      <c r="S429" s="144">
        <f t="shared" si="39"/>
        <v>0</v>
      </c>
      <c r="T429" s="144">
        <f t="shared" si="40"/>
        <v>0</v>
      </c>
    </row>
    <row r="430" spans="1:20" x14ac:dyDescent="0.3">
      <c r="A430" s="61">
        <v>57588</v>
      </c>
      <c r="B430" s="52">
        <v>0</v>
      </c>
      <c r="C430" s="52">
        <v>0</v>
      </c>
      <c r="D430" s="52">
        <f t="shared" si="36"/>
        <v>0</v>
      </c>
      <c r="F430" s="61">
        <v>57588</v>
      </c>
      <c r="G430" s="52">
        <v>0</v>
      </c>
      <c r="H430" s="52">
        <v>0</v>
      </c>
      <c r="I430" s="52">
        <f t="shared" si="35"/>
        <v>0</v>
      </c>
      <c r="K430" s="61">
        <v>57588</v>
      </c>
      <c r="L430" s="52">
        <v>0</v>
      </c>
      <c r="M430" s="52">
        <v>0</v>
      </c>
      <c r="N430" s="52">
        <f t="shared" si="37"/>
        <v>0</v>
      </c>
      <c r="Q430" s="76">
        <v>57588</v>
      </c>
      <c r="R430" s="144">
        <f t="shared" si="38"/>
        <v>0</v>
      </c>
      <c r="S430" s="144">
        <f t="shared" si="39"/>
        <v>0</v>
      </c>
      <c r="T430" s="144">
        <f t="shared" si="40"/>
        <v>0</v>
      </c>
    </row>
    <row r="431" spans="1:20" x14ac:dyDescent="0.3">
      <c r="A431" s="61">
        <v>57618</v>
      </c>
      <c r="B431" s="52">
        <v>0</v>
      </c>
      <c r="C431" s="52">
        <v>0</v>
      </c>
      <c r="D431" s="52">
        <f t="shared" si="36"/>
        <v>0</v>
      </c>
      <c r="F431" s="61">
        <v>57618</v>
      </c>
      <c r="G431" s="52">
        <v>0</v>
      </c>
      <c r="H431" s="52">
        <v>0</v>
      </c>
      <c r="I431" s="52">
        <f t="shared" si="35"/>
        <v>0</v>
      </c>
      <c r="K431" s="61">
        <v>57618</v>
      </c>
      <c r="L431" s="52">
        <v>0</v>
      </c>
      <c r="M431" s="52">
        <v>0</v>
      </c>
      <c r="N431" s="52">
        <f t="shared" si="37"/>
        <v>0</v>
      </c>
      <c r="Q431" s="76">
        <v>57618</v>
      </c>
      <c r="R431" s="144">
        <f t="shared" si="38"/>
        <v>0</v>
      </c>
      <c r="S431" s="144">
        <f t="shared" si="39"/>
        <v>0</v>
      </c>
      <c r="T431" s="144">
        <f t="shared" si="40"/>
        <v>0</v>
      </c>
    </row>
    <row r="432" spans="1:20" x14ac:dyDescent="0.3">
      <c r="A432" s="61">
        <v>57649</v>
      </c>
      <c r="B432" s="52">
        <v>0</v>
      </c>
      <c r="C432" s="52">
        <v>0</v>
      </c>
      <c r="D432" s="52">
        <f t="shared" si="36"/>
        <v>0</v>
      </c>
      <c r="F432" s="61">
        <v>57649</v>
      </c>
      <c r="G432" s="52">
        <v>0</v>
      </c>
      <c r="H432" s="52">
        <v>0</v>
      </c>
      <c r="I432" s="52">
        <f t="shared" si="35"/>
        <v>0</v>
      </c>
      <c r="K432" s="61">
        <v>57649</v>
      </c>
      <c r="L432" s="52">
        <v>0</v>
      </c>
      <c r="M432" s="52">
        <v>0</v>
      </c>
      <c r="N432" s="52">
        <f t="shared" si="37"/>
        <v>0</v>
      </c>
      <c r="Q432" s="76">
        <v>57649</v>
      </c>
      <c r="R432" s="144">
        <f t="shared" si="38"/>
        <v>0</v>
      </c>
      <c r="S432" s="144">
        <f t="shared" si="39"/>
        <v>0</v>
      </c>
      <c r="T432" s="144">
        <f t="shared" si="40"/>
        <v>0</v>
      </c>
    </row>
    <row r="433" spans="1:20" x14ac:dyDescent="0.3">
      <c r="A433" s="61">
        <v>57679</v>
      </c>
      <c r="B433" s="52">
        <v>0</v>
      </c>
      <c r="C433" s="52">
        <v>0</v>
      </c>
      <c r="D433" s="52">
        <f t="shared" si="36"/>
        <v>0</v>
      </c>
      <c r="F433" s="61">
        <v>57679</v>
      </c>
      <c r="G433" s="52">
        <v>0</v>
      </c>
      <c r="H433" s="52">
        <v>0</v>
      </c>
      <c r="I433" s="52">
        <f t="shared" si="35"/>
        <v>0</v>
      </c>
      <c r="K433" s="61">
        <v>57679</v>
      </c>
      <c r="L433" s="52">
        <v>0</v>
      </c>
      <c r="M433" s="52">
        <v>0</v>
      </c>
      <c r="N433" s="52">
        <f t="shared" si="37"/>
        <v>0</v>
      </c>
      <c r="Q433" s="76">
        <v>57679</v>
      </c>
      <c r="R433" s="144">
        <f t="shared" si="38"/>
        <v>0</v>
      </c>
      <c r="S433" s="144">
        <f t="shared" si="39"/>
        <v>0</v>
      </c>
      <c r="T433" s="144">
        <f t="shared" si="40"/>
        <v>0</v>
      </c>
    </row>
    <row r="434" spans="1:20" x14ac:dyDescent="0.3">
      <c r="A434" s="61">
        <v>57710</v>
      </c>
      <c r="B434" s="52">
        <v>0</v>
      </c>
      <c r="C434" s="52">
        <v>0</v>
      </c>
      <c r="D434" s="52">
        <f t="shared" si="36"/>
        <v>0</v>
      </c>
      <c r="F434" s="61">
        <v>57710</v>
      </c>
      <c r="G434" s="52">
        <v>0</v>
      </c>
      <c r="H434" s="52">
        <v>0</v>
      </c>
      <c r="I434" s="52">
        <f t="shared" si="35"/>
        <v>0</v>
      </c>
      <c r="K434" s="61">
        <v>57710</v>
      </c>
      <c r="L434" s="52">
        <v>5619277.28125</v>
      </c>
      <c r="M434" s="52">
        <v>498967.47237344802</v>
      </c>
      <c r="N434" s="52">
        <f t="shared" si="37"/>
        <v>6118244.7536234483</v>
      </c>
      <c r="Q434" s="76">
        <v>57710</v>
      </c>
      <c r="R434" s="144">
        <f t="shared" si="38"/>
        <v>5619277.28125</v>
      </c>
      <c r="S434" s="144">
        <f t="shared" si="39"/>
        <v>498967.47237344802</v>
      </c>
      <c r="T434" s="144">
        <f t="shared" si="40"/>
        <v>6118244.7536234483</v>
      </c>
    </row>
    <row r="435" spans="1:20" x14ac:dyDescent="0.3">
      <c r="A435" s="61">
        <v>57741</v>
      </c>
      <c r="B435" s="52">
        <v>0</v>
      </c>
      <c r="C435" s="52">
        <v>0</v>
      </c>
      <c r="D435" s="52">
        <f t="shared" si="36"/>
        <v>0</v>
      </c>
      <c r="F435" s="61">
        <v>57741</v>
      </c>
      <c r="G435" s="52">
        <v>0</v>
      </c>
      <c r="H435" s="52">
        <v>0</v>
      </c>
      <c r="I435" s="52">
        <f t="shared" si="35"/>
        <v>0</v>
      </c>
      <c r="K435" s="61">
        <v>57741</v>
      </c>
      <c r="L435" s="52">
        <v>0</v>
      </c>
      <c r="M435" s="52">
        <v>0</v>
      </c>
      <c r="N435" s="52">
        <f t="shared" si="37"/>
        <v>0</v>
      </c>
      <c r="Q435" s="76">
        <v>57741</v>
      </c>
      <c r="R435" s="144">
        <f t="shared" si="38"/>
        <v>0</v>
      </c>
      <c r="S435" s="144">
        <f t="shared" si="39"/>
        <v>0</v>
      </c>
      <c r="T435" s="144">
        <f t="shared" si="40"/>
        <v>0</v>
      </c>
    </row>
    <row r="436" spans="1:20" x14ac:dyDescent="0.3">
      <c r="A436" s="61">
        <v>57769</v>
      </c>
      <c r="B436" s="52">
        <v>0</v>
      </c>
      <c r="C436" s="52">
        <v>0</v>
      </c>
      <c r="D436" s="52">
        <f t="shared" si="36"/>
        <v>0</v>
      </c>
      <c r="F436" s="61">
        <v>57769</v>
      </c>
      <c r="G436" s="52">
        <v>0</v>
      </c>
      <c r="H436" s="52">
        <v>0</v>
      </c>
      <c r="I436" s="52">
        <f t="shared" si="35"/>
        <v>0</v>
      </c>
      <c r="K436" s="61">
        <v>57769</v>
      </c>
      <c r="L436" s="52">
        <v>0</v>
      </c>
      <c r="M436" s="52">
        <v>0</v>
      </c>
      <c r="N436" s="52">
        <f t="shared" si="37"/>
        <v>0</v>
      </c>
      <c r="Q436" s="76">
        <v>57769</v>
      </c>
      <c r="R436" s="144">
        <f t="shared" si="38"/>
        <v>0</v>
      </c>
      <c r="S436" s="144">
        <f t="shared" si="39"/>
        <v>0</v>
      </c>
      <c r="T436" s="144">
        <f t="shared" si="40"/>
        <v>0</v>
      </c>
    </row>
    <row r="437" spans="1:20" x14ac:dyDescent="0.3">
      <c r="A437" s="61">
        <v>57800</v>
      </c>
      <c r="B437" s="52">
        <v>0</v>
      </c>
      <c r="C437" s="52">
        <v>0</v>
      </c>
      <c r="D437" s="52">
        <f t="shared" si="36"/>
        <v>0</v>
      </c>
      <c r="F437" s="61">
        <v>57800</v>
      </c>
      <c r="G437" s="52">
        <v>0</v>
      </c>
      <c r="H437" s="52">
        <v>0</v>
      </c>
      <c r="I437" s="52">
        <f t="shared" si="35"/>
        <v>0</v>
      </c>
      <c r="K437" s="61">
        <v>57800</v>
      </c>
      <c r="L437" s="52">
        <v>0</v>
      </c>
      <c r="M437" s="52">
        <v>0</v>
      </c>
      <c r="N437" s="52">
        <f t="shared" si="37"/>
        <v>0</v>
      </c>
      <c r="Q437" s="76">
        <v>57800</v>
      </c>
      <c r="R437" s="144">
        <f t="shared" si="38"/>
        <v>0</v>
      </c>
      <c r="S437" s="144">
        <f t="shared" si="39"/>
        <v>0</v>
      </c>
      <c r="T437" s="144">
        <f t="shared" si="40"/>
        <v>0</v>
      </c>
    </row>
    <row r="438" spans="1:20" x14ac:dyDescent="0.3">
      <c r="A438" s="61">
        <v>57830</v>
      </c>
      <c r="B438" s="52">
        <v>0</v>
      </c>
      <c r="C438" s="52">
        <v>0</v>
      </c>
      <c r="D438" s="52">
        <f t="shared" si="36"/>
        <v>0</v>
      </c>
      <c r="F438" s="61">
        <v>57830</v>
      </c>
      <c r="G438" s="52">
        <v>0</v>
      </c>
      <c r="H438" s="52">
        <v>0</v>
      </c>
      <c r="I438" s="52">
        <f t="shared" si="35"/>
        <v>0</v>
      </c>
      <c r="K438" s="61">
        <v>57830</v>
      </c>
      <c r="L438" s="52">
        <v>0</v>
      </c>
      <c r="M438" s="52">
        <v>0</v>
      </c>
      <c r="N438" s="52">
        <f t="shared" si="37"/>
        <v>0</v>
      </c>
      <c r="Q438" s="76">
        <v>57830</v>
      </c>
      <c r="R438" s="144">
        <f t="shared" si="38"/>
        <v>0</v>
      </c>
      <c r="S438" s="144">
        <f t="shared" si="39"/>
        <v>0</v>
      </c>
      <c r="T438" s="144">
        <f t="shared" si="40"/>
        <v>0</v>
      </c>
    </row>
    <row r="439" spans="1:20" x14ac:dyDescent="0.3">
      <c r="A439" s="61">
        <v>57861</v>
      </c>
      <c r="B439" s="52">
        <v>0</v>
      </c>
      <c r="C439" s="52">
        <v>0</v>
      </c>
      <c r="D439" s="52">
        <f t="shared" si="36"/>
        <v>0</v>
      </c>
      <c r="F439" s="61">
        <v>57861</v>
      </c>
      <c r="G439" s="52">
        <v>0</v>
      </c>
      <c r="H439" s="52">
        <v>0</v>
      </c>
      <c r="I439" s="52">
        <f t="shared" si="35"/>
        <v>0</v>
      </c>
      <c r="K439" s="61">
        <v>57861</v>
      </c>
      <c r="L439" s="52">
        <v>0</v>
      </c>
      <c r="M439" s="52">
        <v>0</v>
      </c>
      <c r="N439" s="52">
        <f t="shared" si="37"/>
        <v>0</v>
      </c>
      <c r="Q439" s="76">
        <v>57861</v>
      </c>
      <c r="R439" s="144">
        <f t="shared" si="38"/>
        <v>0</v>
      </c>
      <c r="S439" s="144">
        <f t="shared" si="39"/>
        <v>0</v>
      </c>
      <c r="T439" s="144">
        <f t="shared" si="40"/>
        <v>0</v>
      </c>
    </row>
    <row r="440" spans="1:20" x14ac:dyDescent="0.3">
      <c r="A440" s="61">
        <v>57891</v>
      </c>
      <c r="B440" s="52">
        <v>0</v>
      </c>
      <c r="C440" s="52">
        <v>0</v>
      </c>
      <c r="D440" s="52">
        <f t="shared" si="36"/>
        <v>0</v>
      </c>
      <c r="F440" s="61">
        <v>57891</v>
      </c>
      <c r="G440" s="52">
        <v>0</v>
      </c>
      <c r="H440" s="52">
        <v>0</v>
      </c>
      <c r="I440" s="52">
        <f t="shared" si="35"/>
        <v>0</v>
      </c>
      <c r="K440" s="61">
        <v>57891</v>
      </c>
      <c r="L440" s="52">
        <v>5619277.28125</v>
      </c>
      <c r="M440" s="52">
        <v>372180.65562281798</v>
      </c>
      <c r="N440" s="52">
        <f t="shared" si="37"/>
        <v>5991457.9368728176</v>
      </c>
      <c r="Q440" s="76">
        <v>57891</v>
      </c>
      <c r="R440" s="144">
        <f t="shared" si="38"/>
        <v>5619277.28125</v>
      </c>
      <c r="S440" s="144">
        <f t="shared" si="39"/>
        <v>372180.65562281798</v>
      </c>
      <c r="T440" s="144">
        <f t="shared" si="40"/>
        <v>5991457.9368728176</v>
      </c>
    </row>
    <row r="441" spans="1:20" x14ac:dyDescent="0.3">
      <c r="A441" s="61">
        <v>57922</v>
      </c>
      <c r="B441" s="52">
        <v>0</v>
      </c>
      <c r="C441" s="52">
        <v>0</v>
      </c>
      <c r="D441" s="52">
        <f t="shared" si="36"/>
        <v>0</v>
      </c>
      <c r="F441" s="61">
        <v>57922</v>
      </c>
      <c r="G441" s="52">
        <v>0</v>
      </c>
      <c r="H441" s="52">
        <v>0</v>
      </c>
      <c r="I441" s="52">
        <f t="shared" ref="I441:I458" si="41">H441+G441</f>
        <v>0</v>
      </c>
      <c r="K441" s="61">
        <v>57922</v>
      </c>
      <c r="L441" s="52">
        <v>0</v>
      </c>
      <c r="M441" s="52">
        <v>0</v>
      </c>
      <c r="N441" s="52">
        <f t="shared" si="37"/>
        <v>0</v>
      </c>
      <c r="Q441" s="76">
        <v>57922</v>
      </c>
      <c r="R441" s="144">
        <f t="shared" si="38"/>
        <v>0</v>
      </c>
      <c r="S441" s="144">
        <f t="shared" si="39"/>
        <v>0</v>
      </c>
      <c r="T441" s="144">
        <f t="shared" si="40"/>
        <v>0</v>
      </c>
    </row>
    <row r="442" spans="1:20" x14ac:dyDescent="0.3">
      <c r="A442" s="61">
        <v>57953</v>
      </c>
      <c r="B442" s="52">
        <v>0</v>
      </c>
      <c r="C442" s="52">
        <v>0</v>
      </c>
      <c r="D442" s="52">
        <f t="shared" si="36"/>
        <v>0</v>
      </c>
      <c r="F442" s="61">
        <v>57953</v>
      </c>
      <c r="G442" s="52">
        <v>0</v>
      </c>
      <c r="H442" s="52">
        <v>0</v>
      </c>
      <c r="I442" s="52">
        <f t="shared" si="41"/>
        <v>0</v>
      </c>
      <c r="K442" s="61">
        <v>57953</v>
      </c>
      <c r="L442" s="52">
        <v>0</v>
      </c>
      <c r="M442" s="52">
        <v>0</v>
      </c>
      <c r="N442" s="52">
        <f t="shared" si="37"/>
        <v>0</v>
      </c>
      <c r="Q442" s="76">
        <v>57953</v>
      </c>
      <c r="R442" s="144">
        <f t="shared" si="38"/>
        <v>0</v>
      </c>
      <c r="S442" s="144">
        <f t="shared" si="39"/>
        <v>0</v>
      </c>
      <c r="T442" s="144">
        <f t="shared" si="40"/>
        <v>0</v>
      </c>
    </row>
    <row r="443" spans="1:20" x14ac:dyDescent="0.3">
      <c r="A443" s="61">
        <v>57983</v>
      </c>
      <c r="B443" s="52">
        <v>0</v>
      </c>
      <c r="C443" s="52">
        <v>0</v>
      </c>
      <c r="D443" s="52">
        <f t="shared" si="36"/>
        <v>0</v>
      </c>
      <c r="F443" s="61">
        <v>57983</v>
      </c>
      <c r="G443" s="52">
        <v>0</v>
      </c>
      <c r="H443" s="52">
        <v>0</v>
      </c>
      <c r="I443" s="52">
        <f t="shared" si="41"/>
        <v>0</v>
      </c>
      <c r="K443" s="61">
        <v>57983</v>
      </c>
      <c r="L443" s="52">
        <v>0</v>
      </c>
      <c r="M443" s="52">
        <v>0</v>
      </c>
      <c r="N443" s="52">
        <f t="shared" si="37"/>
        <v>0</v>
      </c>
      <c r="Q443" s="76">
        <v>57983</v>
      </c>
      <c r="R443" s="144">
        <f t="shared" si="38"/>
        <v>0</v>
      </c>
      <c r="S443" s="144">
        <f t="shared" si="39"/>
        <v>0</v>
      </c>
      <c r="T443" s="144">
        <f t="shared" si="40"/>
        <v>0</v>
      </c>
    </row>
    <row r="444" spans="1:20" x14ac:dyDescent="0.3">
      <c r="A444" s="61">
        <v>58014</v>
      </c>
      <c r="B444" s="52">
        <v>0</v>
      </c>
      <c r="C444" s="52">
        <v>0</v>
      </c>
      <c r="D444" s="52">
        <f t="shared" si="36"/>
        <v>0</v>
      </c>
      <c r="F444" s="61">
        <v>58014</v>
      </c>
      <c r="G444" s="52">
        <v>0</v>
      </c>
      <c r="H444" s="52">
        <v>0</v>
      </c>
      <c r="I444" s="52">
        <f t="shared" si="41"/>
        <v>0</v>
      </c>
      <c r="K444" s="61">
        <v>58014</v>
      </c>
      <c r="L444" s="52">
        <v>0</v>
      </c>
      <c r="M444" s="52">
        <v>0</v>
      </c>
      <c r="N444" s="52">
        <f t="shared" si="37"/>
        <v>0</v>
      </c>
      <c r="Q444" s="76">
        <v>58014</v>
      </c>
      <c r="R444" s="144">
        <f t="shared" si="38"/>
        <v>0</v>
      </c>
      <c r="S444" s="144">
        <f t="shared" si="39"/>
        <v>0</v>
      </c>
      <c r="T444" s="144">
        <f t="shared" si="40"/>
        <v>0</v>
      </c>
    </row>
    <row r="445" spans="1:20" x14ac:dyDescent="0.3">
      <c r="A445" s="61">
        <v>58044</v>
      </c>
      <c r="B445" s="52">
        <v>0</v>
      </c>
      <c r="C445" s="52">
        <v>0</v>
      </c>
      <c r="D445" s="52">
        <f t="shared" si="36"/>
        <v>0</v>
      </c>
      <c r="F445" s="61">
        <v>58044</v>
      </c>
      <c r="G445" s="52">
        <v>0</v>
      </c>
      <c r="H445" s="52">
        <v>0</v>
      </c>
      <c r="I445" s="52">
        <f t="shared" si="41"/>
        <v>0</v>
      </c>
      <c r="K445" s="61">
        <v>58044</v>
      </c>
      <c r="L445" s="52">
        <v>0</v>
      </c>
      <c r="M445" s="52">
        <v>0</v>
      </c>
      <c r="N445" s="52">
        <f t="shared" si="37"/>
        <v>0</v>
      </c>
      <c r="Q445" s="76">
        <v>58044</v>
      </c>
      <c r="R445" s="144">
        <f t="shared" si="38"/>
        <v>0</v>
      </c>
      <c r="S445" s="144">
        <f t="shared" si="39"/>
        <v>0</v>
      </c>
      <c r="T445" s="144">
        <f t="shared" si="40"/>
        <v>0</v>
      </c>
    </row>
    <row r="446" spans="1:20" x14ac:dyDescent="0.3">
      <c r="A446" s="61">
        <v>58075</v>
      </c>
      <c r="B446" s="52">
        <v>0</v>
      </c>
      <c r="C446" s="52">
        <v>0</v>
      </c>
      <c r="D446" s="52">
        <f t="shared" si="36"/>
        <v>0</v>
      </c>
      <c r="F446" s="61">
        <v>58075</v>
      </c>
      <c r="G446" s="52">
        <v>0</v>
      </c>
      <c r="H446" s="52">
        <v>0</v>
      </c>
      <c r="I446" s="52">
        <f t="shared" si="41"/>
        <v>0</v>
      </c>
      <c r="K446" s="61">
        <v>58075</v>
      </c>
      <c r="L446" s="52">
        <v>5619277.28125</v>
      </c>
      <c r="M446" s="52">
        <v>249483.73618672401</v>
      </c>
      <c r="N446" s="52">
        <f t="shared" si="37"/>
        <v>5868761.0174367242</v>
      </c>
      <c r="Q446" s="76">
        <v>58075</v>
      </c>
      <c r="R446" s="144">
        <f t="shared" si="38"/>
        <v>5619277.28125</v>
      </c>
      <c r="S446" s="144">
        <f t="shared" si="39"/>
        <v>249483.73618672401</v>
      </c>
      <c r="T446" s="144">
        <f t="shared" si="40"/>
        <v>5868761.0174367242</v>
      </c>
    </row>
    <row r="447" spans="1:20" x14ac:dyDescent="0.3">
      <c r="A447" s="61">
        <v>58106</v>
      </c>
      <c r="B447" s="52">
        <v>0</v>
      </c>
      <c r="C447" s="52">
        <v>0</v>
      </c>
      <c r="D447" s="52">
        <f t="shared" si="36"/>
        <v>0</v>
      </c>
      <c r="F447" s="61">
        <v>58106</v>
      </c>
      <c r="G447" s="52">
        <v>0</v>
      </c>
      <c r="H447" s="52">
        <v>0</v>
      </c>
      <c r="I447" s="52">
        <f t="shared" si="41"/>
        <v>0</v>
      </c>
      <c r="K447" s="61">
        <v>58106</v>
      </c>
      <c r="L447" s="52">
        <v>0</v>
      </c>
      <c r="M447" s="52">
        <v>0</v>
      </c>
      <c r="N447" s="52">
        <f t="shared" si="37"/>
        <v>0</v>
      </c>
      <c r="Q447" s="76">
        <v>58106</v>
      </c>
      <c r="R447" s="144">
        <f t="shared" si="38"/>
        <v>0</v>
      </c>
      <c r="S447" s="144">
        <f t="shared" si="39"/>
        <v>0</v>
      </c>
      <c r="T447" s="144">
        <f t="shared" si="40"/>
        <v>0</v>
      </c>
    </row>
    <row r="448" spans="1:20" x14ac:dyDescent="0.3">
      <c r="A448" s="61">
        <v>58134</v>
      </c>
      <c r="B448" s="52">
        <v>0</v>
      </c>
      <c r="C448" s="52">
        <v>0</v>
      </c>
      <c r="D448" s="52">
        <f t="shared" si="36"/>
        <v>0</v>
      </c>
      <c r="F448" s="61">
        <v>58134</v>
      </c>
      <c r="G448" s="52">
        <v>0</v>
      </c>
      <c r="H448" s="52">
        <v>0</v>
      </c>
      <c r="I448" s="52">
        <f t="shared" si="41"/>
        <v>0</v>
      </c>
      <c r="K448" s="61">
        <v>58134</v>
      </c>
      <c r="L448" s="52">
        <v>0</v>
      </c>
      <c r="M448" s="52">
        <v>0</v>
      </c>
      <c r="N448" s="52">
        <f t="shared" si="37"/>
        <v>0</v>
      </c>
      <c r="Q448" s="76">
        <v>58134</v>
      </c>
      <c r="R448" s="144">
        <f t="shared" si="38"/>
        <v>0</v>
      </c>
      <c r="S448" s="144">
        <f t="shared" si="39"/>
        <v>0</v>
      </c>
      <c r="T448" s="144">
        <f t="shared" si="40"/>
        <v>0</v>
      </c>
    </row>
    <row r="449" spans="1:20" x14ac:dyDescent="0.3">
      <c r="A449" s="61">
        <v>58165</v>
      </c>
      <c r="B449" s="52">
        <v>0</v>
      </c>
      <c r="C449" s="52">
        <v>0</v>
      </c>
      <c r="D449" s="52">
        <f t="shared" si="36"/>
        <v>0</v>
      </c>
      <c r="F449" s="61">
        <v>58165</v>
      </c>
      <c r="G449" s="52">
        <v>0</v>
      </c>
      <c r="H449" s="52">
        <v>0</v>
      </c>
      <c r="I449" s="52">
        <f t="shared" si="41"/>
        <v>0</v>
      </c>
      <c r="K449" s="61">
        <v>58165</v>
      </c>
      <c r="L449" s="52">
        <v>0</v>
      </c>
      <c r="M449" s="52">
        <v>0</v>
      </c>
      <c r="N449" s="52">
        <f t="shared" si="37"/>
        <v>0</v>
      </c>
      <c r="Q449" s="76">
        <v>58165</v>
      </c>
      <c r="R449" s="144">
        <f t="shared" si="38"/>
        <v>0</v>
      </c>
      <c r="S449" s="144">
        <f t="shared" si="39"/>
        <v>0</v>
      </c>
      <c r="T449" s="144">
        <f t="shared" si="40"/>
        <v>0</v>
      </c>
    </row>
    <row r="450" spans="1:20" x14ac:dyDescent="0.3">
      <c r="A450" s="61">
        <v>58195</v>
      </c>
      <c r="B450" s="52">
        <v>0</v>
      </c>
      <c r="C450" s="52">
        <v>0</v>
      </c>
      <c r="D450" s="52">
        <f t="shared" si="36"/>
        <v>0</v>
      </c>
      <c r="F450" s="61">
        <v>58195</v>
      </c>
      <c r="G450" s="52">
        <v>0</v>
      </c>
      <c r="H450" s="52">
        <v>0</v>
      </c>
      <c r="I450" s="52">
        <f t="shared" si="41"/>
        <v>0</v>
      </c>
      <c r="K450" s="61">
        <v>58195</v>
      </c>
      <c r="L450" s="52">
        <v>0</v>
      </c>
      <c r="M450" s="52">
        <v>0</v>
      </c>
      <c r="N450" s="52">
        <f t="shared" si="37"/>
        <v>0</v>
      </c>
      <c r="Q450" s="76">
        <v>58195</v>
      </c>
      <c r="R450" s="144">
        <f t="shared" si="38"/>
        <v>0</v>
      </c>
      <c r="S450" s="144">
        <f t="shared" si="39"/>
        <v>0</v>
      </c>
      <c r="T450" s="144">
        <f t="shared" si="40"/>
        <v>0</v>
      </c>
    </row>
    <row r="451" spans="1:20" x14ac:dyDescent="0.3">
      <c r="A451" s="61">
        <v>58226</v>
      </c>
      <c r="B451" s="52">
        <v>0</v>
      </c>
      <c r="C451" s="52">
        <v>0</v>
      </c>
      <c r="D451" s="52">
        <f t="shared" si="36"/>
        <v>0</v>
      </c>
      <c r="F451" s="61">
        <v>58226</v>
      </c>
      <c r="G451" s="52">
        <v>0</v>
      </c>
      <c r="H451" s="52">
        <v>0</v>
      </c>
      <c r="I451" s="52">
        <f t="shared" si="41"/>
        <v>0</v>
      </c>
      <c r="K451" s="61">
        <v>58226</v>
      </c>
      <c r="L451" s="52">
        <v>0</v>
      </c>
      <c r="M451" s="52">
        <v>0</v>
      </c>
      <c r="N451" s="52">
        <f t="shared" si="37"/>
        <v>0</v>
      </c>
      <c r="Q451" s="76">
        <v>58226</v>
      </c>
      <c r="R451" s="144">
        <f t="shared" si="38"/>
        <v>0</v>
      </c>
      <c r="S451" s="144">
        <f t="shared" si="39"/>
        <v>0</v>
      </c>
      <c r="T451" s="144">
        <f t="shared" si="40"/>
        <v>0</v>
      </c>
    </row>
    <row r="452" spans="1:20" x14ac:dyDescent="0.3">
      <c r="A452" s="61">
        <v>58256</v>
      </c>
      <c r="B452" s="52">
        <v>0</v>
      </c>
      <c r="C452" s="52">
        <v>0</v>
      </c>
      <c r="D452" s="52">
        <f t="shared" ref="D452:D458" si="42">B452+C452</f>
        <v>0</v>
      </c>
      <c r="F452" s="61">
        <v>58256</v>
      </c>
      <c r="G452" s="52">
        <v>0</v>
      </c>
      <c r="H452" s="52">
        <v>0</v>
      </c>
      <c r="I452" s="52">
        <f t="shared" si="41"/>
        <v>0</v>
      </c>
      <c r="K452" s="61">
        <v>58256</v>
      </c>
      <c r="L452" s="52">
        <v>5619277.28125</v>
      </c>
      <c r="M452" s="52">
        <v>124060.21854093899</v>
      </c>
      <c r="N452" s="52">
        <f t="shared" ref="N452:N458" si="43">L452+M452</f>
        <v>5743337.4997909386</v>
      </c>
      <c r="Q452" s="76">
        <v>58256</v>
      </c>
      <c r="R452" s="144">
        <f t="shared" ref="R452:R458" si="44">B452+G452+L452</f>
        <v>5619277.28125</v>
      </c>
      <c r="S452" s="144">
        <f t="shared" ref="S452:S458" si="45">C452+H452+M452</f>
        <v>124060.21854093899</v>
      </c>
      <c r="T452" s="144">
        <f t="shared" ref="T452:T458" si="46">D452+I452+N452</f>
        <v>5743337.4997909386</v>
      </c>
    </row>
    <row r="453" spans="1:20" x14ac:dyDescent="0.3">
      <c r="A453" s="61">
        <v>58287</v>
      </c>
      <c r="B453" s="52">
        <v>0</v>
      </c>
      <c r="C453" s="52">
        <v>0</v>
      </c>
      <c r="D453" s="52">
        <f t="shared" si="42"/>
        <v>0</v>
      </c>
      <c r="F453" s="61">
        <v>58287</v>
      </c>
      <c r="G453" s="52">
        <v>0</v>
      </c>
      <c r="H453" s="52">
        <v>0</v>
      </c>
      <c r="I453" s="52">
        <f t="shared" si="41"/>
        <v>0</v>
      </c>
      <c r="K453" s="61">
        <v>58287</v>
      </c>
      <c r="L453" s="52">
        <v>0</v>
      </c>
      <c r="M453" s="52">
        <v>0</v>
      </c>
      <c r="N453" s="52">
        <f t="shared" si="43"/>
        <v>0</v>
      </c>
      <c r="Q453" s="76">
        <v>58287</v>
      </c>
      <c r="R453" s="144">
        <f t="shared" si="44"/>
        <v>0</v>
      </c>
      <c r="S453" s="144">
        <f t="shared" si="45"/>
        <v>0</v>
      </c>
      <c r="T453" s="144">
        <f t="shared" si="46"/>
        <v>0</v>
      </c>
    </row>
    <row r="454" spans="1:20" x14ac:dyDescent="0.3">
      <c r="A454" s="61">
        <v>58318</v>
      </c>
      <c r="B454" s="52">
        <v>0</v>
      </c>
      <c r="C454" s="52">
        <v>0</v>
      </c>
      <c r="D454" s="52">
        <f t="shared" si="42"/>
        <v>0</v>
      </c>
      <c r="F454" s="61">
        <v>58318</v>
      </c>
      <c r="G454" s="52">
        <v>0</v>
      </c>
      <c r="H454" s="52">
        <v>0</v>
      </c>
      <c r="I454" s="52">
        <f t="shared" si="41"/>
        <v>0</v>
      </c>
      <c r="K454" s="61">
        <v>58318</v>
      </c>
      <c r="L454" s="52">
        <v>0</v>
      </c>
      <c r="M454" s="52">
        <v>0</v>
      </c>
      <c r="N454" s="52">
        <f t="shared" si="43"/>
        <v>0</v>
      </c>
      <c r="Q454" s="76">
        <v>58318</v>
      </c>
      <c r="R454" s="144">
        <f t="shared" si="44"/>
        <v>0</v>
      </c>
      <c r="S454" s="144">
        <f t="shared" si="45"/>
        <v>0</v>
      </c>
      <c r="T454" s="144">
        <f t="shared" si="46"/>
        <v>0</v>
      </c>
    </row>
    <row r="455" spans="1:20" x14ac:dyDescent="0.3">
      <c r="A455" s="61">
        <v>58348</v>
      </c>
      <c r="B455" s="52">
        <v>0</v>
      </c>
      <c r="C455" s="52">
        <v>0</v>
      </c>
      <c r="D455" s="52">
        <f t="shared" si="42"/>
        <v>0</v>
      </c>
      <c r="F455" s="61">
        <v>58348</v>
      </c>
      <c r="G455" s="52">
        <v>0</v>
      </c>
      <c r="H455" s="52">
        <v>0</v>
      </c>
      <c r="I455" s="52">
        <f t="shared" si="41"/>
        <v>0</v>
      </c>
      <c r="K455" s="61">
        <v>58348</v>
      </c>
      <c r="L455" s="52">
        <v>0</v>
      </c>
      <c r="M455" s="52">
        <v>0</v>
      </c>
      <c r="N455" s="52">
        <f t="shared" si="43"/>
        <v>0</v>
      </c>
      <c r="Q455" s="76">
        <v>58348</v>
      </c>
      <c r="R455" s="144">
        <f t="shared" si="44"/>
        <v>0</v>
      </c>
      <c r="S455" s="144">
        <f t="shared" si="45"/>
        <v>0</v>
      </c>
      <c r="T455" s="144">
        <f t="shared" si="46"/>
        <v>0</v>
      </c>
    </row>
    <row r="456" spans="1:20" x14ac:dyDescent="0.3">
      <c r="A456" s="61">
        <v>58379</v>
      </c>
      <c r="B456" s="52">
        <v>0</v>
      </c>
      <c r="C456" s="52">
        <v>0</v>
      </c>
      <c r="D456" s="52">
        <f t="shared" si="42"/>
        <v>0</v>
      </c>
      <c r="F456" s="61">
        <v>58379</v>
      </c>
      <c r="G456" s="52">
        <v>0</v>
      </c>
      <c r="H456" s="52">
        <v>0</v>
      </c>
      <c r="I456" s="52">
        <f t="shared" si="41"/>
        <v>0</v>
      </c>
      <c r="K456" s="61">
        <v>58379</v>
      </c>
      <c r="L456" s="52">
        <v>0</v>
      </c>
      <c r="M456" s="52">
        <v>0</v>
      </c>
      <c r="N456" s="52">
        <f t="shared" si="43"/>
        <v>0</v>
      </c>
      <c r="Q456" s="76">
        <v>58379</v>
      </c>
      <c r="R456" s="144">
        <f t="shared" si="44"/>
        <v>0</v>
      </c>
      <c r="S456" s="144">
        <f t="shared" si="45"/>
        <v>0</v>
      </c>
      <c r="T456" s="144">
        <f t="shared" si="46"/>
        <v>0</v>
      </c>
    </row>
    <row r="457" spans="1:20" x14ac:dyDescent="0.3">
      <c r="A457" s="61">
        <v>58409</v>
      </c>
      <c r="B457" s="52">
        <v>0</v>
      </c>
      <c r="C457" s="52">
        <v>0</v>
      </c>
      <c r="D457" s="52">
        <f t="shared" si="42"/>
        <v>0</v>
      </c>
      <c r="F457" s="61">
        <v>58409</v>
      </c>
      <c r="G457" s="52">
        <v>0</v>
      </c>
      <c r="H457" s="52">
        <v>0</v>
      </c>
      <c r="I457" s="52">
        <f t="shared" si="41"/>
        <v>0</v>
      </c>
      <c r="K457" s="61">
        <v>58409</v>
      </c>
      <c r="L457" s="52">
        <v>0</v>
      </c>
      <c r="M457" s="52">
        <v>0</v>
      </c>
      <c r="N457" s="52">
        <f t="shared" si="43"/>
        <v>0</v>
      </c>
      <c r="Q457" s="76">
        <v>58409</v>
      </c>
      <c r="R457" s="144">
        <f t="shared" si="44"/>
        <v>0</v>
      </c>
      <c r="S457" s="144">
        <f t="shared" si="45"/>
        <v>0</v>
      </c>
      <c r="T457" s="144">
        <f t="shared" si="46"/>
        <v>0</v>
      </c>
    </row>
    <row r="458" spans="1:20" x14ac:dyDescent="0.3">
      <c r="A458" s="61">
        <v>58440</v>
      </c>
      <c r="B458" s="52">
        <v>0</v>
      </c>
      <c r="C458" s="52">
        <v>0</v>
      </c>
      <c r="D458" s="52">
        <f t="shared" si="42"/>
        <v>0</v>
      </c>
      <c r="F458" s="61">
        <v>58440</v>
      </c>
      <c r="G458" s="52">
        <v>0</v>
      </c>
      <c r="H458" s="52">
        <v>0</v>
      </c>
      <c r="I458" s="52">
        <f t="shared" si="41"/>
        <v>0</v>
      </c>
      <c r="K458" s="61">
        <v>58440</v>
      </c>
      <c r="L458" s="52">
        <v>0</v>
      </c>
      <c r="M458" s="52">
        <v>0</v>
      </c>
      <c r="N458" s="52">
        <f t="shared" si="43"/>
        <v>0</v>
      </c>
      <c r="Q458" s="76">
        <v>58440</v>
      </c>
      <c r="R458" s="144">
        <f t="shared" si="44"/>
        <v>0</v>
      </c>
      <c r="S458" s="144">
        <f t="shared" si="45"/>
        <v>0</v>
      </c>
      <c r="T458" s="144">
        <f t="shared" si="46"/>
        <v>0</v>
      </c>
    </row>
    <row r="459" spans="1:20" x14ac:dyDescent="0.3">
      <c r="A459" s="1"/>
      <c r="B459" s="6"/>
      <c r="C459" s="6"/>
      <c r="D459" s="6"/>
      <c r="F459" s="1"/>
      <c r="G459" s="6"/>
      <c r="H459" s="6"/>
      <c r="I459" s="6"/>
      <c r="K459" s="1"/>
      <c r="L459" s="6"/>
      <c r="M459" s="6"/>
      <c r="N459" s="6"/>
    </row>
    <row r="460" spans="1:20" x14ac:dyDescent="0.3">
      <c r="A460" s="1"/>
      <c r="B460" s="6"/>
      <c r="C460" s="6"/>
      <c r="D460" s="6"/>
      <c r="F460" s="1"/>
      <c r="G460" s="6"/>
      <c r="H460" s="6"/>
      <c r="I460" s="6"/>
      <c r="K460" s="1"/>
      <c r="L460" s="6"/>
      <c r="M460" s="6"/>
      <c r="N460" s="6"/>
    </row>
    <row r="461" spans="1:20" x14ac:dyDescent="0.3">
      <c r="A461" s="1"/>
      <c r="B461" s="6"/>
      <c r="C461" s="6"/>
      <c r="D461" s="6"/>
      <c r="F461" s="1"/>
      <c r="G461" s="6"/>
      <c r="H461" s="6"/>
      <c r="I461" s="6"/>
      <c r="K461" s="1"/>
      <c r="L461" s="6"/>
      <c r="M461" s="6"/>
      <c r="N461" s="6"/>
    </row>
    <row r="462" spans="1:20" x14ac:dyDescent="0.3">
      <c r="A462" s="1"/>
      <c r="B462" s="6"/>
      <c r="C462" s="6"/>
      <c r="D462" s="6"/>
      <c r="F462" s="1"/>
      <c r="G462" s="6"/>
      <c r="H462" s="6"/>
      <c r="I462" s="6"/>
      <c r="K462" s="1"/>
      <c r="L462" s="6"/>
      <c r="M462" s="6"/>
      <c r="N462" s="6"/>
    </row>
    <row r="463" spans="1:20" x14ac:dyDescent="0.3">
      <c r="A463" s="1"/>
      <c r="B463" s="6"/>
      <c r="C463" s="6"/>
      <c r="D463" s="6"/>
      <c r="F463" s="1"/>
      <c r="G463" s="6"/>
      <c r="H463" s="6"/>
      <c r="I463" s="6"/>
      <c r="K463" s="1"/>
      <c r="L463" s="6"/>
      <c r="M463" s="6"/>
      <c r="N463" s="6"/>
    </row>
    <row r="464" spans="1:20" x14ac:dyDescent="0.3">
      <c r="A464" s="1"/>
      <c r="B464" s="6"/>
      <c r="C464" s="6"/>
      <c r="D464" s="6"/>
      <c r="F464" s="1"/>
      <c r="G464" s="6"/>
      <c r="H464" s="6"/>
      <c r="I464" s="6"/>
      <c r="K464" s="1"/>
      <c r="L464" s="6"/>
      <c r="M464" s="6"/>
      <c r="N464" s="6"/>
    </row>
    <row r="465" spans="1:14" x14ac:dyDescent="0.3">
      <c r="A465" s="1"/>
      <c r="B465" s="6"/>
      <c r="C465" s="6"/>
      <c r="D465" s="6"/>
      <c r="F465" s="1"/>
      <c r="G465" s="6"/>
      <c r="H465" s="6"/>
      <c r="I465" s="6"/>
      <c r="K465" s="1"/>
      <c r="L465" s="6"/>
      <c r="M465" s="6"/>
      <c r="N465" s="6"/>
    </row>
    <row r="466" spans="1:14" x14ac:dyDescent="0.3">
      <c r="A466" s="1"/>
      <c r="B466" s="6"/>
      <c r="C466" s="6"/>
      <c r="D466" s="6"/>
      <c r="F466" s="1"/>
      <c r="G466" s="6"/>
      <c r="H466" s="6"/>
      <c r="I466" s="6"/>
      <c r="K466" s="1"/>
      <c r="L466" s="6"/>
      <c r="M466" s="6"/>
      <c r="N466" s="6"/>
    </row>
    <row r="467" spans="1:14" x14ac:dyDescent="0.3">
      <c r="A467" s="1"/>
      <c r="B467" s="6"/>
      <c r="C467" s="6"/>
      <c r="D467" s="6"/>
      <c r="F467" s="1"/>
      <c r="G467" s="6"/>
      <c r="H467" s="6"/>
      <c r="I467" s="6"/>
      <c r="K467" s="1"/>
      <c r="L467" s="6"/>
      <c r="M467" s="6"/>
      <c r="N467" s="6"/>
    </row>
    <row r="468" spans="1:14" x14ac:dyDescent="0.3">
      <c r="A468" s="1"/>
      <c r="B468" s="6"/>
      <c r="C468" s="6"/>
      <c r="D468" s="6"/>
      <c r="F468" s="1"/>
      <c r="G468" s="6"/>
      <c r="H468" s="6"/>
      <c r="I468" s="6"/>
      <c r="K468" s="1"/>
      <c r="L468" s="6"/>
      <c r="M468" s="6"/>
      <c r="N468" s="6"/>
    </row>
    <row r="469" spans="1:14" x14ac:dyDescent="0.3">
      <c r="A469" s="1"/>
      <c r="B469" s="6"/>
      <c r="C469" s="6"/>
      <c r="D469" s="6"/>
      <c r="F469" s="1"/>
      <c r="G469" s="6"/>
      <c r="H469" s="6"/>
      <c r="I469" s="6"/>
      <c r="K469" s="1"/>
      <c r="L469" s="6"/>
      <c r="M469" s="6"/>
      <c r="N469" s="6"/>
    </row>
    <row r="470" spans="1:14" x14ac:dyDescent="0.3">
      <c r="A470" s="1"/>
      <c r="B470" s="6"/>
      <c r="C470" s="6"/>
      <c r="D470" s="6"/>
      <c r="F470" s="1"/>
      <c r="G470" s="6"/>
      <c r="H470" s="6"/>
      <c r="I470" s="6"/>
      <c r="K470" s="1"/>
      <c r="L470" s="6"/>
      <c r="M470" s="6"/>
      <c r="N470" s="6"/>
    </row>
    <row r="471" spans="1:14" x14ac:dyDescent="0.3">
      <c r="A471" s="1"/>
      <c r="B471" s="6"/>
      <c r="C471" s="6"/>
      <c r="D471" s="6"/>
      <c r="F471" s="1"/>
      <c r="G471" s="6"/>
      <c r="H471" s="6"/>
      <c r="I471" s="6"/>
      <c r="K471" s="1"/>
      <c r="L471" s="6"/>
      <c r="M471" s="6"/>
      <c r="N471" s="6"/>
    </row>
    <row r="472" spans="1:14" x14ac:dyDescent="0.3">
      <c r="A472" s="1"/>
      <c r="B472" s="6"/>
      <c r="C472" s="6"/>
      <c r="D472" s="6"/>
      <c r="F472" s="1"/>
      <c r="G472" s="6"/>
      <c r="H472" s="6"/>
      <c r="I472" s="6"/>
      <c r="K472" s="1"/>
      <c r="L472" s="6"/>
      <c r="M472" s="6"/>
      <c r="N472" s="6"/>
    </row>
    <row r="473" spans="1:14" x14ac:dyDescent="0.3">
      <c r="A473" s="1"/>
      <c r="B473" s="6"/>
      <c r="C473" s="6"/>
      <c r="D473" s="6"/>
      <c r="F473" s="1"/>
      <c r="G473" s="6"/>
      <c r="H473" s="6"/>
      <c r="I473" s="6"/>
      <c r="K473" s="1"/>
      <c r="L473" s="6"/>
      <c r="M473" s="6"/>
      <c r="N473" s="6"/>
    </row>
    <row r="474" spans="1:14" x14ac:dyDescent="0.3">
      <c r="A474" s="1"/>
      <c r="B474" s="6"/>
      <c r="C474" s="6"/>
      <c r="D474" s="6"/>
      <c r="F474" s="1"/>
      <c r="G474" s="6"/>
      <c r="H474" s="6"/>
      <c r="I474" s="6"/>
      <c r="K474" s="1"/>
      <c r="L474" s="6"/>
      <c r="M474" s="6"/>
      <c r="N474" s="6"/>
    </row>
    <row r="475" spans="1:14" x14ac:dyDescent="0.3">
      <c r="A475" s="1"/>
      <c r="B475" s="6"/>
      <c r="C475" s="6"/>
      <c r="D475" s="6"/>
      <c r="F475" s="1"/>
      <c r="G475" s="6"/>
      <c r="H475" s="6"/>
      <c r="I475" s="6"/>
      <c r="K475" s="1"/>
      <c r="L475" s="6"/>
      <c r="M475" s="6"/>
      <c r="N475" s="6"/>
    </row>
    <row r="476" spans="1:14" x14ac:dyDescent="0.3">
      <c r="A476" s="1"/>
      <c r="B476" s="6"/>
      <c r="C476" s="6"/>
      <c r="D476" s="6"/>
      <c r="F476" s="1"/>
      <c r="G476" s="6"/>
      <c r="H476" s="6"/>
      <c r="I476" s="6"/>
      <c r="K476" s="1"/>
      <c r="L476" s="6"/>
      <c r="M476" s="6"/>
      <c r="N476" s="6"/>
    </row>
    <row r="477" spans="1:14" x14ac:dyDescent="0.3">
      <c r="A477" s="1"/>
      <c r="B477" s="6"/>
      <c r="C477" s="6"/>
      <c r="D477" s="6"/>
      <c r="F477" s="1"/>
      <c r="G477" s="6"/>
      <c r="H477" s="6"/>
      <c r="I477" s="6"/>
      <c r="K477" s="1"/>
      <c r="L477" s="6"/>
      <c r="M477" s="6"/>
      <c r="N477" s="6"/>
    </row>
    <row r="478" spans="1:14" x14ac:dyDescent="0.3">
      <c r="A478" s="1"/>
      <c r="B478" s="6"/>
      <c r="C478" s="6"/>
      <c r="D478" s="6"/>
      <c r="F478" s="1"/>
      <c r="G478" s="6"/>
      <c r="H478" s="6"/>
      <c r="I478" s="6"/>
      <c r="K478" s="1"/>
      <c r="L478" s="6"/>
      <c r="M478" s="6"/>
      <c r="N478" s="6"/>
    </row>
    <row r="479" spans="1:14" x14ac:dyDescent="0.3">
      <c r="A479" s="1"/>
      <c r="B479" s="6"/>
      <c r="C479" s="6"/>
      <c r="D479" s="6"/>
      <c r="F479" s="1"/>
      <c r="G479" s="6"/>
      <c r="H479" s="6"/>
      <c r="I479" s="6"/>
      <c r="K479" s="1"/>
      <c r="L479" s="6"/>
      <c r="M479" s="6"/>
      <c r="N479" s="6"/>
    </row>
    <row r="480" spans="1:14" x14ac:dyDescent="0.3">
      <c r="A480" s="1"/>
      <c r="B480" s="6"/>
      <c r="C480" s="6"/>
      <c r="D480" s="6"/>
      <c r="F480" s="1"/>
      <c r="G480" s="6"/>
      <c r="H480" s="6"/>
      <c r="I480" s="6"/>
      <c r="K480" s="1"/>
      <c r="L480" s="6"/>
      <c r="M480" s="6"/>
      <c r="N480" s="6"/>
    </row>
    <row r="481" spans="1:14" x14ac:dyDescent="0.3">
      <c r="A481" s="1"/>
      <c r="B481" s="6"/>
      <c r="C481" s="6"/>
      <c r="D481" s="6"/>
      <c r="F481" s="1"/>
      <c r="G481" s="6"/>
      <c r="H481" s="6"/>
      <c r="I481" s="6"/>
      <c r="K481" s="1"/>
      <c r="L481" s="6"/>
      <c r="M481" s="6"/>
      <c r="N481" s="6"/>
    </row>
    <row r="482" spans="1:14" x14ac:dyDescent="0.3">
      <c r="A482" s="1"/>
      <c r="B482" s="6"/>
      <c r="C482" s="6"/>
      <c r="D482" s="6"/>
      <c r="F482" s="1"/>
      <c r="G482" s="6"/>
      <c r="H482" s="6"/>
      <c r="I482" s="6"/>
      <c r="K482" s="1"/>
      <c r="L482" s="6"/>
      <c r="M482" s="6"/>
      <c r="N482" s="6"/>
    </row>
  </sheetData>
  <mergeCells count="4">
    <mergeCell ref="Q1:T1"/>
    <mergeCell ref="A1:D1"/>
    <mergeCell ref="F1:I1"/>
    <mergeCell ref="K1:N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T398"/>
  <sheetViews>
    <sheetView zoomScaleNormal="100" workbookViewId="0">
      <selection activeCell="AR3" sqref="AR3"/>
    </sheetView>
  </sheetViews>
  <sheetFormatPr defaultRowHeight="14.4" x14ac:dyDescent="0.3"/>
  <cols>
    <col min="1" max="1" width="13.88671875" customWidth="1"/>
    <col min="2" max="2" width="17.88671875" customWidth="1"/>
    <col min="3" max="4" width="14" style="6" bestFit="1" customWidth="1"/>
    <col min="5" max="5" width="15" bestFit="1" customWidth="1"/>
    <col min="6" max="6" width="13.88671875" customWidth="1"/>
    <col min="7" max="7" width="17.88671875" customWidth="1"/>
    <col min="8" max="9" width="12.88671875" bestFit="1" customWidth="1"/>
    <col min="10" max="10" width="14" customWidth="1"/>
    <col min="11" max="11" width="11.88671875" bestFit="1" customWidth="1"/>
    <col min="12" max="12" width="17.5546875" customWidth="1"/>
    <col min="13" max="13" width="16" customWidth="1"/>
    <col min="14" max="14" width="13.109375" bestFit="1" customWidth="1"/>
    <col min="15" max="15" width="17.109375" bestFit="1" customWidth="1"/>
    <col min="16" max="16" width="12.88671875" bestFit="1" customWidth="1"/>
    <col min="17" max="17" width="16.5546875" customWidth="1"/>
    <col min="18" max="18" width="15.109375" customWidth="1"/>
    <col min="19" max="19" width="13.109375" bestFit="1" customWidth="1"/>
    <col min="20" max="20" width="14.109375" customWidth="1"/>
    <col min="21" max="21" width="12.109375" bestFit="1" customWidth="1"/>
    <col min="22" max="22" width="16.109375" bestFit="1" customWidth="1"/>
    <col min="23" max="23" width="17" customWidth="1"/>
    <col min="24" max="24" width="12.5546875" customWidth="1"/>
    <col min="25" max="25" width="12.5546875" bestFit="1" customWidth="1"/>
    <col min="26" max="26" width="17.88671875" bestFit="1" customWidth="1"/>
    <col min="27" max="27" width="19.5546875" customWidth="1"/>
    <col min="28" max="28" width="15.44140625" bestFit="1" customWidth="1"/>
    <col min="29" max="30" width="11.5546875" bestFit="1" customWidth="1"/>
    <col min="32" max="32" width="16.109375" bestFit="1" customWidth="1"/>
    <col min="33" max="33" width="12.109375" bestFit="1" customWidth="1"/>
    <col min="34" max="35" width="13.109375" bestFit="1" customWidth="1"/>
    <col min="37" max="37" width="16.109375" bestFit="1" customWidth="1"/>
    <col min="38" max="38" width="15.88671875" customWidth="1"/>
    <col min="39" max="40" width="11.5546875" bestFit="1" customWidth="1"/>
    <col min="43" max="43" width="16.109375" bestFit="1" customWidth="1"/>
    <col min="44" max="44" width="14.109375" bestFit="1" customWidth="1"/>
    <col min="45" max="45" width="14" bestFit="1" customWidth="1"/>
    <col min="46" max="46" width="14.109375" bestFit="1" customWidth="1"/>
  </cols>
  <sheetData>
    <row r="1" spans="1:46" x14ac:dyDescent="0.3">
      <c r="B1" s="221" t="s">
        <v>43</v>
      </c>
      <c r="C1" s="221"/>
      <c r="D1" s="221"/>
      <c r="E1" s="221"/>
      <c r="G1" s="221" t="s">
        <v>334</v>
      </c>
      <c r="H1" s="221"/>
      <c r="I1" s="221"/>
      <c r="J1" s="221"/>
      <c r="K1" s="2"/>
      <c r="L1" s="226" t="s">
        <v>335</v>
      </c>
      <c r="M1" s="226"/>
      <c r="N1" s="226"/>
      <c r="O1" s="226"/>
      <c r="P1" s="2"/>
      <c r="Q1" s="221" t="s">
        <v>336</v>
      </c>
      <c r="R1" s="221"/>
      <c r="S1" s="221"/>
      <c r="T1" s="221"/>
      <c r="V1" s="226" t="s">
        <v>337</v>
      </c>
      <c r="W1" s="226"/>
      <c r="X1" s="226"/>
      <c r="Y1" s="226"/>
      <c r="AA1" s="221" t="s">
        <v>338</v>
      </c>
      <c r="AB1" s="221"/>
      <c r="AC1" s="221"/>
      <c r="AD1" s="221"/>
      <c r="AF1" s="226" t="s">
        <v>339</v>
      </c>
      <c r="AG1" s="226"/>
      <c r="AH1" s="226"/>
      <c r="AI1" s="226"/>
      <c r="AK1" s="221" t="s">
        <v>340</v>
      </c>
      <c r="AL1" s="221"/>
      <c r="AM1" s="221"/>
      <c r="AN1" s="221"/>
      <c r="AQ1" s="222" t="s">
        <v>37</v>
      </c>
      <c r="AR1" s="222"/>
      <c r="AS1" s="222"/>
      <c r="AT1" s="222"/>
    </row>
    <row r="2" spans="1:46" x14ac:dyDescent="0.3">
      <c r="A2" t="s">
        <v>608</v>
      </c>
      <c r="B2" s="50" t="s">
        <v>46</v>
      </c>
      <c r="C2" s="52" t="s">
        <v>47</v>
      </c>
      <c r="D2" s="52" t="s">
        <v>38</v>
      </c>
      <c r="E2" s="50" t="s">
        <v>40</v>
      </c>
      <c r="F2" t="s">
        <v>341</v>
      </c>
      <c r="G2" s="50" t="s">
        <v>46</v>
      </c>
      <c r="H2" s="50" t="s">
        <v>47</v>
      </c>
      <c r="I2" s="50" t="s">
        <v>38</v>
      </c>
      <c r="J2" s="50" t="s">
        <v>40</v>
      </c>
      <c r="K2" t="s">
        <v>342</v>
      </c>
      <c r="L2" s="46" t="s">
        <v>46</v>
      </c>
      <c r="M2" s="46" t="s">
        <v>47</v>
      </c>
      <c r="N2" s="46" t="s">
        <v>38</v>
      </c>
      <c r="O2" s="46" t="s">
        <v>40</v>
      </c>
      <c r="P2" t="s">
        <v>343</v>
      </c>
      <c r="Q2" s="50" t="s">
        <v>46</v>
      </c>
      <c r="R2" s="50" t="s">
        <v>47</v>
      </c>
      <c r="S2" s="50" t="s">
        <v>38</v>
      </c>
      <c r="T2" s="50" t="s">
        <v>40</v>
      </c>
      <c r="V2" s="60" t="s">
        <v>46</v>
      </c>
      <c r="W2" s="60" t="s">
        <v>47</v>
      </c>
      <c r="X2" s="60" t="s">
        <v>38</v>
      </c>
      <c r="Y2" s="60" t="s">
        <v>40</v>
      </c>
      <c r="Z2" t="s">
        <v>344</v>
      </c>
      <c r="AA2" s="50" t="s">
        <v>46</v>
      </c>
      <c r="AB2" s="50" t="s">
        <v>47</v>
      </c>
      <c r="AC2" s="50" t="s">
        <v>38</v>
      </c>
      <c r="AD2" s="50" t="s">
        <v>40</v>
      </c>
      <c r="AE2" t="s">
        <v>345</v>
      </c>
      <c r="AF2" s="60" t="s">
        <v>46</v>
      </c>
      <c r="AG2" s="60" t="s">
        <v>47</v>
      </c>
      <c r="AH2" s="60" t="s">
        <v>38</v>
      </c>
      <c r="AI2" s="60" t="s">
        <v>40</v>
      </c>
      <c r="AJ2" t="s">
        <v>346</v>
      </c>
      <c r="AK2" s="50" t="s">
        <v>46</v>
      </c>
      <c r="AL2" s="50" t="s">
        <v>47</v>
      </c>
      <c r="AM2" s="50" t="s">
        <v>38</v>
      </c>
      <c r="AN2" s="50" t="s">
        <v>40</v>
      </c>
      <c r="AQ2" s="56" t="s">
        <v>46</v>
      </c>
      <c r="AR2" s="56" t="s">
        <v>47</v>
      </c>
      <c r="AS2" s="56" t="s">
        <v>38</v>
      </c>
      <c r="AT2" s="56" t="s">
        <v>40</v>
      </c>
    </row>
    <row r="3" spans="1:46" x14ac:dyDescent="0.3">
      <c r="B3" s="50" t="s">
        <v>49</v>
      </c>
      <c r="C3" s="185"/>
      <c r="D3" s="185"/>
      <c r="E3" s="185"/>
      <c r="G3" s="50" t="s">
        <v>49</v>
      </c>
      <c r="H3" s="185">
        <v>0</v>
      </c>
      <c r="I3" s="185">
        <v>0</v>
      </c>
      <c r="J3" s="185">
        <v>0</v>
      </c>
      <c r="L3" s="46" t="s">
        <v>49</v>
      </c>
      <c r="M3" s="186">
        <v>0</v>
      </c>
      <c r="N3" s="186">
        <v>0</v>
      </c>
      <c r="O3" s="186">
        <v>0</v>
      </c>
      <c r="Q3" s="50" t="s">
        <v>49</v>
      </c>
      <c r="R3" s="185">
        <v>0</v>
      </c>
      <c r="S3" s="185">
        <v>0</v>
      </c>
      <c r="T3" s="185">
        <v>0</v>
      </c>
      <c r="V3" s="46" t="s">
        <v>49</v>
      </c>
      <c r="W3" s="184">
        <v>40747.31</v>
      </c>
      <c r="X3" s="184">
        <v>1808.71</v>
      </c>
      <c r="Y3" s="184">
        <v>42556.02</v>
      </c>
      <c r="AA3" s="50" t="s">
        <v>49</v>
      </c>
      <c r="AB3" s="185" t="s">
        <v>607</v>
      </c>
      <c r="AC3" s="185">
        <v>697942.51</v>
      </c>
      <c r="AD3" s="185">
        <v>697942.51</v>
      </c>
      <c r="AF3" s="47" t="s">
        <v>49</v>
      </c>
      <c r="AG3" s="186">
        <v>0</v>
      </c>
      <c r="AH3" s="186">
        <v>1063184.4099999999</v>
      </c>
      <c r="AI3" s="186">
        <v>1063184.4099999999</v>
      </c>
      <c r="AK3" s="61">
        <v>44592</v>
      </c>
      <c r="AL3" s="185">
        <v>287626.99</v>
      </c>
      <c r="AM3" s="185">
        <v>155733.29999999999</v>
      </c>
      <c r="AN3" s="185">
        <v>443360.29</v>
      </c>
      <c r="AQ3" s="56" t="s">
        <v>49</v>
      </c>
      <c r="AR3" s="21">
        <f>SUMIF($A$2:$AO$2,AR$2,$A3:$AO3)</f>
        <v>328374.3</v>
      </c>
      <c r="AS3" s="21">
        <f>SUMIF($A$2:$AO$2,AS$2,$A3:$AO3)</f>
        <v>1918668.93</v>
      </c>
      <c r="AT3" s="21">
        <f>SUMIF($A$2:$AO$2,AT$2,$A3:$AO3)</f>
        <v>2247043.23</v>
      </c>
    </row>
    <row r="4" spans="1:46" x14ac:dyDescent="0.3">
      <c r="A4" s="1"/>
      <c r="B4" s="50" t="s">
        <v>50</v>
      </c>
      <c r="C4" s="185"/>
      <c r="D4" s="185"/>
      <c r="E4" s="185"/>
      <c r="F4" s="1"/>
      <c r="G4" s="50" t="s">
        <v>50</v>
      </c>
      <c r="H4" s="185">
        <v>6498375</v>
      </c>
      <c r="I4" s="185">
        <v>1403280.41</v>
      </c>
      <c r="J4" s="185">
        <v>7901655.4100000001</v>
      </c>
      <c r="K4" s="57"/>
      <c r="L4" s="59" t="s">
        <v>50</v>
      </c>
      <c r="M4" s="186">
        <v>0</v>
      </c>
      <c r="N4" s="186">
        <v>0</v>
      </c>
      <c r="O4" s="186">
        <v>0</v>
      </c>
      <c r="P4" s="57"/>
      <c r="Q4" s="50" t="s">
        <v>50</v>
      </c>
      <c r="R4" s="185">
        <v>0</v>
      </c>
      <c r="S4" s="185">
        <v>0</v>
      </c>
      <c r="T4" s="185">
        <v>0</v>
      </c>
      <c r="V4" s="46" t="s">
        <v>50</v>
      </c>
      <c r="W4" s="184">
        <v>40921.449999999997</v>
      </c>
      <c r="X4" s="184">
        <v>1681.09</v>
      </c>
      <c r="Y4" s="184">
        <v>42602.54</v>
      </c>
      <c r="Z4" s="31"/>
      <c r="AA4" s="52" t="s">
        <v>50</v>
      </c>
      <c r="AB4" s="185">
        <v>310291.67</v>
      </c>
      <c r="AC4" s="185">
        <v>229634.77</v>
      </c>
      <c r="AD4" s="185">
        <v>539926.43999999994</v>
      </c>
      <c r="AF4" s="47" t="s">
        <v>50</v>
      </c>
      <c r="AG4" s="186">
        <v>510333.74</v>
      </c>
      <c r="AH4" s="186">
        <v>353469.91</v>
      </c>
      <c r="AI4" s="186">
        <v>863803.65</v>
      </c>
      <c r="AK4" s="61">
        <v>44620</v>
      </c>
      <c r="AL4" s="185">
        <v>288213.14</v>
      </c>
      <c r="AM4" s="185">
        <v>142538.34</v>
      </c>
      <c r="AN4" s="185">
        <v>430751.48</v>
      </c>
      <c r="AQ4" s="56" t="s">
        <v>50</v>
      </c>
      <c r="AR4" s="21">
        <f t="shared" ref="AR4:AT35" si="0">SUMIF($A$2:$AO$2,AR$2,$A4:$AO4)</f>
        <v>7648135</v>
      </c>
      <c r="AS4" s="21">
        <f t="shared" si="0"/>
        <v>2130604.52</v>
      </c>
      <c r="AT4" s="21">
        <f t="shared" si="0"/>
        <v>9778739.5200000014</v>
      </c>
    </row>
    <row r="5" spans="1:46" x14ac:dyDescent="0.3">
      <c r="A5" s="1"/>
      <c r="B5" s="50" t="s">
        <v>51</v>
      </c>
      <c r="C5" s="185"/>
      <c r="D5" s="185"/>
      <c r="E5" s="185"/>
      <c r="F5" s="1"/>
      <c r="G5" s="50" t="s">
        <v>51</v>
      </c>
      <c r="H5" s="185">
        <v>0</v>
      </c>
      <c r="I5" s="185">
        <v>0</v>
      </c>
      <c r="J5" s="185">
        <v>0</v>
      </c>
      <c r="K5" s="57"/>
      <c r="L5" s="59" t="s">
        <v>51</v>
      </c>
      <c r="M5" s="186">
        <v>0</v>
      </c>
      <c r="N5" s="186">
        <v>0</v>
      </c>
      <c r="O5" s="186">
        <v>0</v>
      </c>
      <c r="P5" s="57"/>
      <c r="Q5" s="50" t="s">
        <v>51</v>
      </c>
      <c r="R5" s="185">
        <v>0</v>
      </c>
      <c r="S5" s="185">
        <v>0</v>
      </c>
      <c r="T5" s="185">
        <v>0</v>
      </c>
      <c r="V5" s="46" t="s">
        <v>51</v>
      </c>
      <c r="W5" s="184">
        <v>41071.5</v>
      </c>
      <c r="X5" s="184">
        <v>1531.04</v>
      </c>
      <c r="Y5" s="184">
        <v>42602.54</v>
      </c>
      <c r="Z5" s="31"/>
      <c r="AA5" s="52" t="s">
        <v>51</v>
      </c>
      <c r="AB5" s="185">
        <v>310308.61</v>
      </c>
      <c r="AC5" s="185">
        <v>219844.96</v>
      </c>
      <c r="AD5" s="185">
        <v>530153.56999999995</v>
      </c>
      <c r="AF5" s="47" t="s">
        <v>51</v>
      </c>
      <c r="AG5" s="186">
        <v>510361.59</v>
      </c>
      <c r="AH5" s="186">
        <v>338510.6</v>
      </c>
      <c r="AI5" s="186">
        <v>848872.19</v>
      </c>
      <c r="AK5" s="61">
        <v>44651</v>
      </c>
      <c r="AL5" s="185">
        <v>288769.51</v>
      </c>
      <c r="AM5" s="185">
        <v>135542.68</v>
      </c>
      <c r="AN5" s="185">
        <v>424312.19</v>
      </c>
      <c r="AQ5" s="56" t="s">
        <v>51</v>
      </c>
      <c r="AR5" s="21">
        <f t="shared" si="0"/>
        <v>1150511.21</v>
      </c>
      <c r="AS5" s="21">
        <f t="shared" si="0"/>
        <v>695429.28</v>
      </c>
      <c r="AT5" s="21">
        <f t="shared" si="0"/>
        <v>1845940.4899999998</v>
      </c>
    </row>
    <row r="6" spans="1:46" x14ac:dyDescent="0.3">
      <c r="A6" s="1"/>
      <c r="B6" s="50" t="s">
        <v>52</v>
      </c>
      <c r="C6" s="185"/>
      <c r="D6" s="185"/>
      <c r="E6" s="185"/>
      <c r="F6" s="1"/>
      <c r="G6" s="50" t="s">
        <v>52</v>
      </c>
      <c r="H6" s="185">
        <v>0</v>
      </c>
      <c r="I6" s="185">
        <v>0</v>
      </c>
      <c r="J6" s="185">
        <v>0</v>
      </c>
      <c r="K6" s="57"/>
      <c r="L6" s="59" t="s">
        <v>52</v>
      </c>
      <c r="M6" s="186">
        <v>0</v>
      </c>
      <c r="N6" s="186">
        <v>0</v>
      </c>
      <c r="O6" s="186">
        <v>0</v>
      </c>
      <c r="P6" s="57"/>
      <c r="Q6" s="50" t="s">
        <v>52</v>
      </c>
      <c r="R6" s="185">
        <v>0</v>
      </c>
      <c r="S6" s="185">
        <v>801529.89</v>
      </c>
      <c r="T6" s="185">
        <v>801529.89</v>
      </c>
      <c r="V6" s="46" t="s">
        <v>52</v>
      </c>
      <c r="W6" s="184">
        <v>41262.120000000003</v>
      </c>
      <c r="X6" s="184">
        <v>1381.79</v>
      </c>
      <c r="Y6" s="184">
        <v>42643.91</v>
      </c>
      <c r="Z6" s="31"/>
      <c r="AA6" s="52" t="s">
        <v>52</v>
      </c>
      <c r="AB6" s="185">
        <v>310432.01</v>
      </c>
      <c r="AC6" s="185">
        <v>264958.38</v>
      </c>
      <c r="AD6" s="185">
        <v>575390.39</v>
      </c>
      <c r="AF6" s="47" t="s">
        <v>52</v>
      </c>
      <c r="AG6" s="186">
        <v>510564.55</v>
      </c>
      <c r="AH6" s="186">
        <v>408133.56</v>
      </c>
      <c r="AI6" s="186">
        <v>918698.11</v>
      </c>
      <c r="AK6" s="61">
        <v>44681</v>
      </c>
      <c r="AL6" s="185">
        <v>289610.56</v>
      </c>
      <c r="AM6" s="185">
        <v>163845.97</v>
      </c>
      <c r="AN6" s="185">
        <v>453456.53</v>
      </c>
      <c r="AQ6" s="56" t="s">
        <v>52</v>
      </c>
      <c r="AR6" s="21">
        <f t="shared" si="0"/>
        <v>1151869.24</v>
      </c>
      <c r="AS6" s="21">
        <f t="shared" si="0"/>
        <v>1639849.59</v>
      </c>
      <c r="AT6" s="21">
        <f t="shared" si="0"/>
        <v>2791718.83</v>
      </c>
    </row>
    <row r="7" spans="1:46" x14ac:dyDescent="0.3">
      <c r="A7" s="1"/>
      <c r="B7" s="50" t="s">
        <v>53</v>
      </c>
      <c r="C7" s="185"/>
      <c r="D7" s="185"/>
      <c r="E7" s="185"/>
      <c r="F7" s="1"/>
      <c r="G7" s="50" t="s">
        <v>53</v>
      </c>
      <c r="H7" s="185">
        <v>0</v>
      </c>
      <c r="I7" s="185">
        <v>0</v>
      </c>
      <c r="J7" s="185">
        <v>0</v>
      </c>
      <c r="K7" s="57"/>
      <c r="L7" s="59" t="s">
        <v>53</v>
      </c>
      <c r="M7" s="186">
        <v>10463871.050000001</v>
      </c>
      <c r="N7" s="186">
        <v>1264912.8899999999</v>
      </c>
      <c r="O7" s="186">
        <v>11728783.939999999</v>
      </c>
      <c r="P7" s="57"/>
      <c r="Q7" s="50" t="s">
        <v>53</v>
      </c>
      <c r="R7" s="185">
        <v>0</v>
      </c>
      <c r="S7" s="185">
        <v>0</v>
      </c>
      <c r="T7" s="185">
        <v>0</v>
      </c>
      <c r="V7" s="46" t="s">
        <v>53</v>
      </c>
      <c r="W7" s="184">
        <v>41436.400000000001</v>
      </c>
      <c r="X7" s="184">
        <v>1231.17</v>
      </c>
      <c r="Y7" s="184">
        <v>42667.57</v>
      </c>
      <c r="Z7" s="31"/>
      <c r="AA7" s="52" t="s">
        <v>53</v>
      </c>
      <c r="AB7" s="185">
        <v>310618.32</v>
      </c>
      <c r="AC7" s="185">
        <v>216334.48</v>
      </c>
      <c r="AD7" s="185">
        <v>526952.80000000005</v>
      </c>
      <c r="AF7" s="47" t="s">
        <v>53</v>
      </c>
      <c r="AG7" s="186">
        <v>510870.96</v>
      </c>
      <c r="AH7" s="186">
        <v>333383.15000000002</v>
      </c>
      <c r="AI7" s="186">
        <v>844254.11</v>
      </c>
      <c r="AK7" s="61">
        <v>44712</v>
      </c>
      <c r="AL7" s="185">
        <v>290392.15999999997</v>
      </c>
      <c r="AM7" s="185">
        <v>133839.14000000001</v>
      </c>
      <c r="AN7" s="185">
        <v>424231.3</v>
      </c>
      <c r="AQ7" s="56" t="s">
        <v>53</v>
      </c>
      <c r="AR7" s="21">
        <f t="shared" si="0"/>
        <v>11617188.890000002</v>
      </c>
      <c r="AS7" s="21">
        <f t="shared" si="0"/>
        <v>1949700.83</v>
      </c>
      <c r="AT7" s="21">
        <f t="shared" si="0"/>
        <v>13566889.720000001</v>
      </c>
    </row>
    <row r="8" spans="1:46" x14ac:dyDescent="0.3">
      <c r="A8" s="1"/>
      <c r="B8" s="50" t="s">
        <v>54</v>
      </c>
      <c r="C8" s="185"/>
      <c r="D8" s="185"/>
      <c r="E8" s="185"/>
      <c r="F8" s="1"/>
      <c r="G8" s="50" t="s">
        <v>54</v>
      </c>
      <c r="H8" s="185">
        <v>0</v>
      </c>
      <c r="I8" s="185">
        <v>0</v>
      </c>
      <c r="J8" s="185">
        <v>0</v>
      </c>
      <c r="K8" s="57"/>
      <c r="L8" s="59" t="s">
        <v>54</v>
      </c>
      <c r="M8" s="186">
        <v>0</v>
      </c>
      <c r="N8" s="186">
        <v>0</v>
      </c>
      <c r="O8" s="186">
        <v>0</v>
      </c>
      <c r="P8" s="57"/>
      <c r="Q8" s="50" t="s">
        <v>54</v>
      </c>
      <c r="R8" s="185">
        <v>0</v>
      </c>
      <c r="S8" s="185">
        <v>0</v>
      </c>
      <c r="T8" s="185">
        <v>0</v>
      </c>
      <c r="V8" s="46" t="s">
        <v>54</v>
      </c>
      <c r="W8" s="184">
        <v>41657.5</v>
      </c>
      <c r="X8" s="184">
        <v>1081.03</v>
      </c>
      <c r="Y8" s="184">
        <v>42738.53</v>
      </c>
      <c r="Z8" s="31"/>
      <c r="AA8" s="52" t="s">
        <v>54</v>
      </c>
      <c r="AB8" s="185">
        <v>310817.93</v>
      </c>
      <c r="AC8" s="185">
        <v>229977.3</v>
      </c>
      <c r="AD8" s="185">
        <v>540795.23</v>
      </c>
      <c r="AF8" s="47" t="s">
        <v>54</v>
      </c>
      <c r="AG8" s="186">
        <v>511199.27</v>
      </c>
      <c r="AH8" s="186">
        <v>354553.5</v>
      </c>
      <c r="AI8" s="186">
        <v>865752.77</v>
      </c>
      <c r="AK8" s="61">
        <v>44742</v>
      </c>
      <c r="AL8" s="185">
        <v>291334.53999999998</v>
      </c>
      <c r="AM8" s="185">
        <v>142989.53</v>
      </c>
      <c r="AN8" s="185">
        <v>434324.07</v>
      </c>
      <c r="AQ8" s="56" t="s">
        <v>54</v>
      </c>
      <c r="AR8" s="21">
        <f t="shared" si="0"/>
        <v>1155009.24</v>
      </c>
      <c r="AS8" s="21">
        <f t="shared" si="0"/>
        <v>728601.36</v>
      </c>
      <c r="AT8" s="21">
        <f t="shared" si="0"/>
        <v>1883610.6</v>
      </c>
    </row>
    <row r="9" spans="1:46" x14ac:dyDescent="0.3">
      <c r="A9" s="1"/>
      <c r="B9" s="50" t="s">
        <v>55</v>
      </c>
      <c r="C9" s="185"/>
      <c r="D9" s="185"/>
      <c r="E9" s="185"/>
      <c r="F9" s="1"/>
      <c r="G9" s="50" t="s">
        <v>55</v>
      </c>
      <c r="H9" s="185">
        <v>0</v>
      </c>
      <c r="I9" s="185">
        <v>0</v>
      </c>
      <c r="J9" s="185">
        <v>0</v>
      </c>
      <c r="K9" s="57"/>
      <c r="L9" s="59" t="s">
        <v>55</v>
      </c>
      <c r="M9" s="186">
        <v>0</v>
      </c>
      <c r="N9" s="186">
        <v>0</v>
      </c>
      <c r="O9" s="186">
        <v>0</v>
      </c>
      <c r="P9" s="57"/>
      <c r="Q9" s="50" t="s">
        <v>55</v>
      </c>
      <c r="R9" s="185">
        <v>0</v>
      </c>
      <c r="S9" s="185">
        <v>0</v>
      </c>
      <c r="T9" s="185">
        <v>0</v>
      </c>
      <c r="V9" s="46" t="s">
        <v>55</v>
      </c>
      <c r="W9" s="184">
        <v>41872.29</v>
      </c>
      <c r="X9" s="183">
        <v>929.66</v>
      </c>
      <c r="Y9" s="184">
        <v>42801.95</v>
      </c>
      <c r="Z9" s="31"/>
      <c r="AA9" s="52" t="s">
        <v>55</v>
      </c>
      <c r="AB9" s="185">
        <v>311038.71999999997</v>
      </c>
      <c r="AC9" s="185">
        <v>228139.43</v>
      </c>
      <c r="AD9" s="185">
        <v>539178.15</v>
      </c>
      <c r="AF9" s="47" t="s">
        <v>55</v>
      </c>
      <c r="AG9" s="186">
        <v>511562.39</v>
      </c>
      <c r="AH9" s="186">
        <v>351873.08</v>
      </c>
      <c r="AI9" s="186">
        <v>863435.47</v>
      </c>
      <c r="AK9" s="61">
        <v>44773</v>
      </c>
      <c r="AL9" s="185">
        <v>292289.03999999998</v>
      </c>
      <c r="AM9" s="185">
        <v>141481.07999999999</v>
      </c>
      <c r="AN9" s="185">
        <v>433770.12</v>
      </c>
      <c r="AQ9" s="56" t="s">
        <v>55</v>
      </c>
      <c r="AR9" s="21">
        <f t="shared" si="0"/>
        <v>1156762.44</v>
      </c>
      <c r="AS9" s="21">
        <f t="shared" si="0"/>
        <v>722423.25</v>
      </c>
      <c r="AT9" s="21">
        <f t="shared" si="0"/>
        <v>1879185.69</v>
      </c>
    </row>
    <row r="10" spans="1:46" x14ac:dyDescent="0.3">
      <c r="A10" s="1"/>
      <c r="B10" s="50" t="s">
        <v>56</v>
      </c>
      <c r="C10" s="185"/>
      <c r="D10" s="185"/>
      <c r="E10" s="185"/>
      <c r="F10" s="1"/>
      <c r="G10" s="50" t="s">
        <v>56</v>
      </c>
      <c r="H10" s="185">
        <v>6390875</v>
      </c>
      <c r="I10" s="185">
        <v>2253986.7599999998</v>
      </c>
      <c r="J10" s="185">
        <v>8644861.7599999998</v>
      </c>
      <c r="K10" s="57"/>
      <c r="L10" s="59" t="s">
        <v>56</v>
      </c>
      <c r="M10" s="186">
        <v>0</v>
      </c>
      <c r="N10" s="186">
        <v>0</v>
      </c>
      <c r="O10" s="186">
        <v>0</v>
      </c>
      <c r="P10" s="57"/>
      <c r="Q10" s="50" t="s">
        <v>56</v>
      </c>
      <c r="R10" s="185">
        <v>0</v>
      </c>
      <c r="S10" s="185">
        <v>0</v>
      </c>
      <c r="T10" s="185">
        <v>0</v>
      </c>
      <c r="V10" s="46" t="s">
        <v>56</v>
      </c>
      <c r="W10" s="184">
        <v>42094.36</v>
      </c>
      <c r="X10" s="183">
        <v>777.4</v>
      </c>
      <c r="Y10" s="184">
        <v>42871.76</v>
      </c>
      <c r="Z10" s="31"/>
      <c r="AA10" s="52" t="s">
        <v>56</v>
      </c>
      <c r="AB10" s="185">
        <v>311291.87</v>
      </c>
      <c r="AC10" s="185">
        <v>233885.1</v>
      </c>
      <c r="AD10" s="185">
        <v>545176.97</v>
      </c>
      <c r="AF10" s="47" t="s">
        <v>56</v>
      </c>
      <c r="AG10" s="186">
        <v>511978.74</v>
      </c>
      <c r="AH10" s="186">
        <v>360922.49</v>
      </c>
      <c r="AI10" s="186">
        <v>872901.23</v>
      </c>
      <c r="AK10" s="61">
        <v>44804</v>
      </c>
      <c r="AL10" s="185">
        <v>293285.14</v>
      </c>
      <c r="AM10" s="185">
        <v>144796.07</v>
      </c>
      <c r="AN10" s="185">
        <v>438081.21</v>
      </c>
      <c r="AQ10" s="56" t="s">
        <v>56</v>
      </c>
      <c r="AR10" s="21">
        <f t="shared" si="0"/>
        <v>7549525.1100000003</v>
      </c>
      <c r="AS10" s="21">
        <f t="shared" si="0"/>
        <v>2994367.82</v>
      </c>
      <c r="AT10" s="21">
        <f t="shared" si="0"/>
        <v>10543892.930000002</v>
      </c>
    </row>
    <row r="11" spans="1:46" x14ac:dyDescent="0.3">
      <c r="A11" s="1"/>
      <c r="B11" s="50" t="s">
        <v>57</v>
      </c>
      <c r="C11" s="185"/>
      <c r="D11" s="185"/>
      <c r="E11" s="185"/>
      <c r="F11" s="1"/>
      <c r="G11" s="50" t="s">
        <v>57</v>
      </c>
      <c r="H11" s="185">
        <v>0</v>
      </c>
      <c r="I11" s="185">
        <v>0</v>
      </c>
      <c r="J11" s="185">
        <v>0</v>
      </c>
      <c r="K11" s="57"/>
      <c r="L11" s="59" t="s">
        <v>57</v>
      </c>
      <c r="M11" s="186">
        <v>0</v>
      </c>
      <c r="N11" s="186">
        <v>0</v>
      </c>
      <c r="O11" s="186">
        <v>0</v>
      </c>
      <c r="P11" s="57"/>
      <c r="Q11" s="50" t="s">
        <v>57</v>
      </c>
      <c r="R11" s="185">
        <v>0</v>
      </c>
      <c r="S11" s="185">
        <v>0</v>
      </c>
      <c r="T11" s="185">
        <v>0</v>
      </c>
      <c r="V11" s="46" t="s">
        <v>57</v>
      </c>
      <c r="W11" s="184">
        <v>42350.49</v>
      </c>
      <c r="X11" s="183">
        <v>624.54999999999995</v>
      </c>
      <c r="Y11" s="184">
        <v>42975.040000000001</v>
      </c>
      <c r="Z11" s="31"/>
      <c r="AA11" s="52" t="s">
        <v>57</v>
      </c>
      <c r="AB11" s="185">
        <v>311545.01</v>
      </c>
      <c r="AC11" s="185">
        <v>232003.83</v>
      </c>
      <c r="AD11" s="185">
        <v>543548.84</v>
      </c>
      <c r="AF11" s="47" t="s">
        <v>57</v>
      </c>
      <c r="AG11" s="186">
        <v>512395.09</v>
      </c>
      <c r="AH11" s="186">
        <v>358180.57</v>
      </c>
      <c r="AI11" s="186">
        <v>870575.66</v>
      </c>
      <c r="AK11" s="61">
        <v>44834</v>
      </c>
      <c r="AL11" s="185">
        <v>294351.65999999997</v>
      </c>
      <c r="AM11" s="185">
        <v>144081.22</v>
      </c>
      <c r="AN11" s="185">
        <v>438432.88</v>
      </c>
      <c r="AQ11" s="56" t="s">
        <v>57</v>
      </c>
      <c r="AR11" s="21">
        <f t="shared" si="0"/>
        <v>1160642.25</v>
      </c>
      <c r="AS11" s="21">
        <f t="shared" si="0"/>
        <v>734890.16999999993</v>
      </c>
      <c r="AT11" s="21">
        <f t="shared" si="0"/>
        <v>1895532.42</v>
      </c>
    </row>
    <row r="12" spans="1:46" x14ac:dyDescent="0.3">
      <c r="A12" s="1"/>
      <c r="B12" s="50" t="s">
        <v>58</v>
      </c>
      <c r="C12" s="185"/>
      <c r="D12" s="185"/>
      <c r="E12" s="185"/>
      <c r="F12" s="1"/>
      <c r="G12" s="50" t="s">
        <v>58</v>
      </c>
      <c r="H12" s="185">
        <v>0</v>
      </c>
      <c r="I12" s="185">
        <v>0</v>
      </c>
      <c r="J12" s="185">
        <v>0</v>
      </c>
      <c r="K12" s="57"/>
      <c r="L12" s="59" t="s">
        <v>58</v>
      </c>
      <c r="M12" s="186">
        <v>0</v>
      </c>
      <c r="N12" s="186">
        <v>0</v>
      </c>
      <c r="O12" s="186">
        <v>0</v>
      </c>
      <c r="P12" s="57"/>
      <c r="Q12" s="50" t="s">
        <v>58</v>
      </c>
      <c r="R12" s="185">
        <v>0</v>
      </c>
      <c r="S12" s="185">
        <v>1185830.97</v>
      </c>
      <c r="T12" s="185">
        <v>1185830.97</v>
      </c>
      <c r="V12" s="46" t="s">
        <v>58</v>
      </c>
      <c r="W12" s="184">
        <v>42582.49</v>
      </c>
      <c r="X12" s="183">
        <v>470.12</v>
      </c>
      <c r="Y12" s="184">
        <v>43052.61</v>
      </c>
      <c r="Z12" s="31"/>
      <c r="AA12" s="52" t="s">
        <v>58</v>
      </c>
      <c r="AB12" s="185">
        <v>311830.52</v>
      </c>
      <c r="AC12" s="185">
        <v>237584.92</v>
      </c>
      <c r="AD12" s="185">
        <v>549415.43999999994</v>
      </c>
      <c r="AF12" s="47" t="s">
        <v>58</v>
      </c>
      <c r="AG12" s="186">
        <v>512864.67</v>
      </c>
      <c r="AH12" s="186">
        <v>366991.6</v>
      </c>
      <c r="AI12" s="186">
        <v>879856.27</v>
      </c>
      <c r="AK12" s="61">
        <v>44865</v>
      </c>
      <c r="AL12" s="185">
        <v>295409.2</v>
      </c>
      <c r="AM12" s="185">
        <v>146888.82999999999</v>
      </c>
      <c r="AN12" s="185">
        <v>442298.03</v>
      </c>
      <c r="AQ12" s="56" t="s">
        <v>58</v>
      </c>
      <c r="AR12" s="21">
        <f t="shared" si="0"/>
        <v>1162686.8799999999</v>
      </c>
      <c r="AS12" s="21">
        <f t="shared" si="0"/>
        <v>1937766.44</v>
      </c>
      <c r="AT12" s="21">
        <f t="shared" si="0"/>
        <v>3100453.3200000003</v>
      </c>
    </row>
    <row r="13" spans="1:46" x14ac:dyDescent="0.3">
      <c r="A13" s="1"/>
      <c r="B13" s="50" t="s">
        <v>59</v>
      </c>
      <c r="C13" s="185"/>
      <c r="D13" s="185"/>
      <c r="E13" s="185"/>
      <c r="F13" s="1"/>
      <c r="G13" s="50" t="s">
        <v>59</v>
      </c>
      <c r="H13" s="185">
        <v>0</v>
      </c>
      <c r="I13" s="185">
        <v>0</v>
      </c>
      <c r="J13" s="185">
        <v>0</v>
      </c>
      <c r="K13" s="57"/>
      <c r="L13" s="59" t="s">
        <v>59</v>
      </c>
      <c r="M13" s="186">
        <v>10785417.300000001</v>
      </c>
      <c r="N13" s="186">
        <v>3491549.75</v>
      </c>
      <c r="O13" s="186">
        <v>14276967.050000001</v>
      </c>
      <c r="P13" s="57"/>
      <c r="Q13" s="50" t="s">
        <v>59</v>
      </c>
      <c r="R13" s="185">
        <v>0</v>
      </c>
      <c r="S13" s="185">
        <v>0</v>
      </c>
      <c r="T13" s="185">
        <v>0</v>
      </c>
      <c r="V13" s="46" t="s">
        <v>59</v>
      </c>
      <c r="W13" s="184">
        <v>42802.48</v>
      </c>
      <c r="X13" s="183">
        <v>314.45</v>
      </c>
      <c r="Y13" s="184">
        <v>43116.93</v>
      </c>
      <c r="Z13" s="31"/>
      <c r="AA13" s="52" t="s">
        <v>59</v>
      </c>
      <c r="AB13" s="185">
        <v>312123.19</v>
      </c>
      <c r="AC13" s="185">
        <v>220903.1</v>
      </c>
      <c r="AD13" s="185">
        <v>533026.29</v>
      </c>
      <c r="AF13" s="47" t="s">
        <v>59</v>
      </c>
      <c r="AG13" s="186">
        <v>513346.01</v>
      </c>
      <c r="AH13" s="186">
        <v>341355.76</v>
      </c>
      <c r="AI13" s="186">
        <v>854701.77</v>
      </c>
      <c r="AK13" s="61">
        <v>44895</v>
      </c>
      <c r="AL13" s="185">
        <v>296439.25</v>
      </c>
      <c r="AM13" s="185">
        <v>136729.12</v>
      </c>
      <c r="AN13" s="185">
        <v>433168.37</v>
      </c>
      <c r="AQ13" s="56" t="s">
        <v>59</v>
      </c>
      <c r="AR13" s="21">
        <f t="shared" si="0"/>
        <v>11950128.23</v>
      </c>
      <c r="AS13" s="21">
        <f t="shared" si="0"/>
        <v>4190852.1800000006</v>
      </c>
      <c r="AT13" s="21">
        <f t="shared" si="0"/>
        <v>16140980.409999998</v>
      </c>
    </row>
    <row r="14" spans="1:46" x14ac:dyDescent="0.3">
      <c r="A14" s="1"/>
      <c r="B14" s="50" t="s">
        <v>60</v>
      </c>
      <c r="C14" s="185"/>
      <c r="D14" s="185"/>
      <c r="E14" s="185"/>
      <c r="F14" s="1"/>
      <c r="G14" s="50" t="s">
        <v>60</v>
      </c>
      <c r="H14" s="185">
        <v>0</v>
      </c>
      <c r="I14" s="185">
        <v>0</v>
      </c>
      <c r="J14" s="185">
        <v>0</v>
      </c>
      <c r="K14" s="57"/>
      <c r="L14" s="59" t="s">
        <v>60</v>
      </c>
      <c r="M14" s="186">
        <v>0</v>
      </c>
      <c r="N14" s="186">
        <v>0</v>
      </c>
      <c r="O14" s="186">
        <v>0</v>
      </c>
      <c r="P14" s="57"/>
      <c r="Q14" s="50" t="s">
        <v>60</v>
      </c>
      <c r="R14" s="185">
        <v>0</v>
      </c>
      <c r="S14" s="185">
        <v>0</v>
      </c>
      <c r="T14" s="185">
        <v>0</v>
      </c>
      <c r="V14" s="46" t="s">
        <v>60</v>
      </c>
      <c r="W14" s="184">
        <v>43024.160000000003</v>
      </c>
      <c r="X14" s="183">
        <v>157.75</v>
      </c>
      <c r="Y14" s="184">
        <v>43181.91</v>
      </c>
      <c r="Z14" s="31"/>
      <c r="AA14" s="52" t="s">
        <v>60</v>
      </c>
      <c r="AB14" s="185">
        <v>312406.36</v>
      </c>
      <c r="AC14" s="185">
        <v>211767.7</v>
      </c>
      <c r="AD14" s="185">
        <v>524174.06</v>
      </c>
      <c r="AF14" s="47" t="s">
        <v>60</v>
      </c>
      <c r="AG14" s="186">
        <v>513811.74</v>
      </c>
      <c r="AH14" s="186">
        <v>327398.17</v>
      </c>
      <c r="AI14" s="186">
        <v>841209.91</v>
      </c>
      <c r="AK14" s="61">
        <v>44926</v>
      </c>
      <c r="AL14" s="185">
        <v>297513.32</v>
      </c>
      <c r="AM14" s="185">
        <v>131796.69</v>
      </c>
      <c r="AN14" s="185">
        <v>429310.01</v>
      </c>
      <c r="AQ14" s="56" t="s">
        <v>60</v>
      </c>
      <c r="AR14" s="21">
        <f t="shared" si="0"/>
        <v>1166755.58</v>
      </c>
      <c r="AS14" s="21">
        <f t="shared" si="0"/>
        <v>671120.31</v>
      </c>
      <c r="AT14" s="21">
        <f t="shared" si="0"/>
        <v>1837875.89</v>
      </c>
    </row>
    <row r="15" spans="1:46" x14ac:dyDescent="0.3">
      <c r="A15" s="1"/>
      <c r="B15" s="50" t="s">
        <v>61</v>
      </c>
      <c r="C15" s="185"/>
      <c r="D15" s="185"/>
      <c r="E15" s="185"/>
      <c r="F15" s="1"/>
      <c r="G15" s="50" t="s">
        <v>61</v>
      </c>
      <c r="H15" s="185">
        <v>0</v>
      </c>
      <c r="I15" s="185">
        <v>0</v>
      </c>
      <c r="J15" s="185">
        <v>0</v>
      </c>
      <c r="K15" s="57"/>
      <c r="L15" s="59" t="s">
        <v>61</v>
      </c>
      <c r="M15" s="186">
        <v>0</v>
      </c>
      <c r="N15" s="186">
        <v>0</v>
      </c>
      <c r="O15" s="186">
        <v>0</v>
      </c>
      <c r="P15" s="57"/>
      <c r="Q15" s="50" t="s">
        <v>61</v>
      </c>
      <c r="R15" s="185">
        <v>0</v>
      </c>
      <c r="S15" s="185">
        <v>0</v>
      </c>
      <c r="T15" s="185">
        <v>0</v>
      </c>
      <c r="Y15" s="1"/>
      <c r="Z15" s="31"/>
      <c r="AA15" s="52" t="s">
        <v>61</v>
      </c>
      <c r="AB15" s="185">
        <v>312739.77</v>
      </c>
      <c r="AC15" s="185">
        <v>231852.42</v>
      </c>
      <c r="AD15" s="185">
        <v>544592.18999999994</v>
      </c>
      <c r="AF15" s="47" t="s">
        <v>61</v>
      </c>
      <c r="AG15" s="186">
        <v>514360.09</v>
      </c>
      <c r="AH15" s="186">
        <v>358610.27</v>
      </c>
      <c r="AI15" s="186">
        <v>872970.36</v>
      </c>
      <c r="AK15" s="61">
        <v>44957</v>
      </c>
      <c r="AL15" s="185">
        <v>298673.90000000002</v>
      </c>
      <c r="AM15" s="185">
        <v>143849.70000000001</v>
      </c>
      <c r="AN15" s="185">
        <v>442523.6</v>
      </c>
      <c r="AQ15" s="56" t="s">
        <v>61</v>
      </c>
      <c r="AR15" s="21">
        <f t="shared" si="0"/>
        <v>1125773.7600000002</v>
      </c>
      <c r="AS15" s="21">
        <f t="shared" si="0"/>
        <v>734312.39000000013</v>
      </c>
      <c r="AT15" s="21">
        <f t="shared" si="0"/>
        <v>1860086.15</v>
      </c>
    </row>
    <row r="16" spans="1:46" x14ac:dyDescent="0.3">
      <c r="A16" s="1"/>
      <c r="B16" s="50" t="s">
        <v>62</v>
      </c>
      <c r="C16" s="185"/>
      <c r="D16" s="185"/>
      <c r="E16" s="185"/>
      <c r="F16" s="1"/>
      <c r="G16" s="50" t="s">
        <v>62</v>
      </c>
      <c r="H16" s="185">
        <v>6479250</v>
      </c>
      <c r="I16" s="185">
        <v>5452075.6299999999</v>
      </c>
      <c r="J16" s="185">
        <v>11931325.630000001</v>
      </c>
      <c r="K16" s="57"/>
      <c r="L16" s="59" t="s">
        <v>62</v>
      </c>
      <c r="M16" s="186">
        <v>0</v>
      </c>
      <c r="N16" s="186">
        <v>0</v>
      </c>
      <c r="O16" s="186">
        <v>0</v>
      </c>
      <c r="P16" s="57"/>
      <c r="Q16" s="50" t="s">
        <v>62</v>
      </c>
      <c r="R16" s="185">
        <v>0</v>
      </c>
      <c r="S16" s="185">
        <v>0</v>
      </c>
      <c r="T16" s="185">
        <v>0</v>
      </c>
      <c r="Y16" s="1"/>
      <c r="Z16" s="31"/>
      <c r="AA16" s="52" t="s">
        <v>62</v>
      </c>
      <c r="AB16" s="185">
        <v>313074.62</v>
      </c>
      <c r="AC16" s="185">
        <v>215533.47</v>
      </c>
      <c r="AD16" s="185">
        <v>528608.09</v>
      </c>
      <c r="AF16" s="47" t="s">
        <v>62</v>
      </c>
      <c r="AG16" s="186">
        <v>514910.83</v>
      </c>
      <c r="AH16" s="186">
        <v>333541.21999999997</v>
      </c>
      <c r="AI16" s="186">
        <v>848452.05</v>
      </c>
      <c r="AK16" s="61">
        <v>44985</v>
      </c>
      <c r="AL16" s="185">
        <v>299845.94</v>
      </c>
      <c r="AM16" s="185">
        <v>134336.38</v>
      </c>
      <c r="AN16" s="185">
        <v>434182.32</v>
      </c>
      <c r="AQ16" s="56" t="s">
        <v>62</v>
      </c>
      <c r="AR16" s="21">
        <f t="shared" si="0"/>
        <v>7607081.3900000006</v>
      </c>
      <c r="AS16" s="21">
        <f t="shared" si="0"/>
        <v>6135486.6999999993</v>
      </c>
      <c r="AT16" s="21">
        <f t="shared" si="0"/>
        <v>13742568.090000002</v>
      </c>
    </row>
    <row r="17" spans="1:46" x14ac:dyDescent="0.3">
      <c r="A17" s="1"/>
      <c r="B17" s="50" t="s">
        <v>63</v>
      </c>
      <c r="C17" s="185"/>
      <c r="D17" s="185"/>
      <c r="E17" s="185"/>
      <c r="F17" s="1"/>
      <c r="G17" s="50" t="s">
        <v>63</v>
      </c>
      <c r="H17" s="185">
        <v>0</v>
      </c>
      <c r="I17" s="185">
        <v>0</v>
      </c>
      <c r="J17" s="185">
        <v>0</v>
      </c>
      <c r="K17" s="57"/>
      <c r="L17" s="59" t="s">
        <v>63</v>
      </c>
      <c r="M17" s="186">
        <v>0</v>
      </c>
      <c r="N17" s="186">
        <v>0</v>
      </c>
      <c r="O17" s="186">
        <v>0</v>
      </c>
      <c r="P17" s="57"/>
      <c r="Q17" s="50" t="s">
        <v>63</v>
      </c>
      <c r="R17" s="185">
        <v>0</v>
      </c>
      <c r="S17" s="185">
        <v>0</v>
      </c>
      <c r="T17" s="185">
        <v>0</v>
      </c>
      <c r="Y17" s="1"/>
      <c r="Z17" s="31"/>
      <c r="AA17" s="52" t="s">
        <v>63</v>
      </c>
      <c r="AB17" s="185">
        <v>313387.48</v>
      </c>
      <c r="AC17" s="185">
        <v>199440.99</v>
      </c>
      <c r="AD17" s="185">
        <v>512828.47</v>
      </c>
      <c r="AF17" s="47" t="s">
        <v>63</v>
      </c>
      <c r="AG17" s="186">
        <v>515425.38</v>
      </c>
      <c r="AH17" s="186">
        <v>308799.65999999997</v>
      </c>
      <c r="AI17" s="186">
        <v>824225.04</v>
      </c>
      <c r="AK17" s="61">
        <v>45016</v>
      </c>
      <c r="AL17" s="185">
        <v>300839.45</v>
      </c>
      <c r="AM17" s="185">
        <v>123286.38</v>
      </c>
      <c r="AN17" s="185">
        <v>424125.83</v>
      </c>
      <c r="AQ17" s="56" t="s">
        <v>63</v>
      </c>
      <c r="AR17" s="21">
        <f t="shared" si="0"/>
        <v>1129652.31</v>
      </c>
      <c r="AS17" s="21">
        <f t="shared" si="0"/>
        <v>631527.03</v>
      </c>
      <c r="AT17" s="21">
        <f t="shared" si="0"/>
        <v>1761179.34</v>
      </c>
    </row>
    <row r="18" spans="1:46" x14ac:dyDescent="0.3">
      <c r="A18" s="1"/>
      <c r="B18" s="50" t="s">
        <v>64</v>
      </c>
      <c r="C18" s="185"/>
      <c r="D18" s="185"/>
      <c r="E18" s="185"/>
      <c r="F18" s="1"/>
      <c r="G18" s="50" t="s">
        <v>64</v>
      </c>
      <c r="H18" s="185">
        <v>0</v>
      </c>
      <c r="I18" s="185">
        <v>0</v>
      </c>
      <c r="J18" s="185">
        <v>0</v>
      </c>
      <c r="K18" s="57"/>
      <c r="L18" s="59" t="s">
        <v>64</v>
      </c>
      <c r="M18" s="186">
        <v>0</v>
      </c>
      <c r="N18" s="186">
        <v>0</v>
      </c>
      <c r="O18" s="186">
        <v>0</v>
      </c>
      <c r="P18" s="57"/>
      <c r="Q18" s="50" t="s">
        <v>64</v>
      </c>
      <c r="R18" s="185">
        <v>0</v>
      </c>
      <c r="S18" s="185">
        <v>3845962.23</v>
      </c>
      <c r="T18" s="185">
        <v>3845962.23</v>
      </c>
      <c r="Y18" s="1"/>
      <c r="Z18" s="31"/>
      <c r="AA18" s="52" t="s">
        <v>64</v>
      </c>
      <c r="AB18" s="185">
        <v>313744.90999999997</v>
      </c>
      <c r="AC18" s="185">
        <v>233228.26</v>
      </c>
      <c r="AD18" s="185">
        <v>546973.17000000004</v>
      </c>
      <c r="AF18" s="47" t="s">
        <v>64</v>
      </c>
      <c r="AG18" s="186">
        <v>516013.24</v>
      </c>
      <c r="AH18" s="186">
        <v>361276.58</v>
      </c>
      <c r="AI18" s="186">
        <v>877289.82</v>
      </c>
      <c r="AK18" s="61">
        <v>45046</v>
      </c>
      <c r="AL18" s="185">
        <v>302046.33</v>
      </c>
      <c r="AM18" s="185">
        <v>144518.78</v>
      </c>
      <c r="AN18" s="185">
        <v>446565.11</v>
      </c>
      <c r="AQ18" s="56" t="s">
        <v>64</v>
      </c>
      <c r="AR18" s="21">
        <f t="shared" si="0"/>
        <v>1131804.48</v>
      </c>
      <c r="AS18" s="21">
        <f t="shared" si="0"/>
        <v>4584985.8500000006</v>
      </c>
      <c r="AT18" s="21">
        <f t="shared" si="0"/>
        <v>5716790.330000001</v>
      </c>
    </row>
    <row r="19" spans="1:46" x14ac:dyDescent="0.3">
      <c r="A19" s="1"/>
      <c r="B19" s="50" t="s">
        <v>65</v>
      </c>
      <c r="C19" s="185"/>
      <c r="D19" s="185"/>
      <c r="E19" s="185"/>
      <c r="F19" s="1"/>
      <c r="G19" s="50" t="s">
        <v>65</v>
      </c>
      <c r="H19" s="185">
        <v>0</v>
      </c>
      <c r="I19" s="185">
        <v>0</v>
      </c>
      <c r="J19" s="185">
        <v>0</v>
      </c>
      <c r="K19" s="57"/>
      <c r="L19" s="59" t="s">
        <v>65</v>
      </c>
      <c r="M19" s="186">
        <v>10100861.189999999</v>
      </c>
      <c r="N19" s="186">
        <v>4995094.4000000004</v>
      </c>
      <c r="O19" s="186">
        <v>15095955.59</v>
      </c>
      <c r="P19" s="57"/>
      <c r="Q19" s="50" t="s">
        <v>65</v>
      </c>
      <c r="R19" s="185">
        <v>0</v>
      </c>
      <c r="S19" s="185">
        <v>0</v>
      </c>
      <c r="T19" s="185">
        <v>0</v>
      </c>
      <c r="Y19" s="1"/>
      <c r="Z19" s="31"/>
      <c r="AA19" s="52" t="s">
        <v>65</v>
      </c>
      <c r="AB19" s="185">
        <v>314037.95</v>
      </c>
      <c r="AC19" s="185">
        <v>196084.11</v>
      </c>
      <c r="AD19" s="185">
        <v>510122.06</v>
      </c>
      <c r="AF19" s="47" t="s">
        <v>65</v>
      </c>
      <c r="AG19" s="186">
        <v>516495.2</v>
      </c>
      <c r="AH19" s="186">
        <v>303914.89</v>
      </c>
      <c r="AI19" s="186">
        <v>820410.09</v>
      </c>
      <c r="AK19" s="61">
        <v>45077</v>
      </c>
      <c r="AL19" s="185">
        <v>303042.2</v>
      </c>
      <c r="AM19" s="185">
        <v>121254.42</v>
      </c>
      <c r="AN19" s="185">
        <v>424296.62</v>
      </c>
      <c r="AQ19" s="56" t="s">
        <v>65</v>
      </c>
      <c r="AR19" s="21">
        <f t="shared" si="0"/>
        <v>11234436.539999997</v>
      </c>
      <c r="AS19" s="21">
        <f t="shared" si="0"/>
        <v>5616347.8200000003</v>
      </c>
      <c r="AT19" s="21">
        <f t="shared" si="0"/>
        <v>16850784.359999999</v>
      </c>
    </row>
    <row r="20" spans="1:46" x14ac:dyDescent="0.3">
      <c r="A20" s="1"/>
      <c r="B20" s="50" t="s">
        <v>66</v>
      </c>
      <c r="C20" s="185"/>
      <c r="D20" s="185"/>
      <c r="E20" s="185"/>
      <c r="F20" s="1"/>
      <c r="G20" s="50" t="s">
        <v>66</v>
      </c>
      <c r="H20" s="185">
        <v>0</v>
      </c>
      <c r="I20" s="185">
        <v>0</v>
      </c>
      <c r="J20" s="185">
        <v>0</v>
      </c>
      <c r="K20" s="57"/>
      <c r="L20" s="59" t="s">
        <v>66</v>
      </c>
      <c r="M20" s="186">
        <v>0</v>
      </c>
      <c r="N20" s="186">
        <v>0</v>
      </c>
      <c r="O20" s="186">
        <v>0</v>
      </c>
      <c r="P20" s="57"/>
      <c r="Q20" s="50" t="s">
        <v>66</v>
      </c>
      <c r="R20" s="185">
        <v>0</v>
      </c>
      <c r="S20" s="185">
        <v>0</v>
      </c>
      <c r="T20" s="185">
        <v>0</v>
      </c>
      <c r="Y20" s="1"/>
      <c r="Z20" s="31"/>
      <c r="AA20" s="52" t="s">
        <v>66</v>
      </c>
      <c r="AB20" s="185">
        <v>314362.71000000002</v>
      </c>
      <c r="AC20" s="185">
        <v>215297.13</v>
      </c>
      <c r="AD20" s="185">
        <v>529659.84</v>
      </c>
      <c r="AF20" s="47" t="s">
        <v>66</v>
      </c>
      <c r="AG20" s="186">
        <v>517029.33</v>
      </c>
      <c r="AH20" s="186">
        <v>333858.61</v>
      </c>
      <c r="AI20" s="186">
        <v>850887.94</v>
      </c>
      <c r="AK20" s="61">
        <v>45107</v>
      </c>
      <c r="AL20" s="185">
        <v>304246.36</v>
      </c>
      <c r="AM20" s="185">
        <v>134017.96</v>
      </c>
      <c r="AN20" s="185">
        <v>438264.32000000001</v>
      </c>
      <c r="AQ20" s="56" t="s">
        <v>66</v>
      </c>
      <c r="AR20" s="21">
        <f t="shared" si="0"/>
        <v>1135638.3999999999</v>
      </c>
      <c r="AS20" s="21">
        <f t="shared" si="0"/>
        <v>683173.7</v>
      </c>
      <c r="AT20" s="21">
        <f t="shared" si="0"/>
        <v>1818812.0999999999</v>
      </c>
    </row>
    <row r="21" spans="1:46" x14ac:dyDescent="0.3">
      <c r="A21" s="1"/>
      <c r="B21" s="50" t="s">
        <v>67</v>
      </c>
      <c r="C21" s="185"/>
      <c r="D21" s="185"/>
      <c r="E21" s="185"/>
      <c r="F21" s="1"/>
      <c r="G21" s="50" t="s">
        <v>67</v>
      </c>
      <c r="H21" s="185">
        <v>0</v>
      </c>
      <c r="I21" s="185">
        <v>0</v>
      </c>
      <c r="J21" s="185">
        <v>0</v>
      </c>
      <c r="K21" s="57"/>
      <c r="L21" s="59" t="s">
        <v>67</v>
      </c>
      <c r="M21" s="186">
        <v>0</v>
      </c>
      <c r="N21" s="186">
        <v>0</v>
      </c>
      <c r="O21" s="186">
        <v>0</v>
      </c>
      <c r="P21" s="57"/>
      <c r="Q21" s="50" t="s">
        <v>67</v>
      </c>
      <c r="R21" s="185">
        <v>0</v>
      </c>
      <c r="S21" s="185">
        <v>0</v>
      </c>
      <c r="T21" s="185">
        <v>0</v>
      </c>
      <c r="Y21" s="1"/>
      <c r="Z21" s="31"/>
      <c r="AA21" s="52" t="s">
        <v>67</v>
      </c>
      <c r="AB21" s="185">
        <v>314661.75</v>
      </c>
      <c r="AC21" s="185">
        <v>220317.44</v>
      </c>
      <c r="AD21" s="185">
        <v>534979.18999999994</v>
      </c>
      <c r="AF21" s="47" t="s">
        <v>67</v>
      </c>
      <c r="AG21" s="186">
        <v>517521.15</v>
      </c>
      <c r="AH21" s="186">
        <v>341823.93</v>
      </c>
      <c r="AI21" s="186">
        <v>859345.08</v>
      </c>
      <c r="AK21" s="61">
        <v>45138</v>
      </c>
      <c r="AL21" s="185">
        <v>305443.88</v>
      </c>
      <c r="AM21" s="185">
        <v>136887.57</v>
      </c>
      <c r="AN21" s="185">
        <v>442331.45</v>
      </c>
      <c r="AQ21" s="56" t="s">
        <v>67</v>
      </c>
      <c r="AR21" s="21">
        <f t="shared" si="0"/>
        <v>1137626.78</v>
      </c>
      <c r="AS21" s="21">
        <f t="shared" si="0"/>
        <v>699028.94</v>
      </c>
      <c r="AT21" s="21">
        <f t="shared" si="0"/>
        <v>1836655.72</v>
      </c>
    </row>
    <row r="22" spans="1:46" x14ac:dyDescent="0.3">
      <c r="A22" s="1"/>
      <c r="B22" s="50" t="s">
        <v>68</v>
      </c>
      <c r="C22" s="185"/>
      <c r="D22" s="185"/>
      <c r="E22" s="185"/>
      <c r="F22" s="1"/>
      <c r="G22" s="50" t="s">
        <v>68</v>
      </c>
      <c r="H22" s="185">
        <v>6114750</v>
      </c>
      <c r="I22" s="185">
        <v>6264593.4699999997</v>
      </c>
      <c r="J22" s="185">
        <v>12379343.470000001</v>
      </c>
      <c r="K22" s="57"/>
      <c r="L22" s="59" t="s">
        <v>68</v>
      </c>
      <c r="M22" s="186">
        <v>0</v>
      </c>
      <c r="N22" s="186">
        <v>0</v>
      </c>
      <c r="O22" s="186">
        <v>0</v>
      </c>
      <c r="P22" s="57"/>
      <c r="Q22" s="50" t="s">
        <v>68</v>
      </c>
      <c r="R22" s="185">
        <v>0</v>
      </c>
      <c r="S22" s="185">
        <v>0</v>
      </c>
      <c r="T22" s="185">
        <v>0</v>
      </c>
      <c r="Y22" s="1"/>
      <c r="Z22" s="31"/>
      <c r="AA22" s="52" t="s">
        <v>68</v>
      </c>
      <c r="AB22" s="185">
        <v>314899.84000000003</v>
      </c>
      <c r="AC22" s="185">
        <v>197791.3</v>
      </c>
      <c r="AD22" s="185">
        <v>512691.14</v>
      </c>
      <c r="AF22" s="47" t="s">
        <v>68</v>
      </c>
      <c r="AG22" s="186">
        <v>517912.75</v>
      </c>
      <c r="AH22" s="186">
        <v>307054</v>
      </c>
      <c r="AI22" s="186">
        <v>824966.75</v>
      </c>
      <c r="AK22" s="61">
        <v>45169</v>
      </c>
      <c r="AL22" s="185">
        <v>306553.77</v>
      </c>
      <c r="AM22" s="185">
        <v>123369.89</v>
      </c>
      <c r="AN22" s="185">
        <v>429923.66</v>
      </c>
      <c r="AQ22" s="56" t="s">
        <v>68</v>
      </c>
      <c r="AR22" s="21">
        <f t="shared" si="0"/>
        <v>7254116.3599999994</v>
      </c>
      <c r="AS22" s="21">
        <f t="shared" si="0"/>
        <v>6892808.6599999992</v>
      </c>
      <c r="AT22" s="21">
        <f t="shared" si="0"/>
        <v>14146925.020000001</v>
      </c>
    </row>
    <row r="23" spans="1:46" x14ac:dyDescent="0.3">
      <c r="A23" s="1"/>
      <c r="B23" s="50" t="s">
        <v>69</v>
      </c>
      <c r="C23" s="185"/>
      <c r="D23" s="185"/>
      <c r="E23" s="185"/>
      <c r="F23" s="1"/>
      <c r="G23" s="50" t="s">
        <v>69</v>
      </c>
      <c r="H23" s="185">
        <v>0</v>
      </c>
      <c r="I23" s="185">
        <v>0</v>
      </c>
      <c r="J23" s="185">
        <v>0</v>
      </c>
      <c r="K23" s="57"/>
      <c r="L23" s="59" t="s">
        <v>69</v>
      </c>
      <c r="M23" s="186">
        <v>0</v>
      </c>
      <c r="N23" s="186">
        <v>0</v>
      </c>
      <c r="O23" s="186">
        <v>0</v>
      </c>
      <c r="P23" s="57"/>
      <c r="Q23" s="50" t="s">
        <v>69</v>
      </c>
      <c r="R23" s="185">
        <v>0</v>
      </c>
      <c r="S23" s="185">
        <v>0</v>
      </c>
      <c r="T23" s="185">
        <v>0</v>
      </c>
      <c r="Y23" s="1"/>
      <c r="Z23" s="31"/>
      <c r="AA23" s="52" t="s">
        <v>69</v>
      </c>
      <c r="AB23" s="185">
        <v>315154.56</v>
      </c>
      <c r="AC23" s="185">
        <v>209552.86</v>
      </c>
      <c r="AD23" s="185">
        <v>524707.42000000004</v>
      </c>
      <c r="AF23" s="47" t="s">
        <v>69</v>
      </c>
      <c r="AG23" s="186">
        <v>518331.68</v>
      </c>
      <c r="AH23" s="186">
        <v>325487.65999999997</v>
      </c>
      <c r="AI23" s="186">
        <v>843819.34</v>
      </c>
      <c r="AK23" s="61">
        <v>45199</v>
      </c>
      <c r="AL23" s="185">
        <v>307707.48</v>
      </c>
      <c r="AM23" s="185">
        <v>130553.7</v>
      </c>
      <c r="AN23" s="185">
        <v>438261.18</v>
      </c>
      <c r="AQ23" s="56" t="s">
        <v>69</v>
      </c>
      <c r="AR23" s="21">
        <f t="shared" si="0"/>
        <v>1141193.72</v>
      </c>
      <c r="AS23" s="21">
        <f t="shared" si="0"/>
        <v>665594.22</v>
      </c>
      <c r="AT23" s="21">
        <f t="shared" si="0"/>
        <v>1806787.94</v>
      </c>
    </row>
    <row r="24" spans="1:46" x14ac:dyDescent="0.3">
      <c r="A24" s="1"/>
      <c r="B24" s="50" t="s">
        <v>70</v>
      </c>
      <c r="C24" s="185"/>
      <c r="D24" s="185"/>
      <c r="E24" s="185"/>
      <c r="F24" s="1"/>
      <c r="G24" s="50" t="s">
        <v>70</v>
      </c>
      <c r="H24" s="185">
        <v>0</v>
      </c>
      <c r="I24" s="185">
        <v>0</v>
      </c>
      <c r="J24" s="185">
        <v>0</v>
      </c>
      <c r="K24" s="57"/>
      <c r="L24" s="59" t="s">
        <v>70</v>
      </c>
      <c r="M24" s="186">
        <v>0</v>
      </c>
      <c r="N24" s="186">
        <v>0</v>
      </c>
      <c r="O24" s="186">
        <v>0</v>
      </c>
      <c r="P24" s="57"/>
      <c r="Q24" s="50" t="s">
        <v>70</v>
      </c>
      <c r="R24" s="185">
        <v>0</v>
      </c>
      <c r="S24" s="185">
        <v>5493978.6399999997</v>
      </c>
      <c r="T24" s="185">
        <v>5493978.6399999997</v>
      </c>
      <c r="Y24" s="1"/>
      <c r="Z24" s="31"/>
      <c r="AA24" s="52" t="s">
        <v>70</v>
      </c>
      <c r="AB24" s="185">
        <v>315354.11</v>
      </c>
      <c r="AC24" s="185">
        <v>207588.68</v>
      </c>
      <c r="AD24" s="185">
        <v>522942.79</v>
      </c>
      <c r="AF24" s="47" t="s">
        <v>70</v>
      </c>
      <c r="AG24" s="186">
        <v>518659.87</v>
      </c>
      <c r="AH24" s="186">
        <v>322621.17</v>
      </c>
      <c r="AI24" s="186">
        <v>841281.04</v>
      </c>
      <c r="AK24" s="61">
        <v>45230</v>
      </c>
      <c r="AL24" s="185">
        <v>308719.23</v>
      </c>
      <c r="AM24" s="185">
        <v>128527.17</v>
      </c>
      <c r="AN24" s="185">
        <v>437246.4</v>
      </c>
      <c r="AQ24" s="56" t="s">
        <v>70</v>
      </c>
      <c r="AR24" s="21">
        <f t="shared" si="0"/>
        <v>1142733.21</v>
      </c>
      <c r="AS24" s="21">
        <f t="shared" si="0"/>
        <v>6152715.6599999992</v>
      </c>
      <c r="AT24" s="21">
        <f t="shared" si="0"/>
        <v>7295448.8700000001</v>
      </c>
    </row>
    <row r="25" spans="1:46" x14ac:dyDescent="0.3">
      <c r="A25" s="1"/>
      <c r="B25" s="50" t="s">
        <v>71</v>
      </c>
      <c r="C25" s="185"/>
      <c r="D25" s="185"/>
      <c r="E25" s="185"/>
      <c r="F25" s="1"/>
      <c r="G25" s="50" t="s">
        <v>71</v>
      </c>
      <c r="H25" s="185">
        <v>0</v>
      </c>
      <c r="I25" s="185">
        <v>0</v>
      </c>
      <c r="J25" s="185">
        <v>0</v>
      </c>
      <c r="K25" s="57"/>
      <c r="L25" s="59" t="s">
        <v>71</v>
      </c>
      <c r="M25" s="186">
        <v>10003909.51</v>
      </c>
      <c r="N25" s="186">
        <v>5316899.95</v>
      </c>
      <c r="O25" s="186">
        <v>15320809.460000001</v>
      </c>
      <c r="P25" s="57"/>
      <c r="Q25" s="50" t="s">
        <v>71</v>
      </c>
      <c r="R25" s="185">
        <v>0</v>
      </c>
      <c r="S25" s="185">
        <v>0</v>
      </c>
      <c r="T25" s="185">
        <v>0</v>
      </c>
      <c r="Y25" s="1"/>
      <c r="Z25" s="31"/>
      <c r="AA25" s="52" t="s">
        <v>71</v>
      </c>
      <c r="AB25" s="185">
        <v>315494.67</v>
      </c>
      <c r="AC25" s="185">
        <v>205583.43</v>
      </c>
      <c r="AD25" s="185">
        <v>521078.1</v>
      </c>
      <c r="AF25" s="47" t="s">
        <v>71</v>
      </c>
      <c r="AG25" s="186">
        <v>518891.06</v>
      </c>
      <c r="AH25" s="186">
        <v>319691.01</v>
      </c>
      <c r="AI25" s="186">
        <v>838582.07</v>
      </c>
      <c r="AK25" s="61">
        <v>45260</v>
      </c>
      <c r="AL25" s="185">
        <v>309723.17</v>
      </c>
      <c r="AM25" s="185">
        <v>127722.37</v>
      </c>
      <c r="AN25" s="185">
        <v>437445.54</v>
      </c>
      <c r="AQ25" s="56" t="s">
        <v>71</v>
      </c>
      <c r="AR25" s="21">
        <f t="shared" si="0"/>
        <v>11148018.41</v>
      </c>
      <c r="AS25" s="21">
        <f t="shared" si="0"/>
        <v>5969896.7599999998</v>
      </c>
      <c r="AT25" s="21">
        <f t="shared" si="0"/>
        <v>17117915.170000002</v>
      </c>
    </row>
    <row r="26" spans="1:46" x14ac:dyDescent="0.3">
      <c r="A26" s="1"/>
      <c r="B26" s="50" t="s">
        <v>72</v>
      </c>
      <c r="C26" s="185"/>
      <c r="D26" s="185"/>
      <c r="E26" s="185"/>
      <c r="F26" s="1"/>
      <c r="G26" s="50" t="s">
        <v>72</v>
      </c>
      <c r="H26" s="185">
        <v>0</v>
      </c>
      <c r="I26" s="185">
        <v>0</v>
      </c>
      <c r="J26" s="185">
        <v>0</v>
      </c>
      <c r="K26" s="57"/>
      <c r="L26" s="59" t="s">
        <v>72</v>
      </c>
      <c r="M26" s="186">
        <v>0</v>
      </c>
      <c r="N26" s="186">
        <v>0</v>
      </c>
      <c r="O26" s="186">
        <v>0</v>
      </c>
      <c r="P26" s="57"/>
      <c r="Q26" s="50" t="s">
        <v>72</v>
      </c>
      <c r="R26" s="185">
        <v>0</v>
      </c>
      <c r="S26" s="185">
        <v>0</v>
      </c>
      <c r="T26" s="185">
        <v>0</v>
      </c>
      <c r="Y26" s="1"/>
      <c r="Z26" s="31"/>
      <c r="AA26" s="52" t="s">
        <v>72</v>
      </c>
      <c r="AB26" s="185">
        <v>315626.23</v>
      </c>
      <c r="AC26" s="185">
        <v>190396.16</v>
      </c>
      <c r="AD26" s="185">
        <v>506022.39</v>
      </c>
      <c r="AF26" s="47" t="s">
        <v>72</v>
      </c>
      <c r="AG26" s="186">
        <v>519107.43</v>
      </c>
      <c r="AH26" s="186">
        <v>296257.15999999997</v>
      </c>
      <c r="AI26" s="186">
        <v>815364.59</v>
      </c>
      <c r="AK26" s="61">
        <v>45291</v>
      </c>
      <c r="AL26" s="185">
        <v>310706.64</v>
      </c>
      <c r="AM26" s="185">
        <v>118874.01</v>
      </c>
      <c r="AN26" s="185">
        <v>429580.65</v>
      </c>
      <c r="AQ26" s="56" t="s">
        <v>72</v>
      </c>
      <c r="AR26" s="21">
        <f t="shared" si="0"/>
        <v>1145440.2999999998</v>
      </c>
      <c r="AS26" s="21">
        <f t="shared" si="0"/>
        <v>605527.32999999996</v>
      </c>
      <c r="AT26" s="21">
        <f t="shared" si="0"/>
        <v>1750967.63</v>
      </c>
    </row>
    <row r="27" spans="1:46" x14ac:dyDescent="0.3">
      <c r="A27" s="1"/>
      <c r="B27" s="50" t="s">
        <v>73</v>
      </c>
      <c r="C27" s="52">
        <v>0</v>
      </c>
      <c r="D27" s="52">
        <v>0</v>
      </c>
      <c r="E27" s="52">
        <f>C27+D27</f>
        <v>0</v>
      </c>
      <c r="F27" s="1"/>
      <c r="G27" s="50" t="s">
        <v>73</v>
      </c>
      <c r="H27" s="52">
        <v>0</v>
      </c>
      <c r="I27" s="52">
        <v>0</v>
      </c>
      <c r="J27" s="52">
        <f>SUM(H27:I27)</f>
        <v>0</v>
      </c>
      <c r="K27" s="57"/>
      <c r="L27" s="59" t="s">
        <v>73</v>
      </c>
      <c r="M27" s="47">
        <v>0</v>
      </c>
      <c r="N27" s="47">
        <v>0</v>
      </c>
      <c r="O27" s="47">
        <f>M27+N27</f>
        <v>0</v>
      </c>
      <c r="P27" s="57"/>
      <c r="Q27" s="50" t="s">
        <v>73</v>
      </c>
      <c r="R27" s="52">
        <v>0</v>
      </c>
      <c r="S27" s="52">
        <v>0</v>
      </c>
      <c r="T27" s="52">
        <f>R27+S27</f>
        <v>0</v>
      </c>
      <c r="Y27" s="1"/>
      <c r="Z27" s="31"/>
      <c r="AA27" s="52" t="s">
        <v>73</v>
      </c>
      <c r="AB27" s="52">
        <v>315764.61408688501</v>
      </c>
      <c r="AC27" s="52">
        <v>201560.15933548601</v>
      </c>
      <c r="AD27" s="52">
        <f>AB27+AC27</f>
        <v>517324.77342237101</v>
      </c>
      <c r="AF27" s="47" t="s">
        <v>73</v>
      </c>
      <c r="AG27" s="47">
        <v>519335.029695292</v>
      </c>
      <c r="AH27" s="47">
        <v>313811.38303791097</v>
      </c>
      <c r="AI27" s="47">
        <f>AG27+AH27</f>
        <v>833146.41273320303</v>
      </c>
      <c r="AK27" s="61">
        <v>45322</v>
      </c>
      <c r="AL27" s="52">
        <v>311585.2216925766</v>
      </c>
      <c r="AM27" s="52">
        <v>124432.40444655907</v>
      </c>
      <c r="AN27" s="52">
        <v>436017.62613913568</v>
      </c>
      <c r="AQ27" s="56" t="s">
        <v>73</v>
      </c>
      <c r="AR27" s="21">
        <f t="shared" si="0"/>
        <v>1146684.8654747535</v>
      </c>
      <c r="AS27" s="21">
        <f t="shared" si="0"/>
        <v>639803.94681995607</v>
      </c>
      <c r="AT27" s="21">
        <f t="shared" si="0"/>
        <v>1786488.8122947095</v>
      </c>
    </row>
    <row r="28" spans="1:46" x14ac:dyDescent="0.3">
      <c r="A28" s="1"/>
      <c r="B28" s="50" t="s">
        <v>74</v>
      </c>
      <c r="C28" s="52">
        <v>0</v>
      </c>
      <c r="D28" s="52">
        <v>0</v>
      </c>
      <c r="E28" s="52">
        <f t="shared" ref="E28:E91" si="1">C28+D28</f>
        <v>0</v>
      </c>
      <c r="F28" s="1"/>
      <c r="G28" s="50" t="s">
        <v>74</v>
      </c>
      <c r="H28" s="58">
        <v>6229125</v>
      </c>
      <c r="I28" s="58">
        <v>5983306.0644700006</v>
      </c>
      <c r="J28" s="58">
        <f t="shared" ref="J28:J91" si="2">SUM(H28:I28)</f>
        <v>12212431.064470001</v>
      </c>
      <c r="K28" s="57"/>
      <c r="L28" s="59" t="s">
        <v>74</v>
      </c>
      <c r="M28" s="47">
        <v>0</v>
      </c>
      <c r="N28" s="47">
        <v>0</v>
      </c>
      <c r="O28" s="47">
        <f t="shared" ref="O28:O91" si="3">M28+N28</f>
        <v>0</v>
      </c>
      <c r="P28" s="57"/>
      <c r="Q28" s="50" t="s">
        <v>74</v>
      </c>
      <c r="R28" s="52">
        <v>0</v>
      </c>
      <c r="S28" s="52">
        <v>0</v>
      </c>
      <c r="T28" s="52">
        <f t="shared" ref="T28:T91" si="4">R28+S28</f>
        <v>0</v>
      </c>
      <c r="Y28" s="1"/>
      <c r="Z28" s="31"/>
      <c r="AA28" s="52" t="s">
        <v>74</v>
      </c>
      <c r="AB28" s="52">
        <v>315825.86571486102</v>
      </c>
      <c r="AC28" s="52">
        <v>199499.26545708801</v>
      </c>
      <c r="AD28" s="52">
        <f t="shared" ref="AD28:AD91" si="5">AB28+AC28</f>
        <v>515325.13117194903</v>
      </c>
      <c r="AF28" s="47" t="s">
        <v>74</v>
      </c>
      <c r="AG28" s="47">
        <v>519435.76965985697</v>
      </c>
      <c r="AH28" s="47">
        <v>310795.07680231298</v>
      </c>
      <c r="AI28" s="47">
        <f t="shared" ref="AI28:AI91" si="6">AG28+AH28</f>
        <v>830230.84646216989</v>
      </c>
      <c r="AK28" s="61">
        <v>45351</v>
      </c>
      <c r="AL28" s="52">
        <v>312385.05037413927</v>
      </c>
      <c r="AM28" s="52">
        <v>123987.41372048344</v>
      </c>
      <c r="AN28" s="52">
        <v>436372.4640946227</v>
      </c>
      <c r="AQ28" s="56" t="s">
        <v>74</v>
      </c>
      <c r="AR28" s="21">
        <f t="shared" si="0"/>
        <v>7376771.6857488574</v>
      </c>
      <c r="AS28" s="21">
        <f t="shared" si="0"/>
        <v>6617587.8204498859</v>
      </c>
      <c r="AT28" s="21">
        <f t="shared" si="0"/>
        <v>13994359.506198741</v>
      </c>
    </row>
    <row r="29" spans="1:46" x14ac:dyDescent="0.3">
      <c r="A29" s="1"/>
      <c r="B29" s="50" t="s">
        <v>75</v>
      </c>
      <c r="C29" s="52">
        <v>0</v>
      </c>
      <c r="D29" s="52">
        <v>0</v>
      </c>
      <c r="E29" s="52">
        <f t="shared" si="1"/>
        <v>0</v>
      </c>
      <c r="F29" s="1"/>
      <c r="G29" s="50" t="s">
        <v>75</v>
      </c>
      <c r="H29" s="58">
        <v>0</v>
      </c>
      <c r="I29" s="58">
        <v>0</v>
      </c>
      <c r="J29" s="58">
        <f t="shared" si="2"/>
        <v>0</v>
      </c>
      <c r="K29" s="57"/>
      <c r="L29" s="59" t="s">
        <v>75</v>
      </c>
      <c r="M29" s="47">
        <v>0</v>
      </c>
      <c r="N29" s="47">
        <v>0</v>
      </c>
      <c r="O29" s="47">
        <f t="shared" si="3"/>
        <v>0</v>
      </c>
      <c r="P29" s="57"/>
      <c r="Q29" s="50" t="s">
        <v>75</v>
      </c>
      <c r="R29" s="52">
        <v>0</v>
      </c>
      <c r="S29" s="52">
        <v>0</v>
      </c>
      <c r="T29" s="52">
        <f t="shared" si="4"/>
        <v>0</v>
      </c>
      <c r="Y29" s="1"/>
      <c r="Z29" s="31"/>
      <c r="AA29" s="52" t="s">
        <v>75</v>
      </c>
      <c r="AB29" s="52">
        <v>315952.78188622999</v>
      </c>
      <c r="AC29" s="52">
        <v>184698.51286893399</v>
      </c>
      <c r="AD29" s="52">
        <f t="shared" si="5"/>
        <v>500651.29475516395</v>
      </c>
      <c r="AF29" s="47" t="s">
        <v>75</v>
      </c>
      <c r="AG29" s="47">
        <v>519644.507468611</v>
      </c>
      <c r="AH29" s="47">
        <v>287925.89262158499</v>
      </c>
      <c r="AI29" s="47">
        <f t="shared" si="6"/>
        <v>807570.40009019594</v>
      </c>
      <c r="AK29" s="61">
        <v>45382</v>
      </c>
      <c r="AL29" s="52">
        <v>313316.80250228592</v>
      </c>
      <c r="AM29" s="52">
        <v>115363.25267007849</v>
      </c>
      <c r="AN29" s="52">
        <v>428680.0551723644</v>
      </c>
      <c r="AQ29" s="56" t="s">
        <v>75</v>
      </c>
      <c r="AR29" s="21">
        <f t="shared" si="0"/>
        <v>1148914.0918571269</v>
      </c>
      <c r="AS29" s="21">
        <f t="shared" si="0"/>
        <v>587987.65816059755</v>
      </c>
      <c r="AT29" s="21">
        <f t="shared" si="0"/>
        <v>1736901.7500177242</v>
      </c>
    </row>
    <row r="30" spans="1:46" x14ac:dyDescent="0.3">
      <c r="A30" s="1"/>
      <c r="B30" s="50" t="s">
        <v>76</v>
      </c>
      <c r="C30" s="52">
        <v>0</v>
      </c>
      <c r="D30" s="52">
        <v>0</v>
      </c>
      <c r="E30" s="52">
        <f t="shared" si="1"/>
        <v>0</v>
      </c>
      <c r="F30" s="1"/>
      <c r="G30" s="50" t="s">
        <v>76</v>
      </c>
      <c r="H30" s="58">
        <v>0</v>
      </c>
      <c r="I30" s="58">
        <v>0</v>
      </c>
      <c r="J30" s="58">
        <f t="shared" si="2"/>
        <v>0</v>
      </c>
      <c r="K30" s="57"/>
      <c r="L30" s="59" t="s">
        <v>76</v>
      </c>
      <c r="M30" s="47">
        <v>0</v>
      </c>
      <c r="N30" s="47">
        <v>0</v>
      </c>
      <c r="O30" s="47">
        <f t="shared" si="3"/>
        <v>0</v>
      </c>
      <c r="P30" s="57"/>
      <c r="Q30" s="50" t="s">
        <v>76</v>
      </c>
      <c r="R30" s="52">
        <v>0</v>
      </c>
      <c r="S30" s="52">
        <v>5906547.5365422703</v>
      </c>
      <c r="T30" s="52">
        <f t="shared" si="4"/>
        <v>5906547.5365422703</v>
      </c>
      <c r="Y30" s="1"/>
      <c r="Z30" s="31"/>
      <c r="AA30" s="52" t="s">
        <v>76</v>
      </c>
      <c r="AB30" s="52">
        <v>316104.651485565</v>
      </c>
      <c r="AC30" s="52">
        <v>195471.67547922701</v>
      </c>
      <c r="AD30" s="52">
        <f t="shared" si="5"/>
        <v>511576.32696479198</v>
      </c>
      <c r="AF30" s="47" t="s">
        <v>76</v>
      </c>
      <c r="AG30" s="47">
        <v>519894.28594080801</v>
      </c>
      <c r="AH30" s="47">
        <v>304909.63126501802</v>
      </c>
      <c r="AI30" s="47">
        <f t="shared" si="6"/>
        <v>824803.91720582603</v>
      </c>
      <c r="AK30" s="61">
        <v>45412</v>
      </c>
      <c r="AL30" s="52">
        <v>314002.96742958413</v>
      </c>
      <c r="AM30" s="52">
        <v>121079.71821793585</v>
      </c>
      <c r="AN30" s="52">
        <v>435082.68564752</v>
      </c>
      <c r="AQ30" s="56" t="s">
        <v>76</v>
      </c>
      <c r="AR30" s="21">
        <f t="shared" si="0"/>
        <v>1150001.9048559573</v>
      </c>
      <c r="AS30" s="21">
        <f t="shared" si="0"/>
        <v>6528008.5615044506</v>
      </c>
      <c r="AT30" s="21">
        <f t="shared" si="0"/>
        <v>7678010.4663604088</v>
      </c>
    </row>
    <row r="31" spans="1:46" x14ac:dyDescent="0.3">
      <c r="A31" s="1"/>
      <c r="B31" s="50" t="s">
        <v>77</v>
      </c>
      <c r="C31" s="52">
        <v>0</v>
      </c>
      <c r="D31" s="52">
        <v>0</v>
      </c>
      <c r="E31" s="52">
        <f t="shared" si="1"/>
        <v>0</v>
      </c>
      <c r="F31" s="1"/>
      <c r="G31" s="50" t="s">
        <v>77</v>
      </c>
      <c r="H31" s="58">
        <v>0</v>
      </c>
      <c r="I31" s="58">
        <v>0</v>
      </c>
      <c r="J31" s="58">
        <f t="shared" si="2"/>
        <v>0</v>
      </c>
      <c r="K31" s="57"/>
      <c r="L31" s="59" t="s">
        <v>77</v>
      </c>
      <c r="M31" s="47">
        <v>10653709.328371201</v>
      </c>
      <c r="N31" s="47">
        <v>5286116.8772844002</v>
      </c>
      <c r="O31" s="47">
        <f t="shared" si="3"/>
        <v>15939826.205655601</v>
      </c>
      <c r="P31" s="57"/>
      <c r="Q31" s="50" t="s">
        <v>77</v>
      </c>
      <c r="R31" s="52">
        <v>0</v>
      </c>
      <c r="S31" s="52">
        <v>0</v>
      </c>
      <c r="T31" s="52">
        <f t="shared" si="4"/>
        <v>0</v>
      </c>
      <c r="Y31" s="1"/>
      <c r="Z31" s="31"/>
      <c r="AA31" s="52" t="s">
        <v>77</v>
      </c>
      <c r="AB31" s="52">
        <v>316193.18530158099</v>
      </c>
      <c r="AC31" s="52">
        <v>187164.47568242199</v>
      </c>
      <c r="AD31" s="52">
        <f t="shared" si="5"/>
        <v>503357.66098400299</v>
      </c>
      <c r="AF31" s="47" t="s">
        <v>77</v>
      </c>
      <c r="AG31" s="47">
        <v>520039.89665815397</v>
      </c>
      <c r="AH31" s="47">
        <v>292147.24117617501</v>
      </c>
      <c r="AI31" s="47">
        <f t="shared" si="6"/>
        <v>812187.13783432893</v>
      </c>
      <c r="AK31" s="61">
        <v>45443</v>
      </c>
      <c r="AL31" s="52">
        <v>314865.86467222287</v>
      </c>
      <c r="AM31" s="52">
        <v>116612.08521941624</v>
      </c>
      <c r="AN31" s="52">
        <v>431477.94989163912</v>
      </c>
      <c r="AQ31" s="56" t="s">
        <v>77</v>
      </c>
      <c r="AR31" s="21">
        <f t="shared" si="0"/>
        <v>11804808.275003159</v>
      </c>
      <c r="AS31" s="21">
        <f t="shared" si="0"/>
        <v>5882040.6793624125</v>
      </c>
      <c r="AT31" s="21">
        <f t="shared" si="0"/>
        <v>17686848.95436557</v>
      </c>
    </row>
    <row r="32" spans="1:46" x14ac:dyDescent="0.3">
      <c r="A32" s="1"/>
      <c r="B32" s="50" t="s">
        <v>78</v>
      </c>
      <c r="C32" s="52">
        <v>0</v>
      </c>
      <c r="D32" s="52">
        <v>0</v>
      </c>
      <c r="E32" s="52">
        <f t="shared" si="1"/>
        <v>0</v>
      </c>
      <c r="F32" s="1"/>
      <c r="G32" s="50" t="s">
        <v>78</v>
      </c>
      <c r="H32" s="58">
        <v>0</v>
      </c>
      <c r="I32" s="58">
        <v>0</v>
      </c>
      <c r="J32" s="58">
        <f t="shared" si="2"/>
        <v>0</v>
      </c>
      <c r="K32" s="57"/>
      <c r="L32" s="59" t="s">
        <v>78</v>
      </c>
      <c r="M32" s="47">
        <v>0</v>
      </c>
      <c r="N32" s="47">
        <v>0</v>
      </c>
      <c r="O32" s="47">
        <f t="shared" si="3"/>
        <v>0</v>
      </c>
      <c r="P32" s="57"/>
      <c r="Q32" s="50" t="s">
        <v>78</v>
      </c>
      <c r="R32" s="52">
        <v>0</v>
      </c>
      <c r="S32" s="52">
        <v>0</v>
      </c>
      <c r="T32" s="52">
        <f t="shared" si="4"/>
        <v>0</v>
      </c>
      <c r="Y32" s="1"/>
      <c r="Z32" s="31"/>
      <c r="AA32" s="52" t="s">
        <v>78</v>
      </c>
      <c r="AB32" s="52">
        <v>316265.13728499901</v>
      </c>
      <c r="AC32" s="52">
        <v>203754.82864479299</v>
      </c>
      <c r="AD32" s="52">
        <f t="shared" si="5"/>
        <v>520019.96592979203</v>
      </c>
      <c r="AF32" s="47" t="s">
        <v>78</v>
      </c>
      <c r="AG32" s="47">
        <v>520158.23539459897</v>
      </c>
      <c r="AH32" s="47">
        <v>318246.17730445898</v>
      </c>
      <c r="AI32" s="47">
        <f t="shared" si="6"/>
        <v>838404.41269905795</v>
      </c>
      <c r="AK32" s="61">
        <v>45473</v>
      </c>
      <c r="AL32" s="52">
        <v>315299.56270096812</v>
      </c>
      <c r="AM32" s="52">
        <v>126467.88107544559</v>
      </c>
      <c r="AN32" s="52">
        <v>441767.44377641368</v>
      </c>
      <c r="AQ32" s="56" t="s">
        <v>78</v>
      </c>
      <c r="AR32" s="21">
        <f t="shared" si="0"/>
        <v>1151722.9353805659</v>
      </c>
      <c r="AS32" s="21">
        <f t="shared" si="0"/>
        <v>648468.8870246975</v>
      </c>
      <c r="AT32" s="21">
        <f t="shared" si="0"/>
        <v>1800191.8224052638</v>
      </c>
    </row>
    <row r="33" spans="1:46" x14ac:dyDescent="0.3">
      <c r="A33" s="1"/>
      <c r="B33" s="50" t="s">
        <v>79</v>
      </c>
      <c r="C33" s="52">
        <v>0</v>
      </c>
      <c r="D33" s="52">
        <v>9472693.3000000007</v>
      </c>
      <c r="E33" s="52">
        <f t="shared" si="1"/>
        <v>9472693.3000000007</v>
      </c>
      <c r="F33" s="1"/>
      <c r="G33" s="50" t="s">
        <v>79</v>
      </c>
      <c r="H33" s="58">
        <v>0</v>
      </c>
      <c r="I33" s="58">
        <v>0</v>
      </c>
      <c r="J33" s="58">
        <f t="shared" si="2"/>
        <v>0</v>
      </c>
      <c r="K33" s="57"/>
      <c r="L33" s="59" t="s">
        <v>79</v>
      </c>
      <c r="M33" s="47">
        <v>0</v>
      </c>
      <c r="N33" s="47">
        <v>0</v>
      </c>
      <c r="O33" s="47">
        <f t="shared" si="3"/>
        <v>0</v>
      </c>
      <c r="P33" s="57"/>
      <c r="Q33" s="50" t="s">
        <v>79</v>
      </c>
      <c r="R33" s="52">
        <v>0</v>
      </c>
      <c r="S33" s="52">
        <v>0</v>
      </c>
      <c r="T33" s="52">
        <f t="shared" si="4"/>
        <v>0</v>
      </c>
      <c r="Y33" s="1"/>
      <c r="Z33" s="31"/>
      <c r="AA33" s="52" t="s">
        <v>79</v>
      </c>
      <c r="AB33" s="52">
        <v>316275.74193589599</v>
      </c>
      <c r="AC33" s="52">
        <v>170897.346108361</v>
      </c>
      <c r="AD33" s="52">
        <f t="shared" si="5"/>
        <v>487173.08804425702</v>
      </c>
      <c r="AF33" s="47" t="s">
        <v>79</v>
      </c>
      <c r="AG33" s="47">
        <v>520175.67676213197</v>
      </c>
      <c r="AH33" s="47">
        <v>267124.84077327198</v>
      </c>
      <c r="AI33" s="47">
        <f t="shared" si="6"/>
        <v>787300.51753540395</v>
      </c>
      <c r="AK33" s="61">
        <v>45504</v>
      </c>
      <c r="AL33" s="52">
        <v>316157.5843177748</v>
      </c>
      <c r="AM33" s="52">
        <v>106631.09715406148</v>
      </c>
      <c r="AN33" s="52">
        <v>422788.68147183629</v>
      </c>
      <c r="AQ33" s="56" t="s">
        <v>79</v>
      </c>
      <c r="AR33" s="21">
        <f t="shared" si="0"/>
        <v>1152609.0030158027</v>
      </c>
      <c r="AS33" s="21">
        <f t="shared" si="0"/>
        <v>10017346.584035695</v>
      </c>
      <c r="AT33" s="21">
        <f t="shared" si="0"/>
        <v>11169955.587051498</v>
      </c>
    </row>
    <row r="34" spans="1:46" x14ac:dyDescent="0.3">
      <c r="A34" s="1"/>
      <c r="B34" s="50" t="s">
        <v>80</v>
      </c>
      <c r="C34" s="52">
        <v>0</v>
      </c>
      <c r="D34" s="52">
        <v>0</v>
      </c>
      <c r="E34" s="52">
        <f t="shared" si="1"/>
        <v>0</v>
      </c>
      <c r="F34" s="1"/>
      <c r="G34" s="50" t="s">
        <v>80</v>
      </c>
      <c r="H34" s="58">
        <v>7070250</v>
      </c>
      <c r="I34" s="58">
        <v>7379442.9403246008</v>
      </c>
      <c r="J34" s="58">
        <f t="shared" si="2"/>
        <v>14449692.940324601</v>
      </c>
      <c r="K34" s="57"/>
      <c r="L34" s="59" t="s">
        <v>80</v>
      </c>
      <c r="M34" s="47">
        <v>0</v>
      </c>
      <c r="N34" s="47">
        <v>0</v>
      </c>
      <c r="O34" s="47">
        <f t="shared" si="3"/>
        <v>0</v>
      </c>
      <c r="P34" s="57"/>
      <c r="Q34" s="50" t="s">
        <v>80</v>
      </c>
      <c r="R34" s="52">
        <v>0</v>
      </c>
      <c r="S34" s="52">
        <v>0</v>
      </c>
      <c r="T34" s="52">
        <f t="shared" si="4"/>
        <v>0</v>
      </c>
      <c r="Y34" s="1"/>
      <c r="Z34" s="31"/>
      <c r="AA34" s="52" t="s">
        <v>80</v>
      </c>
      <c r="AB34" s="52">
        <v>316395.92515700997</v>
      </c>
      <c r="AC34" s="52">
        <v>187236.66141122</v>
      </c>
      <c r="AD34" s="52">
        <f t="shared" si="5"/>
        <v>503632.58656822995</v>
      </c>
      <c r="AF34" s="47" t="s">
        <v>80</v>
      </c>
      <c r="AG34" s="47">
        <v>520373.34095223498</v>
      </c>
      <c r="AH34" s="47">
        <v>292859.65641728701</v>
      </c>
      <c r="AI34" s="47">
        <f t="shared" si="6"/>
        <v>813232.997369522</v>
      </c>
      <c r="AK34" s="61">
        <v>45535</v>
      </c>
      <c r="AL34" s="52">
        <v>317137.43420282297</v>
      </c>
      <c r="AM34" s="52">
        <v>117179.58970578399</v>
      </c>
      <c r="AN34" s="52">
        <v>434317.02390860696</v>
      </c>
      <c r="AQ34" s="56" t="s">
        <v>80</v>
      </c>
      <c r="AR34" s="21">
        <f t="shared" si="0"/>
        <v>8224156.7003120678</v>
      </c>
      <c r="AS34" s="21">
        <f t="shared" si="0"/>
        <v>7976718.8478588918</v>
      </c>
      <c r="AT34" s="21">
        <f t="shared" si="0"/>
        <v>16200875.548170961</v>
      </c>
    </row>
    <row r="35" spans="1:46" x14ac:dyDescent="0.3">
      <c r="A35" s="1"/>
      <c r="B35" s="50" t="s">
        <v>81</v>
      </c>
      <c r="C35" s="52">
        <v>0</v>
      </c>
      <c r="D35" s="52">
        <v>0</v>
      </c>
      <c r="E35" s="52">
        <f t="shared" si="1"/>
        <v>0</v>
      </c>
      <c r="F35" s="1"/>
      <c r="G35" s="50" t="s">
        <v>81</v>
      </c>
      <c r="H35" s="58">
        <v>0</v>
      </c>
      <c r="I35" s="58">
        <v>0</v>
      </c>
      <c r="J35" s="58">
        <f t="shared" si="2"/>
        <v>0</v>
      </c>
      <c r="K35" s="57"/>
      <c r="L35" s="59" t="s">
        <v>81</v>
      </c>
      <c r="M35" s="47">
        <v>0</v>
      </c>
      <c r="N35" s="47">
        <v>0</v>
      </c>
      <c r="O35" s="47">
        <f t="shared" si="3"/>
        <v>0</v>
      </c>
      <c r="P35" s="57"/>
      <c r="Q35" s="50" t="s">
        <v>81</v>
      </c>
      <c r="R35" s="52">
        <v>0</v>
      </c>
      <c r="S35" s="52">
        <v>0</v>
      </c>
      <c r="T35" s="52">
        <f t="shared" si="4"/>
        <v>0</v>
      </c>
      <c r="Y35" s="1"/>
      <c r="Z35" s="31"/>
      <c r="AA35" s="52" t="s">
        <v>81</v>
      </c>
      <c r="AB35" s="52">
        <v>316501.12293766497</v>
      </c>
      <c r="AC35" s="52">
        <v>191188.905179216</v>
      </c>
      <c r="AD35" s="52">
        <f t="shared" si="5"/>
        <v>507690.02811688097</v>
      </c>
      <c r="AF35" s="47" t="s">
        <v>81</v>
      </c>
      <c r="AG35" s="47">
        <v>520546.358732261</v>
      </c>
      <c r="AH35" s="47">
        <v>299252.55741981301</v>
      </c>
      <c r="AI35" s="47">
        <f t="shared" si="6"/>
        <v>819798.916152074</v>
      </c>
      <c r="AK35" s="61">
        <v>45565</v>
      </c>
      <c r="AL35" s="52">
        <v>318075.59346299898</v>
      </c>
      <c r="AM35" s="52">
        <v>118967.35394753938</v>
      </c>
      <c r="AN35" s="52">
        <v>437042.94741053833</v>
      </c>
      <c r="AQ35" s="56" t="s">
        <v>81</v>
      </c>
      <c r="AR35" s="21">
        <f t="shared" si="0"/>
        <v>1155123.0751329251</v>
      </c>
      <c r="AS35" s="21">
        <f t="shared" si="0"/>
        <v>609408.81654656841</v>
      </c>
      <c r="AT35" s="21">
        <f t="shared" si="0"/>
        <v>1764531.8916794932</v>
      </c>
    </row>
    <row r="36" spans="1:46" x14ac:dyDescent="0.3">
      <c r="A36" s="1"/>
      <c r="B36" s="50" t="s">
        <v>82</v>
      </c>
      <c r="C36" s="52">
        <v>0</v>
      </c>
      <c r="D36" s="52">
        <v>0</v>
      </c>
      <c r="E36" s="52">
        <f t="shared" si="1"/>
        <v>0</v>
      </c>
      <c r="F36" s="1"/>
      <c r="G36" s="50" t="s">
        <v>82</v>
      </c>
      <c r="H36" s="58">
        <v>0</v>
      </c>
      <c r="I36" s="58">
        <v>0</v>
      </c>
      <c r="J36" s="58">
        <f t="shared" si="2"/>
        <v>0</v>
      </c>
      <c r="K36" s="57"/>
      <c r="L36" s="59" t="s">
        <v>82</v>
      </c>
      <c r="M36" s="47">
        <v>0</v>
      </c>
      <c r="N36" s="47">
        <v>0</v>
      </c>
      <c r="O36" s="47">
        <f t="shared" si="3"/>
        <v>0</v>
      </c>
      <c r="P36" s="57"/>
      <c r="Q36" s="50" t="s">
        <v>82</v>
      </c>
      <c r="R36" s="52">
        <v>0</v>
      </c>
      <c r="S36" s="52">
        <v>7049789.8026157301</v>
      </c>
      <c r="T36" s="52">
        <f t="shared" si="4"/>
        <v>7049789.8026157301</v>
      </c>
      <c r="Y36" s="1"/>
      <c r="Z36" s="31"/>
      <c r="AA36" s="52" t="s">
        <v>82</v>
      </c>
      <c r="AB36" s="52">
        <v>318171.151996687</v>
      </c>
      <c r="AC36" s="52">
        <v>172144.60421146601</v>
      </c>
      <c r="AD36" s="52">
        <f t="shared" si="5"/>
        <v>490315.75620815298</v>
      </c>
      <c r="AF36" s="47" t="s">
        <v>82</v>
      </c>
      <c r="AG36" s="47">
        <v>523293.03949465998</v>
      </c>
      <c r="AH36" s="47">
        <v>269651.15651238803</v>
      </c>
      <c r="AI36" s="47">
        <f t="shared" si="6"/>
        <v>792944.19600704801</v>
      </c>
      <c r="AK36" s="61">
        <v>45596</v>
      </c>
      <c r="AL36" s="52">
        <v>320150.388516885</v>
      </c>
      <c r="AM36" s="52">
        <v>107520.04527352574</v>
      </c>
      <c r="AN36" s="52">
        <v>427670.43379041075</v>
      </c>
      <c r="AQ36" s="56" t="s">
        <v>82</v>
      </c>
      <c r="AR36" s="21">
        <f t="shared" ref="AR36:AT67" si="7">SUMIF($A$2:$AO$2,AR$2,$A36:$AO36)</f>
        <v>1161614.580008232</v>
      </c>
      <c r="AS36" s="21">
        <f t="shared" si="7"/>
        <v>7599105.6086131101</v>
      </c>
      <c r="AT36" s="21">
        <f t="shared" si="7"/>
        <v>8760720.1886213422</v>
      </c>
    </row>
    <row r="37" spans="1:46" x14ac:dyDescent="0.3">
      <c r="A37" s="1"/>
      <c r="B37" s="50" t="s">
        <v>83</v>
      </c>
      <c r="C37" s="52">
        <v>0</v>
      </c>
      <c r="D37" s="52">
        <v>0</v>
      </c>
      <c r="E37" s="52">
        <f t="shared" si="1"/>
        <v>0</v>
      </c>
      <c r="F37" s="1"/>
      <c r="G37" s="50" t="s">
        <v>83</v>
      </c>
      <c r="H37" s="58">
        <v>0</v>
      </c>
      <c r="I37" s="58">
        <v>0</v>
      </c>
      <c r="J37" s="58">
        <f t="shared" si="2"/>
        <v>0</v>
      </c>
      <c r="K37" s="57"/>
      <c r="L37" s="59" t="s">
        <v>83</v>
      </c>
      <c r="M37" s="47">
        <v>11029625.7547071</v>
      </c>
      <c r="N37" s="47">
        <v>4928147.0222082995</v>
      </c>
      <c r="O37" s="47">
        <f t="shared" si="3"/>
        <v>15957772.776915399</v>
      </c>
      <c r="P37" s="57"/>
      <c r="Q37" s="50" t="s">
        <v>83</v>
      </c>
      <c r="R37" s="52">
        <v>0</v>
      </c>
      <c r="S37" s="52">
        <v>0</v>
      </c>
      <c r="T37" s="52">
        <f t="shared" si="4"/>
        <v>0</v>
      </c>
      <c r="Y37" s="1"/>
      <c r="Z37" s="31"/>
      <c r="AA37" s="52" t="s">
        <v>83</v>
      </c>
      <c r="AB37" s="52">
        <v>319849.993021467</v>
      </c>
      <c r="AC37" s="52">
        <v>200664.91588285699</v>
      </c>
      <c r="AD37" s="52">
        <f t="shared" si="5"/>
        <v>520514.90890432399</v>
      </c>
      <c r="AF37" s="47" t="s">
        <v>83</v>
      </c>
      <c r="AG37" s="47">
        <v>526054.21321255504</v>
      </c>
      <c r="AH37" s="47">
        <v>314543.49542342703</v>
      </c>
      <c r="AI37" s="47">
        <f t="shared" si="6"/>
        <v>840597.70863598213</v>
      </c>
      <c r="AK37" s="61">
        <v>45626</v>
      </c>
      <c r="AL37" s="52">
        <v>322128.34483624203</v>
      </c>
      <c r="AM37" s="52">
        <v>124633.98525184741</v>
      </c>
      <c r="AN37" s="52">
        <v>446762.33008808945</v>
      </c>
      <c r="AQ37" s="56" t="s">
        <v>83</v>
      </c>
      <c r="AR37" s="21">
        <f t="shared" si="7"/>
        <v>12197658.305777365</v>
      </c>
      <c r="AS37" s="21">
        <f t="shared" si="7"/>
        <v>5567989.4187664306</v>
      </c>
      <c r="AT37" s="21">
        <f t="shared" si="7"/>
        <v>17765647.724543795</v>
      </c>
    </row>
    <row r="38" spans="1:46" x14ac:dyDescent="0.3">
      <c r="A38" s="1"/>
      <c r="B38" s="50" t="s">
        <v>84</v>
      </c>
      <c r="C38" s="52">
        <v>0</v>
      </c>
      <c r="D38" s="52">
        <v>0</v>
      </c>
      <c r="E38" s="52">
        <f t="shared" si="1"/>
        <v>0</v>
      </c>
      <c r="F38" s="1"/>
      <c r="G38" s="50" t="s">
        <v>84</v>
      </c>
      <c r="H38" s="58">
        <v>0</v>
      </c>
      <c r="I38" s="58">
        <v>0</v>
      </c>
      <c r="J38" s="58">
        <f t="shared" si="2"/>
        <v>0</v>
      </c>
      <c r="K38" s="57"/>
      <c r="L38" s="59" t="s">
        <v>84</v>
      </c>
      <c r="M38" s="47">
        <v>0</v>
      </c>
      <c r="N38" s="47">
        <v>0</v>
      </c>
      <c r="O38" s="47">
        <f t="shared" si="3"/>
        <v>0</v>
      </c>
      <c r="P38" s="57"/>
      <c r="Q38" s="50" t="s">
        <v>84</v>
      </c>
      <c r="R38" s="52">
        <v>0</v>
      </c>
      <c r="S38" s="52">
        <v>0</v>
      </c>
      <c r="T38" s="52">
        <f t="shared" si="4"/>
        <v>0</v>
      </c>
      <c r="Y38" s="1"/>
      <c r="Z38" s="31"/>
      <c r="AA38" s="52" t="s">
        <v>84</v>
      </c>
      <c r="AB38" s="52">
        <v>321537.692508646</v>
      </c>
      <c r="AC38" s="52">
        <v>164088.34789080001</v>
      </c>
      <c r="AD38" s="52">
        <f t="shared" si="5"/>
        <v>485626.04039944604</v>
      </c>
      <c r="AF38" s="47" t="s">
        <v>84</v>
      </c>
      <c r="AG38" s="47">
        <v>528829.95635852299</v>
      </c>
      <c r="AH38" s="47">
        <v>257424.83505446801</v>
      </c>
      <c r="AI38" s="47">
        <f t="shared" si="6"/>
        <v>786254.79141299101</v>
      </c>
      <c r="AK38" s="61">
        <v>45657</v>
      </c>
      <c r="AL38" s="52">
        <v>324175.46618460503</v>
      </c>
      <c r="AM38" s="52">
        <v>102314.10390995507</v>
      </c>
      <c r="AN38" s="52">
        <v>426489.5700945601</v>
      </c>
      <c r="AQ38" s="56" t="s">
        <v>84</v>
      </c>
      <c r="AR38" s="21">
        <f t="shared" si="7"/>
        <v>1174543.1150517738</v>
      </c>
      <c r="AS38" s="21">
        <f t="shared" si="7"/>
        <v>523827.28685522306</v>
      </c>
      <c r="AT38" s="21">
        <f t="shared" si="7"/>
        <v>1698370.4019069972</v>
      </c>
    </row>
    <row r="39" spans="1:46" x14ac:dyDescent="0.3">
      <c r="A39" s="1"/>
      <c r="B39" s="50" t="s">
        <v>85</v>
      </c>
      <c r="C39" s="52">
        <v>0</v>
      </c>
      <c r="D39" s="52">
        <v>26441765.059708301</v>
      </c>
      <c r="E39" s="52">
        <f t="shared" si="1"/>
        <v>26441765.059708301</v>
      </c>
      <c r="F39" s="1"/>
      <c r="G39" s="50" t="s">
        <v>85</v>
      </c>
      <c r="H39" s="58">
        <v>0</v>
      </c>
      <c r="I39" s="58">
        <v>0</v>
      </c>
      <c r="J39" s="58">
        <f t="shared" si="2"/>
        <v>0</v>
      </c>
      <c r="K39" s="57"/>
      <c r="L39" s="59" t="s">
        <v>85</v>
      </c>
      <c r="M39" s="47">
        <v>0</v>
      </c>
      <c r="N39" s="47">
        <v>0</v>
      </c>
      <c r="O39" s="47">
        <f t="shared" si="3"/>
        <v>0</v>
      </c>
      <c r="P39" s="57"/>
      <c r="Q39" s="50" t="s">
        <v>85</v>
      </c>
      <c r="R39" s="52">
        <v>0</v>
      </c>
      <c r="S39" s="52">
        <v>0</v>
      </c>
      <c r="T39" s="52">
        <f t="shared" si="4"/>
        <v>0</v>
      </c>
      <c r="Y39" s="1"/>
      <c r="Z39" s="31"/>
      <c r="AA39" s="52" t="s">
        <v>85</v>
      </c>
      <c r="AB39" s="52">
        <v>323283.536191463</v>
      </c>
      <c r="AC39" s="52">
        <v>174721.34449769501</v>
      </c>
      <c r="AD39" s="52">
        <f t="shared" si="5"/>
        <v>498004.88068915799</v>
      </c>
      <c r="AF39" s="47" t="s">
        <v>85</v>
      </c>
      <c r="AG39" s="47">
        <v>531701.32870491804</v>
      </c>
      <c r="AH39" s="47">
        <v>274314.841678194</v>
      </c>
      <c r="AI39" s="47">
        <f t="shared" si="6"/>
        <v>806016.17038311204</v>
      </c>
      <c r="AK39" s="61">
        <v>45688</v>
      </c>
      <c r="AL39" s="52">
        <v>326331.20648155001</v>
      </c>
      <c r="AM39" s="52">
        <v>108343.37990299427</v>
      </c>
      <c r="AN39" s="52">
        <v>434674.58638454427</v>
      </c>
      <c r="AQ39" s="56" t="s">
        <v>85</v>
      </c>
      <c r="AR39" s="21">
        <f t="shared" si="7"/>
        <v>1181316.0713779312</v>
      </c>
      <c r="AS39" s="21">
        <f t="shared" si="7"/>
        <v>26999144.625787187</v>
      </c>
      <c r="AT39" s="21">
        <f t="shared" si="7"/>
        <v>28180460.697165117</v>
      </c>
    </row>
    <row r="40" spans="1:46" x14ac:dyDescent="0.3">
      <c r="A40" s="1"/>
      <c r="B40" s="50" t="s">
        <v>86</v>
      </c>
      <c r="C40" s="52">
        <v>0</v>
      </c>
      <c r="D40" s="52">
        <v>0</v>
      </c>
      <c r="E40" s="52">
        <f t="shared" si="1"/>
        <v>0</v>
      </c>
      <c r="F40" s="1"/>
      <c r="G40" s="50" t="s">
        <v>86</v>
      </c>
      <c r="H40" s="58">
        <v>6677083.3333337503</v>
      </c>
      <c r="I40" s="58">
        <v>5560807.8413942503</v>
      </c>
      <c r="J40" s="58">
        <f t="shared" si="2"/>
        <v>12237891.174728001</v>
      </c>
      <c r="K40" s="57"/>
      <c r="L40" s="59" t="s">
        <v>86</v>
      </c>
      <c r="M40" s="47">
        <v>0</v>
      </c>
      <c r="N40" s="47">
        <v>0</v>
      </c>
      <c r="O40" s="47">
        <f t="shared" si="3"/>
        <v>0</v>
      </c>
      <c r="P40" s="57"/>
      <c r="Q40" s="50" t="s">
        <v>86</v>
      </c>
      <c r="R40" s="52">
        <v>0</v>
      </c>
      <c r="S40" s="52">
        <v>0</v>
      </c>
      <c r="T40" s="52">
        <f t="shared" si="4"/>
        <v>0</v>
      </c>
      <c r="Y40" s="1"/>
      <c r="Z40" s="31"/>
      <c r="AA40" s="52" t="s">
        <v>86</v>
      </c>
      <c r="AB40" s="52">
        <v>325038.85923</v>
      </c>
      <c r="AC40" s="52">
        <v>190997.891783834</v>
      </c>
      <c r="AD40" s="52">
        <f t="shared" si="5"/>
        <v>516036.75101383403</v>
      </c>
      <c r="AF40" s="47" t="s">
        <v>86</v>
      </c>
      <c r="AG40" s="47">
        <v>534588.29165667202</v>
      </c>
      <c r="AH40" s="47">
        <v>300099.61069565598</v>
      </c>
      <c r="AI40" s="47">
        <f t="shared" si="6"/>
        <v>834687.90235232795</v>
      </c>
      <c r="AK40" s="61">
        <v>45716</v>
      </c>
      <c r="AL40" s="52">
        <v>328428.37436486001</v>
      </c>
      <c r="AM40" s="52">
        <v>118778.84688707108</v>
      </c>
      <c r="AN40" s="52">
        <v>447207.2212519311</v>
      </c>
      <c r="AQ40" s="56" t="s">
        <v>86</v>
      </c>
      <c r="AR40" s="21">
        <f t="shared" si="7"/>
        <v>7865138.8585852822</v>
      </c>
      <c r="AS40" s="21">
        <f t="shared" si="7"/>
        <v>6170684.1907608118</v>
      </c>
      <c r="AT40" s="21">
        <f t="shared" si="7"/>
        <v>14035823.049346093</v>
      </c>
    </row>
    <row r="41" spans="1:46" x14ac:dyDescent="0.3">
      <c r="A41" s="1"/>
      <c r="B41" s="50" t="s">
        <v>87</v>
      </c>
      <c r="C41" s="52">
        <v>0</v>
      </c>
      <c r="D41" s="52">
        <v>0</v>
      </c>
      <c r="E41" s="52">
        <f t="shared" si="1"/>
        <v>0</v>
      </c>
      <c r="F41" s="1"/>
      <c r="G41" s="50" t="s">
        <v>87</v>
      </c>
      <c r="H41" s="58">
        <v>0</v>
      </c>
      <c r="I41" s="58">
        <v>0</v>
      </c>
      <c r="J41" s="58">
        <f t="shared" si="2"/>
        <v>0</v>
      </c>
      <c r="K41" s="57"/>
      <c r="L41" s="59" t="s">
        <v>87</v>
      </c>
      <c r="M41" s="47">
        <v>0</v>
      </c>
      <c r="N41" s="47">
        <v>0</v>
      </c>
      <c r="O41" s="47">
        <f t="shared" si="3"/>
        <v>0</v>
      </c>
      <c r="P41" s="57"/>
      <c r="Q41" s="50" t="s">
        <v>87</v>
      </c>
      <c r="R41" s="52">
        <v>0</v>
      </c>
      <c r="S41" s="52">
        <v>0</v>
      </c>
      <c r="T41" s="52">
        <f t="shared" si="4"/>
        <v>0</v>
      </c>
      <c r="Y41" s="1"/>
      <c r="Z41" s="31"/>
      <c r="AA41" s="52" t="s">
        <v>87</v>
      </c>
      <c r="AB41" s="52">
        <v>326803.71309403499</v>
      </c>
      <c r="AC41" s="52">
        <v>160889.52169067599</v>
      </c>
      <c r="AD41" s="52">
        <f t="shared" si="5"/>
        <v>487693.23478471098</v>
      </c>
      <c r="AF41" s="47" t="s">
        <v>87</v>
      </c>
      <c r="AG41" s="47">
        <v>537490.92986563302</v>
      </c>
      <c r="AH41" s="47">
        <v>253015.31773857001</v>
      </c>
      <c r="AI41" s="47">
        <f t="shared" si="6"/>
        <v>790506.24760420306</v>
      </c>
      <c r="AK41" s="61">
        <v>45747</v>
      </c>
      <c r="AL41" s="52">
        <v>330506.717948039</v>
      </c>
      <c r="AM41" s="52">
        <v>99430.094289560744</v>
      </c>
      <c r="AN41" s="52">
        <v>429936.81223759975</v>
      </c>
      <c r="AQ41" s="56" t="s">
        <v>87</v>
      </c>
      <c r="AR41" s="21">
        <f t="shared" si="7"/>
        <v>1194801.3609077071</v>
      </c>
      <c r="AS41" s="21">
        <f t="shared" si="7"/>
        <v>513334.93371880677</v>
      </c>
      <c r="AT41" s="21">
        <f t="shared" si="7"/>
        <v>1708136.294626514</v>
      </c>
    </row>
    <row r="42" spans="1:46" x14ac:dyDescent="0.3">
      <c r="A42" s="1"/>
      <c r="B42" s="50" t="s">
        <v>88</v>
      </c>
      <c r="C42" s="52">
        <v>0</v>
      </c>
      <c r="D42" s="52">
        <v>0</v>
      </c>
      <c r="E42" s="52">
        <f t="shared" si="1"/>
        <v>0</v>
      </c>
      <c r="F42" s="1"/>
      <c r="G42" s="50" t="s">
        <v>88</v>
      </c>
      <c r="H42" s="58">
        <v>0</v>
      </c>
      <c r="I42" s="58">
        <v>0</v>
      </c>
      <c r="J42" s="58">
        <f t="shared" si="2"/>
        <v>0</v>
      </c>
      <c r="K42" s="57"/>
      <c r="L42" s="59" t="s">
        <v>88</v>
      </c>
      <c r="M42" s="47">
        <v>0</v>
      </c>
      <c r="N42" s="47">
        <v>0</v>
      </c>
      <c r="O42" s="47">
        <f t="shared" si="3"/>
        <v>0</v>
      </c>
      <c r="P42" s="57"/>
      <c r="Q42" s="50" t="s">
        <v>88</v>
      </c>
      <c r="R42" s="52">
        <v>0</v>
      </c>
      <c r="S42" s="52">
        <v>7710628.5581313604</v>
      </c>
      <c r="T42" s="52">
        <f t="shared" si="4"/>
        <v>7710628.5581313604</v>
      </c>
      <c r="Y42" s="1"/>
      <c r="Z42" s="31"/>
      <c r="AA42" s="52" t="s">
        <v>88</v>
      </c>
      <c r="AB42" s="52">
        <v>328644.94103875</v>
      </c>
      <c r="AC42" s="52">
        <v>165548.531147784</v>
      </c>
      <c r="AD42" s="52">
        <f t="shared" si="5"/>
        <v>494193.47218653397</v>
      </c>
      <c r="AF42" s="47" t="s">
        <v>88</v>
      </c>
      <c r="AG42" s="47">
        <v>540519.17979195702</v>
      </c>
      <c r="AH42" s="47">
        <v>260558.198197016</v>
      </c>
      <c r="AI42" s="47">
        <f t="shared" si="6"/>
        <v>801077.37798897305</v>
      </c>
      <c r="AK42" s="61">
        <v>45777</v>
      </c>
      <c r="AL42" s="52">
        <v>332701.41886610503</v>
      </c>
      <c r="AM42" s="52">
        <v>103185.15799862385</v>
      </c>
      <c r="AN42" s="52">
        <v>435886.57686472888</v>
      </c>
      <c r="AQ42" s="56" t="s">
        <v>88</v>
      </c>
      <c r="AR42" s="21">
        <f t="shared" si="7"/>
        <v>1201865.5396968122</v>
      </c>
      <c r="AS42" s="21">
        <f t="shared" si="7"/>
        <v>8239920.4454747839</v>
      </c>
      <c r="AT42" s="21">
        <f t="shared" si="7"/>
        <v>9441785.9851715956</v>
      </c>
    </row>
    <row r="43" spans="1:46" x14ac:dyDescent="0.3">
      <c r="A43" s="1"/>
      <c r="B43" s="50" t="s">
        <v>89</v>
      </c>
      <c r="C43" s="52">
        <v>0</v>
      </c>
      <c r="D43" s="52">
        <v>0</v>
      </c>
      <c r="E43" s="52">
        <f t="shared" si="1"/>
        <v>0</v>
      </c>
      <c r="F43" s="1"/>
      <c r="G43" s="50" t="s">
        <v>89</v>
      </c>
      <c r="H43" s="58">
        <v>0</v>
      </c>
      <c r="I43" s="58">
        <v>0</v>
      </c>
      <c r="J43" s="58">
        <f t="shared" si="2"/>
        <v>0</v>
      </c>
      <c r="K43" s="57"/>
      <c r="L43" s="59" t="s">
        <v>89</v>
      </c>
      <c r="M43" s="47">
        <v>10831691.2067146</v>
      </c>
      <c r="N43" s="47">
        <v>3398167.3213422</v>
      </c>
      <c r="O43" s="47">
        <f t="shared" si="3"/>
        <v>14229858.5280568</v>
      </c>
      <c r="P43" s="57"/>
      <c r="Q43" s="50" t="s">
        <v>89</v>
      </c>
      <c r="R43" s="52">
        <v>0</v>
      </c>
      <c r="S43" s="52">
        <v>0</v>
      </c>
      <c r="T43" s="52">
        <f t="shared" si="4"/>
        <v>0</v>
      </c>
      <c r="Y43" s="1"/>
      <c r="Z43" s="31"/>
      <c r="AA43" s="52" t="s">
        <v>89</v>
      </c>
      <c r="AB43" s="52">
        <v>330496.54255086498</v>
      </c>
      <c r="AC43" s="52">
        <v>170113.97648199901</v>
      </c>
      <c r="AD43" s="52">
        <f t="shared" si="5"/>
        <v>500610.51903286402</v>
      </c>
      <c r="AF43" s="47" t="s">
        <v>89</v>
      </c>
      <c r="AG43" s="47">
        <v>543564.491025005</v>
      </c>
      <c r="AH43" s="47">
        <v>267971.48313846602</v>
      </c>
      <c r="AI43" s="47">
        <f t="shared" si="6"/>
        <v>811535.97416347102</v>
      </c>
      <c r="AK43" s="61">
        <v>45808</v>
      </c>
      <c r="AL43" s="52">
        <v>334968.950744981</v>
      </c>
      <c r="AM43" s="52">
        <v>104931.58596954722</v>
      </c>
      <c r="AN43" s="52">
        <v>439900.53671452822</v>
      </c>
      <c r="AQ43" s="56" t="s">
        <v>89</v>
      </c>
      <c r="AR43" s="21">
        <f t="shared" si="7"/>
        <v>12040721.191035451</v>
      </c>
      <c r="AS43" s="21">
        <f t="shared" si="7"/>
        <v>3941184.3669322119</v>
      </c>
      <c r="AT43" s="21">
        <f t="shared" si="7"/>
        <v>15981905.557967663</v>
      </c>
    </row>
    <row r="44" spans="1:46" x14ac:dyDescent="0.3">
      <c r="A44" s="1"/>
      <c r="B44" s="50" t="s">
        <v>90</v>
      </c>
      <c r="C44" s="52">
        <v>0</v>
      </c>
      <c r="D44" s="52">
        <v>0</v>
      </c>
      <c r="E44" s="52">
        <f t="shared" si="1"/>
        <v>0</v>
      </c>
      <c r="F44" s="1"/>
      <c r="G44" s="50" t="s">
        <v>90</v>
      </c>
      <c r="H44" s="58">
        <v>0</v>
      </c>
      <c r="I44" s="58">
        <v>0</v>
      </c>
      <c r="J44" s="58">
        <f t="shared" si="2"/>
        <v>0</v>
      </c>
      <c r="K44" s="57"/>
      <c r="L44" s="59" t="s">
        <v>90</v>
      </c>
      <c r="M44" s="47">
        <v>0</v>
      </c>
      <c r="N44" s="47">
        <v>0</v>
      </c>
      <c r="O44" s="47">
        <f t="shared" si="3"/>
        <v>0</v>
      </c>
      <c r="P44" s="57"/>
      <c r="Q44" s="50" t="s">
        <v>90</v>
      </c>
      <c r="R44" s="52">
        <v>0</v>
      </c>
      <c r="S44" s="52">
        <v>0</v>
      </c>
      <c r="T44" s="52">
        <f t="shared" si="4"/>
        <v>0</v>
      </c>
      <c r="Y44" s="1"/>
      <c r="Z44" s="31"/>
      <c r="AA44" s="52" t="s">
        <v>90</v>
      </c>
      <c r="AB44" s="52">
        <v>332358.576075561</v>
      </c>
      <c r="AC44" s="52">
        <v>180234.83771790299</v>
      </c>
      <c r="AD44" s="52">
        <f t="shared" si="5"/>
        <v>512593.41379346396</v>
      </c>
      <c r="AF44" s="47" t="s">
        <v>90</v>
      </c>
      <c r="AG44" s="47">
        <v>546626.95968900702</v>
      </c>
      <c r="AH44" s="47">
        <v>284158.45129129098</v>
      </c>
      <c r="AI44" s="47">
        <f t="shared" si="6"/>
        <v>830785.41098029795</v>
      </c>
      <c r="AK44" s="61">
        <v>45838</v>
      </c>
      <c r="AL44" s="52">
        <v>337214.08514917502</v>
      </c>
      <c r="AM44" s="52">
        <v>111792.9975264915</v>
      </c>
      <c r="AN44" s="52">
        <v>449007.08267566655</v>
      </c>
      <c r="AQ44" s="56" t="s">
        <v>90</v>
      </c>
      <c r="AR44" s="21">
        <f t="shared" si="7"/>
        <v>1216199.620913743</v>
      </c>
      <c r="AS44" s="21">
        <f t="shared" si="7"/>
        <v>576186.28653568553</v>
      </c>
      <c r="AT44" s="21">
        <f t="shared" si="7"/>
        <v>1792385.9074494285</v>
      </c>
    </row>
    <row r="45" spans="1:46" x14ac:dyDescent="0.3">
      <c r="A45" s="1"/>
      <c r="B45" s="50" t="s">
        <v>91</v>
      </c>
      <c r="C45" s="52">
        <v>0</v>
      </c>
      <c r="D45" s="52">
        <v>39420250.280210704</v>
      </c>
      <c r="E45" s="52">
        <f t="shared" si="1"/>
        <v>39420250.280210704</v>
      </c>
      <c r="F45" s="1"/>
      <c r="G45" s="50" t="s">
        <v>91</v>
      </c>
      <c r="H45" s="58">
        <v>0</v>
      </c>
      <c r="I45" s="58">
        <v>0</v>
      </c>
      <c r="J45" s="58">
        <f t="shared" si="2"/>
        <v>0</v>
      </c>
      <c r="K45" s="57"/>
      <c r="L45" s="59" t="s">
        <v>91</v>
      </c>
      <c r="M45" s="47">
        <v>0</v>
      </c>
      <c r="N45" s="47">
        <v>0</v>
      </c>
      <c r="O45" s="47">
        <f t="shared" si="3"/>
        <v>0</v>
      </c>
      <c r="P45" s="57"/>
      <c r="Q45" s="50" t="s">
        <v>91</v>
      </c>
      <c r="R45" s="52">
        <v>0</v>
      </c>
      <c r="S45" s="52">
        <v>0</v>
      </c>
      <c r="T45" s="52">
        <f t="shared" si="4"/>
        <v>0</v>
      </c>
      <c r="Y45" s="1"/>
      <c r="Z45" s="31"/>
      <c r="AA45" s="52" t="s">
        <v>91</v>
      </c>
      <c r="AB45" s="52">
        <v>334278.55895186902</v>
      </c>
      <c r="AC45" s="52">
        <v>162149.825437072</v>
      </c>
      <c r="AD45" s="52">
        <f t="shared" si="5"/>
        <v>496428.38438894099</v>
      </c>
      <c r="AF45" s="47" t="s">
        <v>91</v>
      </c>
      <c r="AG45" s="47">
        <v>549784.73709533701</v>
      </c>
      <c r="AH45" s="47">
        <v>255885.894064736</v>
      </c>
      <c r="AI45" s="47">
        <f t="shared" si="6"/>
        <v>805670.63116007298</v>
      </c>
      <c r="AK45" s="61">
        <v>45869</v>
      </c>
      <c r="AL45" s="52">
        <v>339663.57532654802</v>
      </c>
      <c r="AM45" s="52">
        <v>100571.60866763238</v>
      </c>
      <c r="AN45" s="52">
        <v>440235.18399418041</v>
      </c>
      <c r="AQ45" s="56" t="s">
        <v>91</v>
      </c>
      <c r="AR45" s="21">
        <f t="shared" si="7"/>
        <v>1223726.871373754</v>
      </c>
      <c r="AS45" s="21">
        <f t="shared" si="7"/>
        <v>39938857.608380146</v>
      </c>
      <c r="AT45" s="21">
        <f t="shared" si="7"/>
        <v>41162584.479753897</v>
      </c>
    </row>
    <row r="46" spans="1:46" x14ac:dyDescent="0.3">
      <c r="A46" s="1"/>
      <c r="B46" s="50" t="s">
        <v>92</v>
      </c>
      <c r="C46" s="52">
        <v>0</v>
      </c>
      <c r="D46" s="52">
        <v>0</v>
      </c>
      <c r="E46" s="52">
        <f t="shared" si="1"/>
        <v>0</v>
      </c>
      <c r="F46" s="1"/>
      <c r="G46" s="50" t="s">
        <v>92</v>
      </c>
      <c r="H46" s="58">
        <v>6645833.3333337503</v>
      </c>
      <c r="I46" s="58">
        <v>4346440.6441986496</v>
      </c>
      <c r="J46" s="58">
        <f t="shared" si="2"/>
        <v>10992273.9775324</v>
      </c>
      <c r="K46" s="57"/>
      <c r="L46" s="59" t="s">
        <v>92</v>
      </c>
      <c r="M46" s="47">
        <v>0</v>
      </c>
      <c r="N46" s="47">
        <v>0</v>
      </c>
      <c r="O46" s="47">
        <f t="shared" si="3"/>
        <v>0</v>
      </c>
      <c r="P46" s="57"/>
      <c r="Q46" s="50" t="s">
        <v>92</v>
      </c>
      <c r="R46" s="52">
        <v>0</v>
      </c>
      <c r="S46" s="52">
        <v>0</v>
      </c>
      <c r="T46" s="52">
        <f t="shared" si="4"/>
        <v>0</v>
      </c>
      <c r="Y46" s="1"/>
      <c r="Z46" s="31"/>
      <c r="AA46" s="52" t="s">
        <v>92</v>
      </c>
      <c r="AB46" s="52">
        <v>336209.63326529</v>
      </c>
      <c r="AC46" s="52">
        <v>172135.67168743</v>
      </c>
      <c r="AD46" s="52">
        <f t="shared" si="5"/>
        <v>508345.30495272001</v>
      </c>
      <c r="AF46" s="47" t="s">
        <v>92</v>
      </c>
      <c r="AG46" s="47">
        <v>552960.75648181594</v>
      </c>
      <c r="AH46" s="47">
        <v>271890.04521276901</v>
      </c>
      <c r="AI46" s="47">
        <f t="shared" si="6"/>
        <v>824850.80169458501</v>
      </c>
      <c r="AK46" s="61">
        <v>45900</v>
      </c>
      <c r="AL46" s="52">
        <v>342039.19189709099</v>
      </c>
      <c r="AM46" s="52">
        <v>107339.67644560248</v>
      </c>
      <c r="AN46" s="52">
        <v>449378.86834269349</v>
      </c>
      <c r="AQ46" s="56" t="s">
        <v>92</v>
      </c>
      <c r="AR46" s="21">
        <f t="shared" si="7"/>
        <v>7877042.9149779473</v>
      </c>
      <c r="AS46" s="21">
        <f t="shared" si="7"/>
        <v>4897806.0375444507</v>
      </c>
      <c r="AT46" s="21">
        <f t="shared" si="7"/>
        <v>12774848.952522399</v>
      </c>
    </row>
    <row r="47" spans="1:46" x14ac:dyDescent="0.3">
      <c r="A47" s="1"/>
      <c r="B47" s="50" t="s">
        <v>93</v>
      </c>
      <c r="C47" s="52">
        <v>0</v>
      </c>
      <c r="D47" s="52">
        <v>0</v>
      </c>
      <c r="E47" s="52">
        <f t="shared" si="1"/>
        <v>0</v>
      </c>
      <c r="F47" s="1"/>
      <c r="G47" s="50" t="s">
        <v>93</v>
      </c>
      <c r="H47" s="58">
        <v>0</v>
      </c>
      <c r="I47" s="58">
        <v>0</v>
      </c>
      <c r="J47" s="58">
        <f t="shared" si="2"/>
        <v>0</v>
      </c>
      <c r="K47" s="57"/>
      <c r="L47" s="59" t="s">
        <v>93</v>
      </c>
      <c r="M47" s="47">
        <v>0</v>
      </c>
      <c r="N47" s="47">
        <v>0</v>
      </c>
      <c r="O47" s="47">
        <f t="shared" si="3"/>
        <v>0</v>
      </c>
      <c r="P47" s="57"/>
      <c r="Q47" s="50" t="s">
        <v>93</v>
      </c>
      <c r="R47" s="52">
        <v>0</v>
      </c>
      <c r="S47" s="52">
        <v>0</v>
      </c>
      <c r="T47" s="52">
        <f t="shared" si="4"/>
        <v>0</v>
      </c>
      <c r="Y47" s="1"/>
      <c r="Z47" s="31"/>
      <c r="AA47" s="52" t="s">
        <v>93</v>
      </c>
      <c r="AB47" s="52">
        <v>338151.863089299</v>
      </c>
      <c r="AC47" s="52">
        <v>170881.62971469099</v>
      </c>
      <c r="AD47" s="52">
        <f t="shared" si="5"/>
        <v>509033.49280399003</v>
      </c>
      <c r="AF47" s="47" t="s">
        <v>93</v>
      </c>
      <c r="AG47" s="47">
        <v>556155.12322947604</v>
      </c>
      <c r="AH47" s="47">
        <v>270166.00359846198</v>
      </c>
      <c r="AI47" s="47">
        <f t="shared" si="6"/>
        <v>826321.12682793802</v>
      </c>
      <c r="AK47" s="61">
        <v>45930</v>
      </c>
      <c r="AL47" s="52">
        <v>344489.25469168898</v>
      </c>
      <c r="AM47" s="52">
        <v>105752.30424949435</v>
      </c>
      <c r="AN47" s="52">
        <v>450241.55894118332</v>
      </c>
      <c r="AQ47" s="56" t="s">
        <v>93</v>
      </c>
      <c r="AR47" s="21">
        <f t="shared" si="7"/>
        <v>1238796.241010464</v>
      </c>
      <c r="AS47" s="21">
        <f t="shared" si="7"/>
        <v>546799.93756264728</v>
      </c>
      <c r="AT47" s="21">
        <f t="shared" si="7"/>
        <v>1785596.1785731113</v>
      </c>
    </row>
    <row r="48" spans="1:46" x14ac:dyDescent="0.3">
      <c r="A48" s="1"/>
      <c r="B48" s="50" t="s">
        <v>94</v>
      </c>
      <c r="C48" s="52">
        <v>0</v>
      </c>
      <c r="D48" s="52">
        <v>0</v>
      </c>
      <c r="E48" s="52">
        <f t="shared" si="1"/>
        <v>0</v>
      </c>
      <c r="F48" s="1"/>
      <c r="G48" s="50" t="s">
        <v>94</v>
      </c>
      <c r="H48" s="58">
        <v>0</v>
      </c>
      <c r="I48" s="58">
        <v>0</v>
      </c>
      <c r="J48" s="58">
        <f t="shared" si="2"/>
        <v>0</v>
      </c>
      <c r="K48" s="57"/>
      <c r="L48" s="59" t="s">
        <v>94</v>
      </c>
      <c r="M48" s="47">
        <v>0</v>
      </c>
      <c r="N48" s="47">
        <v>0</v>
      </c>
      <c r="O48" s="47">
        <f t="shared" si="3"/>
        <v>0</v>
      </c>
      <c r="P48" s="57"/>
      <c r="Q48" s="50" t="s">
        <v>94</v>
      </c>
      <c r="R48" s="52">
        <v>0</v>
      </c>
      <c r="S48" s="52">
        <v>7336495.98594773</v>
      </c>
      <c r="T48" s="52">
        <f t="shared" si="4"/>
        <v>7336495.98594773</v>
      </c>
      <c r="Y48" s="1"/>
      <c r="Z48" s="31"/>
      <c r="AA48" s="52" t="s">
        <v>94</v>
      </c>
      <c r="AB48" s="52">
        <v>340134.24819646199</v>
      </c>
      <c r="AC48" s="52">
        <v>164132.54957551</v>
      </c>
      <c r="AD48" s="52">
        <f t="shared" si="5"/>
        <v>504266.79777197202</v>
      </c>
      <c r="AF48" s="47" t="s">
        <v>94</v>
      </c>
      <c r="AG48" s="47">
        <v>559415.53298588004</v>
      </c>
      <c r="AH48" s="47">
        <v>259751.81473292501</v>
      </c>
      <c r="AI48" s="47">
        <f t="shared" si="6"/>
        <v>819167.34771880507</v>
      </c>
      <c r="AK48" s="61">
        <v>45961</v>
      </c>
      <c r="AL48" s="52">
        <v>347035.12624091399</v>
      </c>
      <c r="AM48" s="52">
        <v>102178.16442763867</v>
      </c>
      <c r="AN48" s="52">
        <v>449213.29066855262</v>
      </c>
      <c r="AQ48" s="56" t="s">
        <v>94</v>
      </c>
      <c r="AR48" s="21">
        <f t="shared" si="7"/>
        <v>1246584.907423256</v>
      </c>
      <c r="AS48" s="21">
        <f t="shared" si="7"/>
        <v>7862558.5146838045</v>
      </c>
      <c r="AT48" s="21">
        <f t="shared" si="7"/>
        <v>9109143.4221070595</v>
      </c>
    </row>
    <row r="49" spans="1:46" x14ac:dyDescent="0.3">
      <c r="A49" s="1"/>
      <c r="B49" s="50" t="s">
        <v>95</v>
      </c>
      <c r="C49" s="52">
        <v>0</v>
      </c>
      <c r="D49" s="52">
        <v>0</v>
      </c>
      <c r="E49" s="52">
        <f t="shared" si="1"/>
        <v>0</v>
      </c>
      <c r="F49" s="1"/>
      <c r="G49" s="50" t="s">
        <v>95</v>
      </c>
      <c r="H49" s="58">
        <v>0</v>
      </c>
      <c r="I49" s="58">
        <v>0</v>
      </c>
      <c r="J49" s="58">
        <f t="shared" si="2"/>
        <v>0</v>
      </c>
      <c r="K49" s="57"/>
      <c r="L49" s="59" t="s">
        <v>95</v>
      </c>
      <c r="M49" s="47">
        <v>10780877.956331201</v>
      </c>
      <c r="N49" s="47">
        <v>2807841.7441090997</v>
      </c>
      <c r="O49" s="47">
        <f t="shared" si="3"/>
        <v>13588719.700440301</v>
      </c>
      <c r="P49" s="57"/>
      <c r="Q49" s="50" t="s">
        <v>95</v>
      </c>
      <c r="R49" s="52">
        <v>0</v>
      </c>
      <c r="S49" s="52">
        <v>0</v>
      </c>
      <c r="T49" s="52">
        <f t="shared" si="4"/>
        <v>0</v>
      </c>
      <c r="Y49" s="1"/>
      <c r="Z49" s="31"/>
      <c r="AA49" s="52" t="s">
        <v>95</v>
      </c>
      <c r="AB49" s="52">
        <v>342128.25485932798</v>
      </c>
      <c r="AC49" s="52">
        <v>179240.380817572</v>
      </c>
      <c r="AD49" s="52">
        <f t="shared" si="5"/>
        <v>521368.63567689998</v>
      </c>
      <c r="AF49" s="47" t="s">
        <v>95</v>
      </c>
      <c r="AG49" s="47">
        <v>562695.05660339096</v>
      </c>
      <c r="AH49" s="47">
        <v>283935.09095557698</v>
      </c>
      <c r="AI49" s="47">
        <f t="shared" si="6"/>
        <v>846630.14755896793</v>
      </c>
      <c r="AK49" s="61">
        <v>45991</v>
      </c>
      <c r="AL49" s="52">
        <v>349448.06209062302</v>
      </c>
      <c r="AM49" s="52">
        <v>111066.70253883285</v>
      </c>
      <c r="AN49" s="52">
        <v>460514.76462945587</v>
      </c>
      <c r="AQ49" s="56" t="s">
        <v>95</v>
      </c>
      <c r="AR49" s="21">
        <f t="shared" si="7"/>
        <v>12035149.329884542</v>
      </c>
      <c r="AS49" s="21">
        <f t="shared" si="7"/>
        <v>3382083.9184210817</v>
      </c>
      <c r="AT49" s="21">
        <f t="shared" si="7"/>
        <v>15417233.248305624</v>
      </c>
    </row>
    <row r="50" spans="1:46" x14ac:dyDescent="0.3">
      <c r="A50" s="1"/>
      <c r="B50" s="50" t="s">
        <v>96</v>
      </c>
      <c r="C50" s="52">
        <v>0</v>
      </c>
      <c r="D50" s="52">
        <v>0</v>
      </c>
      <c r="E50" s="52">
        <f t="shared" si="1"/>
        <v>0</v>
      </c>
      <c r="F50" s="1"/>
      <c r="G50" s="50" t="s">
        <v>96</v>
      </c>
      <c r="H50" s="58">
        <v>0</v>
      </c>
      <c r="I50" s="58">
        <v>0</v>
      </c>
      <c r="J50" s="58">
        <f t="shared" si="2"/>
        <v>0</v>
      </c>
      <c r="K50" s="57"/>
      <c r="L50" s="59" t="s">
        <v>96</v>
      </c>
      <c r="M50" s="47">
        <v>0</v>
      </c>
      <c r="N50" s="47">
        <v>0</v>
      </c>
      <c r="O50" s="47">
        <f t="shared" si="3"/>
        <v>0</v>
      </c>
      <c r="P50" s="57"/>
      <c r="Q50" s="50" t="s">
        <v>96</v>
      </c>
      <c r="R50" s="52">
        <v>0</v>
      </c>
      <c r="S50" s="52">
        <v>0</v>
      </c>
      <c r="T50" s="52">
        <f t="shared" si="4"/>
        <v>0</v>
      </c>
      <c r="Y50" s="1"/>
      <c r="Z50" s="31"/>
      <c r="AA50" s="52" t="s">
        <v>96</v>
      </c>
      <c r="AB50" s="52">
        <v>344133.95120822999</v>
      </c>
      <c r="AC50" s="52">
        <v>150826.37976076701</v>
      </c>
      <c r="AD50" s="52">
        <f t="shared" si="5"/>
        <v>494960.33096899698</v>
      </c>
      <c r="AF50" s="47" t="s">
        <v>96</v>
      </c>
      <c r="AG50" s="47">
        <v>565993.806135313</v>
      </c>
      <c r="AH50" s="47">
        <v>239183.80598055301</v>
      </c>
      <c r="AI50" s="47">
        <f t="shared" si="6"/>
        <v>805177.61211586604</v>
      </c>
      <c r="AK50" s="61">
        <v>46022</v>
      </c>
      <c r="AL50" s="52">
        <v>351987.84001890599</v>
      </c>
      <c r="AM50" s="52">
        <v>93610.212059124504</v>
      </c>
      <c r="AN50" s="52">
        <v>445598.05207803048</v>
      </c>
      <c r="AQ50" s="56" t="s">
        <v>96</v>
      </c>
      <c r="AR50" s="21">
        <f t="shared" si="7"/>
        <v>1262115.5973624489</v>
      </c>
      <c r="AS50" s="21">
        <f t="shared" si="7"/>
        <v>483620.39780044451</v>
      </c>
      <c r="AT50" s="21">
        <f t="shared" si="7"/>
        <v>1745735.9951628936</v>
      </c>
    </row>
    <row r="51" spans="1:46" x14ac:dyDescent="0.3">
      <c r="A51" s="1"/>
      <c r="B51" s="50" t="s">
        <v>97</v>
      </c>
      <c r="C51" s="52">
        <v>0</v>
      </c>
      <c r="D51" s="52">
        <v>55782571.162727296</v>
      </c>
      <c r="E51" s="52">
        <f t="shared" si="1"/>
        <v>55782571.162727296</v>
      </c>
      <c r="F51" s="1"/>
      <c r="G51" s="50" t="s">
        <v>97</v>
      </c>
      <c r="H51" s="58">
        <v>0</v>
      </c>
      <c r="I51" s="58">
        <v>0</v>
      </c>
      <c r="J51" s="58">
        <f t="shared" si="2"/>
        <v>0</v>
      </c>
      <c r="K51" s="57"/>
      <c r="L51" s="59" t="s">
        <v>97</v>
      </c>
      <c r="M51" s="47">
        <v>0</v>
      </c>
      <c r="N51" s="47">
        <v>0</v>
      </c>
      <c r="O51" s="47">
        <f t="shared" si="3"/>
        <v>0</v>
      </c>
      <c r="P51" s="57"/>
      <c r="Q51" s="50" t="s">
        <v>97</v>
      </c>
      <c r="R51" s="52">
        <v>0</v>
      </c>
      <c r="S51" s="52">
        <v>0</v>
      </c>
      <c r="T51" s="52">
        <f t="shared" si="4"/>
        <v>0</v>
      </c>
      <c r="Y51" s="1"/>
      <c r="Z51" s="31"/>
      <c r="AA51" s="52" t="s">
        <v>97</v>
      </c>
      <c r="AB51" s="52">
        <v>346166.96696266602</v>
      </c>
      <c r="AC51" s="52">
        <v>165725.03513284301</v>
      </c>
      <c r="AD51" s="52">
        <f t="shared" si="5"/>
        <v>511892.00209550903</v>
      </c>
      <c r="AF51" s="47" t="s">
        <v>97</v>
      </c>
      <c r="AG51" s="47">
        <v>569337.48763127194</v>
      </c>
      <c r="AH51" s="47">
        <v>263078.45774584298</v>
      </c>
      <c r="AI51" s="47">
        <f t="shared" si="6"/>
        <v>832415.94537711493</v>
      </c>
      <c r="AK51" s="61">
        <v>46053</v>
      </c>
      <c r="AL51" s="52">
        <v>354520.785362439</v>
      </c>
      <c r="AM51" s="52">
        <v>102370.74240136692</v>
      </c>
      <c r="AN51" s="52">
        <v>456891.52776380593</v>
      </c>
      <c r="AQ51" s="56" t="s">
        <v>97</v>
      </c>
      <c r="AR51" s="21">
        <f t="shared" si="7"/>
        <v>1270025.2399563771</v>
      </c>
      <c r="AS51" s="21">
        <f t="shared" si="7"/>
        <v>56313745.398007348</v>
      </c>
      <c r="AT51" s="21">
        <f t="shared" si="7"/>
        <v>57583770.63796372</v>
      </c>
    </row>
    <row r="52" spans="1:46" x14ac:dyDescent="0.3">
      <c r="A52" s="1"/>
      <c r="B52" s="50" t="s">
        <v>98</v>
      </c>
      <c r="C52" s="52">
        <v>0</v>
      </c>
      <c r="D52" s="52">
        <v>0</v>
      </c>
      <c r="E52" s="52">
        <f t="shared" si="1"/>
        <v>0</v>
      </c>
      <c r="F52" s="1"/>
      <c r="G52" s="50" t="s">
        <v>98</v>
      </c>
      <c r="H52" s="58">
        <v>6625000</v>
      </c>
      <c r="I52" s="58">
        <v>3853026.7744701002</v>
      </c>
      <c r="J52" s="58">
        <f t="shared" si="2"/>
        <v>10478026.7744701</v>
      </c>
      <c r="K52" s="57"/>
      <c r="L52" s="59" t="s">
        <v>98</v>
      </c>
      <c r="M52" s="47">
        <v>0</v>
      </c>
      <c r="N52" s="47">
        <v>0</v>
      </c>
      <c r="O52" s="47">
        <f t="shared" si="3"/>
        <v>0</v>
      </c>
      <c r="P52" s="57"/>
      <c r="Q52" s="50" t="s">
        <v>98</v>
      </c>
      <c r="R52" s="52">
        <v>0</v>
      </c>
      <c r="S52" s="52">
        <v>0</v>
      </c>
      <c r="T52" s="52">
        <f t="shared" si="4"/>
        <v>0</v>
      </c>
      <c r="Y52" s="1"/>
      <c r="Z52" s="31"/>
      <c r="AA52" s="52" t="s">
        <v>98</v>
      </c>
      <c r="AB52" s="52">
        <v>348211.99302019202</v>
      </c>
      <c r="AC52" s="52">
        <v>180355.22315131701</v>
      </c>
      <c r="AD52" s="52">
        <f t="shared" si="5"/>
        <v>528567.216171509</v>
      </c>
      <c r="AF52" s="47" t="s">
        <v>98</v>
      </c>
      <c r="AG52" s="47">
        <v>572700.92235743406</v>
      </c>
      <c r="AH52" s="47">
        <v>286603.167461037</v>
      </c>
      <c r="AI52" s="47">
        <f t="shared" si="6"/>
        <v>859304.08981847111</v>
      </c>
      <c r="AK52" s="61">
        <v>46081</v>
      </c>
      <c r="AL52" s="52">
        <v>356910.75418823597</v>
      </c>
      <c r="AM52" s="52">
        <v>110945.14070903118</v>
      </c>
      <c r="AN52" s="52">
        <v>467855.89489726716</v>
      </c>
      <c r="AQ52" s="56" t="s">
        <v>98</v>
      </c>
      <c r="AR52" s="21">
        <f t="shared" si="7"/>
        <v>7902823.669565862</v>
      </c>
      <c r="AS52" s="21">
        <f t="shared" si="7"/>
        <v>4430930.3057914851</v>
      </c>
      <c r="AT52" s="21">
        <f t="shared" si="7"/>
        <v>12333753.975357346</v>
      </c>
    </row>
    <row r="53" spans="1:46" x14ac:dyDescent="0.3">
      <c r="A53" s="1"/>
      <c r="B53" s="50" t="s">
        <v>99</v>
      </c>
      <c r="C53" s="52">
        <v>0</v>
      </c>
      <c r="D53" s="52">
        <v>0</v>
      </c>
      <c r="E53" s="52">
        <f t="shared" si="1"/>
        <v>0</v>
      </c>
      <c r="F53" s="1"/>
      <c r="G53" s="50" t="s">
        <v>99</v>
      </c>
      <c r="H53" s="58">
        <v>0</v>
      </c>
      <c r="I53" s="58">
        <v>0</v>
      </c>
      <c r="J53" s="58">
        <f t="shared" si="2"/>
        <v>0</v>
      </c>
      <c r="K53" s="57"/>
      <c r="L53" s="59" t="s">
        <v>99</v>
      </c>
      <c r="M53" s="47">
        <v>0</v>
      </c>
      <c r="N53" s="47">
        <v>0</v>
      </c>
      <c r="O53" s="47">
        <f t="shared" si="3"/>
        <v>0</v>
      </c>
      <c r="P53" s="57"/>
      <c r="Q53" s="50" t="s">
        <v>99</v>
      </c>
      <c r="R53" s="52">
        <v>0</v>
      </c>
      <c r="S53" s="52">
        <v>0</v>
      </c>
      <c r="T53" s="52">
        <f t="shared" si="4"/>
        <v>0</v>
      </c>
      <c r="Y53" s="1"/>
      <c r="Z53" s="31"/>
      <c r="AA53" s="52" t="s">
        <v>99</v>
      </c>
      <c r="AB53" s="52">
        <v>350269.10033322498</v>
      </c>
      <c r="AC53" s="52">
        <v>136662.44185869399</v>
      </c>
      <c r="AD53" s="52">
        <f t="shared" si="5"/>
        <v>486931.54219191894</v>
      </c>
      <c r="AF53" s="47" t="s">
        <v>99</v>
      </c>
      <c r="AG53" s="47">
        <v>576084.22700855799</v>
      </c>
      <c r="AH53" s="47">
        <v>217432.808927812</v>
      </c>
      <c r="AI53" s="47">
        <f t="shared" si="6"/>
        <v>793517.03593637003</v>
      </c>
      <c r="AK53" s="61">
        <v>46112</v>
      </c>
      <c r="AL53" s="52">
        <v>359541.06179540802</v>
      </c>
      <c r="AM53" s="52">
        <v>84473.539187350776</v>
      </c>
      <c r="AN53" s="52">
        <v>444014.6009827588</v>
      </c>
      <c r="AQ53" s="56" t="s">
        <v>99</v>
      </c>
      <c r="AR53" s="21">
        <f t="shared" si="7"/>
        <v>1285894.389137191</v>
      </c>
      <c r="AS53" s="21">
        <f t="shared" si="7"/>
        <v>438568.78997385676</v>
      </c>
      <c r="AT53" s="21">
        <f t="shared" si="7"/>
        <v>1724463.1791110476</v>
      </c>
    </row>
    <row r="54" spans="1:46" x14ac:dyDescent="0.3">
      <c r="A54" s="1"/>
      <c r="B54" s="50" t="s">
        <v>100</v>
      </c>
      <c r="C54" s="52">
        <v>0</v>
      </c>
      <c r="D54" s="52">
        <v>0</v>
      </c>
      <c r="E54" s="52">
        <f t="shared" si="1"/>
        <v>0</v>
      </c>
      <c r="F54" s="1"/>
      <c r="G54" s="50" t="s">
        <v>100</v>
      </c>
      <c r="H54" s="58">
        <v>0</v>
      </c>
      <c r="I54" s="58">
        <v>0</v>
      </c>
      <c r="J54" s="58">
        <f t="shared" si="2"/>
        <v>0</v>
      </c>
      <c r="K54" s="57"/>
      <c r="L54" s="59" t="s">
        <v>100</v>
      </c>
      <c r="M54" s="47">
        <v>0</v>
      </c>
      <c r="N54" s="47">
        <v>0</v>
      </c>
      <c r="O54" s="47">
        <f t="shared" si="3"/>
        <v>0</v>
      </c>
      <c r="P54" s="57"/>
      <c r="Q54" s="50" t="s">
        <v>100</v>
      </c>
      <c r="R54" s="52">
        <v>7950000</v>
      </c>
      <c r="S54" s="52">
        <v>6387639.0856871009</v>
      </c>
      <c r="T54" s="52">
        <f t="shared" si="4"/>
        <v>14337639.085687101</v>
      </c>
      <c r="Y54" s="1"/>
      <c r="Z54" s="31"/>
      <c r="AA54" s="52" t="s">
        <v>100</v>
      </c>
      <c r="AB54" s="52">
        <v>352347.21788815898</v>
      </c>
      <c r="AC54" s="52">
        <v>156423.870025768</v>
      </c>
      <c r="AD54" s="52">
        <f t="shared" si="5"/>
        <v>508771.08791392698</v>
      </c>
      <c r="AF54" s="47" t="s">
        <v>100</v>
      </c>
      <c r="AG54" s="47">
        <v>579502.08700285398</v>
      </c>
      <c r="AH54" s="47">
        <v>249146.80270402</v>
      </c>
      <c r="AI54" s="47">
        <f t="shared" si="6"/>
        <v>828648.88970687403</v>
      </c>
      <c r="AK54" s="61">
        <v>46142</v>
      </c>
      <c r="AL54" s="52">
        <v>362087.17891467898</v>
      </c>
      <c r="AM54" s="52">
        <v>96707.874879541632</v>
      </c>
      <c r="AN54" s="52">
        <v>458795.05379422061</v>
      </c>
      <c r="AQ54" s="56" t="s">
        <v>100</v>
      </c>
      <c r="AR54" s="21">
        <f t="shared" si="7"/>
        <v>9243936.4838056918</v>
      </c>
      <c r="AS54" s="21">
        <f t="shared" si="7"/>
        <v>6889917.633296431</v>
      </c>
      <c r="AT54" s="21">
        <f t="shared" si="7"/>
        <v>16133854.117102122</v>
      </c>
    </row>
    <row r="55" spans="1:46" x14ac:dyDescent="0.3">
      <c r="A55" s="1"/>
      <c r="B55" s="50" t="s">
        <v>101</v>
      </c>
      <c r="C55" s="52">
        <v>0</v>
      </c>
      <c r="D55" s="52">
        <v>0</v>
      </c>
      <c r="E55" s="52">
        <f t="shared" si="1"/>
        <v>0</v>
      </c>
      <c r="F55" s="1"/>
      <c r="G55" s="50" t="s">
        <v>101</v>
      </c>
      <c r="H55" s="58">
        <v>0</v>
      </c>
      <c r="I55" s="58">
        <v>0</v>
      </c>
      <c r="J55" s="58">
        <f t="shared" si="2"/>
        <v>0</v>
      </c>
      <c r="K55" s="57"/>
      <c r="L55" s="59" t="s">
        <v>101</v>
      </c>
      <c r="M55" s="47">
        <v>10772409.081266699</v>
      </c>
      <c r="N55" s="47">
        <v>2344403.7072240002</v>
      </c>
      <c r="O55" s="47">
        <f t="shared" si="3"/>
        <v>13116812.7884907</v>
      </c>
      <c r="P55" s="57"/>
      <c r="Q55" s="50" t="s">
        <v>101</v>
      </c>
      <c r="R55" s="52">
        <v>0</v>
      </c>
      <c r="S55" s="52">
        <v>0</v>
      </c>
      <c r="T55" s="52">
        <f t="shared" si="4"/>
        <v>0</v>
      </c>
      <c r="Y55" s="1"/>
      <c r="Z55" s="31"/>
      <c r="AA55" s="52" t="s">
        <v>101</v>
      </c>
      <c r="AB55" s="52">
        <v>354437.664742389</v>
      </c>
      <c r="AC55" s="52">
        <v>155071.45728093499</v>
      </c>
      <c r="AD55" s="52">
        <f t="shared" si="5"/>
        <v>509509.12202332402</v>
      </c>
      <c r="AF55" s="47" t="s">
        <v>101</v>
      </c>
      <c r="AG55" s="47">
        <v>582940.22487735096</v>
      </c>
      <c r="AH55" s="47">
        <v>247283.30377713501</v>
      </c>
      <c r="AI55" s="47">
        <f t="shared" si="6"/>
        <v>830223.52865448594</v>
      </c>
      <c r="AK55" s="61">
        <v>46173</v>
      </c>
      <c r="AL55" s="52">
        <v>364652.87411522801</v>
      </c>
      <c r="AM55" s="52">
        <v>95444.036198140646</v>
      </c>
      <c r="AN55" s="52">
        <v>460096.91031336866</v>
      </c>
      <c r="AQ55" s="56" t="s">
        <v>101</v>
      </c>
      <c r="AR55" s="21">
        <f t="shared" si="7"/>
        <v>12074439.845001668</v>
      </c>
      <c r="AS55" s="21">
        <f t="shared" si="7"/>
        <v>2842202.5044802106</v>
      </c>
      <c r="AT55" s="21">
        <f t="shared" si="7"/>
        <v>14916642.349481877</v>
      </c>
    </row>
    <row r="56" spans="1:46" x14ac:dyDescent="0.3">
      <c r="A56" s="1"/>
      <c r="B56" s="50" t="s">
        <v>102</v>
      </c>
      <c r="C56" s="52">
        <v>0</v>
      </c>
      <c r="D56" s="52">
        <v>0</v>
      </c>
      <c r="E56" s="52">
        <f t="shared" si="1"/>
        <v>0</v>
      </c>
      <c r="F56" s="1"/>
      <c r="G56" s="50" t="s">
        <v>102</v>
      </c>
      <c r="H56" s="58">
        <v>0</v>
      </c>
      <c r="I56" s="58">
        <v>0</v>
      </c>
      <c r="J56" s="58">
        <f t="shared" si="2"/>
        <v>0</v>
      </c>
      <c r="K56" s="57"/>
      <c r="L56" s="59" t="s">
        <v>102</v>
      </c>
      <c r="M56" s="47">
        <v>0</v>
      </c>
      <c r="N56" s="47">
        <v>0</v>
      </c>
      <c r="O56" s="47">
        <f t="shared" si="3"/>
        <v>0</v>
      </c>
      <c r="P56" s="57"/>
      <c r="Q56" s="50" t="s">
        <v>102</v>
      </c>
      <c r="R56" s="52">
        <v>0</v>
      </c>
      <c r="S56" s="52">
        <v>0</v>
      </c>
      <c r="T56" s="52">
        <f t="shared" si="4"/>
        <v>0</v>
      </c>
      <c r="Y56" s="1"/>
      <c r="Z56" s="31"/>
      <c r="AA56" s="52" t="s">
        <v>102</v>
      </c>
      <c r="AB56" s="52">
        <v>356540.51404462598</v>
      </c>
      <c r="AC56" s="52">
        <v>158837.736447348</v>
      </c>
      <c r="AD56" s="52">
        <f t="shared" si="5"/>
        <v>515378.25049197394</v>
      </c>
      <c r="AF56" s="47" t="s">
        <v>102</v>
      </c>
      <c r="AG56" s="47">
        <v>586398.76093903102</v>
      </c>
      <c r="AH56" s="47">
        <v>253592.73526407499</v>
      </c>
      <c r="AI56" s="47">
        <f t="shared" si="6"/>
        <v>839991.49620310601</v>
      </c>
      <c r="AK56" s="61">
        <v>46203</v>
      </c>
      <c r="AL56" s="52">
        <v>367295.93798956403</v>
      </c>
      <c r="AM56" s="52">
        <v>97455.070993160494</v>
      </c>
      <c r="AN56" s="52">
        <v>464751.00898272451</v>
      </c>
      <c r="AQ56" s="56" t="s">
        <v>102</v>
      </c>
      <c r="AR56" s="21">
        <f t="shared" si="7"/>
        <v>1310235.2129732212</v>
      </c>
      <c r="AS56" s="21">
        <f t="shared" si="7"/>
        <v>509885.54270458349</v>
      </c>
      <c r="AT56" s="21">
        <f t="shared" si="7"/>
        <v>1820120.7556778044</v>
      </c>
    </row>
    <row r="57" spans="1:46" x14ac:dyDescent="0.3">
      <c r="A57" s="1"/>
      <c r="B57" s="50" t="s">
        <v>103</v>
      </c>
      <c r="C57" s="52">
        <v>58888888.888888903</v>
      </c>
      <c r="D57" s="52">
        <v>51583046.997406103</v>
      </c>
      <c r="E57" s="52">
        <f t="shared" si="1"/>
        <v>110471935.88629501</v>
      </c>
      <c r="F57" s="1"/>
      <c r="G57" s="50" t="s">
        <v>103</v>
      </c>
      <c r="H57" s="58">
        <v>0</v>
      </c>
      <c r="I57" s="58">
        <v>0</v>
      </c>
      <c r="J57" s="58">
        <f t="shared" si="2"/>
        <v>0</v>
      </c>
      <c r="K57" s="57"/>
      <c r="L57" s="59" t="s">
        <v>103</v>
      </c>
      <c r="M57" s="47">
        <v>0</v>
      </c>
      <c r="N57" s="47">
        <v>0</v>
      </c>
      <c r="O57" s="47">
        <f t="shared" si="3"/>
        <v>0</v>
      </c>
      <c r="P57" s="57"/>
      <c r="Q57" s="50" t="s">
        <v>103</v>
      </c>
      <c r="R57" s="52">
        <v>0</v>
      </c>
      <c r="S57" s="52">
        <v>0</v>
      </c>
      <c r="T57" s="52">
        <f t="shared" si="4"/>
        <v>0</v>
      </c>
      <c r="Y57" s="1"/>
      <c r="Z57" s="31"/>
      <c r="AA57" s="52" t="s">
        <v>103</v>
      </c>
      <c r="AB57" s="52">
        <v>358657.65778945299</v>
      </c>
      <c r="AC57" s="52">
        <v>152302.53518049201</v>
      </c>
      <c r="AD57" s="52">
        <f t="shared" si="5"/>
        <v>510960.19296994503</v>
      </c>
      <c r="AF57" s="47" t="s">
        <v>103</v>
      </c>
      <c r="AG57" s="47">
        <v>589880.80693322199</v>
      </c>
      <c r="AH57" s="47">
        <v>243464.59401487801</v>
      </c>
      <c r="AI57" s="47">
        <f t="shared" si="6"/>
        <v>833345.40094810002</v>
      </c>
      <c r="AK57" s="61">
        <v>46234</v>
      </c>
      <c r="AL57" s="52">
        <v>370076.15291499498</v>
      </c>
      <c r="AM57" s="52">
        <v>94352.729571595803</v>
      </c>
      <c r="AN57" s="52">
        <v>464428.88248659077</v>
      </c>
      <c r="AQ57" s="56" t="s">
        <v>103</v>
      </c>
      <c r="AR57" s="21">
        <f t="shared" si="7"/>
        <v>60207503.506526574</v>
      </c>
      <c r="AS57" s="21">
        <f t="shared" si="7"/>
        <v>52073166.856173068</v>
      </c>
      <c r="AT57" s="21">
        <f t="shared" si="7"/>
        <v>112280670.36269966</v>
      </c>
    </row>
    <row r="58" spans="1:46" x14ac:dyDescent="0.3">
      <c r="A58" s="1"/>
      <c r="B58" s="50" t="s">
        <v>104</v>
      </c>
      <c r="C58" s="52">
        <v>0</v>
      </c>
      <c r="D58" s="52">
        <v>0</v>
      </c>
      <c r="E58" s="52">
        <f t="shared" si="1"/>
        <v>0</v>
      </c>
      <c r="F58" s="1"/>
      <c r="G58" s="50" t="s">
        <v>104</v>
      </c>
      <c r="H58" s="58">
        <v>6625000</v>
      </c>
      <c r="I58" s="58">
        <v>3457120.9063178003</v>
      </c>
      <c r="J58" s="58">
        <f t="shared" si="2"/>
        <v>10082120.9063178</v>
      </c>
      <c r="K58" s="57"/>
      <c r="L58" s="59" t="s">
        <v>104</v>
      </c>
      <c r="M58" s="47">
        <v>0</v>
      </c>
      <c r="N58" s="47">
        <v>0</v>
      </c>
      <c r="O58" s="47">
        <f t="shared" si="3"/>
        <v>0</v>
      </c>
      <c r="P58" s="57"/>
      <c r="Q58" s="50" t="s">
        <v>104</v>
      </c>
      <c r="R58" s="52">
        <v>0</v>
      </c>
      <c r="S58" s="52">
        <v>0</v>
      </c>
      <c r="T58" s="52">
        <f t="shared" si="4"/>
        <v>0</v>
      </c>
      <c r="Y58" s="1"/>
      <c r="Z58" s="31"/>
      <c r="AA58" s="52" t="s">
        <v>104</v>
      </c>
      <c r="AB58" s="52">
        <v>360787.37317048799</v>
      </c>
      <c r="AC58" s="52">
        <v>166027.444180511</v>
      </c>
      <c r="AD58" s="52">
        <f t="shared" si="5"/>
        <v>526814.81735099899</v>
      </c>
      <c r="AF58" s="47" t="s">
        <v>104</v>
      </c>
      <c r="AG58" s="47">
        <v>593383.52937680797</v>
      </c>
      <c r="AH58" s="47">
        <v>265735.64830907999</v>
      </c>
      <c r="AI58" s="47">
        <f t="shared" si="6"/>
        <v>859119.17768588802</v>
      </c>
      <c r="AK58" s="61">
        <v>46265</v>
      </c>
      <c r="AL58" s="52">
        <v>372761.70612450899</v>
      </c>
      <c r="AM58" s="52">
        <v>102348.04417754467</v>
      </c>
      <c r="AN58" s="52">
        <v>475109.75030205364</v>
      </c>
      <c r="AQ58" s="56" t="s">
        <v>104</v>
      </c>
      <c r="AR58" s="21">
        <f t="shared" si="7"/>
        <v>7951932.608671804</v>
      </c>
      <c r="AS58" s="21">
        <f t="shared" si="7"/>
        <v>3991232.0429849359</v>
      </c>
      <c r="AT58" s="21">
        <f t="shared" si="7"/>
        <v>11943164.651656741</v>
      </c>
    </row>
    <row r="59" spans="1:46" x14ac:dyDescent="0.3">
      <c r="A59" s="1"/>
      <c r="B59" s="50" t="s">
        <v>105</v>
      </c>
      <c r="C59" s="52">
        <v>0</v>
      </c>
      <c r="D59" s="52">
        <v>0</v>
      </c>
      <c r="E59" s="52">
        <f t="shared" si="1"/>
        <v>0</v>
      </c>
      <c r="F59" s="1"/>
      <c r="G59" s="50" t="s">
        <v>105</v>
      </c>
      <c r="H59" s="58">
        <v>0</v>
      </c>
      <c r="I59" s="58">
        <v>0</v>
      </c>
      <c r="J59" s="58">
        <f t="shared" si="2"/>
        <v>0</v>
      </c>
      <c r="K59" s="57"/>
      <c r="L59" s="59" t="s">
        <v>105</v>
      </c>
      <c r="M59" s="47">
        <v>0</v>
      </c>
      <c r="N59" s="47">
        <v>0</v>
      </c>
      <c r="O59" s="47">
        <f t="shared" si="3"/>
        <v>0</v>
      </c>
      <c r="P59" s="57"/>
      <c r="Q59" s="50" t="s">
        <v>105</v>
      </c>
      <c r="R59" s="52">
        <v>0</v>
      </c>
      <c r="S59" s="52">
        <v>0</v>
      </c>
      <c r="T59" s="52">
        <f t="shared" si="4"/>
        <v>0</v>
      </c>
      <c r="Y59" s="1"/>
      <c r="Z59" s="31"/>
      <c r="AA59" s="52" t="s">
        <v>105</v>
      </c>
      <c r="AB59" s="52">
        <v>362929.73483832501</v>
      </c>
      <c r="AC59" s="52">
        <v>144449.448104638</v>
      </c>
      <c r="AD59" s="52">
        <f t="shared" si="5"/>
        <v>507379.18294296297</v>
      </c>
      <c r="AF59" s="47" t="s">
        <v>105</v>
      </c>
      <c r="AG59" s="47">
        <v>596907.05104690394</v>
      </c>
      <c r="AH59" s="47">
        <v>231514.997484363</v>
      </c>
      <c r="AI59" s="47">
        <f t="shared" si="6"/>
        <v>828422.04853126698</v>
      </c>
      <c r="AK59" s="61">
        <v>46295</v>
      </c>
      <c r="AL59" s="52">
        <v>375468.02921372</v>
      </c>
      <c r="AM59" s="52">
        <v>88914.058108792116</v>
      </c>
      <c r="AN59" s="52">
        <v>464382.08732251212</v>
      </c>
      <c r="AQ59" s="56" t="s">
        <v>105</v>
      </c>
      <c r="AR59" s="21">
        <f t="shared" si="7"/>
        <v>1335304.815098949</v>
      </c>
      <c r="AS59" s="21">
        <f t="shared" si="7"/>
        <v>464878.50369779312</v>
      </c>
      <c r="AT59" s="21">
        <f t="shared" si="7"/>
        <v>1800183.3187967422</v>
      </c>
    </row>
    <row r="60" spans="1:46" x14ac:dyDescent="0.3">
      <c r="A60" s="1"/>
      <c r="B60" s="50" t="s">
        <v>106</v>
      </c>
      <c r="C60" s="52">
        <v>0</v>
      </c>
      <c r="D60" s="52">
        <v>0</v>
      </c>
      <c r="E60" s="52">
        <f t="shared" si="1"/>
        <v>0</v>
      </c>
      <c r="F60" s="1"/>
      <c r="G60" s="50" t="s">
        <v>106</v>
      </c>
      <c r="H60" s="58">
        <v>0</v>
      </c>
      <c r="I60" s="58">
        <v>0</v>
      </c>
      <c r="J60" s="58">
        <f t="shared" si="2"/>
        <v>0</v>
      </c>
      <c r="K60" s="57"/>
      <c r="L60" s="59" t="s">
        <v>106</v>
      </c>
      <c r="M60" s="47">
        <v>0</v>
      </c>
      <c r="N60" s="47">
        <v>0</v>
      </c>
      <c r="O60" s="47">
        <f t="shared" si="3"/>
        <v>0</v>
      </c>
      <c r="P60" s="57"/>
      <c r="Q60" s="50" t="s">
        <v>106</v>
      </c>
      <c r="R60" s="52">
        <v>7950000</v>
      </c>
      <c r="S60" s="52">
        <v>5987407.2011613008</v>
      </c>
      <c r="T60" s="52">
        <f t="shared" si="4"/>
        <v>13937407.201161301</v>
      </c>
      <c r="Y60" s="1"/>
      <c r="Z60" s="31"/>
      <c r="AA60" s="52" t="s">
        <v>106</v>
      </c>
      <c r="AB60" s="52">
        <v>365081.89517121698</v>
      </c>
      <c r="AC60" s="52">
        <v>147983.718087418</v>
      </c>
      <c r="AD60" s="52">
        <f t="shared" si="5"/>
        <v>513065.61325863498</v>
      </c>
      <c r="AF60" s="47" t="s">
        <v>106</v>
      </c>
      <c r="AG60" s="47">
        <v>600446.68848735502</v>
      </c>
      <c r="AH60" s="47">
        <v>237499.44289621801</v>
      </c>
      <c r="AI60" s="47">
        <f t="shared" si="6"/>
        <v>837946.13138357305</v>
      </c>
      <c r="AK60" s="61">
        <v>46326</v>
      </c>
      <c r="AL60" s="52">
        <v>378191.94550199597</v>
      </c>
      <c r="AM60" s="52">
        <v>91130.704556366138</v>
      </c>
      <c r="AN60" s="52">
        <v>469322.65005836211</v>
      </c>
      <c r="AQ60" s="56" t="s">
        <v>106</v>
      </c>
      <c r="AR60" s="21">
        <f t="shared" si="7"/>
        <v>9293720.5291605685</v>
      </c>
      <c r="AS60" s="21">
        <f t="shared" si="7"/>
        <v>6464021.0667013032</v>
      </c>
      <c r="AT60" s="21">
        <f t="shared" si="7"/>
        <v>15757741.595861873</v>
      </c>
    </row>
    <row r="61" spans="1:46" x14ac:dyDescent="0.3">
      <c r="A61" s="1"/>
      <c r="B61" s="50" t="s">
        <v>107</v>
      </c>
      <c r="C61" s="52">
        <v>0</v>
      </c>
      <c r="D61" s="52">
        <v>0</v>
      </c>
      <c r="E61" s="52">
        <f t="shared" si="1"/>
        <v>0</v>
      </c>
      <c r="F61" s="1"/>
      <c r="G61" s="50" t="s">
        <v>107</v>
      </c>
      <c r="H61" s="58">
        <v>0</v>
      </c>
      <c r="I61" s="58">
        <v>0</v>
      </c>
      <c r="J61" s="58">
        <f t="shared" si="2"/>
        <v>0</v>
      </c>
      <c r="K61" s="57"/>
      <c r="L61" s="59" t="s">
        <v>107</v>
      </c>
      <c r="M61" s="47">
        <v>10772409.081266699</v>
      </c>
      <c r="N61" s="47">
        <v>2080889.5312350001</v>
      </c>
      <c r="O61" s="47">
        <f t="shared" si="3"/>
        <v>12853298.612501699</v>
      </c>
      <c r="P61" s="57"/>
      <c r="Q61" s="50" t="s">
        <v>107</v>
      </c>
      <c r="R61" s="52">
        <v>0</v>
      </c>
      <c r="S61" s="52">
        <v>0</v>
      </c>
      <c r="T61" s="52">
        <f t="shared" si="4"/>
        <v>0</v>
      </c>
      <c r="Y61" s="1"/>
      <c r="Z61" s="31"/>
      <c r="AA61" s="52" t="s">
        <v>107</v>
      </c>
      <c r="AB61" s="52">
        <v>367246.81773782498</v>
      </c>
      <c r="AC61" s="52">
        <v>156298.38466480799</v>
      </c>
      <c r="AD61" s="52">
        <f t="shared" si="5"/>
        <v>523545.20240263297</v>
      </c>
      <c r="AF61" s="47" t="s">
        <v>107</v>
      </c>
      <c r="AG61" s="47">
        <v>604007.31585109106</v>
      </c>
      <c r="AH61" s="47">
        <v>251189.635488895</v>
      </c>
      <c r="AI61" s="47">
        <f t="shared" si="6"/>
        <v>855196.95133998606</v>
      </c>
      <c r="AK61" s="61">
        <v>46356</v>
      </c>
      <c r="AL61" s="52">
        <v>380874.910419119</v>
      </c>
      <c r="AM61" s="52">
        <v>95674.243802798563</v>
      </c>
      <c r="AN61" s="52">
        <v>476549.15422191756</v>
      </c>
      <c r="AQ61" s="56" t="s">
        <v>107</v>
      </c>
      <c r="AR61" s="21">
        <f t="shared" si="7"/>
        <v>12124538.125274735</v>
      </c>
      <c r="AS61" s="21">
        <f t="shared" si="7"/>
        <v>2584051.7951915017</v>
      </c>
      <c r="AT61" s="21">
        <f t="shared" si="7"/>
        <v>14708589.920466237</v>
      </c>
    </row>
    <row r="62" spans="1:46" x14ac:dyDescent="0.3">
      <c r="A62" s="1"/>
      <c r="B62" s="50" t="s">
        <v>108</v>
      </c>
      <c r="C62" s="52">
        <v>0</v>
      </c>
      <c r="D62" s="52">
        <v>0</v>
      </c>
      <c r="E62" s="52">
        <f t="shared" si="1"/>
        <v>0</v>
      </c>
      <c r="F62" s="1"/>
      <c r="G62" s="50" t="s">
        <v>108</v>
      </c>
      <c r="H62" s="58">
        <v>0</v>
      </c>
      <c r="I62" s="58">
        <v>0</v>
      </c>
      <c r="J62" s="58">
        <f t="shared" si="2"/>
        <v>0</v>
      </c>
      <c r="K62" s="57"/>
      <c r="L62" s="59" t="s">
        <v>108</v>
      </c>
      <c r="M62" s="47">
        <v>0</v>
      </c>
      <c r="N62" s="47">
        <v>0</v>
      </c>
      <c r="O62" s="47">
        <f t="shared" si="3"/>
        <v>0</v>
      </c>
      <c r="P62" s="57"/>
      <c r="Q62" s="50" t="s">
        <v>108</v>
      </c>
      <c r="R62" s="52">
        <v>0</v>
      </c>
      <c r="S62" s="52">
        <v>0</v>
      </c>
      <c r="T62" s="52">
        <f t="shared" si="4"/>
        <v>0</v>
      </c>
      <c r="Y62" s="1"/>
      <c r="Z62" s="31"/>
      <c r="AA62" s="52" t="s">
        <v>108</v>
      </c>
      <c r="AB62" s="52">
        <v>369424.57821773802</v>
      </c>
      <c r="AC62" s="52">
        <v>140142.21669348999</v>
      </c>
      <c r="AD62" s="52">
        <f t="shared" si="5"/>
        <v>509566.794911228</v>
      </c>
      <c r="AF62" s="47" t="s">
        <v>108</v>
      </c>
      <c r="AG62" s="47">
        <v>607589.05760760605</v>
      </c>
      <c r="AH62" s="47">
        <v>225558.46332208399</v>
      </c>
      <c r="AI62" s="47">
        <f t="shared" si="6"/>
        <v>833147.52092968998</v>
      </c>
      <c r="AK62" s="61">
        <v>46387</v>
      </c>
      <c r="AL62" s="52">
        <v>383698.65273565397</v>
      </c>
      <c r="AM62" s="52">
        <v>86412.531607617319</v>
      </c>
      <c r="AN62" s="52">
        <v>470111.18434327131</v>
      </c>
      <c r="AQ62" s="56" t="s">
        <v>108</v>
      </c>
      <c r="AR62" s="21">
        <f t="shared" si="7"/>
        <v>1360712.2885609982</v>
      </c>
      <c r="AS62" s="21">
        <f t="shared" si="7"/>
        <v>452113.21162319131</v>
      </c>
      <c r="AT62" s="21">
        <f t="shared" si="7"/>
        <v>1812825.5001841895</v>
      </c>
    </row>
    <row r="63" spans="1:46" x14ac:dyDescent="0.3">
      <c r="A63" s="1"/>
      <c r="B63" s="50" t="s">
        <v>109</v>
      </c>
      <c r="C63" s="52">
        <v>58888888.888888903</v>
      </c>
      <c r="D63" s="52">
        <v>49607427.121306099</v>
      </c>
      <c r="E63" s="52">
        <f t="shared" si="1"/>
        <v>108496316.010195</v>
      </c>
      <c r="F63" s="1"/>
      <c r="G63" s="50" t="s">
        <v>109</v>
      </c>
      <c r="H63" s="58">
        <v>0</v>
      </c>
      <c r="I63" s="58">
        <v>0</v>
      </c>
      <c r="J63" s="58">
        <f t="shared" si="2"/>
        <v>0</v>
      </c>
      <c r="K63" s="57"/>
      <c r="L63" s="59" t="s">
        <v>109</v>
      </c>
      <c r="M63" s="47">
        <v>0</v>
      </c>
      <c r="N63" s="47">
        <v>0</v>
      </c>
      <c r="O63" s="47">
        <f t="shared" si="3"/>
        <v>0</v>
      </c>
      <c r="P63" s="57"/>
      <c r="Q63" s="50" t="s">
        <v>109</v>
      </c>
      <c r="R63" s="52">
        <v>0</v>
      </c>
      <c r="S63" s="52">
        <v>0</v>
      </c>
      <c r="T63" s="52">
        <f t="shared" si="4"/>
        <v>0</v>
      </c>
      <c r="Y63" s="1"/>
      <c r="Z63" s="31"/>
      <c r="AA63" s="52" t="s">
        <v>109</v>
      </c>
      <c r="AB63" s="52">
        <v>371611.35460663802</v>
      </c>
      <c r="AC63" s="52">
        <v>148255.29940630801</v>
      </c>
      <c r="AD63" s="52">
        <f t="shared" si="5"/>
        <v>519866.65401294606</v>
      </c>
      <c r="AF63" s="47" t="s">
        <v>109</v>
      </c>
      <c r="AG63" s="47">
        <v>611185.62774308596</v>
      </c>
      <c r="AH63" s="47">
        <v>238967.02262895601</v>
      </c>
      <c r="AI63" s="47">
        <f t="shared" si="6"/>
        <v>850152.65037204197</v>
      </c>
      <c r="AK63" s="61">
        <v>46418</v>
      </c>
      <c r="AL63" s="52">
        <v>386414.88250906998</v>
      </c>
      <c r="AM63" s="52">
        <v>90827.043957092479</v>
      </c>
      <c r="AN63" s="52">
        <v>477241.92646616243</v>
      </c>
      <c r="AQ63" s="56" t="s">
        <v>109</v>
      </c>
      <c r="AR63" s="21">
        <f t="shared" si="7"/>
        <v>60258100.753747694</v>
      </c>
      <c r="AS63" s="21">
        <f t="shared" si="7"/>
        <v>50085476.487298451</v>
      </c>
      <c r="AT63" s="21">
        <f t="shared" si="7"/>
        <v>110343577.24104616</v>
      </c>
    </row>
    <row r="64" spans="1:46" x14ac:dyDescent="0.3">
      <c r="A64" s="1"/>
      <c r="B64" s="50" t="s">
        <v>110</v>
      </c>
      <c r="C64" s="52">
        <v>0</v>
      </c>
      <c r="D64" s="52">
        <v>0</v>
      </c>
      <c r="E64" s="52">
        <f t="shared" si="1"/>
        <v>0</v>
      </c>
      <c r="F64" s="1"/>
      <c r="G64" s="50" t="s">
        <v>110</v>
      </c>
      <c r="H64" s="58">
        <v>6625000</v>
      </c>
      <c r="I64" s="58">
        <v>3284998.6709501706</v>
      </c>
      <c r="J64" s="58">
        <f t="shared" si="2"/>
        <v>9909998.6709501706</v>
      </c>
      <c r="K64" s="57"/>
      <c r="L64" s="59" t="s">
        <v>110</v>
      </c>
      <c r="M64" s="47">
        <v>0</v>
      </c>
      <c r="N64" s="47">
        <v>0</v>
      </c>
      <c r="O64" s="47">
        <f t="shared" si="3"/>
        <v>0</v>
      </c>
      <c r="P64" s="57"/>
      <c r="Q64" s="50" t="s">
        <v>110</v>
      </c>
      <c r="R64" s="52">
        <v>0</v>
      </c>
      <c r="S64" s="52">
        <v>0</v>
      </c>
      <c r="T64" s="52">
        <f t="shared" si="4"/>
        <v>0</v>
      </c>
      <c r="Y64" s="1"/>
      <c r="Z64" s="31"/>
      <c r="AA64" s="52" t="s">
        <v>110</v>
      </c>
      <c r="AB64" s="52">
        <v>373811.07542657101</v>
      </c>
      <c r="AC64" s="52">
        <v>146647.335587023</v>
      </c>
      <c r="AD64" s="52">
        <f t="shared" si="5"/>
        <v>520458.41101359401</v>
      </c>
      <c r="AF64" s="47" t="s">
        <v>110</v>
      </c>
      <c r="AG64" s="47">
        <v>614803.48746003106</v>
      </c>
      <c r="AH64" s="47">
        <v>236739.422005912</v>
      </c>
      <c r="AI64" s="47">
        <f t="shared" si="6"/>
        <v>851542.909465943</v>
      </c>
      <c r="AK64" s="61">
        <v>46446</v>
      </c>
      <c r="AL64" s="52">
        <v>389028.28042075702</v>
      </c>
      <c r="AM64" s="52">
        <v>89061.645779169528</v>
      </c>
      <c r="AN64" s="52">
        <v>478089.92619992653</v>
      </c>
      <c r="AQ64" s="56" t="s">
        <v>110</v>
      </c>
      <c r="AR64" s="21">
        <f t="shared" si="7"/>
        <v>8002642.8433073591</v>
      </c>
      <c r="AS64" s="21">
        <f t="shared" si="7"/>
        <v>3757447.0743222749</v>
      </c>
      <c r="AT64" s="21">
        <f t="shared" si="7"/>
        <v>11760089.917629633</v>
      </c>
    </row>
    <row r="65" spans="1:46" x14ac:dyDescent="0.3">
      <c r="A65" s="1"/>
      <c r="B65" s="50" t="s">
        <v>111</v>
      </c>
      <c r="C65" s="52">
        <v>0</v>
      </c>
      <c r="D65" s="52">
        <v>0</v>
      </c>
      <c r="E65" s="52">
        <f t="shared" si="1"/>
        <v>0</v>
      </c>
      <c r="F65" s="1"/>
      <c r="G65" s="50" t="s">
        <v>111</v>
      </c>
      <c r="H65" s="58">
        <v>0</v>
      </c>
      <c r="I65" s="58">
        <v>0</v>
      </c>
      <c r="J65" s="58">
        <f t="shared" si="2"/>
        <v>0</v>
      </c>
      <c r="K65" s="57"/>
      <c r="L65" s="59" t="s">
        <v>111</v>
      </c>
      <c r="M65" s="47">
        <v>0</v>
      </c>
      <c r="N65" s="47">
        <v>0</v>
      </c>
      <c r="O65" s="47">
        <f t="shared" si="3"/>
        <v>0</v>
      </c>
      <c r="P65" s="57"/>
      <c r="Q65" s="50" t="s">
        <v>111</v>
      </c>
      <c r="R65" s="52">
        <v>0</v>
      </c>
      <c r="S65" s="52">
        <v>0</v>
      </c>
      <c r="T65" s="52">
        <f t="shared" si="4"/>
        <v>0</v>
      </c>
      <c r="Y65" s="1"/>
      <c r="Z65" s="31"/>
      <c r="AA65" s="52" t="s">
        <v>111</v>
      </c>
      <c r="AB65" s="52">
        <v>376023.81730096298</v>
      </c>
      <c r="AC65" s="52">
        <v>130939.377958332</v>
      </c>
      <c r="AD65" s="52">
        <f t="shared" si="5"/>
        <v>506963.195259295</v>
      </c>
      <c r="AF65" s="47" t="s">
        <v>111</v>
      </c>
      <c r="AG65" s="47">
        <v>618442.76278025098</v>
      </c>
      <c r="AH65" s="47">
        <v>211725.168906223</v>
      </c>
      <c r="AI65" s="47">
        <f t="shared" si="6"/>
        <v>830167.93168647401</v>
      </c>
      <c r="AK65" s="61">
        <v>46477</v>
      </c>
      <c r="AL65" s="52">
        <v>391908.208492512</v>
      </c>
      <c r="AM65" s="52">
        <v>80422.475842310276</v>
      </c>
      <c r="AN65" s="52">
        <v>472330.68433482229</v>
      </c>
      <c r="AQ65" s="56" t="s">
        <v>111</v>
      </c>
      <c r="AR65" s="21">
        <f t="shared" si="7"/>
        <v>1386374.7885737261</v>
      </c>
      <c r="AS65" s="21">
        <f t="shared" si="7"/>
        <v>423087.02270686527</v>
      </c>
      <c r="AT65" s="21">
        <f t="shared" si="7"/>
        <v>1809461.8112805912</v>
      </c>
    </row>
    <row r="66" spans="1:46" x14ac:dyDescent="0.3">
      <c r="A66" s="1"/>
      <c r="B66" s="50" t="s">
        <v>112</v>
      </c>
      <c r="C66" s="52">
        <v>0</v>
      </c>
      <c r="D66" s="52">
        <v>0</v>
      </c>
      <c r="E66" s="52">
        <f t="shared" si="1"/>
        <v>0</v>
      </c>
      <c r="F66" s="1"/>
      <c r="G66" s="50" t="s">
        <v>112</v>
      </c>
      <c r="H66" s="58">
        <v>0</v>
      </c>
      <c r="I66" s="58">
        <v>0</v>
      </c>
      <c r="J66" s="58">
        <f t="shared" si="2"/>
        <v>0</v>
      </c>
      <c r="K66" s="57"/>
      <c r="L66" s="59" t="s">
        <v>112</v>
      </c>
      <c r="M66" s="47">
        <v>0</v>
      </c>
      <c r="N66" s="47">
        <v>0</v>
      </c>
      <c r="O66" s="47">
        <f t="shared" si="3"/>
        <v>0</v>
      </c>
      <c r="P66" s="57"/>
      <c r="Q66" s="50" t="s">
        <v>112</v>
      </c>
      <c r="R66" s="52">
        <v>7950000</v>
      </c>
      <c r="S66" s="52">
        <v>5661362.4569029007</v>
      </c>
      <c r="T66" s="52">
        <f t="shared" si="4"/>
        <v>13611362.456902901</v>
      </c>
      <c r="Y66" s="1"/>
      <c r="Z66" s="31"/>
      <c r="AA66" s="52" t="s">
        <v>112</v>
      </c>
      <c r="AB66" s="52">
        <v>378249.65730680397</v>
      </c>
      <c r="AC66" s="52">
        <v>143358.48386825499</v>
      </c>
      <c r="AD66" s="52">
        <f t="shared" si="5"/>
        <v>521608.14117505896</v>
      </c>
      <c r="AF66" s="47" t="s">
        <v>112</v>
      </c>
      <c r="AG66" s="47">
        <v>622103.580471533</v>
      </c>
      <c r="AH66" s="47">
        <v>232179.65113614901</v>
      </c>
      <c r="AI66" s="47">
        <f t="shared" si="6"/>
        <v>854283.23160768207</v>
      </c>
      <c r="AK66" s="61">
        <v>46507</v>
      </c>
      <c r="AL66" s="52">
        <v>394748.35615115403</v>
      </c>
      <c r="AM66" s="52">
        <v>87911.179433631449</v>
      </c>
      <c r="AN66" s="52">
        <v>482659.53558478551</v>
      </c>
      <c r="AQ66" s="56" t="s">
        <v>112</v>
      </c>
      <c r="AR66" s="21">
        <f t="shared" si="7"/>
        <v>9345101.5939294919</v>
      </c>
      <c r="AS66" s="21">
        <f t="shared" si="7"/>
        <v>6124811.7713409364</v>
      </c>
      <c r="AT66" s="21">
        <f t="shared" si="7"/>
        <v>15469913.365270428</v>
      </c>
    </row>
    <row r="67" spans="1:46" x14ac:dyDescent="0.3">
      <c r="A67" s="1"/>
      <c r="B67" s="50" t="s">
        <v>113</v>
      </c>
      <c r="C67" s="52">
        <v>0</v>
      </c>
      <c r="D67" s="52">
        <v>0</v>
      </c>
      <c r="E67" s="52">
        <f t="shared" si="1"/>
        <v>0</v>
      </c>
      <c r="F67" s="1"/>
      <c r="G67" s="50" t="s">
        <v>113</v>
      </c>
      <c r="H67" s="58">
        <v>0</v>
      </c>
      <c r="I67" s="58">
        <v>0</v>
      </c>
      <c r="J67" s="58">
        <f t="shared" si="2"/>
        <v>0</v>
      </c>
      <c r="K67" s="57"/>
      <c r="L67" s="59" t="s">
        <v>113</v>
      </c>
      <c r="M67" s="47">
        <v>10772409.081266699</v>
      </c>
      <c r="N67" s="47">
        <v>1801460.242180001</v>
      </c>
      <c r="O67" s="47">
        <f t="shared" si="3"/>
        <v>12573869.3234467</v>
      </c>
      <c r="P67" s="57"/>
      <c r="Q67" s="50" t="s">
        <v>113</v>
      </c>
      <c r="R67" s="52">
        <v>0</v>
      </c>
      <c r="S67" s="52">
        <v>0</v>
      </c>
      <c r="T67" s="52">
        <f t="shared" si="4"/>
        <v>0</v>
      </c>
      <c r="Y67" s="1"/>
      <c r="Z67" s="31"/>
      <c r="AA67" s="52" t="s">
        <v>113</v>
      </c>
      <c r="AB67" s="52">
        <v>380488.67297733203</v>
      </c>
      <c r="AC67" s="52">
        <v>146263.01394525901</v>
      </c>
      <c r="AD67" s="52">
        <f t="shared" si="5"/>
        <v>526751.68692259106</v>
      </c>
      <c r="AF67" s="47" t="s">
        <v>113</v>
      </c>
      <c r="AG67" s="47">
        <v>625786.06805205101</v>
      </c>
      <c r="AH67" s="47">
        <v>237283.85189119499</v>
      </c>
      <c r="AI67" s="47">
        <f t="shared" si="6"/>
        <v>863069.91994324606</v>
      </c>
      <c r="AK67" s="61">
        <v>46538</v>
      </c>
      <c r="AL67" s="52">
        <v>397547.49126181699</v>
      </c>
      <c r="AM67" s="52">
        <v>89021.786013041419</v>
      </c>
      <c r="AN67" s="52">
        <v>486569.27727485844</v>
      </c>
      <c r="AQ67" s="56" t="s">
        <v>113</v>
      </c>
      <c r="AR67" s="21">
        <f t="shared" si="7"/>
        <v>12176231.3135579</v>
      </c>
      <c r="AS67" s="21">
        <f t="shared" si="7"/>
        <v>2274028.8940294967</v>
      </c>
      <c r="AT67" s="21">
        <f t="shared" si="7"/>
        <v>14450260.207587395</v>
      </c>
    </row>
    <row r="68" spans="1:46" x14ac:dyDescent="0.3">
      <c r="A68" s="1"/>
      <c r="B68" s="50" t="s">
        <v>114</v>
      </c>
      <c r="C68" s="52">
        <v>0</v>
      </c>
      <c r="D68" s="52">
        <v>0</v>
      </c>
      <c r="E68" s="52">
        <f t="shared" si="1"/>
        <v>0</v>
      </c>
      <c r="F68" s="1"/>
      <c r="G68" s="50" t="s">
        <v>114</v>
      </c>
      <c r="H68" s="58">
        <v>0</v>
      </c>
      <c r="I68" s="58">
        <v>0</v>
      </c>
      <c r="J68" s="58">
        <f t="shared" si="2"/>
        <v>0</v>
      </c>
      <c r="K68" s="57"/>
      <c r="L68" s="59" t="s">
        <v>114</v>
      </c>
      <c r="M68" s="47">
        <v>0</v>
      </c>
      <c r="N68" s="47">
        <v>0</v>
      </c>
      <c r="O68" s="47">
        <f t="shared" si="3"/>
        <v>0</v>
      </c>
      <c r="P68" s="57"/>
      <c r="Q68" s="50" t="s">
        <v>114</v>
      </c>
      <c r="R68" s="52">
        <v>0</v>
      </c>
      <c r="S68" s="52">
        <v>0</v>
      </c>
      <c r="T68" s="52">
        <f t="shared" si="4"/>
        <v>0</v>
      </c>
      <c r="Y68" s="1"/>
      <c r="Z68" s="31"/>
      <c r="AA68" s="52" t="s">
        <v>114</v>
      </c>
      <c r="AB68" s="52">
        <v>382740.94230474002</v>
      </c>
      <c r="AC68" s="52">
        <v>130912.456654568</v>
      </c>
      <c r="AD68" s="52">
        <f t="shared" si="5"/>
        <v>513653.39895930805</v>
      </c>
      <c r="AF68" s="47" t="s">
        <v>114</v>
      </c>
      <c r="AG68" s="47">
        <v>629490.35379481502</v>
      </c>
      <c r="AH68" s="47">
        <v>212761.623261531</v>
      </c>
      <c r="AI68" s="47">
        <f t="shared" si="6"/>
        <v>842251.97705634602</v>
      </c>
      <c r="AK68" s="61">
        <v>46568</v>
      </c>
      <c r="AL68" s="52">
        <v>400496.07965250203</v>
      </c>
      <c r="AM68" s="52">
        <v>79921.399579046236</v>
      </c>
      <c r="AN68" s="52">
        <v>480417.47923154826</v>
      </c>
      <c r="AQ68" s="56" t="s">
        <v>114</v>
      </c>
      <c r="AR68" s="21">
        <f t="shared" ref="AR68:AT99" si="8">SUMIF($A$2:$AO$2,AR$2,$A68:$AO68)</f>
        <v>1412727.3757520569</v>
      </c>
      <c r="AS68" s="21">
        <f t="shared" si="8"/>
        <v>423595.47949514521</v>
      </c>
      <c r="AT68" s="21">
        <f t="shared" si="8"/>
        <v>1836322.8552472023</v>
      </c>
    </row>
    <row r="69" spans="1:46" x14ac:dyDescent="0.3">
      <c r="A69" s="1"/>
      <c r="B69" s="50" t="s">
        <v>115</v>
      </c>
      <c r="C69" s="52">
        <v>58888888.888888903</v>
      </c>
      <c r="D69" s="52">
        <v>46796800.662703104</v>
      </c>
      <c r="E69" s="52">
        <f t="shared" si="1"/>
        <v>105685689.55159201</v>
      </c>
      <c r="F69" s="1"/>
      <c r="G69" s="50" t="s">
        <v>115</v>
      </c>
      <c r="H69" s="58">
        <v>0</v>
      </c>
      <c r="I69" s="58">
        <v>0</v>
      </c>
      <c r="J69" s="58">
        <f t="shared" si="2"/>
        <v>0</v>
      </c>
      <c r="K69" s="57"/>
      <c r="L69" s="59" t="s">
        <v>115</v>
      </c>
      <c r="M69" s="47">
        <v>0</v>
      </c>
      <c r="N69" s="47">
        <v>0</v>
      </c>
      <c r="O69" s="47">
        <f t="shared" si="3"/>
        <v>0</v>
      </c>
      <c r="P69" s="57"/>
      <c r="Q69" s="50" t="s">
        <v>115</v>
      </c>
      <c r="R69" s="52">
        <v>0</v>
      </c>
      <c r="S69" s="52">
        <v>0</v>
      </c>
      <c r="T69" s="52">
        <f t="shared" si="4"/>
        <v>0</v>
      </c>
      <c r="Y69" s="1"/>
      <c r="Z69" s="31"/>
      <c r="AA69" s="52" t="s">
        <v>115</v>
      </c>
      <c r="AB69" s="52">
        <v>385008.76916904602</v>
      </c>
      <c r="AC69" s="52">
        <v>133766.53272629</v>
      </c>
      <c r="AD69" s="52">
        <f t="shared" si="5"/>
        <v>518775.30189533602</v>
      </c>
      <c r="AF69" s="47" t="s">
        <v>115</v>
      </c>
      <c r="AG69" s="47">
        <v>633220.22686917405</v>
      </c>
      <c r="AH69" s="47">
        <v>217793.583105686</v>
      </c>
      <c r="AI69" s="47">
        <f t="shared" si="6"/>
        <v>851013.80997486005</v>
      </c>
      <c r="AK69" s="61">
        <v>46599</v>
      </c>
      <c r="AL69" s="52">
        <v>403470.24148283701</v>
      </c>
      <c r="AM69" s="52">
        <v>82004.630886239305</v>
      </c>
      <c r="AN69" s="52">
        <v>485474.8723690763</v>
      </c>
      <c r="AQ69" s="56" t="s">
        <v>115</v>
      </c>
      <c r="AR69" s="21">
        <f t="shared" si="8"/>
        <v>60310588.126409963</v>
      </c>
      <c r="AS69" s="21">
        <f t="shared" si="8"/>
        <v>47230365.409421317</v>
      </c>
      <c r="AT69" s="21">
        <f t="shared" si="8"/>
        <v>107540953.53583129</v>
      </c>
    </row>
    <row r="70" spans="1:46" x14ac:dyDescent="0.3">
      <c r="A70" s="1"/>
      <c r="B70" s="50" t="s">
        <v>116</v>
      </c>
      <c r="C70" s="52">
        <v>0</v>
      </c>
      <c r="D70" s="52">
        <v>0</v>
      </c>
      <c r="E70" s="52">
        <f t="shared" si="1"/>
        <v>0</v>
      </c>
      <c r="F70" s="1"/>
      <c r="G70" s="50" t="s">
        <v>116</v>
      </c>
      <c r="H70" s="58">
        <v>6625000</v>
      </c>
      <c r="I70" s="58">
        <v>3053104.6984879095</v>
      </c>
      <c r="J70" s="58">
        <f t="shared" si="2"/>
        <v>9678104.6984879095</v>
      </c>
      <c r="K70" s="57"/>
      <c r="L70" s="59" t="s">
        <v>116</v>
      </c>
      <c r="M70" s="47">
        <v>0</v>
      </c>
      <c r="N70" s="47">
        <v>0</v>
      </c>
      <c r="O70" s="47">
        <f t="shared" si="3"/>
        <v>0</v>
      </c>
      <c r="P70" s="57"/>
      <c r="Q70" s="50" t="s">
        <v>116</v>
      </c>
      <c r="R70" s="52">
        <v>0</v>
      </c>
      <c r="S70" s="52">
        <v>0</v>
      </c>
      <c r="T70" s="52">
        <f t="shared" si="4"/>
        <v>0</v>
      </c>
      <c r="Y70" s="1"/>
      <c r="Z70" s="31"/>
      <c r="AA70" s="52" t="s">
        <v>116</v>
      </c>
      <c r="AB70" s="52">
        <v>387290.03342172102</v>
      </c>
      <c r="AC70" s="52">
        <v>140901.93244817399</v>
      </c>
      <c r="AD70" s="52">
        <f t="shared" si="5"/>
        <v>528191.96586989495</v>
      </c>
      <c r="AF70" s="47" t="s">
        <v>116</v>
      </c>
      <c r="AG70" s="47">
        <v>636972.20028719504</v>
      </c>
      <c r="AH70" s="47">
        <v>229838.66707108999</v>
      </c>
      <c r="AI70" s="47">
        <f t="shared" si="6"/>
        <v>866810.867358285</v>
      </c>
      <c r="AK70" s="61">
        <v>46630</v>
      </c>
      <c r="AL70" s="52">
        <v>406469.38731358701</v>
      </c>
      <c r="AM70" s="52">
        <v>85799.981875096099</v>
      </c>
      <c r="AN70" s="52">
        <v>492269.36918868311</v>
      </c>
      <c r="AQ70" s="56" t="s">
        <v>116</v>
      </c>
      <c r="AR70" s="21">
        <f t="shared" si="8"/>
        <v>8055731.6210225029</v>
      </c>
      <c r="AS70" s="21">
        <f t="shared" si="8"/>
        <v>3509645.2798822694</v>
      </c>
      <c r="AT70" s="21">
        <f t="shared" si="8"/>
        <v>11565376.900904773</v>
      </c>
    </row>
    <row r="71" spans="1:46" x14ac:dyDescent="0.3">
      <c r="A71" s="1"/>
      <c r="B71" s="50" t="s">
        <v>117</v>
      </c>
      <c r="C71" s="52">
        <v>0</v>
      </c>
      <c r="D71" s="52">
        <v>0</v>
      </c>
      <c r="E71" s="52">
        <f t="shared" si="1"/>
        <v>0</v>
      </c>
      <c r="F71" s="1"/>
      <c r="G71" s="50" t="s">
        <v>117</v>
      </c>
      <c r="H71" s="58">
        <v>0</v>
      </c>
      <c r="I71" s="58">
        <v>0</v>
      </c>
      <c r="J71" s="58">
        <f t="shared" si="2"/>
        <v>0</v>
      </c>
      <c r="K71" s="57"/>
      <c r="L71" s="59" t="s">
        <v>117</v>
      </c>
      <c r="M71" s="47">
        <v>0</v>
      </c>
      <c r="N71" s="47">
        <v>0</v>
      </c>
      <c r="O71" s="47">
        <f t="shared" si="3"/>
        <v>0</v>
      </c>
      <c r="P71" s="57"/>
      <c r="Q71" s="50" t="s">
        <v>117</v>
      </c>
      <c r="R71" s="52">
        <v>0</v>
      </c>
      <c r="S71" s="52">
        <v>0</v>
      </c>
      <c r="T71" s="52">
        <f t="shared" si="4"/>
        <v>0</v>
      </c>
      <c r="Y71" s="1"/>
      <c r="Z71" s="31"/>
      <c r="AA71" s="52" t="s">
        <v>117</v>
      </c>
      <c r="AB71" s="52">
        <v>389584.81468233798</v>
      </c>
      <c r="AC71" s="52">
        <v>130343.222259489</v>
      </c>
      <c r="AD71" s="52">
        <f t="shared" si="5"/>
        <v>519928.03694182698</v>
      </c>
      <c r="AF71" s="47" t="s">
        <v>117</v>
      </c>
      <c r="AG71" s="47">
        <v>640746.40499842598</v>
      </c>
      <c r="AH71" s="47">
        <v>213036.10945402601</v>
      </c>
      <c r="AI71" s="47">
        <f t="shared" si="6"/>
        <v>853782.51445245196</v>
      </c>
      <c r="AK71" s="61">
        <v>46660</v>
      </c>
      <c r="AL71" s="52">
        <v>409427.00695147901</v>
      </c>
      <c r="AM71" s="52">
        <v>79395.621538443811</v>
      </c>
      <c r="AN71" s="52">
        <v>488822.62848992285</v>
      </c>
      <c r="AQ71" s="56" t="s">
        <v>117</v>
      </c>
      <c r="AR71" s="21">
        <f t="shared" si="8"/>
        <v>1439758.226632243</v>
      </c>
      <c r="AS71" s="21">
        <f t="shared" si="8"/>
        <v>422774.95325195882</v>
      </c>
      <c r="AT71" s="21">
        <f t="shared" si="8"/>
        <v>1862533.1798842018</v>
      </c>
    </row>
    <row r="72" spans="1:46" x14ac:dyDescent="0.3">
      <c r="A72" s="1"/>
      <c r="B72" s="50" t="s">
        <v>118</v>
      </c>
      <c r="C72" s="52">
        <v>0</v>
      </c>
      <c r="D72" s="52">
        <v>0</v>
      </c>
      <c r="E72" s="52">
        <f t="shared" si="1"/>
        <v>0</v>
      </c>
      <c r="F72" s="1"/>
      <c r="G72" s="50" t="s">
        <v>118</v>
      </c>
      <c r="H72" s="58">
        <v>0</v>
      </c>
      <c r="I72" s="58">
        <v>0</v>
      </c>
      <c r="J72" s="58">
        <f t="shared" si="2"/>
        <v>0</v>
      </c>
      <c r="K72" s="57"/>
      <c r="L72" s="59" t="s">
        <v>118</v>
      </c>
      <c r="M72" s="47">
        <v>0</v>
      </c>
      <c r="N72" s="47">
        <v>0</v>
      </c>
      <c r="O72" s="47">
        <f t="shared" si="3"/>
        <v>0</v>
      </c>
      <c r="P72" s="57"/>
      <c r="Q72" s="50" t="s">
        <v>118</v>
      </c>
      <c r="R72" s="52">
        <v>7950000</v>
      </c>
      <c r="S72" s="52">
        <v>5458760.3273997009</v>
      </c>
      <c r="T72" s="52">
        <f t="shared" si="4"/>
        <v>13408760.327399701</v>
      </c>
      <c r="Y72" s="1"/>
      <c r="Z72" s="31"/>
      <c r="AA72" s="52" t="s">
        <v>118</v>
      </c>
      <c r="AB72" s="52">
        <v>391895.68465373199</v>
      </c>
      <c r="AC72" s="52">
        <v>128594.900387211</v>
      </c>
      <c r="AD72" s="52">
        <f t="shared" si="5"/>
        <v>520490.585040943</v>
      </c>
      <c r="AF72" s="47" t="s">
        <v>118</v>
      </c>
      <c r="AG72" s="47">
        <v>644547.07065783301</v>
      </c>
      <c r="AH72" s="47">
        <v>210604.935755557</v>
      </c>
      <c r="AI72" s="47">
        <f t="shared" si="6"/>
        <v>855152.00641339005</v>
      </c>
      <c r="AK72" s="61">
        <v>46691</v>
      </c>
      <c r="AL72" s="52">
        <v>412342.52605492802</v>
      </c>
      <c r="AM72" s="52">
        <v>78225.441435813525</v>
      </c>
      <c r="AN72" s="52">
        <v>490567.96749074152</v>
      </c>
      <c r="AQ72" s="56" t="s">
        <v>118</v>
      </c>
      <c r="AR72" s="21">
        <f t="shared" si="8"/>
        <v>9398785.2813664936</v>
      </c>
      <c r="AS72" s="21">
        <f t="shared" si="8"/>
        <v>5876185.6049782829</v>
      </c>
      <c r="AT72" s="21">
        <f t="shared" si="8"/>
        <v>15274970.886344777</v>
      </c>
    </row>
    <row r="73" spans="1:46" x14ac:dyDescent="0.3">
      <c r="A73" s="1"/>
      <c r="B73" s="50" t="s">
        <v>119</v>
      </c>
      <c r="C73" s="52">
        <v>0</v>
      </c>
      <c r="D73" s="52">
        <v>0</v>
      </c>
      <c r="E73" s="52">
        <f t="shared" si="1"/>
        <v>0</v>
      </c>
      <c r="F73" s="1"/>
      <c r="G73" s="50" t="s">
        <v>119</v>
      </c>
      <c r="H73" s="58">
        <v>0</v>
      </c>
      <c r="I73" s="58">
        <v>0</v>
      </c>
      <c r="J73" s="58">
        <f t="shared" si="2"/>
        <v>0</v>
      </c>
      <c r="K73" s="57"/>
      <c r="L73" s="59" t="s">
        <v>119</v>
      </c>
      <c r="M73" s="47">
        <v>10772409.081266699</v>
      </c>
      <c r="N73" s="47">
        <v>1605119.7915052008</v>
      </c>
      <c r="O73" s="47">
        <f t="shared" si="3"/>
        <v>12377528.8727719</v>
      </c>
      <c r="P73" s="57"/>
      <c r="Q73" s="50" t="s">
        <v>119</v>
      </c>
      <c r="R73" s="52">
        <v>0</v>
      </c>
      <c r="S73" s="52">
        <v>0</v>
      </c>
      <c r="T73" s="52">
        <f t="shared" si="4"/>
        <v>0</v>
      </c>
      <c r="Y73" s="1"/>
      <c r="Z73" s="31"/>
      <c r="AA73" s="52" t="s">
        <v>119</v>
      </c>
      <c r="AB73" s="52">
        <v>394220.26183296298</v>
      </c>
      <c r="AC73" s="52">
        <v>135304.95628072001</v>
      </c>
      <c r="AD73" s="52">
        <f t="shared" si="5"/>
        <v>529525.21811368293</v>
      </c>
      <c r="AF73" s="47" t="s">
        <v>119</v>
      </c>
      <c r="AG73" s="47">
        <v>648370.28043039003</v>
      </c>
      <c r="AH73" s="47">
        <v>222055.60038050101</v>
      </c>
      <c r="AI73" s="47">
        <f t="shared" si="6"/>
        <v>870425.88081089105</v>
      </c>
      <c r="AK73" s="61">
        <v>46721</v>
      </c>
      <c r="AL73" s="52">
        <v>415279.89918548998</v>
      </c>
      <c r="AM73" s="52">
        <v>81431.998624637286</v>
      </c>
      <c r="AN73" s="52">
        <v>496711.89781012724</v>
      </c>
      <c r="AQ73" s="56" t="s">
        <v>119</v>
      </c>
      <c r="AR73" s="21">
        <f t="shared" si="8"/>
        <v>12230279.522715542</v>
      </c>
      <c r="AS73" s="21">
        <f t="shared" si="8"/>
        <v>2043912.346791059</v>
      </c>
      <c r="AT73" s="21">
        <f t="shared" si="8"/>
        <v>14274191.869506601</v>
      </c>
    </row>
    <row r="74" spans="1:46" x14ac:dyDescent="0.3">
      <c r="A74" s="1"/>
      <c r="B74" s="50" t="s">
        <v>120</v>
      </c>
      <c r="C74" s="52">
        <v>0</v>
      </c>
      <c r="D74" s="52">
        <v>0</v>
      </c>
      <c r="E74" s="52">
        <f t="shared" si="1"/>
        <v>0</v>
      </c>
      <c r="F74" s="1"/>
      <c r="G74" s="50" t="s">
        <v>120</v>
      </c>
      <c r="H74" s="58">
        <v>0</v>
      </c>
      <c r="I74" s="58">
        <v>0</v>
      </c>
      <c r="J74" s="58">
        <f t="shared" si="2"/>
        <v>0</v>
      </c>
      <c r="K74" s="57"/>
      <c r="L74" s="59" t="s">
        <v>120</v>
      </c>
      <c r="M74" s="47">
        <v>0</v>
      </c>
      <c r="N74" s="47">
        <v>0</v>
      </c>
      <c r="O74" s="47">
        <f t="shared" si="3"/>
        <v>0</v>
      </c>
      <c r="P74" s="57"/>
      <c r="Q74" s="50" t="s">
        <v>120</v>
      </c>
      <c r="R74" s="52">
        <v>0</v>
      </c>
      <c r="S74" s="52">
        <v>0</v>
      </c>
      <c r="T74" s="52">
        <f t="shared" si="4"/>
        <v>0</v>
      </c>
      <c r="Y74" s="1"/>
      <c r="Z74" s="31"/>
      <c r="AA74" s="52" t="s">
        <v>120</v>
      </c>
      <c r="AB74" s="52">
        <v>396558.62752600899</v>
      </c>
      <c r="AC74" s="52">
        <v>120841.705020668</v>
      </c>
      <c r="AD74" s="52">
        <f t="shared" si="5"/>
        <v>517400.33254667697</v>
      </c>
      <c r="AF74" s="47" t="s">
        <v>120</v>
      </c>
      <c r="AG74" s="47">
        <v>652216.16803926195</v>
      </c>
      <c r="AH74" s="47">
        <v>198759.836419425</v>
      </c>
      <c r="AI74" s="47">
        <f t="shared" si="6"/>
        <v>850976.00445868692</v>
      </c>
      <c r="AK74" s="61">
        <v>46752</v>
      </c>
      <c r="AL74" s="52">
        <v>418443.37565245596</v>
      </c>
      <c r="AM74" s="52">
        <v>73524.86461348593</v>
      </c>
      <c r="AN74" s="52">
        <v>491968.24026594189</v>
      </c>
      <c r="AQ74" s="56" t="s">
        <v>120</v>
      </c>
      <c r="AR74" s="21">
        <f t="shared" si="8"/>
        <v>1467218.1712177268</v>
      </c>
      <c r="AS74" s="21">
        <f t="shared" si="8"/>
        <v>393126.40605357895</v>
      </c>
      <c r="AT74" s="21">
        <f t="shared" si="8"/>
        <v>1860344.5772713057</v>
      </c>
    </row>
    <row r="75" spans="1:46" x14ac:dyDescent="0.3">
      <c r="A75" s="1"/>
      <c r="B75" s="50" t="s">
        <v>121</v>
      </c>
      <c r="C75" s="52">
        <v>58888888.888888903</v>
      </c>
      <c r="D75" s="52">
        <v>45928926.556946091</v>
      </c>
      <c r="E75" s="52">
        <f t="shared" si="1"/>
        <v>104817815.44583499</v>
      </c>
      <c r="F75" s="1"/>
      <c r="G75" s="50" t="s">
        <v>121</v>
      </c>
      <c r="H75" s="58">
        <v>0</v>
      </c>
      <c r="I75" s="58">
        <v>0</v>
      </c>
      <c r="J75" s="58">
        <f t="shared" si="2"/>
        <v>0</v>
      </c>
      <c r="K75" s="57"/>
      <c r="L75" s="59" t="s">
        <v>121</v>
      </c>
      <c r="M75" s="47">
        <v>0</v>
      </c>
      <c r="N75" s="47">
        <v>0</v>
      </c>
      <c r="O75" s="47">
        <f t="shared" si="3"/>
        <v>0</v>
      </c>
      <c r="P75" s="57"/>
      <c r="Q75" s="50" t="s">
        <v>121</v>
      </c>
      <c r="R75" s="52">
        <v>0</v>
      </c>
      <c r="S75" s="52">
        <v>0</v>
      </c>
      <c r="T75" s="52">
        <f t="shared" si="4"/>
        <v>0</v>
      </c>
      <c r="Y75" s="1"/>
      <c r="Z75" s="31"/>
      <c r="AA75" s="52" t="s">
        <v>121</v>
      </c>
      <c r="AB75" s="52">
        <v>398911.74379403802</v>
      </c>
      <c r="AC75" s="52">
        <v>135560.52915376899</v>
      </c>
      <c r="AD75" s="52">
        <f t="shared" si="5"/>
        <v>534472.27294780698</v>
      </c>
      <c r="AF75" s="47" t="s">
        <v>121</v>
      </c>
      <c r="AG75" s="47">
        <v>656086.31577721203</v>
      </c>
      <c r="AH75" s="47">
        <v>223465.62272439501</v>
      </c>
      <c r="AI75" s="47">
        <f t="shared" si="6"/>
        <v>879551.93850160704</v>
      </c>
      <c r="AK75" s="61">
        <v>46783</v>
      </c>
      <c r="AL75" s="52">
        <v>421508.417049971</v>
      </c>
      <c r="AM75" s="52">
        <v>82074.359951493665</v>
      </c>
      <c r="AN75" s="52">
        <v>503582.77700146468</v>
      </c>
      <c r="AQ75" s="56" t="s">
        <v>121</v>
      </c>
      <c r="AR75" s="21">
        <f t="shared" si="8"/>
        <v>60365395.365510128</v>
      </c>
      <c r="AS75" s="21">
        <f t="shared" si="8"/>
        <v>46370027.068775751</v>
      </c>
      <c r="AT75" s="21">
        <f t="shared" si="8"/>
        <v>106735422.43428588</v>
      </c>
    </row>
    <row r="76" spans="1:46" x14ac:dyDescent="0.3">
      <c r="A76" s="1"/>
      <c r="B76" s="50" t="s">
        <v>122</v>
      </c>
      <c r="C76" s="52">
        <v>0</v>
      </c>
      <c r="D76" s="52">
        <v>0</v>
      </c>
      <c r="E76" s="52">
        <f t="shared" si="1"/>
        <v>0</v>
      </c>
      <c r="F76" s="1"/>
      <c r="G76" s="50" t="s">
        <v>122</v>
      </c>
      <c r="H76" s="58">
        <v>6625000</v>
      </c>
      <c r="I76" s="58">
        <v>2949079.2351598106</v>
      </c>
      <c r="J76" s="58">
        <f t="shared" si="2"/>
        <v>9574079.2351598106</v>
      </c>
      <c r="K76" s="57"/>
      <c r="L76" s="59" t="s">
        <v>122</v>
      </c>
      <c r="M76" s="47">
        <v>0</v>
      </c>
      <c r="N76" s="47">
        <v>0</v>
      </c>
      <c r="O76" s="47">
        <f t="shared" si="3"/>
        <v>0</v>
      </c>
      <c r="P76" s="57"/>
      <c r="Q76" s="50" t="s">
        <v>122</v>
      </c>
      <c r="R76" s="52">
        <v>0</v>
      </c>
      <c r="S76" s="52">
        <v>0</v>
      </c>
      <c r="T76" s="52">
        <f t="shared" si="4"/>
        <v>0</v>
      </c>
      <c r="Y76" s="1"/>
      <c r="Z76" s="31"/>
      <c r="AA76" s="52" t="s">
        <v>122</v>
      </c>
      <c r="AB76" s="52">
        <v>401278.82308237802</v>
      </c>
      <c r="AC76" s="52">
        <v>117289.04779164</v>
      </c>
      <c r="AD76" s="52">
        <f t="shared" si="5"/>
        <v>518567.870874018</v>
      </c>
      <c r="AF76" s="47" t="s">
        <v>122</v>
      </c>
      <c r="AG76" s="47">
        <v>659979.42836063402</v>
      </c>
      <c r="AH76" s="47">
        <v>193811.99366967601</v>
      </c>
      <c r="AI76" s="47">
        <f t="shared" si="6"/>
        <v>853791.42203031003</v>
      </c>
      <c r="AK76" s="61">
        <v>46812</v>
      </c>
      <c r="AL76" s="52">
        <v>424458.20490668603</v>
      </c>
      <c r="AM76" s="52">
        <v>71137.581009516492</v>
      </c>
      <c r="AN76" s="52">
        <v>495595.78591620253</v>
      </c>
      <c r="AQ76" s="56" t="s">
        <v>122</v>
      </c>
      <c r="AR76" s="21">
        <f t="shared" si="8"/>
        <v>8110716.4563496979</v>
      </c>
      <c r="AS76" s="21">
        <f t="shared" si="8"/>
        <v>3331317.8576306431</v>
      </c>
      <c r="AT76" s="21">
        <f t="shared" si="8"/>
        <v>11442034.313980339</v>
      </c>
    </row>
    <row r="77" spans="1:46" x14ac:dyDescent="0.3">
      <c r="A77" s="1"/>
      <c r="B77" s="50" t="s">
        <v>123</v>
      </c>
      <c r="C77" s="52">
        <v>0</v>
      </c>
      <c r="D77" s="52">
        <v>0</v>
      </c>
      <c r="E77" s="52">
        <f t="shared" si="1"/>
        <v>0</v>
      </c>
      <c r="F77" s="1"/>
      <c r="G77" s="50" t="s">
        <v>123</v>
      </c>
      <c r="H77" s="58">
        <v>0</v>
      </c>
      <c r="I77" s="58">
        <v>0</v>
      </c>
      <c r="J77" s="58">
        <f t="shared" si="2"/>
        <v>0</v>
      </c>
      <c r="K77" s="57"/>
      <c r="L77" s="59" t="s">
        <v>123</v>
      </c>
      <c r="M77" s="47">
        <v>0</v>
      </c>
      <c r="N77" s="47">
        <v>0</v>
      </c>
      <c r="O77" s="47">
        <f t="shared" si="3"/>
        <v>0</v>
      </c>
      <c r="P77" s="57"/>
      <c r="Q77" s="50" t="s">
        <v>123</v>
      </c>
      <c r="R77" s="52">
        <v>0</v>
      </c>
      <c r="S77" s="52">
        <v>0</v>
      </c>
      <c r="T77" s="52">
        <f t="shared" si="4"/>
        <v>0</v>
      </c>
      <c r="Y77" s="1"/>
      <c r="Z77" s="31"/>
      <c r="AA77" s="52" t="s">
        <v>123</v>
      </c>
      <c r="AB77" s="52">
        <v>403659.948245387</v>
      </c>
      <c r="AC77" s="52">
        <v>115474.702850819</v>
      </c>
      <c r="AD77" s="52">
        <f t="shared" si="5"/>
        <v>519134.65109620598</v>
      </c>
      <c r="AF77" s="47" t="s">
        <v>123</v>
      </c>
      <c r="AG77" s="47">
        <v>663895.64205929497</v>
      </c>
      <c r="AH77" s="47">
        <v>191283.514310417</v>
      </c>
      <c r="AI77" s="47">
        <f t="shared" si="6"/>
        <v>855179.15636971197</v>
      </c>
      <c r="AK77" s="61">
        <v>46843</v>
      </c>
      <c r="AL77" s="52">
        <v>427713.06495114003</v>
      </c>
      <c r="AM77" s="52">
        <v>69327.483939744416</v>
      </c>
      <c r="AN77" s="52">
        <v>497040.54889088444</v>
      </c>
      <c r="AQ77" s="56" t="s">
        <v>123</v>
      </c>
      <c r="AR77" s="21">
        <f t="shared" si="8"/>
        <v>1495268.655255822</v>
      </c>
      <c r="AS77" s="21">
        <f t="shared" si="8"/>
        <v>376085.7011009804</v>
      </c>
      <c r="AT77" s="21">
        <f t="shared" si="8"/>
        <v>1871354.3563568024</v>
      </c>
    </row>
    <row r="78" spans="1:46" x14ac:dyDescent="0.3">
      <c r="A78" s="1"/>
      <c r="B78" s="50" t="s">
        <v>124</v>
      </c>
      <c r="C78" s="52">
        <v>0</v>
      </c>
      <c r="D78" s="52">
        <v>0</v>
      </c>
      <c r="E78" s="52">
        <f t="shared" si="1"/>
        <v>0</v>
      </c>
      <c r="F78" s="1"/>
      <c r="G78" s="50" t="s">
        <v>124</v>
      </c>
      <c r="H78" s="58">
        <v>0</v>
      </c>
      <c r="I78" s="58">
        <v>0</v>
      </c>
      <c r="J78" s="58">
        <f t="shared" si="2"/>
        <v>0</v>
      </c>
      <c r="K78" s="57"/>
      <c r="L78" s="59" t="s">
        <v>124</v>
      </c>
      <c r="M78" s="47">
        <v>0</v>
      </c>
      <c r="N78" s="47">
        <v>0</v>
      </c>
      <c r="O78" s="47">
        <f t="shared" si="3"/>
        <v>0</v>
      </c>
      <c r="P78" s="57"/>
      <c r="Q78" s="50" t="s">
        <v>124</v>
      </c>
      <c r="R78" s="52">
        <v>7950000</v>
      </c>
      <c r="S78" s="52">
        <v>5269304.6488806009</v>
      </c>
      <c r="T78" s="52">
        <f t="shared" si="4"/>
        <v>13219304.648880601</v>
      </c>
      <c r="Y78" s="1"/>
      <c r="Z78" s="31"/>
      <c r="AA78" s="52" t="s">
        <v>124</v>
      </c>
      <c r="AB78" s="52">
        <v>406058.64797046501</v>
      </c>
      <c r="AC78" s="52">
        <v>129364.90505739101</v>
      </c>
      <c r="AD78" s="52">
        <f t="shared" si="5"/>
        <v>535423.55302785605</v>
      </c>
      <c r="AF78" s="47" t="s">
        <v>124</v>
      </c>
      <c r="AG78" s="47">
        <v>667840.76047148998</v>
      </c>
      <c r="AH78" s="47">
        <v>214832.05394721401</v>
      </c>
      <c r="AI78" s="47">
        <f t="shared" si="6"/>
        <v>882672.81441870402</v>
      </c>
      <c r="AK78" s="61">
        <v>46873</v>
      </c>
      <c r="AL78" s="52">
        <v>430640.93530425802</v>
      </c>
      <c r="AM78" s="52">
        <v>77624.380145353527</v>
      </c>
      <c r="AN78" s="52">
        <v>508265.31544961152</v>
      </c>
      <c r="AQ78" s="56" t="s">
        <v>124</v>
      </c>
      <c r="AR78" s="21">
        <f t="shared" si="8"/>
        <v>9454540.3437462132</v>
      </c>
      <c r="AS78" s="21">
        <f t="shared" si="8"/>
        <v>5691125.9880305594</v>
      </c>
      <c r="AT78" s="21">
        <f t="shared" si="8"/>
        <v>15145666.331776772</v>
      </c>
    </row>
    <row r="79" spans="1:46" x14ac:dyDescent="0.3">
      <c r="A79" s="1"/>
      <c r="B79" s="50" t="s">
        <v>125</v>
      </c>
      <c r="C79" s="52">
        <v>0</v>
      </c>
      <c r="D79" s="52">
        <v>0</v>
      </c>
      <c r="E79" s="52">
        <f t="shared" si="1"/>
        <v>0</v>
      </c>
      <c r="F79" s="1"/>
      <c r="G79" s="50" t="s">
        <v>125</v>
      </c>
      <c r="H79" s="58">
        <v>0</v>
      </c>
      <c r="I79" s="58">
        <v>0</v>
      </c>
      <c r="J79" s="58">
        <f t="shared" si="2"/>
        <v>0</v>
      </c>
      <c r="K79" s="57"/>
      <c r="L79" s="59" t="s">
        <v>125</v>
      </c>
      <c r="M79" s="47">
        <v>10772409.081266699</v>
      </c>
      <c r="N79" s="47">
        <v>1379520.7853359003</v>
      </c>
      <c r="O79" s="47">
        <f t="shared" si="3"/>
        <v>12151929.8666026</v>
      </c>
      <c r="P79" s="57"/>
      <c r="Q79" s="50" t="s">
        <v>125</v>
      </c>
      <c r="R79" s="52">
        <v>0</v>
      </c>
      <c r="S79" s="52">
        <v>0</v>
      </c>
      <c r="T79" s="52">
        <f t="shared" si="4"/>
        <v>0</v>
      </c>
      <c r="Y79" s="1"/>
      <c r="Z79" s="31"/>
      <c r="AA79" s="52" t="s">
        <v>125</v>
      </c>
      <c r="AB79" s="52">
        <v>408471.601674409</v>
      </c>
      <c r="AC79" s="52">
        <v>107904.975555624</v>
      </c>
      <c r="AD79" s="52">
        <f t="shared" si="5"/>
        <v>516376.577230033</v>
      </c>
      <c r="AF79" s="47" t="s">
        <v>125</v>
      </c>
      <c r="AG79" s="47">
        <v>671809.32226589799</v>
      </c>
      <c r="AH79" s="47">
        <v>179683.845142351</v>
      </c>
      <c r="AI79" s="47">
        <f t="shared" si="6"/>
        <v>851493.16740824899</v>
      </c>
      <c r="AK79" s="61">
        <v>46904</v>
      </c>
      <c r="AL79" s="52">
        <v>433878.72982406698</v>
      </c>
      <c r="AM79" s="52">
        <v>64440.560238872029</v>
      </c>
      <c r="AN79" s="52">
        <v>498319.29006293899</v>
      </c>
      <c r="AQ79" s="56" t="s">
        <v>125</v>
      </c>
      <c r="AR79" s="21">
        <f t="shared" si="8"/>
        <v>12286568.735031074</v>
      </c>
      <c r="AS79" s="21">
        <f t="shared" si="8"/>
        <v>1731550.1662727471</v>
      </c>
      <c r="AT79" s="21">
        <f t="shared" si="8"/>
        <v>14018118.90130382</v>
      </c>
    </row>
    <row r="80" spans="1:46" x14ac:dyDescent="0.3">
      <c r="A80" s="1"/>
      <c r="B80" s="50" t="s">
        <v>126</v>
      </c>
      <c r="C80" s="52">
        <v>0</v>
      </c>
      <c r="D80" s="52">
        <v>0</v>
      </c>
      <c r="E80" s="52">
        <f t="shared" si="1"/>
        <v>0</v>
      </c>
      <c r="F80" s="1"/>
      <c r="G80" s="50" t="s">
        <v>126</v>
      </c>
      <c r="H80" s="58">
        <v>0</v>
      </c>
      <c r="I80" s="58">
        <v>0</v>
      </c>
      <c r="J80" s="58">
        <f t="shared" si="2"/>
        <v>0</v>
      </c>
      <c r="K80" s="57"/>
      <c r="L80" s="59" t="s">
        <v>126</v>
      </c>
      <c r="M80" s="47">
        <v>0</v>
      </c>
      <c r="N80" s="47">
        <v>0</v>
      </c>
      <c r="O80" s="47">
        <f t="shared" si="3"/>
        <v>0</v>
      </c>
      <c r="P80" s="57"/>
      <c r="Q80" s="50" t="s">
        <v>126</v>
      </c>
      <c r="R80" s="52">
        <v>0</v>
      </c>
      <c r="S80" s="52">
        <v>0</v>
      </c>
      <c r="T80" s="52">
        <f t="shared" si="4"/>
        <v>0</v>
      </c>
      <c r="Y80" s="1"/>
      <c r="Z80" s="31"/>
      <c r="AA80" s="52" t="s">
        <v>126</v>
      </c>
      <c r="AB80" s="52">
        <v>410898.89405974001</v>
      </c>
      <c r="AC80" s="52">
        <v>121285.30560230699</v>
      </c>
      <c r="AD80" s="52">
        <f t="shared" si="5"/>
        <v>532184.19966204697</v>
      </c>
      <c r="AF80" s="47" t="s">
        <v>126</v>
      </c>
      <c r="AG80" s="47">
        <v>675801.46675194101</v>
      </c>
      <c r="AH80" s="47">
        <v>202519.01860116099</v>
      </c>
      <c r="AI80" s="47">
        <f t="shared" si="6"/>
        <v>878320.48535310198</v>
      </c>
      <c r="AK80" s="61">
        <v>46934</v>
      </c>
      <c r="AL80" s="52">
        <v>437070.600937651</v>
      </c>
      <c r="AM80" s="52">
        <v>72975.438959517254</v>
      </c>
      <c r="AN80" s="52">
        <v>510046.03989716829</v>
      </c>
      <c r="AQ80" s="56" t="s">
        <v>126</v>
      </c>
      <c r="AR80" s="21">
        <f t="shared" si="8"/>
        <v>1523770.961749332</v>
      </c>
      <c r="AS80" s="21">
        <f t="shared" si="8"/>
        <v>396779.76316298521</v>
      </c>
      <c r="AT80" s="21">
        <f t="shared" si="8"/>
        <v>1920550.7249123172</v>
      </c>
    </row>
    <row r="81" spans="1:46" x14ac:dyDescent="0.3">
      <c r="A81" s="1"/>
      <c r="B81" s="50" t="s">
        <v>127</v>
      </c>
      <c r="C81" s="52">
        <v>58888888.888888903</v>
      </c>
      <c r="D81" s="52">
        <v>44099011.176395096</v>
      </c>
      <c r="E81" s="52">
        <f t="shared" si="1"/>
        <v>102987900.065284</v>
      </c>
      <c r="F81" s="1"/>
      <c r="G81" s="50" t="s">
        <v>127</v>
      </c>
      <c r="H81" s="58">
        <v>0</v>
      </c>
      <c r="I81" s="58">
        <v>0</v>
      </c>
      <c r="J81" s="58">
        <f t="shared" si="2"/>
        <v>0</v>
      </c>
      <c r="K81" s="57"/>
      <c r="L81" s="59" t="s">
        <v>127</v>
      </c>
      <c r="M81" s="47">
        <v>0</v>
      </c>
      <c r="N81" s="47">
        <v>0</v>
      </c>
      <c r="O81" s="47">
        <f t="shared" si="3"/>
        <v>0</v>
      </c>
      <c r="P81" s="57"/>
      <c r="Q81" s="50" t="s">
        <v>127</v>
      </c>
      <c r="R81" s="52">
        <v>0</v>
      </c>
      <c r="S81" s="52">
        <v>0</v>
      </c>
      <c r="T81" s="52">
        <f t="shared" si="4"/>
        <v>0</v>
      </c>
      <c r="Y81" s="1"/>
      <c r="Z81" s="31"/>
      <c r="AA81" s="52" t="s">
        <v>127</v>
      </c>
      <c r="AB81" s="52">
        <v>413343.96817054303</v>
      </c>
      <c r="AC81" s="52">
        <v>115433.242551442</v>
      </c>
      <c r="AD81" s="52">
        <f t="shared" si="5"/>
        <v>528777.21072198497</v>
      </c>
      <c r="AF81" s="47" t="s">
        <v>127</v>
      </c>
      <c r="AG81" s="47">
        <v>679822.85667118104</v>
      </c>
      <c r="AH81" s="47">
        <v>193311.59468005301</v>
      </c>
      <c r="AI81" s="47">
        <f t="shared" si="6"/>
        <v>873134.45135123399</v>
      </c>
      <c r="AK81" s="61">
        <v>46965</v>
      </c>
      <c r="AL81" s="52">
        <v>440290.68328223005</v>
      </c>
      <c r="AM81" s="52">
        <v>68950.185025618193</v>
      </c>
      <c r="AN81" s="52">
        <v>509240.86830784823</v>
      </c>
      <c r="AQ81" s="56" t="s">
        <v>127</v>
      </c>
      <c r="AR81" s="21">
        <f t="shared" si="8"/>
        <v>60422346.39701286</v>
      </c>
      <c r="AS81" s="21">
        <f t="shared" si="8"/>
        <v>44476706.198652208</v>
      </c>
      <c r="AT81" s="21">
        <f t="shared" si="8"/>
        <v>104899052.59566507</v>
      </c>
    </row>
    <row r="82" spans="1:46" x14ac:dyDescent="0.3">
      <c r="A82" s="1"/>
      <c r="B82" s="50" t="s">
        <v>128</v>
      </c>
      <c r="C82" s="52">
        <v>0</v>
      </c>
      <c r="D82" s="52">
        <v>0</v>
      </c>
      <c r="E82" s="52">
        <f t="shared" si="1"/>
        <v>0</v>
      </c>
      <c r="F82" s="1"/>
      <c r="G82" s="50" t="s">
        <v>128</v>
      </c>
      <c r="H82" s="58">
        <v>6625000</v>
      </c>
      <c r="I82" s="58">
        <v>2780865.7072960697</v>
      </c>
      <c r="J82" s="58">
        <f t="shared" si="2"/>
        <v>9405865.7072960697</v>
      </c>
      <c r="K82" s="57"/>
      <c r="L82" s="59" t="s">
        <v>128</v>
      </c>
      <c r="M82" s="47">
        <v>0</v>
      </c>
      <c r="N82" s="47">
        <v>0</v>
      </c>
      <c r="O82" s="47">
        <f t="shared" si="3"/>
        <v>0</v>
      </c>
      <c r="P82" s="57"/>
      <c r="Q82" s="50" t="s">
        <v>128</v>
      </c>
      <c r="R82" s="52">
        <v>0</v>
      </c>
      <c r="S82" s="52">
        <v>0</v>
      </c>
      <c r="T82" s="52">
        <f t="shared" si="4"/>
        <v>0</v>
      </c>
      <c r="Y82" s="1"/>
      <c r="Z82" s="31"/>
      <c r="AA82" s="52" t="s">
        <v>128</v>
      </c>
      <c r="AB82" s="52">
        <v>415803.59181529301</v>
      </c>
      <c r="AC82" s="52">
        <v>106019.427508832</v>
      </c>
      <c r="AD82" s="52">
        <f t="shared" si="5"/>
        <v>521823.01932412502</v>
      </c>
      <c r="AF82" s="47" t="s">
        <v>128</v>
      </c>
      <c r="AG82" s="47">
        <v>683868.17606923601</v>
      </c>
      <c r="AH82" s="47">
        <v>178092.09090851099</v>
      </c>
      <c r="AI82" s="47">
        <f t="shared" si="6"/>
        <v>861960.26697774697</v>
      </c>
      <c r="AK82" s="61">
        <v>46996</v>
      </c>
      <c r="AL82" s="52">
        <v>443685.53362102795</v>
      </c>
      <c r="AM82" s="52">
        <v>63569.198528284847</v>
      </c>
      <c r="AN82" s="52">
        <v>507254.7321493128</v>
      </c>
      <c r="AQ82" s="56" t="s">
        <v>128</v>
      </c>
      <c r="AR82" s="21">
        <f t="shared" si="8"/>
        <v>8168357.3015055573</v>
      </c>
      <c r="AS82" s="21">
        <f t="shared" si="8"/>
        <v>3128546.4242416974</v>
      </c>
      <c r="AT82" s="21">
        <f t="shared" si="8"/>
        <v>11296903.725747256</v>
      </c>
    </row>
    <row r="83" spans="1:46" x14ac:dyDescent="0.3">
      <c r="A83" s="1"/>
      <c r="B83" s="50" t="s">
        <v>129</v>
      </c>
      <c r="C83" s="52">
        <v>0</v>
      </c>
      <c r="D83" s="52">
        <v>0</v>
      </c>
      <c r="E83" s="52">
        <f t="shared" si="1"/>
        <v>0</v>
      </c>
      <c r="F83" s="1"/>
      <c r="G83" s="50" t="s">
        <v>129</v>
      </c>
      <c r="H83" s="58">
        <v>0</v>
      </c>
      <c r="I83" s="58">
        <v>0</v>
      </c>
      <c r="J83" s="58">
        <f t="shared" si="2"/>
        <v>0</v>
      </c>
      <c r="K83" s="57"/>
      <c r="L83" s="59" t="s">
        <v>129</v>
      </c>
      <c r="M83" s="47">
        <v>0</v>
      </c>
      <c r="N83" s="47">
        <v>0</v>
      </c>
      <c r="O83" s="47">
        <f t="shared" si="3"/>
        <v>0</v>
      </c>
      <c r="P83" s="57"/>
      <c r="Q83" s="50" t="s">
        <v>129</v>
      </c>
      <c r="R83" s="52">
        <v>0</v>
      </c>
      <c r="S83" s="52">
        <v>0</v>
      </c>
      <c r="T83" s="52">
        <f t="shared" si="4"/>
        <v>0</v>
      </c>
      <c r="Y83" s="1"/>
      <c r="Z83" s="31"/>
      <c r="AA83" s="52" t="s">
        <v>129</v>
      </c>
      <c r="AB83" s="52">
        <v>418277.85157170601</v>
      </c>
      <c r="AC83" s="52">
        <v>111248.67840387</v>
      </c>
      <c r="AD83" s="52">
        <f t="shared" si="5"/>
        <v>529526.52997557598</v>
      </c>
      <c r="AF83" s="47" t="s">
        <v>129</v>
      </c>
      <c r="AG83" s="47">
        <v>687937.56733965001</v>
      </c>
      <c r="AH83" s="47">
        <v>187468.26582526101</v>
      </c>
      <c r="AI83" s="47">
        <f t="shared" si="6"/>
        <v>875405.83316491102</v>
      </c>
      <c r="AK83" s="61">
        <v>47026</v>
      </c>
      <c r="AL83" s="52">
        <v>446884.13467359601</v>
      </c>
      <c r="AM83" s="52">
        <v>66421.054165621754</v>
      </c>
      <c r="AN83" s="52">
        <v>513305.18883921776</v>
      </c>
      <c r="AQ83" s="56" t="s">
        <v>129</v>
      </c>
      <c r="AR83" s="21">
        <f t="shared" si="8"/>
        <v>1553099.5535849519</v>
      </c>
      <c r="AS83" s="21">
        <f t="shared" si="8"/>
        <v>365137.99839475274</v>
      </c>
      <c r="AT83" s="21">
        <f t="shared" si="8"/>
        <v>1918237.5519797048</v>
      </c>
    </row>
    <row r="84" spans="1:46" x14ac:dyDescent="0.3">
      <c r="A84" s="1"/>
      <c r="B84" s="50" t="s">
        <v>130</v>
      </c>
      <c r="C84" s="52">
        <v>0</v>
      </c>
      <c r="D84" s="52">
        <v>0</v>
      </c>
      <c r="E84" s="52">
        <f t="shared" si="1"/>
        <v>0</v>
      </c>
      <c r="F84" s="1"/>
      <c r="G84" s="50" t="s">
        <v>130</v>
      </c>
      <c r="H84" s="58">
        <v>0</v>
      </c>
      <c r="I84" s="58">
        <v>0</v>
      </c>
      <c r="J84" s="58">
        <f t="shared" si="2"/>
        <v>0</v>
      </c>
      <c r="K84" s="57"/>
      <c r="L84" s="59" t="s">
        <v>130</v>
      </c>
      <c r="M84" s="47">
        <v>0</v>
      </c>
      <c r="N84" s="47">
        <v>0</v>
      </c>
      <c r="O84" s="47">
        <f t="shared" si="3"/>
        <v>0</v>
      </c>
      <c r="P84" s="57"/>
      <c r="Q84" s="50" t="s">
        <v>130</v>
      </c>
      <c r="R84" s="52">
        <v>7950000</v>
      </c>
      <c r="S84" s="52">
        <v>5098745.7169295009</v>
      </c>
      <c r="T84" s="52">
        <f t="shared" si="4"/>
        <v>13048745.716929501</v>
      </c>
      <c r="Y84" s="1"/>
      <c r="Z84" s="31"/>
      <c r="AA84" s="52" t="s">
        <v>130</v>
      </c>
      <c r="AB84" s="52">
        <v>420768.03333750501</v>
      </c>
      <c r="AC84" s="52">
        <v>109113.213289318</v>
      </c>
      <c r="AD84" s="52">
        <f t="shared" si="5"/>
        <v>529881.24662682298</v>
      </c>
      <c r="AF84" s="47" t="s">
        <v>130</v>
      </c>
      <c r="AG84" s="47">
        <v>692033.14538606198</v>
      </c>
      <c r="AH84" s="47">
        <v>184484.68265471599</v>
      </c>
      <c r="AI84" s="47">
        <f t="shared" si="6"/>
        <v>876517.82804077794</v>
      </c>
      <c r="AK84" s="61">
        <v>47057</v>
      </c>
      <c r="AL84" s="52">
        <v>450183.26607649797</v>
      </c>
      <c r="AM84" s="52">
        <v>64449.195283381727</v>
      </c>
      <c r="AN84" s="52">
        <v>514632.4613598797</v>
      </c>
      <c r="AQ84" s="56" t="s">
        <v>130</v>
      </c>
      <c r="AR84" s="21">
        <f t="shared" si="8"/>
        <v>9512984.444800064</v>
      </c>
      <c r="AS84" s="21">
        <f t="shared" si="8"/>
        <v>5456792.8081569159</v>
      </c>
      <c r="AT84" s="21">
        <f t="shared" si="8"/>
        <v>14969777.252956981</v>
      </c>
    </row>
    <row r="85" spans="1:46" x14ac:dyDescent="0.3">
      <c r="A85" s="1"/>
      <c r="B85" s="50" t="s">
        <v>131</v>
      </c>
      <c r="C85" s="52">
        <v>0</v>
      </c>
      <c r="D85" s="52">
        <v>0</v>
      </c>
      <c r="E85" s="52">
        <f t="shared" si="1"/>
        <v>0</v>
      </c>
      <c r="F85" s="1"/>
      <c r="G85" s="50" t="s">
        <v>131</v>
      </c>
      <c r="H85" s="58">
        <v>0</v>
      </c>
      <c r="I85" s="58">
        <v>0</v>
      </c>
      <c r="J85" s="58">
        <f t="shared" si="2"/>
        <v>0</v>
      </c>
      <c r="K85" s="57"/>
      <c r="L85" s="59" t="s">
        <v>131</v>
      </c>
      <c r="M85" s="47">
        <v>10772409.081266699</v>
      </c>
      <c r="N85" s="47">
        <v>1190044.3541462999</v>
      </c>
      <c r="O85" s="47">
        <f t="shared" si="3"/>
        <v>11962453.435412999</v>
      </c>
      <c r="P85" s="57"/>
      <c r="Q85" s="50" t="s">
        <v>131</v>
      </c>
      <c r="R85" s="52">
        <v>0</v>
      </c>
      <c r="S85" s="52">
        <v>0</v>
      </c>
      <c r="T85" s="52">
        <f t="shared" si="4"/>
        <v>0</v>
      </c>
      <c r="Y85" s="1"/>
      <c r="Z85" s="31"/>
      <c r="AA85" s="52" t="s">
        <v>131</v>
      </c>
      <c r="AB85" s="52">
        <v>423273.04018955602</v>
      </c>
      <c r="AC85" s="52">
        <v>106948.378549487</v>
      </c>
      <c r="AD85" s="52">
        <f t="shared" si="5"/>
        <v>530221.41873904306</v>
      </c>
      <c r="AF85" s="47" t="s">
        <v>131</v>
      </c>
      <c r="AG85" s="47">
        <v>696153.10610952298</v>
      </c>
      <c r="AH85" s="47">
        <v>181458.929998209</v>
      </c>
      <c r="AI85" s="47">
        <f t="shared" si="6"/>
        <v>877612.03610773198</v>
      </c>
      <c r="AK85" s="61">
        <v>47087</v>
      </c>
      <c r="AL85" s="52">
        <v>453431.21694210696</v>
      </c>
      <c r="AM85" s="52">
        <v>63260.90701024649</v>
      </c>
      <c r="AN85" s="52">
        <v>516692.12395235343</v>
      </c>
      <c r="AQ85" s="56" t="s">
        <v>131</v>
      </c>
      <c r="AR85" s="21">
        <f t="shared" si="8"/>
        <v>12345266.444507886</v>
      </c>
      <c r="AS85" s="21">
        <f t="shared" si="8"/>
        <v>1541712.5697042425</v>
      </c>
      <c r="AT85" s="21">
        <f t="shared" si="8"/>
        <v>13886979.014212128</v>
      </c>
    </row>
    <row r="86" spans="1:46" x14ac:dyDescent="0.3">
      <c r="A86" s="1"/>
      <c r="B86" s="50" t="s">
        <v>132</v>
      </c>
      <c r="C86" s="52">
        <v>0</v>
      </c>
      <c r="D86" s="52">
        <v>0</v>
      </c>
      <c r="E86" s="52">
        <f t="shared" si="1"/>
        <v>0</v>
      </c>
      <c r="F86" s="1"/>
      <c r="G86" s="50" t="s">
        <v>132</v>
      </c>
      <c r="H86" s="58">
        <v>0</v>
      </c>
      <c r="I86" s="58">
        <v>0</v>
      </c>
      <c r="J86" s="58">
        <f t="shared" si="2"/>
        <v>0</v>
      </c>
      <c r="K86" s="57"/>
      <c r="L86" s="59" t="s">
        <v>132</v>
      </c>
      <c r="M86" s="47">
        <v>0</v>
      </c>
      <c r="N86" s="47">
        <v>0</v>
      </c>
      <c r="O86" s="47">
        <f t="shared" si="3"/>
        <v>0</v>
      </c>
      <c r="P86" s="57"/>
      <c r="Q86" s="50" t="s">
        <v>132</v>
      </c>
      <c r="R86" s="52">
        <v>0</v>
      </c>
      <c r="S86" s="52">
        <v>0</v>
      </c>
      <c r="T86" s="52">
        <f t="shared" si="4"/>
        <v>0</v>
      </c>
      <c r="Y86" s="1"/>
      <c r="Z86" s="31"/>
      <c r="AA86" s="52" t="s">
        <v>132</v>
      </c>
      <c r="AB86" s="52">
        <v>425792.96038775402</v>
      </c>
      <c r="AC86" s="52">
        <v>97974.614321834903</v>
      </c>
      <c r="AD86" s="52">
        <f t="shared" si="5"/>
        <v>523767.57470958889</v>
      </c>
      <c r="AF86" s="47" t="s">
        <v>132</v>
      </c>
      <c r="AG86" s="47">
        <v>700297.59467023599</v>
      </c>
      <c r="AH86" s="47">
        <v>166849.71566853899</v>
      </c>
      <c r="AI86" s="47">
        <f t="shared" si="6"/>
        <v>867147.31033877493</v>
      </c>
      <c r="AK86" s="61">
        <v>47118</v>
      </c>
      <c r="AL86" s="52">
        <v>456703.88520571997</v>
      </c>
      <c r="AM86" s="52">
        <v>58136.378688740333</v>
      </c>
      <c r="AN86" s="52">
        <v>514840.26389446028</v>
      </c>
      <c r="AQ86" s="56" t="s">
        <v>132</v>
      </c>
      <c r="AR86" s="21">
        <f t="shared" si="8"/>
        <v>1582794.44026371</v>
      </c>
      <c r="AS86" s="21">
        <f t="shared" si="8"/>
        <v>322960.70867911424</v>
      </c>
      <c r="AT86" s="21">
        <f t="shared" si="8"/>
        <v>1905755.148942824</v>
      </c>
    </row>
    <row r="87" spans="1:46" x14ac:dyDescent="0.3">
      <c r="A87" s="1"/>
      <c r="B87" s="50" t="s">
        <v>133</v>
      </c>
      <c r="C87" s="52">
        <v>58888888.888888903</v>
      </c>
      <c r="D87" s="52">
        <v>43313981.196532093</v>
      </c>
      <c r="E87" s="52">
        <f t="shared" si="1"/>
        <v>102202870.085421</v>
      </c>
      <c r="F87" s="1"/>
      <c r="G87" s="50" t="s">
        <v>133</v>
      </c>
      <c r="H87" s="58">
        <v>0</v>
      </c>
      <c r="I87" s="58">
        <v>0</v>
      </c>
      <c r="J87" s="58">
        <f t="shared" si="2"/>
        <v>0</v>
      </c>
      <c r="K87" s="57"/>
      <c r="L87" s="59" t="s">
        <v>133</v>
      </c>
      <c r="M87" s="47">
        <v>0</v>
      </c>
      <c r="N87" s="47">
        <v>0</v>
      </c>
      <c r="O87" s="47">
        <f t="shared" si="3"/>
        <v>0</v>
      </c>
      <c r="P87" s="57"/>
      <c r="Q87" s="50" t="s">
        <v>133</v>
      </c>
      <c r="R87" s="52">
        <v>0</v>
      </c>
      <c r="S87" s="52">
        <v>0</v>
      </c>
      <c r="T87" s="52">
        <f t="shared" si="4"/>
        <v>0</v>
      </c>
      <c r="Y87" s="1"/>
      <c r="Z87" s="31"/>
      <c r="AA87" s="52" t="s">
        <v>133</v>
      </c>
      <c r="AB87" s="52">
        <v>428326.12485505</v>
      </c>
      <c r="AC87" s="52">
        <v>102529.08114362801</v>
      </c>
      <c r="AD87" s="52">
        <f t="shared" si="5"/>
        <v>530855.20599867799</v>
      </c>
      <c r="AF87" s="47" t="s">
        <v>133</v>
      </c>
      <c r="AG87" s="47">
        <v>704463.86595319898</v>
      </c>
      <c r="AH87" s="47">
        <v>175278.608224761</v>
      </c>
      <c r="AI87" s="47">
        <f t="shared" si="6"/>
        <v>879742.47417795996</v>
      </c>
      <c r="AK87" s="61">
        <v>47149</v>
      </c>
      <c r="AL87" s="52">
        <v>460148.96976735303</v>
      </c>
      <c r="AM87" s="52">
        <v>59788.788250163183</v>
      </c>
      <c r="AN87" s="52">
        <v>519937.75801751623</v>
      </c>
      <c r="AQ87" s="56" t="s">
        <v>133</v>
      </c>
      <c r="AR87" s="21">
        <f t="shared" si="8"/>
        <v>60481827.849464506</v>
      </c>
      <c r="AS87" s="21">
        <f t="shared" si="8"/>
        <v>43651577.674150646</v>
      </c>
      <c r="AT87" s="21">
        <f t="shared" si="8"/>
        <v>104133405.52361514</v>
      </c>
    </row>
    <row r="88" spans="1:46" x14ac:dyDescent="0.3">
      <c r="A88" s="1"/>
      <c r="B88" s="50" t="s">
        <v>134</v>
      </c>
      <c r="C88" s="52">
        <v>0</v>
      </c>
      <c r="D88" s="52">
        <v>0</v>
      </c>
      <c r="E88" s="52">
        <f t="shared" si="1"/>
        <v>0</v>
      </c>
      <c r="F88" s="1"/>
      <c r="G88" s="50" t="s">
        <v>134</v>
      </c>
      <c r="H88" s="58">
        <v>6625000</v>
      </c>
      <c r="I88" s="58">
        <v>2678414.4720623698</v>
      </c>
      <c r="J88" s="58">
        <f t="shared" si="2"/>
        <v>9303414.4720623698</v>
      </c>
      <c r="K88" s="57"/>
      <c r="L88" s="59" t="s">
        <v>134</v>
      </c>
      <c r="M88" s="47">
        <v>0</v>
      </c>
      <c r="N88" s="47">
        <v>0</v>
      </c>
      <c r="O88" s="47">
        <f t="shared" si="3"/>
        <v>0</v>
      </c>
      <c r="P88" s="57"/>
      <c r="Q88" s="50" t="s">
        <v>134</v>
      </c>
      <c r="R88" s="52">
        <v>0</v>
      </c>
      <c r="S88" s="52">
        <v>0</v>
      </c>
      <c r="T88" s="52">
        <f t="shared" si="4"/>
        <v>0</v>
      </c>
      <c r="Y88" s="1"/>
      <c r="Z88" s="31"/>
      <c r="AA88" s="52" t="s">
        <v>134</v>
      </c>
      <c r="AB88" s="52">
        <v>430874.35984444298</v>
      </c>
      <c r="AC88" s="52">
        <v>100274.08228012901</v>
      </c>
      <c r="AD88" s="52">
        <f t="shared" si="5"/>
        <v>531148.442124572</v>
      </c>
      <c r="AF88" s="47" t="s">
        <v>134</v>
      </c>
      <c r="AG88" s="47">
        <v>708654.92357919004</v>
      </c>
      <c r="AH88" s="47">
        <v>172123.262590864</v>
      </c>
      <c r="AI88" s="47">
        <f t="shared" si="6"/>
        <v>880778.18617005402</v>
      </c>
      <c r="AK88" s="61">
        <v>47177</v>
      </c>
      <c r="AL88" s="52">
        <v>463307.17606548802</v>
      </c>
      <c r="AM88" s="52">
        <v>58768.318915156378</v>
      </c>
      <c r="AN88" s="52">
        <v>522075.49498064438</v>
      </c>
      <c r="AQ88" s="56" t="s">
        <v>134</v>
      </c>
      <c r="AR88" s="21">
        <f t="shared" si="8"/>
        <v>8227836.4594891211</v>
      </c>
      <c r="AS88" s="21">
        <f t="shared" si="8"/>
        <v>3009580.1358485194</v>
      </c>
      <c r="AT88" s="21">
        <f t="shared" si="8"/>
        <v>11237416.59533764</v>
      </c>
    </row>
    <row r="89" spans="1:46" x14ac:dyDescent="0.3">
      <c r="A89" s="1"/>
      <c r="B89" s="50" t="s">
        <v>135</v>
      </c>
      <c r="C89" s="52">
        <v>0</v>
      </c>
      <c r="D89" s="52">
        <v>0</v>
      </c>
      <c r="E89" s="52">
        <f t="shared" si="1"/>
        <v>0</v>
      </c>
      <c r="F89" s="1"/>
      <c r="G89" s="50" t="s">
        <v>135</v>
      </c>
      <c r="H89" s="58">
        <v>0</v>
      </c>
      <c r="I89" s="58">
        <v>0</v>
      </c>
      <c r="J89" s="58">
        <f t="shared" si="2"/>
        <v>0</v>
      </c>
      <c r="K89" s="57"/>
      <c r="L89" s="59" t="s">
        <v>135</v>
      </c>
      <c r="M89" s="47">
        <v>0</v>
      </c>
      <c r="N89" s="47">
        <v>0</v>
      </c>
      <c r="O89" s="47">
        <f t="shared" si="3"/>
        <v>0</v>
      </c>
      <c r="P89" s="57"/>
      <c r="Q89" s="50" t="s">
        <v>135</v>
      </c>
      <c r="R89" s="52">
        <v>0</v>
      </c>
      <c r="S89" s="52">
        <v>0</v>
      </c>
      <c r="T89" s="52">
        <f t="shared" si="4"/>
        <v>0</v>
      </c>
      <c r="Y89" s="1"/>
      <c r="Z89" s="31"/>
      <c r="AA89" s="52" t="s">
        <v>135</v>
      </c>
      <c r="AB89" s="52">
        <v>433437.75501479302</v>
      </c>
      <c r="AC89" s="52">
        <v>88477.446708056901</v>
      </c>
      <c r="AD89" s="52">
        <f t="shared" si="5"/>
        <v>521915.20172284992</v>
      </c>
      <c r="AF89" s="47" t="s">
        <v>135</v>
      </c>
      <c r="AG89" s="47">
        <v>712870.91500927496</v>
      </c>
      <c r="AH89" s="47">
        <v>152533.02727861199</v>
      </c>
      <c r="AI89" s="47">
        <f t="shared" si="6"/>
        <v>865403.94228788698</v>
      </c>
      <c r="AK89" s="61">
        <v>47208</v>
      </c>
      <c r="AL89" s="52">
        <v>466725.549369107</v>
      </c>
      <c r="AM89" s="52">
        <v>51926.676616760225</v>
      </c>
      <c r="AN89" s="52">
        <v>518652.2259858672</v>
      </c>
      <c r="AQ89" s="56" t="s">
        <v>135</v>
      </c>
      <c r="AR89" s="21">
        <f t="shared" si="8"/>
        <v>1613034.2193931751</v>
      </c>
      <c r="AS89" s="21">
        <f t="shared" si="8"/>
        <v>292937.15060342912</v>
      </c>
      <c r="AT89" s="21">
        <f t="shared" si="8"/>
        <v>1905971.369996604</v>
      </c>
    </row>
    <row r="90" spans="1:46" x14ac:dyDescent="0.3">
      <c r="A90" s="1"/>
      <c r="B90" s="50" t="s">
        <v>136</v>
      </c>
      <c r="C90" s="52">
        <v>0</v>
      </c>
      <c r="D90" s="52">
        <v>0</v>
      </c>
      <c r="E90" s="52">
        <f t="shared" si="1"/>
        <v>0</v>
      </c>
      <c r="F90" s="1"/>
      <c r="G90" s="50" t="s">
        <v>136</v>
      </c>
      <c r="H90" s="58">
        <v>0</v>
      </c>
      <c r="I90" s="58">
        <v>0</v>
      </c>
      <c r="J90" s="58">
        <f t="shared" si="2"/>
        <v>0</v>
      </c>
      <c r="K90" s="57"/>
      <c r="L90" s="59" t="s">
        <v>136</v>
      </c>
      <c r="M90" s="47">
        <v>0</v>
      </c>
      <c r="N90" s="47">
        <v>0</v>
      </c>
      <c r="O90" s="47">
        <f t="shared" si="3"/>
        <v>0</v>
      </c>
      <c r="P90" s="57"/>
      <c r="Q90" s="50" t="s">
        <v>136</v>
      </c>
      <c r="R90" s="52">
        <v>7950000</v>
      </c>
      <c r="S90" s="52">
        <v>4907560.0556719005</v>
      </c>
      <c r="T90" s="52">
        <f t="shared" si="4"/>
        <v>12857560.055671901</v>
      </c>
      <c r="Y90" s="1"/>
      <c r="Z90" s="31"/>
      <c r="AA90" s="52" t="s">
        <v>136</v>
      </c>
      <c r="AB90" s="52">
        <v>436015.79933251999</v>
      </c>
      <c r="AC90" s="52">
        <v>98769.061079654406</v>
      </c>
      <c r="AD90" s="52">
        <f t="shared" si="5"/>
        <v>534784.86041217437</v>
      </c>
      <c r="AF90" s="47" t="s">
        <v>136</v>
      </c>
      <c r="AG90" s="47">
        <v>717110.99975143105</v>
      </c>
      <c r="AH90" s="47">
        <v>171041.538890041</v>
      </c>
      <c r="AI90" s="47">
        <f t="shared" si="6"/>
        <v>888152.53864147211</v>
      </c>
      <c r="AK90" s="61">
        <v>47238</v>
      </c>
      <c r="AL90" s="52">
        <v>470170.40407071495</v>
      </c>
      <c r="AM90" s="52">
        <v>57313.303020694613</v>
      </c>
      <c r="AN90" s="52">
        <v>527483.7070914096</v>
      </c>
      <c r="AQ90" s="56" t="s">
        <v>136</v>
      </c>
      <c r="AR90" s="21">
        <f t="shared" si="8"/>
        <v>9573297.2031546663</v>
      </c>
      <c r="AS90" s="21">
        <f t="shared" si="8"/>
        <v>5234683.9586622911</v>
      </c>
      <c r="AT90" s="21">
        <f t="shared" si="8"/>
        <v>14807981.161816956</v>
      </c>
    </row>
    <row r="91" spans="1:46" x14ac:dyDescent="0.3">
      <c r="A91" s="1"/>
      <c r="B91" s="50" t="s">
        <v>137</v>
      </c>
      <c r="C91" s="52">
        <v>0</v>
      </c>
      <c r="D91" s="52">
        <v>0</v>
      </c>
      <c r="E91" s="52">
        <f t="shared" si="1"/>
        <v>0</v>
      </c>
      <c r="F91" s="1"/>
      <c r="G91" s="50" t="s">
        <v>137</v>
      </c>
      <c r="H91" s="58">
        <v>0</v>
      </c>
      <c r="I91" s="58">
        <v>0</v>
      </c>
      <c r="J91" s="58">
        <f t="shared" si="2"/>
        <v>0</v>
      </c>
      <c r="K91" s="57"/>
      <c r="L91" s="59" t="s">
        <v>137</v>
      </c>
      <c r="M91" s="47">
        <v>10772409.081266699</v>
      </c>
      <c r="N91" s="47">
        <v>972022.29657750018</v>
      </c>
      <c r="O91" s="47">
        <f t="shared" si="3"/>
        <v>11744431.3778442</v>
      </c>
      <c r="P91" s="57"/>
      <c r="Q91" s="50" t="s">
        <v>137</v>
      </c>
      <c r="R91" s="52">
        <v>0</v>
      </c>
      <c r="S91" s="52">
        <v>0</v>
      </c>
      <c r="T91" s="52">
        <f t="shared" si="4"/>
        <v>0</v>
      </c>
      <c r="Y91" s="1"/>
      <c r="Z91" s="31"/>
      <c r="AA91" s="52" t="s">
        <v>137</v>
      </c>
      <c r="AB91" s="52">
        <v>438609.17759941798</v>
      </c>
      <c r="AC91" s="52">
        <v>87285.289074052605</v>
      </c>
      <c r="AD91" s="52">
        <f t="shared" si="5"/>
        <v>525894.46667347057</v>
      </c>
      <c r="AF91" s="47" t="s">
        <v>137</v>
      </c>
      <c r="AG91" s="47">
        <v>721376.30409259396</v>
      </c>
      <c r="AH91" s="47">
        <v>151886.736122381</v>
      </c>
      <c r="AI91" s="47">
        <f t="shared" si="6"/>
        <v>873263.0402149749</v>
      </c>
      <c r="AK91" s="61">
        <v>47269</v>
      </c>
      <c r="AL91" s="52">
        <v>473642.80237043102</v>
      </c>
      <c r="AM91" s="52">
        <v>50672.79587554586</v>
      </c>
      <c r="AN91" s="52">
        <v>524315.59824597684</v>
      </c>
      <c r="AQ91" s="56" t="s">
        <v>137</v>
      </c>
      <c r="AR91" s="21">
        <f t="shared" si="8"/>
        <v>12406037.365329141</v>
      </c>
      <c r="AS91" s="21">
        <f t="shared" si="8"/>
        <v>1261867.1176494795</v>
      </c>
      <c r="AT91" s="21">
        <f t="shared" si="8"/>
        <v>13667904.482978621</v>
      </c>
    </row>
    <row r="92" spans="1:46" x14ac:dyDescent="0.3">
      <c r="A92" s="1"/>
      <c r="B92" s="50" t="s">
        <v>138</v>
      </c>
      <c r="C92" s="52">
        <v>0</v>
      </c>
      <c r="D92" s="52">
        <v>0</v>
      </c>
      <c r="E92" s="52">
        <f t="shared" ref="E92:E122" si="9">C92+D92</f>
        <v>0</v>
      </c>
      <c r="F92" s="1"/>
      <c r="G92" s="50" t="s">
        <v>138</v>
      </c>
      <c r="H92" s="58">
        <v>0</v>
      </c>
      <c r="I92" s="58">
        <v>0</v>
      </c>
      <c r="J92" s="58">
        <f t="shared" ref="J92:J122" si="10">SUM(H92:I92)</f>
        <v>0</v>
      </c>
      <c r="K92" s="57"/>
      <c r="L92" s="59" t="s">
        <v>138</v>
      </c>
      <c r="M92" s="47">
        <v>0</v>
      </c>
      <c r="N92" s="47">
        <v>0</v>
      </c>
      <c r="O92" s="47">
        <f t="shared" ref="O92:O115" si="11">M92+N92</f>
        <v>0</v>
      </c>
      <c r="P92" s="57"/>
      <c r="Q92" s="50" t="s">
        <v>138</v>
      </c>
      <c r="R92" s="52">
        <v>0</v>
      </c>
      <c r="S92" s="52">
        <v>0</v>
      </c>
      <c r="T92" s="52">
        <f t="shared" ref="T92:T122" si="12">R92+S92</f>
        <v>0</v>
      </c>
      <c r="Y92" s="1"/>
      <c r="Z92" s="31"/>
      <c r="AA92" s="52" t="s">
        <v>138</v>
      </c>
      <c r="AB92" s="52">
        <v>441217.98102027999</v>
      </c>
      <c r="AC92" s="52">
        <v>90946.271112299903</v>
      </c>
      <c r="AD92" s="52">
        <f t="shared" ref="AD92:AD122" si="13">AB92+AC92</f>
        <v>532164.25213257992</v>
      </c>
      <c r="AF92" s="47" t="s">
        <v>138</v>
      </c>
      <c r="AG92" s="47">
        <v>725666.97803641204</v>
      </c>
      <c r="AH92" s="47">
        <v>159059.637623216</v>
      </c>
      <c r="AI92" s="47">
        <f t="shared" ref="AI92:AI122" si="14">AG92+AH92</f>
        <v>884726.61565962806</v>
      </c>
      <c r="AK92" s="61">
        <v>47299</v>
      </c>
      <c r="AL92" s="52">
        <v>477143.36318528402</v>
      </c>
      <c r="AM92" s="52">
        <v>52709.664468059389</v>
      </c>
      <c r="AN92" s="52">
        <v>529853.02765334339</v>
      </c>
      <c r="AQ92" s="56" t="s">
        <v>138</v>
      </c>
      <c r="AR92" s="21">
        <f t="shared" si="8"/>
        <v>1644028.3222419759</v>
      </c>
      <c r="AS92" s="21">
        <f t="shared" si="8"/>
        <v>302715.57320357527</v>
      </c>
      <c r="AT92" s="21">
        <f t="shared" si="8"/>
        <v>1946743.8954455513</v>
      </c>
    </row>
    <row r="93" spans="1:46" x14ac:dyDescent="0.3">
      <c r="A93" s="1"/>
      <c r="B93" s="50" t="s">
        <v>139</v>
      </c>
      <c r="C93" s="52">
        <v>58888888.888888903</v>
      </c>
      <c r="D93" s="52">
        <v>41404070.831997104</v>
      </c>
      <c r="E93" s="52">
        <f t="shared" si="9"/>
        <v>100292959.72088601</v>
      </c>
      <c r="F93" s="1"/>
      <c r="G93" s="50" t="s">
        <v>139</v>
      </c>
      <c r="H93" s="58">
        <v>0</v>
      </c>
      <c r="I93" s="58">
        <v>0</v>
      </c>
      <c r="J93" s="58">
        <f t="shared" si="10"/>
        <v>0</v>
      </c>
      <c r="K93" s="57"/>
      <c r="L93" s="59" t="s">
        <v>139</v>
      </c>
      <c r="M93" s="47">
        <v>0</v>
      </c>
      <c r="N93" s="47">
        <v>0</v>
      </c>
      <c r="O93" s="47">
        <f t="shared" si="11"/>
        <v>0</v>
      </c>
      <c r="P93" s="57"/>
      <c r="Q93" s="50" t="s">
        <v>139</v>
      </c>
      <c r="R93" s="52">
        <v>0</v>
      </c>
      <c r="S93" s="52">
        <v>0</v>
      </c>
      <c r="T93" s="52">
        <f t="shared" si="12"/>
        <v>0</v>
      </c>
      <c r="Y93" s="1"/>
      <c r="Z93" s="31"/>
      <c r="AA93" s="52" t="s">
        <v>139</v>
      </c>
      <c r="AB93" s="52">
        <v>443844.09662039398</v>
      </c>
      <c r="AC93" s="52">
        <v>88536.3681953911</v>
      </c>
      <c r="AD93" s="52">
        <f t="shared" si="13"/>
        <v>532380.46481578506</v>
      </c>
      <c r="AF93" s="47" t="s">
        <v>139</v>
      </c>
      <c r="AG93" s="47">
        <v>729986.12515526405</v>
      </c>
      <c r="AH93" s="47">
        <v>155681.85950571601</v>
      </c>
      <c r="AI93" s="47">
        <f t="shared" si="14"/>
        <v>885667.98466098006</v>
      </c>
      <c r="AK93" s="61">
        <v>47330</v>
      </c>
      <c r="AL93" s="52">
        <v>480755.40556693601</v>
      </c>
      <c r="AM93" s="52">
        <v>50863.782425375903</v>
      </c>
      <c r="AN93" s="52">
        <v>531619.1879923119</v>
      </c>
      <c r="AQ93" s="56" t="s">
        <v>139</v>
      </c>
      <c r="AR93" s="21">
        <f t="shared" si="8"/>
        <v>60543474.5162315</v>
      </c>
      <c r="AS93" s="21">
        <f t="shared" si="8"/>
        <v>41699152.842123583</v>
      </c>
      <c r="AT93" s="21">
        <f t="shared" si="8"/>
        <v>102242627.35835508</v>
      </c>
    </row>
    <row r="94" spans="1:46" x14ac:dyDescent="0.3">
      <c r="A94" s="1"/>
      <c r="B94" s="50" t="s">
        <v>140</v>
      </c>
      <c r="C94" s="52">
        <v>0</v>
      </c>
      <c r="D94" s="52">
        <v>0</v>
      </c>
      <c r="E94" s="52">
        <f t="shared" si="9"/>
        <v>0</v>
      </c>
      <c r="F94" s="1"/>
      <c r="G94" s="50" t="s">
        <v>140</v>
      </c>
      <c r="H94" s="58">
        <v>6625000</v>
      </c>
      <c r="I94" s="58">
        <v>2506872.9704637192</v>
      </c>
      <c r="J94" s="58">
        <f t="shared" si="10"/>
        <v>9131872.9704637192</v>
      </c>
      <c r="K94" s="57"/>
      <c r="L94" s="59" t="s">
        <v>140</v>
      </c>
      <c r="M94" s="47">
        <v>0</v>
      </c>
      <c r="N94" s="47">
        <v>0</v>
      </c>
      <c r="O94" s="47">
        <f t="shared" si="11"/>
        <v>0</v>
      </c>
      <c r="P94" s="57"/>
      <c r="Q94" s="50" t="s">
        <v>140</v>
      </c>
      <c r="R94" s="52">
        <v>0</v>
      </c>
      <c r="S94" s="52">
        <v>0</v>
      </c>
      <c r="T94" s="52">
        <f t="shared" si="12"/>
        <v>0</v>
      </c>
      <c r="Y94" s="1"/>
      <c r="Z94" s="31"/>
      <c r="AA94" s="52" t="s">
        <v>140</v>
      </c>
      <c r="AB94" s="52">
        <v>446485.84277828701</v>
      </c>
      <c r="AC94" s="52">
        <v>83308.397327674305</v>
      </c>
      <c r="AD94" s="52">
        <f t="shared" si="13"/>
        <v>529794.24010596133</v>
      </c>
      <c r="AF94" s="47" t="s">
        <v>140</v>
      </c>
      <c r="AG94" s="47">
        <v>734330.97970245301</v>
      </c>
      <c r="AH94" s="47">
        <v>147332.63132370499</v>
      </c>
      <c r="AI94" s="47">
        <f t="shared" si="14"/>
        <v>881663.61102615797</v>
      </c>
      <c r="AK94" s="61">
        <v>47361</v>
      </c>
      <c r="AL94" s="52">
        <v>484480.46263679699</v>
      </c>
      <c r="AM94" s="52">
        <v>47981.460717810172</v>
      </c>
      <c r="AN94" s="52">
        <v>532461.92335460719</v>
      </c>
      <c r="AQ94" s="56" t="s">
        <v>140</v>
      </c>
      <c r="AR94" s="21">
        <f t="shared" si="8"/>
        <v>8290297.2851175368</v>
      </c>
      <c r="AS94" s="21">
        <f t="shared" si="8"/>
        <v>2785495.4598329086</v>
      </c>
      <c r="AT94" s="21">
        <f t="shared" si="8"/>
        <v>11075792.744950445</v>
      </c>
    </row>
    <row r="95" spans="1:46" x14ac:dyDescent="0.3">
      <c r="A95" s="1"/>
      <c r="B95" s="50" t="s">
        <v>141</v>
      </c>
      <c r="C95" s="52">
        <v>0</v>
      </c>
      <c r="D95" s="52">
        <v>0</v>
      </c>
      <c r="E95" s="52">
        <f t="shared" si="9"/>
        <v>0</v>
      </c>
      <c r="F95" s="1"/>
      <c r="G95" s="50" t="s">
        <v>141</v>
      </c>
      <c r="H95" s="58">
        <v>0</v>
      </c>
      <c r="I95" s="58">
        <v>0</v>
      </c>
      <c r="J95" s="58">
        <f t="shared" si="10"/>
        <v>0</v>
      </c>
      <c r="K95" s="57"/>
      <c r="L95" s="59" t="s">
        <v>141</v>
      </c>
      <c r="M95" s="47">
        <v>0</v>
      </c>
      <c r="N95" s="47">
        <v>0</v>
      </c>
      <c r="O95" s="47">
        <f t="shared" si="11"/>
        <v>0</v>
      </c>
      <c r="P95" s="57"/>
      <c r="Q95" s="50" t="s">
        <v>141</v>
      </c>
      <c r="R95" s="52">
        <v>0</v>
      </c>
      <c r="S95" s="52">
        <v>0</v>
      </c>
      <c r="T95" s="52">
        <f t="shared" si="12"/>
        <v>0</v>
      </c>
      <c r="Y95" s="1"/>
      <c r="Z95" s="31"/>
      <c r="AA95" s="52" t="s">
        <v>141</v>
      </c>
      <c r="AB95" s="52">
        <v>449143.31252654898</v>
      </c>
      <c r="AC95" s="52">
        <v>89034.467400864698</v>
      </c>
      <c r="AD95" s="52">
        <f t="shared" si="13"/>
        <v>538177.77992741368</v>
      </c>
      <c r="AF95" s="47" t="s">
        <v>141</v>
      </c>
      <c r="AG95" s="47">
        <v>738701.69468778698</v>
      </c>
      <c r="AH95" s="47">
        <v>158417.80627668</v>
      </c>
      <c r="AI95" s="47">
        <f t="shared" si="14"/>
        <v>897119.50096446695</v>
      </c>
      <c r="AK95" s="61">
        <v>47391</v>
      </c>
      <c r="AL95" s="52">
        <v>487899.69776766998</v>
      </c>
      <c r="AM95" s="52">
        <v>50549.126679323825</v>
      </c>
      <c r="AN95" s="52">
        <v>538448.82444699376</v>
      </c>
      <c r="AQ95" s="56" t="s">
        <v>141</v>
      </c>
      <c r="AR95" s="21">
        <f t="shared" si="8"/>
        <v>1675744.704982006</v>
      </c>
      <c r="AS95" s="21">
        <f t="shared" si="8"/>
        <v>298001.40035686851</v>
      </c>
      <c r="AT95" s="21">
        <f t="shared" si="8"/>
        <v>1973746.1053388743</v>
      </c>
    </row>
    <row r="96" spans="1:46" x14ac:dyDescent="0.3">
      <c r="A96" s="1"/>
      <c r="B96" s="50" t="s">
        <v>142</v>
      </c>
      <c r="C96" s="52">
        <v>0</v>
      </c>
      <c r="D96" s="52">
        <v>0</v>
      </c>
      <c r="E96" s="52">
        <f t="shared" si="9"/>
        <v>0</v>
      </c>
      <c r="F96" s="1"/>
      <c r="G96" s="50" t="s">
        <v>142</v>
      </c>
      <c r="H96" s="58">
        <v>0</v>
      </c>
      <c r="I96" s="58">
        <v>0</v>
      </c>
      <c r="J96" s="58">
        <f t="shared" si="10"/>
        <v>0</v>
      </c>
      <c r="K96" s="57"/>
      <c r="L96" s="59" t="s">
        <v>142</v>
      </c>
      <c r="M96" s="47">
        <v>0</v>
      </c>
      <c r="N96" s="47">
        <v>0</v>
      </c>
      <c r="O96" s="47">
        <f t="shared" si="11"/>
        <v>0</v>
      </c>
      <c r="P96" s="57"/>
      <c r="Q96" s="50" t="s">
        <v>142</v>
      </c>
      <c r="R96" s="52">
        <v>7950000</v>
      </c>
      <c r="S96" s="52">
        <v>4775499.9134385008</v>
      </c>
      <c r="T96" s="52">
        <f t="shared" si="12"/>
        <v>12725499.913438501</v>
      </c>
      <c r="Y96" s="1"/>
      <c r="Z96" s="31"/>
      <c r="AA96" s="52" t="s">
        <v>142</v>
      </c>
      <c r="AB96" s="52">
        <v>451817.79125372501</v>
      </c>
      <c r="AC96" s="52">
        <v>73240.958326914406</v>
      </c>
      <c r="AD96" s="52">
        <f t="shared" si="13"/>
        <v>525058.74958063941</v>
      </c>
      <c r="AF96" s="47" t="s">
        <v>142</v>
      </c>
      <c r="AG96" s="47">
        <v>743100.38417746895</v>
      </c>
      <c r="AH96" s="47">
        <v>131176.01342234199</v>
      </c>
      <c r="AI96" s="47">
        <f t="shared" si="14"/>
        <v>874276.39759981097</v>
      </c>
      <c r="AK96" s="61">
        <v>47422</v>
      </c>
      <c r="AL96" s="52">
        <v>491601.06792138802</v>
      </c>
      <c r="AM96" s="52">
        <v>41411.851211468216</v>
      </c>
      <c r="AN96" s="52">
        <v>533012.91913285619</v>
      </c>
      <c r="AQ96" s="56" t="s">
        <v>142</v>
      </c>
      <c r="AR96" s="21">
        <f t="shared" si="8"/>
        <v>9636519.2433525827</v>
      </c>
      <c r="AS96" s="21">
        <f t="shared" si="8"/>
        <v>5021328.736399225</v>
      </c>
      <c r="AT96" s="21">
        <f t="shared" si="8"/>
        <v>14657847.979751807</v>
      </c>
    </row>
    <row r="97" spans="1:46" x14ac:dyDescent="0.3">
      <c r="A97" s="1"/>
      <c r="B97" s="50" t="s">
        <v>143</v>
      </c>
      <c r="C97" s="52">
        <v>0</v>
      </c>
      <c r="D97" s="52">
        <v>0</v>
      </c>
      <c r="E97" s="52">
        <f t="shared" si="9"/>
        <v>0</v>
      </c>
      <c r="F97" s="1"/>
      <c r="G97" s="50" t="s">
        <v>143</v>
      </c>
      <c r="H97" s="58">
        <v>0</v>
      </c>
      <c r="I97" s="58">
        <v>0</v>
      </c>
      <c r="J97" s="58">
        <f t="shared" si="10"/>
        <v>0</v>
      </c>
      <c r="K97" s="57"/>
      <c r="L97" s="59" t="s">
        <v>143</v>
      </c>
      <c r="M97" s="47">
        <v>10772409.081266699</v>
      </c>
      <c r="N97" s="47">
        <v>788355.90924120136</v>
      </c>
      <c r="O97" s="47">
        <f t="shared" si="11"/>
        <v>11560764.990507901</v>
      </c>
      <c r="P97" s="57"/>
      <c r="Q97" s="50" t="s">
        <v>143</v>
      </c>
      <c r="R97" s="52">
        <v>0</v>
      </c>
      <c r="S97" s="52">
        <v>0</v>
      </c>
      <c r="T97" s="52">
        <f t="shared" si="12"/>
        <v>0</v>
      </c>
      <c r="Y97" s="1"/>
      <c r="Z97" s="31"/>
      <c r="AA97" s="52" t="s">
        <v>143</v>
      </c>
      <c r="AB97" s="52">
        <v>454508.19549122802</v>
      </c>
      <c r="AC97" s="52">
        <v>81118.483970866902</v>
      </c>
      <c r="AD97" s="52">
        <f t="shared" si="13"/>
        <v>535626.67946209491</v>
      </c>
      <c r="AF97" s="47" t="s">
        <v>143</v>
      </c>
      <c r="AG97" s="47">
        <v>747525.26620111405</v>
      </c>
      <c r="AH97" s="47">
        <v>146293.98116299999</v>
      </c>
      <c r="AI97" s="47">
        <f t="shared" si="14"/>
        <v>893819.24736411404</v>
      </c>
      <c r="AK97" s="61">
        <v>47452</v>
      </c>
      <c r="AL97" s="52">
        <v>495161.15089277102</v>
      </c>
      <c r="AM97" s="52">
        <v>45624.328336128441</v>
      </c>
      <c r="AN97" s="52">
        <v>540785.47922889946</v>
      </c>
      <c r="AQ97" s="56" t="s">
        <v>143</v>
      </c>
      <c r="AR97" s="21">
        <f t="shared" si="8"/>
        <v>12469603.693851814</v>
      </c>
      <c r="AS97" s="21">
        <f t="shared" si="8"/>
        <v>1061392.7027111966</v>
      </c>
      <c r="AT97" s="21">
        <f t="shared" si="8"/>
        <v>13530996.396563008</v>
      </c>
    </row>
    <row r="98" spans="1:46" x14ac:dyDescent="0.3">
      <c r="A98" s="1"/>
      <c r="B98" s="50" t="s">
        <v>144</v>
      </c>
      <c r="C98" s="52">
        <v>0</v>
      </c>
      <c r="D98" s="52">
        <v>0</v>
      </c>
      <c r="E98" s="52">
        <f t="shared" si="9"/>
        <v>0</v>
      </c>
      <c r="F98" s="1"/>
      <c r="G98" s="50" t="s">
        <v>144</v>
      </c>
      <c r="H98" s="58">
        <v>0</v>
      </c>
      <c r="I98" s="58">
        <v>0</v>
      </c>
      <c r="J98" s="58">
        <f t="shared" si="10"/>
        <v>0</v>
      </c>
      <c r="K98" s="57"/>
      <c r="L98" s="59" t="s">
        <v>144</v>
      </c>
      <c r="M98" s="47">
        <v>0</v>
      </c>
      <c r="N98" s="47">
        <v>0</v>
      </c>
      <c r="O98" s="47">
        <f t="shared" si="11"/>
        <v>0</v>
      </c>
      <c r="P98" s="57"/>
      <c r="Q98" s="50" t="s">
        <v>144</v>
      </c>
      <c r="R98" s="52">
        <v>0</v>
      </c>
      <c r="S98" s="52">
        <v>0</v>
      </c>
      <c r="T98" s="52">
        <f t="shared" si="12"/>
        <v>0</v>
      </c>
      <c r="Y98" s="1"/>
      <c r="Z98" s="31"/>
      <c r="AA98" s="52" t="s">
        <v>144</v>
      </c>
      <c r="AB98" s="52">
        <v>457214.620069456</v>
      </c>
      <c r="AC98" s="52">
        <v>76002.892034644901</v>
      </c>
      <c r="AD98" s="52">
        <f t="shared" si="13"/>
        <v>533217.5121041009</v>
      </c>
      <c r="AF98" s="47" t="s">
        <v>144</v>
      </c>
      <c r="AG98" s="47">
        <v>751976.49672536505</v>
      </c>
      <c r="AH98" s="47">
        <v>138097.83325169599</v>
      </c>
      <c r="AI98" s="47">
        <f t="shared" si="14"/>
        <v>890074.32997706102</v>
      </c>
      <c r="AK98" s="61">
        <v>47483</v>
      </c>
      <c r="AL98" s="52">
        <v>498748.40986493201</v>
      </c>
      <c r="AM98" s="52">
        <v>42393.182934640448</v>
      </c>
      <c r="AN98" s="52">
        <v>541141.59279957251</v>
      </c>
      <c r="AQ98" s="56" t="s">
        <v>144</v>
      </c>
      <c r="AR98" s="21">
        <f t="shared" si="8"/>
        <v>1707939.5266597532</v>
      </c>
      <c r="AS98" s="21">
        <f t="shared" si="8"/>
        <v>256493.90822098134</v>
      </c>
      <c r="AT98" s="21">
        <f t="shared" si="8"/>
        <v>1964433.4348807344</v>
      </c>
    </row>
    <row r="99" spans="1:46" x14ac:dyDescent="0.3">
      <c r="A99" s="1"/>
      <c r="B99" s="50" t="s">
        <v>145</v>
      </c>
      <c r="C99" s="52">
        <v>58888888.888888903</v>
      </c>
      <c r="D99" s="52">
        <v>40921558.43762099</v>
      </c>
      <c r="E99" s="52">
        <f t="shared" si="9"/>
        <v>99810447.326509893</v>
      </c>
      <c r="F99" s="1"/>
      <c r="G99" s="50" t="s">
        <v>145</v>
      </c>
      <c r="H99" s="58">
        <v>0</v>
      </c>
      <c r="I99" s="58">
        <v>0</v>
      </c>
      <c r="J99" s="58">
        <f t="shared" si="10"/>
        <v>0</v>
      </c>
      <c r="K99" s="57"/>
      <c r="L99" s="59" t="s">
        <v>145</v>
      </c>
      <c r="M99" s="47">
        <v>0</v>
      </c>
      <c r="N99" s="47">
        <v>0</v>
      </c>
      <c r="O99" s="47">
        <f t="shared" si="11"/>
        <v>0</v>
      </c>
      <c r="P99" s="57"/>
      <c r="Q99" s="50" t="s">
        <v>145</v>
      </c>
      <c r="R99" s="52">
        <v>0</v>
      </c>
      <c r="S99" s="52">
        <v>0</v>
      </c>
      <c r="T99" s="52">
        <f t="shared" si="12"/>
        <v>0</v>
      </c>
      <c r="Y99" s="1"/>
      <c r="Z99" s="31"/>
      <c r="AA99" s="52" t="s">
        <v>145</v>
      </c>
      <c r="AB99" s="52">
        <v>459937.807448245</v>
      </c>
      <c r="AC99" s="52">
        <v>68647.340040165407</v>
      </c>
      <c r="AD99" s="52">
        <f t="shared" si="13"/>
        <v>528585.14748841035</v>
      </c>
      <c r="AF99" s="47" t="s">
        <v>145</v>
      </c>
      <c r="AG99" s="47">
        <v>756455.29686679004</v>
      </c>
      <c r="AH99" s="47">
        <v>125741.577240775</v>
      </c>
      <c r="AI99" s="47">
        <f t="shared" si="14"/>
        <v>882196.87410756503</v>
      </c>
      <c r="AK99" s="61">
        <v>47514</v>
      </c>
      <c r="AL99" s="52">
        <v>502515.99029747501</v>
      </c>
      <c r="AM99" s="52">
        <v>37888.761086931059</v>
      </c>
      <c r="AN99" s="52">
        <v>540404.75138440612</v>
      </c>
      <c r="AQ99" s="56" t="s">
        <v>145</v>
      </c>
      <c r="AR99" s="21">
        <f t="shared" si="8"/>
        <v>60607797.983501412</v>
      </c>
      <c r="AS99" s="21">
        <f t="shared" si="8"/>
        <v>41153836.115988858</v>
      </c>
      <c r="AT99" s="21">
        <f t="shared" si="8"/>
        <v>101761634.09949028</v>
      </c>
    </row>
    <row r="100" spans="1:46" x14ac:dyDescent="0.3">
      <c r="A100" s="1"/>
      <c r="B100" s="50" t="s">
        <v>146</v>
      </c>
      <c r="C100" s="52">
        <v>0</v>
      </c>
      <c r="D100" s="52">
        <v>0</v>
      </c>
      <c r="E100" s="52">
        <f t="shared" si="9"/>
        <v>0</v>
      </c>
      <c r="F100" s="1"/>
      <c r="G100" s="50" t="s">
        <v>146</v>
      </c>
      <c r="H100" s="58">
        <v>6625000</v>
      </c>
      <c r="I100" s="58">
        <v>2422574.1194405407</v>
      </c>
      <c r="J100" s="58">
        <f t="shared" si="10"/>
        <v>9047574.1194405407</v>
      </c>
      <c r="K100" s="57"/>
      <c r="L100" s="59" t="s">
        <v>146</v>
      </c>
      <c r="M100" s="47">
        <v>0</v>
      </c>
      <c r="N100" s="47">
        <v>0</v>
      </c>
      <c r="O100" s="47">
        <f t="shared" si="11"/>
        <v>0</v>
      </c>
      <c r="P100" s="57"/>
      <c r="Q100" s="50" t="s">
        <v>146</v>
      </c>
      <c r="R100" s="52">
        <v>0</v>
      </c>
      <c r="S100" s="52">
        <v>0</v>
      </c>
      <c r="T100" s="52">
        <f t="shared" si="12"/>
        <v>0</v>
      </c>
      <c r="Y100" s="1"/>
      <c r="Z100" s="31"/>
      <c r="AA100" s="52" t="s">
        <v>146</v>
      </c>
      <c r="AB100" s="52">
        <v>462677.21423292102</v>
      </c>
      <c r="AC100" s="52">
        <v>70758.065099818807</v>
      </c>
      <c r="AD100" s="52">
        <f t="shared" si="13"/>
        <v>533435.27933273977</v>
      </c>
      <c r="AF100" s="47" t="s">
        <v>146</v>
      </c>
      <c r="AG100" s="47">
        <v>760960.77290938306</v>
      </c>
      <c r="AH100" s="47">
        <v>130731.77913928</v>
      </c>
      <c r="AI100" s="47">
        <f t="shared" si="14"/>
        <v>891692.55204866303</v>
      </c>
      <c r="AK100" s="61">
        <v>47542</v>
      </c>
      <c r="AL100" s="52">
        <v>506138.76862869004</v>
      </c>
      <c r="AM100" s="52">
        <v>39180.173933742495</v>
      </c>
      <c r="AN100" s="52">
        <v>545318.94256243249</v>
      </c>
      <c r="AQ100" s="56" t="s">
        <v>146</v>
      </c>
      <c r="AR100" s="21">
        <f t="shared" ref="AR100:AT122" si="15">SUMIF($A$2:$AO$2,AR$2,$A100:$AO100)</f>
        <v>8354776.7557709944</v>
      </c>
      <c r="AS100" s="21">
        <f t="shared" si="15"/>
        <v>2663244.1376133817</v>
      </c>
      <c r="AT100" s="21">
        <f t="shared" si="15"/>
        <v>11018020.893384377</v>
      </c>
    </row>
    <row r="101" spans="1:46" x14ac:dyDescent="0.3">
      <c r="A101" s="1"/>
      <c r="B101" s="50" t="s">
        <v>147</v>
      </c>
      <c r="C101" s="52">
        <v>0</v>
      </c>
      <c r="D101" s="52">
        <v>0</v>
      </c>
      <c r="E101" s="52">
        <f t="shared" si="9"/>
        <v>0</v>
      </c>
      <c r="F101" s="1"/>
      <c r="G101" s="50" t="s">
        <v>147</v>
      </c>
      <c r="H101" s="58">
        <v>0</v>
      </c>
      <c r="I101" s="58">
        <v>0</v>
      </c>
      <c r="J101" s="58">
        <f t="shared" si="10"/>
        <v>0</v>
      </c>
      <c r="K101" s="57"/>
      <c r="L101" s="59" t="s">
        <v>147</v>
      </c>
      <c r="M101" s="47">
        <v>0</v>
      </c>
      <c r="N101" s="47">
        <v>0</v>
      </c>
      <c r="O101" s="47">
        <f t="shared" si="11"/>
        <v>0</v>
      </c>
      <c r="P101" s="57"/>
      <c r="Q101" s="50" t="s">
        <v>147</v>
      </c>
      <c r="R101" s="52">
        <v>0</v>
      </c>
      <c r="S101" s="52">
        <v>0</v>
      </c>
      <c r="T101" s="52">
        <f t="shared" si="12"/>
        <v>0</v>
      </c>
      <c r="Y101" s="1"/>
      <c r="Z101" s="31"/>
      <c r="AA101" s="52" t="s">
        <v>147</v>
      </c>
      <c r="AB101" s="52">
        <v>465432.93702687102</v>
      </c>
      <c r="AC101" s="52">
        <v>61476.158301818599</v>
      </c>
      <c r="AD101" s="52">
        <f t="shared" si="13"/>
        <v>526909.09532868967</v>
      </c>
      <c r="AF101" s="47" t="s">
        <v>147</v>
      </c>
      <c r="AG101" s="47">
        <v>765493.08373580803</v>
      </c>
      <c r="AH101" s="47">
        <v>114654.816847284</v>
      </c>
      <c r="AI101" s="47">
        <f t="shared" si="14"/>
        <v>880147.90058309201</v>
      </c>
      <c r="AK101" s="61">
        <v>47573</v>
      </c>
      <c r="AL101" s="52">
        <v>509699.868181839</v>
      </c>
      <c r="AM101" s="52">
        <v>33277.065766867148</v>
      </c>
      <c r="AN101" s="52">
        <v>542976.93394870614</v>
      </c>
      <c r="AQ101" s="56" t="s">
        <v>147</v>
      </c>
      <c r="AR101" s="21">
        <f t="shared" si="15"/>
        <v>1740625.8889445183</v>
      </c>
      <c r="AS101" s="21">
        <f t="shared" si="15"/>
        <v>209408.04091596976</v>
      </c>
      <c r="AT101" s="21">
        <f t="shared" si="15"/>
        <v>1950033.9298604878</v>
      </c>
    </row>
    <row r="102" spans="1:46" x14ac:dyDescent="0.3">
      <c r="A102" s="1"/>
      <c r="B102" s="50" t="s">
        <v>148</v>
      </c>
      <c r="C102" s="52">
        <v>0</v>
      </c>
      <c r="D102" s="52">
        <v>0</v>
      </c>
      <c r="E102" s="52">
        <f t="shared" si="9"/>
        <v>0</v>
      </c>
      <c r="F102" s="1"/>
      <c r="G102" s="50" t="s">
        <v>148</v>
      </c>
      <c r="H102" s="58">
        <v>0</v>
      </c>
      <c r="I102" s="58">
        <v>0</v>
      </c>
      <c r="J102" s="58">
        <f t="shared" si="10"/>
        <v>0</v>
      </c>
      <c r="K102" s="57"/>
      <c r="L102" s="59" t="s">
        <v>148</v>
      </c>
      <c r="M102" s="47">
        <v>0</v>
      </c>
      <c r="N102" s="47">
        <v>0</v>
      </c>
      <c r="O102" s="47">
        <f t="shared" si="11"/>
        <v>0</v>
      </c>
      <c r="P102" s="57"/>
      <c r="Q102" s="50" t="s">
        <v>148</v>
      </c>
      <c r="R102" s="52">
        <v>7950000</v>
      </c>
      <c r="S102" s="52">
        <v>4599510.1734034996</v>
      </c>
      <c r="T102" s="52">
        <f t="shared" si="12"/>
        <v>12549510.1734035</v>
      </c>
      <c r="Y102" s="1"/>
      <c r="Z102" s="31"/>
      <c r="AA102" s="52" t="s">
        <v>148</v>
      </c>
      <c r="AB102" s="52">
        <v>468203.17928650603</v>
      </c>
      <c r="AC102" s="52">
        <v>65376.799130785403</v>
      </c>
      <c r="AD102" s="52">
        <f t="shared" si="13"/>
        <v>533579.97841729142</v>
      </c>
      <c r="AF102" s="47" t="s">
        <v>148</v>
      </c>
      <c r="AG102" s="47">
        <v>770049.27458806999</v>
      </c>
      <c r="AH102" s="47">
        <v>123169.50163277599</v>
      </c>
      <c r="AI102" s="47">
        <f t="shared" si="14"/>
        <v>893218.77622084599</v>
      </c>
      <c r="AK102" s="61">
        <v>47603</v>
      </c>
      <c r="AL102" s="52">
        <v>513463.71489494899</v>
      </c>
      <c r="AM102" s="52">
        <v>35189.218389933369</v>
      </c>
      <c r="AN102" s="52">
        <v>548652.93328488234</v>
      </c>
      <c r="AQ102" s="56" t="s">
        <v>148</v>
      </c>
      <c r="AR102" s="21">
        <f t="shared" si="15"/>
        <v>9701716.1687695254</v>
      </c>
      <c r="AS102" s="21">
        <f t="shared" si="15"/>
        <v>4823245.692556994</v>
      </c>
      <c r="AT102" s="21">
        <f t="shared" si="15"/>
        <v>14524961.861326519</v>
      </c>
    </row>
    <row r="103" spans="1:46" x14ac:dyDescent="0.3">
      <c r="A103" s="1"/>
      <c r="B103" s="50" t="s">
        <v>149</v>
      </c>
      <c r="C103" s="52">
        <v>0</v>
      </c>
      <c r="D103" s="52">
        <v>0</v>
      </c>
      <c r="E103" s="52">
        <f t="shared" si="9"/>
        <v>0</v>
      </c>
      <c r="F103" s="1"/>
      <c r="G103" s="50" t="s">
        <v>149</v>
      </c>
      <c r="H103" s="58">
        <v>0</v>
      </c>
      <c r="I103" s="58">
        <v>0</v>
      </c>
      <c r="J103" s="58">
        <f t="shared" si="10"/>
        <v>0</v>
      </c>
      <c r="K103" s="57"/>
      <c r="L103" s="59" t="s">
        <v>149</v>
      </c>
      <c r="M103" s="47">
        <v>10772409.081266699</v>
      </c>
      <c r="N103" s="47">
        <v>581015.63100809976</v>
      </c>
      <c r="O103" s="47">
        <f t="shared" si="11"/>
        <v>11353424.712274799</v>
      </c>
      <c r="P103" s="57"/>
      <c r="Q103" s="50" t="s">
        <v>149</v>
      </c>
      <c r="R103" s="52">
        <v>0</v>
      </c>
      <c r="S103" s="52">
        <v>0</v>
      </c>
      <c r="T103" s="52">
        <f t="shared" si="12"/>
        <v>0</v>
      </c>
      <c r="Y103" s="1"/>
      <c r="Z103" s="31"/>
      <c r="AA103" s="52" t="s">
        <v>149</v>
      </c>
      <c r="AB103" s="52">
        <v>470989.90994128201</v>
      </c>
      <c r="AC103" s="52">
        <v>60607.2652414201</v>
      </c>
      <c r="AD103" s="52">
        <f t="shared" si="13"/>
        <v>531597.17518270214</v>
      </c>
      <c r="AF103" s="47" t="s">
        <v>149</v>
      </c>
      <c r="AG103" s="47">
        <v>774632.58374554501</v>
      </c>
      <c r="AH103" s="47">
        <v>115453.780796013</v>
      </c>
      <c r="AI103" s="47">
        <f t="shared" si="14"/>
        <v>890086.36454155797</v>
      </c>
      <c r="AK103" s="61">
        <v>47634</v>
      </c>
      <c r="AL103" s="52">
        <v>517346.55209057801</v>
      </c>
      <c r="AM103" s="52">
        <v>32204.194847701801</v>
      </c>
      <c r="AN103" s="52">
        <v>549550.74693827983</v>
      </c>
      <c r="AQ103" s="56" t="s">
        <v>149</v>
      </c>
      <c r="AR103" s="21">
        <f t="shared" si="15"/>
        <v>12535378.127044104</v>
      </c>
      <c r="AS103" s="21">
        <f t="shared" si="15"/>
        <v>789280.87189323467</v>
      </c>
      <c r="AT103" s="21">
        <f t="shared" si="15"/>
        <v>13324658.998937339</v>
      </c>
    </row>
    <row r="104" spans="1:46" x14ac:dyDescent="0.3">
      <c r="A104" s="1"/>
      <c r="B104" s="50" t="s">
        <v>150</v>
      </c>
      <c r="C104" s="52">
        <v>0</v>
      </c>
      <c r="D104" s="52">
        <v>0</v>
      </c>
      <c r="E104" s="52">
        <f t="shared" si="9"/>
        <v>0</v>
      </c>
      <c r="F104" s="1"/>
      <c r="G104" s="50" t="s">
        <v>150</v>
      </c>
      <c r="H104" s="58">
        <v>0</v>
      </c>
      <c r="I104" s="58">
        <v>0</v>
      </c>
      <c r="J104" s="58">
        <f t="shared" si="10"/>
        <v>0</v>
      </c>
      <c r="K104" s="57"/>
      <c r="L104" s="59" t="s">
        <v>150</v>
      </c>
      <c r="M104" s="47">
        <v>0</v>
      </c>
      <c r="N104" s="47">
        <v>0</v>
      </c>
      <c r="O104" s="47">
        <f t="shared" si="11"/>
        <v>0</v>
      </c>
      <c r="P104" s="57"/>
      <c r="Q104" s="50" t="s">
        <v>150</v>
      </c>
      <c r="R104" s="52">
        <v>0</v>
      </c>
      <c r="S104" s="52">
        <v>0</v>
      </c>
      <c r="T104" s="52">
        <f t="shared" si="12"/>
        <v>0</v>
      </c>
      <c r="Y104" s="1"/>
      <c r="Z104" s="31"/>
      <c r="AA104" s="52" t="s">
        <v>150</v>
      </c>
      <c r="AB104" s="52">
        <v>473793.22712961002</v>
      </c>
      <c r="AC104" s="52">
        <v>63732.014348461598</v>
      </c>
      <c r="AD104" s="52">
        <f t="shared" si="13"/>
        <v>537525.24147807166</v>
      </c>
      <c r="AF104" s="47" t="s">
        <v>150</v>
      </c>
      <c r="AG104" s="47">
        <v>779243.17261553404</v>
      </c>
      <c r="AH104" s="47">
        <v>122876.54659516401</v>
      </c>
      <c r="AI104" s="47">
        <f t="shared" si="14"/>
        <v>902119.71921069804</v>
      </c>
      <c r="AK104" s="61">
        <v>47664</v>
      </c>
      <c r="AL104" s="52">
        <v>520987.73623536504</v>
      </c>
      <c r="AM104" s="52">
        <v>33564.737340309788</v>
      </c>
      <c r="AN104" s="52">
        <v>554552.47357567481</v>
      </c>
      <c r="AQ104" s="56" t="s">
        <v>150</v>
      </c>
      <c r="AR104" s="21">
        <f t="shared" si="15"/>
        <v>1774024.135980509</v>
      </c>
      <c r="AS104" s="21">
        <f t="shared" si="15"/>
        <v>220173.29828393541</v>
      </c>
      <c r="AT104" s="21">
        <f t="shared" si="15"/>
        <v>1994197.4342644447</v>
      </c>
    </row>
    <row r="105" spans="1:46" x14ac:dyDescent="0.3">
      <c r="A105" s="1"/>
      <c r="B105" s="50" t="s">
        <v>151</v>
      </c>
      <c r="C105" s="52">
        <v>58888888.888888903</v>
      </c>
      <c r="D105" s="52">
        <v>39162813.071450792</v>
      </c>
      <c r="E105" s="52">
        <f t="shared" si="9"/>
        <v>98051701.960339695</v>
      </c>
      <c r="F105" s="1"/>
      <c r="G105" s="50" t="s">
        <v>151</v>
      </c>
      <c r="H105" s="58">
        <v>0</v>
      </c>
      <c r="I105" s="58">
        <v>0</v>
      </c>
      <c r="J105" s="58">
        <f t="shared" si="10"/>
        <v>0</v>
      </c>
      <c r="K105" s="57"/>
      <c r="L105" s="59" t="s">
        <v>151</v>
      </c>
      <c r="M105" s="47">
        <v>0</v>
      </c>
      <c r="N105" s="47">
        <v>0</v>
      </c>
      <c r="O105" s="47">
        <f t="shared" si="11"/>
        <v>0</v>
      </c>
      <c r="P105" s="57"/>
      <c r="Q105" s="50" t="s">
        <v>151</v>
      </c>
      <c r="R105" s="52">
        <v>0</v>
      </c>
      <c r="S105" s="52">
        <v>0</v>
      </c>
      <c r="T105" s="52">
        <f t="shared" si="12"/>
        <v>0</v>
      </c>
      <c r="Y105" s="1"/>
      <c r="Z105" s="31"/>
      <c r="AA105" s="52" t="s">
        <v>151</v>
      </c>
      <c r="AB105" s="52">
        <v>476611.30175012199</v>
      </c>
      <c r="AC105" s="52">
        <v>51506.704937779199</v>
      </c>
      <c r="AD105" s="52">
        <f t="shared" si="13"/>
        <v>528118.00668790122</v>
      </c>
      <c r="AF105" s="47" t="s">
        <v>151</v>
      </c>
      <c r="AG105" s="47">
        <v>783878.03289257805</v>
      </c>
      <c r="AH105" s="47">
        <v>100635.85442204701</v>
      </c>
      <c r="AI105" s="47">
        <f t="shared" si="14"/>
        <v>884513.88731462508</v>
      </c>
      <c r="AK105" s="61">
        <v>47695</v>
      </c>
      <c r="AL105" s="52">
        <v>525020.54626315203</v>
      </c>
      <c r="AM105" s="52">
        <v>26671.620423369179</v>
      </c>
      <c r="AN105" s="52">
        <v>551692.16668652126</v>
      </c>
      <c r="AQ105" s="56" t="s">
        <v>151</v>
      </c>
      <c r="AR105" s="21">
        <f t="shared" si="15"/>
        <v>60674398.769794755</v>
      </c>
      <c r="AS105" s="21">
        <f t="shared" si="15"/>
        <v>39341627.251233988</v>
      </c>
      <c r="AT105" s="21">
        <f t="shared" si="15"/>
        <v>100016026.02102874</v>
      </c>
    </row>
    <row r="106" spans="1:46" x14ac:dyDescent="0.3">
      <c r="A106" s="1"/>
      <c r="B106" s="50" t="s">
        <v>152</v>
      </c>
      <c r="C106" s="52">
        <v>0</v>
      </c>
      <c r="D106" s="52">
        <v>0</v>
      </c>
      <c r="E106" s="52">
        <f t="shared" si="9"/>
        <v>0</v>
      </c>
      <c r="F106" s="1"/>
      <c r="G106" s="50" t="s">
        <v>152</v>
      </c>
      <c r="H106" s="58">
        <v>6625000</v>
      </c>
      <c r="I106" s="58">
        <v>2262136.0336227901</v>
      </c>
      <c r="J106" s="58">
        <f t="shared" si="10"/>
        <v>8887136.0336227901</v>
      </c>
      <c r="L106" s="46" t="s">
        <v>152</v>
      </c>
      <c r="M106" s="47">
        <v>0</v>
      </c>
      <c r="N106" s="47">
        <v>0</v>
      </c>
      <c r="O106" s="47">
        <f t="shared" si="11"/>
        <v>0</v>
      </c>
      <c r="P106" s="57"/>
      <c r="Q106" s="50" t="s">
        <v>152</v>
      </c>
      <c r="R106" s="52">
        <v>0</v>
      </c>
      <c r="S106" s="52">
        <v>0</v>
      </c>
      <c r="T106" s="52">
        <f t="shared" si="12"/>
        <v>0</v>
      </c>
      <c r="Y106" s="1"/>
      <c r="Z106" s="31"/>
      <c r="AA106" s="52" t="s">
        <v>152</v>
      </c>
      <c r="AB106" s="52">
        <v>479446.13799598499</v>
      </c>
      <c r="AC106" s="52">
        <v>54194.940832812397</v>
      </c>
      <c r="AD106" s="52">
        <f t="shared" si="13"/>
        <v>533641.07882879744</v>
      </c>
      <c r="AF106" s="47" t="s">
        <v>152</v>
      </c>
      <c r="AG106" s="47">
        <v>788540.46085393697</v>
      </c>
      <c r="AH106" s="47">
        <v>107441.66313013301</v>
      </c>
      <c r="AI106" s="47">
        <f t="shared" si="14"/>
        <v>895982.12398407003</v>
      </c>
      <c r="AK106" s="61">
        <v>47726</v>
      </c>
      <c r="AL106" s="52">
        <v>528994.71090592502</v>
      </c>
      <c r="AM106" s="52">
        <v>27842.970037238672</v>
      </c>
      <c r="AN106" s="52">
        <v>556837.68094316369</v>
      </c>
      <c r="AQ106" s="56" t="s">
        <v>152</v>
      </c>
      <c r="AR106" s="21">
        <f t="shared" si="15"/>
        <v>8421981.3097558469</v>
      </c>
      <c r="AS106" s="21">
        <f t="shared" si="15"/>
        <v>2451615.6076229741</v>
      </c>
      <c r="AT106" s="21">
        <f t="shared" si="15"/>
        <v>10873596.91737882</v>
      </c>
    </row>
    <row r="107" spans="1:46" x14ac:dyDescent="0.3">
      <c r="A107" s="1"/>
      <c r="B107" s="50" t="s">
        <v>153</v>
      </c>
      <c r="C107" s="52">
        <v>0</v>
      </c>
      <c r="D107" s="52">
        <v>0</v>
      </c>
      <c r="E107" s="52">
        <f t="shared" si="9"/>
        <v>0</v>
      </c>
      <c r="F107" s="1"/>
      <c r="G107" s="50" t="s">
        <v>153</v>
      </c>
      <c r="H107" s="58">
        <v>0</v>
      </c>
      <c r="I107" s="58">
        <v>0</v>
      </c>
      <c r="J107" s="58">
        <f t="shared" si="10"/>
        <v>0</v>
      </c>
      <c r="K107" s="57"/>
      <c r="L107" s="59" t="s">
        <v>153</v>
      </c>
      <c r="M107" s="47">
        <v>0</v>
      </c>
      <c r="N107" s="47">
        <v>0</v>
      </c>
      <c r="O107" s="47">
        <f t="shared" si="11"/>
        <v>0</v>
      </c>
      <c r="P107" s="57"/>
      <c r="Q107" s="50" t="s">
        <v>153</v>
      </c>
      <c r="R107" s="52">
        <v>0</v>
      </c>
      <c r="S107" s="52">
        <v>0</v>
      </c>
      <c r="T107" s="52">
        <f t="shared" si="12"/>
        <v>0</v>
      </c>
      <c r="Y107" s="1"/>
      <c r="Z107" s="31"/>
      <c r="AA107" s="52" t="s">
        <v>153</v>
      </c>
      <c r="AB107" s="52">
        <v>482297.83556366601</v>
      </c>
      <c r="AC107" s="52">
        <v>52971.229638422301</v>
      </c>
      <c r="AD107" s="52">
        <f t="shared" si="13"/>
        <v>535269.06520208833</v>
      </c>
      <c r="AF107" s="47" t="s">
        <v>153</v>
      </c>
      <c r="AG107" s="47">
        <v>793230.620469435</v>
      </c>
      <c r="AH107" s="47">
        <v>106726.61995967101</v>
      </c>
      <c r="AI107" s="47">
        <f t="shared" si="14"/>
        <v>899957.24042910605</v>
      </c>
      <c r="AK107" s="61">
        <v>47756</v>
      </c>
      <c r="AL107" s="52">
        <v>532907.15156922</v>
      </c>
      <c r="AM107" s="52">
        <v>26500.989965321362</v>
      </c>
      <c r="AN107" s="52">
        <v>559408.14153454138</v>
      </c>
      <c r="AQ107" s="56" t="s">
        <v>153</v>
      </c>
      <c r="AR107" s="21">
        <f t="shared" si="15"/>
        <v>1808435.6076023211</v>
      </c>
      <c r="AS107" s="21">
        <f t="shared" si="15"/>
        <v>186198.83956341466</v>
      </c>
      <c r="AT107" s="21">
        <f t="shared" si="15"/>
        <v>1994634.4471657355</v>
      </c>
    </row>
    <row r="108" spans="1:46" x14ac:dyDescent="0.3">
      <c r="A108" s="1"/>
      <c r="B108" s="50" t="s">
        <v>154</v>
      </c>
      <c r="C108" s="52">
        <v>0</v>
      </c>
      <c r="D108" s="52">
        <v>0</v>
      </c>
      <c r="E108" s="52">
        <f t="shared" si="9"/>
        <v>0</v>
      </c>
      <c r="F108" s="1"/>
      <c r="G108" s="50" t="s">
        <v>154</v>
      </c>
      <c r="H108" s="58">
        <v>0</v>
      </c>
      <c r="I108" s="58">
        <v>0</v>
      </c>
      <c r="J108" s="58">
        <f t="shared" si="10"/>
        <v>0</v>
      </c>
      <c r="K108" s="57"/>
      <c r="L108" s="59" t="s">
        <v>154</v>
      </c>
      <c r="M108" s="47">
        <v>0</v>
      </c>
      <c r="N108" s="47">
        <v>0</v>
      </c>
      <c r="O108" s="47">
        <f t="shared" si="11"/>
        <v>0</v>
      </c>
      <c r="P108" s="57"/>
      <c r="Q108" s="50" t="s">
        <v>154</v>
      </c>
      <c r="R108" s="52">
        <v>7950000</v>
      </c>
      <c r="S108" s="52">
        <v>4477374.5093383007</v>
      </c>
      <c r="T108" s="52">
        <f t="shared" si="12"/>
        <v>12427374.509338301</v>
      </c>
      <c r="Y108" s="1"/>
      <c r="Z108" s="31"/>
      <c r="AA108" s="52" t="s">
        <v>154</v>
      </c>
      <c r="AB108" s="52">
        <v>485164.97378552501</v>
      </c>
      <c r="AC108" s="52">
        <v>45257.864747806903</v>
      </c>
      <c r="AD108" s="52">
        <f t="shared" si="13"/>
        <v>530422.83853333187</v>
      </c>
      <c r="AF108" s="47" t="s">
        <v>154</v>
      </c>
      <c r="AG108" s="47">
        <v>797946.17518064205</v>
      </c>
      <c r="AH108" s="47">
        <v>92846.871091033798</v>
      </c>
      <c r="AI108" s="47">
        <f t="shared" si="14"/>
        <v>890793.04627167585</v>
      </c>
      <c r="AK108" s="61">
        <v>47787</v>
      </c>
      <c r="AL108" s="52">
        <v>537037.56532461999</v>
      </c>
      <c r="AM108" s="52">
        <v>22263.11303479518</v>
      </c>
      <c r="AN108" s="52">
        <v>559300.67835941515</v>
      </c>
      <c r="AQ108" s="56" t="s">
        <v>154</v>
      </c>
      <c r="AR108" s="21">
        <f t="shared" si="15"/>
        <v>9770148.7142907865</v>
      </c>
      <c r="AS108" s="21">
        <f t="shared" si="15"/>
        <v>4637742.3582119355</v>
      </c>
      <c r="AT108" s="21">
        <f t="shared" si="15"/>
        <v>14407891.072502725</v>
      </c>
    </row>
    <row r="109" spans="1:46" x14ac:dyDescent="0.3">
      <c r="A109" s="1"/>
      <c r="B109" s="50" t="s">
        <v>155</v>
      </c>
      <c r="C109" s="52">
        <v>0</v>
      </c>
      <c r="D109" s="52">
        <v>0</v>
      </c>
      <c r="E109" s="52">
        <f t="shared" si="9"/>
        <v>0</v>
      </c>
      <c r="F109" s="1"/>
      <c r="G109" s="50" t="s">
        <v>155</v>
      </c>
      <c r="H109" s="58">
        <v>0</v>
      </c>
      <c r="I109" s="58">
        <v>0</v>
      </c>
      <c r="J109" s="58">
        <f t="shared" si="10"/>
        <v>0</v>
      </c>
      <c r="K109" s="57"/>
      <c r="L109" s="59" t="s">
        <v>155</v>
      </c>
      <c r="M109" s="47">
        <v>10772409.081266699</v>
      </c>
      <c r="N109" s="47">
        <v>393554.99956439994</v>
      </c>
      <c r="O109" s="47">
        <f t="shared" si="11"/>
        <v>11165964.080831099</v>
      </c>
      <c r="P109" s="57"/>
      <c r="Q109" s="50" t="s">
        <v>155</v>
      </c>
      <c r="R109" s="52">
        <v>0</v>
      </c>
      <c r="S109" s="52">
        <v>0</v>
      </c>
      <c r="T109" s="52">
        <f t="shared" si="12"/>
        <v>0</v>
      </c>
      <c r="Y109" s="1"/>
      <c r="Z109" s="31"/>
      <c r="AA109" s="52" t="s">
        <v>155</v>
      </c>
      <c r="AB109" s="52">
        <v>488049.15641641401</v>
      </c>
      <c r="AC109" s="52">
        <v>49844.615782122601</v>
      </c>
      <c r="AD109" s="52">
        <f t="shared" si="13"/>
        <v>537893.77219853667</v>
      </c>
      <c r="AF109" s="47" t="s">
        <v>155</v>
      </c>
      <c r="AG109" s="47">
        <v>802689.76266776596</v>
      </c>
      <c r="AH109" s="47">
        <v>104337.421037739</v>
      </c>
      <c r="AI109" s="47">
        <f t="shared" si="14"/>
        <v>907027.18370550498</v>
      </c>
      <c r="AK109" s="61">
        <v>47817</v>
      </c>
      <c r="AL109" s="52">
        <v>540916.30205141404</v>
      </c>
      <c r="AM109" s="52">
        <v>23730.10643756733</v>
      </c>
      <c r="AN109" s="52">
        <v>564646.40848898143</v>
      </c>
      <c r="AQ109" s="56" t="s">
        <v>155</v>
      </c>
      <c r="AR109" s="21">
        <f t="shared" si="15"/>
        <v>12604064.302402293</v>
      </c>
      <c r="AS109" s="21">
        <f t="shared" si="15"/>
        <v>571467.14282182883</v>
      </c>
      <c r="AT109" s="21">
        <f t="shared" si="15"/>
        <v>13175531.445224123</v>
      </c>
    </row>
    <row r="110" spans="1:46" x14ac:dyDescent="0.3">
      <c r="A110" s="1"/>
      <c r="B110" s="50" t="s">
        <v>156</v>
      </c>
      <c r="C110" s="52">
        <v>0</v>
      </c>
      <c r="D110" s="52">
        <v>0</v>
      </c>
      <c r="E110" s="52">
        <f t="shared" si="9"/>
        <v>0</v>
      </c>
      <c r="F110" s="1"/>
      <c r="G110" s="50" t="s">
        <v>156</v>
      </c>
      <c r="H110" s="58">
        <v>0</v>
      </c>
      <c r="I110" s="58">
        <v>0</v>
      </c>
      <c r="J110" s="58">
        <f t="shared" si="10"/>
        <v>0</v>
      </c>
      <c r="K110" s="57"/>
      <c r="L110" s="59" t="s">
        <v>156</v>
      </c>
      <c r="M110" s="47">
        <v>0</v>
      </c>
      <c r="N110" s="47">
        <v>0</v>
      </c>
      <c r="O110" s="47">
        <f t="shared" si="11"/>
        <v>0</v>
      </c>
      <c r="P110" s="57"/>
      <c r="Q110" s="50" t="s">
        <v>156</v>
      </c>
      <c r="R110" s="52">
        <v>0</v>
      </c>
      <c r="S110" s="52">
        <v>0</v>
      </c>
      <c r="T110" s="52">
        <f t="shared" si="12"/>
        <v>0</v>
      </c>
      <c r="Y110" s="1"/>
      <c r="Z110" s="31"/>
      <c r="AA110" s="52" t="s">
        <v>156</v>
      </c>
      <c r="AB110" s="52">
        <v>490950.484781017</v>
      </c>
      <c r="AC110" s="52">
        <v>38318.4533596861</v>
      </c>
      <c r="AD110" s="52">
        <f t="shared" si="13"/>
        <v>529268.93814070313</v>
      </c>
      <c r="AF110" s="47" t="s">
        <v>156</v>
      </c>
      <c r="AG110" s="47">
        <v>807461.54957854503</v>
      </c>
      <c r="AH110" s="47">
        <v>82066.9804140981</v>
      </c>
      <c r="AI110" s="47">
        <f t="shared" si="14"/>
        <v>889528.52999264316</v>
      </c>
      <c r="AK110" s="61">
        <v>47848</v>
      </c>
      <c r="AL110" s="52">
        <v>544920.72072289605</v>
      </c>
      <c r="AM110" s="52">
        <v>17783.697936815872</v>
      </c>
      <c r="AN110" s="52">
        <v>562704.41865971196</v>
      </c>
      <c r="AQ110" s="56" t="s">
        <v>156</v>
      </c>
      <c r="AR110" s="21">
        <f t="shared" si="15"/>
        <v>1843332.755082458</v>
      </c>
      <c r="AS110" s="21">
        <f t="shared" si="15"/>
        <v>138169.13171060008</v>
      </c>
      <c r="AT110" s="21">
        <f t="shared" si="15"/>
        <v>1981501.8867930581</v>
      </c>
    </row>
    <row r="111" spans="1:46" x14ac:dyDescent="0.3">
      <c r="A111" s="1"/>
      <c r="B111" s="50" t="s">
        <v>157</v>
      </c>
      <c r="C111" s="52">
        <v>58888888.888888903</v>
      </c>
      <c r="D111" s="52">
        <v>38732411.168747403</v>
      </c>
      <c r="E111" s="52">
        <f t="shared" si="9"/>
        <v>97621300.057636306</v>
      </c>
      <c r="F111" s="1"/>
      <c r="G111" s="50" t="s">
        <v>157</v>
      </c>
      <c r="H111" s="58">
        <v>0</v>
      </c>
      <c r="I111" s="58">
        <v>0</v>
      </c>
      <c r="J111" s="58">
        <f t="shared" si="10"/>
        <v>0</v>
      </c>
      <c r="K111" s="57"/>
      <c r="L111" s="59" t="s">
        <v>157</v>
      </c>
      <c r="M111" s="47">
        <v>0</v>
      </c>
      <c r="N111" s="47">
        <v>0</v>
      </c>
      <c r="O111" s="47">
        <f t="shared" si="11"/>
        <v>0</v>
      </c>
      <c r="P111" s="57"/>
      <c r="Q111" s="50" t="s">
        <v>157</v>
      </c>
      <c r="R111" s="52">
        <v>0</v>
      </c>
      <c r="S111" s="52">
        <v>0</v>
      </c>
      <c r="T111" s="52">
        <f t="shared" si="12"/>
        <v>0</v>
      </c>
      <c r="Y111" s="1"/>
      <c r="Z111" s="31"/>
      <c r="AA111" s="52" t="s">
        <v>157</v>
      </c>
      <c r="AB111" s="52">
        <v>493867.35182540701</v>
      </c>
      <c r="AC111" s="52">
        <v>38130.688943920402</v>
      </c>
      <c r="AD111" s="52">
        <f t="shared" si="13"/>
        <v>531998.04076932743</v>
      </c>
      <c r="AF111" s="47" t="s">
        <v>157</v>
      </c>
      <c r="AG111" s="47">
        <v>812258.89280681103</v>
      </c>
      <c r="AH111" s="47">
        <v>83811.966437895695</v>
      </c>
      <c r="AI111" s="47">
        <f t="shared" si="14"/>
        <v>896070.85924470669</v>
      </c>
      <c r="AK111" s="61">
        <v>47879</v>
      </c>
      <c r="AL111" s="52">
        <v>549051.68241801695</v>
      </c>
      <c r="AM111" s="52">
        <v>16934.054501597289</v>
      </c>
      <c r="AN111" s="52">
        <v>565985.73691961425</v>
      </c>
      <c r="AQ111" s="56" t="s">
        <v>157</v>
      </c>
      <c r="AR111" s="21">
        <f t="shared" si="15"/>
        <v>60744066.815939143</v>
      </c>
      <c r="AS111" s="21">
        <f t="shared" si="15"/>
        <v>38871287.878630824</v>
      </c>
      <c r="AT111" s="21">
        <f t="shared" si="15"/>
        <v>99615354.694569945</v>
      </c>
    </row>
    <row r="112" spans="1:46" x14ac:dyDescent="0.3">
      <c r="A112" s="1"/>
      <c r="B112" s="50" t="s">
        <v>158</v>
      </c>
      <c r="C112" s="52">
        <v>0</v>
      </c>
      <c r="D112" s="52">
        <v>0</v>
      </c>
      <c r="E112" s="52">
        <f t="shared" si="9"/>
        <v>0</v>
      </c>
      <c r="F112" s="1"/>
      <c r="G112" s="50" t="s">
        <v>158</v>
      </c>
      <c r="H112" s="58">
        <v>6625000</v>
      </c>
      <c r="I112" s="58">
        <v>2179079.8638131097</v>
      </c>
      <c r="J112" s="58">
        <f t="shared" si="10"/>
        <v>8804079.8638131097</v>
      </c>
      <c r="K112" s="57"/>
      <c r="L112" s="59" t="s">
        <v>158</v>
      </c>
      <c r="M112" s="47">
        <v>0</v>
      </c>
      <c r="N112" s="47">
        <v>0</v>
      </c>
      <c r="O112" s="47">
        <f t="shared" si="11"/>
        <v>0</v>
      </c>
      <c r="P112" s="57"/>
      <c r="Q112" s="50" t="s">
        <v>158</v>
      </c>
      <c r="R112" s="52">
        <v>0</v>
      </c>
      <c r="S112" s="52">
        <v>0</v>
      </c>
      <c r="T112" s="52">
        <f t="shared" si="12"/>
        <v>0</v>
      </c>
      <c r="Y112" s="1"/>
      <c r="Z112" s="31"/>
      <c r="AA112" s="52" t="s">
        <v>158</v>
      </c>
      <c r="AB112" s="52">
        <v>496801.548750546</v>
      </c>
      <c r="AC112" s="52">
        <v>38689.295558917504</v>
      </c>
      <c r="AD112" s="52">
        <f t="shared" si="13"/>
        <v>535490.84430946351</v>
      </c>
      <c r="AF112" s="47" t="s">
        <v>158</v>
      </c>
      <c r="AG112" s="47">
        <v>817084.73832359002</v>
      </c>
      <c r="AH112" s="47">
        <v>87613.696244521896</v>
      </c>
      <c r="AI112" s="47">
        <f t="shared" si="14"/>
        <v>904698.4345681119</v>
      </c>
      <c r="AK112" s="61">
        <v>47907</v>
      </c>
      <c r="AL112" s="52">
        <v>552823.44147295994</v>
      </c>
      <c r="AM112" s="52">
        <v>16474.030865907571</v>
      </c>
      <c r="AN112" s="52">
        <v>569297.47233886749</v>
      </c>
      <c r="AQ112" s="56" t="s">
        <v>158</v>
      </c>
      <c r="AR112" s="21">
        <f t="shared" si="15"/>
        <v>8491709.7285470963</v>
      </c>
      <c r="AS112" s="21">
        <f t="shared" si="15"/>
        <v>2321856.8864824567</v>
      </c>
      <c r="AT112" s="21">
        <f t="shared" si="15"/>
        <v>10813566.615029555</v>
      </c>
    </row>
    <row r="113" spans="1:46" x14ac:dyDescent="0.3">
      <c r="A113" s="1"/>
      <c r="B113" s="50" t="s">
        <v>159</v>
      </c>
      <c r="C113" s="52">
        <v>0</v>
      </c>
      <c r="D113" s="52">
        <v>0</v>
      </c>
      <c r="E113" s="52">
        <f t="shared" si="9"/>
        <v>0</v>
      </c>
      <c r="F113" s="1"/>
      <c r="G113" s="50" t="s">
        <v>159</v>
      </c>
      <c r="H113" s="58">
        <v>0</v>
      </c>
      <c r="I113" s="58">
        <v>0</v>
      </c>
      <c r="J113" s="58">
        <f t="shared" si="10"/>
        <v>0</v>
      </c>
      <c r="K113" s="57"/>
      <c r="L113" s="59" t="s">
        <v>159</v>
      </c>
      <c r="M113" s="47">
        <v>0</v>
      </c>
      <c r="N113" s="47">
        <v>0</v>
      </c>
      <c r="O113" s="47">
        <f t="shared" si="11"/>
        <v>0</v>
      </c>
      <c r="P113" s="57"/>
      <c r="Q113" s="50" t="s">
        <v>159</v>
      </c>
      <c r="R113" s="52">
        <v>0</v>
      </c>
      <c r="S113" s="52">
        <v>0</v>
      </c>
      <c r="T113" s="52">
        <f t="shared" si="12"/>
        <v>0</v>
      </c>
      <c r="Y113" s="1"/>
      <c r="Z113" s="31"/>
      <c r="AA113" s="52" t="s">
        <v>159</v>
      </c>
      <c r="AB113" s="52">
        <v>499753.17851785099</v>
      </c>
      <c r="AC113" s="52">
        <v>30004.230343462201</v>
      </c>
      <c r="AD113" s="52">
        <f t="shared" si="13"/>
        <v>529757.40886131325</v>
      </c>
      <c r="AF113" s="47" t="s">
        <v>159</v>
      </c>
      <c r="AG113" s="47">
        <v>821939.25546853803</v>
      </c>
      <c r="AH113" s="47">
        <v>70348.154335338098</v>
      </c>
      <c r="AI113" s="47">
        <f t="shared" si="14"/>
        <v>892287.40980387619</v>
      </c>
      <c r="AK113" s="61">
        <v>47938</v>
      </c>
      <c r="AL113" s="52">
        <v>556918.48839755706</v>
      </c>
      <c r="AM113" s="52">
        <v>11959.560290302781</v>
      </c>
      <c r="AN113" s="52">
        <v>568878.04868785979</v>
      </c>
      <c r="AQ113" s="56" t="s">
        <v>159</v>
      </c>
      <c r="AR113" s="21">
        <f t="shared" si="15"/>
        <v>1878610.9223839461</v>
      </c>
      <c r="AS113" s="21">
        <f t="shared" si="15"/>
        <v>112311.94496910307</v>
      </c>
      <c r="AT113" s="21">
        <f t="shared" si="15"/>
        <v>1990922.8673530491</v>
      </c>
    </row>
    <row r="114" spans="1:46" x14ac:dyDescent="0.3">
      <c r="A114" s="1"/>
      <c r="B114" s="50" t="s">
        <v>160</v>
      </c>
      <c r="C114" s="52">
        <v>0</v>
      </c>
      <c r="D114" s="52">
        <v>0</v>
      </c>
      <c r="E114" s="52">
        <f t="shared" si="9"/>
        <v>0</v>
      </c>
      <c r="F114" s="1"/>
      <c r="G114" s="50" t="s">
        <v>160</v>
      </c>
      <c r="H114" s="58">
        <v>0</v>
      </c>
      <c r="I114" s="58">
        <v>0</v>
      </c>
      <c r="J114" s="58">
        <f t="shared" si="10"/>
        <v>0</v>
      </c>
      <c r="K114" s="57"/>
      <c r="L114" s="59" t="s">
        <v>160</v>
      </c>
      <c r="M114" s="47">
        <v>0</v>
      </c>
      <c r="N114" s="47">
        <v>0</v>
      </c>
      <c r="O114" s="47">
        <f t="shared" si="11"/>
        <v>0</v>
      </c>
      <c r="P114" s="57"/>
      <c r="Q114" s="50" t="s">
        <v>160</v>
      </c>
      <c r="R114" s="52">
        <v>7950000</v>
      </c>
      <c r="S114" s="52">
        <v>4312455.6324255001</v>
      </c>
      <c r="T114" s="52">
        <f t="shared" si="12"/>
        <v>12262455.6324255</v>
      </c>
      <c r="Y114" s="1"/>
      <c r="Z114" s="31"/>
      <c r="AA114" s="52" t="s">
        <v>160</v>
      </c>
      <c r="AB114" s="52">
        <v>502721.59315064101</v>
      </c>
      <c r="AC114" s="52">
        <v>28137.364110713799</v>
      </c>
      <c r="AD114" s="52">
        <f t="shared" si="13"/>
        <v>530858.95726135478</v>
      </c>
      <c r="AF114" s="47" t="s">
        <v>160</v>
      </c>
      <c r="AG114" s="47">
        <v>826821.37852062995</v>
      </c>
      <c r="AH114" s="47">
        <v>68719.080071353106</v>
      </c>
      <c r="AI114" s="47">
        <f t="shared" si="14"/>
        <v>895540.45859198307</v>
      </c>
      <c r="AK114" s="61">
        <v>47968</v>
      </c>
      <c r="AL114" s="52">
        <v>560945.38674975105</v>
      </c>
      <c r="AM114" s="52">
        <v>10456.95511161741</v>
      </c>
      <c r="AN114" s="52">
        <v>571402.34186136851</v>
      </c>
      <c r="AQ114" s="56" t="s">
        <v>160</v>
      </c>
      <c r="AR114" s="21">
        <f t="shared" si="15"/>
        <v>9840488.3584210239</v>
      </c>
      <c r="AS114" s="21">
        <f t="shared" si="15"/>
        <v>4419769.0317191845</v>
      </c>
      <c r="AT114" s="21">
        <f t="shared" si="15"/>
        <v>14260257.390140207</v>
      </c>
    </row>
    <row r="115" spans="1:46" x14ac:dyDescent="0.3">
      <c r="A115" s="1"/>
      <c r="B115" s="50" t="s">
        <v>161</v>
      </c>
      <c r="C115" s="52">
        <v>0</v>
      </c>
      <c r="D115" s="52">
        <v>0</v>
      </c>
      <c r="E115" s="52">
        <f t="shared" si="9"/>
        <v>0</v>
      </c>
      <c r="F115" s="1"/>
      <c r="G115" s="50" t="s">
        <v>161</v>
      </c>
      <c r="H115" s="58">
        <v>0</v>
      </c>
      <c r="I115" s="58">
        <v>0</v>
      </c>
      <c r="J115" s="58">
        <f t="shared" si="10"/>
        <v>0</v>
      </c>
      <c r="K115" s="57"/>
      <c r="L115" s="59" t="s">
        <v>161</v>
      </c>
      <c r="M115" s="47">
        <v>10772409.081266699</v>
      </c>
      <c r="N115" s="47">
        <v>193749.24865419976</v>
      </c>
      <c r="O115" s="47">
        <f t="shared" si="11"/>
        <v>10966158.329920899</v>
      </c>
      <c r="P115" s="57"/>
      <c r="Q115" s="50" t="s">
        <v>161</v>
      </c>
      <c r="R115" s="52">
        <v>0</v>
      </c>
      <c r="S115" s="52">
        <v>0</v>
      </c>
      <c r="T115" s="52">
        <f t="shared" si="12"/>
        <v>0</v>
      </c>
      <c r="Y115" s="1"/>
      <c r="Z115" s="31"/>
      <c r="AA115" s="52" t="s">
        <v>161</v>
      </c>
      <c r="AB115" s="52">
        <v>505707.63945804897</v>
      </c>
      <c r="AC115" s="52">
        <v>26029.905433063301</v>
      </c>
      <c r="AD115" s="52">
        <f t="shared" si="13"/>
        <v>531737.54489111225</v>
      </c>
      <c r="AF115" s="47" t="s">
        <v>161</v>
      </c>
      <c r="AG115" s="47">
        <v>831732.50021871296</v>
      </c>
      <c r="AH115" s="47">
        <v>66749.921330743804</v>
      </c>
      <c r="AI115" s="47">
        <f t="shared" si="14"/>
        <v>898482.42154945678</v>
      </c>
      <c r="AK115" s="61">
        <v>47999</v>
      </c>
      <c r="AL115" s="52">
        <v>565103.42647037294</v>
      </c>
      <c r="AM115" s="52">
        <v>8680.9643402282873</v>
      </c>
      <c r="AN115" s="52">
        <v>573784.39081060118</v>
      </c>
      <c r="AQ115" s="56" t="s">
        <v>161</v>
      </c>
      <c r="AR115" s="21">
        <f t="shared" si="15"/>
        <v>12674952.647413835</v>
      </c>
      <c r="AS115" s="21">
        <f t="shared" si="15"/>
        <v>295210.03975823516</v>
      </c>
      <c r="AT115" s="21">
        <f t="shared" si="15"/>
        <v>12970162.687172068</v>
      </c>
    </row>
    <row r="116" spans="1:46" x14ac:dyDescent="0.3">
      <c r="A116" s="1"/>
      <c r="B116" s="50" t="s">
        <v>162</v>
      </c>
      <c r="C116" s="52">
        <v>0</v>
      </c>
      <c r="D116" s="52">
        <v>0</v>
      </c>
      <c r="E116" s="52">
        <f t="shared" si="9"/>
        <v>0</v>
      </c>
      <c r="F116" s="1"/>
      <c r="G116" s="50" t="s">
        <v>162</v>
      </c>
      <c r="H116" s="58">
        <v>0</v>
      </c>
      <c r="I116" s="58">
        <v>0</v>
      </c>
      <c r="J116" s="58">
        <f t="shared" si="10"/>
        <v>0</v>
      </c>
      <c r="K116" s="57"/>
      <c r="L116" s="57"/>
      <c r="M116" s="57">
        <v>0</v>
      </c>
      <c r="N116" s="31">
        <v>0</v>
      </c>
      <c r="O116" s="57"/>
      <c r="P116" s="57"/>
      <c r="Q116" s="50" t="s">
        <v>162</v>
      </c>
      <c r="R116" s="52">
        <v>0</v>
      </c>
      <c r="S116" s="52">
        <v>0</v>
      </c>
      <c r="T116" s="52">
        <f t="shared" si="12"/>
        <v>0</v>
      </c>
      <c r="Y116" s="1"/>
      <c r="Z116" s="31"/>
      <c r="AA116" s="52" t="s">
        <v>162</v>
      </c>
      <c r="AB116" s="52">
        <v>508711.422168013</v>
      </c>
      <c r="AC116" s="52">
        <v>24444.113293992701</v>
      </c>
      <c r="AD116" s="52">
        <f t="shared" si="13"/>
        <v>533155.53546200565</v>
      </c>
      <c r="AF116" s="47" t="s">
        <v>162</v>
      </c>
      <c r="AG116" s="47">
        <v>836672.79280782503</v>
      </c>
      <c r="AH116" s="47">
        <v>66519.596026687999</v>
      </c>
      <c r="AI116" s="47">
        <f t="shared" si="14"/>
        <v>903192.38883451303</v>
      </c>
      <c r="AK116" s="61">
        <v>48029</v>
      </c>
      <c r="AL116" s="52">
        <v>569191.94827213301</v>
      </c>
      <c r="AM116" s="52">
        <v>6979.0371635335459</v>
      </c>
      <c r="AN116" s="52">
        <v>576170.98543566652</v>
      </c>
      <c r="AQ116" s="56" t="s">
        <v>162</v>
      </c>
      <c r="AR116" s="21">
        <f t="shared" si="15"/>
        <v>1914576.1632479711</v>
      </c>
      <c r="AS116" s="21">
        <f t="shared" si="15"/>
        <v>97942.746484214251</v>
      </c>
      <c r="AT116" s="21">
        <f t="shared" si="15"/>
        <v>2012518.9097321853</v>
      </c>
    </row>
    <row r="117" spans="1:46" x14ac:dyDescent="0.3">
      <c r="A117" s="1"/>
      <c r="B117" s="50" t="s">
        <v>163</v>
      </c>
      <c r="C117" s="52">
        <v>58888888.888888903</v>
      </c>
      <c r="D117" s="52">
        <v>37084633.321453102</v>
      </c>
      <c r="E117" s="52">
        <f t="shared" si="9"/>
        <v>95973522.210342005</v>
      </c>
      <c r="F117" s="1"/>
      <c r="G117" s="50" t="s">
        <v>163</v>
      </c>
      <c r="H117" s="58">
        <v>0</v>
      </c>
      <c r="I117" s="58">
        <v>0</v>
      </c>
      <c r="J117" s="58">
        <f t="shared" si="10"/>
        <v>0</v>
      </c>
      <c r="K117" s="57"/>
      <c r="L117" s="57"/>
      <c r="M117" s="57">
        <v>0</v>
      </c>
      <c r="N117" s="31">
        <v>0</v>
      </c>
      <c r="O117" s="57"/>
      <c r="P117" s="57"/>
      <c r="Q117" s="50" t="s">
        <v>163</v>
      </c>
      <c r="R117" s="52">
        <v>0</v>
      </c>
      <c r="S117" s="52">
        <v>0</v>
      </c>
      <c r="T117" s="52">
        <f t="shared" si="12"/>
        <v>0</v>
      </c>
      <c r="Y117" s="1"/>
      <c r="Z117" s="31"/>
      <c r="AA117" s="52" t="s">
        <v>163</v>
      </c>
      <c r="AB117" s="52">
        <v>511731.31397418102</v>
      </c>
      <c r="AC117" s="52">
        <v>19094.4258934069</v>
      </c>
      <c r="AD117" s="52">
        <f t="shared" si="13"/>
        <v>530825.73986758792</v>
      </c>
      <c r="AF117" s="47" t="s">
        <v>163</v>
      </c>
      <c r="AG117" s="47">
        <v>841639.57987282996</v>
      </c>
      <c r="AH117" s="47">
        <v>55960.524662759803</v>
      </c>
      <c r="AI117" s="47">
        <f t="shared" si="14"/>
        <v>897600.10453558981</v>
      </c>
      <c r="AK117" s="61">
        <v>48060</v>
      </c>
      <c r="AL117" s="52">
        <v>573618.02562757698</v>
      </c>
      <c r="AM117" s="52">
        <v>4283.7567079208493</v>
      </c>
      <c r="AN117" s="52">
        <v>577901.78233549779</v>
      </c>
      <c r="AQ117" s="56" t="s">
        <v>163</v>
      </c>
      <c r="AR117" s="21">
        <f t="shared" si="15"/>
        <v>60815877.80836349</v>
      </c>
      <c r="AS117" s="21">
        <f t="shared" si="15"/>
        <v>37163972.02871719</v>
      </c>
      <c r="AT117" s="21">
        <f t="shared" si="15"/>
        <v>97979849.837080687</v>
      </c>
    </row>
    <row r="118" spans="1:46" x14ac:dyDescent="0.3">
      <c r="A118" s="1"/>
      <c r="B118" s="50" t="s">
        <v>164</v>
      </c>
      <c r="C118" s="52">
        <v>0</v>
      </c>
      <c r="D118" s="52">
        <v>0</v>
      </c>
      <c r="E118" s="52">
        <f t="shared" si="9"/>
        <v>0</v>
      </c>
      <c r="F118" s="1"/>
      <c r="G118" s="50" t="s">
        <v>164</v>
      </c>
      <c r="H118" s="58">
        <v>6625000</v>
      </c>
      <c r="I118" s="58">
        <v>2026848.9288078696</v>
      </c>
      <c r="J118" s="58">
        <f t="shared" si="10"/>
        <v>8651848.9288078696</v>
      </c>
      <c r="K118" s="57"/>
      <c r="L118" s="57"/>
      <c r="M118" s="57">
        <v>0</v>
      </c>
      <c r="N118" s="31">
        <v>0</v>
      </c>
      <c r="O118" s="57"/>
      <c r="P118" s="57"/>
      <c r="Q118" s="50" t="s">
        <v>164</v>
      </c>
      <c r="R118" s="52">
        <v>0</v>
      </c>
      <c r="S118" s="52">
        <v>0</v>
      </c>
      <c r="T118" s="52">
        <f t="shared" si="12"/>
        <v>0</v>
      </c>
      <c r="Y118" s="1"/>
      <c r="Z118" s="31"/>
      <c r="AA118" s="52" t="s">
        <v>164</v>
      </c>
      <c r="AB118" s="52">
        <v>514769.13293142797</v>
      </c>
      <c r="AC118" s="52">
        <v>17114.038403701499</v>
      </c>
      <c r="AD118" s="52">
        <f t="shared" si="13"/>
        <v>531883.17133512942</v>
      </c>
      <c r="AF118" s="47" t="s">
        <v>164</v>
      </c>
      <c r="AG118" s="47">
        <v>846635.85155112797</v>
      </c>
      <c r="AH118" s="47">
        <v>55170.922305879401</v>
      </c>
      <c r="AI118" s="47">
        <f t="shared" si="14"/>
        <v>901806.77385700739</v>
      </c>
      <c r="AK118" s="61">
        <v>48091</v>
      </c>
      <c r="AL118" s="52">
        <v>577873.49618604197</v>
      </c>
      <c r="AM118" s="52">
        <v>2310.350694164274</v>
      </c>
      <c r="AN118" s="52">
        <v>580183.84688020626</v>
      </c>
      <c r="AQ118" s="56" t="s">
        <v>164</v>
      </c>
      <c r="AR118" s="21">
        <f t="shared" si="15"/>
        <v>8564278.4806685969</v>
      </c>
      <c r="AS118" s="21">
        <f t="shared" si="15"/>
        <v>2101444.2402116144</v>
      </c>
      <c r="AT118" s="21">
        <f t="shared" si="15"/>
        <v>10665722.720880212</v>
      </c>
    </row>
    <row r="119" spans="1:46" x14ac:dyDescent="0.3">
      <c r="A119" s="1"/>
      <c r="B119" s="50" t="s">
        <v>165</v>
      </c>
      <c r="C119" s="52">
        <v>0</v>
      </c>
      <c r="D119" s="52">
        <v>0</v>
      </c>
      <c r="E119" s="52">
        <f t="shared" si="9"/>
        <v>0</v>
      </c>
      <c r="F119" s="1"/>
      <c r="G119" s="50" t="s">
        <v>165</v>
      </c>
      <c r="H119" s="58">
        <v>0</v>
      </c>
      <c r="I119" s="58">
        <v>0</v>
      </c>
      <c r="J119" s="58">
        <f t="shared" si="10"/>
        <v>0</v>
      </c>
      <c r="K119" s="57"/>
      <c r="L119" s="57"/>
      <c r="M119" s="57">
        <v>0</v>
      </c>
      <c r="N119" s="31">
        <v>0</v>
      </c>
      <c r="O119" s="57"/>
      <c r="P119" s="57"/>
      <c r="Q119" s="50" t="s">
        <v>165</v>
      </c>
      <c r="R119" s="52">
        <v>0</v>
      </c>
      <c r="S119" s="52">
        <v>0</v>
      </c>
      <c r="T119" s="52">
        <f t="shared" si="12"/>
        <v>0</v>
      </c>
      <c r="Y119" s="1"/>
      <c r="Z119" s="31"/>
      <c r="AA119" s="52" t="s">
        <v>165</v>
      </c>
      <c r="AB119" s="52">
        <v>517824.985461695</v>
      </c>
      <c r="AC119" s="52">
        <v>13772.506734615199</v>
      </c>
      <c r="AD119" s="52">
        <f t="shared" si="13"/>
        <v>531597.4921963102</v>
      </c>
      <c r="AF119" s="47" t="s">
        <v>165</v>
      </c>
      <c r="AG119" s="47">
        <v>851661.78287386301</v>
      </c>
      <c r="AH119" s="47">
        <v>50453.124099377797</v>
      </c>
      <c r="AI119" s="47">
        <f t="shared" si="14"/>
        <v>902114.90697324078</v>
      </c>
      <c r="AK119" s="1"/>
      <c r="AL119" s="6"/>
      <c r="AM119" s="6"/>
      <c r="AN119" s="6"/>
      <c r="AQ119" s="56" t="s">
        <v>165</v>
      </c>
      <c r="AR119" s="21">
        <f t="shared" si="15"/>
        <v>1369486.768335558</v>
      </c>
      <c r="AS119" s="21">
        <f t="shared" si="15"/>
        <v>64225.630833992996</v>
      </c>
      <c r="AT119" s="21">
        <f t="shared" si="15"/>
        <v>1433712.399169551</v>
      </c>
    </row>
    <row r="120" spans="1:46" x14ac:dyDescent="0.3">
      <c r="A120" s="1"/>
      <c r="B120" s="50" t="s">
        <v>166</v>
      </c>
      <c r="C120" s="52">
        <v>0</v>
      </c>
      <c r="D120" s="52">
        <v>0</v>
      </c>
      <c r="E120" s="52">
        <f t="shared" si="9"/>
        <v>0</v>
      </c>
      <c r="F120" s="1"/>
      <c r="G120" s="50" t="s">
        <v>166</v>
      </c>
      <c r="H120" s="58">
        <v>0</v>
      </c>
      <c r="I120" s="58">
        <v>0</v>
      </c>
      <c r="J120" s="58">
        <f t="shared" si="10"/>
        <v>0</v>
      </c>
      <c r="K120" s="57"/>
      <c r="L120" s="57"/>
      <c r="M120" s="57">
        <v>0</v>
      </c>
      <c r="N120" s="31">
        <v>0</v>
      </c>
      <c r="O120" s="57"/>
      <c r="P120" s="57"/>
      <c r="Q120" s="50" t="s">
        <v>166</v>
      </c>
      <c r="R120" s="52">
        <v>7950000</v>
      </c>
      <c r="S120" s="52">
        <v>4197293.0452292003</v>
      </c>
      <c r="T120" s="52">
        <f t="shared" si="12"/>
        <v>12147293.0452292</v>
      </c>
      <c r="Y120" s="1"/>
      <c r="Z120" s="31"/>
      <c r="AA120" s="52" t="s">
        <v>166</v>
      </c>
      <c r="AB120" s="52">
        <v>520896.95417050802</v>
      </c>
      <c r="AC120" s="52">
        <v>10054.400062029699</v>
      </c>
      <c r="AD120" s="52">
        <f t="shared" si="13"/>
        <v>530951.35423253768</v>
      </c>
      <c r="AF120" s="47" t="s">
        <v>166</v>
      </c>
      <c r="AG120" s="47">
        <v>856714.22032075003</v>
      </c>
      <c r="AH120" s="47">
        <v>44199.518230124399</v>
      </c>
      <c r="AI120" s="47">
        <f t="shared" si="14"/>
        <v>900913.7385508744</v>
      </c>
      <c r="AK120" s="1"/>
      <c r="AL120" s="6"/>
      <c r="AM120" s="6"/>
      <c r="AN120" s="6"/>
      <c r="AQ120" s="56" t="s">
        <v>166</v>
      </c>
      <c r="AR120" s="21">
        <f t="shared" si="15"/>
        <v>9327611.1744912583</v>
      </c>
      <c r="AS120" s="21">
        <f t="shared" si="15"/>
        <v>4251546.9635213539</v>
      </c>
      <c r="AT120" s="21">
        <f t="shared" si="15"/>
        <v>13579158.138012614</v>
      </c>
    </row>
    <row r="121" spans="1:46" x14ac:dyDescent="0.3">
      <c r="A121" s="1"/>
      <c r="B121" s="50" t="s">
        <v>167</v>
      </c>
      <c r="C121" s="52">
        <v>0</v>
      </c>
      <c r="D121" s="52">
        <v>0</v>
      </c>
      <c r="E121" s="52">
        <f t="shared" si="9"/>
        <v>0</v>
      </c>
      <c r="F121" s="1"/>
      <c r="G121" s="50" t="s">
        <v>167</v>
      </c>
      <c r="H121" s="58">
        <v>0</v>
      </c>
      <c r="I121" s="58">
        <v>0</v>
      </c>
      <c r="J121" s="58">
        <f t="shared" si="10"/>
        <v>0</v>
      </c>
      <c r="K121" s="57"/>
      <c r="L121" s="57"/>
      <c r="M121" s="57">
        <v>0</v>
      </c>
      <c r="N121" s="31">
        <v>0</v>
      </c>
      <c r="O121" s="57"/>
      <c r="P121" s="57"/>
      <c r="Q121" s="50" t="s">
        <v>167</v>
      </c>
      <c r="R121" s="52">
        <v>0</v>
      </c>
      <c r="S121" s="52">
        <v>0</v>
      </c>
      <c r="T121" s="52">
        <f t="shared" si="12"/>
        <v>0</v>
      </c>
      <c r="Y121" s="1"/>
      <c r="Z121" s="31"/>
      <c r="AA121" s="52" t="s">
        <v>167</v>
      </c>
      <c r="AB121" s="52">
        <v>523987.14716747397</v>
      </c>
      <c r="AC121" s="52">
        <v>7419.3494389065299</v>
      </c>
      <c r="AD121" s="52">
        <f t="shared" si="13"/>
        <v>531406.49660638045</v>
      </c>
      <c r="AF121" s="47" t="s">
        <v>167</v>
      </c>
      <c r="AG121" s="47">
        <v>861796.63107942301</v>
      </c>
      <c r="AH121" s="47">
        <v>43486.130179959197</v>
      </c>
      <c r="AI121" s="47">
        <f t="shared" si="14"/>
        <v>905282.76125938224</v>
      </c>
      <c r="AK121" s="1"/>
      <c r="AL121" s="6"/>
      <c r="AM121" s="6"/>
      <c r="AN121" s="6"/>
      <c r="AQ121" s="56" t="s">
        <v>167</v>
      </c>
      <c r="AR121" s="21">
        <f t="shared" si="15"/>
        <v>1385783.778246897</v>
      </c>
      <c r="AS121" s="21">
        <f t="shared" si="15"/>
        <v>50905.479618865727</v>
      </c>
      <c r="AT121" s="21">
        <f t="shared" si="15"/>
        <v>1436689.2578657628</v>
      </c>
    </row>
    <row r="122" spans="1:46" x14ac:dyDescent="0.3">
      <c r="A122" s="1"/>
      <c r="B122" s="134" t="s">
        <v>168</v>
      </c>
      <c r="C122" s="199">
        <v>0</v>
      </c>
      <c r="D122" s="199">
        <v>0</v>
      </c>
      <c r="E122" s="52">
        <f t="shared" si="9"/>
        <v>0</v>
      </c>
      <c r="F122" s="1"/>
      <c r="G122" s="134" t="s">
        <v>168</v>
      </c>
      <c r="H122" s="135">
        <v>0</v>
      </c>
      <c r="I122" s="135">
        <v>0</v>
      </c>
      <c r="J122" s="58">
        <f t="shared" si="10"/>
        <v>0</v>
      </c>
      <c r="K122" s="57"/>
      <c r="L122" s="57"/>
      <c r="M122" s="57">
        <v>0</v>
      </c>
      <c r="N122" s="31">
        <v>0</v>
      </c>
      <c r="O122" s="57"/>
      <c r="P122" s="57"/>
      <c r="Q122" s="50" t="s">
        <v>168</v>
      </c>
      <c r="R122" s="52">
        <v>0</v>
      </c>
      <c r="S122" s="52">
        <v>0</v>
      </c>
      <c r="T122" s="52">
        <f t="shared" si="12"/>
        <v>0</v>
      </c>
      <c r="Y122" s="1"/>
      <c r="Z122" s="31"/>
      <c r="AA122" s="52" t="s">
        <v>168</v>
      </c>
      <c r="AB122" s="52">
        <v>527095.67256719701</v>
      </c>
      <c r="AC122" s="52">
        <v>3164.58216827465</v>
      </c>
      <c r="AD122" s="52">
        <f t="shared" si="13"/>
        <v>530260.25473547168</v>
      </c>
      <c r="AF122" s="47" t="s">
        <v>168</v>
      </c>
      <c r="AG122" s="47">
        <v>866909.192964933</v>
      </c>
      <c r="AH122" s="47">
        <v>32461.206003830201</v>
      </c>
      <c r="AI122" s="47">
        <f t="shared" si="14"/>
        <v>899370.39896876318</v>
      </c>
      <c r="AK122" s="1"/>
      <c r="AL122" s="6"/>
      <c r="AM122" s="6"/>
      <c r="AN122" s="6"/>
      <c r="AQ122" s="56" t="s">
        <v>168</v>
      </c>
      <c r="AR122" s="21">
        <f t="shared" si="15"/>
        <v>1394004.86553213</v>
      </c>
      <c r="AS122" s="21">
        <f t="shared" si="15"/>
        <v>35625.788172104847</v>
      </c>
      <c r="AT122" s="21">
        <f t="shared" si="15"/>
        <v>1429630.6537042349</v>
      </c>
    </row>
    <row r="123" spans="1:46" x14ac:dyDescent="0.3">
      <c r="C123" s="6">
        <v>58888888.888888903</v>
      </c>
      <c r="D123" s="6">
        <v>36697557.605610795</v>
      </c>
      <c r="H123">
        <v>0</v>
      </c>
      <c r="I123">
        <v>0</v>
      </c>
      <c r="M123">
        <v>0</v>
      </c>
      <c r="N123" s="6">
        <v>0</v>
      </c>
      <c r="R123">
        <v>0</v>
      </c>
      <c r="S123">
        <v>0</v>
      </c>
      <c r="AB123" s="6"/>
      <c r="AC123" s="6"/>
      <c r="AD123" s="6"/>
      <c r="AK123" s="1"/>
      <c r="AL123" s="6"/>
      <c r="AM123" s="6"/>
      <c r="AN123" s="6"/>
    </row>
    <row r="124" spans="1:46" x14ac:dyDescent="0.3">
      <c r="C124" s="6">
        <v>0</v>
      </c>
      <c r="D124" s="6">
        <v>0</v>
      </c>
      <c r="H124">
        <v>6625000</v>
      </c>
      <c r="I124">
        <v>1943843.6357972492</v>
      </c>
      <c r="M124">
        <v>0</v>
      </c>
      <c r="N124" s="6">
        <v>0</v>
      </c>
      <c r="R124">
        <v>0</v>
      </c>
      <c r="S124">
        <v>0</v>
      </c>
      <c r="AB124" s="6"/>
      <c r="AC124" s="6"/>
      <c r="AD124" s="6"/>
      <c r="AK124" s="1"/>
      <c r="AL124" s="6"/>
      <c r="AM124" s="6"/>
      <c r="AN124" s="6"/>
    </row>
    <row r="125" spans="1:46" x14ac:dyDescent="0.3">
      <c r="C125" s="6">
        <v>0</v>
      </c>
      <c r="D125" s="6">
        <v>0</v>
      </c>
      <c r="H125">
        <v>0</v>
      </c>
      <c r="I125">
        <v>0</v>
      </c>
      <c r="M125">
        <v>0</v>
      </c>
      <c r="N125" s="6">
        <v>0</v>
      </c>
      <c r="R125">
        <v>0</v>
      </c>
      <c r="S125">
        <v>0</v>
      </c>
      <c r="AB125" s="6"/>
      <c r="AC125" s="6"/>
      <c r="AD125" s="6"/>
      <c r="AK125" s="1"/>
      <c r="AL125" s="6"/>
      <c r="AM125" s="6"/>
      <c r="AN125" s="6"/>
    </row>
    <row r="126" spans="1:46" x14ac:dyDescent="0.3">
      <c r="C126" s="6">
        <v>0</v>
      </c>
      <c r="D126" s="6">
        <v>0</v>
      </c>
      <c r="H126">
        <v>0</v>
      </c>
      <c r="I126">
        <v>0</v>
      </c>
      <c r="M126">
        <v>0</v>
      </c>
      <c r="N126" s="6">
        <v>0</v>
      </c>
      <c r="R126">
        <v>7950000</v>
      </c>
      <c r="S126">
        <v>4064105.2912885007</v>
      </c>
      <c r="AB126" s="6"/>
      <c r="AC126" s="6"/>
      <c r="AD126" s="6"/>
      <c r="AK126" s="1"/>
      <c r="AL126" s="6"/>
      <c r="AM126" s="6"/>
      <c r="AN126" s="6"/>
    </row>
    <row r="127" spans="1:46" x14ac:dyDescent="0.3">
      <c r="C127" s="6">
        <v>0</v>
      </c>
      <c r="D127" s="6">
        <v>0</v>
      </c>
      <c r="H127">
        <v>0</v>
      </c>
      <c r="I127">
        <v>0</v>
      </c>
      <c r="M127">
        <v>0</v>
      </c>
      <c r="N127" s="6">
        <v>0</v>
      </c>
      <c r="R127">
        <v>0</v>
      </c>
      <c r="S127">
        <v>0</v>
      </c>
      <c r="AB127" s="6"/>
      <c r="AC127" s="6"/>
      <c r="AD127" s="6"/>
      <c r="AK127" s="1"/>
      <c r="AL127" s="6"/>
      <c r="AM127" s="6"/>
      <c r="AN127" s="6"/>
    </row>
    <row r="128" spans="1:46" x14ac:dyDescent="0.3">
      <c r="C128" s="6">
        <v>0</v>
      </c>
      <c r="D128" s="6">
        <v>0</v>
      </c>
      <c r="H128">
        <v>0</v>
      </c>
      <c r="I128">
        <v>0</v>
      </c>
      <c r="M128">
        <v>0</v>
      </c>
      <c r="N128" s="6">
        <v>0</v>
      </c>
      <c r="R128">
        <v>0</v>
      </c>
      <c r="S128">
        <v>0</v>
      </c>
      <c r="AB128" s="6"/>
      <c r="AC128" s="6"/>
      <c r="AD128" s="6"/>
      <c r="AK128" s="1"/>
      <c r="AL128" s="6"/>
      <c r="AM128" s="6"/>
      <c r="AN128" s="6"/>
    </row>
    <row r="129" spans="3:40" x14ac:dyDescent="0.3">
      <c r="C129" s="6">
        <v>58888888.888888903</v>
      </c>
      <c r="D129" s="6">
        <v>35339223.344578795</v>
      </c>
      <c r="H129">
        <v>0</v>
      </c>
      <c r="I129">
        <v>0</v>
      </c>
      <c r="M129">
        <v>0</v>
      </c>
      <c r="N129" s="6">
        <v>0</v>
      </c>
      <c r="R129">
        <v>0</v>
      </c>
      <c r="S129">
        <v>0</v>
      </c>
      <c r="AB129" s="6"/>
      <c r="AC129" s="6"/>
      <c r="AD129" s="6"/>
      <c r="AK129" s="1"/>
      <c r="AL129" s="6"/>
      <c r="AM129" s="6"/>
      <c r="AN129" s="6"/>
    </row>
    <row r="130" spans="3:40" x14ac:dyDescent="0.3">
      <c r="C130" s="6">
        <v>0</v>
      </c>
      <c r="D130" s="6">
        <v>0</v>
      </c>
      <c r="H130">
        <v>6625000</v>
      </c>
      <c r="I130">
        <v>1807992.7754225396</v>
      </c>
      <c r="M130">
        <v>0</v>
      </c>
      <c r="N130" s="6">
        <v>0</v>
      </c>
      <c r="R130">
        <v>0</v>
      </c>
      <c r="S130">
        <v>0</v>
      </c>
      <c r="AB130" s="6"/>
      <c r="AC130" s="6"/>
      <c r="AD130" s="6"/>
      <c r="AK130" s="1"/>
      <c r="AL130" s="6"/>
      <c r="AM130" s="6"/>
      <c r="AN130" s="6"/>
    </row>
    <row r="131" spans="3:40" x14ac:dyDescent="0.3">
      <c r="C131" s="6">
        <v>0</v>
      </c>
      <c r="D131" s="6">
        <v>0</v>
      </c>
      <c r="H131">
        <v>0</v>
      </c>
      <c r="I131">
        <v>0</v>
      </c>
      <c r="M131">
        <v>0</v>
      </c>
      <c r="N131" s="6">
        <v>0</v>
      </c>
      <c r="R131">
        <v>0</v>
      </c>
      <c r="S131">
        <v>0</v>
      </c>
      <c r="AB131" s="6"/>
      <c r="AC131" s="6"/>
      <c r="AD131" s="6"/>
      <c r="AK131" s="1"/>
      <c r="AL131" s="6"/>
      <c r="AM131" s="6"/>
      <c r="AN131" s="6"/>
    </row>
    <row r="132" spans="3:40" x14ac:dyDescent="0.3">
      <c r="C132" s="6">
        <v>0</v>
      </c>
      <c r="D132" s="6">
        <v>0</v>
      </c>
      <c r="H132">
        <v>0</v>
      </c>
      <c r="I132">
        <v>0</v>
      </c>
      <c r="M132">
        <v>0</v>
      </c>
      <c r="N132" s="6">
        <v>0</v>
      </c>
      <c r="R132">
        <v>7950000</v>
      </c>
      <c r="S132">
        <v>3930640.4631568007</v>
      </c>
      <c r="AB132" s="6"/>
      <c r="AC132" s="6"/>
      <c r="AD132" s="6"/>
      <c r="AK132" s="1"/>
      <c r="AL132" s="6"/>
      <c r="AM132" s="6"/>
      <c r="AN132" s="6"/>
    </row>
    <row r="133" spans="3:40" x14ac:dyDescent="0.3">
      <c r="C133" s="6">
        <v>0</v>
      </c>
      <c r="D133" s="6">
        <v>0</v>
      </c>
      <c r="H133">
        <v>0</v>
      </c>
      <c r="I133">
        <v>0</v>
      </c>
      <c r="M133">
        <v>0</v>
      </c>
      <c r="N133" s="6">
        <v>0</v>
      </c>
      <c r="R133">
        <v>0</v>
      </c>
      <c r="S133">
        <v>0</v>
      </c>
      <c r="AB133" s="6"/>
      <c r="AC133" s="6"/>
      <c r="AD133" s="6"/>
      <c r="AK133" s="1"/>
      <c r="AL133" s="6"/>
      <c r="AM133" s="6"/>
      <c r="AN133" s="6"/>
    </row>
    <row r="134" spans="3:40" x14ac:dyDescent="0.3">
      <c r="C134" s="6">
        <v>0</v>
      </c>
      <c r="D134" s="6">
        <v>0</v>
      </c>
      <c r="H134">
        <v>0</v>
      </c>
      <c r="I134">
        <v>0</v>
      </c>
      <c r="M134">
        <v>0</v>
      </c>
      <c r="N134" s="6">
        <v>0</v>
      </c>
      <c r="R134">
        <v>0</v>
      </c>
      <c r="S134">
        <v>0</v>
      </c>
      <c r="AB134" s="6"/>
      <c r="AC134" s="6"/>
      <c r="AD134" s="6"/>
      <c r="AK134" s="1"/>
      <c r="AL134" s="6"/>
      <c r="AM134" s="6"/>
      <c r="AN134" s="6"/>
    </row>
    <row r="135" spans="3:40" x14ac:dyDescent="0.3">
      <c r="C135" s="6">
        <v>58888888.888888903</v>
      </c>
      <c r="D135" s="6">
        <v>34757687.761927404</v>
      </c>
      <c r="H135">
        <v>0</v>
      </c>
      <c r="I135">
        <v>0</v>
      </c>
      <c r="M135">
        <v>0</v>
      </c>
      <c r="N135" s="6">
        <v>0</v>
      </c>
      <c r="R135">
        <v>0</v>
      </c>
      <c r="S135">
        <v>0</v>
      </c>
      <c r="AB135" s="6"/>
      <c r="AC135" s="6"/>
      <c r="AD135" s="6"/>
      <c r="AK135" s="1"/>
      <c r="AL135" s="6"/>
      <c r="AM135" s="6"/>
      <c r="AN135" s="6"/>
    </row>
    <row r="136" spans="3:40" x14ac:dyDescent="0.3">
      <c r="C136" s="6">
        <v>0</v>
      </c>
      <c r="D136" s="6">
        <v>0</v>
      </c>
      <c r="H136">
        <v>6625000</v>
      </c>
      <c r="I136">
        <v>1711837.9834962199</v>
      </c>
      <c r="M136">
        <v>0</v>
      </c>
      <c r="N136" s="6">
        <v>0</v>
      </c>
      <c r="R136">
        <v>0</v>
      </c>
      <c r="S136">
        <v>0</v>
      </c>
      <c r="AB136" s="6"/>
      <c r="AC136" s="6"/>
      <c r="AD136" s="6"/>
      <c r="AK136" s="1"/>
      <c r="AL136" s="6"/>
      <c r="AM136" s="6"/>
      <c r="AN136" s="6"/>
    </row>
    <row r="137" spans="3:40" x14ac:dyDescent="0.3">
      <c r="C137" s="6">
        <v>0</v>
      </c>
      <c r="D137" s="6">
        <v>0</v>
      </c>
      <c r="H137">
        <v>0</v>
      </c>
      <c r="I137">
        <v>0</v>
      </c>
      <c r="M137">
        <v>0</v>
      </c>
      <c r="N137" s="6">
        <v>0</v>
      </c>
      <c r="R137">
        <v>0</v>
      </c>
      <c r="S137">
        <v>0</v>
      </c>
      <c r="AB137" s="6"/>
      <c r="AC137" s="6"/>
      <c r="AD137" s="6"/>
      <c r="AK137" s="1"/>
      <c r="AL137" s="6"/>
      <c r="AM137" s="6"/>
      <c r="AN137" s="6"/>
    </row>
    <row r="138" spans="3:40" x14ac:dyDescent="0.3">
      <c r="C138" s="6">
        <v>0</v>
      </c>
      <c r="D138" s="6">
        <v>0</v>
      </c>
      <c r="H138">
        <v>0</v>
      </c>
      <c r="I138">
        <v>0</v>
      </c>
      <c r="M138">
        <v>0</v>
      </c>
      <c r="N138" s="6">
        <v>0</v>
      </c>
      <c r="R138">
        <v>7950000</v>
      </c>
      <c r="S138">
        <v>3778187.0662894994</v>
      </c>
      <c r="AB138" s="6"/>
      <c r="AC138" s="6"/>
      <c r="AD138" s="6"/>
      <c r="AK138" s="1"/>
      <c r="AL138" s="6"/>
      <c r="AM138" s="6"/>
      <c r="AN138" s="6"/>
    </row>
    <row r="139" spans="3:40" x14ac:dyDescent="0.3">
      <c r="C139" s="6">
        <v>0</v>
      </c>
      <c r="D139" s="6">
        <v>0</v>
      </c>
      <c r="H139">
        <v>0</v>
      </c>
      <c r="I139">
        <v>0</v>
      </c>
      <c r="M139">
        <v>0</v>
      </c>
      <c r="N139" s="6">
        <v>0</v>
      </c>
      <c r="R139">
        <v>0</v>
      </c>
      <c r="S139">
        <v>0</v>
      </c>
      <c r="AB139" s="6"/>
      <c r="AC139" s="6"/>
      <c r="AD139" s="6"/>
      <c r="AK139" s="1"/>
      <c r="AL139" s="6"/>
      <c r="AM139" s="6"/>
      <c r="AN139" s="6"/>
    </row>
    <row r="140" spans="3:40" x14ac:dyDescent="0.3">
      <c r="C140" s="6">
        <v>0</v>
      </c>
      <c r="D140" s="6">
        <v>0</v>
      </c>
      <c r="H140">
        <v>0</v>
      </c>
      <c r="I140">
        <v>0</v>
      </c>
      <c r="M140">
        <v>0</v>
      </c>
      <c r="N140" s="6">
        <v>0</v>
      </c>
      <c r="R140">
        <v>0</v>
      </c>
      <c r="S140">
        <v>0</v>
      </c>
      <c r="AB140" s="6"/>
      <c r="AC140" s="6"/>
      <c r="AD140" s="6"/>
      <c r="AK140" s="1"/>
      <c r="AL140" s="6"/>
      <c r="AM140" s="6"/>
      <c r="AN140" s="6"/>
    </row>
    <row r="141" spans="3:40" x14ac:dyDescent="0.3">
      <c r="C141" s="6">
        <v>58888888.888888903</v>
      </c>
      <c r="D141" s="6">
        <v>33243479.659597896</v>
      </c>
      <c r="H141">
        <v>0</v>
      </c>
      <c r="I141">
        <v>0</v>
      </c>
      <c r="M141">
        <v>0</v>
      </c>
      <c r="N141" s="6">
        <v>0</v>
      </c>
      <c r="R141">
        <v>0</v>
      </c>
      <c r="S141">
        <v>0</v>
      </c>
      <c r="AB141" s="6"/>
      <c r="AC141" s="6"/>
      <c r="AD141" s="6"/>
      <c r="AK141" s="1"/>
      <c r="AL141" s="6"/>
      <c r="AM141" s="6"/>
      <c r="AN141" s="6"/>
    </row>
    <row r="142" spans="3:40" x14ac:dyDescent="0.3">
      <c r="C142" s="6">
        <v>0</v>
      </c>
      <c r="D142" s="6">
        <v>0</v>
      </c>
      <c r="H142">
        <v>6625000</v>
      </c>
      <c r="I142">
        <v>1569250.9469358204</v>
      </c>
      <c r="M142">
        <v>0</v>
      </c>
      <c r="N142" s="6">
        <v>0</v>
      </c>
      <c r="R142">
        <v>0</v>
      </c>
      <c r="S142">
        <v>0</v>
      </c>
      <c r="AB142" s="6"/>
      <c r="AC142" s="6"/>
      <c r="AD142" s="6"/>
      <c r="AK142" s="1"/>
      <c r="AL142" s="6"/>
      <c r="AM142" s="6"/>
      <c r="AN142" s="6"/>
    </row>
    <row r="143" spans="3:40" x14ac:dyDescent="0.3">
      <c r="C143" s="6">
        <v>0</v>
      </c>
      <c r="D143" s="6">
        <v>0</v>
      </c>
      <c r="H143">
        <v>0</v>
      </c>
      <c r="I143">
        <v>0</v>
      </c>
      <c r="M143">
        <v>0</v>
      </c>
      <c r="N143" s="6">
        <v>0</v>
      </c>
      <c r="R143">
        <v>0</v>
      </c>
      <c r="S143">
        <v>0</v>
      </c>
      <c r="AB143" s="6"/>
      <c r="AC143" s="6"/>
      <c r="AD143" s="6"/>
      <c r="AK143" s="1"/>
      <c r="AL143" s="6"/>
      <c r="AM143" s="6"/>
      <c r="AN143" s="6"/>
    </row>
    <row r="144" spans="3:40" x14ac:dyDescent="0.3">
      <c r="C144" s="6">
        <v>0</v>
      </c>
      <c r="D144" s="6">
        <v>0</v>
      </c>
      <c r="H144">
        <v>0</v>
      </c>
      <c r="I144">
        <v>0</v>
      </c>
      <c r="M144">
        <v>0</v>
      </c>
      <c r="N144" s="6">
        <v>0</v>
      </c>
      <c r="R144">
        <v>7950000</v>
      </c>
      <c r="S144">
        <v>3665673.4740868006</v>
      </c>
      <c r="AB144" s="6"/>
      <c r="AC144" s="6"/>
      <c r="AD144" s="6"/>
      <c r="AK144" s="1"/>
      <c r="AL144" s="6"/>
      <c r="AM144" s="6"/>
      <c r="AN144" s="6"/>
    </row>
    <row r="145" spans="3:40" x14ac:dyDescent="0.3">
      <c r="C145" s="6">
        <v>0</v>
      </c>
      <c r="D145" s="6">
        <v>0</v>
      </c>
      <c r="H145">
        <v>0</v>
      </c>
      <c r="I145">
        <v>0</v>
      </c>
      <c r="M145">
        <v>0</v>
      </c>
      <c r="N145" s="6">
        <v>0</v>
      </c>
      <c r="R145">
        <v>0</v>
      </c>
      <c r="S145">
        <v>0</v>
      </c>
      <c r="AB145" s="6"/>
      <c r="AC145" s="6"/>
      <c r="AD145" s="6"/>
      <c r="AK145" s="1"/>
      <c r="AL145" s="6"/>
      <c r="AM145" s="6"/>
      <c r="AN145" s="6"/>
    </row>
    <row r="146" spans="3:40" x14ac:dyDescent="0.3">
      <c r="C146" s="6">
        <v>0</v>
      </c>
      <c r="D146" s="6">
        <v>0</v>
      </c>
      <c r="H146">
        <v>0</v>
      </c>
      <c r="I146">
        <v>0</v>
      </c>
      <c r="M146">
        <v>0</v>
      </c>
      <c r="N146" s="6">
        <v>0</v>
      </c>
      <c r="R146">
        <v>0</v>
      </c>
      <c r="S146">
        <v>0</v>
      </c>
      <c r="AB146" s="6"/>
      <c r="AC146" s="6"/>
      <c r="AD146" s="6"/>
      <c r="AK146" s="1"/>
      <c r="AL146" s="6"/>
      <c r="AM146" s="6"/>
      <c r="AN146" s="6"/>
    </row>
    <row r="147" spans="3:40" x14ac:dyDescent="0.3">
      <c r="C147" s="6">
        <v>58888888.888888903</v>
      </c>
      <c r="D147" s="6">
        <v>32826827.899997495</v>
      </c>
      <c r="H147">
        <v>0</v>
      </c>
      <c r="I147">
        <v>0</v>
      </c>
      <c r="M147">
        <v>0</v>
      </c>
      <c r="N147" s="6">
        <v>0</v>
      </c>
      <c r="R147">
        <v>0</v>
      </c>
      <c r="S147">
        <v>0</v>
      </c>
      <c r="AB147" s="6"/>
      <c r="AC147" s="6"/>
      <c r="AD147" s="6"/>
      <c r="AK147" s="1"/>
      <c r="AL147" s="6"/>
      <c r="AM147" s="6"/>
      <c r="AN147" s="6"/>
    </row>
    <row r="148" spans="3:40" x14ac:dyDescent="0.3">
      <c r="C148" s="6">
        <v>0</v>
      </c>
      <c r="D148" s="6">
        <v>0</v>
      </c>
      <c r="H148">
        <v>6625000</v>
      </c>
      <c r="I148">
        <v>1478221.9251661198</v>
      </c>
      <c r="M148">
        <v>0</v>
      </c>
      <c r="N148" s="6">
        <v>0</v>
      </c>
      <c r="R148">
        <v>0</v>
      </c>
      <c r="S148">
        <v>0</v>
      </c>
      <c r="AB148" s="6"/>
      <c r="AC148" s="6"/>
      <c r="AD148" s="6"/>
      <c r="AK148" s="1"/>
      <c r="AL148" s="6"/>
      <c r="AM148" s="6"/>
      <c r="AN148" s="6"/>
    </row>
    <row r="149" spans="3:40" x14ac:dyDescent="0.3">
      <c r="C149" s="6">
        <v>0</v>
      </c>
      <c r="D149" s="6">
        <v>0</v>
      </c>
      <c r="H149">
        <v>0</v>
      </c>
      <c r="I149">
        <v>0</v>
      </c>
      <c r="M149">
        <v>0</v>
      </c>
      <c r="N149" s="6">
        <v>0</v>
      </c>
      <c r="R149">
        <v>0</v>
      </c>
      <c r="S149">
        <v>0</v>
      </c>
      <c r="AB149" s="6"/>
      <c r="AC149" s="6"/>
      <c r="AD149" s="6"/>
      <c r="AK149" s="1"/>
      <c r="AL149" s="6"/>
      <c r="AM149" s="6"/>
      <c r="AN149" s="6"/>
    </row>
    <row r="150" spans="3:40" x14ac:dyDescent="0.3">
      <c r="C150" s="6">
        <v>0</v>
      </c>
      <c r="D150" s="6">
        <v>0</v>
      </c>
      <c r="H150">
        <v>0</v>
      </c>
      <c r="I150">
        <v>0</v>
      </c>
      <c r="M150">
        <v>0</v>
      </c>
      <c r="N150" s="6">
        <v>0</v>
      </c>
      <c r="R150">
        <v>7950000</v>
      </c>
      <c r="S150">
        <v>3513787.3972369991</v>
      </c>
      <c r="AB150" s="6"/>
      <c r="AC150" s="6"/>
      <c r="AD150" s="6"/>
      <c r="AK150" s="1"/>
      <c r="AL150" s="6"/>
      <c r="AM150" s="6"/>
      <c r="AN150" s="6"/>
    </row>
    <row r="151" spans="3:40" x14ac:dyDescent="0.3">
      <c r="C151" s="6">
        <v>0</v>
      </c>
      <c r="D151" s="6">
        <v>0</v>
      </c>
      <c r="H151">
        <v>0</v>
      </c>
      <c r="I151">
        <v>0</v>
      </c>
      <c r="M151">
        <v>0</v>
      </c>
      <c r="N151" s="6">
        <v>0</v>
      </c>
      <c r="R151">
        <v>0</v>
      </c>
      <c r="S151">
        <v>0</v>
      </c>
      <c r="AB151" s="6"/>
      <c r="AC151" s="6"/>
      <c r="AD151" s="6"/>
      <c r="AK151" s="1"/>
      <c r="AL151" s="6"/>
      <c r="AM151" s="6"/>
      <c r="AN151" s="6"/>
    </row>
    <row r="152" spans="3:40" x14ac:dyDescent="0.3">
      <c r="C152" s="6">
        <v>0</v>
      </c>
      <c r="D152" s="6">
        <v>0</v>
      </c>
      <c r="H152">
        <v>0</v>
      </c>
      <c r="I152">
        <v>0</v>
      </c>
      <c r="M152">
        <v>0</v>
      </c>
      <c r="N152" s="6">
        <v>0</v>
      </c>
      <c r="R152">
        <v>0</v>
      </c>
      <c r="S152">
        <v>0</v>
      </c>
      <c r="AB152" s="6"/>
      <c r="AC152" s="6"/>
      <c r="AD152" s="6"/>
      <c r="AK152" s="1"/>
      <c r="AL152" s="6"/>
      <c r="AM152" s="6"/>
      <c r="AN152" s="6"/>
    </row>
    <row r="153" spans="3:40" x14ac:dyDescent="0.3">
      <c r="C153" s="6">
        <v>58888888.888888903</v>
      </c>
      <c r="D153" s="6">
        <v>31338792.683435299</v>
      </c>
      <c r="H153">
        <v>0</v>
      </c>
      <c r="I153">
        <v>0</v>
      </c>
      <c r="M153">
        <v>0</v>
      </c>
      <c r="N153" s="6">
        <v>0</v>
      </c>
      <c r="R153">
        <v>0</v>
      </c>
      <c r="S153">
        <v>0</v>
      </c>
      <c r="AB153" s="6"/>
      <c r="AC153" s="6"/>
      <c r="AD153" s="6"/>
      <c r="AK153" s="1"/>
      <c r="AL153" s="6"/>
      <c r="AM153" s="6"/>
      <c r="AN153" s="6"/>
    </row>
    <row r="154" spans="3:40" x14ac:dyDescent="0.3">
      <c r="C154" s="6">
        <v>0</v>
      </c>
      <c r="D154" s="6">
        <v>0</v>
      </c>
      <c r="H154">
        <v>6625000</v>
      </c>
      <c r="I154">
        <v>1338200.4914204702</v>
      </c>
      <c r="M154">
        <v>0</v>
      </c>
      <c r="N154" s="6">
        <v>0</v>
      </c>
      <c r="R154">
        <v>0</v>
      </c>
      <c r="S154">
        <v>0</v>
      </c>
      <c r="AB154" s="6"/>
      <c r="AC154" s="6"/>
      <c r="AD154" s="6"/>
      <c r="AK154" s="1"/>
      <c r="AL154" s="6"/>
      <c r="AM154" s="6"/>
      <c r="AN154" s="6"/>
    </row>
    <row r="155" spans="3:40" x14ac:dyDescent="0.3">
      <c r="C155" s="6">
        <v>0</v>
      </c>
      <c r="D155" s="6">
        <v>0</v>
      </c>
      <c r="H155">
        <v>0</v>
      </c>
      <c r="I155">
        <v>0</v>
      </c>
      <c r="M155">
        <v>0</v>
      </c>
      <c r="N155" s="6">
        <v>0</v>
      </c>
      <c r="R155">
        <v>0</v>
      </c>
      <c r="S155">
        <v>0</v>
      </c>
      <c r="AB155" s="6"/>
      <c r="AC155" s="6"/>
      <c r="AD155" s="6"/>
      <c r="AK155" s="1"/>
      <c r="AL155" s="6"/>
      <c r="AM155" s="6"/>
      <c r="AN155" s="6"/>
    </row>
    <row r="156" spans="3:40" x14ac:dyDescent="0.3">
      <c r="C156" s="6">
        <v>0</v>
      </c>
      <c r="D156" s="6">
        <v>0</v>
      </c>
      <c r="H156">
        <v>0</v>
      </c>
      <c r="I156">
        <v>0</v>
      </c>
      <c r="M156">
        <v>0</v>
      </c>
      <c r="N156" s="6">
        <v>0</v>
      </c>
      <c r="R156">
        <v>7950000</v>
      </c>
      <c r="S156">
        <v>3399182.5722659007</v>
      </c>
      <c r="AB156" s="6"/>
      <c r="AC156" s="6"/>
      <c r="AD156" s="6"/>
      <c r="AK156" s="1"/>
      <c r="AL156" s="6"/>
      <c r="AM156" s="6"/>
      <c r="AN156" s="6"/>
    </row>
    <row r="157" spans="3:40" x14ac:dyDescent="0.3">
      <c r="C157" s="6">
        <v>0</v>
      </c>
      <c r="D157" s="6">
        <v>0</v>
      </c>
      <c r="H157">
        <v>0</v>
      </c>
      <c r="I157">
        <v>0</v>
      </c>
      <c r="M157">
        <v>0</v>
      </c>
      <c r="N157" s="6">
        <v>0</v>
      </c>
      <c r="R157">
        <v>0</v>
      </c>
      <c r="S157">
        <v>0</v>
      </c>
      <c r="AB157" s="6"/>
      <c r="AC157" s="6"/>
      <c r="AD157" s="6"/>
      <c r="AK157" s="1"/>
      <c r="AL157" s="6"/>
      <c r="AM157" s="6"/>
      <c r="AN157" s="6"/>
    </row>
    <row r="158" spans="3:40" x14ac:dyDescent="0.3">
      <c r="C158" s="6">
        <v>0</v>
      </c>
      <c r="D158" s="6">
        <v>0</v>
      </c>
      <c r="H158">
        <v>0</v>
      </c>
      <c r="I158">
        <v>0</v>
      </c>
      <c r="M158">
        <v>0</v>
      </c>
      <c r="N158" s="6">
        <v>0</v>
      </c>
      <c r="R158">
        <v>0</v>
      </c>
      <c r="S158">
        <v>0</v>
      </c>
      <c r="AB158" s="6"/>
      <c r="AC158" s="6"/>
      <c r="AD158" s="6"/>
      <c r="AK158" s="1"/>
      <c r="AL158" s="6"/>
      <c r="AM158" s="6"/>
      <c r="AN158" s="6"/>
    </row>
    <row r="159" spans="3:40" x14ac:dyDescent="0.3">
      <c r="C159" s="6">
        <v>58888888.888888903</v>
      </c>
      <c r="D159" s="6">
        <v>30880987.0175483</v>
      </c>
      <c r="H159">
        <v>0</v>
      </c>
      <c r="I159">
        <v>0</v>
      </c>
      <c r="M159">
        <v>0</v>
      </c>
      <c r="N159" s="6">
        <v>0</v>
      </c>
      <c r="R159">
        <v>0</v>
      </c>
      <c r="S159">
        <v>0</v>
      </c>
      <c r="AB159" s="6"/>
      <c r="AC159" s="6"/>
      <c r="AD159" s="6"/>
      <c r="AK159" s="1"/>
      <c r="AL159" s="6"/>
      <c r="AM159" s="6"/>
      <c r="AN159" s="6"/>
    </row>
    <row r="160" spans="3:40" x14ac:dyDescent="0.3">
      <c r="C160" s="6">
        <v>0</v>
      </c>
      <c r="D160" s="6">
        <v>0</v>
      </c>
      <c r="H160">
        <v>6625000</v>
      </c>
      <c r="I160">
        <v>1241580.8121295804</v>
      </c>
      <c r="M160">
        <v>0</v>
      </c>
      <c r="N160" s="6">
        <v>0</v>
      </c>
      <c r="R160">
        <v>0</v>
      </c>
      <c r="S160">
        <v>0</v>
      </c>
      <c r="AB160" s="6"/>
      <c r="AC160" s="6"/>
      <c r="AD160" s="6"/>
      <c r="AK160" s="1"/>
      <c r="AL160" s="6"/>
      <c r="AM160" s="6"/>
      <c r="AN160" s="6"/>
    </row>
    <row r="161" spans="3:40" x14ac:dyDescent="0.3">
      <c r="C161" s="6">
        <v>0</v>
      </c>
      <c r="D161" s="6">
        <v>0</v>
      </c>
      <c r="H161">
        <v>0</v>
      </c>
      <c r="I161">
        <v>0</v>
      </c>
      <c r="M161">
        <v>0</v>
      </c>
      <c r="N161" s="6">
        <v>0</v>
      </c>
      <c r="R161">
        <v>0</v>
      </c>
      <c r="S161">
        <v>0</v>
      </c>
      <c r="AB161" s="6"/>
      <c r="AC161" s="6"/>
      <c r="AD161" s="6"/>
      <c r="AK161" s="1"/>
      <c r="AL161" s="6"/>
      <c r="AM161" s="6"/>
      <c r="AN161" s="6"/>
    </row>
    <row r="162" spans="3:40" x14ac:dyDescent="0.3">
      <c r="C162" s="6">
        <v>0</v>
      </c>
      <c r="D162" s="6">
        <v>0</v>
      </c>
      <c r="H162">
        <v>0</v>
      </c>
      <c r="I162">
        <v>0</v>
      </c>
      <c r="M162">
        <v>0</v>
      </c>
      <c r="N162" s="6">
        <v>0</v>
      </c>
      <c r="R162">
        <v>7950000</v>
      </c>
      <c r="S162">
        <v>3246375.1061227005</v>
      </c>
      <c r="AB162" s="6"/>
      <c r="AC162" s="6"/>
      <c r="AD162" s="6"/>
      <c r="AK162" s="1"/>
      <c r="AL162" s="6"/>
      <c r="AM162" s="6"/>
      <c r="AN162" s="6"/>
    </row>
    <row r="163" spans="3:40" x14ac:dyDescent="0.3">
      <c r="C163" s="6">
        <v>0</v>
      </c>
      <c r="D163" s="6">
        <v>0</v>
      </c>
      <c r="H163">
        <v>0</v>
      </c>
      <c r="I163">
        <v>0</v>
      </c>
      <c r="M163">
        <v>0</v>
      </c>
      <c r="N163" s="6">
        <v>0</v>
      </c>
      <c r="R163">
        <v>0</v>
      </c>
      <c r="S163">
        <v>0</v>
      </c>
      <c r="AB163" s="6"/>
      <c r="AC163" s="6"/>
      <c r="AD163" s="6"/>
      <c r="AK163" s="1"/>
      <c r="AL163" s="6"/>
      <c r="AM163" s="6"/>
      <c r="AN163" s="6"/>
    </row>
    <row r="164" spans="3:40" x14ac:dyDescent="0.3">
      <c r="C164" s="6">
        <v>0</v>
      </c>
      <c r="D164" s="6">
        <v>0</v>
      </c>
      <c r="H164">
        <v>0</v>
      </c>
      <c r="I164">
        <v>0</v>
      </c>
      <c r="M164">
        <v>0</v>
      </c>
      <c r="N164" s="6">
        <v>0</v>
      </c>
      <c r="R164">
        <v>0</v>
      </c>
      <c r="S164">
        <v>0</v>
      </c>
      <c r="AB164" s="6"/>
      <c r="AC164" s="6"/>
      <c r="AD164" s="6"/>
      <c r="AK164" s="1"/>
      <c r="AL164" s="6"/>
      <c r="AM164" s="6"/>
      <c r="AN164" s="6"/>
    </row>
    <row r="165" spans="3:40" x14ac:dyDescent="0.3">
      <c r="C165" s="6">
        <v>58888888.888888903</v>
      </c>
      <c r="D165" s="6">
        <v>29407883.467954494</v>
      </c>
      <c r="H165">
        <v>0</v>
      </c>
      <c r="I165">
        <v>0</v>
      </c>
      <c r="M165">
        <v>0</v>
      </c>
      <c r="N165" s="6">
        <v>0</v>
      </c>
      <c r="R165">
        <v>0</v>
      </c>
      <c r="S165">
        <v>0</v>
      </c>
      <c r="AB165" s="6"/>
      <c r="AC165" s="6"/>
      <c r="AD165" s="6"/>
      <c r="AK165" s="1"/>
      <c r="AL165" s="6"/>
      <c r="AM165" s="6"/>
      <c r="AN165" s="6"/>
    </row>
    <row r="166" spans="3:40" x14ac:dyDescent="0.3">
      <c r="C166" s="6">
        <v>0</v>
      </c>
      <c r="D166" s="6">
        <v>0</v>
      </c>
      <c r="H166">
        <v>6625000</v>
      </c>
      <c r="I166">
        <v>1103528.6519921497</v>
      </c>
      <c r="M166">
        <v>0</v>
      </c>
      <c r="N166" s="6">
        <v>0</v>
      </c>
      <c r="R166">
        <v>0</v>
      </c>
      <c r="S166">
        <v>0</v>
      </c>
      <c r="AB166" s="6"/>
      <c r="AC166" s="6"/>
      <c r="AD166" s="6"/>
      <c r="AK166" s="1"/>
      <c r="AL166" s="6"/>
      <c r="AM166" s="6"/>
      <c r="AN166" s="6"/>
    </row>
    <row r="167" spans="3:40" x14ac:dyDescent="0.3">
      <c r="C167" s="6">
        <v>0</v>
      </c>
      <c r="D167" s="6">
        <v>0</v>
      </c>
      <c r="H167">
        <v>0</v>
      </c>
      <c r="I167">
        <v>0</v>
      </c>
      <c r="M167">
        <v>0</v>
      </c>
      <c r="N167" s="6">
        <v>0</v>
      </c>
      <c r="R167">
        <v>0</v>
      </c>
      <c r="S167">
        <v>0</v>
      </c>
      <c r="AB167" s="6"/>
      <c r="AC167" s="6"/>
      <c r="AD167" s="6"/>
      <c r="AK167" s="1"/>
      <c r="AL167" s="6"/>
      <c r="AM167" s="6"/>
      <c r="AN167" s="6"/>
    </row>
    <row r="168" spans="3:40" x14ac:dyDescent="0.3">
      <c r="C168" s="6">
        <v>0</v>
      </c>
      <c r="D168" s="6">
        <v>0</v>
      </c>
      <c r="H168">
        <v>0</v>
      </c>
      <c r="I168">
        <v>0</v>
      </c>
      <c r="M168">
        <v>0</v>
      </c>
      <c r="N168" s="6">
        <v>0</v>
      </c>
      <c r="R168">
        <v>7950000</v>
      </c>
      <c r="S168">
        <v>3128327.2648878992</v>
      </c>
      <c r="AB168" s="6"/>
      <c r="AC168" s="6"/>
      <c r="AD168" s="6"/>
      <c r="AK168" s="1"/>
      <c r="AL168" s="6"/>
      <c r="AM168" s="6"/>
      <c r="AN168" s="6"/>
    </row>
    <row r="169" spans="3:40" x14ac:dyDescent="0.3">
      <c r="C169" s="6">
        <v>0</v>
      </c>
      <c r="D169" s="6">
        <v>0</v>
      </c>
      <c r="H169">
        <v>0</v>
      </c>
      <c r="I169">
        <v>0</v>
      </c>
      <c r="M169">
        <v>0</v>
      </c>
      <c r="N169" s="6">
        <v>0</v>
      </c>
      <c r="R169">
        <v>0</v>
      </c>
      <c r="S169">
        <v>0</v>
      </c>
      <c r="AB169" s="6"/>
      <c r="AC169" s="6"/>
      <c r="AD169" s="6"/>
      <c r="AK169" s="1"/>
      <c r="AL169" s="6"/>
      <c r="AM169" s="6"/>
      <c r="AN169" s="6"/>
    </row>
    <row r="170" spans="3:40" x14ac:dyDescent="0.3">
      <c r="C170" s="6">
        <v>0</v>
      </c>
      <c r="D170" s="6">
        <v>0</v>
      </c>
      <c r="H170">
        <v>0</v>
      </c>
      <c r="I170">
        <v>0</v>
      </c>
      <c r="M170">
        <v>0</v>
      </c>
      <c r="N170" s="6">
        <v>0</v>
      </c>
      <c r="R170">
        <v>0</v>
      </c>
      <c r="S170">
        <v>0</v>
      </c>
      <c r="AB170" s="6"/>
      <c r="AC170" s="6"/>
      <c r="AD170" s="6"/>
      <c r="AK170" s="1"/>
      <c r="AL170" s="6"/>
      <c r="AM170" s="6"/>
      <c r="AN170" s="6"/>
    </row>
    <row r="171" spans="3:40" x14ac:dyDescent="0.3">
      <c r="C171" s="6">
        <v>58888888.888888903</v>
      </c>
      <c r="D171" s="6">
        <v>28916786.6985166</v>
      </c>
      <c r="H171">
        <v>0</v>
      </c>
      <c r="I171">
        <v>0</v>
      </c>
      <c r="M171">
        <v>0</v>
      </c>
      <c r="N171" s="6">
        <v>0</v>
      </c>
      <c r="R171">
        <v>0</v>
      </c>
      <c r="S171">
        <v>0</v>
      </c>
      <c r="AB171" s="6"/>
      <c r="AC171" s="6"/>
      <c r="AD171" s="6"/>
      <c r="AK171" s="1"/>
      <c r="AL171" s="6"/>
      <c r="AM171" s="6"/>
      <c r="AN171" s="6"/>
    </row>
    <row r="172" spans="3:40" x14ac:dyDescent="0.3">
      <c r="C172" s="6">
        <v>0</v>
      </c>
      <c r="D172" s="6">
        <v>0</v>
      </c>
      <c r="H172">
        <v>6625000</v>
      </c>
      <c r="I172">
        <v>1001865.0889539896</v>
      </c>
      <c r="M172">
        <v>0</v>
      </c>
      <c r="N172" s="6">
        <v>0</v>
      </c>
      <c r="R172">
        <v>0</v>
      </c>
      <c r="S172">
        <v>0</v>
      </c>
      <c r="AB172" s="6"/>
      <c r="AC172" s="6"/>
      <c r="AD172" s="6"/>
      <c r="AK172" s="1"/>
      <c r="AL172" s="6"/>
      <c r="AM172" s="6"/>
      <c r="AN172" s="6"/>
    </row>
    <row r="173" spans="3:40" x14ac:dyDescent="0.3">
      <c r="C173" s="6">
        <v>0</v>
      </c>
      <c r="D173" s="6">
        <v>0</v>
      </c>
      <c r="H173">
        <v>0</v>
      </c>
      <c r="I173">
        <v>0</v>
      </c>
      <c r="M173">
        <v>0</v>
      </c>
      <c r="N173" s="6">
        <v>0</v>
      </c>
      <c r="R173">
        <v>0</v>
      </c>
      <c r="S173">
        <v>0</v>
      </c>
      <c r="AB173" s="6"/>
      <c r="AC173" s="6"/>
      <c r="AD173" s="6"/>
      <c r="AK173" s="1"/>
      <c r="AL173" s="6"/>
      <c r="AM173" s="6"/>
      <c r="AN173" s="6"/>
    </row>
    <row r="174" spans="3:40" x14ac:dyDescent="0.3">
      <c r="C174" s="6">
        <v>0</v>
      </c>
      <c r="D174" s="6">
        <v>0</v>
      </c>
      <c r="H174">
        <v>0</v>
      </c>
      <c r="I174">
        <v>0</v>
      </c>
      <c r="M174">
        <v>0</v>
      </c>
      <c r="N174" s="6">
        <v>0</v>
      </c>
      <c r="R174">
        <v>7950000</v>
      </c>
      <c r="S174">
        <v>2994487.1417420004</v>
      </c>
      <c r="AB174" s="6"/>
      <c r="AC174" s="6"/>
      <c r="AD174" s="6"/>
      <c r="AK174" s="1"/>
      <c r="AL174" s="6"/>
      <c r="AM174" s="6"/>
      <c r="AN174" s="6"/>
    </row>
    <row r="175" spans="3:40" x14ac:dyDescent="0.3">
      <c r="C175" s="6">
        <v>0</v>
      </c>
      <c r="D175" s="6">
        <v>0</v>
      </c>
      <c r="H175">
        <v>0</v>
      </c>
      <c r="I175">
        <v>0</v>
      </c>
      <c r="M175">
        <v>0</v>
      </c>
      <c r="N175" s="6">
        <v>0</v>
      </c>
      <c r="R175">
        <v>0</v>
      </c>
      <c r="S175">
        <v>0</v>
      </c>
      <c r="AB175" s="6"/>
      <c r="AC175" s="6"/>
      <c r="AD175" s="6"/>
      <c r="AK175" s="1"/>
      <c r="AL175" s="6"/>
      <c r="AM175" s="6"/>
      <c r="AN175" s="6"/>
    </row>
    <row r="176" spans="3:40" x14ac:dyDescent="0.3">
      <c r="C176" s="6">
        <v>0</v>
      </c>
      <c r="D176" s="6">
        <v>0</v>
      </c>
      <c r="H176">
        <v>0</v>
      </c>
      <c r="I176">
        <v>0</v>
      </c>
      <c r="M176">
        <v>0</v>
      </c>
      <c r="N176" s="6">
        <v>0</v>
      </c>
      <c r="R176">
        <v>0</v>
      </c>
      <c r="S176">
        <v>0</v>
      </c>
      <c r="AB176" s="6"/>
      <c r="AC176" s="6"/>
      <c r="AD176" s="6"/>
      <c r="AK176" s="1"/>
      <c r="AL176" s="6"/>
      <c r="AM176" s="6"/>
      <c r="AN176" s="6"/>
    </row>
    <row r="177" spans="3:40" x14ac:dyDescent="0.3">
      <c r="C177" s="6">
        <v>58888888.888888903</v>
      </c>
      <c r="D177" s="6">
        <v>27646583.801380701</v>
      </c>
      <c r="H177">
        <v>0</v>
      </c>
      <c r="I177">
        <v>0</v>
      </c>
      <c r="M177">
        <v>0</v>
      </c>
      <c r="N177" s="6">
        <v>0</v>
      </c>
      <c r="R177">
        <v>0</v>
      </c>
      <c r="S177">
        <v>0</v>
      </c>
      <c r="AB177" s="6"/>
      <c r="AC177" s="6"/>
      <c r="AD177" s="6"/>
      <c r="AK177" s="1"/>
      <c r="AL177" s="6"/>
      <c r="AM177" s="6"/>
      <c r="AN177" s="6"/>
    </row>
    <row r="178" spans="3:40" x14ac:dyDescent="0.3">
      <c r="C178" s="6">
        <v>0</v>
      </c>
      <c r="D178" s="6">
        <v>0</v>
      </c>
      <c r="H178">
        <v>6625000</v>
      </c>
      <c r="I178">
        <v>871570.62824792974</v>
      </c>
      <c r="M178">
        <v>0</v>
      </c>
      <c r="N178" s="6">
        <v>0</v>
      </c>
      <c r="R178">
        <v>0</v>
      </c>
      <c r="S178">
        <v>0</v>
      </c>
      <c r="AB178" s="6"/>
      <c r="AC178" s="6"/>
      <c r="AD178" s="6"/>
      <c r="AK178" s="1"/>
      <c r="AL178" s="6"/>
      <c r="AM178" s="6"/>
      <c r="AN178" s="6"/>
    </row>
    <row r="179" spans="3:40" x14ac:dyDescent="0.3">
      <c r="C179" s="6">
        <v>0</v>
      </c>
      <c r="D179" s="6">
        <v>0</v>
      </c>
      <c r="H179">
        <v>0</v>
      </c>
      <c r="I179">
        <v>0</v>
      </c>
      <c r="M179">
        <v>0</v>
      </c>
      <c r="N179" s="6">
        <v>0</v>
      </c>
      <c r="R179">
        <v>0</v>
      </c>
      <c r="S179">
        <v>0</v>
      </c>
      <c r="AB179" s="6"/>
      <c r="AC179" s="6"/>
      <c r="AD179" s="6"/>
      <c r="AK179" s="1"/>
      <c r="AL179" s="6"/>
      <c r="AM179" s="6"/>
      <c r="AN179" s="6"/>
    </row>
    <row r="180" spans="3:40" x14ac:dyDescent="0.3">
      <c r="C180" s="6">
        <v>0</v>
      </c>
      <c r="D180" s="6">
        <v>0</v>
      </c>
      <c r="H180">
        <v>0</v>
      </c>
      <c r="I180">
        <v>0</v>
      </c>
      <c r="M180">
        <v>0</v>
      </c>
      <c r="N180" s="6">
        <v>0</v>
      </c>
      <c r="R180">
        <v>7950000</v>
      </c>
      <c r="S180">
        <v>2858108.5319665</v>
      </c>
      <c r="AB180" s="6"/>
      <c r="AC180" s="6"/>
      <c r="AD180" s="6"/>
      <c r="AK180" s="1"/>
      <c r="AL180" s="6"/>
      <c r="AM180" s="6"/>
      <c r="AN180" s="6"/>
    </row>
    <row r="181" spans="3:40" x14ac:dyDescent="0.3">
      <c r="C181" s="6">
        <v>0</v>
      </c>
      <c r="D181" s="6">
        <v>0</v>
      </c>
      <c r="H181">
        <v>0</v>
      </c>
      <c r="I181">
        <v>0</v>
      </c>
      <c r="M181">
        <v>0</v>
      </c>
      <c r="N181" s="6">
        <v>0</v>
      </c>
      <c r="R181">
        <v>0</v>
      </c>
      <c r="S181">
        <v>0</v>
      </c>
      <c r="AB181" s="6"/>
      <c r="AC181" s="6"/>
      <c r="AD181" s="6"/>
      <c r="AK181" s="1"/>
      <c r="AL181" s="6"/>
      <c r="AM181" s="6"/>
      <c r="AN181" s="6"/>
    </row>
    <row r="182" spans="3:40" x14ac:dyDescent="0.3">
      <c r="C182" s="6">
        <v>0</v>
      </c>
      <c r="D182" s="6">
        <v>0</v>
      </c>
      <c r="H182">
        <v>0</v>
      </c>
      <c r="I182">
        <v>0</v>
      </c>
      <c r="M182">
        <v>0</v>
      </c>
      <c r="N182" s="6">
        <v>0</v>
      </c>
      <c r="R182">
        <v>0</v>
      </c>
      <c r="S182">
        <v>0</v>
      </c>
      <c r="AB182" s="6"/>
      <c r="AC182" s="6"/>
      <c r="AD182" s="6"/>
      <c r="AK182" s="1"/>
      <c r="AL182" s="6"/>
      <c r="AM182" s="6"/>
      <c r="AN182" s="6"/>
    </row>
    <row r="183" spans="3:40" x14ac:dyDescent="0.3">
      <c r="C183" s="6">
        <v>58888888.888888903</v>
      </c>
      <c r="D183" s="6">
        <v>26922696.981906094</v>
      </c>
      <c r="H183">
        <v>0</v>
      </c>
      <c r="I183">
        <v>0</v>
      </c>
      <c r="M183">
        <v>0</v>
      </c>
      <c r="N183" s="6">
        <v>0</v>
      </c>
      <c r="R183">
        <v>0</v>
      </c>
      <c r="S183">
        <v>0</v>
      </c>
      <c r="AB183" s="6"/>
      <c r="AC183" s="6"/>
      <c r="AD183" s="6"/>
      <c r="AK183" s="1"/>
      <c r="AL183" s="6"/>
      <c r="AM183" s="6"/>
      <c r="AN183" s="6"/>
    </row>
    <row r="184" spans="3:40" x14ac:dyDescent="0.3">
      <c r="C184" s="6">
        <v>0</v>
      </c>
      <c r="D184" s="6">
        <v>0</v>
      </c>
      <c r="H184">
        <v>6625000</v>
      </c>
      <c r="I184">
        <v>757419.14931397978</v>
      </c>
      <c r="M184">
        <v>0</v>
      </c>
      <c r="N184" s="6">
        <v>0</v>
      </c>
      <c r="R184">
        <v>0</v>
      </c>
      <c r="S184">
        <v>0</v>
      </c>
      <c r="AB184" s="6"/>
      <c r="AC184" s="6"/>
      <c r="AD184" s="6"/>
      <c r="AK184" s="1"/>
      <c r="AL184" s="6"/>
      <c r="AM184" s="6"/>
      <c r="AN184" s="6"/>
    </row>
    <row r="185" spans="3:40" x14ac:dyDescent="0.3">
      <c r="C185" s="6">
        <v>0</v>
      </c>
      <c r="D185" s="6">
        <v>0</v>
      </c>
      <c r="H185">
        <v>0</v>
      </c>
      <c r="I185">
        <v>0</v>
      </c>
      <c r="M185">
        <v>0</v>
      </c>
      <c r="N185" s="6">
        <v>0</v>
      </c>
      <c r="R185">
        <v>0</v>
      </c>
      <c r="S185">
        <v>0</v>
      </c>
      <c r="AB185" s="6"/>
      <c r="AC185" s="6"/>
      <c r="AD185" s="6"/>
      <c r="AK185" s="1"/>
      <c r="AL185" s="6"/>
      <c r="AM185" s="6"/>
      <c r="AN185" s="6"/>
    </row>
    <row r="186" spans="3:40" x14ac:dyDescent="0.3">
      <c r="C186" s="6">
        <v>0</v>
      </c>
      <c r="D186" s="6">
        <v>0</v>
      </c>
      <c r="H186">
        <v>0</v>
      </c>
      <c r="I186">
        <v>0</v>
      </c>
      <c r="M186">
        <v>0</v>
      </c>
      <c r="N186" s="6">
        <v>0</v>
      </c>
      <c r="R186">
        <v>7950000</v>
      </c>
      <c r="S186">
        <v>2698505.3614216</v>
      </c>
      <c r="AB186" s="6"/>
      <c r="AC186" s="6"/>
      <c r="AD186" s="6"/>
      <c r="AK186" s="1"/>
      <c r="AL186" s="6"/>
      <c r="AM186" s="6"/>
      <c r="AN186" s="6"/>
    </row>
    <row r="187" spans="3:40" x14ac:dyDescent="0.3">
      <c r="C187" s="6">
        <v>0</v>
      </c>
      <c r="D187" s="6">
        <v>0</v>
      </c>
      <c r="H187">
        <v>0</v>
      </c>
      <c r="I187">
        <v>0</v>
      </c>
      <c r="M187">
        <v>0</v>
      </c>
      <c r="N187" s="6">
        <v>0</v>
      </c>
      <c r="R187">
        <v>0</v>
      </c>
      <c r="S187">
        <v>0</v>
      </c>
      <c r="AB187" s="6"/>
      <c r="AC187" s="6"/>
      <c r="AD187" s="6"/>
      <c r="AK187" s="1"/>
      <c r="AL187" s="6"/>
      <c r="AM187" s="6"/>
      <c r="AN187" s="6"/>
    </row>
    <row r="188" spans="3:40" x14ac:dyDescent="0.3">
      <c r="C188" s="6">
        <v>0</v>
      </c>
      <c r="D188" s="6">
        <v>0</v>
      </c>
      <c r="H188">
        <v>0</v>
      </c>
      <c r="I188">
        <v>0</v>
      </c>
      <c r="M188">
        <v>0</v>
      </c>
      <c r="N188" s="6">
        <v>0</v>
      </c>
      <c r="R188">
        <v>0</v>
      </c>
      <c r="S188">
        <v>0</v>
      </c>
      <c r="AB188" s="6"/>
      <c r="AC188" s="6"/>
      <c r="AD188" s="6"/>
      <c r="AK188" s="1"/>
      <c r="AL188" s="6"/>
      <c r="AM188" s="6"/>
      <c r="AN188" s="6"/>
    </row>
    <row r="189" spans="3:40" x14ac:dyDescent="0.3">
      <c r="C189" s="6">
        <v>58888888.888888903</v>
      </c>
      <c r="D189" s="6">
        <v>25420974.544408493</v>
      </c>
      <c r="H189">
        <v>0</v>
      </c>
      <c r="I189">
        <v>0</v>
      </c>
      <c r="M189">
        <v>0</v>
      </c>
      <c r="N189" s="6">
        <v>0</v>
      </c>
      <c r="R189">
        <v>0</v>
      </c>
      <c r="S189">
        <v>0</v>
      </c>
      <c r="AB189" s="6"/>
      <c r="AC189" s="6"/>
      <c r="AD189" s="6"/>
      <c r="AK189" s="1"/>
      <c r="AL189" s="6"/>
      <c r="AM189" s="6"/>
      <c r="AN189" s="6"/>
    </row>
    <row r="190" spans="3:40" x14ac:dyDescent="0.3">
      <c r="C190" s="6">
        <v>0</v>
      </c>
      <c r="D190" s="6">
        <v>0</v>
      </c>
      <c r="H190">
        <v>6625000</v>
      </c>
      <c r="I190">
        <v>621940.30068330001</v>
      </c>
      <c r="M190">
        <v>0</v>
      </c>
      <c r="N190" s="6">
        <v>0</v>
      </c>
      <c r="R190">
        <v>0</v>
      </c>
      <c r="S190">
        <v>0</v>
      </c>
      <c r="AB190" s="6"/>
      <c r="AC190" s="6"/>
      <c r="AD190" s="6"/>
      <c r="AK190" s="1"/>
      <c r="AL190" s="6"/>
      <c r="AM190" s="6"/>
      <c r="AN190" s="6"/>
    </row>
    <row r="191" spans="3:40" x14ac:dyDescent="0.3">
      <c r="C191" s="6">
        <v>0</v>
      </c>
      <c r="D191" s="6">
        <v>0</v>
      </c>
      <c r="H191">
        <v>0</v>
      </c>
      <c r="I191">
        <v>0</v>
      </c>
      <c r="M191">
        <v>0</v>
      </c>
      <c r="N191" s="6">
        <v>0</v>
      </c>
      <c r="R191">
        <v>0</v>
      </c>
      <c r="S191">
        <v>0</v>
      </c>
      <c r="AB191" s="6"/>
      <c r="AC191" s="6"/>
      <c r="AD191" s="6"/>
      <c r="AK191" s="1"/>
      <c r="AL191" s="6"/>
      <c r="AM191" s="6"/>
      <c r="AN191" s="6"/>
    </row>
    <row r="192" spans="3:40" x14ac:dyDescent="0.3">
      <c r="C192" s="6">
        <v>0</v>
      </c>
      <c r="D192" s="6">
        <v>0</v>
      </c>
      <c r="H192">
        <v>0</v>
      </c>
      <c r="I192">
        <v>0</v>
      </c>
      <c r="M192">
        <v>0</v>
      </c>
      <c r="N192" s="6">
        <v>0</v>
      </c>
      <c r="R192">
        <v>7950000</v>
      </c>
      <c r="S192">
        <v>2568658.3267522994</v>
      </c>
      <c r="AB192" s="6"/>
      <c r="AC192" s="6"/>
      <c r="AD192" s="6"/>
      <c r="AK192" s="1"/>
      <c r="AL192" s="6"/>
      <c r="AM192" s="6"/>
      <c r="AN192" s="6"/>
    </row>
    <row r="193" spans="3:40" x14ac:dyDescent="0.3">
      <c r="C193" s="6">
        <v>0</v>
      </c>
      <c r="D193" s="6">
        <v>0</v>
      </c>
      <c r="H193">
        <v>0</v>
      </c>
      <c r="I193">
        <v>0</v>
      </c>
      <c r="M193">
        <v>0</v>
      </c>
      <c r="N193" s="6">
        <v>0</v>
      </c>
      <c r="R193">
        <v>0</v>
      </c>
      <c r="S193">
        <v>0</v>
      </c>
      <c r="AB193" s="6"/>
      <c r="AC193" s="6"/>
      <c r="AD193" s="6"/>
      <c r="AK193" s="1"/>
      <c r="AL193" s="6"/>
      <c r="AM193" s="6"/>
      <c r="AN193" s="6"/>
    </row>
    <row r="194" spans="3:40" x14ac:dyDescent="0.3">
      <c r="C194" s="6">
        <v>0</v>
      </c>
      <c r="D194" s="6">
        <v>0</v>
      </c>
      <c r="H194">
        <v>0</v>
      </c>
      <c r="I194">
        <v>0</v>
      </c>
      <c r="M194">
        <v>0</v>
      </c>
      <c r="N194" s="6">
        <v>0</v>
      </c>
      <c r="R194">
        <v>0</v>
      </c>
      <c r="S194">
        <v>0</v>
      </c>
      <c r="AB194" s="6"/>
      <c r="AC194" s="6"/>
      <c r="AD194" s="6"/>
      <c r="AK194" s="1"/>
      <c r="AL194" s="6"/>
      <c r="AM194" s="6"/>
      <c r="AN194" s="6"/>
    </row>
    <row r="195" spans="3:40" x14ac:dyDescent="0.3">
      <c r="C195" s="6">
        <v>58888888.888888903</v>
      </c>
      <c r="D195" s="6">
        <v>24832513.655596994</v>
      </c>
      <c r="H195">
        <v>0</v>
      </c>
      <c r="I195">
        <v>0</v>
      </c>
      <c r="M195">
        <v>0</v>
      </c>
      <c r="N195" s="6">
        <v>0</v>
      </c>
      <c r="R195">
        <v>0</v>
      </c>
      <c r="S195">
        <v>0</v>
      </c>
      <c r="AB195" s="6"/>
      <c r="AC195" s="6"/>
      <c r="AD195" s="6"/>
      <c r="AK195" s="1"/>
      <c r="AL195" s="6"/>
      <c r="AM195" s="6"/>
      <c r="AN195" s="6"/>
    </row>
    <row r="196" spans="3:40" x14ac:dyDescent="0.3">
      <c r="C196" s="6">
        <v>0</v>
      </c>
      <c r="D196" s="6">
        <v>0</v>
      </c>
      <c r="H196">
        <v>6625000</v>
      </c>
      <c r="I196">
        <v>508549.15094763972</v>
      </c>
      <c r="M196">
        <v>0</v>
      </c>
      <c r="N196" s="6">
        <v>0</v>
      </c>
      <c r="R196">
        <v>0</v>
      </c>
      <c r="S196">
        <v>0</v>
      </c>
      <c r="AB196" s="6"/>
      <c r="AC196" s="6"/>
      <c r="AD196" s="6"/>
      <c r="AK196" s="1"/>
      <c r="AL196" s="6"/>
      <c r="AM196" s="6"/>
      <c r="AN196" s="6"/>
    </row>
    <row r="197" spans="3:40" x14ac:dyDescent="0.3">
      <c r="C197" s="6">
        <v>0</v>
      </c>
      <c r="D197" s="6">
        <v>0</v>
      </c>
      <c r="H197">
        <v>0</v>
      </c>
      <c r="I197">
        <v>0</v>
      </c>
      <c r="M197">
        <v>0</v>
      </c>
      <c r="N197" s="6">
        <v>0</v>
      </c>
      <c r="R197">
        <v>0</v>
      </c>
      <c r="S197">
        <v>0</v>
      </c>
      <c r="AB197" s="6"/>
      <c r="AC197" s="6"/>
      <c r="AD197" s="6"/>
      <c r="AK197" s="1"/>
      <c r="AL197" s="6"/>
      <c r="AM197" s="6"/>
      <c r="AN197" s="6"/>
    </row>
    <row r="198" spans="3:40" x14ac:dyDescent="0.3">
      <c r="C198" s="6">
        <v>0</v>
      </c>
      <c r="D198" s="6">
        <v>0</v>
      </c>
      <c r="H198">
        <v>0</v>
      </c>
      <c r="I198">
        <v>0</v>
      </c>
      <c r="M198">
        <v>0</v>
      </c>
      <c r="N198" s="6">
        <v>0</v>
      </c>
      <c r="R198">
        <v>7950000</v>
      </c>
      <c r="S198">
        <v>2420027.6283564009</v>
      </c>
      <c r="AB198" s="6"/>
      <c r="AC198" s="6"/>
      <c r="AD198" s="6"/>
      <c r="AK198" s="1"/>
      <c r="AL198" s="6"/>
      <c r="AM198" s="6"/>
      <c r="AN198" s="6"/>
    </row>
    <row r="199" spans="3:40" x14ac:dyDescent="0.3">
      <c r="C199" s="6">
        <v>0</v>
      </c>
      <c r="D199" s="6">
        <v>0</v>
      </c>
      <c r="H199">
        <v>0</v>
      </c>
      <c r="I199">
        <v>0</v>
      </c>
      <c r="M199">
        <v>0</v>
      </c>
      <c r="N199" s="6">
        <v>0</v>
      </c>
      <c r="R199">
        <v>0</v>
      </c>
      <c r="S199">
        <v>0</v>
      </c>
      <c r="AB199" s="6"/>
      <c r="AC199" s="6"/>
      <c r="AD199" s="6"/>
      <c r="AK199" s="1"/>
      <c r="AL199" s="6"/>
      <c r="AM199" s="6"/>
      <c r="AN199" s="6"/>
    </row>
    <row r="200" spans="3:40" x14ac:dyDescent="0.3">
      <c r="C200" s="6">
        <v>0</v>
      </c>
      <c r="D200" s="6">
        <v>0</v>
      </c>
      <c r="H200">
        <v>0</v>
      </c>
      <c r="I200">
        <v>0</v>
      </c>
      <c r="M200">
        <v>0</v>
      </c>
      <c r="N200" s="6">
        <v>0</v>
      </c>
      <c r="R200">
        <v>0</v>
      </c>
      <c r="S200">
        <v>0</v>
      </c>
      <c r="AB200" s="6"/>
      <c r="AC200" s="6"/>
      <c r="AD200" s="6"/>
      <c r="AK200" s="1"/>
      <c r="AL200" s="6"/>
      <c r="AM200" s="6"/>
      <c r="AN200" s="6"/>
    </row>
    <row r="201" spans="3:40" x14ac:dyDescent="0.3">
      <c r="C201" s="6">
        <v>58888888.888888903</v>
      </c>
      <c r="D201" s="6">
        <v>23475874.934534691</v>
      </c>
      <c r="H201">
        <v>0</v>
      </c>
      <c r="I201">
        <v>0</v>
      </c>
      <c r="M201">
        <v>0</v>
      </c>
      <c r="N201" s="6">
        <v>0</v>
      </c>
      <c r="R201">
        <v>0</v>
      </c>
      <c r="S201">
        <v>0</v>
      </c>
      <c r="AB201" s="6"/>
      <c r="AC201" s="6"/>
      <c r="AD201" s="6"/>
      <c r="AK201" s="1"/>
      <c r="AL201" s="6"/>
      <c r="AM201" s="6"/>
      <c r="AN201" s="6"/>
    </row>
    <row r="202" spans="3:40" x14ac:dyDescent="0.3">
      <c r="C202" s="6">
        <v>0</v>
      </c>
      <c r="D202" s="6">
        <v>0</v>
      </c>
      <c r="H202">
        <v>6625000</v>
      </c>
      <c r="I202">
        <v>377627.31195116043</v>
      </c>
      <c r="M202">
        <v>0</v>
      </c>
      <c r="N202" s="6">
        <v>0</v>
      </c>
      <c r="R202">
        <v>0</v>
      </c>
      <c r="S202">
        <v>0</v>
      </c>
      <c r="AB202" s="6"/>
      <c r="AC202" s="6"/>
      <c r="AD202" s="6"/>
      <c r="AK202" s="1"/>
      <c r="AL202" s="6"/>
      <c r="AM202" s="6"/>
      <c r="AN202" s="6"/>
    </row>
    <row r="203" spans="3:40" x14ac:dyDescent="0.3">
      <c r="C203" s="6">
        <v>0</v>
      </c>
      <c r="D203" s="6">
        <v>0</v>
      </c>
      <c r="H203">
        <v>0</v>
      </c>
      <c r="I203">
        <v>0</v>
      </c>
      <c r="M203">
        <v>0</v>
      </c>
      <c r="N203" s="6">
        <v>0</v>
      </c>
      <c r="R203">
        <v>0</v>
      </c>
      <c r="S203">
        <v>0</v>
      </c>
      <c r="AB203" s="6"/>
      <c r="AC203" s="6"/>
      <c r="AD203" s="6"/>
      <c r="AK203" s="1"/>
      <c r="AL203" s="6"/>
      <c r="AM203" s="6"/>
      <c r="AN203" s="6"/>
    </row>
    <row r="204" spans="3:40" x14ac:dyDescent="0.3">
      <c r="C204" s="6">
        <v>0</v>
      </c>
      <c r="D204" s="6">
        <v>0</v>
      </c>
      <c r="H204">
        <v>0</v>
      </c>
      <c r="I204">
        <v>0</v>
      </c>
      <c r="M204">
        <v>0</v>
      </c>
      <c r="N204" s="6">
        <v>0</v>
      </c>
      <c r="R204">
        <v>7950000</v>
      </c>
      <c r="S204">
        <v>2292944.4869330004</v>
      </c>
      <c r="AB204" s="6"/>
      <c r="AC204" s="6"/>
      <c r="AD204" s="6"/>
      <c r="AK204" s="1"/>
      <c r="AL204" s="6"/>
      <c r="AM204" s="6"/>
      <c r="AN204" s="6"/>
    </row>
    <row r="205" spans="3:40" x14ac:dyDescent="0.3">
      <c r="C205" s="6">
        <v>0</v>
      </c>
      <c r="D205" s="6">
        <v>0</v>
      </c>
      <c r="H205">
        <v>0</v>
      </c>
      <c r="I205">
        <v>0</v>
      </c>
      <c r="M205">
        <v>0</v>
      </c>
      <c r="N205" s="6">
        <v>0</v>
      </c>
      <c r="R205">
        <v>0</v>
      </c>
      <c r="S205">
        <v>0</v>
      </c>
      <c r="AB205" s="6"/>
      <c r="AC205" s="6"/>
      <c r="AD205" s="6"/>
      <c r="AK205" s="1"/>
      <c r="AL205" s="6"/>
      <c r="AM205" s="6"/>
      <c r="AN205" s="6"/>
    </row>
    <row r="206" spans="3:40" x14ac:dyDescent="0.3">
      <c r="C206" s="6">
        <v>0</v>
      </c>
      <c r="D206" s="6">
        <v>0</v>
      </c>
      <c r="H206">
        <v>0</v>
      </c>
      <c r="I206">
        <v>0</v>
      </c>
      <c r="M206">
        <v>0</v>
      </c>
      <c r="N206" s="6">
        <v>0</v>
      </c>
      <c r="R206">
        <v>0</v>
      </c>
      <c r="S206">
        <v>0</v>
      </c>
      <c r="AB206" s="6"/>
      <c r="AC206" s="6"/>
      <c r="AD206" s="6"/>
      <c r="AK206" s="1"/>
      <c r="AL206" s="6"/>
      <c r="AM206" s="6"/>
      <c r="AN206" s="6"/>
    </row>
    <row r="207" spans="3:40" x14ac:dyDescent="0.3">
      <c r="C207" s="6">
        <v>58888888.888888903</v>
      </c>
      <c r="D207" s="6">
        <v>22760034.431185402</v>
      </c>
      <c r="H207">
        <v>0</v>
      </c>
      <c r="I207">
        <v>0</v>
      </c>
      <c r="M207">
        <v>0</v>
      </c>
      <c r="N207" s="6">
        <v>0</v>
      </c>
      <c r="R207">
        <v>0</v>
      </c>
      <c r="S207">
        <v>0</v>
      </c>
      <c r="AB207" s="6"/>
      <c r="AC207" s="6"/>
      <c r="AD207" s="6"/>
      <c r="AK207" s="1"/>
      <c r="AL207" s="6"/>
      <c r="AM207" s="6"/>
      <c r="AN207" s="6"/>
    </row>
    <row r="208" spans="3:40" x14ac:dyDescent="0.3">
      <c r="C208" s="6">
        <v>0</v>
      </c>
      <c r="D208" s="6">
        <v>0</v>
      </c>
      <c r="H208">
        <v>6625000</v>
      </c>
      <c r="I208">
        <v>255933.98383860011</v>
      </c>
      <c r="M208">
        <v>0</v>
      </c>
      <c r="N208" s="6">
        <v>0</v>
      </c>
      <c r="R208">
        <v>0</v>
      </c>
      <c r="S208">
        <v>0</v>
      </c>
      <c r="AB208" s="6"/>
      <c r="AC208" s="6"/>
      <c r="AD208" s="6"/>
      <c r="AK208" s="1"/>
      <c r="AL208" s="6"/>
      <c r="AM208" s="6"/>
      <c r="AN208" s="6"/>
    </row>
    <row r="209" spans="3:40" x14ac:dyDescent="0.3">
      <c r="C209" s="6">
        <v>0</v>
      </c>
      <c r="D209" s="6">
        <v>0</v>
      </c>
      <c r="H209">
        <v>0</v>
      </c>
      <c r="I209">
        <v>0</v>
      </c>
      <c r="M209">
        <v>0</v>
      </c>
      <c r="N209" s="6">
        <v>0</v>
      </c>
      <c r="R209">
        <v>0</v>
      </c>
      <c r="S209">
        <v>0</v>
      </c>
      <c r="AB209" s="6"/>
      <c r="AC209" s="6"/>
      <c r="AD209" s="6"/>
      <c r="AK209" s="1"/>
      <c r="AL209" s="6"/>
      <c r="AM209" s="6"/>
      <c r="AN209" s="6"/>
    </row>
    <row r="210" spans="3:40" x14ac:dyDescent="0.3">
      <c r="C210" s="6">
        <v>0</v>
      </c>
      <c r="D210" s="6">
        <v>0</v>
      </c>
      <c r="H210">
        <v>0</v>
      </c>
      <c r="I210">
        <v>0</v>
      </c>
      <c r="M210">
        <v>0</v>
      </c>
      <c r="N210" s="6">
        <v>0</v>
      </c>
      <c r="R210">
        <v>7950000</v>
      </c>
      <c r="S210">
        <v>2124622.4416419994</v>
      </c>
      <c r="AB210" s="6"/>
      <c r="AC210" s="6"/>
      <c r="AD210" s="6"/>
      <c r="AK210" s="1"/>
      <c r="AL210" s="6"/>
      <c r="AM210" s="6"/>
      <c r="AN210" s="6"/>
    </row>
    <row r="211" spans="3:40" x14ac:dyDescent="0.3">
      <c r="C211" s="6">
        <v>0</v>
      </c>
      <c r="D211" s="6">
        <v>0</v>
      </c>
      <c r="H211">
        <v>0</v>
      </c>
      <c r="I211">
        <v>0</v>
      </c>
      <c r="M211">
        <v>0</v>
      </c>
      <c r="N211" s="6">
        <v>0</v>
      </c>
      <c r="R211">
        <v>0</v>
      </c>
      <c r="S211">
        <v>0</v>
      </c>
      <c r="AB211" s="6"/>
      <c r="AC211" s="6"/>
      <c r="AD211" s="6"/>
      <c r="AK211" s="1"/>
      <c r="AL211" s="6"/>
      <c r="AM211" s="6"/>
      <c r="AN211" s="6"/>
    </row>
    <row r="212" spans="3:40" x14ac:dyDescent="0.3">
      <c r="C212" s="6">
        <v>0</v>
      </c>
      <c r="D212" s="6">
        <v>0</v>
      </c>
      <c r="H212">
        <v>0</v>
      </c>
      <c r="I212">
        <v>0</v>
      </c>
      <c r="M212">
        <v>0</v>
      </c>
      <c r="N212" s="6">
        <v>0</v>
      </c>
      <c r="R212">
        <v>0</v>
      </c>
      <c r="S212">
        <v>0</v>
      </c>
      <c r="AB212" s="6"/>
      <c r="AC212" s="6"/>
      <c r="AD212" s="6"/>
      <c r="AK212" s="1"/>
      <c r="AL212" s="6"/>
      <c r="AM212" s="6"/>
      <c r="AN212" s="6"/>
    </row>
    <row r="213" spans="3:40" x14ac:dyDescent="0.3">
      <c r="C213" s="6">
        <v>58888888.888888903</v>
      </c>
      <c r="D213" s="6">
        <v>21214078.524974801</v>
      </c>
      <c r="H213">
        <v>0</v>
      </c>
      <c r="I213">
        <v>0</v>
      </c>
      <c r="M213">
        <v>0</v>
      </c>
      <c r="N213" s="6">
        <v>0</v>
      </c>
      <c r="R213">
        <v>0</v>
      </c>
      <c r="S213">
        <v>0</v>
      </c>
      <c r="AB213" s="6"/>
      <c r="AC213" s="6"/>
      <c r="AD213" s="6"/>
      <c r="AK213" s="1"/>
      <c r="AL213" s="6"/>
      <c r="AM213" s="6"/>
      <c r="AN213" s="6"/>
    </row>
    <row r="214" spans="3:40" x14ac:dyDescent="0.3">
      <c r="C214" s="6">
        <v>0</v>
      </c>
      <c r="D214" s="6">
        <v>0</v>
      </c>
      <c r="H214">
        <v>6625000</v>
      </c>
      <c r="I214">
        <v>125563.71471024957</v>
      </c>
      <c r="M214">
        <v>0</v>
      </c>
      <c r="N214" s="6">
        <v>0</v>
      </c>
      <c r="R214">
        <v>0</v>
      </c>
      <c r="S214">
        <v>0</v>
      </c>
      <c r="AB214" s="6"/>
      <c r="AC214" s="6"/>
      <c r="AD214" s="6"/>
      <c r="AK214" s="1"/>
      <c r="AL214" s="6"/>
      <c r="AM214" s="6"/>
      <c r="AN214" s="6"/>
    </row>
    <row r="215" spans="3:40" x14ac:dyDescent="0.3">
      <c r="C215" s="6">
        <v>0</v>
      </c>
      <c r="D215" s="6">
        <v>0</v>
      </c>
      <c r="H215">
        <v>0</v>
      </c>
      <c r="I215">
        <v>0</v>
      </c>
      <c r="M215">
        <v>0</v>
      </c>
      <c r="N215" s="6">
        <v>0</v>
      </c>
      <c r="R215">
        <v>0</v>
      </c>
      <c r="S215">
        <v>0</v>
      </c>
      <c r="AB215" s="6"/>
      <c r="AC215" s="6"/>
      <c r="AD215" s="6"/>
      <c r="AK215" s="1"/>
      <c r="AL215" s="6"/>
      <c r="AM215" s="6"/>
      <c r="AN215" s="6"/>
    </row>
    <row r="216" spans="3:40" x14ac:dyDescent="0.3">
      <c r="C216" s="6">
        <v>0</v>
      </c>
      <c r="D216" s="6">
        <v>0</v>
      </c>
      <c r="H216">
        <v>0</v>
      </c>
      <c r="I216">
        <v>0</v>
      </c>
      <c r="M216">
        <v>0</v>
      </c>
      <c r="N216" s="6">
        <v>0</v>
      </c>
      <c r="R216">
        <v>7950000</v>
      </c>
      <c r="S216">
        <v>1979479.5835571997</v>
      </c>
      <c r="AB216" s="6"/>
      <c r="AC216" s="6"/>
      <c r="AD216" s="6"/>
      <c r="AK216" s="1"/>
      <c r="AL216" s="6"/>
      <c r="AM216" s="6"/>
      <c r="AN216" s="6"/>
    </row>
    <row r="217" spans="3:40" x14ac:dyDescent="0.3">
      <c r="C217" s="6">
        <v>0</v>
      </c>
      <c r="D217" s="6">
        <v>0</v>
      </c>
      <c r="H217">
        <v>0</v>
      </c>
      <c r="I217">
        <v>0</v>
      </c>
      <c r="M217">
        <v>0</v>
      </c>
      <c r="N217" s="6">
        <v>0</v>
      </c>
      <c r="R217">
        <v>0</v>
      </c>
      <c r="S217">
        <v>0</v>
      </c>
      <c r="AB217" s="6"/>
      <c r="AC217" s="6"/>
      <c r="AD217" s="6"/>
      <c r="AK217" s="1"/>
      <c r="AL217" s="6"/>
      <c r="AM217" s="6"/>
      <c r="AN217" s="6"/>
    </row>
    <row r="218" spans="3:40" x14ac:dyDescent="0.3">
      <c r="C218" s="6">
        <v>0</v>
      </c>
      <c r="D218" s="6">
        <v>0</v>
      </c>
      <c r="H218">
        <v>0</v>
      </c>
      <c r="I218">
        <v>0</v>
      </c>
      <c r="M218">
        <v>0</v>
      </c>
      <c r="N218" s="6">
        <v>0</v>
      </c>
      <c r="R218">
        <v>0</v>
      </c>
      <c r="S218">
        <v>0</v>
      </c>
      <c r="AB218" s="6"/>
      <c r="AC218" s="6"/>
      <c r="AD218" s="6"/>
      <c r="AK218" s="1"/>
      <c r="AL218" s="6"/>
      <c r="AM218" s="6"/>
      <c r="AN218" s="6"/>
    </row>
    <row r="219" spans="3:40" x14ac:dyDescent="0.3">
      <c r="C219" s="6">
        <v>58888888.888888903</v>
      </c>
      <c r="D219" s="6">
        <v>20408768.888888903</v>
      </c>
      <c r="H219">
        <v>0</v>
      </c>
      <c r="I219">
        <v>0</v>
      </c>
      <c r="M219">
        <v>0</v>
      </c>
      <c r="N219" s="6">
        <v>0</v>
      </c>
      <c r="R219">
        <v>0</v>
      </c>
      <c r="S219">
        <v>0</v>
      </c>
      <c r="AB219" s="6"/>
      <c r="AC219" s="6"/>
      <c r="AD219" s="6"/>
      <c r="AK219" s="1"/>
      <c r="AL219" s="6"/>
      <c r="AM219" s="6"/>
      <c r="AN219" s="6"/>
    </row>
    <row r="220" spans="3:40" x14ac:dyDescent="0.3">
      <c r="C220" s="6">
        <v>0</v>
      </c>
      <c r="D220" s="6">
        <v>0</v>
      </c>
      <c r="H220">
        <v>0</v>
      </c>
      <c r="I220">
        <v>0</v>
      </c>
      <c r="M220">
        <v>0</v>
      </c>
      <c r="N220" s="6">
        <v>0</v>
      </c>
      <c r="R220">
        <v>0</v>
      </c>
      <c r="S220">
        <v>0</v>
      </c>
      <c r="AB220" s="6"/>
      <c r="AC220" s="6"/>
      <c r="AD220" s="6"/>
      <c r="AK220" s="1"/>
      <c r="AL220" s="6"/>
      <c r="AM220" s="6"/>
      <c r="AN220" s="6"/>
    </row>
    <row r="221" spans="3:40" x14ac:dyDescent="0.3">
      <c r="C221" s="6">
        <v>0</v>
      </c>
      <c r="D221" s="6">
        <v>0</v>
      </c>
      <c r="H221">
        <v>0</v>
      </c>
      <c r="I221">
        <v>0</v>
      </c>
      <c r="M221">
        <v>0</v>
      </c>
      <c r="N221" s="6">
        <v>0</v>
      </c>
      <c r="R221">
        <v>0</v>
      </c>
      <c r="S221">
        <v>0</v>
      </c>
      <c r="AB221" s="6"/>
      <c r="AC221" s="6"/>
      <c r="AD221" s="6"/>
      <c r="AK221" s="1"/>
      <c r="AL221" s="6"/>
      <c r="AM221" s="6"/>
      <c r="AN221" s="6"/>
    </row>
    <row r="222" spans="3:40" x14ac:dyDescent="0.3">
      <c r="C222" s="6">
        <v>0</v>
      </c>
      <c r="D222" s="6">
        <v>0</v>
      </c>
      <c r="H222">
        <v>0</v>
      </c>
      <c r="I222">
        <v>0</v>
      </c>
      <c r="M222">
        <v>0</v>
      </c>
      <c r="N222" s="6">
        <v>0</v>
      </c>
      <c r="R222">
        <v>7950000</v>
      </c>
      <c r="S222">
        <v>1826806.6500000004</v>
      </c>
      <c r="AB222" s="6"/>
      <c r="AC222" s="6"/>
      <c r="AD222" s="6"/>
      <c r="AK222" s="1"/>
      <c r="AL222" s="6"/>
      <c r="AM222" s="6"/>
      <c r="AN222" s="6"/>
    </row>
    <row r="223" spans="3:40" x14ac:dyDescent="0.3">
      <c r="C223" s="6">
        <v>0</v>
      </c>
      <c r="D223" s="6">
        <v>0</v>
      </c>
      <c r="H223">
        <v>0</v>
      </c>
      <c r="I223">
        <v>0</v>
      </c>
      <c r="M223">
        <v>0</v>
      </c>
      <c r="N223" s="6">
        <v>0</v>
      </c>
      <c r="R223">
        <v>0</v>
      </c>
      <c r="S223">
        <v>0</v>
      </c>
      <c r="AB223" s="6"/>
      <c r="AC223" s="6"/>
      <c r="AD223" s="6"/>
      <c r="AK223" s="1"/>
      <c r="AL223" s="6"/>
      <c r="AM223" s="6"/>
      <c r="AN223" s="6"/>
    </row>
    <row r="224" spans="3:40" x14ac:dyDescent="0.3">
      <c r="C224" s="6">
        <v>0</v>
      </c>
      <c r="D224" s="6">
        <v>0</v>
      </c>
      <c r="H224">
        <v>0</v>
      </c>
      <c r="I224">
        <v>0</v>
      </c>
      <c r="M224">
        <v>0</v>
      </c>
      <c r="N224" s="6">
        <v>0</v>
      </c>
      <c r="R224">
        <v>0</v>
      </c>
      <c r="S224">
        <v>0</v>
      </c>
      <c r="AB224" s="6"/>
      <c r="AC224" s="6"/>
      <c r="AD224" s="6"/>
      <c r="AK224" s="1"/>
      <c r="AL224" s="6"/>
      <c r="AM224" s="6"/>
      <c r="AN224" s="6"/>
    </row>
    <row r="225" spans="3:40" x14ac:dyDescent="0.3">
      <c r="C225" s="6">
        <v>58888888.888888903</v>
      </c>
      <c r="D225" s="6">
        <v>19065438.086419694</v>
      </c>
      <c r="H225">
        <v>0</v>
      </c>
      <c r="I225">
        <v>0</v>
      </c>
      <c r="M225">
        <v>0</v>
      </c>
      <c r="N225" s="6">
        <v>0</v>
      </c>
      <c r="R225">
        <v>0</v>
      </c>
      <c r="S225">
        <v>0</v>
      </c>
      <c r="AB225" s="6"/>
      <c r="AC225" s="6"/>
      <c r="AD225" s="6"/>
      <c r="AK225" s="1"/>
      <c r="AL225" s="6"/>
      <c r="AM225" s="6"/>
      <c r="AN225" s="6"/>
    </row>
    <row r="226" spans="3:40" x14ac:dyDescent="0.3">
      <c r="C226" s="6">
        <v>0</v>
      </c>
      <c r="D226" s="6">
        <v>0</v>
      </c>
      <c r="H226">
        <v>0</v>
      </c>
      <c r="I226">
        <v>0</v>
      </c>
      <c r="M226">
        <v>0</v>
      </c>
      <c r="N226" s="6">
        <v>0</v>
      </c>
      <c r="R226">
        <v>0</v>
      </c>
      <c r="S226">
        <v>0</v>
      </c>
      <c r="AB226" s="6"/>
      <c r="AC226" s="6"/>
      <c r="AD226" s="6"/>
      <c r="AK226" s="1"/>
      <c r="AL226" s="6"/>
      <c r="AM226" s="6"/>
      <c r="AN226" s="6"/>
    </row>
    <row r="227" spans="3:40" x14ac:dyDescent="0.3">
      <c r="C227" s="6">
        <v>0</v>
      </c>
      <c r="D227" s="6">
        <v>0</v>
      </c>
      <c r="H227">
        <v>0</v>
      </c>
      <c r="I227">
        <v>0</v>
      </c>
      <c r="M227">
        <v>0</v>
      </c>
      <c r="N227" s="6">
        <v>0</v>
      </c>
      <c r="R227">
        <v>0</v>
      </c>
      <c r="S227">
        <v>0</v>
      </c>
      <c r="AB227" s="6"/>
      <c r="AC227" s="6"/>
      <c r="AD227" s="6"/>
      <c r="AK227" s="1"/>
      <c r="AL227" s="6"/>
      <c r="AM227" s="6"/>
      <c r="AN227" s="6"/>
    </row>
    <row r="228" spans="3:40" x14ac:dyDescent="0.3">
      <c r="C228" s="6">
        <v>0</v>
      </c>
      <c r="D228" s="6">
        <v>0</v>
      </c>
      <c r="H228">
        <v>0</v>
      </c>
      <c r="I228">
        <v>0</v>
      </c>
      <c r="M228">
        <v>0</v>
      </c>
      <c r="N228" s="6">
        <v>0</v>
      </c>
      <c r="R228">
        <v>7950000</v>
      </c>
      <c r="S228">
        <v>1674572.7624999993</v>
      </c>
      <c r="AB228" s="6"/>
      <c r="AC228" s="6"/>
      <c r="AD228" s="6"/>
      <c r="AK228" s="1"/>
      <c r="AL228" s="6"/>
      <c r="AM228" s="6"/>
      <c r="AN228" s="6"/>
    </row>
    <row r="229" spans="3:40" x14ac:dyDescent="0.3">
      <c r="C229" s="6">
        <v>0</v>
      </c>
      <c r="D229" s="6">
        <v>0</v>
      </c>
      <c r="H229">
        <v>0</v>
      </c>
      <c r="I229">
        <v>0</v>
      </c>
      <c r="M229">
        <v>0</v>
      </c>
      <c r="N229" s="6">
        <v>0</v>
      </c>
      <c r="R229">
        <v>0</v>
      </c>
      <c r="S229">
        <v>0</v>
      </c>
      <c r="AB229" s="6"/>
      <c r="AC229" s="6"/>
      <c r="AD229" s="6"/>
      <c r="AK229" s="1"/>
      <c r="AL229" s="6"/>
      <c r="AM229" s="6"/>
      <c r="AN229" s="6"/>
    </row>
    <row r="230" spans="3:40" x14ac:dyDescent="0.3">
      <c r="C230" s="6">
        <v>0</v>
      </c>
      <c r="D230" s="6">
        <v>0</v>
      </c>
      <c r="H230">
        <v>0</v>
      </c>
      <c r="I230">
        <v>0</v>
      </c>
      <c r="M230">
        <v>0</v>
      </c>
      <c r="N230" s="6">
        <v>0</v>
      </c>
      <c r="R230">
        <v>0</v>
      </c>
      <c r="S230">
        <v>0</v>
      </c>
      <c r="AB230" s="6"/>
      <c r="AC230" s="6"/>
      <c r="AD230" s="6"/>
      <c r="AK230" s="1"/>
      <c r="AL230" s="6"/>
      <c r="AM230" s="6"/>
      <c r="AN230" s="6"/>
    </row>
    <row r="231" spans="3:40" x14ac:dyDescent="0.3">
      <c r="C231" s="6">
        <v>58888888.888888903</v>
      </c>
      <c r="D231" s="6">
        <v>18141127.901234604</v>
      </c>
      <c r="H231">
        <v>0</v>
      </c>
      <c r="I231">
        <v>0</v>
      </c>
      <c r="M231">
        <v>0</v>
      </c>
      <c r="N231" s="6">
        <v>0</v>
      </c>
      <c r="R231">
        <v>0</v>
      </c>
      <c r="S231">
        <v>0</v>
      </c>
      <c r="AB231" s="6"/>
      <c r="AC231" s="6"/>
      <c r="AD231" s="6"/>
      <c r="AK231" s="1"/>
      <c r="AL231" s="6"/>
      <c r="AM231" s="6"/>
      <c r="AN231" s="6"/>
    </row>
    <row r="232" spans="3:40" x14ac:dyDescent="0.3">
      <c r="C232" s="6">
        <v>0</v>
      </c>
      <c r="D232" s="6">
        <v>0</v>
      </c>
      <c r="H232">
        <v>0</v>
      </c>
      <c r="I232">
        <v>0</v>
      </c>
      <c r="M232">
        <v>0</v>
      </c>
      <c r="N232" s="6">
        <v>0</v>
      </c>
      <c r="R232">
        <v>0</v>
      </c>
      <c r="S232">
        <v>0</v>
      </c>
      <c r="AB232" s="6"/>
      <c r="AC232" s="6"/>
      <c r="AD232" s="6"/>
      <c r="AK232" s="1"/>
      <c r="AL232" s="6"/>
      <c r="AM232" s="6"/>
      <c r="AN232" s="6"/>
    </row>
    <row r="233" spans="3:40" x14ac:dyDescent="0.3">
      <c r="C233" s="6">
        <v>0</v>
      </c>
      <c r="D233" s="6">
        <v>0</v>
      </c>
      <c r="H233">
        <v>0</v>
      </c>
      <c r="I233">
        <v>0</v>
      </c>
      <c r="M233">
        <v>0</v>
      </c>
      <c r="N233" s="6">
        <v>0</v>
      </c>
      <c r="R233">
        <v>0</v>
      </c>
      <c r="S233">
        <v>0</v>
      </c>
      <c r="AB233" s="6"/>
      <c r="AC233" s="6"/>
      <c r="AD233" s="6"/>
      <c r="AK233" s="1"/>
      <c r="AL233" s="6"/>
      <c r="AM233" s="6"/>
      <c r="AN233" s="6"/>
    </row>
    <row r="234" spans="3:40" x14ac:dyDescent="0.3">
      <c r="C234" s="6">
        <v>0</v>
      </c>
      <c r="D234" s="6">
        <v>0</v>
      </c>
      <c r="H234">
        <v>0</v>
      </c>
      <c r="I234">
        <v>0</v>
      </c>
      <c r="M234">
        <v>0</v>
      </c>
      <c r="N234" s="6">
        <v>0</v>
      </c>
      <c r="R234">
        <v>7950000</v>
      </c>
      <c r="S234">
        <v>1514020.0833333302</v>
      </c>
      <c r="AB234" s="6"/>
      <c r="AC234" s="6"/>
      <c r="AD234" s="6"/>
      <c r="AK234" s="1"/>
      <c r="AL234" s="6"/>
      <c r="AM234" s="6"/>
      <c r="AN234" s="6"/>
    </row>
    <row r="235" spans="3:40" x14ac:dyDescent="0.3">
      <c r="C235" s="6">
        <v>0</v>
      </c>
      <c r="D235" s="6">
        <v>0</v>
      </c>
      <c r="H235">
        <v>0</v>
      </c>
      <c r="I235">
        <v>0</v>
      </c>
      <c r="M235">
        <v>0</v>
      </c>
      <c r="N235" s="6">
        <v>0</v>
      </c>
      <c r="R235">
        <v>0</v>
      </c>
      <c r="S235">
        <v>0</v>
      </c>
      <c r="AB235" s="6"/>
      <c r="AC235" s="6"/>
      <c r="AD235" s="6"/>
      <c r="AK235" s="1"/>
      <c r="AL235" s="6"/>
      <c r="AM235" s="6"/>
      <c r="AN235" s="6"/>
    </row>
    <row r="236" spans="3:40" x14ac:dyDescent="0.3">
      <c r="C236" s="6">
        <v>0</v>
      </c>
      <c r="D236" s="6">
        <v>0</v>
      </c>
      <c r="H236">
        <v>0</v>
      </c>
      <c r="I236">
        <v>0</v>
      </c>
      <c r="M236">
        <v>0</v>
      </c>
      <c r="N236" s="6">
        <v>0</v>
      </c>
      <c r="R236">
        <v>0</v>
      </c>
      <c r="S236">
        <v>0</v>
      </c>
      <c r="AB236" s="6"/>
      <c r="AC236" s="6"/>
      <c r="AD236" s="6"/>
      <c r="AK236" s="1"/>
      <c r="AL236" s="6"/>
      <c r="AM236" s="6"/>
      <c r="AN236" s="6"/>
    </row>
    <row r="237" spans="3:40" x14ac:dyDescent="0.3">
      <c r="C237" s="6">
        <v>58888888.888888903</v>
      </c>
      <c r="D237" s="6">
        <v>16730014.351851799</v>
      </c>
      <c r="H237">
        <v>0</v>
      </c>
      <c r="I237">
        <v>0</v>
      </c>
      <c r="M237">
        <v>0</v>
      </c>
      <c r="N237" s="6">
        <v>0</v>
      </c>
      <c r="R237">
        <v>0</v>
      </c>
      <c r="S237">
        <v>0</v>
      </c>
      <c r="AB237" s="6"/>
      <c r="AC237" s="6"/>
      <c r="AD237" s="6"/>
      <c r="AK237" s="1"/>
      <c r="AL237" s="6"/>
      <c r="AM237" s="6"/>
      <c r="AN237" s="6"/>
    </row>
    <row r="238" spans="3:40" x14ac:dyDescent="0.3">
      <c r="C238" s="6">
        <v>0</v>
      </c>
      <c r="D238" s="6">
        <v>0</v>
      </c>
      <c r="H238">
        <v>0</v>
      </c>
      <c r="I238">
        <v>0</v>
      </c>
      <c r="M238">
        <v>0</v>
      </c>
      <c r="N238" s="6">
        <v>0</v>
      </c>
      <c r="R238">
        <v>0</v>
      </c>
      <c r="S238">
        <v>0</v>
      </c>
      <c r="AB238" s="6"/>
      <c r="AC238" s="6"/>
      <c r="AD238" s="6"/>
      <c r="AK238" s="1"/>
      <c r="AL238" s="6"/>
      <c r="AM238" s="6"/>
      <c r="AN238" s="6"/>
    </row>
    <row r="239" spans="3:40" x14ac:dyDescent="0.3">
      <c r="C239" s="6">
        <v>0</v>
      </c>
      <c r="D239" s="6">
        <v>0</v>
      </c>
      <c r="H239">
        <v>0</v>
      </c>
      <c r="I239">
        <v>0</v>
      </c>
      <c r="M239">
        <v>0</v>
      </c>
      <c r="N239" s="6">
        <v>0</v>
      </c>
      <c r="R239">
        <v>0</v>
      </c>
      <c r="S239">
        <v>0</v>
      </c>
      <c r="AB239" s="6"/>
      <c r="AC239" s="6"/>
      <c r="AD239" s="6"/>
      <c r="AK239" s="1"/>
      <c r="AL239" s="6"/>
      <c r="AM239" s="6"/>
      <c r="AN239" s="6"/>
    </row>
    <row r="240" spans="3:40" x14ac:dyDescent="0.3">
      <c r="C240" s="6">
        <v>0</v>
      </c>
      <c r="D240" s="6">
        <v>0</v>
      </c>
      <c r="H240">
        <v>0</v>
      </c>
      <c r="I240">
        <v>0</v>
      </c>
      <c r="M240">
        <v>0</v>
      </c>
      <c r="N240" s="6">
        <v>0</v>
      </c>
      <c r="R240">
        <v>7950000</v>
      </c>
      <c r="S240">
        <v>1370104.9875000007</v>
      </c>
      <c r="AB240" s="6"/>
      <c r="AC240" s="6"/>
      <c r="AD240" s="6"/>
      <c r="AK240" s="1"/>
      <c r="AL240" s="6"/>
      <c r="AM240" s="6"/>
      <c r="AN240" s="6"/>
    </row>
    <row r="241" spans="3:40" x14ac:dyDescent="0.3">
      <c r="C241" s="6">
        <v>0</v>
      </c>
      <c r="D241" s="6">
        <v>0</v>
      </c>
      <c r="H241">
        <v>0</v>
      </c>
      <c r="I241">
        <v>0</v>
      </c>
      <c r="M241">
        <v>0</v>
      </c>
      <c r="N241" s="6">
        <v>0</v>
      </c>
      <c r="R241">
        <v>0</v>
      </c>
      <c r="S241">
        <v>0</v>
      </c>
      <c r="AB241" s="6"/>
      <c r="AC241" s="6"/>
      <c r="AD241" s="6"/>
      <c r="AK241" s="1"/>
      <c r="AL241" s="6"/>
      <c r="AM241" s="6"/>
      <c r="AN241" s="6"/>
    </row>
    <row r="242" spans="3:40" x14ac:dyDescent="0.3">
      <c r="C242" s="6">
        <v>0</v>
      </c>
      <c r="D242" s="6">
        <v>0</v>
      </c>
      <c r="H242">
        <v>0</v>
      </c>
      <c r="I242">
        <v>0</v>
      </c>
      <c r="M242">
        <v>0</v>
      </c>
      <c r="N242" s="6">
        <v>0</v>
      </c>
      <c r="R242">
        <v>0</v>
      </c>
      <c r="S242">
        <v>0</v>
      </c>
      <c r="AB242" s="6"/>
      <c r="AC242" s="6"/>
      <c r="AD242" s="6"/>
      <c r="AK242" s="1"/>
      <c r="AL242" s="6"/>
      <c r="AM242" s="6"/>
      <c r="AN242" s="6"/>
    </row>
    <row r="243" spans="3:40" x14ac:dyDescent="0.3">
      <c r="C243" s="6">
        <v>58888888.888888903</v>
      </c>
      <c r="D243" s="6">
        <v>15873486.913580202</v>
      </c>
      <c r="H243">
        <v>0</v>
      </c>
      <c r="I243">
        <v>0</v>
      </c>
      <c r="M243">
        <v>0</v>
      </c>
      <c r="N243" s="6">
        <v>0</v>
      </c>
      <c r="R243">
        <v>0</v>
      </c>
      <c r="S243">
        <v>0</v>
      </c>
      <c r="AB243" s="6"/>
      <c r="AC243" s="6"/>
      <c r="AD243" s="6"/>
      <c r="AK243" s="1"/>
      <c r="AL243" s="6"/>
      <c r="AM243" s="6"/>
      <c r="AN243" s="6"/>
    </row>
    <row r="244" spans="3:40" x14ac:dyDescent="0.3">
      <c r="C244" s="6">
        <v>0</v>
      </c>
      <c r="D244" s="6">
        <v>0</v>
      </c>
      <c r="H244">
        <v>0</v>
      </c>
      <c r="I244">
        <v>0</v>
      </c>
      <c r="M244">
        <v>0</v>
      </c>
      <c r="N244" s="6">
        <v>0</v>
      </c>
      <c r="R244">
        <v>0</v>
      </c>
      <c r="S244">
        <v>0</v>
      </c>
      <c r="AB244" s="6"/>
      <c r="AC244" s="6"/>
      <c r="AD244" s="6"/>
      <c r="AK244" s="1"/>
      <c r="AL244" s="6"/>
      <c r="AM244" s="6"/>
      <c r="AN244" s="6"/>
    </row>
    <row r="245" spans="3:40" x14ac:dyDescent="0.3">
      <c r="C245" s="6">
        <v>0</v>
      </c>
      <c r="D245" s="6">
        <v>0</v>
      </c>
      <c r="H245">
        <v>0</v>
      </c>
      <c r="I245">
        <v>0</v>
      </c>
      <c r="M245">
        <v>0</v>
      </c>
      <c r="N245" s="6">
        <v>0</v>
      </c>
      <c r="R245">
        <v>0</v>
      </c>
      <c r="S245">
        <v>0</v>
      </c>
      <c r="AB245" s="6"/>
      <c r="AC245" s="6"/>
      <c r="AD245" s="6"/>
      <c r="AK245" s="1"/>
      <c r="AL245" s="6"/>
      <c r="AM245" s="6"/>
      <c r="AN245" s="6"/>
    </row>
    <row r="246" spans="3:40" x14ac:dyDescent="0.3">
      <c r="C246" s="6">
        <v>0</v>
      </c>
      <c r="D246" s="6">
        <v>0</v>
      </c>
      <c r="H246">
        <v>0</v>
      </c>
      <c r="I246">
        <v>0</v>
      </c>
      <c r="M246">
        <v>0</v>
      </c>
      <c r="N246" s="6">
        <v>0</v>
      </c>
      <c r="R246">
        <v>7950000</v>
      </c>
      <c r="S246">
        <v>1211216.0666666701</v>
      </c>
      <c r="AB246" s="6"/>
      <c r="AC246" s="6"/>
      <c r="AD246" s="6"/>
      <c r="AK246" s="1"/>
      <c r="AL246" s="6"/>
      <c r="AM246" s="6"/>
      <c r="AN246" s="6"/>
    </row>
    <row r="247" spans="3:40" x14ac:dyDescent="0.3">
      <c r="C247" s="6">
        <v>0</v>
      </c>
      <c r="D247" s="6">
        <v>0</v>
      </c>
      <c r="H247">
        <v>0</v>
      </c>
      <c r="I247">
        <v>0</v>
      </c>
      <c r="M247">
        <v>0</v>
      </c>
      <c r="N247" s="6">
        <v>0</v>
      </c>
      <c r="R247">
        <v>0</v>
      </c>
      <c r="S247">
        <v>0</v>
      </c>
      <c r="AB247" s="6"/>
      <c r="AC247" s="6"/>
      <c r="AD247" s="6"/>
      <c r="AK247" s="1"/>
      <c r="AL247" s="6"/>
      <c r="AM247" s="6"/>
      <c r="AN247" s="6"/>
    </row>
    <row r="248" spans="3:40" x14ac:dyDescent="0.3">
      <c r="C248" s="6">
        <v>0</v>
      </c>
      <c r="D248" s="6">
        <v>0</v>
      </c>
      <c r="H248">
        <v>0</v>
      </c>
      <c r="I248">
        <v>0</v>
      </c>
      <c r="M248">
        <v>0</v>
      </c>
      <c r="N248" s="6">
        <v>0</v>
      </c>
      <c r="R248">
        <v>0</v>
      </c>
      <c r="S248">
        <v>0</v>
      </c>
      <c r="AB248" s="6"/>
      <c r="AC248" s="6"/>
      <c r="AD248" s="6"/>
      <c r="AK248" s="1"/>
      <c r="AL248" s="6"/>
      <c r="AM248" s="6"/>
      <c r="AN248" s="6"/>
    </row>
    <row r="249" spans="3:40" x14ac:dyDescent="0.3">
      <c r="C249" s="6">
        <v>58888888.888888903</v>
      </c>
      <c r="D249" s="6">
        <v>14499345.771604903</v>
      </c>
      <c r="H249">
        <v>0</v>
      </c>
      <c r="I249">
        <v>0</v>
      </c>
      <c r="M249">
        <v>0</v>
      </c>
      <c r="N249" s="6">
        <v>0</v>
      </c>
      <c r="R249">
        <v>0</v>
      </c>
      <c r="S249">
        <v>0</v>
      </c>
      <c r="AB249" s="6"/>
      <c r="AC249" s="6"/>
      <c r="AD249" s="6"/>
      <c r="AK249" s="1"/>
      <c r="AL249" s="6"/>
      <c r="AM249" s="6"/>
      <c r="AN249" s="6"/>
    </row>
    <row r="250" spans="3:40" x14ac:dyDescent="0.3">
      <c r="C250" s="6">
        <v>0</v>
      </c>
      <c r="D250" s="6">
        <v>0</v>
      </c>
      <c r="H250">
        <v>0</v>
      </c>
      <c r="I250">
        <v>0</v>
      </c>
      <c r="M250">
        <v>0</v>
      </c>
      <c r="N250" s="6">
        <v>0</v>
      </c>
      <c r="R250">
        <v>0</v>
      </c>
      <c r="S250">
        <v>0</v>
      </c>
      <c r="AB250" s="6"/>
      <c r="AC250" s="6"/>
      <c r="AD250" s="6"/>
      <c r="AK250" s="1"/>
      <c r="AL250" s="6"/>
      <c r="AM250" s="6"/>
      <c r="AN250" s="6"/>
    </row>
    <row r="251" spans="3:40" x14ac:dyDescent="0.3">
      <c r="C251" s="6">
        <v>0</v>
      </c>
      <c r="D251" s="6">
        <v>0</v>
      </c>
      <c r="H251">
        <v>0</v>
      </c>
      <c r="I251">
        <v>0</v>
      </c>
      <c r="M251">
        <v>0</v>
      </c>
      <c r="N251" s="6">
        <v>0</v>
      </c>
      <c r="R251">
        <v>0</v>
      </c>
      <c r="S251">
        <v>0</v>
      </c>
      <c r="AB251" s="6"/>
      <c r="AC251" s="6"/>
      <c r="AD251" s="6"/>
      <c r="AK251" s="1"/>
      <c r="AL251" s="6"/>
      <c r="AM251" s="6"/>
      <c r="AN251" s="6"/>
    </row>
    <row r="252" spans="3:40" x14ac:dyDescent="0.3">
      <c r="C252" s="6">
        <v>0</v>
      </c>
      <c r="D252" s="6">
        <v>0</v>
      </c>
      <c r="H252">
        <v>0</v>
      </c>
      <c r="I252">
        <v>0</v>
      </c>
      <c r="M252">
        <v>0</v>
      </c>
      <c r="N252" s="6">
        <v>0</v>
      </c>
      <c r="R252">
        <v>7950000</v>
      </c>
      <c r="S252">
        <v>1065637.2125000004</v>
      </c>
      <c r="AB252" s="6"/>
      <c r="AC252" s="6"/>
      <c r="AD252" s="6"/>
      <c r="AK252" s="1"/>
      <c r="AL252" s="6"/>
      <c r="AM252" s="6"/>
      <c r="AN252" s="6"/>
    </row>
    <row r="253" spans="3:40" x14ac:dyDescent="0.3">
      <c r="C253" s="6">
        <v>0</v>
      </c>
      <c r="D253" s="6">
        <v>0</v>
      </c>
      <c r="H253">
        <v>0</v>
      </c>
      <c r="I253">
        <v>0</v>
      </c>
      <c r="M253">
        <v>0</v>
      </c>
      <c r="N253" s="6">
        <v>0</v>
      </c>
      <c r="R253">
        <v>0</v>
      </c>
      <c r="S253">
        <v>0</v>
      </c>
      <c r="AB253" s="6"/>
      <c r="AC253" s="6"/>
      <c r="AD253" s="6"/>
      <c r="AK253" s="1"/>
      <c r="AL253" s="6"/>
      <c r="AM253" s="6"/>
      <c r="AN253" s="6"/>
    </row>
    <row r="254" spans="3:40" x14ac:dyDescent="0.3">
      <c r="C254" s="6">
        <v>0</v>
      </c>
      <c r="D254" s="6">
        <v>0</v>
      </c>
      <c r="H254">
        <v>0</v>
      </c>
      <c r="I254">
        <v>0</v>
      </c>
      <c r="M254">
        <v>0</v>
      </c>
      <c r="N254" s="6">
        <v>0</v>
      </c>
      <c r="R254">
        <v>0</v>
      </c>
      <c r="S254">
        <v>0</v>
      </c>
      <c r="AB254" s="6"/>
      <c r="AC254" s="6"/>
      <c r="AD254" s="6"/>
      <c r="AK254" s="1"/>
      <c r="AL254" s="6"/>
      <c r="AM254" s="6"/>
      <c r="AN254" s="6"/>
    </row>
    <row r="255" spans="3:40" x14ac:dyDescent="0.3">
      <c r="C255" s="6">
        <v>58888888.888888903</v>
      </c>
      <c r="D255" s="6">
        <v>13605845.925925903</v>
      </c>
      <c r="H255">
        <v>0</v>
      </c>
      <c r="I255">
        <v>0</v>
      </c>
      <c r="M255">
        <v>0</v>
      </c>
      <c r="N255" s="6">
        <v>0</v>
      </c>
      <c r="R255">
        <v>0</v>
      </c>
      <c r="S255">
        <v>0</v>
      </c>
      <c r="AB255" s="6"/>
      <c r="AC255" s="6"/>
      <c r="AD255" s="6"/>
      <c r="AK255" s="1"/>
      <c r="AL255" s="6"/>
      <c r="AM255" s="6"/>
      <c r="AN255" s="6"/>
    </row>
    <row r="256" spans="3:40" x14ac:dyDescent="0.3">
      <c r="C256" s="6">
        <v>0</v>
      </c>
      <c r="D256" s="6">
        <v>0</v>
      </c>
      <c r="H256">
        <v>0</v>
      </c>
      <c r="I256">
        <v>0</v>
      </c>
      <c r="M256">
        <v>0</v>
      </c>
      <c r="N256" s="6">
        <v>0</v>
      </c>
      <c r="R256">
        <v>0</v>
      </c>
      <c r="S256">
        <v>0</v>
      </c>
      <c r="AB256" s="6"/>
      <c r="AC256" s="6"/>
      <c r="AD256" s="6"/>
      <c r="AK256" s="1"/>
      <c r="AL256" s="6"/>
      <c r="AM256" s="6"/>
      <c r="AN256" s="6"/>
    </row>
    <row r="257" spans="3:40" x14ac:dyDescent="0.3">
      <c r="C257" s="6">
        <v>0</v>
      </c>
      <c r="D257" s="6">
        <v>0</v>
      </c>
      <c r="H257">
        <v>0</v>
      </c>
      <c r="I257">
        <v>0</v>
      </c>
      <c r="M257">
        <v>0</v>
      </c>
      <c r="N257" s="6">
        <v>0</v>
      </c>
      <c r="R257">
        <v>0</v>
      </c>
      <c r="S257">
        <v>0</v>
      </c>
      <c r="AB257" s="6"/>
      <c r="AC257" s="6"/>
      <c r="AD257" s="6"/>
      <c r="AK257" s="1"/>
      <c r="AL257" s="6"/>
      <c r="AM257" s="6"/>
      <c r="AN257" s="6"/>
    </row>
    <row r="258" spans="3:40" x14ac:dyDescent="0.3">
      <c r="C258" s="6">
        <v>0</v>
      </c>
      <c r="D258" s="6">
        <v>0</v>
      </c>
      <c r="H258">
        <v>0</v>
      </c>
      <c r="I258">
        <v>0</v>
      </c>
      <c r="M258">
        <v>0</v>
      </c>
      <c r="N258" s="6">
        <v>0</v>
      </c>
      <c r="R258">
        <v>7950000</v>
      </c>
      <c r="S258">
        <v>908412.05000000075</v>
      </c>
      <c r="AB258" s="6"/>
      <c r="AC258" s="6"/>
      <c r="AD258" s="6"/>
      <c r="AK258" s="1"/>
      <c r="AL258" s="6"/>
      <c r="AM258" s="6"/>
      <c r="AN258" s="6"/>
    </row>
    <row r="259" spans="3:40" x14ac:dyDescent="0.3">
      <c r="C259" s="6">
        <v>0</v>
      </c>
      <c r="D259" s="6">
        <v>0</v>
      </c>
      <c r="H259">
        <v>0</v>
      </c>
      <c r="I259">
        <v>0</v>
      </c>
      <c r="M259">
        <v>0</v>
      </c>
      <c r="N259" s="6">
        <v>0</v>
      </c>
      <c r="R259">
        <v>0</v>
      </c>
      <c r="S259">
        <v>0</v>
      </c>
      <c r="AB259" s="6"/>
      <c r="AC259" s="6"/>
      <c r="AD259" s="6"/>
      <c r="AK259" s="1"/>
      <c r="AL259" s="6"/>
      <c r="AM259" s="6"/>
      <c r="AN259" s="6"/>
    </row>
    <row r="260" spans="3:40" x14ac:dyDescent="0.3">
      <c r="C260" s="6">
        <v>0</v>
      </c>
      <c r="D260" s="6">
        <v>0</v>
      </c>
      <c r="H260">
        <v>0</v>
      </c>
      <c r="I260">
        <v>0</v>
      </c>
      <c r="M260">
        <v>0</v>
      </c>
      <c r="N260" s="6">
        <v>0</v>
      </c>
      <c r="R260">
        <v>0</v>
      </c>
      <c r="S260">
        <v>0</v>
      </c>
      <c r="AB260" s="6"/>
      <c r="AC260" s="6"/>
      <c r="AD260" s="6"/>
      <c r="AK260" s="1"/>
      <c r="AL260" s="6"/>
      <c r="AM260" s="6"/>
      <c r="AN260" s="6"/>
    </row>
    <row r="261" spans="3:40" x14ac:dyDescent="0.3">
      <c r="C261" s="6">
        <v>58888888.888888903</v>
      </c>
      <c r="D261" s="6">
        <v>12268677.191357993</v>
      </c>
      <c r="H261">
        <v>0</v>
      </c>
      <c r="I261">
        <v>0</v>
      </c>
      <c r="M261">
        <v>0</v>
      </c>
      <c r="N261" s="6">
        <v>0</v>
      </c>
      <c r="R261">
        <v>0</v>
      </c>
      <c r="S261">
        <v>0</v>
      </c>
      <c r="AB261" s="6"/>
      <c r="AC261" s="6"/>
      <c r="AD261" s="6"/>
      <c r="AK261" s="1"/>
      <c r="AL261" s="6"/>
      <c r="AM261" s="6"/>
      <c r="AN261" s="6"/>
    </row>
    <row r="262" spans="3:40" x14ac:dyDescent="0.3">
      <c r="C262" s="6">
        <v>0</v>
      </c>
      <c r="D262" s="6">
        <v>0</v>
      </c>
      <c r="H262">
        <v>0</v>
      </c>
      <c r="I262">
        <v>0</v>
      </c>
      <c r="M262">
        <v>0</v>
      </c>
      <c r="N262" s="6">
        <v>0</v>
      </c>
      <c r="R262">
        <v>0</v>
      </c>
      <c r="S262">
        <v>0</v>
      </c>
      <c r="AB262" s="6"/>
      <c r="AC262" s="6"/>
      <c r="AD262" s="6"/>
      <c r="AK262" s="1"/>
      <c r="AL262" s="6"/>
      <c r="AM262" s="6"/>
      <c r="AN262" s="6"/>
    </row>
    <row r="263" spans="3:40" x14ac:dyDescent="0.3">
      <c r="C263" s="6">
        <v>0</v>
      </c>
      <c r="D263" s="6">
        <v>0</v>
      </c>
      <c r="H263">
        <v>0</v>
      </c>
      <c r="I263">
        <v>0</v>
      </c>
      <c r="M263">
        <v>0</v>
      </c>
      <c r="N263" s="6">
        <v>0</v>
      </c>
      <c r="R263">
        <v>0</v>
      </c>
      <c r="S263">
        <v>0</v>
      </c>
      <c r="AB263" s="6"/>
      <c r="AC263" s="6"/>
      <c r="AD263" s="6"/>
      <c r="AK263" s="1"/>
      <c r="AL263" s="6"/>
      <c r="AM263" s="6"/>
      <c r="AN263" s="6"/>
    </row>
    <row r="264" spans="3:40" x14ac:dyDescent="0.3">
      <c r="C264" s="6">
        <v>0</v>
      </c>
      <c r="D264" s="6">
        <v>0</v>
      </c>
      <c r="H264">
        <v>0</v>
      </c>
      <c r="I264">
        <v>0</v>
      </c>
      <c r="M264">
        <v>0</v>
      </c>
      <c r="N264" s="6">
        <v>0</v>
      </c>
      <c r="R264">
        <v>7950000</v>
      </c>
      <c r="S264">
        <v>761169.4375</v>
      </c>
      <c r="AB264" s="6"/>
      <c r="AC264" s="6"/>
      <c r="AD264" s="6"/>
      <c r="AK264" s="1"/>
      <c r="AL264" s="6"/>
      <c r="AM264" s="6"/>
      <c r="AN264" s="6"/>
    </row>
    <row r="265" spans="3:40" x14ac:dyDescent="0.3">
      <c r="C265" s="6">
        <v>0</v>
      </c>
      <c r="D265" s="6">
        <v>0</v>
      </c>
      <c r="H265">
        <v>0</v>
      </c>
      <c r="I265">
        <v>0</v>
      </c>
      <c r="M265">
        <v>0</v>
      </c>
      <c r="N265" s="6">
        <v>0</v>
      </c>
      <c r="R265">
        <v>0</v>
      </c>
      <c r="S265">
        <v>0</v>
      </c>
      <c r="AB265" s="6"/>
      <c r="AC265" s="6"/>
      <c r="AD265" s="6"/>
      <c r="AK265" s="1"/>
      <c r="AL265" s="6"/>
      <c r="AM265" s="6"/>
      <c r="AN265" s="6"/>
    </row>
    <row r="266" spans="3:40" x14ac:dyDescent="0.3">
      <c r="C266" s="6">
        <v>0</v>
      </c>
      <c r="D266" s="6">
        <v>0</v>
      </c>
      <c r="H266">
        <v>0</v>
      </c>
      <c r="I266">
        <v>0</v>
      </c>
      <c r="M266">
        <v>0</v>
      </c>
      <c r="N266" s="6">
        <v>0</v>
      </c>
      <c r="R266">
        <v>0</v>
      </c>
      <c r="S266">
        <v>0</v>
      </c>
      <c r="AB266" s="6"/>
      <c r="AC266" s="6"/>
      <c r="AD266" s="6"/>
      <c r="AK266" s="1"/>
      <c r="AL266" s="6"/>
      <c r="AM266" s="6"/>
      <c r="AN266" s="6"/>
    </row>
    <row r="267" spans="3:40" x14ac:dyDescent="0.3">
      <c r="C267" s="6">
        <v>58888888.888888903</v>
      </c>
      <c r="D267" s="6">
        <v>11338204.938271604</v>
      </c>
      <c r="H267">
        <v>0</v>
      </c>
      <c r="I267">
        <v>0</v>
      </c>
      <c r="M267">
        <v>0</v>
      </c>
      <c r="N267" s="6">
        <v>0</v>
      </c>
      <c r="R267">
        <v>0</v>
      </c>
      <c r="S267">
        <v>0</v>
      </c>
      <c r="AB267" s="6"/>
      <c r="AC267" s="6"/>
      <c r="AD267" s="6"/>
      <c r="AK267" s="1"/>
      <c r="AL267" s="6"/>
      <c r="AM267" s="6"/>
      <c r="AN267" s="6"/>
    </row>
    <row r="268" spans="3:40" x14ac:dyDescent="0.3">
      <c r="C268" s="6">
        <v>0</v>
      </c>
      <c r="D268" s="6">
        <v>0</v>
      </c>
      <c r="H268">
        <v>0</v>
      </c>
      <c r="I268">
        <v>0</v>
      </c>
      <c r="M268">
        <v>0</v>
      </c>
      <c r="N268" s="6">
        <v>0</v>
      </c>
      <c r="R268">
        <v>0</v>
      </c>
      <c r="S268">
        <v>0</v>
      </c>
      <c r="AB268" s="6"/>
      <c r="AC268" s="6"/>
      <c r="AD268" s="6"/>
      <c r="AK268" s="1"/>
      <c r="AL268" s="6"/>
      <c r="AM268" s="6"/>
      <c r="AN268" s="6"/>
    </row>
    <row r="269" spans="3:40" x14ac:dyDescent="0.3">
      <c r="C269" s="6">
        <v>0</v>
      </c>
      <c r="D269" s="6">
        <v>0</v>
      </c>
      <c r="H269">
        <v>0</v>
      </c>
      <c r="I269">
        <v>0</v>
      </c>
      <c r="M269">
        <v>0</v>
      </c>
      <c r="N269" s="6">
        <v>0</v>
      </c>
      <c r="R269">
        <v>0</v>
      </c>
      <c r="S269">
        <v>0</v>
      </c>
      <c r="AB269" s="6"/>
      <c r="AC269" s="6"/>
      <c r="AD269" s="6"/>
      <c r="AK269" s="1"/>
      <c r="AL269" s="6"/>
      <c r="AM269" s="6"/>
      <c r="AN269" s="6"/>
    </row>
    <row r="270" spans="3:40" x14ac:dyDescent="0.3">
      <c r="C270" s="6">
        <v>0</v>
      </c>
      <c r="D270" s="6">
        <v>0</v>
      </c>
      <c r="H270">
        <v>0</v>
      </c>
      <c r="I270">
        <v>0</v>
      </c>
      <c r="M270">
        <v>0</v>
      </c>
      <c r="N270" s="6">
        <v>0</v>
      </c>
      <c r="R270">
        <v>7950000</v>
      </c>
      <c r="S270">
        <v>608935.55000000075</v>
      </c>
      <c r="AB270" s="6"/>
      <c r="AC270" s="6"/>
      <c r="AD270" s="6"/>
      <c r="AK270" s="1"/>
      <c r="AL270" s="6"/>
      <c r="AM270" s="6"/>
      <c r="AN270" s="6"/>
    </row>
    <row r="271" spans="3:40" x14ac:dyDescent="0.3">
      <c r="C271" s="6">
        <v>0</v>
      </c>
      <c r="D271" s="6">
        <v>0</v>
      </c>
      <c r="H271">
        <v>0</v>
      </c>
      <c r="I271">
        <v>0</v>
      </c>
      <c r="M271">
        <v>0</v>
      </c>
      <c r="N271" s="6">
        <v>0</v>
      </c>
      <c r="R271">
        <v>0</v>
      </c>
      <c r="S271">
        <v>0</v>
      </c>
      <c r="AB271" s="6"/>
      <c r="AC271" s="6"/>
      <c r="AD271" s="6"/>
      <c r="AK271" s="1"/>
      <c r="AL271" s="6"/>
      <c r="AM271" s="6"/>
      <c r="AN271" s="6"/>
    </row>
    <row r="272" spans="3:40" x14ac:dyDescent="0.3">
      <c r="C272" s="6">
        <v>0</v>
      </c>
      <c r="D272" s="6">
        <v>0</v>
      </c>
      <c r="H272">
        <v>0</v>
      </c>
      <c r="I272">
        <v>0</v>
      </c>
      <c r="M272">
        <v>0</v>
      </c>
      <c r="N272" s="6">
        <v>0</v>
      </c>
      <c r="R272">
        <v>0</v>
      </c>
      <c r="S272">
        <v>0</v>
      </c>
      <c r="AB272" s="6"/>
      <c r="AC272" s="6"/>
      <c r="AD272" s="6"/>
      <c r="AK272" s="1"/>
      <c r="AL272" s="6"/>
      <c r="AM272" s="6"/>
      <c r="AN272" s="6"/>
    </row>
    <row r="273" spans="3:40" x14ac:dyDescent="0.3">
      <c r="C273" s="6">
        <v>58888888.888888903</v>
      </c>
      <c r="D273" s="6">
        <v>10093467.222222202</v>
      </c>
      <c r="H273">
        <v>0</v>
      </c>
      <c r="I273">
        <v>0</v>
      </c>
      <c r="M273">
        <v>0</v>
      </c>
      <c r="N273" s="6">
        <v>0</v>
      </c>
      <c r="R273">
        <v>0</v>
      </c>
      <c r="S273">
        <v>0</v>
      </c>
      <c r="AB273" s="6"/>
      <c r="AC273" s="6"/>
      <c r="AD273" s="6"/>
      <c r="AK273" s="1"/>
      <c r="AL273" s="6"/>
      <c r="AM273" s="6"/>
      <c r="AN273" s="6"/>
    </row>
    <row r="274" spans="3:40" x14ac:dyDescent="0.3">
      <c r="C274" s="6">
        <v>0</v>
      </c>
      <c r="D274" s="6">
        <v>0</v>
      </c>
      <c r="H274">
        <v>0</v>
      </c>
      <c r="I274">
        <v>0</v>
      </c>
      <c r="M274">
        <v>0</v>
      </c>
      <c r="N274" s="6">
        <v>0</v>
      </c>
      <c r="R274">
        <v>0</v>
      </c>
      <c r="S274">
        <v>0</v>
      </c>
      <c r="AB274" s="6"/>
      <c r="AC274" s="6"/>
      <c r="AD274" s="6"/>
      <c r="AK274" s="1"/>
      <c r="AL274" s="6"/>
      <c r="AM274" s="6"/>
      <c r="AN274" s="6"/>
    </row>
    <row r="275" spans="3:40" x14ac:dyDescent="0.3">
      <c r="C275" s="6">
        <v>0</v>
      </c>
      <c r="D275" s="6">
        <v>0</v>
      </c>
      <c r="H275">
        <v>0</v>
      </c>
      <c r="I275">
        <v>0</v>
      </c>
      <c r="M275">
        <v>0</v>
      </c>
      <c r="N275" s="6">
        <v>0</v>
      </c>
      <c r="R275">
        <v>0</v>
      </c>
      <c r="S275">
        <v>0</v>
      </c>
      <c r="AB275" s="6"/>
      <c r="AC275" s="6"/>
      <c r="AD275" s="6"/>
      <c r="AK275" s="1"/>
      <c r="AL275" s="6"/>
      <c r="AM275" s="6"/>
      <c r="AN275" s="6"/>
    </row>
    <row r="276" spans="3:40" x14ac:dyDescent="0.3">
      <c r="C276" s="6">
        <v>0</v>
      </c>
      <c r="D276" s="6">
        <v>0</v>
      </c>
      <c r="H276">
        <v>0</v>
      </c>
      <c r="I276">
        <v>0</v>
      </c>
      <c r="M276">
        <v>0</v>
      </c>
      <c r="N276" s="6">
        <v>0</v>
      </c>
      <c r="R276">
        <v>7950000</v>
      </c>
      <c r="S276">
        <v>456701.66249999963</v>
      </c>
      <c r="AB276" s="6"/>
      <c r="AC276" s="6"/>
      <c r="AD276" s="6"/>
      <c r="AK276" s="1"/>
      <c r="AL276" s="6"/>
      <c r="AM276" s="6"/>
      <c r="AN276" s="6"/>
    </row>
    <row r="277" spans="3:40" x14ac:dyDescent="0.3">
      <c r="C277" s="6">
        <v>0</v>
      </c>
      <c r="D277" s="6">
        <v>0</v>
      </c>
      <c r="H277">
        <v>0</v>
      </c>
      <c r="I277">
        <v>0</v>
      </c>
      <c r="M277">
        <v>0</v>
      </c>
      <c r="N277" s="6">
        <v>0</v>
      </c>
      <c r="R277">
        <v>0</v>
      </c>
      <c r="S277">
        <v>0</v>
      </c>
      <c r="AB277" s="6"/>
      <c r="AC277" s="6"/>
      <c r="AD277" s="6"/>
      <c r="AK277" s="1"/>
      <c r="AL277" s="6"/>
      <c r="AM277" s="6"/>
      <c r="AN277" s="6"/>
    </row>
    <row r="278" spans="3:40" x14ac:dyDescent="0.3">
      <c r="C278" s="6">
        <v>0</v>
      </c>
      <c r="D278" s="6">
        <v>0</v>
      </c>
      <c r="H278">
        <v>0</v>
      </c>
      <c r="I278">
        <v>0</v>
      </c>
      <c r="M278">
        <v>0</v>
      </c>
      <c r="N278" s="6">
        <v>0</v>
      </c>
      <c r="R278">
        <v>0</v>
      </c>
      <c r="S278">
        <v>0</v>
      </c>
      <c r="AB278" s="6"/>
      <c r="AC278" s="6"/>
      <c r="AD278" s="6"/>
      <c r="AK278" s="1"/>
      <c r="AL278" s="6"/>
      <c r="AM278" s="6"/>
      <c r="AN278" s="6"/>
    </row>
    <row r="279" spans="3:40" x14ac:dyDescent="0.3">
      <c r="C279" s="6">
        <v>58888888.888888903</v>
      </c>
      <c r="D279" s="6">
        <v>9070563.950617291</v>
      </c>
      <c r="H279">
        <v>0</v>
      </c>
      <c r="I279">
        <v>0</v>
      </c>
      <c r="M279">
        <v>0</v>
      </c>
      <c r="N279" s="6">
        <v>0</v>
      </c>
      <c r="R279">
        <v>0</v>
      </c>
      <c r="S279">
        <v>0</v>
      </c>
      <c r="AB279" s="6"/>
      <c r="AC279" s="6"/>
      <c r="AD279" s="6"/>
      <c r="AK279" s="1"/>
      <c r="AL279" s="6"/>
      <c r="AM279" s="6"/>
      <c r="AN279" s="6"/>
    </row>
    <row r="280" spans="3:40" x14ac:dyDescent="0.3">
      <c r="C280" s="6">
        <v>0</v>
      </c>
      <c r="D280" s="6">
        <v>0</v>
      </c>
      <c r="H280">
        <v>0</v>
      </c>
      <c r="I280">
        <v>0</v>
      </c>
      <c r="M280">
        <v>0</v>
      </c>
      <c r="N280" s="6">
        <v>0</v>
      </c>
      <c r="R280">
        <v>0</v>
      </c>
      <c r="S280">
        <v>0</v>
      </c>
      <c r="AB280" s="6"/>
      <c r="AC280" s="6"/>
      <c r="AD280" s="6"/>
      <c r="AK280" s="1"/>
      <c r="AL280" s="6"/>
      <c r="AM280" s="6"/>
      <c r="AN280" s="6"/>
    </row>
    <row r="281" spans="3:40" x14ac:dyDescent="0.3">
      <c r="C281" s="6">
        <v>0</v>
      </c>
      <c r="D281" s="6">
        <v>0</v>
      </c>
      <c r="H281">
        <v>0</v>
      </c>
      <c r="I281">
        <v>0</v>
      </c>
      <c r="M281">
        <v>0</v>
      </c>
      <c r="N281" s="6">
        <v>0</v>
      </c>
      <c r="R281">
        <v>0</v>
      </c>
      <c r="S281">
        <v>0</v>
      </c>
      <c r="AB281" s="6"/>
      <c r="AC281" s="6"/>
      <c r="AD281" s="6"/>
      <c r="AK281" s="1"/>
      <c r="AL281" s="6"/>
      <c r="AM281" s="6"/>
      <c r="AN281" s="6"/>
    </row>
    <row r="282" spans="3:40" x14ac:dyDescent="0.3">
      <c r="C282" s="6">
        <v>0</v>
      </c>
      <c r="D282" s="6">
        <v>0</v>
      </c>
      <c r="H282">
        <v>0</v>
      </c>
      <c r="I282">
        <v>0</v>
      </c>
      <c r="M282">
        <v>0</v>
      </c>
      <c r="N282" s="6">
        <v>0</v>
      </c>
      <c r="R282">
        <v>7950000</v>
      </c>
      <c r="S282">
        <v>302804.01666667033</v>
      </c>
      <c r="AB282" s="6"/>
      <c r="AC282" s="6"/>
      <c r="AD282" s="6"/>
      <c r="AK282" s="1"/>
      <c r="AL282" s="6"/>
      <c r="AM282" s="6"/>
      <c r="AN282" s="6"/>
    </row>
    <row r="283" spans="3:40" x14ac:dyDescent="0.3">
      <c r="C283" s="6">
        <v>0</v>
      </c>
      <c r="D283" s="6">
        <v>0</v>
      </c>
      <c r="H283">
        <v>0</v>
      </c>
      <c r="I283">
        <v>0</v>
      </c>
      <c r="M283">
        <v>0</v>
      </c>
      <c r="N283" s="6">
        <v>0</v>
      </c>
      <c r="R283">
        <v>0</v>
      </c>
      <c r="S283">
        <v>0</v>
      </c>
      <c r="AB283" s="6"/>
      <c r="AC283" s="6"/>
      <c r="AD283" s="6"/>
      <c r="AK283" s="1"/>
      <c r="AL283" s="6"/>
      <c r="AM283" s="6"/>
      <c r="AN283" s="6"/>
    </row>
    <row r="284" spans="3:40" x14ac:dyDescent="0.3">
      <c r="C284" s="6">
        <v>0</v>
      </c>
      <c r="D284" s="6">
        <v>0</v>
      </c>
      <c r="H284">
        <v>0</v>
      </c>
      <c r="I284">
        <v>0</v>
      </c>
      <c r="M284">
        <v>0</v>
      </c>
      <c r="N284" s="6">
        <v>0</v>
      </c>
      <c r="R284">
        <v>0</v>
      </c>
      <c r="S284">
        <v>0</v>
      </c>
      <c r="AB284" s="6"/>
      <c r="AC284" s="6"/>
      <c r="AD284" s="6"/>
      <c r="AK284" s="1"/>
      <c r="AL284" s="6"/>
      <c r="AM284" s="6"/>
      <c r="AN284" s="6"/>
    </row>
    <row r="285" spans="3:40" x14ac:dyDescent="0.3">
      <c r="C285" s="6">
        <v>58888888.888888903</v>
      </c>
      <c r="D285" s="6">
        <v>7807340.030864194</v>
      </c>
      <c r="H285">
        <v>0</v>
      </c>
      <c r="I285">
        <v>0</v>
      </c>
      <c r="M285">
        <v>0</v>
      </c>
      <c r="N285" s="6">
        <v>0</v>
      </c>
      <c r="R285">
        <v>0</v>
      </c>
      <c r="S285">
        <v>0</v>
      </c>
      <c r="AB285" s="6"/>
      <c r="AC285" s="6"/>
      <c r="AD285" s="6"/>
      <c r="AK285" s="1"/>
      <c r="AL285" s="6"/>
      <c r="AM285" s="6"/>
      <c r="AN285" s="6"/>
    </row>
    <row r="286" spans="3:40" x14ac:dyDescent="0.3">
      <c r="C286" s="6">
        <v>0</v>
      </c>
      <c r="D286" s="6">
        <v>0</v>
      </c>
      <c r="H286">
        <v>0</v>
      </c>
      <c r="I286">
        <v>0</v>
      </c>
      <c r="M286">
        <v>0</v>
      </c>
      <c r="N286" s="6">
        <v>0</v>
      </c>
      <c r="R286">
        <v>0</v>
      </c>
      <c r="S286">
        <v>0</v>
      </c>
      <c r="AB286" s="6"/>
      <c r="AC286" s="6"/>
      <c r="AD286" s="6"/>
      <c r="AK286" s="1"/>
      <c r="AL286" s="6"/>
      <c r="AM286" s="6"/>
      <c r="AN286" s="6"/>
    </row>
    <row r="287" spans="3:40" x14ac:dyDescent="0.3">
      <c r="C287" s="6">
        <v>0</v>
      </c>
      <c r="D287" s="6">
        <v>0</v>
      </c>
      <c r="H287">
        <v>0</v>
      </c>
      <c r="I287">
        <v>0</v>
      </c>
      <c r="M287">
        <v>0</v>
      </c>
      <c r="N287" s="6">
        <v>0</v>
      </c>
      <c r="R287">
        <v>0</v>
      </c>
      <c r="S287">
        <v>0</v>
      </c>
      <c r="AB287" s="6"/>
      <c r="AC287" s="6"/>
      <c r="AD287" s="6"/>
      <c r="AK287" s="1"/>
      <c r="AL287" s="6"/>
      <c r="AM287" s="6"/>
      <c r="AN287" s="6"/>
    </row>
    <row r="288" spans="3:40" x14ac:dyDescent="0.3">
      <c r="C288" s="6">
        <v>0</v>
      </c>
      <c r="D288" s="6">
        <v>0</v>
      </c>
      <c r="H288">
        <v>0</v>
      </c>
      <c r="I288">
        <v>0</v>
      </c>
      <c r="M288">
        <v>0</v>
      </c>
      <c r="N288" s="6">
        <v>0</v>
      </c>
      <c r="R288">
        <v>7950000</v>
      </c>
      <c r="S288">
        <v>152233.88750000019</v>
      </c>
      <c r="AB288" s="6"/>
      <c r="AC288" s="6"/>
      <c r="AD288" s="6"/>
      <c r="AK288" s="1"/>
      <c r="AL288" s="6"/>
      <c r="AM288" s="6"/>
      <c r="AN288" s="6"/>
    </row>
    <row r="289" spans="3:40" x14ac:dyDescent="0.3">
      <c r="C289" s="6">
        <v>0</v>
      </c>
      <c r="D289" s="6">
        <v>0</v>
      </c>
      <c r="H289">
        <v>0</v>
      </c>
      <c r="I289">
        <v>0</v>
      </c>
      <c r="M289">
        <v>0</v>
      </c>
      <c r="N289" s="6">
        <v>0</v>
      </c>
      <c r="R289">
        <v>0</v>
      </c>
      <c r="S289">
        <v>0</v>
      </c>
      <c r="AB289" s="6"/>
      <c r="AC289" s="6"/>
      <c r="AD289" s="6"/>
      <c r="AK289" s="1"/>
      <c r="AL289" s="6"/>
      <c r="AM289" s="6"/>
      <c r="AN289" s="6"/>
    </row>
    <row r="290" spans="3:40" x14ac:dyDescent="0.3">
      <c r="C290" s="6">
        <v>0</v>
      </c>
      <c r="D290" s="6">
        <v>0</v>
      </c>
      <c r="H290">
        <v>0</v>
      </c>
      <c r="I290">
        <v>0</v>
      </c>
      <c r="M290">
        <v>0</v>
      </c>
      <c r="N290" s="6">
        <v>0</v>
      </c>
      <c r="R290">
        <v>0</v>
      </c>
      <c r="S290">
        <v>0</v>
      </c>
      <c r="AB290" s="6"/>
      <c r="AC290" s="6"/>
      <c r="AD290" s="6"/>
      <c r="AK290" s="1"/>
      <c r="AL290" s="6"/>
      <c r="AM290" s="6"/>
      <c r="AN290" s="6"/>
    </row>
    <row r="291" spans="3:40" x14ac:dyDescent="0.3">
      <c r="C291" s="6">
        <v>58888888.888888903</v>
      </c>
      <c r="D291" s="6">
        <v>6802922.9629629999</v>
      </c>
      <c r="H291">
        <v>0</v>
      </c>
      <c r="I291">
        <v>0</v>
      </c>
      <c r="M291">
        <v>0</v>
      </c>
      <c r="N291" s="6">
        <v>0</v>
      </c>
      <c r="R291">
        <v>0</v>
      </c>
      <c r="S291">
        <v>0</v>
      </c>
      <c r="AB291" s="6"/>
      <c r="AC291" s="6"/>
      <c r="AD291" s="6"/>
      <c r="AK291" s="1"/>
      <c r="AL291" s="6"/>
      <c r="AM291" s="6"/>
      <c r="AN291" s="6"/>
    </row>
    <row r="292" spans="3:40" x14ac:dyDescent="0.3">
      <c r="C292" s="6">
        <v>0</v>
      </c>
      <c r="D292" s="6">
        <v>0</v>
      </c>
      <c r="H292">
        <v>0</v>
      </c>
      <c r="I292">
        <v>0</v>
      </c>
      <c r="M292">
        <v>0</v>
      </c>
      <c r="N292" s="6">
        <v>0</v>
      </c>
      <c r="R292">
        <v>0</v>
      </c>
      <c r="S292">
        <v>0</v>
      </c>
      <c r="AB292" s="6"/>
      <c r="AC292" s="6"/>
      <c r="AD292" s="6"/>
      <c r="AK292" s="1"/>
      <c r="AL292" s="6"/>
      <c r="AM292" s="6"/>
      <c r="AN292" s="6"/>
    </row>
    <row r="293" spans="3:40" x14ac:dyDescent="0.3">
      <c r="C293" s="6">
        <v>0</v>
      </c>
      <c r="D293" s="6">
        <v>0</v>
      </c>
      <c r="H293">
        <v>0</v>
      </c>
      <c r="I293">
        <v>0</v>
      </c>
      <c r="M293">
        <v>0</v>
      </c>
      <c r="N293" s="6">
        <v>0</v>
      </c>
      <c r="R293">
        <v>0</v>
      </c>
      <c r="S293">
        <v>0</v>
      </c>
      <c r="AB293" s="6"/>
      <c r="AC293" s="6"/>
      <c r="AD293" s="6"/>
      <c r="AK293" s="1"/>
      <c r="AL293" s="6"/>
      <c r="AM293" s="6"/>
      <c r="AN293" s="6"/>
    </row>
    <row r="294" spans="3:40" x14ac:dyDescent="0.3">
      <c r="C294" s="6">
        <v>0</v>
      </c>
      <c r="D294" s="6">
        <v>0</v>
      </c>
      <c r="H294">
        <v>0</v>
      </c>
      <c r="I294">
        <v>0</v>
      </c>
      <c r="M294">
        <v>0</v>
      </c>
      <c r="N294" s="6">
        <v>0</v>
      </c>
      <c r="R294">
        <v>0</v>
      </c>
      <c r="S294">
        <v>0</v>
      </c>
      <c r="AB294" s="6"/>
      <c r="AC294" s="6"/>
      <c r="AD294" s="6"/>
      <c r="AK294" s="1"/>
      <c r="AL294" s="6"/>
      <c r="AM294" s="6"/>
      <c r="AN294" s="6"/>
    </row>
    <row r="295" spans="3:40" x14ac:dyDescent="0.3">
      <c r="C295" s="6">
        <v>0</v>
      </c>
      <c r="D295" s="6">
        <v>0</v>
      </c>
      <c r="H295">
        <v>0</v>
      </c>
      <c r="I295">
        <v>0</v>
      </c>
      <c r="M295">
        <v>0</v>
      </c>
      <c r="N295" s="6">
        <v>0</v>
      </c>
      <c r="R295">
        <v>0</v>
      </c>
      <c r="S295">
        <v>0</v>
      </c>
      <c r="AB295" s="6"/>
      <c r="AC295" s="6"/>
      <c r="AD295" s="6"/>
      <c r="AK295" s="1"/>
      <c r="AL295" s="6"/>
      <c r="AM295" s="6"/>
      <c r="AN295" s="6"/>
    </row>
    <row r="296" spans="3:40" x14ac:dyDescent="0.3">
      <c r="C296" s="6">
        <v>0</v>
      </c>
      <c r="D296" s="6">
        <v>0</v>
      </c>
      <c r="H296">
        <v>0</v>
      </c>
      <c r="I296">
        <v>0</v>
      </c>
      <c r="M296">
        <v>0</v>
      </c>
      <c r="N296" s="6">
        <v>0</v>
      </c>
      <c r="R296">
        <v>0</v>
      </c>
      <c r="S296">
        <v>0</v>
      </c>
      <c r="AB296" s="6"/>
      <c r="AC296" s="6"/>
      <c r="AD296" s="6"/>
      <c r="AK296" s="1"/>
      <c r="AL296" s="6"/>
      <c r="AM296" s="6"/>
      <c r="AN296" s="6"/>
    </row>
    <row r="297" spans="3:40" x14ac:dyDescent="0.3">
      <c r="C297" s="6">
        <v>58888888.888888903</v>
      </c>
      <c r="D297" s="6">
        <v>5576671.4506172985</v>
      </c>
      <c r="H297">
        <v>0</v>
      </c>
      <c r="I297">
        <v>0</v>
      </c>
      <c r="M297">
        <v>0</v>
      </c>
      <c r="N297" s="6">
        <v>0</v>
      </c>
      <c r="R297">
        <v>0</v>
      </c>
      <c r="S297">
        <v>0</v>
      </c>
      <c r="AB297" s="6"/>
      <c r="AC297" s="6"/>
      <c r="AD297" s="6"/>
      <c r="AK297" s="1"/>
      <c r="AL297" s="6"/>
      <c r="AM297" s="6"/>
      <c r="AN297" s="6"/>
    </row>
    <row r="298" spans="3:40" x14ac:dyDescent="0.3">
      <c r="C298" s="6">
        <v>0</v>
      </c>
      <c r="D298" s="6">
        <v>0</v>
      </c>
      <c r="H298">
        <v>0</v>
      </c>
      <c r="I298">
        <v>0</v>
      </c>
      <c r="M298">
        <v>0</v>
      </c>
      <c r="N298" s="6">
        <v>0</v>
      </c>
      <c r="R298">
        <v>0</v>
      </c>
      <c r="S298">
        <v>0</v>
      </c>
      <c r="AB298" s="6"/>
      <c r="AC298" s="6"/>
      <c r="AD298" s="6"/>
      <c r="AK298" s="1"/>
      <c r="AL298" s="6"/>
      <c r="AM298" s="6"/>
      <c r="AN298" s="6"/>
    </row>
    <row r="299" spans="3:40" x14ac:dyDescent="0.3">
      <c r="C299" s="6">
        <v>0</v>
      </c>
      <c r="D299" s="6">
        <v>0</v>
      </c>
      <c r="H299">
        <v>0</v>
      </c>
      <c r="I299">
        <v>0</v>
      </c>
      <c r="M299">
        <v>0</v>
      </c>
      <c r="N299" s="6">
        <v>0</v>
      </c>
      <c r="R299">
        <v>0</v>
      </c>
      <c r="S299">
        <v>0</v>
      </c>
      <c r="AB299" s="6"/>
      <c r="AC299" s="6"/>
      <c r="AD299" s="6"/>
      <c r="AK299" s="1"/>
      <c r="AL299" s="6"/>
      <c r="AM299" s="6"/>
      <c r="AN299" s="6"/>
    </row>
    <row r="300" spans="3:40" x14ac:dyDescent="0.3">
      <c r="C300" s="6">
        <v>0</v>
      </c>
      <c r="D300" s="6">
        <v>0</v>
      </c>
      <c r="H300">
        <v>0</v>
      </c>
      <c r="I300">
        <v>0</v>
      </c>
      <c r="M300">
        <v>0</v>
      </c>
      <c r="N300" s="6">
        <v>0</v>
      </c>
      <c r="R300">
        <v>0</v>
      </c>
      <c r="S300">
        <v>0</v>
      </c>
      <c r="AB300" s="6"/>
      <c r="AC300" s="6"/>
      <c r="AD300" s="6"/>
      <c r="AK300" s="1"/>
      <c r="AL300" s="6"/>
      <c r="AM300" s="6"/>
      <c r="AN300" s="6"/>
    </row>
    <row r="301" spans="3:40" x14ac:dyDescent="0.3">
      <c r="C301" s="6">
        <v>0</v>
      </c>
      <c r="D301" s="6">
        <v>0</v>
      </c>
      <c r="H301">
        <v>0</v>
      </c>
      <c r="I301">
        <v>0</v>
      </c>
      <c r="M301">
        <v>0</v>
      </c>
      <c r="N301" s="6">
        <v>0</v>
      </c>
      <c r="R301">
        <v>0</v>
      </c>
      <c r="S301">
        <v>0</v>
      </c>
      <c r="AB301" s="6"/>
      <c r="AC301" s="6"/>
      <c r="AD301" s="6"/>
      <c r="AK301" s="1"/>
      <c r="AL301" s="6"/>
      <c r="AM301" s="6"/>
      <c r="AN301" s="6"/>
    </row>
    <row r="302" spans="3:40" x14ac:dyDescent="0.3">
      <c r="C302" s="6">
        <v>0</v>
      </c>
      <c r="D302" s="6">
        <v>0</v>
      </c>
      <c r="H302">
        <v>0</v>
      </c>
      <c r="I302">
        <v>0</v>
      </c>
      <c r="M302">
        <v>0</v>
      </c>
      <c r="N302" s="6">
        <v>0</v>
      </c>
      <c r="R302">
        <v>0</v>
      </c>
      <c r="S302">
        <v>0</v>
      </c>
      <c r="AB302" s="6"/>
      <c r="AC302" s="6"/>
      <c r="AD302" s="6"/>
      <c r="AK302" s="1"/>
      <c r="AL302" s="6"/>
      <c r="AM302" s="6"/>
      <c r="AN302" s="6"/>
    </row>
    <row r="303" spans="3:40" x14ac:dyDescent="0.3">
      <c r="C303" s="6">
        <v>58888888.888888903</v>
      </c>
      <c r="D303" s="6">
        <v>4535281.9753085971</v>
      </c>
      <c r="H303">
        <v>0</v>
      </c>
      <c r="I303">
        <v>0</v>
      </c>
      <c r="M303">
        <v>0</v>
      </c>
      <c r="N303" s="6">
        <v>0</v>
      </c>
      <c r="R303">
        <v>0</v>
      </c>
      <c r="S303">
        <v>0</v>
      </c>
      <c r="AB303" s="6"/>
      <c r="AC303" s="6"/>
      <c r="AD303" s="6"/>
      <c r="AK303" s="1"/>
      <c r="AL303" s="6"/>
      <c r="AM303" s="6"/>
      <c r="AN303" s="6"/>
    </row>
    <row r="304" spans="3:40" x14ac:dyDescent="0.3">
      <c r="C304" s="6">
        <v>0</v>
      </c>
      <c r="D304" s="6">
        <v>0</v>
      </c>
      <c r="H304">
        <v>0</v>
      </c>
      <c r="I304">
        <v>0</v>
      </c>
      <c r="M304">
        <v>0</v>
      </c>
      <c r="N304" s="6">
        <v>0</v>
      </c>
      <c r="R304">
        <v>0</v>
      </c>
      <c r="S304">
        <v>0</v>
      </c>
      <c r="AB304" s="6"/>
      <c r="AC304" s="6"/>
      <c r="AD304" s="6"/>
      <c r="AK304" s="1"/>
      <c r="AL304" s="6"/>
      <c r="AM304" s="6"/>
      <c r="AN304" s="6"/>
    </row>
    <row r="305" spans="3:40" x14ac:dyDescent="0.3">
      <c r="C305" s="6">
        <v>0</v>
      </c>
      <c r="D305" s="6">
        <v>0</v>
      </c>
      <c r="H305">
        <v>0</v>
      </c>
      <c r="I305">
        <v>0</v>
      </c>
      <c r="M305">
        <v>0</v>
      </c>
      <c r="N305" s="6">
        <v>0</v>
      </c>
      <c r="R305">
        <v>0</v>
      </c>
      <c r="S305">
        <v>0</v>
      </c>
      <c r="AB305" s="6"/>
      <c r="AC305" s="6"/>
      <c r="AD305" s="6"/>
      <c r="AK305" s="1"/>
      <c r="AL305" s="6"/>
      <c r="AM305" s="6"/>
      <c r="AN305" s="6"/>
    </row>
    <row r="306" spans="3:40" x14ac:dyDescent="0.3">
      <c r="C306" s="6">
        <v>0</v>
      </c>
      <c r="D306" s="6">
        <v>0</v>
      </c>
      <c r="H306">
        <v>0</v>
      </c>
      <c r="I306">
        <v>0</v>
      </c>
      <c r="M306">
        <v>0</v>
      </c>
      <c r="N306" s="6">
        <v>0</v>
      </c>
      <c r="R306">
        <v>0</v>
      </c>
      <c r="S306">
        <v>0</v>
      </c>
      <c r="AB306" s="6"/>
      <c r="AC306" s="6"/>
      <c r="AD306" s="6"/>
      <c r="AK306" s="1"/>
      <c r="AL306" s="6"/>
      <c r="AM306" s="6"/>
      <c r="AN306" s="6"/>
    </row>
    <row r="307" spans="3:40" x14ac:dyDescent="0.3">
      <c r="C307" s="6">
        <v>0</v>
      </c>
      <c r="D307" s="6">
        <v>0</v>
      </c>
      <c r="H307">
        <v>0</v>
      </c>
      <c r="I307">
        <v>0</v>
      </c>
      <c r="M307">
        <v>0</v>
      </c>
      <c r="N307">
        <v>0</v>
      </c>
      <c r="R307">
        <v>0</v>
      </c>
      <c r="S307">
        <v>0</v>
      </c>
    </row>
    <row r="308" spans="3:40" x14ac:dyDescent="0.3">
      <c r="C308" s="6">
        <v>0</v>
      </c>
      <c r="D308" s="6">
        <v>0</v>
      </c>
      <c r="H308">
        <v>0</v>
      </c>
      <c r="I308">
        <v>0</v>
      </c>
      <c r="M308">
        <v>0</v>
      </c>
      <c r="N308">
        <v>0</v>
      </c>
      <c r="R308">
        <v>0</v>
      </c>
      <c r="S308">
        <v>0</v>
      </c>
    </row>
    <row r="309" spans="3:40" x14ac:dyDescent="0.3">
      <c r="C309" s="6">
        <v>58888888.888888903</v>
      </c>
      <c r="D309" s="6">
        <v>3346002.8703703955</v>
      </c>
      <c r="H309">
        <v>0</v>
      </c>
      <c r="I309">
        <v>0</v>
      </c>
      <c r="M309">
        <v>0</v>
      </c>
      <c r="N309">
        <v>0</v>
      </c>
      <c r="R309">
        <v>0</v>
      </c>
      <c r="S309">
        <v>0</v>
      </c>
    </row>
    <row r="310" spans="3:40" x14ac:dyDescent="0.3">
      <c r="C310" s="6">
        <v>0</v>
      </c>
      <c r="D310" s="6">
        <v>0</v>
      </c>
      <c r="H310">
        <v>0</v>
      </c>
      <c r="I310">
        <v>0</v>
      </c>
      <c r="M310">
        <v>0</v>
      </c>
      <c r="N310">
        <v>0</v>
      </c>
      <c r="R310">
        <v>0</v>
      </c>
      <c r="S310">
        <v>0</v>
      </c>
    </row>
    <row r="311" spans="3:40" x14ac:dyDescent="0.3">
      <c r="C311" s="6">
        <v>0</v>
      </c>
      <c r="D311" s="6">
        <v>0</v>
      </c>
      <c r="H311">
        <v>0</v>
      </c>
      <c r="I311">
        <v>0</v>
      </c>
      <c r="M311">
        <v>0</v>
      </c>
      <c r="N311">
        <v>0</v>
      </c>
      <c r="R311">
        <v>0</v>
      </c>
      <c r="S311">
        <v>0</v>
      </c>
    </row>
    <row r="312" spans="3:40" x14ac:dyDescent="0.3">
      <c r="C312" s="6">
        <v>0</v>
      </c>
      <c r="D312" s="6">
        <v>0</v>
      </c>
      <c r="H312">
        <v>0</v>
      </c>
      <c r="I312">
        <v>0</v>
      </c>
      <c r="M312">
        <v>0</v>
      </c>
      <c r="N312">
        <v>0</v>
      </c>
      <c r="R312">
        <v>0</v>
      </c>
      <c r="S312">
        <v>0</v>
      </c>
    </row>
    <row r="313" spans="3:40" x14ac:dyDescent="0.3">
      <c r="C313" s="6">
        <v>0</v>
      </c>
      <c r="D313" s="6">
        <v>0</v>
      </c>
      <c r="H313">
        <v>0</v>
      </c>
      <c r="I313">
        <v>0</v>
      </c>
      <c r="M313">
        <v>0</v>
      </c>
      <c r="N313">
        <v>0</v>
      </c>
      <c r="R313">
        <v>0</v>
      </c>
      <c r="S313">
        <v>0</v>
      </c>
    </row>
    <row r="314" spans="3:40" x14ac:dyDescent="0.3">
      <c r="C314" s="6">
        <v>0</v>
      </c>
      <c r="D314" s="6">
        <v>0</v>
      </c>
      <c r="H314">
        <v>0</v>
      </c>
      <c r="I314">
        <v>0</v>
      </c>
      <c r="M314">
        <v>0</v>
      </c>
      <c r="N314">
        <v>0</v>
      </c>
      <c r="R314">
        <v>0</v>
      </c>
      <c r="S314">
        <v>0</v>
      </c>
    </row>
    <row r="315" spans="3:40" x14ac:dyDescent="0.3">
      <c r="C315" s="6">
        <v>58888888.888888903</v>
      </c>
      <c r="D315" s="6">
        <v>2267640.9876542985</v>
      </c>
      <c r="H315">
        <v>0</v>
      </c>
      <c r="I315">
        <v>0</v>
      </c>
      <c r="M315">
        <v>0</v>
      </c>
      <c r="N315">
        <v>0</v>
      </c>
      <c r="R315">
        <v>0</v>
      </c>
      <c r="S315">
        <v>0</v>
      </c>
    </row>
    <row r="316" spans="3:40" x14ac:dyDescent="0.3">
      <c r="C316" s="6">
        <v>0</v>
      </c>
      <c r="D316" s="6">
        <v>0</v>
      </c>
      <c r="H316">
        <v>0</v>
      </c>
      <c r="I316">
        <v>0</v>
      </c>
      <c r="M316">
        <v>0</v>
      </c>
      <c r="N316">
        <v>0</v>
      </c>
      <c r="R316">
        <v>0</v>
      </c>
      <c r="S316">
        <v>0</v>
      </c>
    </row>
    <row r="317" spans="3:40" x14ac:dyDescent="0.3">
      <c r="C317" s="6">
        <v>0</v>
      </c>
      <c r="D317" s="6">
        <v>0</v>
      </c>
      <c r="H317">
        <v>0</v>
      </c>
      <c r="I317">
        <v>0</v>
      </c>
      <c r="M317">
        <v>0</v>
      </c>
      <c r="N317">
        <v>0</v>
      </c>
      <c r="R317">
        <v>0</v>
      </c>
      <c r="S317">
        <v>0</v>
      </c>
    </row>
    <row r="318" spans="3:40" x14ac:dyDescent="0.3">
      <c r="C318" s="6">
        <v>0</v>
      </c>
      <c r="D318" s="6">
        <v>0</v>
      </c>
      <c r="H318">
        <v>0</v>
      </c>
      <c r="I318">
        <v>0</v>
      </c>
      <c r="M318">
        <v>0</v>
      </c>
      <c r="N318">
        <v>0</v>
      </c>
      <c r="R318">
        <v>0</v>
      </c>
      <c r="S318">
        <v>0</v>
      </c>
    </row>
    <row r="319" spans="3:40" x14ac:dyDescent="0.3">
      <c r="C319" s="6">
        <v>0</v>
      </c>
      <c r="D319" s="6">
        <v>0</v>
      </c>
      <c r="H319">
        <v>0</v>
      </c>
      <c r="I319">
        <v>0</v>
      </c>
      <c r="M319">
        <v>0</v>
      </c>
      <c r="N319">
        <v>0</v>
      </c>
      <c r="R319">
        <v>0</v>
      </c>
      <c r="S319">
        <v>0</v>
      </c>
    </row>
    <row r="320" spans="3:40" x14ac:dyDescent="0.3">
      <c r="C320" s="6">
        <v>0</v>
      </c>
      <c r="D320" s="6">
        <v>0</v>
      </c>
      <c r="H320">
        <v>0</v>
      </c>
      <c r="I320">
        <v>0</v>
      </c>
      <c r="M320">
        <v>0</v>
      </c>
      <c r="N320">
        <v>0</v>
      </c>
      <c r="R320">
        <v>0</v>
      </c>
      <c r="S320">
        <v>0</v>
      </c>
    </row>
    <row r="321" spans="3:19" x14ac:dyDescent="0.3">
      <c r="C321" s="6">
        <v>58888888.888888903</v>
      </c>
      <c r="D321" s="6">
        <v>1121496.358024694</v>
      </c>
      <c r="H321">
        <v>0</v>
      </c>
      <c r="I321">
        <v>0</v>
      </c>
      <c r="M321">
        <v>0</v>
      </c>
      <c r="N321">
        <v>0</v>
      </c>
      <c r="R321">
        <v>0</v>
      </c>
      <c r="S321">
        <v>0</v>
      </c>
    </row>
    <row r="322" spans="3:19" x14ac:dyDescent="0.3">
      <c r="C322" s="6">
        <v>0</v>
      </c>
      <c r="D322" s="6">
        <v>0</v>
      </c>
      <c r="H322">
        <v>0</v>
      </c>
      <c r="I322">
        <v>0</v>
      </c>
      <c r="M322">
        <v>0</v>
      </c>
      <c r="N322">
        <v>0</v>
      </c>
      <c r="R322">
        <v>0</v>
      </c>
      <c r="S322">
        <v>0</v>
      </c>
    </row>
    <row r="323" spans="3:19" x14ac:dyDescent="0.3">
      <c r="C323" s="6">
        <v>0</v>
      </c>
      <c r="D323" s="6">
        <v>0</v>
      </c>
      <c r="H323">
        <v>0</v>
      </c>
      <c r="I323">
        <v>0</v>
      </c>
      <c r="M323">
        <v>0</v>
      </c>
      <c r="N323">
        <v>0</v>
      </c>
      <c r="R323">
        <v>0</v>
      </c>
      <c r="S323">
        <v>0</v>
      </c>
    </row>
    <row r="324" spans="3:19" x14ac:dyDescent="0.3">
      <c r="C324" s="6">
        <v>0</v>
      </c>
      <c r="D324" s="6">
        <v>0</v>
      </c>
      <c r="H324">
        <v>0</v>
      </c>
      <c r="I324">
        <v>0</v>
      </c>
      <c r="M324">
        <v>0</v>
      </c>
      <c r="N324">
        <v>0</v>
      </c>
      <c r="R324">
        <v>0</v>
      </c>
      <c r="S324">
        <v>0</v>
      </c>
    </row>
    <row r="325" spans="3:19" x14ac:dyDescent="0.3">
      <c r="C325" s="6">
        <v>0</v>
      </c>
      <c r="D325" s="6">
        <v>0</v>
      </c>
      <c r="H325">
        <v>0</v>
      </c>
      <c r="I325">
        <v>0</v>
      </c>
      <c r="M325">
        <v>0</v>
      </c>
      <c r="N325">
        <v>0</v>
      </c>
      <c r="R325">
        <v>0</v>
      </c>
      <c r="S325">
        <v>0</v>
      </c>
    </row>
    <row r="326" spans="3:19" x14ac:dyDescent="0.3">
      <c r="C326" s="6">
        <v>0</v>
      </c>
      <c r="D326" s="6">
        <v>0</v>
      </c>
      <c r="H326">
        <v>0</v>
      </c>
      <c r="I326">
        <v>0</v>
      </c>
      <c r="M326">
        <v>0</v>
      </c>
      <c r="N326">
        <v>0</v>
      </c>
      <c r="R326">
        <v>0</v>
      </c>
      <c r="S326">
        <v>0</v>
      </c>
    </row>
    <row r="327" spans="3:19" x14ac:dyDescent="0.3">
      <c r="C327" s="6">
        <v>0</v>
      </c>
      <c r="D327" s="6">
        <v>0</v>
      </c>
      <c r="H327">
        <v>0</v>
      </c>
      <c r="I327">
        <v>0</v>
      </c>
      <c r="M327">
        <v>0</v>
      </c>
      <c r="N327">
        <v>0</v>
      </c>
      <c r="R327">
        <v>0</v>
      </c>
      <c r="S327">
        <v>0</v>
      </c>
    </row>
    <row r="328" spans="3:19" x14ac:dyDescent="0.3">
      <c r="C328" s="6">
        <v>0</v>
      </c>
      <c r="D328" s="6">
        <v>0</v>
      </c>
      <c r="H328">
        <v>0</v>
      </c>
      <c r="I328">
        <v>0</v>
      </c>
      <c r="M328">
        <v>0</v>
      </c>
      <c r="N328">
        <v>0</v>
      </c>
      <c r="R328">
        <v>0</v>
      </c>
      <c r="S328">
        <v>0</v>
      </c>
    </row>
    <row r="329" spans="3:19" x14ac:dyDescent="0.3">
      <c r="C329" s="6">
        <v>0</v>
      </c>
      <c r="D329" s="6">
        <v>0</v>
      </c>
      <c r="H329">
        <v>0</v>
      </c>
      <c r="I329">
        <v>0</v>
      </c>
      <c r="M329">
        <v>0</v>
      </c>
      <c r="N329">
        <v>0</v>
      </c>
      <c r="R329">
        <v>0</v>
      </c>
      <c r="S329">
        <v>0</v>
      </c>
    </row>
    <row r="330" spans="3:19" x14ac:dyDescent="0.3">
      <c r="C330" s="6">
        <v>0</v>
      </c>
      <c r="D330" s="6">
        <v>0</v>
      </c>
      <c r="H330">
        <v>0</v>
      </c>
      <c r="I330">
        <v>0</v>
      </c>
      <c r="M330">
        <v>0</v>
      </c>
      <c r="N330">
        <v>0</v>
      </c>
      <c r="R330">
        <v>0</v>
      </c>
      <c r="S330">
        <v>0</v>
      </c>
    </row>
    <row r="331" spans="3:19" x14ac:dyDescent="0.3">
      <c r="C331" s="6">
        <v>0</v>
      </c>
      <c r="D331" s="6">
        <v>0</v>
      </c>
      <c r="H331">
        <v>0</v>
      </c>
      <c r="I331">
        <v>0</v>
      </c>
      <c r="M331">
        <v>0</v>
      </c>
      <c r="N331">
        <v>0</v>
      </c>
      <c r="R331">
        <v>0</v>
      </c>
      <c r="S331">
        <v>0</v>
      </c>
    </row>
    <row r="332" spans="3:19" x14ac:dyDescent="0.3">
      <c r="C332" s="6">
        <v>0</v>
      </c>
      <c r="D332" s="6">
        <v>0</v>
      </c>
      <c r="H332">
        <v>0</v>
      </c>
      <c r="I332">
        <v>0</v>
      </c>
      <c r="M332">
        <v>0</v>
      </c>
      <c r="N332">
        <v>0</v>
      </c>
      <c r="R332">
        <v>0</v>
      </c>
      <c r="S332">
        <v>0</v>
      </c>
    </row>
    <row r="333" spans="3:19" x14ac:dyDescent="0.3">
      <c r="C333" s="6">
        <v>0</v>
      </c>
      <c r="D333" s="6">
        <v>0</v>
      </c>
      <c r="H333">
        <v>0</v>
      </c>
      <c r="I333">
        <v>0</v>
      </c>
      <c r="M333">
        <v>0</v>
      </c>
      <c r="N333">
        <v>0</v>
      </c>
      <c r="R333">
        <v>0</v>
      </c>
      <c r="S333">
        <v>0</v>
      </c>
    </row>
    <row r="334" spans="3:19" x14ac:dyDescent="0.3">
      <c r="C334" s="6">
        <v>0</v>
      </c>
      <c r="D334" s="6">
        <v>0</v>
      </c>
      <c r="H334">
        <v>0</v>
      </c>
      <c r="I334">
        <v>0</v>
      </c>
      <c r="M334">
        <v>0</v>
      </c>
      <c r="N334">
        <v>0</v>
      </c>
      <c r="R334">
        <v>0</v>
      </c>
      <c r="S334">
        <v>0</v>
      </c>
    </row>
    <row r="335" spans="3:19" x14ac:dyDescent="0.3">
      <c r="C335" s="6">
        <v>0</v>
      </c>
      <c r="D335" s="6">
        <v>0</v>
      </c>
      <c r="H335">
        <v>0</v>
      </c>
      <c r="I335">
        <v>0</v>
      </c>
      <c r="M335">
        <v>0</v>
      </c>
      <c r="N335">
        <v>0</v>
      </c>
      <c r="R335">
        <v>0</v>
      </c>
      <c r="S335">
        <v>0</v>
      </c>
    </row>
    <row r="336" spans="3:19" x14ac:dyDescent="0.3">
      <c r="C336" s="6">
        <v>0</v>
      </c>
      <c r="D336" s="6">
        <v>0</v>
      </c>
      <c r="H336">
        <v>0</v>
      </c>
      <c r="I336">
        <v>0</v>
      </c>
      <c r="M336">
        <v>0</v>
      </c>
      <c r="N336">
        <v>0</v>
      </c>
      <c r="R336">
        <v>0</v>
      </c>
      <c r="S336">
        <v>0</v>
      </c>
    </row>
    <row r="337" spans="3:19" x14ac:dyDescent="0.3">
      <c r="C337" s="6">
        <v>0</v>
      </c>
      <c r="D337" s="6">
        <v>0</v>
      </c>
      <c r="H337">
        <v>0</v>
      </c>
      <c r="I337">
        <v>0</v>
      </c>
      <c r="M337">
        <v>0</v>
      </c>
      <c r="N337">
        <v>0</v>
      </c>
      <c r="R337">
        <v>0</v>
      </c>
      <c r="S337">
        <v>0</v>
      </c>
    </row>
    <row r="338" spans="3:19" x14ac:dyDescent="0.3">
      <c r="C338" s="6">
        <v>0</v>
      </c>
      <c r="D338" s="6">
        <v>0</v>
      </c>
      <c r="H338">
        <v>0</v>
      </c>
      <c r="I338">
        <v>0</v>
      </c>
      <c r="M338">
        <v>0</v>
      </c>
      <c r="N338">
        <v>0</v>
      </c>
      <c r="R338">
        <v>0</v>
      </c>
      <c r="S338">
        <v>0</v>
      </c>
    </row>
    <row r="339" spans="3:19" x14ac:dyDescent="0.3">
      <c r="C339" s="6">
        <v>0</v>
      </c>
      <c r="D339" s="6">
        <v>0</v>
      </c>
      <c r="H339">
        <v>0</v>
      </c>
      <c r="I339">
        <v>0</v>
      </c>
      <c r="M339">
        <v>0</v>
      </c>
      <c r="N339">
        <v>0</v>
      </c>
      <c r="R339">
        <v>0</v>
      </c>
      <c r="S339">
        <v>0</v>
      </c>
    </row>
    <row r="340" spans="3:19" x14ac:dyDescent="0.3">
      <c r="C340" s="6">
        <v>0</v>
      </c>
      <c r="D340" s="6">
        <v>0</v>
      </c>
      <c r="H340">
        <v>0</v>
      </c>
      <c r="I340">
        <v>0</v>
      </c>
      <c r="M340">
        <v>0</v>
      </c>
      <c r="N340">
        <v>0</v>
      </c>
      <c r="R340">
        <v>0</v>
      </c>
      <c r="S340">
        <v>0</v>
      </c>
    </row>
    <row r="341" spans="3:19" x14ac:dyDescent="0.3">
      <c r="C341" s="6">
        <v>0</v>
      </c>
      <c r="D341" s="6">
        <v>0</v>
      </c>
      <c r="H341">
        <v>0</v>
      </c>
      <c r="I341">
        <v>0</v>
      </c>
      <c r="M341">
        <v>0</v>
      </c>
      <c r="N341">
        <v>0</v>
      </c>
      <c r="R341">
        <v>0</v>
      </c>
      <c r="S341">
        <v>0</v>
      </c>
    </row>
    <row r="342" spans="3:19" x14ac:dyDescent="0.3">
      <c r="C342" s="6">
        <v>0</v>
      </c>
      <c r="D342" s="6">
        <v>0</v>
      </c>
      <c r="H342">
        <v>0</v>
      </c>
      <c r="I342">
        <v>0</v>
      </c>
      <c r="M342">
        <v>0</v>
      </c>
      <c r="N342">
        <v>0</v>
      </c>
      <c r="R342">
        <v>0</v>
      </c>
      <c r="S342">
        <v>0</v>
      </c>
    </row>
    <row r="343" spans="3:19" x14ac:dyDescent="0.3">
      <c r="C343" s="6">
        <v>0</v>
      </c>
      <c r="D343" s="6">
        <v>0</v>
      </c>
      <c r="H343">
        <v>0</v>
      </c>
      <c r="I343">
        <v>0</v>
      </c>
      <c r="M343">
        <v>0</v>
      </c>
      <c r="N343">
        <v>0</v>
      </c>
      <c r="R343">
        <v>0</v>
      </c>
      <c r="S343">
        <v>0</v>
      </c>
    </row>
    <row r="344" spans="3:19" x14ac:dyDescent="0.3">
      <c r="C344" s="6">
        <v>0</v>
      </c>
      <c r="D344" s="6">
        <v>0</v>
      </c>
      <c r="H344">
        <v>0</v>
      </c>
      <c r="I344">
        <v>0</v>
      </c>
      <c r="M344">
        <v>0</v>
      </c>
      <c r="N344">
        <v>0</v>
      </c>
      <c r="R344">
        <v>0</v>
      </c>
      <c r="S344">
        <v>0</v>
      </c>
    </row>
    <row r="345" spans="3:19" x14ac:dyDescent="0.3">
      <c r="C345" s="6">
        <v>0</v>
      </c>
      <c r="D345" s="6">
        <v>0</v>
      </c>
      <c r="H345">
        <v>0</v>
      </c>
      <c r="I345">
        <v>0</v>
      </c>
      <c r="M345">
        <v>0</v>
      </c>
      <c r="N345">
        <v>0</v>
      </c>
      <c r="R345">
        <v>0</v>
      </c>
      <c r="S345">
        <v>0</v>
      </c>
    </row>
    <row r="346" spans="3:19" x14ac:dyDescent="0.3">
      <c r="C346" s="6">
        <v>0</v>
      </c>
      <c r="D346" s="6">
        <v>0</v>
      </c>
      <c r="H346">
        <v>0</v>
      </c>
      <c r="I346">
        <v>0</v>
      </c>
      <c r="M346">
        <v>0</v>
      </c>
      <c r="N346">
        <v>0</v>
      </c>
      <c r="R346">
        <v>0</v>
      </c>
      <c r="S346">
        <v>0</v>
      </c>
    </row>
    <row r="347" spans="3:19" x14ac:dyDescent="0.3">
      <c r="C347" s="6">
        <v>0</v>
      </c>
      <c r="D347" s="6">
        <v>0</v>
      </c>
      <c r="H347">
        <v>0</v>
      </c>
      <c r="I347">
        <v>0</v>
      </c>
      <c r="M347">
        <v>0</v>
      </c>
      <c r="N347">
        <v>0</v>
      </c>
      <c r="R347">
        <v>0</v>
      </c>
      <c r="S347">
        <v>0</v>
      </c>
    </row>
    <row r="348" spans="3:19" x14ac:dyDescent="0.3">
      <c r="C348" s="6">
        <v>0</v>
      </c>
      <c r="D348" s="6">
        <v>0</v>
      </c>
      <c r="H348">
        <v>0</v>
      </c>
      <c r="I348">
        <v>0</v>
      </c>
      <c r="M348">
        <v>0</v>
      </c>
      <c r="N348">
        <v>0</v>
      </c>
      <c r="R348">
        <v>0</v>
      </c>
      <c r="S348">
        <v>0</v>
      </c>
    </row>
    <row r="349" spans="3:19" x14ac:dyDescent="0.3">
      <c r="C349" s="6">
        <v>0</v>
      </c>
      <c r="D349" s="6">
        <v>0</v>
      </c>
      <c r="H349">
        <v>0</v>
      </c>
      <c r="I349">
        <v>0</v>
      </c>
      <c r="M349">
        <v>0</v>
      </c>
      <c r="N349">
        <v>0</v>
      </c>
      <c r="R349">
        <v>0</v>
      </c>
      <c r="S349">
        <v>0</v>
      </c>
    </row>
    <row r="350" spans="3:19" x14ac:dyDescent="0.3">
      <c r="C350" s="6">
        <v>0</v>
      </c>
      <c r="D350" s="6">
        <v>0</v>
      </c>
      <c r="H350">
        <v>0</v>
      </c>
      <c r="I350">
        <v>0</v>
      </c>
      <c r="M350">
        <v>0</v>
      </c>
      <c r="N350">
        <v>0</v>
      </c>
      <c r="R350">
        <v>0</v>
      </c>
      <c r="S350">
        <v>0</v>
      </c>
    </row>
    <row r="351" spans="3:19" x14ac:dyDescent="0.3">
      <c r="C351" s="6">
        <v>0</v>
      </c>
      <c r="D351" s="6">
        <v>0</v>
      </c>
      <c r="H351">
        <v>0</v>
      </c>
      <c r="I351">
        <v>0</v>
      </c>
      <c r="M351">
        <v>0</v>
      </c>
      <c r="N351">
        <v>0</v>
      </c>
      <c r="R351">
        <v>0</v>
      </c>
      <c r="S351">
        <v>0</v>
      </c>
    </row>
    <row r="352" spans="3:19" x14ac:dyDescent="0.3">
      <c r="C352" s="6">
        <v>0</v>
      </c>
      <c r="D352" s="6">
        <v>0</v>
      </c>
      <c r="H352">
        <v>0</v>
      </c>
      <c r="I352">
        <v>0</v>
      </c>
      <c r="M352">
        <v>0</v>
      </c>
      <c r="N352">
        <v>0</v>
      </c>
      <c r="R352">
        <v>0</v>
      </c>
      <c r="S352">
        <v>0</v>
      </c>
    </row>
    <row r="353" spans="3:19" x14ac:dyDescent="0.3">
      <c r="C353" s="6">
        <v>0</v>
      </c>
      <c r="D353" s="6">
        <v>0</v>
      </c>
      <c r="H353">
        <v>0</v>
      </c>
      <c r="I353">
        <v>0</v>
      </c>
      <c r="M353">
        <v>0</v>
      </c>
      <c r="N353">
        <v>0</v>
      </c>
      <c r="R353">
        <v>0</v>
      </c>
      <c r="S353">
        <v>0</v>
      </c>
    </row>
    <row r="354" spans="3:19" x14ac:dyDescent="0.3">
      <c r="C354" s="6">
        <v>0</v>
      </c>
      <c r="D354" s="6">
        <v>0</v>
      </c>
      <c r="H354">
        <v>0</v>
      </c>
      <c r="I354">
        <v>0</v>
      </c>
      <c r="M354">
        <v>0</v>
      </c>
      <c r="N354">
        <v>0</v>
      </c>
      <c r="R354">
        <v>0</v>
      </c>
      <c r="S354">
        <v>0</v>
      </c>
    </row>
    <row r="355" spans="3:19" x14ac:dyDescent="0.3">
      <c r="C355" s="6">
        <v>0</v>
      </c>
      <c r="D355" s="6">
        <v>0</v>
      </c>
      <c r="H355">
        <v>0</v>
      </c>
      <c r="I355">
        <v>0</v>
      </c>
      <c r="M355">
        <v>0</v>
      </c>
      <c r="N355">
        <v>0</v>
      </c>
      <c r="R355">
        <v>0</v>
      </c>
      <c r="S355">
        <v>0</v>
      </c>
    </row>
    <row r="356" spans="3:19" x14ac:dyDescent="0.3">
      <c r="C356" s="6">
        <v>0</v>
      </c>
      <c r="D356" s="6">
        <v>0</v>
      </c>
      <c r="H356">
        <v>0</v>
      </c>
      <c r="I356">
        <v>0</v>
      </c>
      <c r="M356">
        <v>0</v>
      </c>
      <c r="N356">
        <v>0</v>
      </c>
      <c r="R356">
        <v>0</v>
      </c>
      <c r="S356">
        <v>0</v>
      </c>
    </row>
    <row r="357" spans="3:19" x14ac:dyDescent="0.3">
      <c r="C357" s="6">
        <v>0</v>
      </c>
      <c r="D357" s="6">
        <v>0</v>
      </c>
      <c r="H357">
        <v>0</v>
      </c>
      <c r="I357">
        <v>0</v>
      </c>
      <c r="M357">
        <v>0</v>
      </c>
      <c r="N357">
        <v>0</v>
      </c>
      <c r="R357">
        <v>0</v>
      </c>
      <c r="S357">
        <v>0</v>
      </c>
    </row>
    <row r="358" spans="3:19" x14ac:dyDescent="0.3">
      <c r="C358" s="6">
        <v>0</v>
      </c>
      <c r="D358" s="6">
        <v>0</v>
      </c>
      <c r="H358">
        <v>0</v>
      </c>
      <c r="I358">
        <v>0</v>
      </c>
      <c r="M358">
        <v>0</v>
      </c>
      <c r="N358">
        <v>0</v>
      </c>
      <c r="R358">
        <v>0</v>
      </c>
      <c r="S358">
        <v>0</v>
      </c>
    </row>
    <row r="359" spans="3:19" x14ac:dyDescent="0.3">
      <c r="C359" s="6">
        <v>0</v>
      </c>
      <c r="D359" s="6">
        <v>0</v>
      </c>
      <c r="H359">
        <v>0</v>
      </c>
      <c r="I359">
        <v>0</v>
      </c>
      <c r="M359">
        <v>0</v>
      </c>
      <c r="N359">
        <v>0</v>
      </c>
      <c r="R359">
        <v>0</v>
      </c>
      <c r="S359">
        <v>0</v>
      </c>
    </row>
    <row r="360" spans="3:19" x14ac:dyDescent="0.3">
      <c r="C360" s="6">
        <v>0</v>
      </c>
      <c r="D360" s="6">
        <v>0</v>
      </c>
      <c r="H360">
        <v>0</v>
      </c>
      <c r="I360">
        <v>0</v>
      </c>
      <c r="M360">
        <v>0</v>
      </c>
      <c r="N360">
        <v>0</v>
      </c>
      <c r="R360">
        <v>0</v>
      </c>
      <c r="S360">
        <v>0</v>
      </c>
    </row>
    <row r="361" spans="3:19" x14ac:dyDescent="0.3">
      <c r="C361" s="6">
        <v>0</v>
      </c>
      <c r="D361" s="6">
        <v>0</v>
      </c>
      <c r="H361">
        <v>0</v>
      </c>
      <c r="I361">
        <v>0</v>
      </c>
      <c r="M361">
        <v>0</v>
      </c>
      <c r="N361">
        <v>0</v>
      </c>
      <c r="R361">
        <v>0</v>
      </c>
      <c r="S361">
        <v>0</v>
      </c>
    </row>
    <row r="362" spans="3:19" x14ac:dyDescent="0.3">
      <c r="C362" s="6">
        <v>0</v>
      </c>
      <c r="D362" s="6">
        <v>0</v>
      </c>
      <c r="H362">
        <v>0</v>
      </c>
      <c r="I362">
        <v>0</v>
      </c>
      <c r="M362">
        <v>0</v>
      </c>
      <c r="N362">
        <v>0</v>
      </c>
      <c r="R362">
        <v>0</v>
      </c>
      <c r="S362">
        <v>0</v>
      </c>
    </row>
    <row r="363" spans="3:19" x14ac:dyDescent="0.3">
      <c r="C363" s="6">
        <v>0</v>
      </c>
      <c r="D363" s="6">
        <v>0</v>
      </c>
      <c r="H363">
        <v>0</v>
      </c>
      <c r="I363">
        <v>0</v>
      </c>
      <c r="M363">
        <v>0</v>
      </c>
      <c r="N363">
        <v>0</v>
      </c>
      <c r="R363">
        <v>0</v>
      </c>
      <c r="S363">
        <v>0</v>
      </c>
    </row>
    <row r="364" spans="3:19" x14ac:dyDescent="0.3">
      <c r="C364" s="6">
        <v>0</v>
      </c>
      <c r="D364" s="6">
        <v>0</v>
      </c>
      <c r="H364">
        <v>0</v>
      </c>
      <c r="I364">
        <v>0</v>
      </c>
      <c r="M364">
        <v>0</v>
      </c>
      <c r="N364">
        <v>0</v>
      </c>
      <c r="R364">
        <v>0</v>
      </c>
      <c r="S364">
        <v>0</v>
      </c>
    </row>
    <row r="365" spans="3:19" x14ac:dyDescent="0.3">
      <c r="C365" s="6">
        <v>0</v>
      </c>
      <c r="D365" s="6">
        <v>0</v>
      </c>
      <c r="H365">
        <v>0</v>
      </c>
      <c r="I365">
        <v>0</v>
      </c>
      <c r="M365">
        <v>0</v>
      </c>
      <c r="N365">
        <v>0</v>
      </c>
      <c r="R365">
        <v>0</v>
      </c>
      <c r="S365">
        <v>0</v>
      </c>
    </row>
    <row r="366" spans="3:19" x14ac:dyDescent="0.3">
      <c r="C366" s="6">
        <v>0</v>
      </c>
      <c r="D366" s="6">
        <v>0</v>
      </c>
      <c r="H366">
        <v>0</v>
      </c>
      <c r="I366">
        <v>0</v>
      </c>
      <c r="M366">
        <v>0</v>
      </c>
      <c r="N366">
        <v>0</v>
      </c>
      <c r="R366">
        <v>0</v>
      </c>
      <c r="S366">
        <v>0</v>
      </c>
    </row>
    <row r="367" spans="3:19" x14ac:dyDescent="0.3">
      <c r="C367" s="6">
        <v>0</v>
      </c>
      <c r="D367" s="6">
        <v>0</v>
      </c>
      <c r="H367">
        <v>0</v>
      </c>
      <c r="I367">
        <v>0</v>
      </c>
      <c r="M367">
        <v>0</v>
      </c>
      <c r="N367">
        <v>0</v>
      </c>
      <c r="R367">
        <v>0</v>
      </c>
      <c r="S367">
        <v>0</v>
      </c>
    </row>
    <row r="368" spans="3:19" x14ac:dyDescent="0.3">
      <c r="C368" s="6">
        <v>0</v>
      </c>
      <c r="D368" s="6">
        <v>0</v>
      </c>
      <c r="H368">
        <v>0</v>
      </c>
      <c r="I368">
        <v>0</v>
      </c>
      <c r="M368">
        <v>0</v>
      </c>
      <c r="N368">
        <v>0</v>
      </c>
      <c r="R368">
        <v>0</v>
      </c>
      <c r="S368">
        <v>0</v>
      </c>
    </row>
    <row r="369" spans="3:19" x14ac:dyDescent="0.3">
      <c r="C369" s="6">
        <v>0</v>
      </c>
      <c r="D369" s="6">
        <v>0</v>
      </c>
      <c r="H369">
        <v>0</v>
      </c>
      <c r="I369">
        <v>0</v>
      </c>
      <c r="M369">
        <v>0</v>
      </c>
      <c r="N369">
        <v>0</v>
      </c>
      <c r="R369">
        <v>0</v>
      </c>
      <c r="S369">
        <v>0</v>
      </c>
    </row>
    <row r="370" spans="3:19" x14ac:dyDescent="0.3">
      <c r="C370" s="6">
        <v>0</v>
      </c>
      <c r="D370" s="6">
        <v>0</v>
      </c>
      <c r="H370">
        <v>0</v>
      </c>
      <c r="I370">
        <v>0</v>
      </c>
      <c r="M370">
        <v>0</v>
      </c>
      <c r="N370">
        <v>0</v>
      </c>
      <c r="R370">
        <v>0</v>
      </c>
      <c r="S370">
        <v>0</v>
      </c>
    </row>
    <row r="371" spans="3:19" x14ac:dyDescent="0.3">
      <c r="C371" s="6">
        <v>0</v>
      </c>
      <c r="D371" s="6">
        <v>0</v>
      </c>
      <c r="H371">
        <v>0</v>
      </c>
      <c r="I371">
        <v>0</v>
      </c>
      <c r="M371">
        <v>0</v>
      </c>
      <c r="N371">
        <v>0</v>
      </c>
      <c r="R371">
        <v>0</v>
      </c>
      <c r="S371">
        <v>0</v>
      </c>
    </row>
    <row r="372" spans="3:19" x14ac:dyDescent="0.3">
      <c r="C372" s="6">
        <v>0</v>
      </c>
      <c r="D372" s="6">
        <v>0</v>
      </c>
      <c r="H372">
        <v>0</v>
      </c>
      <c r="I372">
        <v>0</v>
      </c>
      <c r="M372">
        <v>0</v>
      </c>
      <c r="N372">
        <v>0</v>
      </c>
      <c r="R372">
        <v>0</v>
      </c>
      <c r="S372">
        <v>0</v>
      </c>
    </row>
    <row r="373" spans="3:19" x14ac:dyDescent="0.3">
      <c r="C373" s="6">
        <v>0</v>
      </c>
      <c r="D373" s="6">
        <v>0</v>
      </c>
      <c r="H373">
        <v>0</v>
      </c>
      <c r="I373">
        <v>0</v>
      </c>
      <c r="M373">
        <v>0</v>
      </c>
      <c r="N373">
        <v>0</v>
      </c>
      <c r="R373">
        <v>0</v>
      </c>
      <c r="S373">
        <v>0</v>
      </c>
    </row>
    <row r="374" spans="3:19" x14ac:dyDescent="0.3">
      <c r="C374" s="6">
        <v>0</v>
      </c>
      <c r="D374" s="6">
        <v>0</v>
      </c>
      <c r="H374">
        <v>0</v>
      </c>
      <c r="I374">
        <v>0</v>
      </c>
      <c r="M374">
        <v>0</v>
      </c>
      <c r="N374">
        <v>0</v>
      </c>
      <c r="R374">
        <v>0</v>
      </c>
      <c r="S374">
        <v>0</v>
      </c>
    </row>
    <row r="375" spans="3:19" x14ac:dyDescent="0.3">
      <c r="C375" s="6">
        <v>0</v>
      </c>
      <c r="D375" s="6">
        <v>0</v>
      </c>
      <c r="H375">
        <v>0</v>
      </c>
      <c r="I375">
        <v>0</v>
      </c>
      <c r="M375">
        <v>0</v>
      </c>
      <c r="N375">
        <v>0</v>
      </c>
      <c r="R375">
        <v>0</v>
      </c>
      <c r="S375">
        <v>0</v>
      </c>
    </row>
    <row r="376" spans="3:19" x14ac:dyDescent="0.3">
      <c r="C376" s="6">
        <v>0</v>
      </c>
      <c r="D376" s="6">
        <v>0</v>
      </c>
      <c r="H376">
        <v>0</v>
      </c>
      <c r="I376">
        <v>0</v>
      </c>
      <c r="M376">
        <v>0</v>
      </c>
      <c r="N376">
        <v>0</v>
      </c>
      <c r="R376">
        <v>0</v>
      </c>
      <c r="S376">
        <v>0</v>
      </c>
    </row>
    <row r="377" spans="3:19" x14ac:dyDescent="0.3">
      <c r="C377" s="6">
        <v>0</v>
      </c>
      <c r="D377" s="6">
        <v>0</v>
      </c>
      <c r="H377">
        <v>0</v>
      </c>
      <c r="I377">
        <v>0</v>
      </c>
      <c r="M377">
        <v>0</v>
      </c>
      <c r="N377">
        <v>0</v>
      </c>
      <c r="R377">
        <v>0</v>
      </c>
      <c r="S377">
        <v>0</v>
      </c>
    </row>
    <row r="378" spans="3:19" x14ac:dyDescent="0.3">
      <c r="C378" s="6">
        <v>0</v>
      </c>
      <c r="D378" s="6">
        <v>0</v>
      </c>
      <c r="H378">
        <v>0</v>
      </c>
      <c r="I378">
        <v>0</v>
      </c>
      <c r="M378">
        <v>0</v>
      </c>
      <c r="N378">
        <v>0</v>
      </c>
      <c r="R378">
        <v>0</v>
      </c>
      <c r="S378">
        <v>0</v>
      </c>
    </row>
    <row r="379" spans="3:19" x14ac:dyDescent="0.3">
      <c r="C379" s="6">
        <v>0</v>
      </c>
      <c r="D379" s="6">
        <v>0</v>
      </c>
      <c r="H379">
        <v>0</v>
      </c>
      <c r="I379">
        <v>0</v>
      </c>
      <c r="M379">
        <v>0</v>
      </c>
      <c r="N379">
        <v>0</v>
      </c>
      <c r="R379">
        <v>0</v>
      </c>
      <c r="S379">
        <v>0</v>
      </c>
    </row>
    <row r="380" spans="3:19" x14ac:dyDescent="0.3">
      <c r="C380" s="6">
        <v>0</v>
      </c>
      <c r="D380" s="6">
        <v>0</v>
      </c>
      <c r="H380">
        <v>0</v>
      </c>
      <c r="I380">
        <v>0</v>
      </c>
      <c r="M380">
        <v>0</v>
      </c>
      <c r="N380">
        <v>0</v>
      </c>
      <c r="R380">
        <v>0</v>
      </c>
      <c r="S380">
        <v>0</v>
      </c>
    </row>
    <row r="381" spans="3:19" x14ac:dyDescent="0.3">
      <c r="C381" s="6">
        <v>0</v>
      </c>
      <c r="D381" s="6">
        <v>0</v>
      </c>
      <c r="H381">
        <v>0</v>
      </c>
      <c r="I381">
        <v>0</v>
      </c>
      <c r="M381">
        <v>0</v>
      </c>
      <c r="N381">
        <v>0</v>
      </c>
      <c r="R381">
        <v>0</v>
      </c>
      <c r="S381">
        <v>0</v>
      </c>
    </row>
    <row r="382" spans="3:19" x14ac:dyDescent="0.3">
      <c r="C382" s="6">
        <v>0</v>
      </c>
      <c r="D382" s="6">
        <v>0</v>
      </c>
      <c r="H382">
        <v>0</v>
      </c>
      <c r="I382">
        <v>0</v>
      </c>
      <c r="M382">
        <v>0</v>
      </c>
      <c r="N382">
        <v>0</v>
      </c>
      <c r="R382">
        <v>0</v>
      </c>
      <c r="S382">
        <v>0</v>
      </c>
    </row>
    <row r="383" spans="3:19" x14ac:dyDescent="0.3">
      <c r="C383" s="6">
        <v>0</v>
      </c>
      <c r="D383" s="6">
        <v>0</v>
      </c>
      <c r="H383">
        <v>0</v>
      </c>
      <c r="I383">
        <v>0</v>
      </c>
      <c r="M383">
        <v>0</v>
      </c>
      <c r="N383">
        <v>0</v>
      </c>
      <c r="R383">
        <v>0</v>
      </c>
      <c r="S383">
        <v>0</v>
      </c>
    </row>
    <row r="384" spans="3:19" x14ac:dyDescent="0.3">
      <c r="C384" s="6">
        <v>0</v>
      </c>
      <c r="D384" s="6">
        <v>0</v>
      </c>
      <c r="H384">
        <v>0</v>
      </c>
      <c r="I384">
        <v>0</v>
      </c>
      <c r="M384">
        <v>0</v>
      </c>
      <c r="N384">
        <v>0</v>
      </c>
      <c r="R384">
        <v>0</v>
      </c>
      <c r="S384">
        <v>0</v>
      </c>
    </row>
    <row r="385" spans="3:19" x14ac:dyDescent="0.3">
      <c r="C385" s="6">
        <v>0</v>
      </c>
      <c r="D385" s="6">
        <v>0</v>
      </c>
      <c r="H385">
        <v>0</v>
      </c>
      <c r="I385">
        <v>0</v>
      </c>
      <c r="M385">
        <v>0</v>
      </c>
      <c r="N385">
        <v>0</v>
      </c>
      <c r="R385">
        <v>0</v>
      </c>
      <c r="S385">
        <v>0</v>
      </c>
    </row>
    <row r="386" spans="3:19" x14ac:dyDescent="0.3">
      <c r="C386" s="6">
        <v>0</v>
      </c>
      <c r="D386" s="6">
        <v>0</v>
      </c>
      <c r="H386">
        <v>0</v>
      </c>
      <c r="I386">
        <v>0</v>
      </c>
      <c r="M386">
        <v>0</v>
      </c>
      <c r="N386">
        <v>0</v>
      </c>
      <c r="R386">
        <v>0</v>
      </c>
      <c r="S386">
        <v>0</v>
      </c>
    </row>
    <row r="387" spans="3:19" x14ac:dyDescent="0.3">
      <c r="C387" s="6">
        <v>0</v>
      </c>
      <c r="D387" s="6">
        <v>0</v>
      </c>
      <c r="H387">
        <v>0</v>
      </c>
      <c r="I387">
        <v>0</v>
      </c>
      <c r="M387">
        <v>0</v>
      </c>
      <c r="N387">
        <v>0</v>
      </c>
      <c r="R387">
        <v>0</v>
      </c>
      <c r="S387">
        <v>0</v>
      </c>
    </row>
    <row r="388" spans="3:19" x14ac:dyDescent="0.3">
      <c r="C388" s="6">
        <v>0</v>
      </c>
      <c r="D388" s="6">
        <v>0</v>
      </c>
      <c r="H388">
        <v>0</v>
      </c>
      <c r="I388">
        <v>0</v>
      </c>
      <c r="M388">
        <v>0</v>
      </c>
      <c r="N388">
        <v>0</v>
      </c>
      <c r="R388">
        <v>0</v>
      </c>
      <c r="S388">
        <v>0</v>
      </c>
    </row>
    <row r="389" spans="3:19" x14ac:dyDescent="0.3">
      <c r="C389" s="6">
        <v>0</v>
      </c>
      <c r="D389" s="6">
        <v>0</v>
      </c>
      <c r="H389">
        <v>0</v>
      </c>
      <c r="I389">
        <v>0</v>
      </c>
      <c r="M389">
        <v>0</v>
      </c>
      <c r="N389">
        <v>0</v>
      </c>
      <c r="R389">
        <v>0</v>
      </c>
      <c r="S389">
        <v>0</v>
      </c>
    </row>
    <row r="390" spans="3:19" x14ac:dyDescent="0.3">
      <c r="C390" s="6">
        <v>0</v>
      </c>
      <c r="D390" s="6">
        <v>0</v>
      </c>
      <c r="H390">
        <v>0</v>
      </c>
      <c r="I390">
        <v>0</v>
      </c>
      <c r="M390">
        <v>0</v>
      </c>
      <c r="N390">
        <v>0</v>
      </c>
      <c r="R390">
        <v>0</v>
      </c>
      <c r="S390">
        <v>0</v>
      </c>
    </row>
    <row r="391" spans="3:19" x14ac:dyDescent="0.3">
      <c r="C391" s="6">
        <v>0</v>
      </c>
      <c r="D391" s="6">
        <v>0</v>
      </c>
      <c r="H391">
        <v>0</v>
      </c>
      <c r="I391">
        <v>0</v>
      </c>
      <c r="M391">
        <v>0</v>
      </c>
      <c r="N391">
        <v>0</v>
      </c>
      <c r="R391">
        <v>0</v>
      </c>
      <c r="S391">
        <v>0</v>
      </c>
    </row>
    <row r="392" spans="3:19" x14ac:dyDescent="0.3">
      <c r="C392" s="6">
        <v>0</v>
      </c>
      <c r="D392" s="6">
        <v>0</v>
      </c>
      <c r="H392">
        <v>0</v>
      </c>
      <c r="I392">
        <v>0</v>
      </c>
      <c r="M392">
        <v>0</v>
      </c>
      <c r="N392">
        <v>0</v>
      </c>
      <c r="R392">
        <v>0</v>
      </c>
      <c r="S392">
        <v>0</v>
      </c>
    </row>
    <row r="393" spans="3:19" x14ac:dyDescent="0.3">
      <c r="C393" s="6">
        <v>0</v>
      </c>
      <c r="D393" s="6">
        <v>0</v>
      </c>
      <c r="H393">
        <v>0</v>
      </c>
      <c r="I393">
        <v>0</v>
      </c>
      <c r="M393">
        <v>0</v>
      </c>
      <c r="N393">
        <v>0</v>
      </c>
      <c r="R393">
        <v>0</v>
      </c>
      <c r="S393">
        <v>0</v>
      </c>
    </row>
    <row r="394" spans="3:19" x14ac:dyDescent="0.3">
      <c r="C394" s="6">
        <v>0</v>
      </c>
      <c r="D394" s="6">
        <v>0</v>
      </c>
      <c r="H394">
        <v>0</v>
      </c>
      <c r="I394">
        <v>0</v>
      </c>
      <c r="M394">
        <v>0</v>
      </c>
      <c r="N394">
        <v>0</v>
      </c>
      <c r="R394">
        <v>0</v>
      </c>
      <c r="S394">
        <v>0</v>
      </c>
    </row>
    <row r="395" spans="3:19" x14ac:dyDescent="0.3">
      <c r="C395" s="6">
        <v>0</v>
      </c>
      <c r="D395" s="6">
        <v>0</v>
      </c>
      <c r="H395">
        <v>0</v>
      </c>
      <c r="I395">
        <v>0</v>
      </c>
      <c r="M395">
        <v>0</v>
      </c>
      <c r="N395">
        <v>0</v>
      </c>
      <c r="R395">
        <v>0</v>
      </c>
      <c r="S395">
        <v>0</v>
      </c>
    </row>
    <row r="396" spans="3:19" x14ac:dyDescent="0.3">
      <c r="C396" s="6">
        <v>0</v>
      </c>
      <c r="D396" s="6">
        <v>0</v>
      </c>
      <c r="H396">
        <v>0</v>
      </c>
      <c r="I396">
        <v>0</v>
      </c>
      <c r="M396">
        <v>0</v>
      </c>
      <c r="N396">
        <v>0</v>
      </c>
      <c r="R396">
        <v>0</v>
      </c>
      <c r="S396">
        <v>0</v>
      </c>
    </row>
    <row r="397" spans="3:19" x14ac:dyDescent="0.3">
      <c r="C397" s="6">
        <v>0</v>
      </c>
      <c r="D397" s="6">
        <v>0</v>
      </c>
      <c r="H397">
        <v>0</v>
      </c>
      <c r="I397">
        <v>0</v>
      </c>
      <c r="M397">
        <v>0</v>
      </c>
      <c r="N397">
        <v>0</v>
      </c>
      <c r="R397">
        <v>0</v>
      </c>
      <c r="S397">
        <v>0</v>
      </c>
    </row>
    <row r="398" spans="3:19" x14ac:dyDescent="0.3">
      <c r="C398" s="6">
        <v>0</v>
      </c>
      <c r="D398" s="6">
        <v>0</v>
      </c>
      <c r="H398">
        <v>0</v>
      </c>
      <c r="I398">
        <v>0</v>
      </c>
      <c r="M398">
        <v>0</v>
      </c>
      <c r="N398">
        <v>0</v>
      </c>
      <c r="R398">
        <v>0</v>
      </c>
      <c r="S398">
        <v>0</v>
      </c>
    </row>
  </sheetData>
  <mergeCells count="9">
    <mergeCell ref="B1:E1"/>
    <mergeCell ref="AF1:AI1"/>
    <mergeCell ref="AK1:AN1"/>
    <mergeCell ref="AQ1:AT1"/>
    <mergeCell ref="G1:J1"/>
    <mergeCell ref="L1:O1"/>
    <mergeCell ref="Q1:T1"/>
    <mergeCell ref="V1:Y1"/>
    <mergeCell ref="AA1:AD1"/>
  </mergeCells>
  <phoneticPr fontId="20" type="noConversion"/>
  <pageMargins left="0.511811024" right="0.511811024" top="0.78740157499999996" bottom="0.78740157499999996" header="0.31496062000000002" footer="0.31496062000000002"/>
  <pageSetup paperSize="9"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651"/>
  <sheetViews>
    <sheetView zoomScaleNormal="100" workbookViewId="0">
      <pane xSplit="2" ySplit="2" topLeftCell="C3" activePane="bottomRight" state="frozen"/>
      <selection pane="topRight" activeCell="C1" sqref="C1"/>
      <selection pane="bottomLeft" activeCell="A3" sqref="A3"/>
      <selection pane="bottomRight" activeCell="G70" sqref="G70"/>
    </sheetView>
  </sheetViews>
  <sheetFormatPr defaultRowHeight="14.4" x14ac:dyDescent="0.3"/>
  <cols>
    <col min="2" max="2" width="10.88671875" bestFit="1" customWidth="1"/>
    <col min="3" max="3" width="20" bestFit="1" customWidth="1"/>
    <col min="4" max="4" width="17.44140625" bestFit="1" customWidth="1"/>
    <col min="5" max="5" width="20" bestFit="1" customWidth="1"/>
    <col min="6" max="6" width="19" customWidth="1"/>
    <col min="7" max="7" width="27" customWidth="1"/>
    <col min="8" max="8" width="17.88671875" customWidth="1"/>
    <col min="9" max="9" width="16.44140625" bestFit="1" customWidth="1"/>
    <col min="10" max="10" width="17.44140625" bestFit="1" customWidth="1"/>
    <col min="11" max="11" width="18.5546875" bestFit="1" customWidth="1"/>
    <col min="12" max="12" width="20" bestFit="1" customWidth="1"/>
    <col min="16" max="16" width="10.44140625" bestFit="1" customWidth="1"/>
    <col min="17" max="17" width="19.5546875" bestFit="1" customWidth="1"/>
  </cols>
  <sheetData>
    <row r="1" spans="1:14" x14ac:dyDescent="0.3">
      <c r="B1" s="2" t="s">
        <v>348</v>
      </c>
    </row>
    <row r="2" spans="1:14" ht="28.8" x14ac:dyDescent="0.3">
      <c r="C2" s="3" t="s">
        <v>349</v>
      </c>
      <c r="D2" s="3" t="s">
        <v>350</v>
      </c>
      <c r="E2" s="3" t="s">
        <v>351</v>
      </c>
      <c r="F2" s="3" t="s">
        <v>352</v>
      </c>
      <c r="G2" s="3" t="s">
        <v>353</v>
      </c>
      <c r="H2" s="4" t="s">
        <v>38</v>
      </c>
      <c r="I2" s="4" t="s">
        <v>40</v>
      </c>
      <c r="J2" s="4" t="s">
        <v>354</v>
      </c>
      <c r="K2" s="4" t="s">
        <v>39</v>
      </c>
      <c r="L2" s="4" t="s">
        <v>355</v>
      </c>
      <c r="M2" t="s">
        <v>26</v>
      </c>
    </row>
    <row r="3" spans="1:14" x14ac:dyDescent="0.3">
      <c r="N3" t="s">
        <v>356</v>
      </c>
    </row>
    <row r="4" spans="1:14" x14ac:dyDescent="0.3">
      <c r="B4" s="1">
        <v>44197</v>
      </c>
      <c r="M4" s="5"/>
      <c r="N4">
        <f>4%/12</f>
        <v>3.3333333333333335E-3</v>
      </c>
    </row>
    <row r="5" spans="1:14" x14ac:dyDescent="0.3">
      <c r="B5" s="1">
        <v>44593</v>
      </c>
      <c r="C5" s="16">
        <v>0</v>
      </c>
      <c r="D5" s="16">
        <f t="shared" ref="D5:D68" si="0">C5*M5</f>
        <v>0</v>
      </c>
      <c r="E5" s="16">
        <f t="shared" ref="E5:E68" si="1">C5+D5</f>
        <v>0</v>
      </c>
      <c r="F5" s="16"/>
      <c r="G5" s="29"/>
      <c r="H5" s="16">
        <f t="shared" ref="H5:H32" si="2">SUM(E5:G5)*$N$4</f>
        <v>0</v>
      </c>
      <c r="I5" s="18">
        <v>0</v>
      </c>
      <c r="J5" s="16">
        <v>0</v>
      </c>
      <c r="K5" s="19">
        <v>0</v>
      </c>
      <c r="L5" s="16">
        <f t="shared" ref="L5:L68" si="3">SUM(E5:H5)-I5</f>
        <v>0</v>
      </c>
      <c r="M5" s="17">
        <f>VLOOKUP(B5,Encargos!$A$8:$B$652,2,0)</f>
        <v>4.3430000000000005E-3</v>
      </c>
    </row>
    <row r="6" spans="1:14" x14ac:dyDescent="0.3">
      <c r="B6" s="1">
        <v>44621</v>
      </c>
      <c r="C6" s="16">
        <f>L5</f>
        <v>0</v>
      </c>
      <c r="D6" s="16">
        <f t="shared" si="0"/>
        <v>0</v>
      </c>
      <c r="E6" s="16">
        <f t="shared" si="1"/>
        <v>0</v>
      </c>
      <c r="F6" s="16">
        <v>0</v>
      </c>
      <c r="G6" s="29">
        <v>0</v>
      </c>
      <c r="H6" s="16">
        <f t="shared" si="2"/>
        <v>0</v>
      </c>
      <c r="I6" s="18">
        <v>0</v>
      </c>
      <c r="J6" s="16">
        <v>0</v>
      </c>
      <c r="K6" s="19">
        <v>0</v>
      </c>
      <c r="L6" s="16">
        <f t="shared" si="3"/>
        <v>0</v>
      </c>
      <c r="M6" s="17">
        <f>VLOOKUP(B6,Encargos!$A$8:$B$652,2,0)</f>
        <v>3.9760000000000004E-3</v>
      </c>
    </row>
    <row r="7" spans="1:14" x14ac:dyDescent="0.3">
      <c r="B7" s="1">
        <v>44652</v>
      </c>
      <c r="C7" s="16">
        <f t="shared" ref="C7:C70" si="4">L6</f>
        <v>0</v>
      </c>
      <c r="D7" s="16">
        <f t="shared" si="0"/>
        <v>0</v>
      </c>
      <c r="E7" s="16">
        <f>C7+D7</f>
        <v>0</v>
      </c>
      <c r="F7" s="16">
        <v>0</v>
      </c>
      <c r="G7" s="29">
        <v>0</v>
      </c>
      <c r="H7" s="16">
        <f t="shared" si="2"/>
        <v>0</v>
      </c>
      <c r="I7" s="18">
        <v>0</v>
      </c>
      <c r="J7" s="16">
        <v>0</v>
      </c>
      <c r="K7" s="19">
        <f t="shared" ref="K7:K70" si="5">I7-J7</f>
        <v>0</v>
      </c>
      <c r="L7" s="16">
        <f t="shared" si="3"/>
        <v>0</v>
      </c>
      <c r="M7" s="17">
        <f>VLOOKUP(B7,Encargos!$A$8:$B$652,2,0)</f>
        <v>4.2030000000000001E-3</v>
      </c>
    </row>
    <row r="8" spans="1:14" x14ac:dyDescent="0.3">
      <c r="B8" s="1">
        <v>44682</v>
      </c>
      <c r="C8" s="16">
        <f t="shared" si="4"/>
        <v>0</v>
      </c>
      <c r="D8" s="16">
        <f t="shared" si="0"/>
        <v>0</v>
      </c>
      <c r="E8" s="16">
        <f t="shared" si="1"/>
        <v>0</v>
      </c>
      <c r="F8" s="16">
        <v>0</v>
      </c>
      <c r="G8" s="29">
        <v>0</v>
      </c>
      <c r="H8" s="16">
        <f t="shared" si="2"/>
        <v>0</v>
      </c>
      <c r="I8" s="18">
        <v>0</v>
      </c>
      <c r="J8" s="16">
        <v>0</v>
      </c>
      <c r="K8" s="19">
        <f t="shared" si="5"/>
        <v>0</v>
      </c>
      <c r="L8" s="16">
        <f t="shared" si="3"/>
        <v>0</v>
      </c>
      <c r="M8" s="17">
        <f>VLOOKUP(B8,Encargos!$A$8:$B$652,2,0)</f>
        <v>5.9170000000000004E-3</v>
      </c>
    </row>
    <row r="9" spans="1:14" x14ac:dyDescent="0.3">
      <c r="B9" s="1">
        <v>44713</v>
      </c>
      <c r="C9" s="16">
        <f t="shared" si="4"/>
        <v>0</v>
      </c>
      <c r="D9" s="16">
        <f t="shared" si="0"/>
        <v>0</v>
      </c>
      <c r="E9" s="16">
        <f>C9+D9+'Art. 23'!E9</f>
        <v>16679741108.979063</v>
      </c>
      <c r="F9" s="16">
        <v>0</v>
      </c>
      <c r="G9" s="29">
        <v>0</v>
      </c>
      <c r="H9" s="16">
        <f t="shared" si="2"/>
        <v>55599137.029930212</v>
      </c>
      <c r="I9" s="18">
        <v>0</v>
      </c>
      <c r="J9" s="16">
        <v>0</v>
      </c>
      <c r="K9" s="19">
        <f t="shared" si="5"/>
        <v>0</v>
      </c>
      <c r="L9" s="16">
        <f t="shared" si="3"/>
        <v>16735340246.008993</v>
      </c>
      <c r="M9" s="17">
        <f>VLOOKUP(B9,Encargos!$A$8:$B$652,2,0)</f>
        <v>4.993E-3</v>
      </c>
    </row>
    <row r="10" spans="1:14" x14ac:dyDescent="0.3">
      <c r="A10">
        <v>360</v>
      </c>
      <c r="B10" s="1">
        <v>44743</v>
      </c>
      <c r="C10" s="16">
        <f t="shared" si="4"/>
        <v>16735340246.008993</v>
      </c>
      <c r="D10" s="16">
        <f t="shared" si="0"/>
        <v>116963292.97935684</v>
      </c>
      <c r="E10" s="16">
        <f>C10+D10</f>
        <v>16852303538.98835</v>
      </c>
      <c r="F10" s="16">
        <v>0</v>
      </c>
      <c r="G10" s="29">
        <v>0</v>
      </c>
      <c r="H10" s="16">
        <f t="shared" si="2"/>
        <v>56174345.12996117</v>
      </c>
      <c r="I10" s="18">
        <f t="shared" ref="I10:I73" si="6">PMT($N$4,A10,-SUM(E10:G10))</f>
        <v>80455474.73339732</v>
      </c>
      <c r="J10" s="16">
        <f t="shared" ref="J10:J73" si="7">H10</f>
        <v>56174345.12996117</v>
      </c>
      <c r="K10" s="19">
        <f t="shared" si="5"/>
        <v>24281129.60343615</v>
      </c>
      <c r="L10" s="16">
        <f t="shared" si="3"/>
        <v>16828022409.384914</v>
      </c>
      <c r="M10" s="17">
        <f>VLOOKUP(B10,Encargos!$A$8:$B$652,2,0)</f>
        <v>6.9889999999999996E-3</v>
      </c>
    </row>
    <row r="11" spans="1:14" x14ac:dyDescent="0.3">
      <c r="A11">
        <f>A10-1</f>
        <v>359</v>
      </c>
      <c r="B11" s="1">
        <v>44774</v>
      </c>
      <c r="C11" s="16">
        <f t="shared" si="4"/>
        <v>16828022409.384914</v>
      </c>
      <c r="D11" s="16">
        <f t="shared" si="0"/>
        <v>114380068.31658927</v>
      </c>
      <c r="E11" s="16">
        <f t="shared" si="1"/>
        <v>16942402477.701504</v>
      </c>
      <c r="F11" s="16">
        <v>0</v>
      </c>
      <c r="G11" s="29">
        <v>0</v>
      </c>
      <c r="H11" s="16">
        <f t="shared" si="2"/>
        <v>56474674.925671682</v>
      </c>
      <c r="I11" s="18">
        <f t="shared" si="6"/>
        <v>81002330.595160231</v>
      </c>
      <c r="J11" s="16">
        <f t="shared" si="7"/>
        <v>56474674.925671682</v>
      </c>
      <c r="K11" s="19">
        <f t="shared" si="5"/>
        <v>24527655.669488549</v>
      </c>
      <c r="L11" s="16">
        <f t="shared" si="3"/>
        <v>16917874822.032017</v>
      </c>
      <c r="M11" s="17">
        <f>VLOOKUP(B11,Encargos!$A$8:$B$652,2,0)</f>
        <v>6.7970000000000001E-3</v>
      </c>
    </row>
    <row r="12" spans="1:14" x14ac:dyDescent="0.3">
      <c r="A12">
        <f t="shared" ref="A12:A75" si="8">A11-1</f>
        <v>358</v>
      </c>
      <c r="B12" s="1">
        <v>44805</v>
      </c>
      <c r="C12" s="16">
        <f t="shared" si="4"/>
        <v>16917874822.032017</v>
      </c>
      <c r="D12" s="16">
        <f t="shared" si="0"/>
        <v>118272862.88082583</v>
      </c>
      <c r="E12" s="16">
        <f t="shared" si="1"/>
        <v>17036147684.912842</v>
      </c>
      <c r="F12" s="16">
        <v>0</v>
      </c>
      <c r="G12" s="29">
        <v>0</v>
      </c>
      <c r="H12" s="16">
        <f t="shared" si="2"/>
        <v>56787158.949709475</v>
      </c>
      <c r="I12" s="18">
        <f t="shared" si="6"/>
        <v>81568617.888350993</v>
      </c>
      <c r="J12" s="16">
        <f t="shared" si="7"/>
        <v>56787158.949709475</v>
      </c>
      <c r="K12" s="19">
        <f t="shared" si="5"/>
        <v>24781458.938641518</v>
      </c>
      <c r="L12" s="16">
        <f t="shared" si="3"/>
        <v>17011366225.974199</v>
      </c>
      <c r="M12" s="17">
        <f>VLOOKUP(B12,Encargos!$A$8:$B$652,2,0)</f>
        <v>6.9909999999999998E-3</v>
      </c>
    </row>
    <row r="13" spans="1:14" x14ac:dyDescent="0.3">
      <c r="A13">
        <f t="shared" si="8"/>
        <v>357</v>
      </c>
      <c r="B13" s="1">
        <v>44835</v>
      </c>
      <c r="C13" s="16">
        <f t="shared" si="4"/>
        <v>17011366225.974199</v>
      </c>
      <c r="D13" s="16">
        <f t="shared" si="0"/>
        <v>141738703.39481705</v>
      </c>
      <c r="E13" s="16">
        <f t="shared" si="1"/>
        <v>17153104929.369017</v>
      </c>
      <c r="F13" s="16">
        <v>0</v>
      </c>
      <c r="G13" s="29">
        <v>0</v>
      </c>
      <c r="H13" s="16">
        <f t="shared" si="2"/>
        <v>57177016.431230061</v>
      </c>
      <c r="I13" s="18">
        <f t="shared" si="6"/>
        <v>82248247.612596735</v>
      </c>
      <c r="J13" s="16">
        <f t="shared" si="7"/>
        <v>57177016.431230061</v>
      </c>
      <c r="K13" s="19">
        <f t="shared" si="5"/>
        <v>25071231.181366675</v>
      </c>
      <c r="L13" s="16">
        <f t="shared" si="3"/>
        <v>17128033698.187651</v>
      </c>
      <c r="M13" s="17">
        <f>VLOOKUP(B13,Encargos!$A$8:$B$652,2,0)</f>
        <v>8.3320000000000009E-3</v>
      </c>
    </row>
    <row r="14" spans="1:14" x14ac:dyDescent="0.3">
      <c r="A14">
        <f t="shared" si="8"/>
        <v>356</v>
      </c>
      <c r="B14" s="1">
        <v>44866</v>
      </c>
      <c r="C14" s="16">
        <f t="shared" si="4"/>
        <v>17128033698.187651</v>
      </c>
      <c r="D14" s="16">
        <f t="shared" si="0"/>
        <v>126079456.0523593</v>
      </c>
      <c r="E14" s="16">
        <f t="shared" si="1"/>
        <v>17254113154.240009</v>
      </c>
      <c r="F14" s="16">
        <v>0</v>
      </c>
      <c r="G14" s="29">
        <v>0</v>
      </c>
      <c r="H14" s="16">
        <f t="shared" si="2"/>
        <v>57513710.514133371</v>
      </c>
      <c r="I14" s="18">
        <f t="shared" si="6"/>
        <v>82853676.963273048</v>
      </c>
      <c r="J14" s="16">
        <f t="shared" si="7"/>
        <v>57513710.514133371</v>
      </c>
      <c r="K14" s="19">
        <f t="shared" si="5"/>
        <v>25339966.449139677</v>
      </c>
      <c r="L14" s="16">
        <f t="shared" si="3"/>
        <v>17228773187.790871</v>
      </c>
      <c r="M14" s="17">
        <f>VLOOKUP(B14,Encargos!$A$8:$B$652,2,0)</f>
        <v>7.3610000000000004E-3</v>
      </c>
    </row>
    <row r="15" spans="1:14" x14ac:dyDescent="0.3">
      <c r="A15">
        <f t="shared" si="8"/>
        <v>355</v>
      </c>
      <c r="B15" s="1">
        <v>44896</v>
      </c>
      <c r="C15" s="16">
        <f t="shared" si="4"/>
        <v>17228773187.790871</v>
      </c>
      <c r="D15" s="16">
        <f t="shared" si="0"/>
        <v>118017096.33636747</v>
      </c>
      <c r="E15" s="16">
        <f t="shared" si="1"/>
        <v>17346790284.127239</v>
      </c>
      <c r="F15" s="16">
        <v>0</v>
      </c>
      <c r="G15" s="29">
        <v>0</v>
      </c>
      <c r="H15" s="16">
        <f t="shared" si="2"/>
        <v>57822634.280424133</v>
      </c>
      <c r="I15" s="18">
        <f t="shared" si="6"/>
        <v>83421224.650471494</v>
      </c>
      <c r="J15" s="16">
        <f t="shared" si="7"/>
        <v>57822634.280424133</v>
      </c>
      <c r="K15" s="19">
        <f t="shared" si="5"/>
        <v>25598590.370047361</v>
      </c>
      <c r="L15" s="16">
        <f t="shared" si="3"/>
        <v>17321191693.757195</v>
      </c>
      <c r="M15" s="17">
        <f>VLOOKUP(B15,Encargos!$A$8:$B$652,2,0)</f>
        <v>6.8500000000000002E-3</v>
      </c>
    </row>
    <row r="16" spans="1:14" x14ac:dyDescent="0.3">
      <c r="A16">
        <f t="shared" si="8"/>
        <v>354</v>
      </c>
      <c r="B16" s="1">
        <v>44927</v>
      </c>
      <c r="C16" s="16">
        <f t="shared" si="4"/>
        <v>17321191693.757195</v>
      </c>
      <c r="D16" s="16">
        <f t="shared" si="0"/>
        <v>118650163.10223679</v>
      </c>
      <c r="E16" s="142">
        <f>'Art. 9º-A'!E16</f>
        <v>21492591194.900242</v>
      </c>
      <c r="F16" s="16">
        <v>0</v>
      </c>
      <c r="G16" s="29">
        <v>0</v>
      </c>
      <c r="H16" s="16">
        <f t="shared" si="2"/>
        <v>71641970.649667472</v>
      </c>
      <c r="I16" s="18">
        <f t="shared" si="6"/>
        <v>103511254.31148709</v>
      </c>
      <c r="J16" s="16">
        <f t="shared" si="7"/>
        <v>71641970.649667472</v>
      </c>
      <c r="K16" s="19">
        <f t="shared" si="5"/>
        <v>31869283.661819622</v>
      </c>
      <c r="L16" s="16">
        <f t="shared" si="3"/>
        <v>21460721911.238422</v>
      </c>
      <c r="M16" s="17">
        <f>VLOOKUP(B16,Encargos!$A$8:$B$652,2,0)</f>
        <v>6.8500000000000002E-3</v>
      </c>
    </row>
    <row r="17" spans="1:13" x14ac:dyDescent="0.3">
      <c r="A17">
        <f t="shared" si="8"/>
        <v>353</v>
      </c>
      <c r="B17" s="1">
        <v>44958</v>
      </c>
      <c r="C17" s="16">
        <f t="shared" si="4"/>
        <v>21460721911.238422</v>
      </c>
      <c r="D17" s="16">
        <f t="shared" si="0"/>
        <v>168960263.60718009</v>
      </c>
      <c r="E17" s="16">
        <f t="shared" si="1"/>
        <v>21629682174.845604</v>
      </c>
      <c r="F17" s="16">
        <v>0</v>
      </c>
      <c r="G17" s="29">
        <v>0</v>
      </c>
      <c r="H17" s="16">
        <f t="shared" si="2"/>
        <v>72098940.582818687</v>
      </c>
      <c r="I17" s="18">
        <f t="shared" si="6"/>
        <v>104326198.41668144</v>
      </c>
      <c r="J17" s="16">
        <f t="shared" si="7"/>
        <v>72098940.582818687</v>
      </c>
      <c r="K17" s="19">
        <f t="shared" si="5"/>
        <v>32227257.833862752</v>
      </c>
      <c r="L17" s="16">
        <f t="shared" si="3"/>
        <v>21597454917.011738</v>
      </c>
      <c r="M17" s="17">
        <f>VLOOKUP(B17,Encargos!$A$8:$B$652,2,0)</f>
        <v>7.8729999999999998E-3</v>
      </c>
    </row>
    <row r="18" spans="1:13" x14ac:dyDescent="0.3">
      <c r="A18">
        <f t="shared" si="8"/>
        <v>352</v>
      </c>
      <c r="B18" s="1">
        <v>44986</v>
      </c>
      <c r="C18" s="16">
        <f t="shared" si="4"/>
        <v>21597454917.011738</v>
      </c>
      <c r="D18" s="16">
        <f t="shared" si="0"/>
        <v>170036762.56163341</v>
      </c>
      <c r="E18" s="16">
        <f t="shared" si="1"/>
        <v>21767491679.573372</v>
      </c>
      <c r="F18" s="16">
        <v>0</v>
      </c>
      <c r="G18" s="29">
        <v>0</v>
      </c>
      <c r="H18" s="16">
        <f t="shared" si="2"/>
        <v>72558305.598577917</v>
      </c>
      <c r="I18" s="18">
        <f t="shared" si="6"/>
        <v>105147558.57681595</v>
      </c>
      <c r="J18" s="16">
        <f t="shared" si="7"/>
        <v>72558305.598577917</v>
      </c>
      <c r="K18" s="19">
        <f t="shared" si="5"/>
        <v>32589252.978238031</v>
      </c>
      <c r="L18" s="16">
        <f t="shared" si="3"/>
        <v>21734902426.595135</v>
      </c>
      <c r="M18" s="17">
        <f>VLOOKUP(B18,Encargos!$A$8:$B$652,2,0)</f>
        <v>7.8729999999999998E-3</v>
      </c>
    </row>
    <row r="19" spans="1:13" x14ac:dyDescent="0.3">
      <c r="A19">
        <f t="shared" si="8"/>
        <v>351</v>
      </c>
      <c r="B19" s="1">
        <v>45017</v>
      </c>
      <c r="C19" s="16">
        <f t="shared" si="4"/>
        <v>21734902426.595135</v>
      </c>
      <c r="D19" s="16">
        <f t="shared" si="0"/>
        <v>126671011.34219643</v>
      </c>
      <c r="E19" s="16">
        <f t="shared" si="1"/>
        <v>21861573437.937332</v>
      </c>
      <c r="F19" s="16">
        <v>0</v>
      </c>
      <c r="G19" s="29">
        <v>0</v>
      </c>
      <c r="H19" s="16">
        <f t="shared" si="2"/>
        <v>72871911.459791109</v>
      </c>
      <c r="I19" s="18">
        <f t="shared" si="6"/>
        <v>105760358.54820165</v>
      </c>
      <c r="J19" s="16">
        <f t="shared" si="7"/>
        <v>72871911.459791109</v>
      </c>
      <c r="K19" s="19">
        <f t="shared" si="5"/>
        <v>32888447.088410541</v>
      </c>
      <c r="L19" s="16">
        <f t="shared" si="3"/>
        <v>21828684990.848919</v>
      </c>
      <c r="M19" s="17">
        <f>VLOOKUP(B19,Encargos!$A$8:$B$652,2,0)</f>
        <v>5.8279999999999998E-3</v>
      </c>
    </row>
    <row r="20" spans="1:13" x14ac:dyDescent="0.3">
      <c r="A20">
        <f t="shared" si="8"/>
        <v>350</v>
      </c>
      <c r="B20" s="1">
        <v>45047</v>
      </c>
      <c r="C20" s="16">
        <f t="shared" si="4"/>
        <v>21828684990.848919</v>
      </c>
      <c r="D20" s="16">
        <f t="shared" si="0"/>
        <v>183033523.64826819</v>
      </c>
      <c r="E20" s="16">
        <f t="shared" si="1"/>
        <v>22011718514.497189</v>
      </c>
      <c r="F20" s="16">
        <v>0</v>
      </c>
      <c r="G20" s="29">
        <v>0</v>
      </c>
      <c r="H20" s="16">
        <f t="shared" si="2"/>
        <v>73372395.048323974</v>
      </c>
      <c r="I20" s="18">
        <f t="shared" si="6"/>
        <v>106647159.15462832</v>
      </c>
      <c r="J20" s="16">
        <f t="shared" si="7"/>
        <v>73372395.048323974</v>
      </c>
      <c r="K20" s="19">
        <f t="shared" si="5"/>
        <v>33274764.106304348</v>
      </c>
      <c r="L20" s="16">
        <f t="shared" si="3"/>
        <v>21978443750.390884</v>
      </c>
      <c r="M20" s="17">
        <f>VLOOKUP(B20,Encargos!$A$8:$B$652,2,0)</f>
        <v>8.3850000000000001E-3</v>
      </c>
    </row>
    <row r="21" spans="1:13" x14ac:dyDescent="0.3">
      <c r="A21">
        <f t="shared" si="8"/>
        <v>349</v>
      </c>
      <c r="B21" s="1">
        <v>45078</v>
      </c>
      <c r="C21" s="16">
        <f t="shared" si="4"/>
        <v>21978443750.390884</v>
      </c>
      <c r="D21" s="16">
        <f t="shared" si="0"/>
        <v>128090370.17727807</v>
      </c>
      <c r="E21" s="16">
        <f t="shared" si="1"/>
        <v>22106534120.568161</v>
      </c>
      <c r="F21" s="16">
        <v>0</v>
      </c>
      <c r="G21" s="29">
        <v>0</v>
      </c>
      <c r="H21" s="16">
        <f t="shared" si="2"/>
        <v>73688447.068560541</v>
      </c>
      <c r="I21" s="18">
        <f t="shared" si="6"/>
        <v>107268698.79818147</v>
      </c>
      <c r="J21" s="16">
        <f t="shared" si="7"/>
        <v>73688447.068560541</v>
      </c>
      <c r="K21" s="19">
        <f t="shared" si="5"/>
        <v>33580251.729620934</v>
      </c>
      <c r="L21" s="16">
        <f t="shared" si="3"/>
        <v>22072953868.838543</v>
      </c>
      <c r="M21" s="17">
        <f>VLOOKUP(B21,Encargos!$A$8:$B$652,2,0)</f>
        <v>5.8279999999999998E-3</v>
      </c>
    </row>
    <row r="22" spans="1:13" x14ac:dyDescent="0.3">
      <c r="A22">
        <f t="shared" si="8"/>
        <v>348</v>
      </c>
      <c r="B22" s="1">
        <v>45108</v>
      </c>
      <c r="C22" s="16">
        <f t="shared" si="4"/>
        <v>22072953868.838543</v>
      </c>
      <c r="D22" s="16">
        <f t="shared" si="0"/>
        <v>173780365.80936584</v>
      </c>
      <c r="E22" s="16">
        <f t="shared" si="1"/>
        <v>22246734234.647907</v>
      </c>
      <c r="F22" s="16">
        <v>0</v>
      </c>
      <c r="G22" s="29">
        <v>0</v>
      </c>
      <c r="H22" s="16">
        <f t="shared" si="2"/>
        <v>74155780.782159701</v>
      </c>
      <c r="I22" s="18">
        <f t="shared" si="6"/>
        <v>108113225.26381956</v>
      </c>
      <c r="J22" s="16">
        <f t="shared" si="7"/>
        <v>74155780.782159701</v>
      </c>
      <c r="K22" s="19">
        <f t="shared" si="5"/>
        <v>33957444.481659859</v>
      </c>
      <c r="L22" s="16">
        <f t="shared" si="3"/>
        <v>22212776790.166245</v>
      </c>
      <c r="M22" s="17">
        <f>VLOOKUP(B22,Encargos!$A$8:$B$652,2,0)</f>
        <v>7.8729999999999998E-3</v>
      </c>
    </row>
    <row r="23" spans="1:13" x14ac:dyDescent="0.3">
      <c r="A23">
        <f t="shared" si="8"/>
        <v>347</v>
      </c>
      <c r="B23" s="1">
        <v>45139</v>
      </c>
      <c r="C23" s="16">
        <f t="shared" si="4"/>
        <v>22212776790.166245</v>
      </c>
      <c r="D23" s="16">
        <f t="shared" si="0"/>
        <v>163508249.95241371</v>
      </c>
      <c r="E23" s="16">
        <f t="shared" si="1"/>
        <v>22376285040.11866</v>
      </c>
      <c r="F23" s="16">
        <v>0</v>
      </c>
      <c r="G23" s="29">
        <v>0</v>
      </c>
      <c r="H23" s="16">
        <f t="shared" si="2"/>
        <v>74587616.800395533</v>
      </c>
      <c r="I23" s="18">
        <f t="shared" si="6"/>
        <v>108909046.71498655</v>
      </c>
      <c r="J23" s="16">
        <f t="shared" si="7"/>
        <v>74587616.800395533</v>
      </c>
      <c r="K23" s="19">
        <f t="shared" si="5"/>
        <v>34321429.914591014</v>
      </c>
      <c r="L23" s="16">
        <f t="shared" si="3"/>
        <v>22341963610.204071</v>
      </c>
      <c r="M23" s="17">
        <f>VLOOKUP(B23,Encargos!$A$8:$B$652,2,0)</f>
        <v>7.3609999999999995E-3</v>
      </c>
    </row>
    <row r="24" spans="1:13" x14ac:dyDescent="0.3">
      <c r="A24">
        <f t="shared" si="8"/>
        <v>346</v>
      </c>
      <c r="B24" s="1">
        <v>45170</v>
      </c>
      <c r="C24" s="16">
        <f t="shared" si="4"/>
        <v>22341963610.204071</v>
      </c>
      <c r="D24" s="16">
        <f t="shared" si="0"/>
        <v>164459194.13471216</v>
      </c>
      <c r="E24" s="16">
        <f t="shared" si="1"/>
        <v>22506422804.338783</v>
      </c>
      <c r="F24" s="16">
        <v>0</v>
      </c>
      <c r="G24" s="29">
        <v>0</v>
      </c>
      <c r="H24" s="16">
        <f t="shared" si="2"/>
        <v>75021409.347795948</v>
      </c>
      <c r="I24" s="18">
        <f t="shared" si="6"/>
        <v>109710726.20785557</v>
      </c>
      <c r="J24" s="16">
        <f t="shared" si="7"/>
        <v>75021409.347795948</v>
      </c>
      <c r="K24" s="19">
        <f t="shared" si="5"/>
        <v>34689316.860059619</v>
      </c>
      <c r="L24" s="16">
        <f t="shared" si="3"/>
        <v>22471733487.478725</v>
      </c>
      <c r="M24" s="17">
        <f>VLOOKUP(B24,Encargos!$A$8:$B$652,2,0)</f>
        <v>7.3609999999999995E-3</v>
      </c>
    </row>
    <row r="25" spans="1:13" x14ac:dyDescent="0.3">
      <c r="A25">
        <f t="shared" si="8"/>
        <v>345</v>
      </c>
      <c r="B25" s="1">
        <v>45200</v>
      </c>
      <c r="C25" s="16">
        <f t="shared" si="4"/>
        <v>22471733487.478725</v>
      </c>
      <c r="D25" s="16">
        <f t="shared" si="0"/>
        <v>180088472.1686545</v>
      </c>
      <c r="E25" s="16">
        <f t="shared" si="1"/>
        <v>22651821959.647381</v>
      </c>
      <c r="F25" s="16">
        <v>0</v>
      </c>
      <c r="G25" s="29">
        <v>0</v>
      </c>
      <c r="H25" s="16">
        <f t="shared" si="2"/>
        <v>75506073.198824614</v>
      </c>
      <c r="I25" s="18">
        <f t="shared" si="6"/>
        <v>110589947.96768534</v>
      </c>
      <c r="J25" s="16">
        <f t="shared" si="7"/>
        <v>75506073.198824614</v>
      </c>
      <c r="K25" s="19">
        <f t="shared" si="5"/>
        <v>35083874.768860728</v>
      </c>
      <c r="L25" s="16">
        <f t="shared" si="3"/>
        <v>22616738084.878521</v>
      </c>
      <c r="M25" s="17">
        <f>VLOOKUP(B25,Encargos!$A$8:$B$652,2,0)</f>
        <v>8.0140000000000003E-3</v>
      </c>
    </row>
    <row r="26" spans="1:13" x14ac:dyDescent="0.3">
      <c r="A26">
        <f t="shared" si="8"/>
        <v>344</v>
      </c>
      <c r="B26" s="1">
        <v>45231</v>
      </c>
      <c r="C26" s="16">
        <f t="shared" si="4"/>
        <v>22616738084.878521</v>
      </c>
      <c r="D26" s="16">
        <f t="shared" si="0"/>
        <v>144159088.55301568</v>
      </c>
      <c r="E26" s="16">
        <f t="shared" si="1"/>
        <v>22760897173.431538</v>
      </c>
      <c r="F26" s="16">
        <v>0</v>
      </c>
      <c r="G26" s="29">
        <v>0</v>
      </c>
      <c r="H26" s="16">
        <f t="shared" si="2"/>
        <v>75869657.244771793</v>
      </c>
      <c r="I26" s="18">
        <f t="shared" si="6"/>
        <v>111294848.29603136</v>
      </c>
      <c r="J26" s="16">
        <f t="shared" si="7"/>
        <v>75869657.244771793</v>
      </c>
      <c r="K26" s="19">
        <f t="shared" si="5"/>
        <v>35425191.051259562</v>
      </c>
      <c r="L26" s="16">
        <f t="shared" si="3"/>
        <v>22725471982.380276</v>
      </c>
      <c r="M26" s="17">
        <f>VLOOKUP(B26,Encargos!$A$8:$B$652,2,0)</f>
        <v>6.3739999999999995E-3</v>
      </c>
    </row>
    <row r="27" spans="1:13" x14ac:dyDescent="0.3">
      <c r="A27">
        <f t="shared" si="8"/>
        <v>343</v>
      </c>
      <c r="B27" s="1">
        <v>45261</v>
      </c>
      <c r="C27" s="16">
        <f t="shared" si="4"/>
        <v>22725471982.380276</v>
      </c>
      <c r="D27" s="16">
        <f t="shared" si="0"/>
        <v>150442624.52335742</v>
      </c>
      <c r="E27" s="16">
        <f t="shared" si="1"/>
        <v>22875914606.903633</v>
      </c>
      <c r="F27" s="16">
        <v>0</v>
      </c>
      <c r="G27" s="29">
        <v>0</v>
      </c>
      <c r="H27" s="16">
        <f t="shared" si="2"/>
        <v>76253048.689678788</v>
      </c>
      <c r="I27" s="18">
        <f t="shared" si="6"/>
        <v>112031620.19175109</v>
      </c>
      <c r="J27" s="16">
        <f t="shared" si="7"/>
        <v>76253048.689678788</v>
      </c>
      <c r="K27" s="19">
        <f t="shared" si="5"/>
        <v>35778571.502072304</v>
      </c>
      <c r="L27" s="16">
        <f t="shared" si="3"/>
        <v>22840136035.401562</v>
      </c>
      <c r="M27" s="17">
        <f>VLOOKUP(B27,Encargos!$A$8:$B$652,2,0)</f>
        <v>6.62E-3</v>
      </c>
    </row>
    <row r="28" spans="1:13" x14ac:dyDescent="0.3">
      <c r="A28">
        <f t="shared" si="8"/>
        <v>342</v>
      </c>
      <c r="B28" s="1">
        <v>45292</v>
      </c>
      <c r="C28" s="16">
        <f t="shared" si="4"/>
        <v>22840136035.401562</v>
      </c>
      <c r="D28" s="16">
        <f t="shared" si="0"/>
        <v>132632669.95757686</v>
      </c>
      <c r="E28" s="142">
        <f>'Art. 9º-A'!E28</f>
        <v>27982654673.619041</v>
      </c>
      <c r="F28" s="16">
        <v>0</v>
      </c>
      <c r="G28" s="29">
        <v>0</v>
      </c>
      <c r="H28" s="16">
        <f t="shared" si="2"/>
        <v>93275515.578730151</v>
      </c>
      <c r="I28" s="18">
        <f t="shared" si="6"/>
        <v>137255843.63826668</v>
      </c>
      <c r="J28" s="16">
        <f t="shared" si="7"/>
        <v>93275515.578730151</v>
      </c>
      <c r="K28" s="19">
        <f t="shared" si="5"/>
        <v>43980328.059536532</v>
      </c>
      <c r="L28" s="16">
        <f t="shared" si="3"/>
        <v>27938674345.559505</v>
      </c>
      <c r="M28" s="17">
        <f>VLOOKUP(B28,Encargos!$A$8:$B$652,2,0)</f>
        <v>5.8069999999999997E-3</v>
      </c>
    </row>
    <row r="29" spans="1:13" x14ac:dyDescent="0.3">
      <c r="A29">
        <f t="shared" si="8"/>
        <v>341</v>
      </c>
      <c r="B29" s="1">
        <v>45323</v>
      </c>
      <c r="C29" s="16">
        <f t="shared" si="4"/>
        <v>27938674345.559505</v>
      </c>
      <c r="D29" s="16">
        <f t="shared" si="0"/>
        <v>156261005.61471432</v>
      </c>
      <c r="E29" s="16">
        <f t="shared" si="1"/>
        <v>28094935351.174221</v>
      </c>
      <c r="F29" s="16">
        <v>0</v>
      </c>
      <c r="G29" s="29">
        <v>0</v>
      </c>
      <c r="H29" s="16">
        <f t="shared" si="2"/>
        <v>93649784.503914073</v>
      </c>
      <c r="I29" s="18">
        <f t="shared" si="6"/>
        <v>138023515.57173553</v>
      </c>
      <c r="J29" s="16">
        <f t="shared" si="7"/>
        <v>93649784.503914073</v>
      </c>
      <c r="K29" s="19">
        <f t="shared" si="5"/>
        <v>44373731.067821458</v>
      </c>
      <c r="L29" s="16">
        <f t="shared" si="3"/>
        <v>28050561620.1064</v>
      </c>
      <c r="M29" s="17">
        <f>VLOOKUP(B29,Encargos!$A$8:$B$652,2,0)</f>
        <v>5.5929999999999999E-3</v>
      </c>
    </row>
    <row r="30" spans="1:13" x14ac:dyDescent="0.3">
      <c r="A30">
        <f t="shared" si="8"/>
        <v>340</v>
      </c>
      <c r="B30" s="1">
        <v>45352</v>
      </c>
      <c r="C30" s="16">
        <f t="shared" si="4"/>
        <v>28050561620.1064</v>
      </c>
      <c r="D30" s="16">
        <f t="shared" si="0"/>
        <v>177055144.94611159</v>
      </c>
      <c r="E30" s="16">
        <f t="shared" si="1"/>
        <v>28227616765.052509</v>
      </c>
      <c r="F30" s="16">
        <v>0</v>
      </c>
      <c r="G30" s="29">
        <v>0</v>
      </c>
      <c r="H30" s="16">
        <f t="shared" si="2"/>
        <v>94092055.883508369</v>
      </c>
      <c r="I30" s="18">
        <f t="shared" si="6"/>
        <v>138894720.00202429</v>
      </c>
      <c r="J30" s="16">
        <f t="shared" si="7"/>
        <v>94092055.883508369</v>
      </c>
      <c r="K30" s="19">
        <f t="shared" si="5"/>
        <v>44802664.118515924</v>
      </c>
      <c r="L30" s="16">
        <f t="shared" si="3"/>
        <v>28182814100.93399</v>
      </c>
      <c r="M30" s="17">
        <f>VLOOKUP(B30,Encargos!$A$8:$B$652,2,0)</f>
        <v>6.3119999999999999E-3</v>
      </c>
    </row>
    <row r="31" spans="1:13" x14ac:dyDescent="0.3">
      <c r="A31">
        <f t="shared" si="8"/>
        <v>339</v>
      </c>
      <c r="B31" s="1">
        <v>45383</v>
      </c>
      <c r="C31" s="16">
        <f t="shared" si="4"/>
        <v>28182814100.93399</v>
      </c>
      <c r="D31" s="16">
        <f t="shared" si="0"/>
        <v>131134634.01164585</v>
      </c>
      <c r="E31" s="16">
        <f t="shared" si="1"/>
        <v>28313948734.945637</v>
      </c>
      <c r="F31" s="16">
        <v>0</v>
      </c>
      <c r="G31" s="29">
        <v>0</v>
      </c>
      <c r="H31" s="16">
        <f t="shared" si="2"/>
        <v>94379829.116485462</v>
      </c>
      <c r="I31" s="18">
        <f t="shared" si="6"/>
        <v>139540997.13419369</v>
      </c>
      <c r="J31" s="16">
        <f t="shared" si="7"/>
        <v>94379829.116485462</v>
      </c>
      <c r="K31" s="19">
        <f t="shared" si="5"/>
        <v>45161168.017708227</v>
      </c>
      <c r="L31" s="16">
        <f t="shared" si="3"/>
        <v>28268787566.927929</v>
      </c>
      <c r="M31" s="17">
        <f>VLOOKUP(B31,Encargos!$A$8:$B$652,2,0)</f>
        <v>4.653E-3</v>
      </c>
    </row>
    <row r="32" spans="1:13" x14ac:dyDescent="0.3">
      <c r="A32">
        <f t="shared" si="8"/>
        <v>338</v>
      </c>
      <c r="B32" s="1">
        <v>45413</v>
      </c>
      <c r="C32" s="16">
        <f t="shared" si="4"/>
        <v>28268787566.927929</v>
      </c>
      <c r="D32" s="16">
        <f t="shared" si="0"/>
        <v>140382799.05736411</v>
      </c>
      <c r="E32" s="16">
        <f t="shared" si="1"/>
        <v>28409170365.985294</v>
      </c>
      <c r="F32" s="16">
        <v>0</v>
      </c>
      <c r="G32" s="29">
        <v>0</v>
      </c>
      <c r="H32" s="16">
        <f t="shared" si="2"/>
        <v>94697234.553284317</v>
      </c>
      <c r="I32" s="18">
        <f t="shared" si="6"/>
        <v>140233957.72596213</v>
      </c>
      <c r="J32" s="16">
        <f t="shared" si="7"/>
        <v>94697234.553284317</v>
      </c>
      <c r="K32" s="19">
        <f t="shared" si="5"/>
        <v>45536723.172677815</v>
      </c>
      <c r="L32" s="16">
        <f t="shared" si="3"/>
        <v>28363633642.812614</v>
      </c>
      <c r="M32" s="17">
        <f>VLOOKUP(B32,Encargos!$A$8:$B$652,2,0)</f>
        <v>4.9659999999999999E-3</v>
      </c>
    </row>
    <row r="33" spans="1:13" s="163" customFormat="1" x14ac:dyDescent="0.3">
      <c r="A33" s="163">
        <f t="shared" si="8"/>
        <v>337</v>
      </c>
      <c r="B33" s="160">
        <v>45444</v>
      </c>
      <c r="C33" s="172">
        <f t="shared" si="4"/>
        <v>28363633642.812614</v>
      </c>
      <c r="D33" s="172">
        <f t="shared" si="0"/>
        <v>107781807.84268793</v>
      </c>
      <c r="E33" s="172">
        <f t="shared" si="1"/>
        <v>28471415450.655304</v>
      </c>
      <c r="F33" s="172">
        <v>0</v>
      </c>
      <c r="G33" s="173">
        <v>0</v>
      </c>
      <c r="H33" s="172">
        <f t="shared" ref="H33:H68" si="9">SUM(E33:G33)*0</f>
        <v>0</v>
      </c>
      <c r="I33" s="174">
        <f>PMT(0,A33,-SUM(E33:G33))</f>
        <v>84484912.316484585</v>
      </c>
      <c r="J33" s="172">
        <f t="shared" si="7"/>
        <v>0</v>
      </c>
      <c r="K33" s="175">
        <f t="shared" si="5"/>
        <v>84484912.316484585</v>
      </c>
      <c r="L33" s="172">
        <f t="shared" si="3"/>
        <v>28386930538.338818</v>
      </c>
      <c r="M33" s="162">
        <f>VLOOKUP(B33,Encargos!$A$8:$B$652,2,0)</f>
        <v>3.8E-3</v>
      </c>
    </row>
    <row r="34" spans="1:13" s="163" customFormat="1" x14ac:dyDescent="0.3">
      <c r="A34" s="163">
        <f t="shared" si="8"/>
        <v>336</v>
      </c>
      <c r="B34" s="160">
        <v>45474</v>
      </c>
      <c r="C34" s="172">
        <f t="shared" si="4"/>
        <v>28386930538.338818</v>
      </c>
      <c r="D34" s="172">
        <f t="shared" si="0"/>
        <v>130579880.47635856</v>
      </c>
      <c r="E34" s="172">
        <f t="shared" si="1"/>
        <v>28517510418.815178</v>
      </c>
      <c r="F34" s="172">
        <v>0</v>
      </c>
      <c r="G34" s="173">
        <v>0</v>
      </c>
      <c r="H34" s="172">
        <f t="shared" si="9"/>
        <v>0</v>
      </c>
      <c r="I34" s="174">
        <f t="shared" ref="I34:I68" si="10">PMT(0,A34,-SUM(E34:G34))</f>
        <v>84873542.913140416</v>
      </c>
      <c r="J34" s="172">
        <f t="shared" si="7"/>
        <v>0</v>
      </c>
      <c r="K34" s="175">
        <f t="shared" si="5"/>
        <v>84873542.913140416</v>
      </c>
      <c r="L34" s="172">
        <f t="shared" si="3"/>
        <v>28432636875.902039</v>
      </c>
      <c r="M34" s="162">
        <f>VLOOKUP(B34,Encargos!$A$8:$B$652,2,0)</f>
        <v>4.5999999999999999E-3</v>
      </c>
    </row>
    <row r="35" spans="1:13" s="163" customFormat="1" x14ac:dyDescent="0.3">
      <c r="A35" s="163">
        <f t="shared" si="8"/>
        <v>335</v>
      </c>
      <c r="B35" s="160">
        <v>45505</v>
      </c>
      <c r="C35" s="172">
        <f t="shared" si="4"/>
        <v>28432636875.902039</v>
      </c>
      <c r="D35" s="172">
        <f t="shared" si="0"/>
        <v>59708537.43939428</v>
      </c>
      <c r="E35" s="172">
        <f t="shared" si="1"/>
        <v>28492345413.341434</v>
      </c>
      <c r="F35" s="172">
        <v>0</v>
      </c>
      <c r="G35" s="173">
        <v>0</v>
      </c>
      <c r="H35" s="172">
        <f t="shared" si="9"/>
        <v>0</v>
      </c>
      <c r="I35" s="174">
        <f t="shared" si="10"/>
        <v>85051777.353258014</v>
      </c>
      <c r="J35" s="172">
        <f t="shared" si="7"/>
        <v>0</v>
      </c>
      <c r="K35" s="175">
        <f t="shared" si="5"/>
        <v>85051777.353258014</v>
      </c>
      <c r="L35" s="172">
        <f t="shared" si="3"/>
        <v>28407293635.988178</v>
      </c>
      <c r="M35" s="162">
        <f>VLOOKUP(B35,Encargos!$A$8:$B$652,2,0)</f>
        <v>2.0999999999999999E-3</v>
      </c>
    </row>
    <row r="36" spans="1:13" s="163" customFormat="1" x14ac:dyDescent="0.3">
      <c r="A36" s="163">
        <f t="shared" si="8"/>
        <v>334</v>
      </c>
      <c r="B36" s="160">
        <v>45536</v>
      </c>
      <c r="C36" s="172">
        <f t="shared" si="4"/>
        <v>28407293635.988178</v>
      </c>
      <c r="D36" s="172">
        <f t="shared" si="0"/>
        <v>107947715.81675507</v>
      </c>
      <c r="E36" s="172">
        <f t="shared" si="1"/>
        <v>28515241351.804932</v>
      </c>
      <c r="F36" s="172">
        <v>0</v>
      </c>
      <c r="G36" s="173">
        <v>0</v>
      </c>
      <c r="H36" s="172">
        <f t="shared" si="9"/>
        <v>0</v>
      </c>
      <c r="I36" s="174">
        <f t="shared" si="10"/>
        <v>85374974.107200399</v>
      </c>
      <c r="J36" s="172">
        <f t="shared" si="7"/>
        <v>0</v>
      </c>
      <c r="K36" s="175">
        <f t="shared" si="5"/>
        <v>85374974.107200399</v>
      </c>
      <c r="L36" s="172">
        <f t="shared" si="3"/>
        <v>28429866377.697731</v>
      </c>
      <c r="M36" s="162">
        <f>VLOOKUP(B36,Encargos!$A$8:$B$652,2,0)</f>
        <v>3.8E-3</v>
      </c>
    </row>
    <row r="37" spans="1:13" s="163" customFormat="1" x14ac:dyDescent="0.3">
      <c r="A37" s="163">
        <f t="shared" si="8"/>
        <v>333</v>
      </c>
      <c r="B37" s="160">
        <v>45566</v>
      </c>
      <c r="C37" s="172">
        <f t="shared" si="4"/>
        <v>28429866377.697731</v>
      </c>
      <c r="D37" s="172">
        <f t="shared" si="0"/>
        <v>65388692.668704778</v>
      </c>
      <c r="E37" s="172">
        <f t="shared" si="1"/>
        <v>28495255070.366436</v>
      </c>
      <c r="F37" s="172">
        <v>0</v>
      </c>
      <c r="G37" s="173">
        <v>0</v>
      </c>
      <c r="H37" s="172">
        <f t="shared" si="9"/>
        <v>0</v>
      </c>
      <c r="I37" s="174">
        <f t="shared" si="10"/>
        <v>85571336.547646955</v>
      </c>
      <c r="J37" s="172">
        <f t="shared" si="7"/>
        <v>0</v>
      </c>
      <c r="K37" s="175">
        <f t="shared" si="5"/>
        <v>85571336.547646955</v>
      </c>
      <c r="L37" s="172">
        <f t="shared" si="3"/>
        <v>28409683733.81879</v>
      </c>
      <c r="M37" s="162">
        <f>VLOOKUP(B37,Encargos!$A$8:$B$652,2,0)</f>
        <v>2.3E-3</v>
      </c>
    </row>
    <row r="38" spans="1:13" s="163" customFormat="1" x14ac:dyDescent="0.3">
      <c r="A38" s="163">
        <f t="shared" si="8"/>
        <v>332</v>
      </c>
      <c r="B38" s="160">
        <v>45597</v>
      </c>
      <c r="C38" s="172">
        <f t="shared" si="4"/>
        <v>28409683733.81879</v>
      </c>
      <c r="D38" s="172">
        <f t="shared" si="0"/>
        <v>78204228.872232452</v>
      </c>
      <c r="E38" s="172">
        <f t="shared" si="1"/>
        <v>28487887962.691025</v>
      </c>
      <c r="F38" s="172">
        <v>0</v>
      </c>
      <c r="G38" s="173">
        <v>0</v>
      </c>
      <c r="H38" s="172">
        <f t="shared" si="9"/>
        <v>0</v>
      </c>
      <c r="I38" s="174">
        <f t="shared" si="10"/>
        <v>85806891.453888625</v>
      </c>
      <c r="J38" s="172">
        <f t="shared" si="7"/>
        <v>0</v>
      </c>
      <c r="K38" s="175">
        <f t="shared" si="5"/>
        <v>85806891.453888625</v>
      </c>
      <c r="L38" s="172">
        <f t="shared" si="3"/>
        <v>28402081071.237137</v>
      </c>
      <c r="M38" s="162">
        <f>VLOOKUP(B38,Encargos!$A$8:$B$652,2,0)</f>
        <v>2.7527314138713344E-3</v>
      </c>
    </row>
    <row r="39" spans="1:13" s="163" customFormat="1" x14ac:dyDescent="0.3">
      <c r="A39" s="163">
        <f t="shared" si="8"/>
        <v>331</v>
      </c>
      <c r="B39" s="160">
        <v>45627</v>
      </c>
      <c r="C39" s="172">
        <f t="shared" si="4"/>
        <v>28402081071.237137</v>
      </c>
      <c r="D39" s="172">
        <f t="shared" si="0"/>
        <v>78183300.784114867</v>
      </c>
      <c r="E39" s="172">
        <f t="shared" si="1"/>
        <v>28480264372.021252</v>
      </c>
      <c r="F39" s="172">
        <v>0</v>
      </c>
      <c r="G39" s="173">
        <v>0</v>
      </c>
      <c r="H39" s="172">
        <f t="shared" si="9"/>
        <v>0</v>
      </c>
      <c r="I39" s="174">
        <f t="shared" si="10"/>
        <v>86043094.779520392</v>
      </c>
      <c r="J39" s="172">
        <f t="shared" si="7"/>
        <v>0</v>
      </c>
      <c r="K39" s="175">
        <f t="shared" si="5"/>
        <v>86043094.779520392</v>
      </c>
      <c r="L39" s="172">
        <f t="shared" si="3"/>
        <v>28394221277.24173</v>
      </c>
      <c r="M39" s="162">
        <f>VLOOKUP(B39,Encargos!$A$8:$B$652,2,0)</f>
        <v>2.7527314138713344E-3</v>
      </c>
    </row>
    <row r="40" spans="1:13" s="163" customFormat="1" x14ac:dyDescent="0.3">
      <c r="A40" s="163">
        <f t="shared" si="8"/>
        <v>330</v>
      </c>
      <c r="B40" s="160">
        <v>45658</v>
      </c>
      <c r="C40" s="172">
        <f t="shared" si="4"/>
        <v>28394221277.24173</v>
      </c>
      <c r="D40" s="172">
        <f t="shared" si="0"/>
        <v>78161664.882277146</v>
      </c>
      <c r="E40" s="172">
        <f>'Art. 9º-A'!E40</f>
        <v>32360425122.395977</v>
      </c>
      <c r="F40" s="172">
        <v>0</v>
      </c>
      <c r="G40" s="173">
        <v>0</v>
      </c>
      <c r="H40" s="172">
        <f t="shared" si="9"/>
        <v>0</v>
      </c>
      <c r="I40" s="174">
        <f t="shared" si="10"/>
        <v>98061894.310290843</v>
      </c>
      <c r="J40" s="172">
        <f t="shared" si="7"/>
        <v>0</v>
      </c>
      <c r="K40" s="175">
        <f t="shared" si="5"/>
        <v>98061894.310290843</v>
      </c>
      <c r="L40" s="172">
        <f t="shared" si="3"/>
        <v>32262363228.085686</v>
      </c>
      <c r="M40" s="162">
        <f>VLOOKUP(B40,Encargos!$A$8:$B$652,2,0)</f>
        <v>2.7527314138713344E-3</v>
      </c>
    </row>
    <row r="41" spans="1:13" s="163" customFormat="1" x14ac:dyDescent="0.3">
      <c r="A41" s="163">
        <f t="shared" si="8"/>
        <v>329</v>
      </c>
      <c r="B41" s="160">
        <v>45689</v>
      </c>
      <c r="C41" s="172">
        <f t="shared" si="4"/>
        <v>32262363228.085686</v>
      </c>
      <c r="D41" s="172">
        <f t="shared" si="0"/>
        <v>88809620.743678853</v>
      </c>
      <c r="E41" s="172">
        <f t="shared" si="1"/>
        <v>32351172848.829365</v>
      </c>
      <c r="F41" s="172">
        <v>0</v>
      </c>
      <c r="G41" s="173">
        <v>0</v>
      </c>
      <c r="H41" s="172">
        <f t="shared" si="9"/>
        <v>0</v>
      </c>
      <c r="I41" s="174">
        <f t="shared" si="10"/>
        <v>98331832.367262512</v>
      </c>
      <c r="J41" s="172">
        <f t="shared" si="7"/>
        <v>0</v>
      </c>
      <c r="K41" s="175">
        <f t="shared" si="5"/>
        <v>98331832.367262512</v>
      </c>
      <c r="L41" s="172">
        <f t="shared" si="3"/>
        <v>32252841016.462101</v>
      </c>
      <c r="M41" s="162">
        <f>VLOOKUP(B41,Encargos!$A$8:$B$652,2,0)</f>
        <v>2.7527314138713344E-3</v>
      </c>
    </row>
    <row r="42" spans="1:13" s="163" customFormat="1" x14ac:dyDescent="0.3">
      <c r="A42" s="163">
        <f t="shared" si="8"/>
        <v>328</v>
      </c>
      <c r="B42" s="160">
        <v>45717</v>
      </c>
      <c r="C42" s="172">
        <f t="shared" si="4"/>
        <v>32252841016.462101</v>
      </c>
      <c r="D42" s="172">
        <f t="shared" si="0"/>
        <v>89989183.586543575</v>
      </c>
      <c r="E42" s="172">
        <f t="shared" si="1"/>
        <v>32342830200.048645</v>
      </c>
      <c r="F42" s="172">
        <v>0</v>
      </c>
      <c r="G42" s="173">
        <v>0</v>
      </c>
      <c r="H42" s="172">
        <f t="shared" si="9"/>
        <v>0</v>
      </c>
      <c r="I42" s="174">
        <f t="shared" si="10"/>
        <v>98606189.634294644</v>
      </c>
      <c r="J42" s="172">
        <f t="shared" si="7"/>
        <v>0</v>
      </c>
      <c r="K42" s="175">
        <f t="shared" si="5"/>
        <v>98606189.634294644</v>
      </c>
      <c r="L42" s="172">
        <f t="shared" si="3"/>
        <v>32244224010.414349</v>
      </c>
      <c r="M42" s="162">
        <f>VLOOKUP(B42,Encargos!$A$8:$B$652,2,0)</f>
        <v>2.7901164905321796E-3</v>
      </c>
    </row>
    <row r="43" spans="1:13" s="163" customFormat="1" x14ac:dyDescent="0.3">
      <c r="A43" s="163">
        <f t="shared" si="8"/>
        <v>327</v>
      </c>
      <c r="B43" s="160">
        <v>45748</v>
      </c>
      <c r="C43" s="172">
        <f t="shared" si="4"/>
        <v>32244224010.414349</v>
      </c>
      <c r="D43" s="172">
        <f t="shared" si="0"/>
        <v>89965141.135870725</v>
      </c>
      <c r="E43" s="172">
        <f t="shared" si="1"/>
        <v>32334189151.55022</v>
      </c>
      <c r="F43" s="172">
        <v>0</v>
      </c>
      <c r="G43" s="173">
        <v>0</v>
      </c>
      <c r="H43" s="172">
        <f t="shared" si="9"/>
        <v>0</v>
      </c>
      <c r="I43" s="174">
        <f t="shared" si="10"/>
        <v>98881312.39006184</v>
      </c>
      <c r="J43" s="172">
        <f t="shared" si="7"/>
        <v>0</v>
      </c>
      <c r="K43" s="175">
        <f t="shared" si="5"/>
        <v>98881312.39006184</v>
      </c>
      <c r="L43" s="172">
        <f t="shared" si="3"/>
        <v>32235307839.16016</v>
      </c>
      <c r="M43" s="162">
        <f>VLOOKUP(B43,Encargos!$A$8:$B$652,2,0)</f>
        <v>2.7901164905321796E-3</v>
      </c>
    </row>
    <row r="44" spans="1:13" s="163" customFormat="1" x14ac:dyDescent="0.3">
      <c r="A44" s="163">
        <f t="shared" si="8"/>
        <v>326</v>
      </c>
      <c r="B44" s="160">
        <v>45778</v>
      </c>
      <c r="C44" s="172">
        <f t="shared" si="4"/>
        <v>32235307839.16016</v>
      </c>
      <c r="D44" s="172">
        <f t="shared" si="0"/>
        <v>89940263.979422003</v>
      </c>
      <c r="E44" s="172">
        <f t="shared" si="1"/>
        <v>32325248103.139584</v>
      </c>
      <c r="F44" s="172">
        <v>0</v>
      </c>
      <c r="G44" s="173">
        <v>0</v>
      </c>
      <c r="H44" s="172">
        <f t="shared" si="9"/>
        <v>0</v>
      </c>
      <c r="I44" s="174">
        <f t="shared" si="10"/>
        <v>99157202.770366818</v>
      </c>
      <c r="J44" s="172">
        <f t="shared" si="7"/>
        <v>0</v>
      </c>
      <c r="K44" s="175">
        <f t="shared" si="5"/>
        <v>99157202.770366818</v>
      </c>
      <c r="L44" s="172">
        <f t="shared" si="3"/>
        <v>32226090900.369217</v>
      </c>
      <c r="M44" s="162">
        <f>VLOOKUP(B44,Encargos!$A$8:$B$652,2,0)</f>
        <v>2.7901164905321796E-3</v>
      </c>
    </row>
    <row r="45" spans="1:13" s="163" customFormat="1" x14ac:dyDescent="0.3">
      <c r="A45" s="163">
        <f t="shared" si="8"/>
        <v>325</v>
      </c>
      <c r="B45" s="160">
        <v>45809</v>
      </c>
      <c r="C45" s="172">
        <f t="shared" si="4"/>
        <v>32226090900.369217</v>
      </c>
      <c r="D45" s="172">
        <f t="shared" si="0"/>
        <v>89914547.646509171</v>
      </c>
      <c r="E45" s="172">
        <f t="shared" si="1"/>
        <v>32316005448.015724</v>
      </c>
      <c r="F45" s="172">
        <v>0</v>
      </c>
      <c r="G45" s="173">
        <v>0</v>
      </c>
      <c r="H45" s="172">
        <f t="shared" si="9"/>
        <v>0</v>
      </c>
      <c r="I45" s="174">
        <f t="shared" si="10"/>
        <v>99433862.91697146</v>
      </c>
      <c r="J45" s="172">
        <f t="shared" si="7"/>
        <v>0</v>
      </c>
      <c r="K45" s="175">
        <f t="shared" si="5"/>
        <v>99433862.91697146</v>
      </c>
      <c r="L45" s="172">
        <f t="shared" si="3"/>
        <v>32216571585.098751</v>
      </c>
      <c r="M45" s="162">
        <f>VLOOKUP(B45,Encargos!$A$8:$B$652,2,0)</f>
        <v>2.7901164905321796E-3</v>
      </c>
    </row>
    <row r="46" spans="1:13" s="163" customFormat="1" x14ac:dyDescent="0.3">
      <c r="A46" s="163">
        <f t="shared" si="8"/>
        <v>324</v>
      </c>
      <c r="B46" s="160">
        <v>45839</v>
      </c>
      <c r="C46" s="172">
        <f t="shared" si="4"/>
        <v>32216571585.098751</v>
      </c>
      <c r="D46" s="172">
        <f t="shared" si="0"/>
        <v>89887987.647994459</v>
      </c>
      <c r="E46" s="172">
        <f t="shared" si="1"/>
        <v>32306459572.746746</v>
      </c>
      <c r="F46" s="172">
        <v>0</v>
      </c>
      <c r="G46" s="173">
        <v>0</v>
      </c>
      <c r="H46" s="172">
        <f t="shared" si="9"/>
        <v>0</v>
      </c>
      <c r="I46" s="174">
        <f t="shared" si="10"/>
        <v>99711294.977613419</v>
      </c>
      <c r="J46" s="172">
        <f t="shared" si="7"/>
        <v>0</v>
      </c>
      <c r="K46" s="175">
        <f t="shared" si="5"/>
        <v>99711294.977613419</v>
      </c>
      <c r="L46" s="172">
        <f t="shared" si="3"/>
        <v>32206748277.769135</v>
      </c>
      <c r="M46" s="162">
        <f>VLOOKUP(B46,Encargos!$A$8:$B$652,2,0)</f>
        <v>2.7901164905321796E-3</v>
      </c>
    </row>
    <row r="47" spans="1:13" s="163" customFormat="1" x14ac:dyDescent="0.3">
      <c r="A47" s="163">
        <f t="shared" si="8"/>
        <v>323</v>
      </c>
      <c r="B47" s="160">
        <v>45870</v>
      </c>
      <c r="C47" s="172">
        <f t="shared" si="4"/>
        <v>32206748277.769135</v>
      </c>
      <c r="D47" s="172">
        <f t="shared" si="0"/>
        <v>89860579.47622253</v>
      </c>
      <c r="E47" s="172">
        <f t="shared" si="1"/>
        <v>32296608857.245358</v>
      </c>
      <c r="F47" s="172">
        <v>0</v>
      </c>
      <c r="G47" s="173">
        <v>0</v>
      </c>
      <c r="H47" s="172">
        <f t="shared" si="9"/>
        <v>0</v>
      </c>
      <c r="I47" s="174">
        <f t="shared" si="10"/>
        <v>99989501.106022775</v>
      </c>
      <c r="J47" s="172">
        <f t="shared" si="7"/>
        <v>0</v>
      </c>
      <c r="K47" s="175">
        <f t="shared" si="5"/>
        <v>99989501.106022775</v>
      </c>
      <c r="L47" s="172">
        <f t="shared" si="3"/>
        <v>32196619356.139336</v>
      </c>
      <c r="M47" s="162">
        <f>VLOOKUP(B47,Encargos!$A$8:$B$652,2,0)</f>
        <v>2.7901164905321796E-3</v>
      </c>
    </row>
    <row r="48" spans="1:13" s="163" customFormat="1" x14ac:dyDescent="0.3">
      <c r="A48" s="163">
        <f t="shared" si="8"/>
        <v>322</v>
      </c>
      <c r="B48" s="160">
        <v>45901</v>
      </c>
      <c r="C48" s="172">
        <f t="shared" si="4"/>
        <v>32196619356.139336</v>
      </c>
      <c r="D48" s="172">
        <f t="shared" si="0"/>
        <v>89832318.604951933</v>
      </c>
      <c r="E48" s="172">
        <f t="shared" si="1"/>
        <v>32286451674.744289</v>
      </c>
      <c r="F48" s="172">
        <v>0</v>
      </c>
      <c r="G48" s="173">
        <v>0</v>
      </c>
      <c r="H48" s="172">
        <f t="shared" si="9"/>
        <v>0</v>
      </c>
      <c r="I48" s="174">
        <f t="shared" si="10"/>
        <v>100268483.46193878</v>
      </c>
      <c r="J48" s="172">
        <f t="shared" si="7"/>
        <v>0</v>
      </c>
      <c r="K48" s="175">
        <f t="shared" si="5"/>
        <v>100268483.46193878</v>
      </c>
      <c r="L48" s="172">
        <f t="shared" si="3"/>
        <v>32186183191.282352</v>
      </c>
      <c r="M48" s="162">
        <f>VLOOKUP(B48,Encargos!$A$8:$B$652,2,0)</f>
        <v>2.7901164905321796E-3</v>
      </c>
    </row>
    <row r="49" spans="1:13" s="163" customFormat="1" x14ac:dyDescent="0.3">
      <c r="A49" s="163">
        <f t="shared" si="8"/>
        <v>321</v>
      </c>
      <c r="B49" s="160">
        <v>45931</v>
      </c>
      <c r="C49" s="172">
        <f t="shared" si="4"/>
        <v>32186183191.282352</v>
      </c>
      <c r="D49" s="172">
        <f t="shared" si="0"/>
        <v>89803200.489286542</v>
      </c>
      <c r="E49" s="172">
        <f t="shared" si="1"/>
        <v>32275986391.771641</v>
      </c>
      <c r="F49" s="172">
        <v>0</v>
      </c>
      <c r="G49" s="173">
        <v>0</v>
      </c>
      <c r="H49" s="172">
        <f t="shared" si="9"/>
        <v>0</v>
      </c>
      <c r="I49" s="174">
        <f t="shared" si="10"/>
        <v>100548244.21112661</v>
      </c>
      <c r="J49" s="172">
        <f t="shared" si="7"/>
        <v>0</v>
      </c>
      <c r="K49" s="175">
        <f t="shared" si="5"/>
        <v>100548244.21112661</v>
      </c>
      <c r="L49" s="172">
        <f t="shared" si="3"/>
        <v>32175438147.560513</v>
      </c>
      <c r="M49" s="162">
        <f>VLOOKUP(B49,Encargos!$A$8:$B$652,2,0)</f>
        <v>2.7901164905321796E-3</v>
      </c>
    </row>
    <row r="50" spans="1:13" s="163" customFormat="1" x14ac:dyDescent="0.3">
      <c r="A50" s="163">
        <f t="shared" si="8"/>
        <v>320</v>
      </c>
      <c r="B50" s="160">
        <v>45962</v>
      </c>
      <c r="C50" s="172">
        <f t="shared" si="4"/>
        <v>32175438147.560513</v>
      </c>
      <c r="D50" s="172">
        <f t="shared" si="0"/>
        <v>89773220.565606758</v>
      </c>
      <c r="E50" s="172">
        <f t="shared" si="1"/>
        <v>32265211368.126118</v>
      </c>
      <c r="F50" s="172">
        <v>0</v>
      </c>
      <c r="G50" s="173">
        <v>0</v>
      </c>
      <c r="H50" s="172">
        <f t="shared" si="9"/>
        <v>0</v>
      </c>
      <c r="I50" s="174">
        <f t="shared" si="10"/>
        <v>100828785.52539411</v>
      </c>
      <c r="J50" s="172">
        <f t="shared" si="7"/>
        <v>0</v>
      </c>
      <c r="K50" s="175">
        <f t="shared" si="5"/>
        <v>100828785.52539411</v>
      </c>
      <c r="L50" s="172">
        <f t="shared" si="3"/>
        <v>32164382582.600723</v>
      </c>
      <c r="M50" s="162">
        <f>VLOOKUP(B50,Encargos!$A$8:$B$652,2,0)</f>
        <v>2.7901164905321796E-3</v>
      </c>
    </row>
    <row r="51" spans="1:13" s="163" customFormat="1" x14ac:dyDescent="0.3">
      <c r="A51" s="163">
        <f t="shared" si="8"/>
        <v>319</v>
      </c>
      <c r="B51" s="160">
        <v>45992</v>
      </c>
      <c r="C51" s="172">
        <f t="shared" si="4"/>
        <v>32164382582.600723</v>
      </c>
      <c r="D51" s="172">
        <f t="shared" si="0"/>
        <v>89742374.251500294</v>
      </c>
      <c r="E51" s="172">
        <f t="shared" si="1"/>
        <v>32254124956.852222</v>
      </c>
      <c r="F51" s="172">
        <v>0</v>
      </c>
      <c r="G51" s="173">
        <v>0</v>
      </c>
      <c r="H51" s="172">
        <f t="shared" si="9"/>
        <v>0</v>
      </c>
      <c r="I51" s="174">
        <f t="shared" si="10"/>
        <v>101110109.58260885</v>
      </c>
      <c r="J51" s="172">
        <f t="shared" si="7"/>
        <v>0</v>
      </c>
      <c r="K51" s="175">
        <f t="shared" si="5"/>
        <v>101110109.58260885</v>
      </c>
      <c r="L51" s="172">
        <f t="shared" si="3"/>
        <v>32153014847.269615</v>
      </c>
      <c r="M51" s="162">
        <f>VLOOKUP(B51,Encargos!$A$8:$B$652,2,0)</f>
        <v>2.7901164905321796E-3</v>
      </c>
    </row>
    <row r="52" spans="1:13" s="163" customFormat="1" x14ac:dyDescent="0.3">
      <c r="A52" s="163">
        <f t="shared" si="8"/>
        <v>318</v>
      </c>
      <c r="B52" s="160">
        <v>46023</v>
      </c>
      <c r="C52" s="172">
        <f t="shared" si="4"/>
        <v>32153014847.269615</v>
      </c>
      <c r="D52" s="172">
        <f t="shared" si="0"/>
        <v>89710656.945692956</v>
      </c>
      <c r="E52" s="172">
        <f>'Art. 9º-A'!E52</f>
        <v>35175516275.101265</v>
      </c>
      <c r="F52" s="172">
        <v>0</v>
      </c>
      <c r="G52" s="173">
        <v>0</v>
      </c>
      <c r="H52" s="172">
        <f t="shared" si="9"/>
        <v>0</v>
      </c>
      <c r="I52" s="174">
        <f t="shared" si="10"/>
        <v>110614831.05377756</v>
      </c>
      <c r="J52" s="172">
        <f t="shared" si="7"/>
        <v>0</v>
      </c>
      <c r="K52" s="175">
        <f t="shared" si="5"/>
        <v>110614831.05377756</v>
      </c>
      <c r="L52" s="172">
        <f t="shared" si="3"/>
        <v>35064901444.047485</v>
      </c>
      <c r="M52" s="162">
        <f>VLOOKUP(B52,Encargos!$A$8:$B$652,2,0)</f>
        <v>2.7901164905321796E-3</v>
      </c>
    </row>
    <row r="53" spans="1:13" s="163" customFormat="1" x14ac:dyDescent="0.3">
      <c r="A53" s="163">
        <f t="shared" si="8"/>
        <v>317</v>
      </c>
      <c r="B53" s="160">
        <v>46054</v>
      </c>
      <c r="C53" s="172">
        <f t="shared" si="4"/>
        <v>35064901444.047485</v>
      </c>
      <c r="D53" s="172">
        <f t="shared" si="0"/>
        <v>97835159.75792253</v>
      </c>
      <c r="E53" s="172">
        <f t="shared" si="1"/>
        <v>35162736603.805405</v>
      </c>
      <c r="F53" s="172">
        <v>0</v>
      </c>
      <c r="G53" s="173">
        <v>0</v>
      </c>
      <c r="H53" s="172">
        <f t="shared" si="9"/>
        <v>0</v>
      </c>
      <c r="I53" s="174">
        <f t="shared" si="10"/>
        <v>110923459.31799813</v>
      </c>
      <c r="J53" s="172">
        <f t="shared" si="7"/>
        <v>0</v>
      </c>
      <c r="K53" s="175">
        <f t="shared" si="5"/>
        <v>110923459.31799813</v>
      </c>
      <c r="L53" s="172">
        <f t="shared" si="3"/>
        <v>35051813144.487404</v>
      </c>
      <c r="M53" s="162">
        <f>VLOOKUP(B53,Encargos!$A$8:$B$652,2,0)</f>
        <v>2.7901164905321796E-3</v>
      </c>
    </row>
    <row r="54" spans="1:13" s="163" customFormat="1" x14ac:dyDescent="0.3">
      <c r="A54" s="163">
        <f t="shared" si="8"/>
        <v>316</v>
      </c>
      <c r="B54" s="160">
        <v>46082</v>
      </c>
      <c r="C54" s="172">
        <f t="shared" si="4"/>
        <v>35051813144.487404</v>
      </c>
      <c r="D54" s="172">
        <f t="shared" si="0"/>
        <v>86447227.222686306</v>
      </c>
      <c r="E54" s="172">
        <f t="shared" si="1"/>
        <v>35138260371.710091</v>
      </c>
      <c r="F54" s="172">
        <v>0</v>
      </c>
      <c r="G54" s="173">
        <v>0</v>
      </c>
      <c r="H54" s="172">
        <f t="shared" si="9"/>
        <v>0</v>
      </c>
      <c r="I54" s="174">
        <f t="shared" si="10"/>
        <v>111197026.49275345</v>
      </c>
      <c r="J54" s="172">
        <f t="shared" si="7"/>
        <v>0</v>
      </c>
      <c r="K54" s="175">
        <f t="shared" si="5"/>
        <v>111197026.49275345</v>
      </c>
      <c r="L54" s="172">
        <f t="shared" si="3"/>
        <v>35027063345.217339</v>
      </c>
      <c r="M54" s="162">
        <f>VLOOKUP(B54,Encargos!$A$8:$B$652,2,0)</f>
        <v>2.4662697723036864E-3</v>
      </c>
    </row>
    <row r="55" spans="1:13" s="163" customFormat="1" x14ac:dyDescent="0.3">
      <c r="A55" s="163">
        <f t="shared" si="8"/>
        <v>315</v>
      </c>
      <c r="B55" s="160">
        <v>46113</v>
      </c>
      <c r="C55" s="172">
        <f t="shared" si="4"/>
        <v>35027063345.217339</v>
      </c>
      <c r="D55" s="172">
        <f t="shared" si="0"/>
        <v>86386187.540875971</v>
      </c>
      <c r="E55" s="172">
        <f t="shared" si="1"/>
        <v>35113449532.758217</v>
      </c>
      <c r="F55" s="172">
        <v>0</v>
      </c>
      <c r="G55" s="173">
        <v>0</v>
      </c>
      <c r="H55" s="172">
        <f t="shared" si="9"/>
        <v>0</v>
      </c>
      <c r="I55" s="174">
        <f t="shared" si="10"/>
        <v>111471268.35796259</v>
      </c>
      <c r="J55" s="172">
        <f t="shared" si="7"/>
        <v>0</v>
      </c>
      <c r="K55" s="175">
        <f t="shared" si="5"/>
        <v>111471268.35796259</v>
      </c>
      <c r="L55" s="172">
        <f t="shared" si="3"/>
        <v>35001978264.400253</v>
      </c>
      <c r="M55" s="162">
        <f>VLOOKUP(B55,Encargos!$A$8:$B$652,2,0)</f>
        <v>2.4662697723036864E-3</v>
      </c>
    </row>
    <row r="56" spans="1:13" s="163" customFormat="1" x14ac:dyDescent="0.3">
      <c r="A56" s="163">
        <f t="shared" si="8"/>
        <v>314</v>
      </c>
      <c r="B56" s="160">
        <v>46143</v>
      </c>
      <c r="C56" s="172">
        <f t="shared" si="4"/>
        <v>35001978264.400253</v>
      </c>
      <c r="D56" s="172">
        <f t="shared" si="0"/>
        <v>86324320.964320987</v>
      </c>
      <c r="E56" s="172">
        <f t="shared" si="1"/>
        <v>35088302585.364571</v>
      </c>
      <c r="F56" s="172">
        <v>0</v>
      </c>
      <c r="G56" s="173">
        <v>0</v>
      </c>
      <c r="H56" s="172">
        <f t="shared" si="9"/>
        <v>0</v>
      </c>
      <c r="I56" s="174">
        <f t="shared" si="10"/>
        <v>111746186.57759418</v>
      </c>
      <c r="J56" s="172">
        <f t="shared" si="7"/>
        <v>0</v>
      </c>
      <c r="K56" s="175">
        <f t="shared" si="5"/>
        <v>111746186.57759418</v>
      </c>
      <c r="L56" s="172">
        <f t="shared" si="3"/>
        <v>34976556398.78698</v>
      </c>
      <c r="M56" s="162">
        <f>VLOOKUP(B56,Encargos!$A$8:$B$652,2,0)</f>
        <v>2.4662697723036864E-3</v>
      </c>
    </row>
    <row r="57" spans="1:13" s="163" customFormat="1" x14ac:dyDescent="0.3">
      <c r="A57" s="163">
        <f t="shared" si="8"/>
        <v>313</v>
      </c>
      <c r="B57" s="160">
        <v>46174</v>
      </c>
      <c r="C57" s="172">
        <f t="shared" si="4"/>
        <v>34976556398.78698</v>
      </c>
      <c r="D57" s="172">
        <f t="shared" si="0"/>
        <v>86261623.785603404</v>
      </c>
      <c r="E57" s="172">
        <f t="shared" si="1"/>
        <v>35062818022.572586</v>
      </c>
      <c r="F57" s="172">
        <v>0</v>
      </c>
      <c r="G57" s="173">
        <v>0</v>
      </c>
      <c r="H57" s="172">
        <f t="shared" si="9"/>
        <v>0</v>
      </c>
      <c r="I57" s="174">
        <f t="shared" si="10"/>
        <v>112021782.81972072</v>
      </c>
      <c r="J57" s="172">
        <f t="shared" si="7"/>
        <v>0</v>
      </c>
      <c r="K57" s="175">
        <f t="shared" si="5"/>
        <v>112021782.81972072</v>
      </c>
      <c r="L57" s="172">
        <f t="shared" si="3"/>
        <v>34950796239.752869</v>
      </c>
      <c r="M57" s="162">
        <f>VLOOKUP(B57,Encargos!$A$8:$B$652,2,0)</f>
        <v>2.4662697723036864E-3</v>
      </c>
    </row>
    <row r="58" spans="1:13" s="163" customFormat="1" x14ac:dyDescent="0.3">
      <c r="A58" s="163">
        <f t="shared" si="8"/>
        <v>312</v>
      </c>
      <c r="B58" s="160">
        <v>46204</v>
      </c>
      <c r="C58" s="172">
        <f t="shared" si="4"/>
        <v>34950796239.752869</v>
      </c>
      <c r="D58" s="172">
        <f t="shared" si="0"/>
        <v>86198092.284047842</v>
      </c>
      <c r="E58" s="172">
        <f t="shared" si="1"/>
        <v>35036994332.036919</v>
      </c>
      <c r="F58" s="172">
        <v>0</v>
      </c>
      <c r="G58" s="173">
        <v>0</v>
      </c>
      <c r="H58" s="172">
        <f t="shared" si="9"/>
        <v>0</v>
      </c>
      <c r="I58" s="174">
        <f t="shared" si="10"/>
        <v>112298058.75652859</v>
      </c>
      <c r="J58" s="172">
        <f t="shared" si="7"/>
        <v>0</v>
      </c>
      <c r="K58" s="175">
        <f t="shared" si="5"/>
        <v>112298058.75652859</v>
      </c>
      <c r="L58" s="172">
        <f t="shared" si="3"/>
        <v>34924696273.280388</v>
      </c>
      <c r="M58" s="162">
        <f>VLOOKUP(B58,Encargos!$A$8:$B$652,2,0)</f>
        <v>2.4662697723036864E-3</v>
      </c>
    </row>
    <row r="59" spans="1:13" s="163" customFormat="1" x14ac:dyDescent="0.3">
      <c r="A59" s="163">
        <f t="shared" si="8"/>
        <v>311</v>
      </c>
      <c r="B59" s="160">
        <v>46235</v>
      </c>
      <c r="C59" s="172">
        <f t="shared" si="4"/>
        <v>34924696273.280388</v>
      </c>
      <c r="D59" s="172">
        <f t="shared" si="0"/>
        <v>86133722.725678623</v>
      </c>
      <c r="E59" s="172">
        <f t="shared" si="1"/>
        <v>35010829996.006065</v>
      </c>
      <c r="F59" s="172">
        <v>0</v>
      </c>
      <c r="G59" s="173">
        <v>0</v>
      </c>
      <c r="H59" s="172">
        <f t="shared" si="9"/>
        <v>0</v>
      </c>
      <c r="I59" s="174">
        <f t="shared" si="10"/>
        <v>112575016.06432818</v>
      </c>
      <c r="J59" s="172">
        <f t="shared" si="7"/>
        <v>0</v>
      </c>
      <c r="K59" s="175">
        <f t="shared" si="5"/>
        <v>112575016.06432818</v>
      </c>
      <c r="L59" s="172">
        <f t="shared" si="3"/>
        <v>34898254979.941734</v>
      </c>
      <c r="M59" s="162">
        <f>VLOOKUP(B59,Encargos!$A$8:$B$652,2,0)</f>
        <v>2.4662697723036864E-3</v>
      </c>
    </row>
    <row r="60" spans="1:13" s="163" customFormat="1" x14ac:dyDescent="0.3">
      <c r="A60" s="163">
        <f t="shared" si="8"/>
        <v>310</v>
      </c>
      <c r="B60" s="160">
        <v>46266</v>
      </c>
      <c r="C60" s="172">
        <f t="shared" si="4"/>
        <v>34898254979.941734</v>
      </c>
      <c r="D60" s="172">
        <f t="shared" si="0"/>
        <v>86068511.363176897</v>
      </c>
      <c r="E60" s="172">
        <f t="shared" si="1"/>
        <v>34984323491.304909</v>
      </c>
      <c r="F60" s="172">
        <v>0</v>
      </c>
      <c r="G60" s="173">
        <v>0</v>
      </c>
      <c r="H60" s="172">
        <f t="shared" si="9"/>
        <v>0</v>
      </c>
      <c r="I60" s="174">
        <f t="shared" si="10"/>
        <v>112852656.42356423</v>
      </c>
      <c r="J60" s="172">
        <f t="shared" si="7"/>
        <v>0</v>
      </c>
      <c r="K60" s="175">
        <f t="shared" si="5"/>
        <v>112852656.42356423</v>
      </c>
      <c r="L60" s="172">
        <f t="shared" si="3"/>
        <v>34871470834.881348</v>
      </c>
      <c r="M60" s="162">
        <f>VLOOKUP(B60,Encargos!$A$8:$B$652,2,0)</f>
        <v>2.4662697723036864E-3</v>
      </c>
    </row>
    <row r="61" spans="1:13" s="163" customFormat="1" x14ac:dyDescent="0.3">
      <c r="A61" s="163">
        <f t="shared" si="8"/>
        <v>309</v>
      </c>
      <c r="B61" s="160">
        <v>46296</v>
      </c>
      <c r="C61" s="172">
        <f t="shared" si="4"/>
        <v>34871470834.881348</v>
      </c>
      <c r="D61" s="172">
        <f t="shared" si="0"/>
        <v>86002454.435837463</v>
      </c>
      <c r="E61" s="172">
        <f t="shared" si="1"/>
        <v>34957473289.317184</v>
      </c>
      <c r="F61" s="172">
        <v>0</v>
      </c>
      <c r="G61" s="173">
        <v>0</v>
      </c>
      <c r="H61" s="172">
        <f t="shared" si="9"/>
        <v>0</v>
      </c>
      <c r="I61" s="174">
        <f t="shared" si="10"/>
        <v>113130981.51882584</v>
      </c>
      <c r="J61" s="172">
        <f t="shared" si="7"/>
        <v>0</v>
      </c>
      <c r="K61" s="175">
        <f t="shared" si="5"/>
        <v>113130981.51882584</v>
      </c>
      <c r="L61" s="172">
        <f t="shared" si="3"/>
        <v>34844342307.798355</v>
      </c>
      <c r="M61" s="162">
        <f>VLOOKUP(B61,Encargos!$A$8:$B$652,2,0)</f>
        <v>2.4662697723036864E-3</v>
      </c>
    </row>
    <row r="62" spans="1:13" s="163" customFormat="1" x14ac:dyDescent="0.3">
      <c r="A62" s="163">
        <f t="shared" si="8"/>
        <v>308</v>
      </c>
      <c r="B62" s="160">
        <v>46327</v>
      </c>
      <c r="C62" s="172">
        <f t="shared" si="4"/>
        <v>34844342307.798355</v>
      </c>
      <c r="D62" s="172">
        <f t="shared" si="0"/>
        <v>85935548.169525549</v>
      </c>
      <c r="E62" s="172">
        <f t="shared" si="1"/>
        <v>34930277855.96788</v>
      </c>
      <c r="F62" s="172">
        <v>0</v>
      </c>
      <c r="G62" s="173">
        <v>0</v>
      </c>
      <c r="H62" s="172">
        <f t="shared" si="9"/>
        <v>0</v>
      </c>
      <c r="I62" s="174">
        <f t="shared" si="10"/>
        <v>113409993.03885676</v>
      </c>
      <c r="J62" s="172">
        <f t="shared" si="7"/>
        <v>0</v>
      </c>
      <c r="K62" s="175">
        <f t="shared" si="5"/>
        <v>113409993.03885676</v>
      </c>
      <c r="L62" s="172">
        <f t="shared" si="3"/>
        <v>34816867862.929024</v>
      </c>
      <c r="M62" s="162">
        <f>VLOOKUP(B62,Encargos!$A$8:$B$652,2,0)</f>
        <v>2.4662697723036864E-3</v>
      </c>
    </row>
    <row r="63" spans="1:13" s="163" customFormat="1" x14ac:dyDescent="0.3">
      <c r="A63" s="163">
        <f t="shared" si="8"/>
        <v>307</v>
      </c>
      <c r="B63" s="160">
        <v>46357</v>
      </c>
      <c r="C63" s="172">
        <f t="shared" si="4"/>
        <v>34816867862.929024</v>
      </c>
      <c r="D63" s="172">
        <f t="shared" si="0"/>
        <v>85867788.776633501</v>
      </c>
      <c r="E63" s="172">
        <f t="shared" si="1"/>
        <v>34902735651.705658</v>
      </c>
      <c r="F63" s="172">
        <v>0</v>
      </c>
      <c r="G63" s="173">
        <v>0</v>
      </c>
      <c r="H63" s="172">
        <f t="shared" si="9"/>
        <v>0</v>
      </c>
      <c r="I63" s="174">
        <f t="shared" si="10"/>
        <v>113689692.67656566</v>
      </c>
      <c r="J63" s="172">
        <f t="shared" si="7"/>
        <v>0</v>
      </c>
      <c r="K63" s="175">
        <f t="shared" si="5"/>
        <v>113689692.67656566</v>
      </c>
      <c r="L63" s="172">
        <f t="shared" si="3"/>
        <v>34789045959.029091</v>
      </c>
      <c r="M63" s="162">
        <f>VLOOKUP(B63,Encargos!$A$8:$B$652,2,0)</f>
        <v>2.4662697723036864E-3</v>
      </c>
    </row>
    <row r="64" spans="1:13" s="163" customFormat="1" x14ac:dyDescent="0.3">
      <c r="A64" s="163">
        <f t="shared" si="8"/>
        <v>306</v>
      </c>
      <c r="B64" s="160">
        <v>46388</v>
      </c>
      <c r="C64" s="172">
        <f t="shared" si="4"/>
        <v>34789045959.029091</v>
      </c>
      <c r="D64" s="172">
        <f t="shared" si="0"/>
        <v>85799172.456037164</v>
      </c>
      <c r="E64" s="172">
        <f>'Art. 9º-A'!E64</f>
        <v>37367886013.878136</v>
      </c>
      <c r="F64" s="172">
        <v>0</v>
      </c>
      <c r="G64" s="173">
        <v>0</v>
      </c>
      <c r="H64" s="172">
        <f t="shared" si="9"/>
        <v>0</v>
      </c>
      <c r="I64" s="174">
        <f t="shared" si="10"/>
        <v>122117274.5551573</v>
      </c>
      <c r="J64" s="172">
        <f t="shared" si="7"/>
        <v>0</v>
      </c>
      <c r="K64" s="175">
        <f t="shared" si="5"/>
        <v>122117274.5551573</v>
      </c>
      <c r="L64" s="172">
        <f t="shared" si="3"/>
        <v>37245768739.322975</v>
      </c>
      <c r="M64" s="162">
        <f>VLOOKUP(B64,Encargos!$A$8:$B$652,2,0)</f>
        <v>2.4662697723036864E-3</v>
      </c>
    </row>
    <row r="65" spans="1:13" s="163" customFormat="1" x14ac:dyDescent="0.3">
      <c r="A65" s="163">
        <f t="shared" si="8"/>
        <v>305</v>
      </c>
      <c r="B65" s="160">
        <v>46419</v>
      </c>
      <c r="C65" s="172">
        <f t="shared" si="4"/>
        <v>37245768739.322975</v>
      </c>
      <c r="D65" s="172">
        <f t="shared" si="0"/>
        <v>91858113.588005841</v>
      </c>
      <c r="E65" s="172">
        <f t="shared" si="1"/>
        <v>37337626852.91098</v>
      </c>
      <c r="F65" s="172">
        <v>0</v>
      </c>
      <c r="G65" s="173">
        <v>0</v>
      </c>
      <c r="H65" s="172">
        <f t="shared" si="9"/>
        <v>0</v>
      </c>
      <c r="I65" s="174">
        <f t="shared" si="10"/>
        <v>122418448.69806878</v>
      </c>
      <c r="J65" s="172">
        <f t="shared" si="7"/>
        <v>0</v>
      </c>
      <c r="K65" s="175">
        <f t="shared" si="5"/>
        <v>122418448.69806878</v>
      </c>
      <c r="L65" s="172">
        <f t="shared" si="3"/>
        <v>37215208404.212914</v>
      </c>
      <c r="M65" s="162">
        <f>VLOOKUP(B65,Encargos!$A$8:$B$652,2,0)</f>
        <v>2.4662697723036864E-3</v>
      </c>
    </row>
    <row r="66" spans="1:13" s="163" customFormat="1" x14ac:dyDescent="0.3">
      <c r="A66" s="163">
        <f t="shared" si="8"/>
        <v>304</v>
      </c>
      <c r="B66" s="160">
        <v>46447</v>
      </c>
      <c r="C66" s="172">
        <f t="shared" si="4"/>
        <v>37215208404.212914</v>
      </c>
      <c r="D66" s="172">
        <f t="shared" si="0"/>
        <v>91782743.557292417</v>
      </c>
      <c r="E66" s="172">
        <f t="shared" si="1"/>
        <v>37306991147.770203</v>
      </c>
      <c r="F66" s="172">
        <v>0</v>
      </c>
      <c r="G66" s="173">
        <v>0</v>
      </c>
      <c r="H66" s="172">
        <f t="shared" si="9"/>
        <v>0</v>
      </c>
      <c r="I66" s="174">
        <f t="shared" si="10"/>
        <v>122720365.61766514</v>
      </c>
      <c r="J66" s="172">
        <f t="shared" si="7"/>
        <v>0</v>
      </c>
      <c r="K66" s="175">
        <f t="shared" si="5"/>
        <v>122720365.61766514</v>
      </c>
      <c r="L66" s="172">
        <f t="shared" si="3"/>
        <v>37184270782.152534</v>
      </c>
      <c r="M66" s="162">
        <f>VLOOKUP(B66,Encargos!$A$8:$B$652,2,0)</f>
        <v>2.4662697723036864E-3</v>
      </c>
    </row>
    <row r="67" spans="1:13" s="163" customFormat="1" x14ac:dyDescent="0.3">
      <c r="A67" s="163">
        <f t="shared" si="8"/>
        <v>303</v>
      </c>
      <c r="B67" s="160">
        <v>46478</v>
      </c>
      <c r="C67" s="172">
        <f t="shared" si="4"/>
        <v>37184270782.152534</v>
      </c>
      <c r="D67" s="172">
        <f t="shared" si="0"/>
        <v>91706443.035177946</v>
      </c>
      <c r="E67" s="172">
        <f t="shared" si="1"/>
        <v>37275977225.187714</v>
      </c>
      <c r="F67" s="172">
        <v>0</v>
      </c>
      <c r="G67" s="173">
        <v>0</v>
      </c>
      <c r="H67" s="172">
        <f t="shared" si="9"/>
        <v>0</v>
      </c>
      <c r="I67" s="174">
        <f t="shared" si="10"/>
        <v>123023027.14583404</v>
      </c>
      <c r="J67" s="172">
        <f t="shared" si="7"/>
        <v>0</v>
      </c>
      <c r="K67" s="175">
        <f t="shared" si="5"/>
        <v>123023027.14583404</v>
      </c>
      <c r="L67" s="172">
        <f t="shared" si="3"/>
        <v>37152954198.041878</v>
      </c>
      <c r="M67" s="162">
        <f>VLOOKUP(B67,Encargos!$A$8:$B$652,2,0)</f>
        <v>2.4662697723036864E-3</v>
      </c>
    </row>
    <row r="68" spans="1:13" s="163" customFormat="1" x14ac:dyDescent="0.3">
      <c r="A68" s="163">
        <f t="shared" si="8"/>
        <v>302</v>
      </c>
      <c r="B68" s="160">
        <v>46508</v>
      </c>
      <c r="C68" s="172">
        <f t="shared" si="4"/>
        <v>37152954198.041878</v>
      </c>
      <c r="D68" s="172">
        <f t="shared" si="0"/>
        <v>91629207.890414029</v>
      </c>
      <c r="E68" s="172">
        <f t="shared" si="1"/>
        <v>37244583405.932289</v>
      </c>
      <c r="F68" s="172">
        <v>0</v>
      </c>
      <c r="G68" s="173">
        <v>0</v>
      </c>
      <c r="H68" s="172">
        <f t="shared" si="9"/>
        <v>0</v>
      </c>
      <c r="I68" s="174">
        <f t="shared" si="10"/>
        <v>123326435.11898109</v>
      </c>
      <c r="J68" s="172">
        <f t="shared" si="7"/>
        <v>0</v>
      </c>
      <c r="K68" s="175">
        <f t="shared" si="5"/>
        <v>123326435.11898109</v>
      </c>
      <c r="L68" s="172">
        <f t="shared" si="3"/>
        <v>37121256970.813309</v>
      </c>
      <c r="M68" s="162">
        <f>VLOOKUP(B68,Encargos!$A$8:$B$652,2,0)</f>
        <v>2.4662697723036864E-3</v>
      </c>
    </row>
    <row r="69" spans="1:13" x14ac:dyDescent="0.3">
      <c r="A69">
        <f t="shared" si="8"/>
        <v>301</v>
      </c>
      <c r="B69" s="1">
        <v>46539</v>
      </c>
      <c r="C69" s="16">
        <f t="shared" si="4"/>
        <v>37121256970.813309</v>
      </c>
      <c r="D69" s="16">
        <f t="shared" ref="D69:D132" si="11">C69*M69</f>
        <v>144364568.35949296</v>
      </c>
      <c r="E69" s="16">
        <f t="shared" ref="E69:E132" si="12">C69+D69</f>
        <v>37265621539.172798</v>
      </c>
      <c r="F69" s="16">
        <v>0</v>
      </c>
      <c r="G69" s="29">
        <v>0</v>
      </c>
      <c r="H69" s="16">
        <f t="shared" ref="H69:H132" si="13">SUM(E69:G69)*$N$4</f>
        <v>124218738.46390933</v>
      </c>
      <c r="I69" s="18">
        <f t="shared" si="6"/>
        <v>196321096.44156811</v>
      </c>
      <c r="J69" s="16">
        <f t="shared" si="7"/>
        <v>124218738.46390933</v>
      </c>
      <c r="K69" s="19">
        <f t="shared" si="5"/>
        <v>72102357.977658778</v>
      </c>
      <c r="L69" s="16">
        <f t="shared" ref="L69:L132" si="14">SUM(E69:H69)-I69</f>
        <v>37193519181.195145</v>
      </c>
      <c r="M69" s="17">
        <f>VLOOKUP(B69,Encargos!$A$8:$B$652,2,0)</f>
        <v>3.8890000000000001E-3</v>
      </c>
    </row>
    <row r="70" spans="1:13" x14ac:dyDescent="0.3">
      <c r="A70">
        <f t="shared" si="8"/>
        <v>300</v>
      </c>
      <c r="B70" s="1">
        <v>46569</v>
      </c>
      <c r="C70" s="16">
        <f t="shared" si="4"/>
        <v>37193519181.195145</v>
      </c>
      <c r="D70" s="16">
        <f t="shared" si="11"/>
        <v>131851025.49733679</v>
      </c>
      <c r="E70" s="16">
        <f t="shared" si="12"/>
        <v>37325370206.692482</v>
      </c>
      <c r="F70" s="16">
        <v>0</v>
      </c>
      <c r="G70" s="29">
        <f>-'Conta Gráfica Art. 9° comp'!G70</f>
        <v>3942772103.9197493</v>
      </c>
      <c r="H70" s="16">
        <f t="shared" si="13"/>
        <v>137560474.36870745</v>
      </c>
      <c r="I70" s="18">
        <f t="shared" si="6"/>
        <v>217828458.42192572</v>
      </c>
      <c r="J70" s="16">
        <f t="shared" si="7"/>
        <v>137560474.36870745</v>
      </c>
      <c r="K70" s="19">
        <f t="shared" si="5"/>
        <v>80267984.053218275</v>
      </c>
      <c r="L70" s="16">
        <f t="shared" si="14"/>
        <v>41187874326.559006</v>
      </c>
      <c r="M70" s="17">
        <f>VLOOKUP(B70,Encargos!$A$8:$B$652,2,0)</f>
        <v>3.545E-3</v>
      </c>
    </row>
    <row r="71" spans="1:13" x14ac:dyDescent="0.3">
      <c r="A71">
        <f t="shared" si="8"/>
        <v>299</v>
      </c>
      <c r="B71" s="1">
        <v>46600</v>
      </c>
      <c r="C71" s="16">
        <f t="shared" ref="C71:C134" si="15">L70</f>
        <v>41187874326.559006</v>
      </c>
      <c r="D71" s="16">
        <f t="shared" si="11"/>
        <v>174389459.89865083</v>
      </c>
      <c r="E71" s="16">
        <f t="shared" si="12"/>
        <v>41362263786.457657</v>
      </c>
      <c r="F71" s="16">
        <v>0</v>
      </c>
      <c r="G71" s="29">
        <v>0</v>
      </c>
      <c r="H71" s="16">
        <f t="shared" si="13"/>
        <v>137874212.62152553</v>
      </c>
      <c r="I71" s="18">
        <f t="shared" si="6"/>
        <v>218750744.11488408</v>
      </c>
      <c r="J71" s="16">
        <f t="shared" si="7"/>
        <v>137874212.62152553</v>
      </c>
      <c r="K71" s="19">
        <f t="shared" ref="K71:K134" si="16">I71-J71</f>
        <v>80876531.493358552</v>
      </c>
      <c r="L71" s="16">
        <f t="shared" si="14"/>
        <v>41281387254.964302</v>
      </c>
      <c r="M71" s="17">
        <f>VLOOKUP(B71,Encargos!$A$8:$B$652,2,0)</f>
        <v>4.2339999999999999E-3</v>
      </c>
    </row>
    <row r="72" spans="1:13" x14ac:dyDescent="0.3">
      <c r="A72">
        <f t="shared" si="8"/>
        <v>298</v>
      </c>
      <c r="B72" s="1">
        <v>46631</v>
      </c>
      <c r="C72" s="16">
        <f t="shared" si="15"/>
        <v>41281387254.964302</v>
      </c>
      <c r="D72" s="16">
        <f t="shared" si="11"/>
        <v>174785393.63751885</v>
      </c>
      <c r="E72" s="16">
        <f t="shared" si="12"/>
        <v>41456172648.601822</v>
      </c>
      <c r="F72" s="16">
        <v>0</v>
      </c>
      <c r="G72" s="29">
        <v>0</v>
      </c>
      <c r="H72" s="16">
        <f t="shared" si="13"/>
        <v>138187242.16200608</v>
      </c>
      <c r="I72" s="18">
        <f t="shared" si="6"/>
        <v>219676934.76546651</v>
      </c>
      <c r="J72" s="16">
        <f t="shared" si="7"/>
        <v>138187242.16200608</v>
      </c>
      <c r="K72" s="19">
        <f t="shared" si="16"/>
        <v>81489692.603460431</v>
      </c>
      <c r="L72" s="16">
        <f t="shared" si="14"/>
        <v>41374682955.99836</v>
      </c>
      <c r="M72" s="17">
        <f>VLOOKUP(B72,Encargos!$A$8:$B$652,2,0)</f>
        <v>4.2339999999999999E-3</v>
      </c>
    </row>
    <row r="73" spans="1:13" x14ac:dyDescent="0.3">
      <c r="A73">
        <f t="shared" si="8"/>
        <v>297</v>
      </c>
      <c r="B73" s="1">
        <v>46661</v>
      </c>
      <c r="C73" s="16">
        <f t="shared" si="15"/>
        <v>41374682955.99836</v>
      </c>
      <c r="D73" s="16">
        <f t="shared" si="11"/>
        <v>175180407.63569704</v>
      </c>
      <c r="E73" s="16">
        <f t="shared" si="12"/>
        <v>41549863363.634056</v>
      </c>
      <c r="F73" s="16">
        <v>0</v>
      </c>
      <c r="G73" s="29">
        <v>0</v>
      </c>
      <c r="H73" s="16">
        <f t="shared" si="13"/>
        <v>138499544.54544687</v>
      </c>
      <c r="I73" s="18">
        <f t="shared" si="6"/>
        <v>220607046.90726355</v>
      </c>
      <c r="J73" s="16">
        <f t="shared" si="7"/>
        <v>138499544.54544687</v>
      </c>
      <c r="K73" s="19">
        <f t="shared" si="16"/>
        <v>82107502.361816674</v>
      </c>
      <c r="L73" s="16">
        <f t="shared" si="14"/>
        <v>41467755861.27224</v>
      </c>
      <c r="M73" s="17">
        <f>VLOOKUP(B73,Encargos!$A$8:$B$652,2,0)</f>
        <v>4.2339999999999999E-3</v>
      </c>
    </row>
    <row r="74" spans="1:13" x14ac:dyDescent="0.3">
      <c r="A74">
        <f t="shared" si="8"/>
        <v>296</v>
      </c>
      <c r="B74" s="1">
        <v>46692</v>
      </c>
      <c r="C74" s="16">
        <f t="shared" si="15"/>
        <v>41467755861.27224</v>
      </c>
      <c r="D74" s="16">
        <f t="shared" si="11"/>
        <v>161268102.54448774</v>
      </c>
      <c r="E74" s="16">
        <f t="shared" si="12"/>
        <v>41629023963.816727</v>
      </c>
      <c r="F74" s="16">
        <v>0</v>
      </c>
      <c r="G74" s="29">
        <v>0</v>
      </c>
      <c r="H74" s="16">
        <f t="shared" si="13"/>
        <v>138763413.21272242</v>
      </c>
      <c r="I74" s="18">
        <f t="shared" ref="I74:I137" si="17">PMT($N$4,A74,-SUM(E74:G74))</f>
        <v>221464987.71268585</v>
      </c>
      <c r="J74" s="16">
        <f t="shared" ref="J74:J137" si="18">H74</f>
        <v>138763413.21272242</v>
      </c>
      <c r="K74" s="19">
        <f t="shared" si="16"/>
        <v>82701574.499963433</v>
      </c>
      <c r="L74" s="16">
        <f t="shared" si="14"/>
        <v>41546322389.316765</v>
      </c>
      <c r="M74" s="17">
        <f>VLOOKUP(B74,Encargos!$A$8:$B$652,2,0)</f>
        <v>3.8890000000000001E-3</v>
      </c>
    </row>
    <row r="75" spans="1:13" x14ac:dyDescent="0.3">
      <c r="A75">
        <f t="shared" si="8"/>
        <v>295</v>
      </c>
      <c r="B75" s="1">
        <v>46722</v>
      </c>
      <c r="C75" s="16">
        <f t="shared" si="15"/>
        <v>41546322389.316765</v>
      </c>
      <c r="D75" s="16">
        <f t="shared" si="11"/>
        <v>147281712.87012792</v>
      </c>
      <c r="E75" s="16">
        <f t="shared" si="12"/>
        <v>41693604102.18689</v>
      </c>
      <c r="F75" s="16">
        <v>0</v>
      </c>
      <c r="G75" s="29">
        <v>0</v>
      </c>
      <c r="H75" s="16">
        <f t="shared" si="13"/>
        <v>138978680.34062296</v>
      </c>
      <c r="I75" s="18">
        <f t="shared" si="17"/>
        <v>222250081.09412733</v>
      </c>
      <c r="J75" s="16">
        <f t="shared" si="18"/>
        <v>138978680.34062296</v>
      </c>
      <c r="K75" s="19">
        <f t="shared" si="16"/>
        <v>83271400.753504366</v>
      </c>
      <c r="L75" s="16">
        <f t="shared" si="14"/>
        <v>41610332701.433388</v>
      </c>
      <c r="M75" s="17">
        <f>VLOOKUP(B75,Encargos!$A$8:$B$652,2,0)</f>
        <v>3.545E-3</v>
      </c>
    </row>
    <row r="76" spans="1:13" x14ac:dyDescent="0.3">
      <c r="A76">
        <f t="shared" ref="A76:A139" si="19">A75-1</f>
        <v>294</v>
      </c>
      <c r="B76" s="1">
        <v>46753</v>
      </c>
      <c r="C76" s="16">
        <f t="shared" si="15"/>
        <v>41610332701.433388</v>
      </c>
      <c r="D76" s="16">
        <f t="shared" si="11"/>
        <v>147508629.42658135</v>
      </c>
      <c r="E76" s="142">
        <f>'Art. 9º-A'!E76</f>
        <v>46173750418.721489</v>
      </c>
      <c r="F76" s="16">
        <v>0</v>
      </c>
      <c r="G76" s="29">
        <v>0</v>
      </c>
      <c r="H76" s="16">
        <f t="shared" si="13"/>
        <v>153912501.3957383</v>
      </c>
      <c r="I76" s="18">
        <f t="shared" si="17"/>
        <v>246624314.4128319</v>
      </c>
      <c r="J76" s="16">
        <f t="shared" si="18"/>
        <v>153912501.3957383</v>
      </c>
      <c r="K76" s="19">
        <f t="shared" si="16"/>
        <v>92711813.017093599</v>
      </c>
      <c r="L76" s="16">
        <f t="shared" si="14"/>
        <v>46081038605.704391</v>
      </c>
      <c r="M76" s="17">
        <f>VLOOKUP(B76,Encargos!$A$8:$B$652,2,0)</f>
        <v>3.545E-3</v>
      </c>
    </row>
    <row r="77" spans="1:13" x14ac:dyDescent="0.3">
      <c r="A77">
        <f t="shared" si="19"/>
        <v>293</v>
      </c>
      <c r="B77" s="1">
        <v>46784</v>
      </c>
      <c r="C77" s="16">
        <f t="shared" si="15"/>
        <v>46081038605.704391</v>
      </c>
      <c r="D77" s="16">
        <f t="shared" si="11"/>
        <v>211005075.77552038</v>
      </c>
      <c r="E77" s="16">
        <f t="shared" si="12"/>
        <v>46292043681.479912</v>
      </c>
      <c r="F77" s="16">
        <v>0</v>
      </c>
      <c r="G77" s="29">
        <v>0</v>
      </c>
      <c r="H77" s="16">
        <f t="shared" si="13"/>
        <v>154306812.27159971</v>
      </c>
      <c r="I77" s="18">
        <f t="shared" si="17"/>
        <v>247753607.14852822</v>
      </c>
      <c r="J77" s="16">
        <f t="shared" si="18"/>
        <v>154306812.27159971</v>
      </c>
      <c r="K77" s="19">
        <f t="shared" si="16"/>
        <v>93446794.876928508</v>
      </c>
      <c r="L77" s="16">
        <f t="shared" si="14"/>
        <v>46198596886.602982</v>
      </c>
      <c r="M77" s="17">
        <f>VLOOKUP(B77,Encargos!$A$8:$B$652,2,0)</f>
        <v>4.5789999999999997E-3</v>
      </c>
    </row>
    <row r="78" spans="1:13" x14ac:dyDescent="0.3">
      <c r="A78">
        <f t="shared" si="19"/>
        <v>292</v>
      </c>
      <c r="B78" s="1">
        <v>46813</v>
      </c>
      <c r="C78" s="16">
        <f t="shared" si="15"/>
        <v>46198596886.602982</v>
      </c>
      <c r="D78" s="16">
        <f t="shared" si="11"/>
        <v>182345861.91142195</v>
      </c>
      <c r="E78" s="16">
        <f t="shared" si="12"/>
        <v>46380942748.514404</v>
      </c>
      <c r="F78" s="16">
        <v>0</v>
      </c>
      <c r="G78" s="29">
        <v>0</v>
      </c>
      <c r="H78" s="16">
        <f t="shared" si="13"/>
        <v>154603142.49504802</v>
      </c>
      <c r="I78" s="18">
        <f t="shared" si="17"/>
        <v>248731490.63594347</v>
      </c>
      <c r="J78" s="16">
        <f t="shared" si="18"/>
        <v>154603142.49504802</v>
      </c>
      <c r="K78" s="19">
        <f t="shared" si="16"/>
        <v>94128348.140895456</v>
      </c>
      <c r="L78" s="16">
        <f t="shared" si="14"/>
        <v>46286814400.373512</v>
      </c>
      <c r="M78" s="17">
        <f>VLOOKUP(B78,Encargos!$A$8:$B$652,2,0)</f>
        <v>3.947E-3</v>
      </c>
    </row>
    <row r="79" spans="1:13" x14ac:dyDescent="0.3">
      <c r="A79">
        <f t="shared" si="19"/>
        <v>291</v>
      </c>
      <c r="B79" s="1">
        <v>46844</v>
      </c>
      <c r="C79" s="16">
        <f t="shared" si="15"/>
        <v>46286814400.373512</v>
      </c>
      <c r="D79" s="16">
        <f t="shared" si="11"/>
        <v>150571007.24441501</v>
      </c>
      <c r="E79" s="16">
        <f t="shared" si="12"/>
        <v>46437385407.617928</v>
      </c>
      <c r="F79" s="16">
        <v>0</v>
      </c>
      <c r="G79" s="29">
        <v>0</v>
      </c>
      <c r="H79" s="16">
        <f t="shared" si="13"/>
        <v>154791284.69205976</v>
      </c>
      <c r="I79" s="18">
        <f t="shared" si="17"/>
        <v>249540614.17498222</v>
      </c>
      <c r="J79" s="16">
        <f t="shared" si="18"/>
        <v>154791284.69205976</v>
      </c>
      <c r="K79" s="19">
        <f t="shared" si="16"/>
        <v>94749329.482922465</v>
      </c>
      <c r="L79" s="16">
        <f t="shared" si="14"/>
        <v>46342636078.13501</v>
      </c>
      <c r="M79" s="17">
        <f>VLOOKUP(B79,Encargos!$A$8:$B$652,2,0)</f>
        <v>3.2529999999999998E-3</v>
      </c>
    </row>
    <row r="80" spans="1:13" x14ac:dyDescent="0.3">
      <c r="A80">
        <f t="shared" si="19"/>
        <v>290</v>
      </c>
      <c r="B80" s="1">
        <v>46874</v>
      </c>
      <c r="C80" s="16">
        <f t="shared" si="15"/>
        <v>46342636078.13501</v>
      </c>
      <c r="D80" s="16">
        <f t="shared" si="11"/>
        <v>215168859.31078088</v>
      </c>
      <c r="E80" s="16">
        <f t="shared" si="12"/>
        <v>46557804937.445793</v>
      </c>
      <c r="F80" s="16">
        <v>0</v>
      </c>
      <c r="G80" s="29">
        <v>0</v>
      </c>
      <c r="H80" s="16">
        <f t="shared" si="13"/>
        <v>155192683.12481931</v>
      </c>
      <c r="I80" s="18">
        <f t="shared" si="17"/>
        <v>250699231.24659663</v>
      </c>
      <c r="J80" s="16">
        <f t="shared" si="18"/>
        <v>155192683.12481931</v>
      </c>
      <c r="K80" s="19">
        <f t="shared" si="16"/>
        <v>95506548.121777326</v>
      </c>
      <c r="L80" s="16">
        <f t="shared" si="14"/>
        <v>46462298389.324013</v>
      </c>
      <c r="M80" s="17">
        <f>VLOOKUP(B80,Encargos!$A$8:$B$652,2,0)</f>
        <v>4.6430000000000004E-3</v>
      </c>
    </row>
    <row r="81" spans="1:13" x14ac:dyDescent="0.3">
      <c r="A81">
        <f t="shared" si="19"/>
        <v>289</v>
      </c>
      <c r="B81" s="1">
        <v>46905</v>
      </c>
      <c r="C81" s="16">
        <f t="shared" si="15"/>
        <v>46462298389.324013</v>
      </c>
      <c r="D81" s="16">
        <f t="shared" si="11"/>
        <v>135019439.11937559</v>
      </c>
      <c r="E81" s="16">
        <f t="shared" si="12"/>
        <v>46597317828.44339</v>
      </c>
      <c r="F81" s="16">
        <v>0</v>
      </c>
      <c r="G81" s="29">
        <v>0</v>
      </c>
      <c r="H81" s="16">
        <f t="shared" si="13"/>
        <v>155324392.76147798</v>
      </c>
      <c r="I81" s="18">
        <f t="shared" si="17"/>
        <v>251427763.21259925</v>
      </c>
      <c r="J81" s="16">
        <f t="shared" si="18"/>
        <v>155324392.76147798</v>
      </c>
      <c r="K81" s="19">
        <f t="shared" si="16"/>
        <v>96103370.451121271</v>
      </c>
      <c r="L81" s="16">
        <f t="shared" si="14"/>
        <v>46501214457.992264</v>
      </c>
      <c r="M81" s="17">
        <f>VLOOKUP(B81,Encargos!$A$8:$B$652,2,0)</f>
        <v>2.9060000000000002E-3</v>
      </c>
    </row>
    <row r="82" spans="1:13" x14ac:dyDescent="0.3">
      <c r="A82">
        <f t="shared" si="19"/>
        <v>288</v>
      </c>
      <c r="B82" s="1">
        <v>46935</v>
      </c>
      <c r="C82" s="16">
        <f t="shared" si="15"/>
        <v>46501214457.992264</v>
      </c>
      <c r="D82" s="16">
        <f t="shared" si="11"/>
        <v>199722716.09707677</v>
      </c>
      <c r="E82" s="16">
        <f t="shared" si="12"/>
        <v>46700937174.08934</v>
      </c>
      <c r="F82" s="16">
        <v>0</v>
      </c>
      <c r="G82" s="29">
        <v>0</v>
      </c>
      <c r="H82" s="16">
        <f t="shared" si="13"/>
        <v>155669790.5802978</v>
      </c>
      <c r="I82" s="18">
        <f t="shared" si="17"/>
        <v>252507645.45559734</v>
      </c>
      <c r="J82" s="16">
        <f t="shared" si="18"/>
        <v>155669790.5802978</v>
      </c>
      <c r="K82" s="19">
        <f t="shared" si="16"/>
        <v>96837854.875299543</v>
      </c>
      <c r="L82" s="16">
        <f t="shared" si="14"/>
        <v>46604099319.214043</v>
      </c>
      <c r="M82" s="17">
        <f>VLOOKUP(B82,Encargos!$A$8:$B$652,2,0)</f>
        <v>4.2950000000000002E-3</v>
      </c>
    </row>
    <row r="83" spans="1:13" x14ac:dyDescent="0.3">
      <c r="A83">
        <f t="shared" si="19"/>
        <v>287</v>
      </c>
      <c r="B83" s="1">
        <v>46966</v>
      </c>
      <c r="C83" s="16">
        <f t="shared" si="15"/>
        <v>46604099319.214043</v>
      </c>
      <c r="D83" s="16">
        <f t="shared" si="11"/>
        <v>183946380.01293781</v>
      </c>
      <c r="E83" s="16">
        <f t="shared" si="12"/>
        <v>46788045699.226982</v>
      </c>
      <c r="F83" s="16">
        <v>0</v>
      </c>
      <c r="G83" s="29">
        <v>0</v>
      </c>
      <c r="H83" s="16">
        <f t="shared" si="13"/>
        <v>155960152.3307566</v>
      </c>
      <c r="I83" s="18">
        <f t="shared" si="17"/>
        <v>253504293.13221061</v>
      </c>
      <c r="J83" s="16">
        <f t="shared" si="18"/>
        <v>155960152.3307566</v>
      </c>
      <c r="K83" s="19">
        <f t="shared" si="16"/>
        <v>97544140.801454008</v>
      </c>
      <c r="L83" s="16">
        <f t="shared" si="14"/>
        <v>46690501558.425529</v>
      </c>
      <c r="M83" s="17">
        <f>VLOOKUP(B83,Encargos!$A$8:$B$652,2,0)</f>
        <v>3.947E-3</v>
      </c>
    </row>
    <row r="84" spans="1:13" x14ac:dyDescent="0.3">
      <c r="A84">
        <f t="shared" si="19"/>
        <v>286</v>
      </c>
      <c r="B84" s="1">
        <v>46997</v>
      </c>
      <c r="C84" s="16">
        <f t="shared" si="15"/>
        <v>46690501558.425529</v>
      </c>
      <c r="D84" s="16">
        <f t="shared" si="11"/>
        <v>184287409.65110555</v>
      </c>
      <c r="E84" s="16">
        <f t="shared" si="12"/>
        <v>46874788968.076637</v>
      </c>
      <c r="F84" s="16">
        <v>0</v>
      </c>
      <c r="G84" s="29">
        <v>0</v>
      </c>
      <c r="H84" s="16">
        <f t="shared" si="13"/>
        <v>156249296.56025547</v>
      </c>
      <c r="I84" s="18">
        <f t="shared" si="17"/>
        <v>254504874.57720342</v>
      </c>
      <c r="J84" s="16">
        <f t="shared" si="18"/>
        <v>156249296.56025547</v>
      </c>
      <c r="K84" s="19">
        <f t="shared" si="16"/>
        <v>98255578.016947955</v>
      </c>
      <c r="L84" s="16">
        <f t="shared" si="14"/>
        <v>46776533390.059692</v>
      </c>
      <c r="M84" s="17">
        <f>VLOOKUP(B84,Encargos!$A$8:$B$652,2,0)</f>
        <v>3.947E-3</v>
      </c>
    </row>
    <row r="85" spans="1:13" x14ac:dyDescent="0.3">
      <c r="A85">
        <f t="shared" si="19"/>
        <v>285</v>
      </c>
      <c r="B85" s="1">
        <v>47027</v>
      </c>
      <c r="C85" s="16">
        <f t="shared" si="15"/>
        <v>46776533390.059692</v>
      </c>
      <c r="D85" s="16">
        <f t="shared" si="11"/>
        <v>217183444.53004718</v>
      </c>
      <c r="E85" s="16">
        <f t="shared" si="12"/>
        <v>46993716834.589737</v>
      </c>
      <c r="F85" s="16">
        <v>0</v>
      </c>
      <c r="G85" s="29">
        <v>0</v>
      </c>
      <c r="H85" s="16">
        <f t="shared" si="13"/>
        <v>156645722.78196579</v>
      </c>
      <c r="I85" s="18">
        <f t="shared" si="17"/>
        <v>255686540.70986539</v>
      </c>
      <c r="J85" s="16">
        <f t="shared" si="18"/>
        <v>156645722.78196579</v>
      </c>
      <c r="K85" s="19">
        <f t="shared" si="16"/>
        <v>99040817.927899599</v>
      </c>
      <c r="L85" s="16">
        <f t="shared" si="14"/>
        <v>46894676016.661842</v>
      </c>
      <c r="M85" s="17">
        <f>VLOOKUP(B85,Encargos!$A$8:$B$652,2,0)</f>
        <v>4.6430000000000004E-3</v>
      </c>
    </row>
    <row r="86" spans="1:13" x14ac:dyDescent="0.3">
      <c r="A86">
        <f t="shared" si="19"/>
        <v>284</v>
      </c>
      <c r="B86" s="1">
        <v>47058</v>
      </c>
      <c r="C86" s="16">
        <f t="shared" si="15"/>
        <v>46894676016.661842</v>
      </c>
      <c r="D86" s="16">
        <f t="shared" si="11"/>
        <v>168820833.65998262</v>
      </c>
      <c r="E86" s="16">
        <f t="shared" si="12"/>
        <v>47063496850.321823</v>
      </c>
      <c r="F86" s="16">
        <v>0</v>
      </c>
      <c r="G86" s="29">
        <v>0</v>
      </c>
      <c r="H86" s="16">
        <f t="shared" si="13"/>
        <v>156878322.83440608</v>
      </c>
      <c r="I86" s="18">
        <f t="shared" si="17"/>
        <v>256607012.25642097</v>
      </c>
      <c r="J86" s="16">
        <f t="shared" si="18"/>
        <v>156878322.83440608</v>
      </c>
      <c r="K86" s="19">
        <f t="shared" si="16"/>
        <v>99728689.422014892</v>
      </c>
      <c r="L86" s="16">
        <f t="shared" si="14"/>
        <v>46963768160.899803</v>
      </c>
      <c r="M86" s="17">
        <f>VLOOKUP(B86,Encargos!$A$8:$B$652,2,0)</f>
        <v>3.5999999999999999E-3</v>
      </c>
    </row>
    <row r="87" spans="1:13" x14ac:dyDescent="0.3">
      <c r="A87">
        <f t="shared" si="19"/>
        <v>283</v>
      </c>
      <c r="B87" s="1">
        <v>47088</v>
      </c>
      <c r="C87" s="16">
        <f t="shared" si="15"/>
        <v>46963768160.899803</v>
      </c>
      <c r="D87" s="16">
        <f t="shared" si="11"/>
        <v>185365992.93107152</v>
      </c>
      <c r="E87" s="16">
        <f t="shared" si="12"/>
        <v>47149134153.830872</v>
      </c>
      <c r="F87" s="16">
        <v>0</v>
      </c>
      <c r="G87" s="29">
        <v>0</v>
      </c>
      <c r="H87" s="16">
        <f t="shared" si="13"/>
        <v>157163780.51276958</v>
      </c>
      <c r="I87" s="18">
        <f t="shared" si="17"/>
        <v>257619840.13379702</v>
      </c>
      <c r="J87" s="16">
        <f t="shared" si="18"/>
        <v>157163780.51276958</v>
      </c>
      <c r="K87" s="19">
        <f t="shared" si="16"/>
        <v>100456059.62102744</v>
      </c>
      <c r="L87" s="16">
        <f t="shared" si="14"/>
        <v>47048678094.209846</v>
      </c>
      <c r="M87" s="17">
        <f>VLOOKUP(B87,Encargos!$A$8:$B$652,2,0)</f>
        <v>3.947E-3</v>
      </c>
    </row>
    <row r="88" spans="1:13" x14ac:dyDescent="0.3">
      <c r="A88">
        <f t="shared" si="19"/>
        <v>282</v>
      </c>
      <c r="B88" s="1">
        <v>47119</v>
      </c>
      <c r="C88" s="16">
        <f t="shared" si="15"/>
        <v>47048678094.209846</v>
      </c>
      <c r="D88" s="16">
        <f t="shared" si="11"/>
        <v>169375241.13915545</v>
      </c>
      <c r="E88" s="142">
        <f>'Art. 9º-A'!E88</f>
        <v>49259261025.057869</v>
      </c>
      <c r="F88" s="16">
        <v>0</v>
      </c>
      <c r="G88" s="29">
        <v>0</v>
      </c>
      <c r="H88" s="16">
        <f t="shared" si="13"/>
        <v>164197536.75019291</v>
      </c>
      <c r="I88" s="18">
        <f t="shared" si="17"/>
        <v>269724112.65144837</v>
      </c>
      <c r="J88" s="16">
        <f t="shared" si="18"/>
        <v>164197536.75019291</v>
      </c>
      <c r="K88" s="19">
        <f t="shared" si="16"/>
        <v>105526575.90125546</v>
      </c>
      <c r="L88" s="16">
        <f t="shared" si="14"/>
        <v>49153734449.156609</v>
      </c>
      <c r="M88" s="17">
        <f>VLOOKUP(B88,Encargos!$A$8:$B$652,2,0)</f>
        <v>3.5999999999999999E-3</v>
      </c>
    </row>
    <row r="89" spans="1:13" x14ac:dyDescent="0.3">
      <c r="A89">
        <f t="shared" si="19"/>
        <v>281</v>
      </c>
      <c r="B89" s="1">
        <v>47150</v>
      </c>
      <c r="C89" s="16">
        <f t="shared" si="15"/>
        <v>49153734449.156609</v>
      </c>
      <c r="D89" s="16">
        <f t="shared" si="11"/>
        <v>176953444.01696378</v>
      </c>
      <c r="E89" s="16">
        <f t="shared" si="12"/>
        <v>49330687893.173569</v>
      </c>
      <c r="F89" s="16">
        <v>0</v>
      </c>
      <c r="G89" s="29">
        <v>0</v>
      </c>
      <c r="H89" s="16">
        <f t="shared" si="13"/>
        <v>164435626.31057858</v>
      </c>
      <c r="I89" s="18">
        <f t="shared" si="17"/>
        <v>270695119.45699352</v>
      </c>
      <c r="J89" s="16">
        <f t="shared" si="18"/>
        <v>164435626.31057858</v>
      </c>
      <c r="K89" s="19">
        <f t="shared" si="16"/>
        <v>106259493.14641494</v>
      </c>
      <c r="L89" s="16">
        <f t="shared" si="14"/>
        <v>49224428400.027153</v>
      </c>
      <c r="M89" s="17">
        <f>VLOOKUP(B89,Encargos!$A$8:$B$652,2,0)</f>
        <v>3.5999999999999999E-3</v>
      </c>
    </row>
    <row r="90" spans="1:13" x14ac:dyDescent="0.3">
      <c r="A90">
        <f t="shared" si="19"/>
        <v>280</v>
      </c>
      <c r="B90" s="1">
        <v>47178</v>
      </c>
      <c r="C90" s="16">
        <f t="shared" si="15"/>
        <v>49224428400.027153</v>
      </c>
      <c r="D90" s="16">
        <f t="shared" si="11"/>
        <v>209892962.69771579</v>
      </c>
      <c r="E90" s="16">
        <f t="shared" si="12"/>
        <v>49434321362.724869</v>
      </c>
      <c r="F90" s="16">
        <v>0</v>
      </c>
      <c r="G90" s="29">
        <v>0</v>
      </c>
      <c r="H90" s="16">
        <f t="shared" si="13"/>
        <v>164781071.2090829</v>
      </c>
      <c r="I90" s="18">
        <f t="shared" si="17"/>
        <v>271849363.44635803</v>
      </c>
      <c r="J90" s="16">
        <f t="shared" si="18"/>
        <v>164781071.2090829</v>
      </c>
      <c r="K90" s="19">
        <f t="shared" si="16"/>
        <v>107068292.23727512</v>
      </c>
      <c r="L90" s="16">
        <f t="shared" si="14"/>
        <v>49327253070.487595</v>
      </c>
      <c r="M90" s="17">
        <f>VLOOKUP(B90,Encargos!$A$8:$B$652,2,0)</f>
        <v>4.2640000000000004E-3</v>
      </c>
    </row>
    <row r="91" spans="1:13" x14ac:dyDescent="0.3">
      <c r="A91">
        <f t="shared" si="19"/>
        <v>279</v>
      </c>
      <c r="B91" s="1">
        <v>47209</v>
      </c>
      <c r="C91" s="16">
        <f t="shared" si="15"/>
        <v>49327253070.487595</v>
      </c>
      <c r="D91" s="16">
        <f t="shared" si="11"/>
        <v>142111816.09607476</v>
      </c>
      <c r="E91" s="16">
        <f t="shared" si="12"/>
        <v>49469364886.583672</v>
      </c>
      <c r="F91" s="16">
        <v>0</v>
      </c>
      <c r="G91" s="29">
        <v>0</v>
      </c>
      <c r="H91" s="16">
        <f t="shared" si="13"/>
        <v>164897882.9552789</v>
      </c>
      <c r="I91" s="18">
        <f t="shared" si="17"/>
        <v>272632561.46244711</v>
      </c>
      <c r="J91" s="16">
        <f t="shared" si="18"/>
        <v>164897882.9552789</v>
      </c>
      <c r="K91" s="19">
        <f t="shared" si="16"/>
        <v>107734678.5071682</v>
      </c>
      <c r="L91" s="16">
        <f t="shared" si="14"/>
        <v>49361630208.0765</v>
      </c>
      <c r="M91" s="17">
        <f>VLOOKUP(B91,Encargos!$A$8:$B$652,2,0)</f>
        <v>2.8809999999999999E-3</v>
      </c>
    </row>
    <row r="92" spans="1:13" x14ac:dyDescent="0.3">
      <c r="A92">
        <f t="shared" si="19"/>
        <v>278</v>
      </c>
      <c r="B92" s="1">
        <v>47239</v>
      </c>
      <c r="C92" s="16">
        <f t="shared" si="15"/>
        <v>49361630208.0765</v>
      </c>
      <c r="D92" s="16">
        <f t="shared" si="11"/>
        <v>193398867.15524369</v>
      </c>
      <c r="E92" s="16">
        <f t="shared" si="12"/>
        <v>49555029075.231743</v>
      </c>
      <c r="F92" s="16">
        <v>0</v>
      </c>
      <c r="G92" s="29">
        <v>0</v>
      </c>
      <c r="H92" s="16">
        <f t="shared" si="13"/>
        <v>165183430.25077248</v>
      </c>
      <c r="I92" s="18">
        <f t="shared" si="17"/>
        <v>273700735.83825696</v>
      </c>
      <c r="J92" s="16">
        <f t="shared" si="18"/>
        <v>165183430.25077248</v>
      </c>
      <c r="K92" s="19">
        <f t="shared" si="16"/>
        <v>108517305.58748448</v>
      </c>
      <c r="L92" s="16">
        <f t="shared" si="14"/>
        <v>49446511769.644257</v>
      </c>
      <c r="M92" s="17">
        <f>VLOOKUP(B92,Encargos!$A$8:$B$652,2,0)</f>
        <v>3.9179999999999996E-3</v>
      </c>
    </row>
    <row r="93" spans="1:13" x14ac:dyDescent="0.3">
      <c r="A93">
        <f t="shared" si="19"/>
        <v>277</v>
      </c>
      <c r="B93" s="1">
        <v>47270</v>
      </c>
      <c r="C93" s="16">
        <f t="shared" si="15"/>
        <v>49446511769.644257</v>
      </c>
      <c r="D93" s="16">
        <f t="shared" si="11"/>
        <v>193731433.11346617</v>
      </c>
      <c r="E93" s="16">
        <f t="shared" si="12"/>
        <v>49640243202.757721</v>
      </c>
      <c r="F93" s="16">
        <v>0</v>
      </c>
      <c r="G93" s="29">
        <v>0</v>
      </c>
      <c r="H93" s="16">
        <f t="shared" si="13"/>
        <v>165467477.34252575</v>
      </c>
      <c r="I93" s="18">
        <f t="shared" si="17"/>
        <v>274773095.32127124</v>
      </c>
      <c r="J93" s="16">
        <f t="shared" si="18"/>
        <v>165467477.34252575</v>
      </c>
      <c r="K93" s="19">
        <f t="shared" si="16"/>
        <v>109305617.97874549</v>
      </c>
      <c r="L93" s="16">
        <f t="shared" si="14"/>
        <v>49530937584.778976</v>
      </c>
      <c r="M93" s="17">
        <f>VLOOKUP(B93,Encargos!$A$8:$B$652,2,0)</f>
        <v>3.9179999999999996E-3</v>
      </c>
    </row>
    <row r="94" spans="1:13" x14ac:dyDescent="0.3">
      <c r="A94">
        <f t="shared" si="19"/>
        <v>276</v>
      </c>
      <c r="B94" s="1">
        <v>47300</v>
      </c>
      <c r="C94" s="16">
        <f t="shared" si="15"/>
        <v>49530937584.778976</v>
      </c>
      <c r="D94" s="16">
        <f t="shared" si="11"/>
        <v>194062213.45716402</v>
      </c>
      <c r="E94" s="16">
        <f t="shared" si="12"/>
        <v>49724999798.236137</v>
      </c>
      <c r="F94" s="16">
        <v>0</v>
      </c>
      <c r="G94" s="29">
        <v>0</v>
      </c>
      <c r="H94" s="16">
        <f t="shared" si="13"/>
        <v>165749999.32745379</v>
      </c>
      <c r="I94" s="18">
        <f t="shared" si="17"/>
        <v>275849656.30873996</v>
      </c>
      <c r="J94" s="16">
        <f t="shared" si="18"/>
        <v>165749999.32745379</v>
      </c>
      <c r="K94" s="19">
        <f t="shared" si="16"/>
        <v>110099656.98128617</v>
      </c>
      <c r="L94" s="16">
        <f t="shared" si="14"/>
        <v>49614900141.254852</v>
      </c>
      <c r="M94" s="17">
        <f>VLOOKUP(B94,Encargos!$A$8:$B$652,2,0)</f>
        <v>3.9179999999999996E-3</v>
      </c>
    </row>
    <row r="95" spans="1:13" x14ac:dyDescent="0.3">
      <c r="A95">
        <f t="shared" si="19"/>
        <v>275</v>
      </c>
      <c r="B95" s="1">
        <v>47331</v>
      </c>
      <c r="C95" s="16">
        <f t="shared" si="15"/>
        <v>49614900141.254852</v>
      </c>
      <c r="D95" s="16">
        <f t="shared" si="11"/>
        <v>194391178.75343651</v>
      </c>
      <c r="E95" s="16">
        <f t="shared" si="12"/>
        <v>49809291320.008286</v>
      </c>
      <c r="F95" s="16">
        <v>0</v>
      </c>
      <c r="G95" s="29">
        <v>0</v>
      </c>
      <c r="H95" s="16">
        <f t="shared" si="13"/>
        <v>166030971.06669429</v>
      </c>
      <c r="I95" s="18">
        <f t="shared" si="17"/>
        <v>276930435.26215756</v>
      </c>
      <c r="J95" s="16">
        <f t="shared" si="18"/>
        <v>166030971.06669429</v>
      </c>
      <c r="K95" s="19">
        <f t="shared" si="16"/>
        <v>110899464.19546327</v>
      </c>
      <c r="L95" s="16">
        <f t="shared" si="14"/>
        <v>49698391855.81282</v>
      </c>
      <c r="M95" s="17">
        <f>VLOOKUP(B95,Encargos!$A$8:$B$652,2,0)</f>
        <v>3.9179999999999996E-3</v>
      </c>
    </row>
    <row r="96" spans="1:13" x14ac:dyDescent="0.3">
      <c r="A96">
        <f t="shared" si="19"/>
        <v>274</v>
      </c>
      <c r="B96" s="1">
        <v>47362</v>
      </c>
      <c r="C96" s="16">
        <f t="shared" si="15"/>
        <v>49698391855.81282</v>
      </c>
      <c r="D96" s="16">
        <f t="shared" si="11"/>
        <v>211913942.87318587</v>
      </c>
      <c r="E96" s="16">
        <f t="shared" si="12"/>
        <v>49910305798.686005</v>
      </c>
      <c r="F96" s="16">
        <v>0</v>
      </c>
      <c r="G96" s="29">
        <v>0</v>
      </c>
      <c r="H96" s="16">
        <f t="shared" si="13"/>
        <v>166367685.99562001</v>
      </c>
      <c r="I96" s="18">
        <f t="shared" si="17"/>
        <v>278111266.63811541</v>
      </c>
      <c r="J96" s="16">
        <f t="shared" si="18"/>
        <v>166367685.99562001</v>
      </c>
      <c r="K96" s="19">
        <f t="shared" si="16"/>
        <v>111743580.64249539</v>
      </c>
      <c r="L96" s="16">
        <f t="shared" si="14"/>
        <v>49798562218.04351</v>
      </c>
      <c r="M96" s="17">
        <f>VLOOKUP(B96,Encargos!$A$8:$B$652,2,0)</f>
        <v>4.2640000000000004E-3</v>
      </c>
    </row>
    <row r="97" spans="1:13" x14ac:dyDescent="0.3">
      <c r="A97">
        <f t="shared" si="19"/>
        <v>273</v>
      </c>
      <c r="B97" s="1">
        <v>47392</v>
      </c>
      <c r="C97" s="16">
        <f t="shared" si="15"/>
        <v>49798562218.04351</v>
      </c>
      <c r="D97" s="16">
        <f t="shared" si="11"/>
        <v>229621170.3873986</v>
      </c>
      <c r="E97" s="16">
        <f t="shared" si="12"/>
        <v>50028183388.430908</v>
      </c>
      <c r="F97" s="16">
        <v>0</v>
      </c>
      <c r="G97" s="29">
        <v>0</v>
      </c>
      <c r="H97" s="16">
        <f t="shared" si="13"/>
        <v>166760611.2947697</v>
      </c>
      <c r="I97" s="18">
        <f t="shared" si="17"/>
        <v>279393637.68858373</v>
      </c>
      <c r="J97" s="16">
        <f t="shared" si="18"/>
        <v>166760611.2947697</v>
      </c>
      <c r="K97" s="19">
        <f t="shared" si="16"/>
        <v>112633026.39381403</v>
      </c>
      <c r="L97" s="16">
        <f t="shared" si="14"/>
        <v>49915550362.037094</v>
      </c>
      <c r="M97" s="17">
        <f>VLOOKUP(B97,Encargos!$A$8:$B$652,2,0)</f>
        <v>4.6109999999999996E-3</v>
      </c>
    </row>
    <row r="98" spans="1:13" x14ac:dyDescent="0.3">
      <c r="A98">
        <f t="shared" si="19"/>
        <v>272</v>
      </c>
      <c r="B98" s="1">
        <v>47423</v>
      </c>
      <c r="C98" s="16">
        <f t="shared" si="15"/>
        <v>49915550362.037094</v>
      </c>
      <c r="D98" s="16">
        <f t="shared" si="11"/>
        <v>161027565.46793166</v>
      </c>
      <c r="E98" s="16">
        <f t="shared" si="12"/>
        <v>50076577927.505028</v>
      </c>
      <c r="F98" s="16">
        <v>0</v>
      </c>
      <c r="G98" s="29">
        <v>0</v>
      </c>
      <c r="H98" s="16">
        <f t="shared" si="13"/>
        <v>166921926.42501676</v>
      </c>
      <c r="I98" s="18">
        <f t="shared" si="17"/>
        <v>280294961.56376714</v>
      </c>
      <c r="J98" s="16">
        <f t="shared" si="18"/>
        <v>166921926.42501676</v>
      </c>
      <c r="K98" s="19">
        <f t="shared" si="16"/>
        <v>113373035.13875037</v>
      </c>
      <c r="L98" s="16">
        <f t="shared" si="14"/>
        <v>49963204892.36628</v>
      </c>
      <c r="M98" s="17">
        <f>VLOOKUP(B98,Encargos!$A$8:$B$652,2,0)</f>
        <v>3.2260000000000001E-3</v>
      </c>
    </row>
    <row r="99" spans="1:13" x14ac:dyDescent="0.3">
      <c r="A99">
        <f t="shared" si="19"/>
        <v>271</v>
      </c>
      <c r="B99" s="1">
        <v>47453</v>
      </c>
      <c r="C99" s="16">
        <f t="shared" si="15"/>
        <v>49963204892.36628</v>
      </c>
      <c r="D99" s="16">
        <f t="shared" si="11"/>
        <v>213043105.66104984</v>
      </c>
      <c r="E99" s="16">
        <f t="shared" si="12"/>
        <v>50176247998.027328</v>
      </c>
      <c r="F99" s="16">
        <v>0</v>
      </c>
      <c r="G99" s="29">
        <v>0</v>
      </c>
      <c r="H99" s="16">
        <f t="shared" si="13"/>
        <v>167254159.99342445</v>
      </c>
      <c r="I99" s="18">
        <f t="shared" si="17"/>
        <v>281490139.27987498</v>
      </c>
      <c r="J99" s="16">
        <f t="shared" si="18"/>
        <v>167254159.99342445</v>
      </c>
      <c r="K99" s="19">
        <f t="shared" si="16"/>
        <v>114235979.28645054</v>
      </c>
      <c r="L99" s="16">
        <f t="shared" si="14"/>
        <v>50062012018.740875</v>
      </c>
      <c r="M99" s="17">
        <f>VLOOKUP(B99,Encargos!$A$8:$B$652,2,0)</f>
        <v>4.2640000000000004E-3</v>
      </c>
    </row>
    <row r="100" spans="1:13" x14ac:dyDescent="0.3">
      <c r="A100">
        <f t="shared" si="19"/>
        <v>270</v>
      </c>
      <c r="B100" s="1">
        <v>47484</v>
      </c>
      <c r="C100" s="16">
        <f t="shared" si="15"/>
        <v>50062012018.740875</v>
      </c>
      <c r="D100" s="16">
        <f t="shared" si="11"/>
        <v>178821506.93094242</v>
      </c>
      <c r="E100" s="142">
        <f>'Art. 9º-A'!E100</f>
        <v>51604929621.119484</v>
      </c>
      <c r="F100" s="16">
        <v>0</v>
      </c>
      <c r="G100" s="29">
        <v>0</v>
      </c>
      <c r="H100" s="16">
        <f t="shared" si="13"/>
        <v>172016432.0703983</v>
      </c>
      <c r="I100" s="18">
        <f t="shared" si="17"/>
        <v>290165701.31338531</v>
      </c>
      <c r="J100" s="16">
        <f t="shared" si="18"/>
        <v>172016432.0703983</v>
      </c>
      <c r="K100" s="19">
        <f t="shared" si="16"/>
        <v>118149269.24298701</v>
      </c>
      <c r="L100" s="16">
        <f t="shared" si="14"/>
        <v>51486780351.876495</v>
      </c>
      <c r="M100" s="17">
        <f>VLOOKUP(B100,Encargos!$A$8:$B$652,2,0)</f>
        <v>3.5720000000000001E-3</v>
      </c>
    </row>
    <row r="101" spans="1:13" x14ac:dyDescent="0.3">
      <c r="A101">
        <f t="shared" si="19"/>
        <v>269</v>
      </c>
      <c r="B101" s="1">
        <v>47515</v>
      </c>
      <c r="C101" s="16">
        <f t="shared" si="15"/>
        <v>51486780351.876495</v>
      </c>
      <c r="D101" s="16">
        <f t="shared" si="11"/>
        <v>183910779.41690284</v>
      </c>
      <c r="E101" s="16">
        <f t="shared" si="12"/>
        <v>51670691131.293396</v>
      </c>
      <c r="F101" s="16">
        <v>0</v>
      </c>
      <c r="G101" s="29">
        <v>0</v>
      </c>
      <c r="H101" s="16">
        <f t="shared" si="13"/>
        <v>172235637.10431132</v>
      </c>
      <c r="I101" s="18">
        <f t="shared" si="17"/>
        <v>291202173.19847673</v>
      </c>
      <c r="J101" s="16">
        <f t="shared" si="18"/>
        <v>172235637.10431132</v>
      </c>
      <c r="K101" s="19">
        <f t="shared" si="16"/>
        <v>118966536.09416541</v>
      </c>
      <c r="L101" s="16">
        <f t="shared" si="14"/>
        <v>51551724595.199226</v>
      </c>
      <c r="M101" s="17">
        <f>VLOOKUP(B101,Encargos!$A$8:$B$652,2,0)</f>
        <v>3.5720000000000001E-3</v>
      </c>
    </row>
    <row r="102" spans="1:13" x14ac:dyDescent="0.3">
      <c r="A102">
        <f t="shared" si="19"/>
        <v>268</v>
      </c>
      <c r="B102" s="1">
        <v>47543</v>
      </c>
      <c r="C102" s="16">
        <f t="shared" si="15"/>
        <v>51551724595.199226</v>
      </c>
      <c r="D102" s="16">
        <f t="shared" si="11"/>
        <v>215176898.46036157</v>
      </c>
      <c r="E102" s="16">
        <f t="shared" si="12"/>
        <v>51766901493.659592</v>
      </c>
      <c r="F102" s="16">
        <v>0</v>
      </c>
      <c r="G102" s="29">
        <v>0</v>
      </c>
      <c r="H102" s="16">
        <f t="shared" si="13"/>
        <v>172556338.31219864</v>
      </c>
      <c r="I102" s="18">
        <f t="shared" si="17"/>
        <v>292417651.06940717</v>
      </c>
      <c r="J102" s="16">
        <f t="shared" si="18"/>
        <v>172556338.31219864</v>
      </c>
      <c r="K102" s="19">
        <f t="shared" si="16"/>
        <v>119861312.75720853</v>
      </c>
      <c r="L102" s="16">
        <f t="shared" si="14"/>
        <v>51647040180.902382</v>
      </c>
      <c r="M102" s="17">
        <f>VLOOKUP(B102,Encargos!$A$8:$B$652,2,0)</f>
        <v>4.1739999999999998E-3</v>
      </c>
    </row>
    <row r="103" spans="1:13" x14ac:dyDescent="0.3">
      <c r="A103">
        <f t="shared" si="19"/>
        <v>267</v>
      </c>
      <c r="B103" s="1">
        <v>47574</v>
      </c>
      <c r="C103" s="16">
        <f t="shared" si="15"/>
        <v>51647040180.902382</v>
      </c>
      <c r="D103" s="16">
        <f t="shared" si="11"/>
        <v>180248170.23134929</v>
      </c>
      <c r="E103" s="16">
        <f t="shared" si="12"/>
        <v>51827288351.133728</v>
      </c>
      <c r="F103" s="16">
        <v>0</v>
      </c>
      <c r="G103" s="29">
        <v>0</v>
      </c>
      <c r="H103" s="16">
        <f t="shared" si="13"/>
        <v>172757627.83711243</v>
      </c>
      <c r="I103" s="18">
        <f t="shared" si="17"/>
        <v>293438188.6716395</v>
      </c>
      <c r="J103" s="16">
        <f t="shared" si="18"/>
        <v>172757627.83711243</v>
      </c>
      <c r="K103" s="19">
        <f t="shared" si="16"/>
        <v>120680560.83452708</v>
      </c>
      <c r="L103" s="16">
        <f t="shared" si="14"/>
        <v>51706607790.299202</v>
      </c>
      <c r="M103" s="17">
        <f>VLOOKUP(B103,Encargos!$A$8:$B$652,2,0)</f>
        <v>3.4899999999999996E-3</v>
      </c>
    </row>
    <row r="104" spans="1:13" x14ac:dyDescent="0.3">
      <c r="A104">
        <f t="shared" si="19"/>
        <v>266</v>
      </c>
      <c r="B104" s="1">
        <v>47604</v>
      </c>
      <c r="C104" s="16">
        <f t="shared" si="15"/>
        <v>51706607790.299202</v>
      </c>
      <c r="D104" s="16">
        <f t="shared" si="11"/>
        <v>162824107.93165222</v>
      </c>
      <c r="E104" s="16">
        <f t="shared" si="12"/>
        <v>51869431898.230858</v>
      </c>
      <c r="F104" s="16">
        <v>0</v>
      </c>
      <c r="G104" s="29">
        <v>0</v>
      </c>
      <c r="H104" s="16">
        <f t="shared" si="13"/>
        <v>172898106.32743621</v>
      </c>
      <c r="I104" s="18">
        <f t="shared" si="17"/>
        <v>294362225.52776647</v>
      </c>
      <c r="J104" s="16">
        <f t="shared" si="18"/>
        <v>172898106.32743621</v>
      </c>
      <c r="K104" s="19">
        <f t="shared" si="16"/>
        <v>121464119.20033026</v>
      </c>
      <c r="L104" s="16">
        <f t="shared" si="14"/>
        <v>51747967779.030533</v>
      </c>
      <c r="M104" s="17">
        <f>VLOOKUP(B104,Encargos!$A$8:$B$652,2,0)</f>
        <v>3.1490000000000003E-3</v>
      </c>
    </row>
    <row r="105" spans="1:13" x14ac:dyDescent="0.3">
      <c r="A105">
        <f t="shared" si="19"/>
        <v>265</v>
      </c>
      <c r="B105" s="1">
        <v>47635</v>
      </c>
      <c r="C105" s="16">
        <f t="shared" si="15"/>
        <v>51747967779.030533</v>
      </c>
      <c r="D105" s="16">
        <f t="shared" si="11"/>
        <v>198298212.52924499</v>
      </c>
      <c r="E105" s="16">
        <f t="shared" si="12"/>
        <v>51946265991.559776</v>
      </c>
      <c r="F105" s="16">
        <v>0</v>
      </c>
      <c r="G105" s="29">
        <v>0</v>
      </c>
      <c r="H105" s="16">
        <f t="shared" si="13"/>
        <v>173154219.97186592</v>
      </c>
      <c r="I105" s="18">
        <f t="shared" si="17"/>
        <v>295490221.57598889</v>
      </c>
      <c r="J105" s="16">
        <f t="shared" si="18"/>
        <v>173154219.97186592</v>
      </c>
      <c r="K105" s="19">
        <f t="shared" si="16"/>
        <v>122336001.60412297</v>
      </c>
      <c r="L105" s="16">
        <f t="shared" si="14"/>
        <v>51823929989.95565</v>
      </c>
      <c r="M105" s="17">
        <f>VLOOKUP(B105,Encargos!$A$8:$B$652,2,0)</f>
        <v>3.8319999999999999E-3</v>
      </c>
    </row>
    <row r="106" spans="1:13" x14ac:dyDescent="0.3">
      <c r="A106">
        <f t="shared" si="19"/>
        <v>264</v>
      </c>
      <c r="B106" s="1">
        <v>47665</v>
      </c>
      <c r="C106" s="16">
        <f t="shared" si="15"/>
        <v>51823929989.95565</v>
      </c>
      <c r="D106" s="16">
        <f t="shared" si="11"/>
        <v>216313083.77807486</v>
      </c>
      <c r="E106" s="16">
        <f t="shared" si="12"/>
        <v>52040243073.733727</v>
      </c>
      <c r="F106" s="16">
        <v>0</v>
      </c>
      <c r="G106" s="29">
        <v>0</v>
      </c>
      <c r="H106" s="16">
        <f t="shared" si="13"/>
        <v>173467476.91244575</v>
      </c>
      <c r="I106" s="18">
        <f t="shared" si="17"/>
        <v>296723597.76084709</v>
      </c>
      <c r="J106" s="16">
        <f t="shared" si="18"/>
        <v>173467476.91244575</v>
      </c>
      <c r="K106" s="19">
        <f t="shared" si="16"/>
        <v>123256120.84840134</v>
      </c>
      <c r="L106" s="16">
        <f t="shared" si="14"/>
        <v>51916986952.885323</v>
      </c>
      <c r="M106" s="17">
        <f>VLOOKUP(B106,Encargos!$A$8:$B$652,2,0)</f>
        <v>4.1739999999999998E-3</v>
      </c>
    </row>
    <row r="107" spans="1:13" x14ac:dyDescent="0.3">
      <c r="A107">
        <f t="shared" si="19"/>
        <v>263</v>
      </c>
      <c r="B107" s="1">
        <v>47696</v>
      </c>
      <c r="C107" s="16">
        <f t="shared" si="15"/>
        <v>51916986952.885323</v>
      </c>
      <c r="D107" s="16">
        <f t="shared" si="11"/>
        <v>163486591.9146359</v>
      </c>
      <c r="E107" s="16">
        <f t="shared" si="12"/>
        <v>52080473544.799957</v>
      </c>
      <c r="F107" s="16">
        <v>0</v>
      </c>
      <c r="G107" s="29">
        <v>0</v>
      </c>
      <c r="H107" s="16">
        <f t="shared" si="13"/>
        <v>173601578.48266652</v>
      </c>
      <c r="I107" s="18">
        <f t="shared" si="17"/>
        <v>297657980.37019587</v>
      </c>
      <c r="J107" s="16">
        <f t="shared" si="18"/>
        <v>173601578.48266652</v>
      </c>
      <c r="K107" s="19">
        <f t="shared" si="16"/>
        <v>124056401.88752934</v>
      </c>
      <c r="L107" s="16">
        <f t="shared" si="14"/>
        <v>51956417142.91243</v>
      </c>
      <c r="M107" s="17">
        <f>VLOOKUP(B107,Encargos!$A$8:$B$652,2,0)</f>
        <v>3.1490000000000003E-3</v>
      </c>
    </row>
    <row r="108" spans="1:13" x14ac:dyDescent="0.3">
      <c r="A108">
        <f t="shared" si="19"/>
        <v>262</v>
      </c>
      <c r="B108" s="1">
        <v>47727</v>
      </c>
      <c r="C108" s="16">
        <f t="shared" si="15"/>
        <v>51956417142.91243</v>
      </c>
      <c r="D108" s="16">
        <f t="shared" si="11"/>
        <v>234635179.81739253</v>
      </c>
      <c r="E108" s="16">
        <f t="shared" si="12"/>
        <v>52191052322.72982</v>
      </c>
      <c r="F108" s="16">
        <v>0</v>
      </c>
      <c r="G108" s="29">
        <v>0</v>
      </c>
      <c r="H108" s="16">
        <f t="shared" si="13"/>
        <v>173970174.4090994</v>
      </c>
      <c r="I108" s="18">
        <f t="shared" si="17"/>
        <v>299002203.80954766</v>
      </c>
      <c r="J108" s="16">
        <f t="shared" si="18"/>
        <v>173970174.4090994</v>
      </c>
      <c r="K108" s="19">
        <f t="shared" si="16"/>
        <v>125032029.40044826</v>
      </c>
      <c r="L108" s="16">
        <f t="shared" si="14"/>
        <v>52066020293.329369</v>
      </c>
      <c r="M108" s="17">
        <f>VLOOKUP(B108,Encargos!$A$8:$B$652,2,0)</f>
        <v>4.516E-3</v>
      </c>
    </row>
    <row r="109" spans="1:13" x14ac:dyDescent="0.3">
      <c r="A109">
        <f t="shared" si="19"/>
        <v>261</v>
      </c>
      <c r="B109" s="1">
        <v>47757</v>
      </c>
      <c r="C109" s="16">
        <f t="shared" si="15"/>
        <v>52066020293.329369</v>
      </c>
      <c r="D109" s="16">
        <f t="shared" si="11"/>
        <v>180981486.53961289</v>
      </c>
      <c r="E109" s="16">
        <f t="shared" si="12"/>
        <v>52247001779.86898</v>
      </c>
      <c r="F109" s="16">
        <v>0</v>
      </c>
      <c r="G109" s="29">
        <v>0</v>
      </c>
      <c r="H109" s="16">
        <f t="shared" si="13"/>
        <v>174156672.59956327</v>
      </c>
      <c r="I109" s="18">
        <f t="shared" si="17"/>
        <v>300041535.46998966</v>
      </c>
      <c r="J109" s="16">
        <f t="shared" si="18"/>
        <v>174156672.59956327</v>
      </c>
      <c r="K109" s="19">
        <f t="shared" si="16"/>
        <v>125884862.87042639</v>
      </c>
      <c r="L109" s="16">
        <f t="shared" si="14"/>
        <v>52121116916.998558</v>
      </c>
      <c r="M109" s="17">
        <f>VLOOKUP(B109,Encargos!$A$8:$B$652,2,0)</f>
        <v>3.4760000000000004E-3</v>
      </c>
    </row>
    <row r="110" spans="1:13" x14ac:dyDescent="0.3">
      <c r="A110">
        <f t="shared" si="19"/>
        <v>260</v>
      </c>
      <c r="B110" s="1">
        <v>47788</v>
      </c>
      <c r="C110" s="16">
        <f t="shared" si="15"/>
        <v>52121116916.998558</v>
      </c>
      <c r="D110" s="16">
        <f t="shared" si="11"/>
        <v>128530674.31731844</v>
      </c>
      <c r="E110" s="16">
        <f t="shared" si="12"/>
        <v>52249647591.31588</v>
      </c>
      <c r="F110" s="16">
        <v>0</v>
      </c>
      <c r="G110" s="29">
        <v>0</v>
      </c>
      <c r="H110" s="16">
        <f t="shared" si="13"/>
        <v>174165491.97105294</v>
      </c>
      <c r="I110" s="18">
        <f t="shared" si="17"/>
        <v>300781437.89645869</v>
      </c>
      <c r="J110" s="16">
        <f t="shared" si="18"/>
        <v>174165491.97105294</v>
      </c>
      <c r="K110" s="19">
        <f t="shared" si="16"/>
        <v>126615945.92540574</v>
      </c>
      <c r="L110" s="16">
        <f t="shared" si="14"/>
        <v>52123031645.390472</v>
      </c>
      <c r="M110" s="17">
        <f>VLOOKUP(B110,Encargos!$A$8:$B$652,2,0)</f>
        <v>2.4659999999999999E-3</v>
      </c>
    </row>
    <row r="111" spans="1:13" x14ac:dyDescent="0.3">
      <c r="A111">
        <f t="shared" si="19"/>
        <v>259</v>
      </c>
      <c r="B111" s="1">
        <v>47818</v>
      </c>
      <c r="C111" s="16">
        <f t="shared" si="15"/>
        <v>52123031645.390472</v>
      </c>
      <c r="D111" s="16">
        <f t="shared" si="11"/>
        <v>128535396.0375329</v>
      </c>
      <c r="E111" s="16">
        <f t="shared" si="12"/>
        <v>52251567041.428009</v>
      </c>
      <c r="F111" s="16">
        <v>0</v>
      </c>
      <c r="G111" s="29">
        <v>0</v>
      </c>
      <c r="H111" s="16">
        <f t="shared" si="13"/>
        <v>174171890.13809338</v>
      </c>
      <c r="I111" s="18">
        <f t="shared" si="17"/>
        <v>301523164.92231137</v>
      </c>
      <c r="J111" s="16">
        <f t="shared" si="18"/>
        <v>174171890.13809338</v>
      </c>
      <c r="K111" s="19">
        <f t="shared" si="16"/>
        <v>127351274.78421798</v>
      </c>
      <c r="L111" s="16">
        <f t="shared" si="14"/>
        <v>52124215766.643791</v>
      </c>
      <c r="M111" s="17">
        <f>VLOOKUP(B111,Encargos!$A$8:$B$652,2,0)</f>
        <v>2.4659999999999999E-3</v>
      </c>
    </row>
    <row r="112" spans="1:13" x14ac:dyDescent="0.3">
      <c r="A112">
        <f t="shared" si="19"/>
        <v>258</v>
      </c>
      <c r="B112" s="1">
        <v>47849</v>
      </c>
      <c r="C112" s="16">
        <f t="shared" si="15"/>
        <v>52124215766.643791</v>
      </c>
      <c r="D112" s="16">
        <f t="shared" si="11"/>
        <v>128538316.08054358</v>
      </c>
      <c r="E112" s="142">
        <f>'Art. 9º-A'!E112</f>
        <v>52982986796.989983</v>
      </c>
      <c r="F112" s="16">
        <v>0</v>
      </c>
      <c r="G112" s="29">
        <v>0</v>
      </c>
      <c r="H112" s="16">
        <f t="shared" si="13"/>
        <v>176609955.98996663</v>
      </c>
      <c r="I112" s="18">
        <f t="shared" si="17"/>
        <v>306490901.22692704</v>
      </c>
      <c r="J112" s="16">
        <f t="shared" si="18"/>
        <v>176609955.98996663</v>
      </c>
      <c r="K112" s="19">
        <f t="shared" si="16"/>
        <v>129880945.23696041</v>
      </c>
      <c r="L112" s="16">
        <f t="shared" si="14"/>
        <v>52853105851.753021</v>
      </c>
      <c r="M112" s="17">
        <f>VLOOKUP(B112,Encargos!$A$8:$B$652,2,0)</f>
        <v>2.4659999999999999E-3</v>
      </c>
    </row>
    <row r="113" spans="1:13" x14ac:dyDescent="0.3">
      <c r="A113">
        <f t="shared" si="19"/>
        <v>257</v>
      </c>
      <c r="B113" s="1">
        <v>47880</v>
      </c>
      <c r="C113" s="16">
        <f t="shared" si="15"/>
        <v>52853105851.753021</v>
      </c>
      <c r="D113" s="16">
        <f t="shared" si="11"/>
        <v>130335759.03042294</v>
      </c>
      <c r="E113" s="16">
        <f t="shared" si="12"/>
        <v>52983441610.783447</v>
      </c>
      <c r="F113" s="16">
        <v>0</v>
      </c>
      <c r="G113" s="29">
        <v>0</v>
      </c>
      <c r="H113" s="16">
        <f t="shared" si="13"/>
        <v>176611472.03594485</v>
      </c>
      <c r="I113" s="18">
        <f t="shared" si="17"/>
        <v>307246707.78935272</v>
      </c>
      <c r="J113" s="16">
        <f t="shared" si="18"/>
        <v>176611472.03594485</v>
      </c>
      <c r="K113" s="19">
        <f t="shared" si="16"/>
        <v>130635235.75340787</v>
      </c>
      <c r="L113" s="16">
        <f t="shared" si="14"/>
        <v>52852806375.030037</v>
      </c>
      <c r="M113" s="17">
        <f>VLOOKUP(B113,Encargos!$A$8:$B$652,2,0)</f>
        <v>2.4659999999999999E-3</v>
      </c>
    </row>
    <row r="114" spans="1:13" x14ac:dyDescent="0.3">
      <c r="A114">
        <f t="shared" si="19"/>
        <v>256</v>
      </c>
      <c r="B114" s="1">
        <v>47908</v>
      </c>
      <c r="C114" s="16">
        <f t="shared" si="15"/>
        <v>52852806375.030037</v>
      </c>
      <c r="D114" s="16">
        <f t="shared" si="11"/>
        <v>130335020.52082406</v>
      </c>
      <c r="E114" s="16">
        <f t="shared" si="12"/>
        <v>52983141395.550858</v>
      </c>
      <c r="F114" s="16">
        <v>0</v>
      </c>
      <c r="G114" s="29">
        <v>0</v>
      </c>
      <c r="H114" s="16">
        <f t="shared" si="13"/>
        <v>176610471.31850287</v>
      </c>
      <c r="I114" s="18">
        <f t="shared" si="17"/>
        <v>308004378.17076117</v>
      </c>
      <c r="J114" s="16">
        <f t="shared" si="18"/>
        <v>176610471.31850287</v>
      </c>
      <c r="K114" s="19">
        <f t="shared" si="16"/>
        <v>131393906.85225829</v>
      </c>
      <c r="L114" s="16">
        <f t="shared" si="14"/>
        <v>52851747488.698601</v>
      </c>
      <c r="M114" s="17">
        <f>VLOOKUP(B114,Encargos!$A$8:$B$652,2,0)</f>
        <v>2.4659999999999999E-3</v>
      </c>
    </row>
    <row r="115" spans="1:13" x14ac:dyDescent="0.3">
      <c r="A115">
        <f t="shared" si="19"/>
        <v>255</v>
      </c>
      <c r="B115" s="1">
        <v>47939</v>
      </c>
      <c r="C115" s="16">
        <f t="shared" si="15"/>
        <v>52851747488.698601</v>
      </c>
      <c r="D115" s="16">
        <f t="shared" si="11"/>
        <v>130332409.30713074</v>
      </c>
      <c r="E115" s="16">
        <f t="shared" si="12"/>
        <v>52982079898.00573</v>
      </c>
      <c r="F115" s="16">
        <v>0</v>
      </c>
      <c r="G115" s="29">
        <v>0</v>
      </c>
      <c r="H115" s="16">
        <f t="shared" si="13"/>
        <v>176606932.99335244</v>
      </c>
      <c r="I115" s="18">
        <f t="shared" si="17"/>
        <v>308763916.96733034</v>
      </c>
      <c r="J115" s="16">
        <f t="shared" si="18"/>
        <v>176606932.99335244</v>
      </c>
      <c r="K115" s="19">
        <f t="shared" si="16"/>
        <v>132156983.97397789</v>
      </c>
      <c r="L115" s="16">
        <f t="shared" si="14"/>
        <v>52849922914.031754</v>
      </c>
      <c r="M115" s="17">
        <f>VLOOKUP(B115,Encargos!$A$8:$B$652,2,0)</f>
        <v>2.4659999999999999E-3</v>
      </c>
    </row>
    <row r="116" spans="1:13" x14ac:dyDescent="0.3">
      <c r="A116">
        <f t="shared" si="19"/>
        <v>254</v>
      </c>
      <c r="B116" s="1">
        <v>47969</v>
      </c>
      <c r="C116" s="16">
        <f t="shared" si="15"/>
        <v>52849922914.031754</v>
      </c>
      <c r="D116" s="16">
        <f t="shared" si="11"/>
        <v>130327909.9060023</v>
      </c>
      <c r="E116" s="16">
        <f t="shared" si="12"/>
        <v>52980250823.937759</v>
      </c>
      <c r="F116" s="16">
        <v>0</v>
      </c>
      <c r="G116" s="29">
        <v>0</v>
      </c>
      <c r="H116" s="16">
        <f t="shared" si="13"/>
        <v>176600836.07979253</v>
      </c>
      <c r="I116" s="18">
        <f t="shared" si="17"/>
        <v>309525328.7865718</v>
      </c>
      <c r="J116" s="16">
        <f t="shared" si="18"/>
        <v>176600836.07979253</v>
      </c>
      <c r="K116" s="19">
        <f t="shared" si="16"/>
        <v>132924492.70677927</v>
      </c>
      <c r="L116" s="16">
        <f t="shared" si="14"/>
        <v>52847326331.23098</v>
      </c>
      <c r="M116" s="17">
        <f>VLOOKUP(B116,Encargos!$A$8:$B$652,2,0)</f>
        <v>2.4659999999999999E-3</v>
      </c>
    </row>
    <row r="117" spans="1:13" x14ac:dyDescent="0.3">
      <c r="A117">
        <f t="shared" si="19"/>
        <v>253</v>
      </c>
      <c r="B117" s="1">
        <v>48000</v>
      </c>
      <c r="C117" s="16">
        <f t="shared" si="15"/>
        <v>52847326331.23098</v>
      </c>
      <c r="D117" s="16">
        <f t="shared" si="11"/>
        <v>130321506.73281559</v>
      </c>
      <c r="E117" s="16">
        <f t="shared" si="12"/>
        <v>52977647837.963799</v>
      </c>
      <c r="F117" s="16">
        <v>0</v>
      </c>
      <c r="G117" s="29">
        <v>0</v>
      </c>
      <c r="H117" s="16">
        <f t="shared" si="13"/>
        <v>176592159.45987934</v>
      </c>
      <c r="I117" s="18">
        <f t="shared" si="17"/>
        <v>310288618.24735951</v>
      </c>
      <c r="J117" s="16">
        <f t="shared" si="18"/>
        <v>176592159.45987934</v>
      </c>
      <c r="K117" s="19">
        <f t="shared" si="16"/>
        <v>133696458.78748018</v>
      </c>
      <c r="L117" s="16">
        <f t="shared" si="14"/>
        <v>52843951379.176315</v>
      </c>
      <c r="M117" s="17">
        <f>VLOOKUP(B117,Encargos!$A$8:$B$652,2,0)</f>
        <v>2.4659999999999999E-3</v>
      </c>
    </row>
    <row r="118" spans="1:13" x14ac:dyDescent="0.3">
      <c r="A118">
        <f t="shared" si="19"/>
        <v>252</v>
      </c>
      <c r="B118" s="1">
        <v>48030</v>
      </c>
      <c r="C118" s="16">
        <f t="shared" si="15"/>
        <v>52843951379.176315</v>
      </c>
      <c r="D118" s="16">
        <f t="shared" si="11"/>
        <v>130313184.10104878</v>
      </c>
      <c r="E118" s="16">
        <f t="shared" si="12"/>
        <v>52974264563.277367</v>
      </c>
      <c r="F118" s="16">
        <v>0</v>
      </c>
      <c r="G118" s="29">
        <v>0</v>
      </c>
      <c r="H118" s="16">
        <f t="shared" si="13"/>
        <v>176580881.87759122</v>
      </c>
      <c r="I118" s="18">
        <f t="shared" si="17"/>
        <v>311053789.9799574</v>
      </c>
      <c r="J118" s="16">
        <f t="shared" si="18"/>
        <v>176580881.87759122</v>
      </c>
      <c r="K118" s="19">
        <f t="shared" si="16"/>
        <v>134472908.10236618</v>
      </c>
      <c r="L118" s="16">
        <f t="shared" si="14"/>
        <v>52839791655.175003</v>
      </c>
      <c r="M118" s="17">
        <f>VLOOKUP(B118,Encargos!$A$8:$B$652,2,0)</f>
        <v>2.4659999999999999E-3</v>
      </c>
    </row>
    <row r="119" spans="1:13" x14ac:dyDescent="0.3">
      <c r="A119">
        <f t="shared" si="19"/>
        <v>251</v>
      </c>
      <c r="B119" s="1">
        <v>48061</v>
      </c>
      <c r="C119" s="16">
        <f t="shared" si="15"/>
        <v>52839791655.175003</v>
      </c>
      <c r="D119" s="16">
        <f t="shared" si="11"/>
        <v>130302926.22166155</v>
      </c>
      <c r="E119" s="16">
        <f t="shared" si="12"/>
        <v>52970094581.396667</v>
      </c>
      <c r="F119" s="16">
        <v>0</v>
      </c>
      <c r="G119" s="29">
        <v>0</v>
      </c>
      <c r="H119" s="16">
        <f t="shared" si="13"/>
        <v>176566981.93798891</v>
      </c>
      <c r="I119" s="18">
        <f t="shared" si="17"/>
        <v>311820848.62604803</v>
      </c>
      <c r="J119" s="16">
        <f t="shared" si="18"/>
        <v>176566981.93798891</v>
      </c>
      <c r="K119" s="19">
        <f t="shared" si="16"/>
        <v>135253866.68805912</v>
      </c>
      <c r="L119" s="16">
        <f t="shared" si="14"/>
        <v>52834840714.708611</v>
      </c>
      <c r="M119" s="17">
        <f>VLOOKUP(B119,Encargos!$A$8:$B$652,2,0)</f>
        <v>2.4659999999999999E-3</v>
      </c>
    </row>
    <row r="120" spans="1:13" x14ac:dyDescent="0.3">
      <c r="A120">
        <f t="shared" si="19"/>
        <v>250</v>
      </c>
      <c r="B120" s="1">
        <v>48092</v>
      </c>
      <c r="C120" s="16">
        <f t="shared" si="15"/>
        <v>52834840714.708611</v>
      </c>
      <c r="D120" s="16">
        <f t="shared" si="11"/>
        <v>130290717.20247142</v>
      </c>
      <c r="E120" s="16">
        <f t="shared" si="12"/>
        <v>52965131431.911079</v>
      </c>
      <c r="F120" s="16">
        <v>0</v>
      </c>
      <c r="G120" s="29">
        <v>0</v>
      </c>
      <c r="H120" s="16">
        <f t="shared" si="13"/>
        <v>176550438.10637027</v>
      </c>
      <c r="I120" s="18">
        <f t="shared" si="17"/>
        <v>312589798.8387599</v>
      </c>
      <c r="J120" s="16">
        <f t="shared" si="18"/>
        <v>176550438.10637027</v>
      </c>
      <c r="K120" s="19">
        <f t="shared" si="16"/>
        <v>136039360.73238963</v>
      </c>
      <c r="L120" s="16">
        <f t="shared" si="14"/>
        <v>52829092071.178688</v>
      </c>
      <c r="M120" s="17">
        <f>VLOOKUP(B120,Encargos!$A$8:$B$652,2,0)</f>
        <v>2.4659999999999999E-3</v>
      </c>
    </row>
    <row r="121" spans="1:13" x14ac:dyDescent="0.3">
      <c r="A121">
        <f t="shared" si="19"/>
        <v>249</v>
      </c>
      <c r="B121" s="1">
        <v>48122</v>
      </c>
      <c r="C121" s="16">
        <f t="shared" si="15"/>
        <v>52829092071.178688</v>
      </c>
      <c r="D121" s="16">
        <f t="shared" si="11"/>
        <v>130276541.04752664</v>
      </c>
      <c r="E121" s="16">
        <f t="shared" si="12"/>
        <v>52959368612.226212</v>
      </c>
      <c r="F121" s="16">
        <v>0</v>
      </c>
      <c r="G121" s="29">
        <v>0</v>
      </c>
      <c r="H121" s="16">
        <f t="shared" si="13"/>
        <v>176531228.70742071</v>
      </c>
      <c r="I121" s="18">
        <f t="shared" si="17"/>
        <v>313360645.28269631</v>
      </c>
      <c r="J121" s="16">
        <f t="shared" si="18"/>
        <v>176531228.70742071</v>
      </c>
      <c r="K121" s="19">
        <f t="shared" si="16"/>
        <v>136829416.5752756</v>
      </c>
      <c r="L121" s="16">
        <f t="shared" si="14"/>
        <v>52822539195.650932</v>
      </c>
      <c r="M121" s="17">
        <f>VLOOKUP(B121,Encargos!$A$8:$B$652,2,0)</f>
        <v>2.4659999999999999E-3</v>
      </c>
    </row>
    <row r="122" spans="1:13" x14ac:dyDescent="0.3">
      <c r="A122">
        <f t="shared" si="19"/>
        <v>248</v>
      </c>
      <c r="B122" s="1">
        <v>48153</v>
      </c>
      <c r="C122" s="16">
        <f t="shared" si="15"/>
        <v>52822539195.650932</v>
      </c>
      <c r="D122" s="16">
        <f t="shared" si="11"/>
        <v>130260381.65647519</v>
      </c>
      <c r="E122" s="16">
        <f t="shared" si="12"/>
        <v>52952799577.307411</v>
      </c>
      <c r="F122" s="16">
        <v>0</v>
      </c>
      <c r="G122" s="29">
        <v>0</v>
      </c>
      <c r="H122" s="16">
        <f t="shared" si="13"/>
        <v>176509331.92435804</v>
      </c>
      <c r="I122" s="18">
        <f t="shared" si="17"/>
        <v>314133392.63396335</v>
      </c>
      <c r="J122" s="16">
        <f t="shared" si="18"/>
        <v>176509331.92435804</v>
      </c>
      <c r="K122" s="19">
        <f t="shared" si="16"/>
        <v>137624060.70960531</v>
      </c>
      <c r="L122" s="16">
        <f t="shared" si="14"/>
        <v>52815175516.597801</v>
      </c>
      <c r="M122" s="17">
        <f>VLOOKUP(B122,Encargos!$A$8:$B$652,2,0)</f>
        <v>2.4659999999999999E-3</v>
      </c>
    </row>
    <row r="123" spans="1:13" x14ac:dyDescent="0.3">
      <c r="A123">
        <f t="shared" si="19"/>
        <v>247</v>
      </c>
      <c r="B123" s="1">
        <v>48183</v>
      </c>
      <c r="C123" s="16">
        <f t="shared" si="15"/>
        <v>52815175516.597801</v>
      </c>
      <c r="D123" s="16">
        <f t="shared" si="11"/>
        <v>130242222.82393017</v>
      </c>
      <c r="E123" s="16">
        <f t="shared" si="12"/>
        <v>52945417739.42173</v>
      </c>
      <c r="F123" s="16">
        <v>0</v>
      </c>
      <c r="G123" s="29">
        <v>0</v>
      </c>
      <c r="H123" s="16">
        <f t="shared" si="13"/>
        <v>176484725.79807246</v>
      </c>
      <c r="I123" s="18">
        <f t="shared" si="17"/>
        <v>314908045.58019865</v>
      </c>
      <c r="J123" s="16">
        <f t="shared" si="18"/>
        <v>176484725.79807246</v>
      </c>
      <c r="K123" s="19">
        <f t="shared" si="16"/>
        <v>138423319.78212619</v>
      </c>
      <c r="L123" s="16">
        <f t="shared" si="14"/>
        <v>52806994419.639603</v>
      </c>
      <c r="M123" s="17">
        <f>VLOOKUP(B123,Encargos!$A$8:$B$652,2,0)</f>
        <v>2.4659999999999999E-3</v>
      </c>
    </row>
    <row r="124" spans="1:13" x14ac:dyDescent="0.3">
      <c r="A124">
        <f t="shared" si="19"/>
        <v>246</v>
      </c>
      <c r="B124" s="1">
        <v>48214</v>
      </c>
      <c r="C124" s="16">
        <f t="shared" si="15"/>
        <v>52806994419.639603</v>
      </c>
      <c r="D124" s="16">
        <f t="shared" si="11"/>
        <v>130222048.23883125</v>
      </c>
      <c r="E124" s="16">
        <f t="shared" si="12"/>
        <v>52937216467.878433</v>
      </c>
      <c r="F124" s="16">
        <v>0</v>
      </c>
      <c r="G124" s="29">
        <v>0</v>
      </c>
      <c r="H124" s="16">
        <f t="shared" si="13"/>
        <v>176457388.22626147</v>
      </c>
      <c r="I124" s="18">
        <f t="shared" si="17"/>
        <v>315684608.82059938</v>
      </c>
      <c r="J124" s="16">
        <f t="shared" si="18"/>
        <v>176457388.22626147</v>
      </c>
      <c r="K124" s="19">
        <f t="shared" si="16"/>
        <v>139227220.59433791</v>
      </c>
      <c r="L124" s="16">
        <f t="shared" si="14"/>
        <v>52797989247.284096</v>
      </c>
      <c r="M124" s="17">
        <f>VLOOKUP(B124,Encargos!$A$8:$B$652,2,0)</f>
        <v>2.4659999999999999E-3</v>
      </c>
    </row>
    <row r="125" spans="1:13" x14ac:dyDescent="0.3">
      <c r="A125">
        <f t="shared" si="19"/>
        <v>245</v>
      </c>
      <c r="B125" s="1">
        <v>48245</v>
      </c>
      <c r="C125" s="16">
        <f t="shared" si="15"/>
        <v>52797989247.284096</v>
      </c>
      <c r="D125" s="16">
        <f t="shared" si="11"/>
        <v>130199841.48380257</v>
      </c>
      <c r="E125" s="16">
        <f t="shared" si="12"/>
        <v>52928189088.767899</v>
      </c>
      <c r="F125" s="16">
        <v>0</v>
      </c>
      <c r="G125" s="29">
        <v>0</v>
      </c>
      <c r="H125" s="16">
        <f t="shared" si="13"/>
        <v>176427296.96255967</v>
      </c>
      <c r="I125" s="18">
        <f t="shared" si="17"/>
        <v>316463087.06595105</v>
      </c>
      <c r="J125" s="16">
        <f t="shared" si="18"/>
        <v>176427296.96255967</v>
      </c>
      <c r="K125" s="19">
        <f t="shared" si="16"/>
        <v>140035790.10339138</v>
      </c>
      <c r="L125" s="16">
        <f t="shared" si="14"/>
        <v>52788153298.664513</v>
      </c>
      <c r="M125" s="17">
        <f>VLOOKUP(B125,Encargos!$A$8:$B$652,2,0)</f>
        <v>2.4659999999999999E-3</v>
      </c>
    </row>
    <row r="126" spans="1:13" x14ac:dyDescent="0.3">
      <c r="A126">
        <f t="shared" si="19"/>
        <v>244</v>
      </c>
      <c r="B126" s="1">
        <v>48274</v>
      </c>
      <c r="C126" s="16">
        <f t="shared" si="15"/>
        <v>52788153298.664513</v>
      </c>
      <c r="D126" s="16">
        <f t="shared" si="11"/>
        <v>130175586.03450668</v>
      </c>
      <c r="E126" s="16">
        <f t="shared" si="12"/>
        <v>52918328884.69902</v>
      </c>
      <c r="F126" s="16">
        <v>0</v>
      </c>
      <c r="G126" s="29">
        <v>0</v>
      </c>
      <c r="H126" s="16">
        <f t="shared" si="13"/>
        <v>176394429.61566341</v>
      </c>
      <c r="I126" s="18">
        <f t="shared" si="17"/>
        <v>317243485.0386557</v>
      </c>
      <c r="J126" s="16">
        <f t="shared" si="18"/>
        <v>176394429.61566341</v>
      </c>
      <c r="K126" s="19">
        <f t="shared" si="16"/>
        <v>140849055.42299229</v>
      </c>
      <c r="L126" s="16">
        <f t="shared" si="14"/>
        <v>52777479829.276024</v>
      </c>
      <c r="M126" s="17">
        <f>VLOOKUP(B126,Encargos!$A$8:$B$652,2,0)</f>
        <v>2.4659999999999999E-3</v>
      </c>
    </row>
    <row r="127" spans="1:13" x14ac:dyDescent="0.3">
      <c r="A127">
        <f t="shared" si="19"/>
        <v>243</v>
      </c>
      <c r="B127" s="1">
        <v>48305</v>
      </c>
      <c r="C127" s="16">
        <f t="shared" si="15"/>
        <v>52777479829.276024</v>
      </c>
      <c r="D127" s="16">
        <f t="shared" si="11"/>
        <v>130149265.25899467</v>
      </c>
      <c r="E127" s="16">
        <f t="shared" si="12"/>
        <v>52907629094.535019</v>
      </c>
      <c r="F127" s="16">
        <v>0</v>
      </c>
      <c r="G127" s="29">
        <v>0</v>
      </c>
      <c r="H127" s="16">
        <f t="shared" si="13"/>
        <v>176358763.64845008</v>
      </c>
      <c r="I127" s="18">
        <f t="shared" si="17"/>
        <v>318025807.47276098</v>
      </c>
      <c r="J127" s="16">
        <f t="shared" si="18"/>
        <v>176358763.64845008</v>
      </c>
      <c r="K127" s="19">
        <f t="shared" si="16"/>
        <v>141667043.8243109</v>
      </c>
      <c r="L127" s="16">
        <f t="shared" si="14"/>
        <v>52765962050.710709</v>
      </c>
      <c r="M127" s="17">
        <f>VLOOKUP(B127,Encargos!$A$8:$B$652,2,0)</f>
        <v>2.4659999999999999E-3</v>
      </c>
    </row>
    <row r="128" spans="1:13" x14ac:dyDescent="0.3">
      <c r="A128">
        <f t="shared" si="19"/>
        <v>242</v>
      </c>
      <c r="B128" s="1">
        <v>48335</v>
      </c>
      <c r="C128" s="16">
        <f t="shared" si="15"/>
        <v>52765962050.710709</v>
      </c>
      <c r="D128" s="16">
        <f t="shared" si="11"/>
        <v>130120862.4170526</v>
      </c>
      <c r="E128" s="16">
        <f t="shared" si="12"/>
        <v>52896082913.127762</v>
      </c>
      <c r="F128" s="16">
        <v>0</v>
      </c>
      <c r="G128" s="29">
        <v>0</v>
      </c>
      <c r="H128" s="16">
        <f t="shared" si="13"/>
        <v>176320276.37709254</v>
      </c>
      <c r="I128" s="18">
        <f t="shared" si="17"/>
        <v>318810059.11398888</v>
      </c>
      <c r="J128" s="16">
        <f t="shared" si="18"/>
        <v>176320276.37709254</v>
      </c>
      <c r="K128" s="19">
        <f t="shared" si="16"/>
        <v>142489782.73689634</v>
      </c>
      <c r="L128" s="16">
        <f t="shared" si="14"/>
        <v>52753593130.390862</v>
      </c>
      <c r="M128" s="17">
        <f>VLOOKUP(B128,Encargos!$A$8:$B$652,2,0)</f>
        <v>2.4659999999999999E-3</v>
      </c>
    </row>
    <row r="129" spans="1:13" x14ac:dyDescent="0.3">
      <c r="A129">
        <f t="shared" si="19"/>
        <v>241</v>
      </c>
      <c r="B129" s="1">
        <v>48366</v>
      </c>
      <c r="C129" s="16">
        <f t="shared" si="15"/>
        <v>52753593130.390862</v>
      </c>
      <c r="D129" s="16">
        <f t="shared" si="11"/>
        <v>130090360.65954386</v>
      </c>
      <c r="E129" s="16">
        <f t="shared" si="12"/>
        <v>52883683491.050407</v>
      </c>
      <c r="F129" s="16">
        <v>0</v>
      </c>
      <c r="G129" s="29">
        <v>0</v>
      </c>
      <c r="H129" s="16">
        <f t="shared" si="13"/>
        <v>176278944.97016802</v>
      </c>
      <c r="I129" s="18">
        <f t="shared" si="17"/>
        <v>319596244.71976393</v>
      </c>
      <c r="J129" s="16">
        <f t="shared" si="18"/>
        <v>176278944.97016802</v>
      </c>
      <c r="K129" s="19">
        <f t="shared" si="16"/>
        <v>143317299.74959591</v>
      </c>
      <c r="L129" s="16">
        <f t="shared" si="14"/>
        <v>52740366191.300812</v>
      </c>
      <c r="M129" s="17">
        <f>VLOOKUP(B129,Encargos!$A$8:$B$652,2,0)</f>
        <v>2.4659999999999999E-3</v>
      </c>
    </row>
    <row r="130" spans="1:13" x14ac:dyDescent="0.3">
      <c r="A130">
        <f t="shared" si="19"/>
        <v>240</v>
      </c>
      <c r="B130" s="1">
        <v>48396</v>
      </c>
      <c r="C130" s="16">
        <f t="shared" si="15"/>
        <v>52740366191.300812</v>
      </c>
      <c r="D130" s="16">
        <f t="shared" si="11"/>
        <v>130057743.02774779</v>
      </c>
      <c r="E130" s="16">
        <f t="shared" si="12"/>
        <v>52870423934.32856</v>
      </c>
      <c r="F130" s="16">
        <v>0</v>
      </c>
      <c r="G130" s="29">
        <v>0</v>
      </c>
      <c r="H130" s="16">
        <f t="shared" si="13"/>
        <v>176234746.44776186</v>
      </c>
      <c r="I130" s="18">
        <f t="shared" si="17"/>
        <v>320384369.0592429</v>
      </c>
      <c r="J130" s="16">
        <f t="shared" si="18"/>
        <v>176234746.44776186</v>
      </c>
      <c r="K130" s="19">
        <f t="shared" si="16"/>
        <v>144149622.61148104</v>
      </c>
      <c r="L130" s="16">
        <f t="shared" si="14"/>
        <v>52726274311.717079</v>
      </c>
      <c r="M130" s="17">
        <f>VLOOKUP(B130,Encargos!$A$8:$B$652,2,0)</f>
        <v>2.4659999999999999E-3</v>
      </c>
    </row>
    <row r="131" spans="1:13" x14ac:dyDescent="0.3">
      <c r="A131">
        <f t="shared" si="19"/>
        <v>239</v>
      </c>
      <c r="B131" s="1">
        <v>48427</v>
      </c>
      <c r="C131" s="16">
        <f t="shared" si="15"/>
        <v>52726274311.717079</v>
      </c>
      <c r="D131" s="16">
        <f t="shared" si="11"/>
        <v>130022992.45269431</v>
      </c>
      <c r="E131" s="16">
        <f t="shared" si="12"/>
        <v>52856297304.169777</v>
      </c>
      <c r="F131" s="16">
        <v>0</v>
      </c>
      <c r="G131" s="29">
        <v>0</v>
      </c>
      <c r="H131" s="16">
        <f t="shared" si="13"/>
        <v>176187657.68056592</v>
      </c>
      <c r="I131" s="18">
        <f t="shared" si="17"/>
        <v>321174436.91334301</v>
      </c>
      <c r="J131" s="16">
        <f t="shared" si="18"/>
        <v>176187657.68056592</v>
      </c>
      <c r="K131" s="19">
        <f t="shared" si="16"/>
        <v>144986779.23277709</v>
      </c>
      <c r="L131" s="16">
        <f t="shared" si="14"/>
        <v>52711310524.936996</v>
      </c>
      <c r="M131" s="17">
        <f>VLOOKUP(B131,Encargos!$A$8:$B$652,2,0)</f>
        <v>2.4659999999999999E-3</v>
      </c>
    </row>
    <row r="132" spans="1:13" x14ac:dyDescent="0.3">
      <c r="A132">
        <f t="shared" si="19"/>
        <v>238</v>
      </c>
      <c r="B132" s="1">
        <v>48458</v>
      </c>
      <c r="C132" s="16">
        <f t="shared" si="15"/>
        <v>52711310524.936996</v>
      </c>
      <c r="D132" s="16">
        <f t="shared" si="11"/>
        <v>129986091.75449462</v>
      </c>
      <c r="E132" s="16">
        <f t="shared" si="12"/>
        <v>52841296616.69149</v>
      </c>
      <c r="F132" s="16">
        <v>0</v>
      </c>
      <c r="G132" s="29">
        <v>0</v>
      </c>
      <c r="H132" s="16">
        <f t="shared" si="13"/>
        <v>176137655.38897166</v>
      </c>
      <c r="I132" s="18">
        <f t="shared" si="17"/>
        <v>321966453.07477117</v>
      </c>
      <c r="J132" s="16">
        <f t="shared" si="18"/>
        <v>176137655.38897166</v>
      </c>
      <c r="K132" s="19">
        <f t="shared" si="16"/>
        <v>145828797.68579951</v>
      </c>
      <c r="L132" s="16">
        <f t="shared" si="14"/>
        <v>52695467819.005692</v>
      </c>
      <c r="M132" s="17">
        <f>VLOOKUP(B132,Encargos!$A$8:$B$652,2,0)</f>
        <v>2.4659999999999999E-3</v>
      </c>
    </row>
    <row r="133" spans="1:13" x14ac:dyDescent="0.3">
      <c r="A133">
        <f t="shared" si="19"/>
        <v>237</v>
      </c>
      <c r="B133" s="1">
        <v>48488</v>
      </c>
      <c r="C133" s="16">
        <f t="shared" si="15"/>
        <v>52695467819.005692</v>
      </c>
      <c r="D133" s="16">
        <f t="shared" ref="D133:D196" si="20">C133*M133</f>
        <v>129947023.64166802</v>
      </c>
      <c r="E133" s="16">
        <f t="shared" ref="E133:E196" si="21">C133+D133</f>
        <v>52825414842.647362</v>
      </c>
      <c r="F133" s="16">
        <v>0</v>
      </c>
      <c r="G133" s="29">
        <v>0</v>
      </c>
      <c r="H133" s="16">
        <f t="shared" ref="H133:H196" si="22">SUM(E133:G133)*$N$4</f>
        <v>176084716.14215788</v>
      </c>
      <c r="I133" s="18">
        <f t="shared" si="17"/>
        <v>322760422.34805363</v>
      </c>
      <c r="J133" s="16">
        <f t="shared" si="18"/>
        <v>176084716.14215788</v>
      </c>
      <c r="K133" s="19">
        <f t="shared" si="16"/>
        <v>146675706.20589575</v>
      </c>
      <c r="L133" s="16">
        <f t="shared" ref="L133:L196" si="23">SUM(E133:H133)-I133</f>
        <v>52678739136.441467</v>
      </c>
      <c r="M133" s="17">
        <f>VLOOKUP(B133,Encargos!$A$8:$B$652,2,0)</f>
        <v>2.4659999999999999E-3</v>
      </c>
    </row>
    <row r="134" spans="1:13" x14ac:dyDescent="0.3">
      <c r="A134">
        <f t="shared" si="19"/>
        <v>236</v>
      </c>
      <c r="B134" s="1">
        <v>48519</v>
      </c>
      <c r="C134" s="16">
        <f t="shared" si="15"/>
        <v>52678739136.441467</v>
      </c>
      <c r="D134" s="16">
        <f t="shared" si="20"/>
        <v>129905770.71046466</v>
      </c>
      <c r="E134" s="16">
        <f t="shared" si="21"/>
        <v>52808644907.151932</v>
      </c>
      <c r="F134" s="16">
        <v>0</v>
      </c>
      <c r="G134" s="29">
        <v>0</v>
      </c>
      <c r="H134" s="16">
        <f t="shared" si="22"/>
        <v>176028816.35717312</v>
      </c>
      <c r="I134" s="18">
        <f t="shared" si="17"/>
        <v>323556349.549564</v>
      </c>
      <c r="J134" s="16">
        <f t="shared" si="18"/>
        <v>176028816.35717312</v>
      </c>
      <c r="K134" s="19">
        <f t="shared" si="16"/>
        <v>147527533.19239089</v>
      </c>
      <c r="L134" s="16">
        <f t="shared" si="23"/>
        <v>52661117373.959541</v>
      </c>
      <c r="M134" s="17">
        <f>VLOOKUP(B134,Encargos!$A$8:$B$652,2,0)</f>
        <v>2.4659999999999999E-3</v>
      </c>
    </row>
    <row r="135" spans="1:13" x14ac:dyDescent="0.3">
      <c r="A135">
        <f t="shared" si="19"/>
        <v>235</v>
      </c>
      <c r="B135" s="1">
        <v>48549</v>
      </c>
      <c r="C135" s="16">
        <f t="shared" ref="C135:C198" si="24">L134</f>
        <v>52661117373.959541</v>
      </c>
      <c r="D135" s="16">
        <f t="shared" si="20"/>
        <v>129862315.44418423</v>
      </c>
      <c r="E135" s="16">
        <f t="shared" si="21"/>
        <v>52790979689.403725</v>
      </c>
      <c r="F135" s="16">
        <v>0</v>
      </c>
      <c r="G135" s="29">
        <v>0</v>
      </c>
      <c r="H135" s="16">
        <f t="shared" si="22"/>
        <v>175969932.29801244</v>
      </c>
      <c r="I135" s="18">
        <f t="shared" si="17"/>
        <v>324354239.5075531</v>
      </c>
      <c r="J135" s="16">
        <f t="shared" si="18"/>
        <v>175969932.29801244</v>
      </c>
      <c r="K135" s="19">
        <f t="shared" ref="K135:K198" si="25">I135-J135</f>
        <v>148384307.20954067</v>
      </c>
      <c r="L135" s="16">
        <f t="shared" si="23"/>
        <v>52642595382.194183</v>
      </c>
      <c r="M135" s="17">
        <f>VLOOKUP(B135,Encargos!$A$8:$B$652,2,0)</f>
        <v>2.4659999999999999E-3</v>
      </c>
    </row>
    <row r="136" spans="1:13" x14ac:dyDescent="0.3">
      <c r="A136">
        <f t="shared" si="19"/>
        <v>234</v>
      </c>
      <c r="B136" s="1">
        <v>48580</v>
      </c>
      <c r="C136" s="16">
        <f t="shared" si="24"/>
        <v>52642595382.194183</v>
      </c>
      <c r="D136" s="16">
        <f t="shared" si="20"/>
        <v>129816640.21249086</v>
      </c>
      <c r="E136" s="16">
        <f t="shared" si="21"/>
        <v>52772412022.406677</v>
      </c>
      <c r="F136" s="16">
        <v>0</v>
      </c>
      <c r="G136" s="29">
        <v>0</v>
      </c>
      <c r="H136" s="16">
        <f t="shared" si="22"/>
        <v>175908040.07468894</v>
      </c>
      <c r="I136" s="18">
        <f t="shared" si="17"/>
        <v>325154097.06217885</v>
      </c>
      <c r="J136" s="16">
        <f t="shared" si="18"/>
        <v>175908040.07468894</v>
      </c>
      <c r="K136" s="19">
        <f t="shared" si="25"/>
        <v>149246056.98748991</v>
      </c>
      <c r="L136" s="16">
        <f t="shared" si="23"/>
        <v>52623165965.419189</v>
      </c>
      <c r="M136" s="17">
        <f>VLOOKUP(B136,Encargos!$A$8:$B$652,2,0)</f>
        <v>2.4659999999999999E-3</v>
      </c>
    </row>
    <row r="137" spans="1:13" x14ac:dyDescent="0.3">
      <c r="A137">
        <f t="shared" si="19"/>
        <v>233</v>
      </c>
      <c r="B137" s="1">
        <v>48611</v>
      </c>
      <c r="C137" s="16">
        <f t="shared" si="24"/>
        <v>52623165965.419189</v>
      </c>
      <c r="D137" s="16">
        <f t="shared" si="20"/>
        <v>129768727.27072372</v>
      </c>
      <c r="E137" s="16">
        <f t="shared" si="21"/>
        <v>52752934692.689911</v>
      </c>
      <c r="F137" s="16">
        <v>0</v>
      </c>
      <c r="G137" s="29">
        <v>0</v>
      </c>
      <c r="H137" s="16">
        <f t="shared" si="22"/>
        <v>175843115.64229971</v>
      </c>
      <c r="I137" s="18">
        <f t="shared" si="17"/>
        <v>325955927.06553417</v>
      </c>
      <c r="J137" s="16">
        <f t="shared" si="18"/>
        <v>175843115.64229971</v>
      </c>
      <c r="K137" s="19">
        <f t="shared" si="25"/>
        <v>150112811.42323446</v>
      </c>
      <c r="L137" s="16">
        <f t="shared" si="23"/>
        <v>52602821881.266678</v>
      </c>
      <c r="M137" s="17">
        <f>VLOOKUP(B137,Encargos!$A$8:$B$652,2,0)</f>
        <v>2.4659999999999999E-3</v>
      </c>
    </row>
    <row r="138" spans="1:13" x14ac:dyDescent="0.3">
      <c r="A138">
        <f t="shared" si="19"/>
        <v>232</v>
      </c>
      <c r="B138" s="1">
        <v>48639</v>
      </c>
      <c r="C138" s="16">
        <f t="shared" si="24"/>
        <v>52602821881.266678</v>
      </c>
      <c r="D138" s="16">
        <f t="shared" si="20"/>
        <v>129718558.75920363</v>
      </c>
      <c r="E138" s="16">
        <f t="shared" si="21"/>
        <v>52732540440.025879</v>
      </c>
      <c r="F138" s="16">
        <v>0</v>
      </c>
      <c r="G138" s="29">
        <v>0</v>
      </c>
      <c r="H138" s="16">
        <f t="shared" si="22"/>
        <v>175775134.80008626</v>
      </c>
      <c r="I138" s="18">
        <f t="shared" ref="I138:I201" si="26">PMT($N$4,A138,-SUM(E138:G138))</f>
        <v>326759734.38167775</v>
      </c>
      <c r="J138" s="16">
        <f t="shared" ref="J138:J201" si="27">H138</f>
        <v>175775134.80008626</v>
      </c>
      <c r="K138" s="19">
        <f t="shared" si="25"/>
        <v>150984599.58159149</v>
      </c>
      <c r="L138" s="16">
        <f t="shared" si="23"/>
        <v>52581555840.44429</v>
      </c>
      <c r="M138" s="17">
        <f>VLOOKUP(B138,Encargos!$A$8:$B$652,2,0)</f>
        <v>2.4659999999999999E-3</v>
      </c>
    </row>
    <row r="139" spans="1:13" x14ac:dyDescent="0.3">
      <c r="A139">
        <f t="shared" si="19"/>
        <v>231</v>
      </c>
      <c r="B139" s="1">
        <v>48670</v>
      </c>
      <c r="C139" s="16">
        <f t="shared" si="24"/>
        <v>52581555840.44429</v>
      </c>
      <c r="D139" s="16">
        <f t="shared" si="20"/>
        <v>129666116.70253561</v>
      </c>
      <c r="E139" s="16">
        <f t="shared" si="21"/>
        <v>52711221957.146828</v>
      </c>
      <c r="F139" s="16">
        <v>0</v>
      </c>
      <c r="G139" s="29">
        <v>0</v>
      </c>
      <c r="H139" s="16">
        <f t="shared" si="22"/>
        <v>175704073.19048944</v>
      </c>
      <c r="I139" s="18">
        <f t="shared" si="26"/>
        <v>327565523.88666296</v>
      </c>
      <c r="J139" s="16">
        <f t="shared" si="27"/>
        <v>175704073.19048944</v>
      </c>
      <c r="K139" s="19">
        <f t="shared" si="25"/>
        <v>151861450.69617352</v>
      </c>
      <c r="L139" s="16">
        <f t="shared" si="23"/>
        <v>52559360506.450653</v>
      </c>
      <c r="M139" s="17">
        <f>VLOOKUP(B139,Encargos!$A$8:$B$652,2,0)</f>
        <v>2.4659999999999999E-3</v>
      </c>
    </row>
    <row r="140" spans="1:13" x14ac:dyDescent="0.3">
      <c r="A140">
        <f t="shared" ref="A140:A203" si="28">A139-1</f>
        <v>230</v>
      </c>
      <c r="B140" s="1">
        <v>48700</v>
      </c>
      <c r="C140" s="16">
        <f t="shared" si="24"/>
        <v>52559360506.450653</v>
      </c>
      <c r="D140" s="16">
        <f t="shared" si="20"/>
        <v>129611383.0089073</v>
      </c>
      <c r="E140" s="16">
        <f t="shared" si="21"/>
        <v>52688971889.459557</v>
      </c>
      <c r="F140" s="16">
        <v>0</v>
      </c>
      <c r="G140" s="29">
        <v>0</v>
      </c>
      <c r="H140" s="16">
        <f t="shared" si="22"/>
        <v>175629906.29819852</v>
      </c>
      <c r="I140" s="18">
        <f t="shared" si="26"/>
        <v>328373300.46856749</v>
      </c>
      <c r="J140" s="16">
        <f t="shared" si="27"/>
        <v>175629906.29819852</v>
      </c>
      <c r="K140" s="19">
        <f t="shared" si="25"/>
        <v>152743394.17036897</v>
      </c>
      <c r="L140" s="16">
        <f t="shared" si="23"/>
        <v>52536228495.289185</v>
      </c>
      <c r="M140" s="17">
        <f>VLOOKUP(B140,Encargos!$A$8:$B$652,2,0)</f>
        <v>2.4659999999999999E-3</v>
      </c>
    </row>
    <row r="141" spans="1:13" x14ac:dyDescent="0.3">
      <c r="A141">
        <f t="shared" si="28"/>
        <v>229</v>
      </c>
      <c r="B141" s="1">
        <v>48731</v>
      </c>
      <c r="C141" s="16">
        <f t="shared" si="24"/>
        <v>52536228495.289185</v>
      </c>
      <c r="D141" s="16">
        <f t="shared" si="20"/>
        <v>129554339.46938312</v>
      </c>
      <c r="E141" s="16">
        <f t="shared" si="21"/>
        <v>52665782834.758568</v>
      </c>
      <c r="F141" s="16">
        <v>0</v>
      </c>
      <c r="G141" s="29">
        <v>0</v>
      </c>
      <c r="H141" s="16">
        <f t="shared" si="22"/>
        <v>175552609.44919524</v>
      </c>
      <c r="I141" s="18">
        <f t="shared" si="26"/>
        <v>329183069.02752298</v>
      </c>
      <c r="J141" s="16">
        <f t="shared" si="27"/>
        <v>175552609.44919524</v>
      </c>
      <c r="K141" s="19">
        <f t="shared" si="25"/>
        <v>153630459.57832775</v>
      </c>
      <c r="L141" s="16">
        <f t="shared" si="23"/>
        <v>52512152375.180244</v>
      </c>
      <c r="M141" s="17">
        <f>VLOOKUP(B141,Encargos!$A$8:$B$652,2,0)</f>
        <v>2.4659999999999999E-3</v>
      </c>
    </row>
    <row r="142" spans="1:13" x14ac:dyDescent="0.3">
      <c r="A142">
        <f t="shared" si="28"/>
        <v>228</v>
      </c>
      <c r="B142" s="1">
        <v>48761</v>
      </c>
      <c r="C142" s="16">
        <f t="shared" si="24"/>
        <v>52512152375.180244</v>
      </c>
      <c r="D142" s="16">
        <f t="shared" si="20"/>
        <v>129494967.75719447</v>
      </c>
      <c r="E142" s="16">
        <f t="shared" si="21"/>
        <v>52641647342.937439</v>
      </c>
      <c r="F142" s="16">
        <v>0</v>
      </c>
      <c r="G142" s="29">
        <v>0</v>
      </c>
      <c r="H142" s="16">
        <f t="shared" si="22"/>
        <v>175472157.80979148</v>
      </c>
      <c r="I142" s="18">
        <f t="shared" si="26"/>
        <v>329994834.47574484</v>
      </c>
      <c r="J142" s="16">
        <f t="shared" si="27"/>
        <v>175472157.80979148</v>
      </c>
      <c r="K142" s="19">
        <f t="shared" si="25"/>
        <v>154522676.66595337</v>
      </c>
      <c r="L142" s="16">
        <f t="shared" si="23"/>
        <v>52487124666.271484</v>
      </c>
      <c r="M142" s="17">
        <f>VLOOKUP(B142,Encargos!$A$8:$B$652,2,0)</f>
        <v>2.4659999999999999E-3</v>
      </c>
    </row>
    <row r="143" spans="1:13" x14ac:dyDescent="0.3">
      <c r="A143">
        <f t="shared" si="28"/>
        <v>227</v>
      </c>
      <c r="B143" s="1">
        <v>48792</v>
      </c>
      <c r="C143" s="16">
        <f t="shared" si="24"/>
        <v>52487124666.271484</v>
      </c>
      <c r="D143" s="16">
        <f t="shared" si="20"/>
        <v>129433249.42702547</v>
      </c>
      <c r="E143" s="16">
        <f t="shared" si="21"/>
        <v>52616557915.698509</v>
      </c>
      <c r="F143" s="16">
        <v>0</v>
      </c>
      <c r="G143" s="29">
        <v>0</v>
      </c>
      <c r="H143" s="16">
        <f t="shared" si="22"/>
        <v>175388526.38566172</v>
      </c>
      <c r="I143" s="18">
        <f t="shared" si="26"/>
        <v>330808601.737562</v>
      </c>
      <c r="J143" s="16">
        <f t="shared" si="27"/>
        <v>175388526.38566172</v>
      </c>
      <c r="K143" s="19">
        <f t="shared" si="25"/>
        <v>155420075.35190028</v>
      </c>
      <c r="L143" s="16">
        <f t="shared" si="23"/>
        <v>52461137840.346603</v>
      </c>
      <c r="M143" s="17">
        <f>VLOOKUP(B143,Encargos!$A$8:$B$652,2,0)</f>
        <v>2.4659999999999999E-3</v>
      </c>
    </row>
    <row r="144" spans="1:13" x14ac:dyDescent="0.3">
      <c r="A144">
        <f t="shared" si="28"/>
        <v>226</v>
      </c>
      <c r="B144" s="1">
        <v>48823</v>
      </c>
      <c r="C144" s="16">
        <f t="shared" si="24"/>
        <v>52461137840.346603</v>
      </c>
      <c r="D144" s="16">
        <f t="shared" si="20"/>
        <v>129369165.91429472</v>
      </c>
      <c r="E144" s="16">
        <f t="shared" si="21"/>
        <v>52590507006.260895</v>
      </c>
      <c r="F144" s="16">
        <v>0</v>
      </c>
      <c r="G144" s="29">
        <v>0</v>
      </c>
      <c r="H144" s="16">
        <f t="shared" si="22"/>
        <v>175301690.02086967</v>
      </c>
      <c r="I144" s="18">
        <f t="shared" si="26"/>
        <v>331624375.74944675</v>
      </c>
      <c r="J144" s="16">
        <f t="shared" si="27"/>
        <v>175301690.02086967</v>
      </c>
      <c r="K144" s="19">
        <f t="shared" si="25"/>
        <v>156322685.72857708</v>
      </c>
      <c r="L144" s="16">
        <f t="shared" si="23"/>
        <v>52434184320.532318</v>
      </c>
      <c r="M144" s="17">
        <f>VLOOKUP(B144,Encargos!$A$8:$B$652,2,0)</f>
        <v>2.4659999999999999E-3</v>
      </c>
    </row>
    <row r="145" spans="1:13" x14ac:dyDescent="0.3">
      <c r="A145">
        <f t="shared" si="28"/>
        <v>225</v>
      </c>
      <c r="B145" s="1">
        <v>48853</v>
      </c>
      <c r="C145" s="16">
        <f t="shared" si="24"/>
        <v>52434184320.532318</v>
      </c>
      <c r="D145" s="16">
        <f t="shared" si="20"/>
        <v>129302698.53443269</v>
      </c>
      <c r="E145" s="16">
        <f t="shared" si="21"/>
        <v>52563487019.06675</v>
      </c>
      <c r="F145" s="16">
        <v>0</v>
      </c>
      <c r="G145" s="29">
        <v>0</v>
      </c>
      <c r="H145" s="16">
        <f t="shared" si="22"/>
        <v>175211623.39688918</v>
      </c>
      <c r="I145" s="18">
        <f t="shared" si="26"/>
        <v>332442161.46004492</v>
      </c>
      <c r="J145" s="16">
        <f t="shared" si="27"/>
        <v>175211623.39688918</v>
      </c>
      <c r="K145" s="19">
        <f t="shared" si="25"/>
        <v>157230538.06315574</v>
      </c>
      <c r="L145" s="16">
        <f t="shared" si="23"/>
        <v>52406256481.003593</v>
      </c>
      <c r="M145" s="17">
        <f>VLOOKUP(B145,Encargos!$A$8:$B$652,2,0)</f>
        <v>2.4659999999999999E-3</v>
      </c>
    </row>
    <row r="146" spans="1:13" x14ac:dyDescent="0.3">
      <c r="A146">
        <f t="shared" si="28"/>
        <v>224</v>
      </c>
      <c r="B146" s="1">
        <v>48884</v>
      </c>
      <c r="C146" s="16">
        <f t="shared" si="24"/>
        <v>52406256481.003593</v>
      </c>
      <c r="D146" s="16">
        <f t="shared" si="20"/>
        <v>129233828.48215486</v>
      </c>
      <c r="E146" s="16">
        <f t="shared" si="21"/>
        <v>52535490309.485748</v>
      </c>
      <c r="F146" s="16">
        <v>0</v>
      </c>
      <c r="G146" s="29">
        <v>0</v>
      </c>
      <c r="H146" s="16">
        <f t="shared" si="22"/>
        <v>175118301.03161916</v>
      </c>
      <c r="I146" s="18">
        <f t="shared" si="26"/>
        <v>333261963.83020538</v>
      </c>
      <c r="J146" s="16">
        <f t="shared" si="27"/>
        <v>175118301.03161916</v>
      </c>
      <c r="K146" s="19">
        <f t="shared" si="25"/>
        <v>158143662.79858622</v>
      </c>
      <c r="L146" s="16">
        <f t="shared" si="23"/>
        <v>52377346646.687157</v>
      </c>
      <c r="M146" s="17">
        <f>VLOOKUP(B146,Encargos!$A$8:$B$652,2,0)</f>
        <v>2.4659999999999999E-3</v>
      </c>
    </row>
    <row r="147" spans="1:13" x14ac:dyDescent="0.3">
      <c r="A147">
        <f t="shared" si="28"/>
        <v>223</v>
      </c>
      <c r="B147" s="1">
        <v>48914</v>
      </c>
      <c r="C147" s="16">
        <f t="shared" si="24"/>
        <v>52377346646.687157</v>
      </c>
      <c r="D147" s="16">
        <f t="shared" si="20"/>
        <v>129162536.83073053</v>
      </c>
      <c r="E147" s="16">
        <f t="shared" si="21"/>
        <v>52506509183.517891</v>
      </c>
      <c r="F147" s="16">
        <v>0</v>
      </c>
      <c r="G147" s="29">
        <v>0</v>
      </c>
      <c r="H147" s="16">
        <f t="shared" si="22"/>
        <v>175021697.27839297</v>
      </c>
      <c r="I147" s="18">
        <f t="shared" si="26"/>
        <v>334083787.83301067</v>
      </c>
      <c r="J147" s="16">
        <f t="shared" si="27"/>
        <v>175021697.27839297</v>
      </c>
      <c r="K147" s="19">
        <f t="shared" si="25"/>
        <v>159062090.5546177</v>
      </c>
      <c r="L147" s="16">
        <f t="shared" si="23"/>
        <v>52347447092.96328</v>
      </c>
      <c r="M147" s="17">
        <f>VLOOKUP(B147,Encargos!$A$8:$B$652,2,0)</f>
        <v>2.4659999999999999E-3</v>
      </c>
    </row>
    <row r="148" spans="1:13" x14ac:dyDescent="0.3">
      <c r="A148">
        <f t="shared" si="28"/>
        <v>222</v>
      </c>
      <c r="B148" s="1">
        <v>48945</v>
      </c>
      <c r="C148" s="16">
        <f t="shared" si="24"/>
        <v>52347447092.96328</v>
      </c>
      <c r="D148" s="16">
        <f t="shared" si="20"/>
        <v>129088804.53124744</v>
      </c>
      <c r="E148" s="16">
        <f t="shared" si="21"/>
        <v>52476535897.49453</v>
      </c>
      <c r="F148" s="16">
        <v>0</v>
      </c>
      <c r="G148" s="29">
        <v>0</v>
      </c>
      <c r="H148" s="16">
        <f t="shared" si="22"/>
        <v>174921786.32498178</v>
      </c>
      <c r="I148" s="18">
        <f t="shared" si="26"/>
        <v>334907638.45380694</v>
      </c>
      <c r="J148" s="16">
        <f t="shared" si="27"/>
        <v>174921786.32498178</v>
      </c>
      <c r="K148" s="19">
        <f t="shared" si="25"/>
        <v>159985852.12882516</v>
      </c>
      <c r="L148" s="16">
        <f t="shared" si="23"/>
        <v>52316550045.365707</v>
      </c>
      <c r="M148" s="17">
        <f>VLOOKUP(B148,Encargos!$A$8:$B$652,2,0)</f>
        <v>2.4659999999999999E-3</v>
      </c>
    </row>
    <row r="149" spans="1:13" x14ac:dyDescent="0.3">
      <c r="A149">
        <f t="shared" si="28"/>
        <v>221</v>
      </c>
      <c r="B149" s="1">
        <v>48976</v>
      </c>
      <c r="C149" s="16">
        <f t="shared" si="24"/>
        <v>52316550045.365707</v>
      </c>
      <c r="D149" s="16">
        <f t="shared" si="20"/>
        <v>129012612.41187182</v>
      </c>
      <c r="E149" s="16">
        <f t="shared" si="21"/>
        <v>52445562657.77758</v>
      </c>
      <c r="F149" s="16">
        <v>0</v>
      </c>
      <c r="G149" s="29">
        <v>0</v>
      </c>
      <c r="H149" s="16">
        <f t="shared" si="22"/>
        <v>174818542.19259194</v>
      </c>
      <c r="I149" s="18">
        <f t="shared" si="26"/>
        <v>335733520.69023407</v>
      </c>
      <c r="J149" s="16">
        <f t="shared" si="27"/>
        <v>174818542.19259194</v>
      </c>
      <c r="K149" s="19">
        <f t="shared" si="25"/>
        <v>160914978.49764213</v>
      </c>
      <c r="L149" s="16">
        <f t="shared" si="23"/>
        <v>52284647679.279938</v>
      </c>
      <c r="M149" s="17">
        <f>VLOOKUP(B149,Encargos!$A$8:$B$652,2,0)</f>
        <v>2.4659999999999999E-3</v>
      </c>
    </row>
    <row r="150" spans="1:13" x14ac:dyDescent="0.3">
      <c r="A150">
        <f t="shared" si="28"/>
        <v>220</v>
      </c>
      <c r="B150" s="1">
        <v>49004</v>
      </c>
      <c r="C150" s="16">
        <f t="shared" si="24"/>
        <v>52284647679.279938</v>
      </c>
      <c r="D150" s="16">
        <f t="shared" si="20"/>
        <v>128933941.17710432</v>
      </c>
      <c r="E150" s="16">
        <f t="shared" si="21"/>
        <v>52413581620.457039</v>
      </c>
      <c r="F150" s="16">
        <v>0</v>
      </c>
      <c r="G150" s="29">
        <v>0</v>
      </c>
      <c r="H150" s="16">
        <f t="shared" si="22"/>
        <v>174711938.73485681</v>
      </c>
      <c r="I150" s="18">
        <f t="shared" si="26"/>
        <v>336561439.55225611</v>
      </c>
      <c r="J150" s="16">
        <f t="shared" si="27"/>
        <v>174711938.73485681</v>
      </c>
      <c r="K150" s="19">
        <f t="shared" si="25"/>
        <v>161849500.81739929</v>
      </c>
      <c r="L150" s="16">
        <f t="shared" si="23"/>
        <v>52251732119.639641</v>
      </c>
      <c r="M150" s="17">
        <f>VLOOKUP(B150,Encargos!$A$8:$B$652,2,0)</f>
        <v>2.4659999999999999E-3</v>
      </c>
    </row>
    <row r="151" spans="1:13" x14ac:dyDescent="0.3">
      <c r="A151">
        <f t="shared" si="28"/>
        <v>219</v>
      </c>
      <c r="B151" s="1">
        <v>49035</v>
      </c>
      <c r="C151" s="16">
        <f t="shared" si="24"/>
        <v>52251732119.639641</v>
      </c>
      <c r="D151" s="16">
        <f t="shared" si="20"/>
        <v>128852771.40703134</v>
      </c>
      <c r="E151" s="16">
        <f t="shared" si="21"/>
        <v>52380584891.046669</v>
      </c>
      <c r="F151" s="16">
        <v>0</v>
      </c>
      <c r="G151" s="29">
        <v>0</v>
      </c>
      <c r="H151" s="16">
        <f t="shared" si="22"/>
        <v>174601949.63682225</v>
      </c>
      <c r="I151" s="18">
        <f t="shared" si="26"/>
        <v>337391400.06219202</v>
      </c>
      <c r="J151" s="16">
        <f t="shared" si="27"/>
        <v>174601949.63682225</v>
      </c>
      <c r="K151" s="19">
        <f t="shared" si="25"/>
        <v>162789450.42536977</v>
      </c>
      <c r="L151" s="16">
        <f t="shared" si="23"/>
        <v>52217795440.6213</v>
      </c>
      <c r="M151" s="17">
        <f>VLOOKUP(B151,Encargos!$A$8:$B$652,2,0)</f>
        <v>2.4659999999999999E-3</v>
      </c>
    </row>
    <row r="152" spans="1:13" x14ac:dyDescent="0.3">
      <c r="A152">
        <f t="shared" si="28"/>
        <v>218</v>
      </c>
      <c r="B152" s="1">
        <v>49065</v>
      </c>
      <c r="C152" s="16">
        <f t="shared" si="24"/>
        <v>52217795440.6213</v>
      </c>
      <c r="D152" s="16">
        <f t="shared" si="20"/>
        <v>128769083.55657212</v>
      </c>
      <c r="E152" s="16">
        <f t="shared" si="21"/>
        <v>52346564524.177872</v>
      </c>
      <c r="F152" s="16">
        <v>0</v>
      </c>
      <c r="G152" s="29">
        <v>0</v>
      </c>
      <c r="H152" s="16">
        <f t="shared" si="22"/>
        <v>174488548.41392624</v>
      </c>
      <c r="I152" s="18">
        <f t="shared" si="26"/>
        <v>338223407.25474536</v>
      </c>
      <c r="J152" s="16">
        <f t="shared" si="27"/>
        <v>174488548.41392624</v>
      </c>
      <c r="K152" s="19">
        <f t="shared" si="25"/>
        <v>163734858.84081912</v>
      </c>
      <c r="L152" s="16">
        <f t="shared" si="23"/>
        <v>52182829665.337051</v>
      </c>
      <c r="M152" s="17">
        <f>VLOOKUP(B152,Encargos!$A$8:$B$652,2,0)</f>
        <v>2.4659999999999999E-3</v>
      </c>
    </row>
    <row r="153" spans="1:13" x14ac:dyDescent="0.3">
      <c r="A153">
        <f t="shared" si="28"/>
        <v>217</v>
      </c>
      <c r="B153" s="1">
        <v>49096</v>
      </c>
      <c r="C153" s="16">
        <f t="shared" si="24"/>
        <v>52182829665.337051</v>
      </c>
      <c r="D153" s="16">
        <f t="shared" si="20"/>
        <v>128682857.95472117</v>
      </c>
      <c r="E153" s="16">
        <f t="shared" si="21"/>
        <v>52311512523.291771</v>
      </c>
      <c r="F153" s="16">
        <v>0</v>
      </c>
      <c r="G153" s="29">
        <v>0</v>
      </c>
      <c r="H153" s="16">
        <f t="shared" si="22"/>
        <v>174371708.4109726</v>
      </c>
      <c r="I153" s="18">
        <f t="shared" si="26"/>
        <v>339057466.17703557</v>
      </c>
      <c r="J153" s="16">
        <f t="shared" si="27"/>
        <v>174371708.4109726</v>
      </c>
      <c r="K153" s="19">
        <f t="shared" si="25"/>
        <v>164685757.76606297</v>
      </c>
      <c r="L153" s="16">
        <f t="shared" si="23"/>
        <v>52146826765.525711</v>
      </c>
      <c r="M153" s="17">
        <f>VLOOKUP(B153,Encargos!$A$8:$B$652,2,0)</f>
        <v>2.4659999999999999E-3</v>
      </c>
    </row>
    <row r="154" spans="1:13" x14ac:dyDescent="0.3">
      <c r="A154">
        <f t="shared" si="28"/>
        <v>216</v>
      </c>
      <c r="B154" s="1">
        <v>49126</v>
      </c>
      <c r="C154" s="16">
        <f t="shared" si="24"/>
        <v>52146826765.525711</v>
      </c>
      <c r="D154" s="16">
        <f t="shared" si="20"/>
        <v>128594074.8037864</v>
      </c>
      <c r="E154" s="16">
        <f t="shared" si="21"/>
        <v>52275420840.329498</v>
      </c>
      <c r="F154" s="16">
        <v>0</v>
      </c>
      <c r="G154" s="29">
        <v>0</v>
      </c>
      <c r="H154" s="16">
        <f t="shared" si="22"/>
        <v>174251402.80109835</v>
      </c>
      <c r="I154" s="18">
        <f t="shared" si="26"/>
        <v>339893581.88862813</v>
      </c>
      <c r="J154" s="16">
        <f t="shared" si="27"/>
        <v>174251402.80109835</v>
      </c>
      <c r="K154" s="19">
        <f t="shared" si="25"/>
        <v>165642179.08752978</v>
      </c>
      <c r="L154" s="16">
        <f t="shared" si="23"/>
        <v>52109778661.241974</v>
      </c>
      <c r="M154" s="17">
        <f>VLOOKUP(B154,Encargos!$A$8:$B$652,2,0)</f>
        <v>2.4659999999999999E-3</v>
      </c>
    </row>
    <row r="155" spans="1:13" x14ac:dyDescent="0.3">
      <c r="A155">
        <f t="shared" si="28"/>
        <v>215</v>
      </c>
      <c r="B155" s="1">
        <v>49157</v>
      </c>
      <c r="C155" s="16">
        <f t="shared" si="24"/>
        <v>52109778661.241974</v>
      </c>
      <c r="D155" s="16">
        <f t="shared" si="20"/>
        <v>128502714.17862271</v>
      </c>
      <c r="E155" s="16">
        <f t="shared" si="21"/>
        <v>52238281375.420593</v>
      </c>
      <c r="F155" s="16">
        <v>0</v>
      </c>
      <c r="G155" s="29">
        <v>0</v>
      </c>
      <c r="H155" s="16">
        <f t="shared" si="22"/>
        <v>174127604.58473533</v>
      </c>
      <c r="I155" s="18">
        <f t="shared" si="26"/>
        <v>340731759.46156549</v>
      </c>
      <c r="J155" s="16">
        <f t="shared" si="27"/>
        <v>174127604.58473533</v>
      </c>
      <c r="K155" s="19">
        <f t="shared" si="25"/>
        <v>166604154.87683016</v>
      </c>
      <c r="L155" s="16">
        <f t="shared" si="23"/>
        <v>52071677220.543762</v>
      </c>
      <c r="M155" s="17">
        <f>VLOOKUP(B155,Encargos!$A$8:$B$652,2,0)</f>
        <v>2.4659999999999999E-3</v>
      </c>
    </row>
    <row r="156" spans="1:13" x14ac:dyDescent="0.3">
      <c r="A156">
        <f t="shared" si="28"/>
        <v>214</v>
      </c>
      <c r="B156" s="1">
        <v>49188</v>
      </c>
      <c r="C156" s="16">
        <f t="shared" si="24"/>
        <v>52071677220.543762</v>
      </c>
      <c r="D156" s="16">
        <f t="shared" si="20"/>
        <v>128408756.02586091</v>
      </c>
      <c r="E156" s="16">
        <f t="shared" si="21"/>
        <v>52200085976.569626</v>
      </c>
      <c r="F156" s="16">
        <v>0</v>
      </c>
      <c r="G156" s="29">
        <v>0</v>
      </c>
      <c r="H156" s="16">
        <f t="shared" si="22"/>
        <v>174000286.58856544</v>
      </c>
      <c r="I156" s="18">
        <f t="shared" si="26"/>
        <v>341572003.98039776</v>
      </c>
      <c r="J156" s="16">
        <f t="shared" si="27"/>
        <v>174000286.58856544</v>
      </c>
      <c r="K156" s="19">
        <f t="shared" si="25"/>
        <v>167571717.39183232</v>
      </c>
      <c r="L156" s="16">
        <f t="shared" si="23"/>
        <v>52032514259.177788</v>
      </c>
      <c r="M156" s="17">
        <f>VLOOKUP(B156,Encargos!$A$8:$B$652,2,0)</f>
        <v>2.4659999999999999E-3</v>
      </c>
    </row>
    <row r="157" spans="1:13" x14ac:dyDescent="0.3">
      <c r="A157">
        <f t="shared" si="28"/>
        <v>213</v>
      </c>
      <c r="B157" s="1">
        <v>49218</v>
      </c>
      <c r="C157" s="16">
        <f t="shared" si="24"/>
        <v>52032514259.177788</v>
      </c>
      <c r="D157" s="16">
        <f t="shared" si="20"/>
        <v>128312180.16313241</v>
      </c>
      <c r="E157" s="16">
        <f t="shared" si="21"/>
        <v>52160826439.340919</v>
      </c>
      <c r="F157" s="16">
        <v>0</v>
      </c>
      <c r="G157" s="29">
        <v>0</v>
      </c>
      <c r="H157" s="16">
        <f t="shared" si="22"/>
        <v>173869421.46446973</v>
      </c>
      <c r="I157" s="18">
        <f t="shared" si="26"/>
        <v>342414320.54221344</v>
      </c>
      <c r="J157" s="16">
        <f t="shared" si="27"/>
        <v>173869421.46446973</v>
      </c>
      <c r="K157" s="19">
        <f t="shared" si="25"/>
        <v>168544899.07774371</v>
      </c>
      <c r="L157" s="16">
        <f t="shared" si="23"/>
        <v>51992281540.263176</v>
      </c>
      <c r="M157" s="17">
        <f>VLOOKUP(B157,Encargos!$A$8:$B$652,2,0)</f>
        <v>2.4659999999999999E-3</v>
      </c>
    </row>
    <row r="158" spans="1:13" x14ac:dyDescent="0.3">
      <c r="A158">
        <f t="shared" si="28"/>
        <v>212</v>
      </c>
      <c r="B158" s="1">
        <v>49249</v>
      </c>
      <c r="C158" s="16">
        <f t="shared" si="24"/>
        <v>51992281540.263176</v>
      </c>
      <c r="D158" s="16">
        <f t="shared" si="20"/>
        <v>128212966.27828899</v>
      </c>
      <c r="E158" s="16">
        <f t="shared" si="21"/>
        <v>52120494506.541466</v>
      </c>
      <c r="F158" s="16">
        <v>0</v>
      </c>
      <c r="G158" s="29">
        <v>0</v>
      </c>
      <c r="H158" s="16">
        <f t="shared" si="22"/>
        <v>173734981.68847156</v>
      </c>
      <c r="I158" s="18">
        <f t="shared" si="26"/>
        <v>343258714.25667048</v>
      </c>
      <c r="J158" s="16">
        <f t="shared" si="27"/>
        <v>173734981.68847156</v>
      </c>
      <c r="K158" s="19">
        <f t="shared" si="25"/>
        <v>169523732.56819892</v>
      </c>
      <c r="L158" s="16">
        <f t="shared" si="23"/>
        <v>51950970773.973267</v>
      </c>
      <c r="M158" s="17">
        <f>VLOOKUP(B158,Encargos!$A$8:$B$652,2,0)</f>
        <v>2.4659999999999999E-3</v>
      </c>
    </row>
    <row r="159" spans="1:13" x14ac:dyDescent="0.3">
      <c r="A159">
        <f t="shared" si="28"/>
        <v>211</v>
      </c>
      <c r="B159" s="1">
        <v>49279</v>
      </c>
      <c r="C159" s="16">
        <f t="shared" si="24"/>
        <v>51950970773.973267</v>
      </c>
      <c r="D159" s="16">
        <f t="shared" si="20"/>
        <v>128111093.92861807</v>
      </c>
      <c r="E159" s="16">
        <f t="shared" si="21"/>
        <v>52079081867.901886</v>
      </c>
      <c r="F159" s="16">
        <v>0</v>
      </c>
      <c r="G159" s="29">
        <v>0</v>
      </c>
      <c r="H159" s="16">
        <f t="shared" si="22"/>
        <v>173596939.55967295</v>
      </c>
      <c r="I159" s="18">
        <f t="shared" si="26"/>
        <v>344105190.24602741</v>
      </c>
      <c r="J159" s="16">
        <f t="shared" si="27"/>
        <v>173596939.55967295</v>
      </c>
      <c r="K159" s="19">
        <f t="shared" si="25"/>
        <v>170508250.68635446</v>
      </c>
      <c r="L159" s="16">
        <f t="shared" si="23"/>
        <v>51908573617.21553</v>
      </c>
      <c r="M159" s="17">
        <f>VLOOKUP(B159,Encargos!$A$8:$B$652,2,0)</f>
        <v>2.4659999999999999E-3</v>
      </c>
    </row>
    <row r="160" spans="1:13" x14ac:dyDescent="0.3">
      <c r="A160">
        <f t="shared" si="28"/>
        <v>210</v>
      </c>
      <c r="B160" s="1">
        <v>49310</v>
      </c>
      <c r="C160" s="16">
        <f t="shared" si="24"/>
        <v>51908573617.21553</v>
      </c>
      <c r="D160" s="16">
        <f t="shared" si="20"/>
        <v>128006542.54005349</v>
      </c>
      <c r="E160" s="16">
        <f t="shared" si="21"/>
        <v>52036580159.755585</v>
      </c>
      <c r="F160" s="16">
        <v>0</v>
      </c>
      <c r="G160" s="29">
        <v>0</v>
      </c>
      <c r="H160" s="16">
        <f t="shared" si="22"/>
        <v>173455267.19918528</v>
      </c>
      <c r="I160" s="18">
        <f t="shared" si="26"/>
        <v>344953753.64517409</v>
      </c>
      <c r="J160" s="16">
        <f t="shared" si="27"/>
        <v>173455267.19918528</v>
      </c>
      <c r="K160" s="19">
        <f t="shared" si="25"/>
        <v>171498486.4459888</v>
      </c>
      <c r="L160" s="16">
        <f t="shared" si="23"/>
        <v>51865081673.309601</v>
      </c>
      <c r="M160" s="17">
        <f>VLOOKUP(B160,Encargos!$A$8:$B$652,2,0)</f>
        <v>2.4659999999999999E-3</v>
      </c>
    </row>
    <row r="161" spans="1:13" x14ac:dyDescent="0.3">
      <c r="A161">
        <f t="shared" si="28"/>
        <v>209</v>
      </c>
      <c r="B161" s="1">
        <v>49341</v>
      </c>
      <c r="C161" s="16">
        <f t="shared" si="24"/>
        <v>51865081673.309601</v>
      </c>
      <c r="D161" s="16">
        <f t="shared" si="20"/>
        <v>127899291.40638147</v>
      </c>
      <c r="E161" s="16">
        <f t="shared" si="21"/>
        <v>51992980964.715981</v>
      </c>
      <c r="F161" s="16">
        <v>0</v>
      </c>
      <c r="G161" s="29">
        <v>0</v>
      </c>
      <c r="H161" s="16">
        <f t="shared" si="22"/>
        <v>173309936.54905328</v>
      </c>
      <c r="I161" s="18">
        <f t="shared" si="26"/>
        <v>345804409.60166317</v>
      </c>
      <c r="J161" s="16">
        <f t="shared" si="27"/>
        <v>173309936.54905328</v>
      </c>
      <c r="K161" s="19">
        <f t="shared" si="25"/>
        <v>172494473.05260989</v>
      </c>
      <c r="L161" s="16">
        <f t="shared" si="23"/>
        <v>51820486491.663376</v>
      </c>
      <c r="M161" s="17">
        <f>VLOOKUP(B161,Encargos!$A$8:$B$652,2,0)</f>
        <v>2.4659999999999999E-3</v>
      </c>
    </row>
    <row r="162" spans="1:13" x14ac:dyDescent="0.3">
      <c r="A162">
        <f t="shared" si="28"/>
        <v>208</v>
      </c>
      <c r="B162" s="1">
        <v>49369</v>
      </c>
      <c r="C162" s="16">
        <f t="shared" si="24"/>
        <v>51820486491.663376</v>
      </c>
      <c r="D162" s="16">
        <f t="shared" si="20"/>
        <v>127789319.68844187</v>
      </c>
      <c r="E162" s="16">
        <f t="shared" si="21"/>
        <v>51948275811.351814</v>
      </c>
      <c r="F162" s="16">
        <v>0</v>
      </c>
      <c r="G162" s="29">
        <v>0</v>
      </c>
      <c r="H162" s="16">
        <f t="shared" si="22"/>
        <v>173160919.37117273</v>
      </c>
      <c r="I162" s="18">
        <f t="shared" si="26"/>
        <v>346657163.27574086</v>
      </c>
      <c r="J162" s="16">
        <f t="shared" si="27"/>
        <v>173160919.37117273</v>
      </c>
      <c r="K162" s="19">
        <f t="shared" si="25"/>
        <v>173496243.90456814</v>
      </c>
      <c r="L162" s="16">
        <f t="shared" si="23"/>
        <v>51774779567.447243</v>
      </c>
      <c r="M162" s="17">
        <f>VLOOKUP(B162,Encargos!$A$8:$B$652,2,0)</f>
        <v>2.4659999999999999E-3</v>
      </c>
    </row>
    <row r="163" spans="1:13" x14ac:dyDescent="0.3">
      <c r="A163">
        <f t="shared" si="28"/>
        <v>207</v>
      </c>
      <c r="B163" s="1">
        <v>49400</v>
      </c>
      <c r="C163" s="16">
        <f t="shared" si="24"/>
        <v>51774779567.447243</v>
      </c>
      <c r="D163" s="16">
        <f t="shared" si="20"/>
        <v>127676606.41332489</v>
      </c>
      <c r="E163" s="16">
        <f t="shared" si="21"/>
        <v>51902456173.860565</v>
      </c>
      <c r="F163" s="16">
        <v>0</v>
      </c>
      <c r="G163" s="29">
        <v>0</v>
      </c>
      <c r="H163" s="16">
        <f t="shared" si="22"/>
        <v>173008187.2462019</v>
      </c>
      <c r="I163" s="18">
        <f t="shared" si="26"/>
        <v>347512019.84037882</v>
      </c>
      <c r="J163" s="16">
        <f t="shared" si="27"/>
        <v>173008187.2462019</v>
      </c>
      <c r="K163" s="19">
        <f t="shared" si="25"/>
        <v>174503832.59417692</v>
      </c>
      <c r="L163" s="16">
        <f t="shared" si="23"/>
        <v>51727952341.266388</v>
      </c>
      <c r="M163" s="17">
        <f>VLOOKUP(B163,Encargos!$A$8:$B$652,2,0)</f>
        <v>2.4659999999999999E-3</v>
      </c>
    </row>
    <row r="164" spans="1:13" x14ac:dyDescent="0.3">
      <c r="A164">
        <f t="shared" si="28"/>
        <v>206</v>
      </c>
      <c r="B164" s="1">
        <v>49430</v>
      </c>
      <c r="C164" s="16">
        <f t="shared" si="24"/>
        <v>51727952341.266388</v>
      </c>
      <c r="D164" s="16">
        <f t="shared" si="20"/>
        <v>127561130.47356291</v>
      </c>
      <c r="E164" s="16">
        <f t="shared" si="21"/>
        <v>51855513471.739952</v>
      </c>
      <c r="F164" s="16">
        <v>0</v>
      </c>
      <c r="G164" s="29">
        <v>0</v>
      </c>
      <c r="H164" s="16">
        <f t="shared" si="22"/>
        <v>172851711.57246652</v>
      </c>
      <c r="I164" s="18">
        <f t="shared" si="26"/>
        <v>348368984.48130518</v>
      </c>
      <c r="J164" s="16">
        <f t="shared" si="27"/>
        <v>172851711.57246652</v>
      </c>
      <c r="K164" s="19">
        <f t="shared" si="25"/>
        <v>175517272.90883866</v>
      </c>
      <c r="L164" s="16">
        <f t="shared" si="23"/>
        <v>51679996198.831108</v>
      </c>
      <c r="M164" s="17">
        <f>VLOOKUP(B164,Encargos!$A$8:$B$652,2,0)</f>
        <v>2.4659999999999999E-3</v>
      </c>
    </row>
    <row r="165" spans="1:13" x14ac:dyDescent="0.3">
      <c r="A165">
        <f t="shared" si="28"/>
        <v>205</v>
      </c>
      <c r="B165" s="1">
        <v>49461</v>
      </c>
      <c r="C165" s="16">
        <f t="shared" si="24"/>
        <v>51679996198.831108</v>
      </c>
      <c r="D165" s="16">
        <f t="shared" si="20"/>
        <v>127442870.6263175</v>
      </c>
      <c r="E165" s="16">
        <f t="shared" si="21"/>
        <v>51807439069.457428</v>
      </c>
      <c r="F165" s="16">
        <v>0</v>
      </c>
      <c r="G165" s="29">
        <v>0</v>
      </c>
      <c r="H165" s="16">
        <f t="shared" si="22"/>
        <v>172691463.56485811</v>
      </c>
      <c r="I165" s="18">
        <f t="shared" si="26"/>
        <v>349228062.39703602</v>
      </c>
      <c r="J165" s="16">
        <f t="shared" si="27"/>
        <v>172691463.56485811</v>
      </c>
      <c r="K165" s="19">
        <f t="shared" si="25"/>
        <v>176536598.83217791</v>
      </c>
      <c r="L165" s="16">
        <f t="shared" si="23"/>
        <v>51630902470.625252</v>
      </c>
      <c r="M165" s="17">
        <f>VLOOKUP(B165,Encargos!$A$8:$B$652,2,0)</f>
        <v>2.4659999999999999E-3</v>
      </c>
    </row>
    <row r="166" spans="1:13" x14ac:dyDescent="0.3">
      <c r="A166">
        <f t="shared" si="28"/>
        <v>204</v>
      </c>
      <c r="B166" s="1">
        <v>49491</v>
      </c>
      <c r="C166" s="16">
        <f t="shared" si="24"/>
        <v>51630902470.625252</v>
      </c>
      <c r="D166" s="16">
        <f t="shared" si="20"/>
        <v>127321805.49256186</v>
      </c>
      <c r="E166" s="16">
        <f t="shared" si="21"/>
        <v>51758224276.117813</v>
      </c>
      <c r="F166" s="16">
        <v>0</v>
      </c>
      <c r="G166" s="29">
        <v>0</v>
      </c>
      <c r="H166" s="16">
        <f t="shared" si="22"/>
        <v>172527414.25372607</v>
      </c>
      <c r="I166" s="18">
        <f t="shared" si="26"/>
        <v>350089258.7989071</v>
      </c>
      <c r="J166" s="16">
        <f t="shared" si="27"/>
        <v>172527414.25372607</v>
      </c>
      <c r="K166" s="19">
        <f t="shared" si="25"/>
        <v>177561844.54518104</v>
      </c>
      <c r="L166" s="16">
        <f t="shared" si="23"/>
        <v>51580662431.572632</v>
      </c>
      <c r="M166" s="17">
        <f>VLOOKUP(B166,Encargos!$A$8:$B$652,2,0)</f>
        <v>2.4659999999999999E-3</v>
      </c>
    </row>
    <row r="167" spans="1:13" x14ac:dyDescent="0.3">
      <c r="A167">
        <f t="shared" si="28"/>
        <v>203</v>
      </c>
      <c r="B167" s="1">
        <v>49522</v>
      </c>
      <c r="C167" s="16">
        <f t="shared" si="24"/>
        <v>51580662431.572632</v>
      </c>
      <c r="D167" s="16">
        <f t="shared" si="20"/>
        <v>127197913.5562581</v>
      </c>
      <c r="E167" s="16">
        <f t="shared" si="21"/>
        <v>51707860345.128891</v>
      </c>
      <c r="F167" s="16">
        <v>0</v>
      </c>
      <c r="G167" s="29">
        <v>0</v>
      </c>
      <c r="H167" s="16">
        <f t="shared" si="22"/>
        <v>172359534.48376298</v>
      </c>
      <c r="I167" s="18">
        <f t="shared" si="26"/>
        <v>350952578.91110522</v>
      </c>
      <c r="J167" s="16">
        <f t="shared" si="27"/>
        <v>172359534.48376298</v>
      </c>
      <c r="K167" s="19">
        <f t="shared" si="25"/>
        <v>178593044.42734224</v>
      </c>
      <c r="L167" s="16">
        <f t="shared" si="23"/>
        <v>51529267300.701553</v>
      </c>
      <c r="M167" s="17">
        <f>VLOOKUP(B167,Encargos!$A$8:$B$652,2,0)</f>
        <v>2.4659999999999999E-3</v>
      </c>
    </row>
    <row r="168" spans="1:13" x14ac:dyDescent="0.3">
      <c r="A168">
        <f t="shared" si="28"/>
        <v>202</v>
      </c>
      <c r="B168" s="1">
        <v>49553</v>
      </c>
      <c r="C168" s="16">
        <f t="shared" si="24"/>
        <v>51529267300.701553</v>
      </c>
      <c r="D168" s="16">
        <f t="shared" si="20"/>
        <v>127071173.16353002</v>
      </c>
      <c r="E168" s="16">
        <f t="shared" si="21"/>
        <v>51656338473.865082</v>
      </c>
      <c r="F168" s="16">
        <v>0</v>
      </c>
      <c r="G168" s="29">
        <v>0</v>
      </c>
      <c r="H168" s="16">
        <f t="shared" si="22"/>
        <v>172187794.91288361</v>
      </c>
      <c r="I168" s="18">
        <f t="shared" si="26"/>
        <v>351818027.97070003</v>
      </c>
      <c r="J168" s="16">
        <f t="shared" si="27"/>
        <v>172187794.91288361</v>
      </c>
      <c r="K168" s="19">
        <f t="shared" si="25"/>
        <v>179630233.05781642</v>
      </c>
      <c r="L168" s="16">
        <f t="shared" si="23"/>
        <v>51476708240.807259</v>
      </c>
      <c r="M168" s="17">
        <f>VLOOKUP(B168,Encargos!$A$8:$B$652,2,0)</f>
        <v>2.4659999999999999E-3</v>
      </c>
    </row>
    <row r="169" spans="1:13" x14ac:dyDescent="0.3">
      <c r="A169">
        <f t="shared" si="28"/>
        <v>201</v>
      </c>
      <c r="B169" s="1">
        <v>49583</v>
      </c>
      <c r="C169" s="16">
        <f t="shared" si="24"/>
        <v>51476708240.807259</v>
      </c>
      <c r="D169" s="16">
        <f t="shared" si="20"/>
        <v>126941562.52183069</v>
      </c>
      <c r="E169" s="16">
        <f t="shared" si="21"/>
        <v>51603649803.329086</v>
      </c>
      <c r="F169" s="16">
        <v>0</v>
      </c>
      <c r="G169" s="29">
        <v>0</v>
      </c>
      <c r="H169" s="16">
        <f t="shared" si="22"/>
        <v>172012166.01109695</v>
      </c>
      <c r="I169" s="18">
        <f t="shared" si="26"/>
        <v>352685611.22767568</v>
      </c>
      <c r="J169" s="16">
        <f t="shared" si="27"/>
        <v>172012166.01109695</v>
      </c>
      <c r="K169" s="19">
        <f t="shared" si="25"/>
        <v>180673445.21657872</v>
      </c>
      <c r="L169" s="16">
        <f t="shared" si="23"/>
        <v>51422976358.112503</v>
      </c>
      <c r="M169" s="17">
        <f>VLOOKUP(B169,Encargos!$A$8:$B$652,2,0)</f>
        <v>2.4659999999999999E-3</v>
      </c>
    </row>
    <row r="170" spans="1:13" x14ac:dyDescent="0.3">
      <c r="A170">
        <f t="shared" si="28"/>
        <v>200</v>
      </c>
      <c r="B170" s="1">
        <v>49614</v>
      </c>
      <c r="C170" s="16">
        <f t="shared" si="24"/>
        <v>51422976358.112503</v>
      </c>
      <c r="D170" s="16">
        <f t="shared" si="20"/>
        <v>126809059.69910543</v>
      </c>
      <c r="E170" s="16">
        <f t="shared" si="21"/>
        <v>51549785417.811607</v>
      </c>
      <c r="F170" s="16">
        <v>0</v>
      </c>
      <c r="G170" s="29">
        <v>0</v>
      </c>
      <c r="H170" s="16">
        <f t="shared" si="22"/>
        <v>171832618.05937204</v>
      </c>
      <c r="I170" s="18">
        <f t="shared" si="26"/>
        <v>353555333.94496316</v>
      </c>
      <c r="J170" s="16">
        <f t="shared" si="27"/>
        <v>171832618.05937204</v>
      </c>
      <c r="K170" s="19">
        <f t="shared" si="25"/>
        <v>181722715.88559112</v>
      </c>
      <c r="L170" s="16">
        <f t="shared" si="23"/>
        <v>51368062701.926018</v>
      </c>
      <c r="M170" s="17">
        <f>VLOOKUP(B170,Encargos!$A$8:$B$652,2,0)</f>
        <v>2.4659999999999999E-3</v>
      </c>
    </row>
    <row r="171" spans="1:13" x14ac:dyDescent="0.3">
      <c r="A171">
        <f t="shared" si="28"/>
        <v>199</v>
      </c>
      <c r="B171" s="1">
        <v>49644</v>
      </c>
      <c r="C171" s="16">
        <f t="shared" si="24"/>
        <v>51368062701.926018</v>
      </c>
      <c r="D171" s="16">
        <f t="shared" si="20"/>
        <v>126673642.62294956</v>
      </c>
      <c r="E171" s="16">
        <f t="shared" si="21"/>
        <v>51494736344.548965</v>
      </c>
      <c r="F171" s="16">
        <v>0</v>
      </c>
      <c r="G171" s="29">
        <v>0</v>
      </c>
      <c r="H171" s="16">
        <f>SUM(E171:G171)*$N$4</f>
        <v>171649121.14849657</v>
      </c>
      <c r="I171" s="18">
        <f t="shared" si="26"/>
        <v>354427201.39847142</v>
      </c>
      <c r="J171" s="16">
        <f t="shared" si="27"/>
        <v>171649121.14849657</v>
      </c>
      <c r="K171" s="19">
        <f t="shared" si="25"/>
        <v>182778080.24997485</v>
      </c>
      <c r="L171" s="16">
        <f t="shared" si="23"/>
        <v>51311958264.298996</v>
      </c>
      <c r="M171" s="17">
        <f>VLOOKUP(B171,Encargos!$A$8:$B$652,2,0)</f>
        <v>2.4659999999999999E-3</v>
      </c>
    </row>
    <row r="172" spans="1:13" x14ac:dyDescent="0.3">
      <c r="A172">
        <f t="shared" si="28"/>
        <v>198</v>
      </c>
      <c r="B172" s="1">
        <v>49675</v>
      </c>
      <c r="C172" s="16">
        <f t="shared" si="24"/>
        <v>51311958264.298996</v>
      </c>
      <c r="D172" s="16">
        <f t="shared" si="20"/>
        <v>126535289.07976131</v>
      </c>
      <c r="E172" s="16">
        <f t="shared" si="21"/>
        <v>51438493553.378754</v>
      </c>
      <c r="F172" s="16">
        <v>0</v>
      </c>
      <c r="G172" s="29">
        <v>0</v>
      </c>
      <c r="H172" s="16">
        <f t="shared" si="22"/>
        <v>171461645.17792919</v>
      </c>
      <c r="I172" s="18">
        <f t="shared" si="26"/>
        <v>355301218.87712002</v>
      </c>
      <c r="J172" s="16">
        <f t="shared" si="27"/>
        <v>171461645.17792919</v>
      </c>
      <c r="K172" s="19">
        <f t="shared" si="25"/>
        <v>183839573.69919083</v>
      </c>
      <c r="L172" s="16">
        <f t="shared" si="23"/>
        <v>51254653979.679565</v>
      </c>
      <c r="M172" s="17">
        <f>VLOOKUP(B172,Encargos!$A$8:$B$652,2,0)</f>
        <v>2.4659999999999999E-3</v>
      </c>
    </row>
    <row r="173" spans="1:13" x14ac:dyDescent="0.3">
      <c r="A173">
        <f t="shared" si="28"/>
        <v>197</v>
      </c>
      <c r="B173" s="1">
        <v>49706</v>
      </c>
      <c r="C173" s="16">
        <f t="shared" si="24"/>
        <v>51254653979.679565</v>
      </c>
      <c r="D173" s="16">
        <f t="shared" si="20"/>
        <v>126393976.71388981</v>
      </c>
      <c r="E173" s="16">
        <f t="shared" si="21"/>
        <v>51381047956.393456</v>
      </c>
      <c r="F173" s="16">
        <v>0</v>
      </c>
      <c r="G173" s="29">
        <v>0</v>
      </c>
      <c r="H173" s="16">
        <f t="shared" si="22"/>
        <v>171270159.85464486</v>
      </c>
      <c r="I173" s="18">
        <f t="shared" si="26"/>
        <v>356177391.68287104</v>
      </c>
      <c r="J173" s="16">
        <f t="shared" si="27"/>
        <v>171270159.85464486</v>
      </c>
      <c r="K173" s="19">
        <f t="shared" si="25"/>
        <v>184907231.82822618</v>
      </c>
      <c r="L173" s="16">
        <f t="shared" si="23"/>
        <v>51196140724.565231</v>
      </c>
      <c r="M173" s="17">
        <f>VLOOKUP(B173,Encargos!$A$8:$B$652,2,0)</f>
        <v>2.4659999999999999E-3</v>
      </c>
    </row>
    <row r="174" spans="1:13" x14ac:dyDescent="0.3">
      <c r="A174">
        <f t="shared" si="28"/>
        <v>196</v>
      </c>
      <c r="B174" s="1">
        <v>49735</v>
      </c>
      <c r="C174" s="16">
        <f t="shared" si="24"/>
        <v>51196140724.565231</v>
      </c>
      <c r="D174" s="16">
        <f t="shared" si="20"/>
        <v>126249683.02677785</v>
      </c>
      <c r="E174" s="16">
        <f t="shared" si="21"/>
        <v>51322390407.59201</v>
      </c>
      <c r="F174" s="16">
        <v>0</v>
      </c>
      <c r="G174" s="29">
        <v>0</v>
      </c>
      <c r="H174" s="16">
        <f t="shared" si="22"/>
        <v>171074634.69197339</v>
      </c>
      <c r="I174" s="18">
        <f t="shared" si="26"/>
        <v>357055725.13076103</v>
      </c>
      <c r="J174" s="16">
        <f t="shared" si="27"/>
        <v>171074634.69197339</v>
      </c>
      <c r="K174" s="19">
        <f t="shared" si="25"/>
        <v>185981090.43878764</v>
      </c>
      <c r="L174" s="16">
        <f t="shared" si="23"/>
        <v>51136409317.153221</v>
      </c>
      <c r="M174" s="17">
        <f>VLOOKUP(B174,Encargos!$A$8:$B$652,2,0)</f>
        <v>2.4659999999999999E-3</v>
      </c>
    </row>
    <row r="175" spans="1:13" x14ac:dyDescent="0.3">
      <c r="A175">
        <f t="shared" si="28"/>
        <v>195</v>
      </c>
      <c r="B175" s="1">
        <v>49766</v>
      </c>
      <c r="C175" s="16">
        <f t="shared" si="24"/>
        <v>51136409317.153221</v>
      </c>
      <c r="D175" s="16">
        <f t="shared" si="20"/>
        <v>126102385.37609984</v>
      </c>
      <c r="E175" s="16">
        <f t="shared" si="21"/>
        <v>51262511702.52932</v>
      </c>
      <c r="F175" s="16">
        <v>0</v>
      </c>
      <c r="G175" s="29">
        <v>0</v>
      </c>
      <c r="H175" s="16">
        <f t="shared" si="22"/>
        <v>170875039.00843108</v>
      </c>
      <c r="I175" s="18">
        <f t="shared" si="26"/>
        <v>357936224.54893345</v>
      </c>
      <c r="J175" s="16">
        <f t="shared" si="27"/>
        <v>170875039.00843108</v>
      </c>
      <c r="K175" s="19">
        <f t="shared" si="25"/>
        <v>187061185.54050237</v>
      </c>
      <c r="L175" s="16">
        <f t="shared" si="23"/>
        <v>51075450516.988815</v>
      </c>
      <c r="M175" s="17">
        <f>VLOOKUP(B175,Encargos!$A$8:$B$652,2,0)</f>
        <v>2.4659999999999999E-3</v>
      </c>
    </row>
    <row r="176" spans="1:13" x14ac:dyDescent="0.3">
      <c r="A176">
        <f t="shared" si="28"/>
        <v>194</v>
      </c>
      <c r="B176" s="1">
        <v>49796</v>
      </c>
      <c r="C176" s="16">
        <f t="shared" si="24"/>
        <v>51075450516.988815</v>
      </c>
      <c r="D176" s="16">
        <f t="shared" si="20"/>
        <v>125952060.97489442</v>
      </c>
      <c r="E176" s="16">
        <f t="shared" si="21"/>
        <v>51201402577.963707</v>
      </c>
      <c r="F176" s="16">
        <v>0</v>
      </c>
      <c r="G176" s="29">
        <v>0</v>
      </c>
      <c r="H176" s="16">
        <f t="shared" si="22"/>
        <v>170671341.92654571</v>
      </c>
      <c r="I176" s="18">
        <f t="shared" si="26"/>
        <v>358818895.27867109</v>
      </c>
      <c r="J176" s="16">
        <f t="shared" si="27"/>
        <v>170671341.92654571</v>
      </c>
      <c r="K176" s="19">
        <f t="shared" si="25"/>
        <v>188147553.35212538</v>
      </c>
      <c r="L176" s="16">
        <f t="shared" si="23"/>
        <v>51013255024.61158</v>
      </c>
      <c r="M176" s="17">
        <f>VLOOKUP(B176,Encargos!$A$8:$B$652,2,0)</f>
        <v>2.4659999999999999E-3</v>
      </c>
    </row>
    <row r="177" spans="1:13" x14ac:dyDescent="0.3">
      <c r="A177">
        <f t="shared" si="28"/>
        <v>193</v>
      </c>
      <c r="B177" s="1">
        <v>49827</v>
      </c>
      <c r="C177" s="16">
        <f t="shared" si="24"/>
        <v>51013255024.61158</v>
      </c>
      <c r="D177" s="16">
        <f t="shared" si="20"/>
        <v>125798686.89069214</v>
      </c>
      <c r="E177" s="16">
        <f t="shared" si="21"/>
        <v>51139053711.502274</v>
      </c>
      <c r="F177" s="16">
        <v>0</v>
      </c>
      <c r="G177" s="29">
        <v>0</v>
      </c>
      <c r="H177" s="16">
        <f t="shared" si="22"/>
        <v>170463512.37167427</v>
      </c>
      <c r="I177" s="18">
        <f t="shared" si="26"/>
        <v>359703742.6744284</v>
      </c>
      <c r="J177" s="16">
        <f t="shared" si="27"/>
        <v>170463512.37167427</v>
      </c>
      <c r="K177" s="19">
        <f t="shared" si="25"/>
        <v>189240230.30275413</v>
      </c>
      <c r="L177" s="16">
        <f t="shared" si="23"/>
        <v>50949813481.199516</v>
      </c>
      <c r="M177" s="17">
        <f>VLOOKUP(B177,Encargos!$A$8:$B$652,2,0)</f>
        <v>2.4659999999999999E-3</v>
      </c>
    </row>
    <row r="178" spans="1:13" x14ac:dyDescent="0.3">
      <c r="A178">
        <f t="shared" si="28"/>
        <v>192</v>
      </c>
      <c r="B178" s="1">
        <v>49857</v>
      </c>
      <c r="C178" s="16">
        <f t="shared" si="24"/>
        <v>50949813481.199516</v>
      </c>
      <c r="D178" s="16">
        <f t="shared" si="20"/>
        <v>125642240.04463801</v>
      </c>
      <c r="E178" s="16">
        <f t="shared" si="21"/>
        <v>51075455721.244156</v>
      </c>
      <c r="F178" s="16">
        <v>0</v>
      </c>
      <c r="G178" s="29">
        <v>0</v>
      </c>
      <c r="H178" s="16">
        <f t="shared" si="22"/>
        <v>170251519.07081386</v>
      </c>
      <c r="I178" s="18">
        <f t="shared" si="26"/>
        <v>360590772.10386342</v>
      </c>
      <c r="J178" s="16">
        <f t="shared" si="27"/>
        <v>170251519.07081386</v>
      </c>
      <c r="K178" s="19">
        <f t="shared" si="25"/>
        <v>190339253.03304955</v>
      </c>
      <c r="L178" s="16">
        <f t="shared" si="23"/>
        <v>50885116468.211105</v>
      </c>
      <c r="M178" s="17">
        <f>VLOOKUP(B178,Encargos!$A$8:$B$652,2,0)</f>
        <v>2.4659999999999999E-3</v>
      </c>
    </row>
    <row r="179" spans="1:13" x14ac:dyDescent="0.3">
      <c r="A179">
        <f t="shared" si="28"/>
        <v>191</v>
      </c>
      <c r="B179" s="1">
        <v>49888</v>
      </c>
      <c r="C179" s="16">
        <f t="shared" si="24"/>
        <v>50885116468.211105</v>
      </c>
      <c r="D179" s="16">
        <f t="shared" si="20"/>
        <v>125482697.21060859</v>
      </c>
      <c r="E179" s="16">
        <f t="shared" si="21"/>
        <v>51010599165.421715</v>
      </c>
      <c r="F179" s="16">
        <v>0</v>
      </c>
      <c r="G179" s="29">
        <v>0</v>
      </c>
      <c r="H179" s="16">
        <f t="shared" si="22"/>
        <v>170035330.55140573</v>
      </c>
      <c r="I179" s="18">
        <f t="shared" si="26"/>
        <v>361479988.94787157</v>
      </c>
      <c r="J179" s="16">
        <f t="shared" si="27"/>
        <v>170035330.55140573</v>
      </c>
      <c r="K179" s="19">
        <f t="shared" si="25"/>
        <v>191444658.39646584</v>
      </c>
      <c r="L179" s="16">
        <f t="shared" si="23"/>
        <v>50819154507.025253</v>
      </c>
      <c r="M179" s="17">
        <f>VLOOKUP(B179,Encargos!$A$8:$B$652,2,0)</f>
        <v>2.4659999999999999E-3</v>
      </c>
    </row>
    <row r="180" spans="1:13" x14ac:dyDescent="0.3">
      <c r="A180">
        <f t="shared" si="28"/>
        <v>190</v>
      </c>
      <c r="B180" s="1">
        <v>49919</v>
      </c>
      <c r="C180" s="16">
        <f t="shared" si="24"/>
        <v>50819154507.025253</v>
      </c>
      <c r="D180" s="16">
        <f t="shared" si="20"/>
        <v>125320035.01432426</v>
      </c>
      <c r="E180" s="16">
        <f t="shared" si="21"/>
        <v>50944474542.039581</v>
      </c>
      <c r="F180" s="16">
        <v>0</v>
      </c>
      <c r="G180" s="29">
        <v>0</v>
      </c>
      <c r="H180" s="16">
        <f t="shared" si="22"/>
        <v>169814915.14013195</v>
      </c>
      <c r="I180" s="18">
        <f t="shared" si="26"/>
        <v>362371398.60061705</v>
      </c>
      <c r="J180" s="16">
        <f t="shared" si="27"/>
        <v>169814915.14013195</v>
      </c>
      <c r="K180" s="19">
        <f t="shared" si="25"/>
        <v>192556483.4604851</v>
      </c>
      <c r="L180" s="16">
        <f t="shared" si="23"/>
        <v>50751918058.579094</v>
      </c>
      <c r="M180" s="17">
        <f>VLOOKUP(B180,Encargos!$A$8:$B$652,2,0)</f>
        <v>2.4659999999999999E-3</v>
      </c>
    </row>
    <row r="181" spans="1:13" x14ac:dyDescent="0.3">
      <c r="A181">
        <f t="shared" si="28"/>
        <v>189</v>
      </c>
      <c r="B181" s="1">
        <v>49949</v>
      </c>
      <c r="C181" s="16">
        <f t="shared" si="24"/>
        <v>50751918058.579094</v>
      </c>
      <c r="D181" s="16">
        <f t="shared" si="20"/>
        <v>125154229.93245605</v>
      </c>
      <c r="E181" s="16">
        <f t="shared" si="21"/>
        <v>50877072288.511551</v>
      </c>
      <c r="F181" s="16">
        <v>0</v>
      </c>
      <c r="G181" s="29">
        <v>0</v>
      </c>
      <c r="H181" s="16">
        <f t="shared" si="22"/>
        <v>169590240.96170518</v>
      </c>
      <c r="I181" s="18">
        <f t="shared" si="26"/>
        <v>363265006.46956623</v>
      </c>
      <c r="J181" s="16">
        <f t="shared" si="27"/>
        <v>169590240.96170518</v>
      </c>
      <c r="K181" s="19">
        <f t="shared" si="25"/>
        <v>193674765.50786105</v>
      </c>
      <c r="L181" s="16">
        <f t="shared" si="23"/>
        <v>50683397523.003693</v>
      </c>
      <c r="M181" s="17">
        <f>VLOOKUP(B181,Encargos!$A$8:$B$652,2,0)</f>
        <v>2.4659999999999999E-3</v>
      </c>
    </row>
    <row r="182" spans="1:13" x14ac:dyDescent="0.3">
      <c r="A182">
        <f t="shared" si="28"/>
        <v>188</v>
      </c>
      <c r="B182" s="1">
        <v>49980</v>
      </c>
      <c r="C182" s="16">
        <f t="shared" si="24"/>
        <v>50683397523.003693</v>
      </c>
      <c r="D182" s="16">
        <f t="shared" si="20"/>
        <v>124985258.2917271</v>
      </c>
      <c r="E182" s="16">
        <f t="shared" si="21"/>
        <v>50808382781.295418</v>
      </c>
      <c r="F182" s="16">
        <v>0</v>
      </c>
      <c r="G182" s="29">
        <v>0</v>
      </c>
      <c r="H182" s="16">
        <f t="shared" si="22"/>
        <v>169361275.9376514</v>
      </c>
      <c r="I182" s="18">
        <f t="shared" si="26"/>
        <v>364160817.97552013</v>
      </c>
      <c r="J182" s="16">
        <f t="shared" si="27"/>
        <v>169361275.9376514</v>
      </c>
      <c r="K182" s="19">
        <f t="shared" si="25"/>
        <v>194799542.03786874</v>
      </c>
      <c r="L182" s="16">
        <f t="shared" si="23"/>
        <v>50613583239.257553</v>
      </c>
      <c r="M182" s="17">
        <f>VLOOKUP(B182,Encargos!$A$8:$B$652,2,0)</f>
        <v>2.4659999999999999E-3</v>
      </c>
    </row>
    <row r="183" spans="1:13" x14ac:dyDescent="0.3">
      <c r="A183">
        <f t="shared" si="28"/>
        <v>187</v>
      </c>
      <c r="B183" s="1">
        <v>50010</v>
      </c>
      <c r="C183" s="16">
        <f t="shared" si="24"/>
        <v>50613583239.257553</v>
      </c>
      <c r="D183" s="16">
        <f t="shared" si="20"/>
        <v>124813096.26800913</v>
      </c>
      <c r="E183" s="16">
        <f t="shared" si="21"/>
        <v>50738396335.525558</v>
      </c>
      <c r="F183" s="16">
        <v>0</v>
      </c>
      <c r="G183" s="29">
        <v>0</v>
      </c>
      <c r="H183" s="16">
        <f t="shared" si="22"/>
        <v>169127987.7850852</v>
      </c>
      <c r="I183" s="18">
        <f t="shared" si="26"/>
        <v>365058838.55264783</v>
      </c>
      <c r="J183" s="16">
        <f t="shared" si="27"/>
        <v>169127987.7850852</v>
      </c>
      <c r="K183" s="19">
        <f t="shared" si="25"/>
        <v>195930850.76756263</v>
      </c>
      <c r="L183" s="16">
        <f t="shared" si="23"/>
        <v>50542465484.757996</v>
      </c>
      <c r="M183" s="17">
        <f>VLOOKUP(B183,Encargos!$A$8:$B$652,2,0)</f>
        <v>2.4659999999999999E-3</v>
      </c>
    </row>
    <row r="184" spans="1:13" x14ac:dyDescent="0.3">
      <c r="A184">
        <f t="shared" si="28"/>
        <v>186</v>
      </c>
      <c r="B184" s="1">
        <v>50041</v>
      </c>
      <c r="C184" s="16">
        <f t="shared" si="24"/>
        <v>50542465484.757996</v>
      </c>
      <c r="D184" s="16">
        <f t="shared" si="20"/>
        <v>124637719.88541321</v>
      </c>
      <c r="E184" s="16">
        <f t="shared" si="21"/>
        <v>50667103204.64341</v>
      </c>
      <c r="F184" s="16">
        <v>0</v>
      </c>
      <c r="G184" s="29">
        <v>0</v>
      </c>
      <c r="H184" s="16">
        <f t="shared" si="22"/>
        <v>168890344.01547804</v>
      </c>
      <c r="I184" s="18">
        <f t="shared" si="26"/>
        <v>365959073.64851862</v>
      </c>
      <c r="J184" s="16">
        <f t="shared" si="27"/>
        <v>168890344.01547804</v>
      </c>
      <c r="K184" s="19">
        <f t="shared" si="25"/>
        <v>197068729.63304058</v>
      </c>
      <c r="L184" s="16">
        <f t="shared" si="23"/>
        <v>50470034475.010368</v>
      </c>
      <c r="M184" s="17">
        <f>VLOOKUP(B184,Encargos!$A$8:$B$652,2,0)</f>
        <v>2.4659999999999999E-3</v>
      </c>
    </row>
    <row r="185" spans="1:13" x14ac:dyDescent="0.3">
      <c r="A185">
        <f t="shared" si="28"/>
        <v>185</v>
      </c>
      <c r="B185" s="1">
        <v>50072</v>
      </c>
      <c r="C185" s="16">
        <f t="shared" si="24"/>
        <v>50470034475.010368</v>
      </c>
      <c r="D185" s="16">
        <f t="shared" si="20"/>
        <v>124459105.01537557</v>
      </c>
      <c r="E185" s="16">
        <f t="shared" si="21"/>
        <v>50594493580.025742</v>
      </c>
      <c r="F185" s="16">
        <v>0</v>
      </c>
      <c r="G185" s="29">
        <v>0</v>
      </c>
      <c r="H185" s="16">
        <f t="shared" si="22"/>
        <v>168648311.93341914</v>
      </c>
      <c r="I185" s="18">
        <f t="shared" si="26"/>
        <v>366861528.72413582</v>
      </c>
      <c r="J185" s="16">
        <f t="shared" si="27"/>
        <v>168648311.93341914</v>
      </c>
      <c r="K185" s="19">
        <f t="shared" si="25"/>
        <v>198213216.79071668</v>
      </c>
      <c r="L185" s="16">
        <f t="shared" si="23"/>
        <v>50396280363.235023</v>
      </c>
      <c r="M185" s="17">
        <f>VLOOKUP(B185,Encargos!$A$8:$B$652,2,0)</f>
        <v>2.4659999999999999E-3</v>
      </c>
    </row>
    <row r="186" spans="1:13" x14ac:dyDescent="0.3">
      <c r="A186">
        <f t="shared" si="28"/>
        <v>184</v>
      </c>
      <c r="B186" s="1">
        <v>50100</v>
      </c>
      <c r="C186" s="16">
        <f t="shared" si="24"/>
        <v>50396280363.235023</v>
      </c>
      <c r="D186" s="16">
        <f t="shared" si="20"/>
        <v>124277227.37573756</v>
      </c>
      <c r="E186" s="16">
        <f t="shared" si="21"/>
        <v>50520557590.610764</v>
      </c>
      <c r="F186" s="16">
        <v>0</v>
      </c>
      <c r="G186" s="29">
        <v>0</v>
      </c>
      <c r="H186" s="16">
        <f t="shared" si="22"/>
        <v>168401858.63536921</v>
      </c>
      <c r="I186" s="18">
        <f t="shared" si="26"/>
        <v>367766209.25396955</v>
      </c>
      <c r="J186" s="16">
        <f t="shared" si="27"/>
        <v>168401858.63536921</v>
      </c>
      <c r="K186" s="19">
        <f t="shared" si="25"/>
        <v>199364350.61860034</v>
      </c>
      <c r="L186" s="16">
        <f t="shared" si="23"/>
        <v>50321193239.992165</v>
      </c>
      <c r="M186" s="17">
        <f>VLOOKUP(B186,Encargos!$A$8:$B$652,2,0)</f>
        <v>2.4659999999999999E-3</v>
      </c>
    </row>
    <row r="187" spans="1:13" x14ac:dyDescent="0.3">
      <c r="A187">
        <f t="shared" si="28"/>
        <v>183</v>
      </c>
      <c r="B187" s="1">
        <v>50131</v>
      </c>
      <c r="C187" s="16">
        <f t="shared" si="24"/>
        <v>50321193239.992165</v>
      </c>
      <c r="D187" s="16">
        <f t="shared" si="20"/>
        <v>124092062.52982067</v>
      </c>
      <c r="E187" s="16">
        <f t="shared" si="21"/>
        <v>50445285302.521988</v>
      </c>
      <c r="F187" s="16">
        <v>0</v>
      </c>
      <c r="G187" s="29">
        <v>0</v>
      </c>
      <c r="H187" s="16">
        <f t="shared" si="22"/>
        <v>168150951.00840664</v>
      </c>
      <c r="I187" s="18">
        <f t="shared" si="26"/>
        <v>368673120.72598994</v>
      </c>
      <c r="J187" s="16">
        <f t="shared" si="27"/>
        <v>168150951.00840664</v>
      </c>
      <c r="K187" s="19">
        <f t="shared" si="25"/>
        <v>200522169.7175833</v>
      </c>
      <c r="L187" s="16">
        <f t="shared" si="23"/>
        <v>50244763132.804405</v>
      </c>
      <c r="M187" s="17">
        <f>VLOOKUP(B187,Encargos!$A$8:$B$652,2,0)</f>
        <v>2.4659999999999999E-3</v>
      </c>
    </row>
    <row r="188" spans="1:13" x14ac:dyDescent="0.3">
      <c r="A188">
        <f t="shared" si="28"/>
        <v>182</v>
      </c>
      <c r="B188" s="1">
        <v>50161</v>
      </c>
      <c r="C188" s="16">
        <f t="shared" si="24"/>
        <v>50244763132.804405</v>
      </c>
      <c r="D188" s="16">
        <f t="shared" si="20"/>
        <v>123903585.88549566</v>
      </c>
      <c r="E188" s="16">
        <f t="shared" si="21"/>
        <v>50368666718.689903</v>
      </c>
      <c r="F188" s="16">
        <v>0</v>
      </c>
      <c r="G188" s="29">
        <v>0</v>
      </c>
      <c r="H188" s="16">
        <f t="shared" si="22"/>
        <v>167895555.72896636</v>
      </c>
      <c r="I188" s="18">
        <f t="shared" si="26"/>
        <v>369582268.64170027</v>
      </c>
      <c r="J188" s="16">
        <f t="shared" si="27"/>
        <v>167895555.72896636</v>
      </c>
      <c r="K188" s="19">
        <f t="shared" si="25"/>
        <v>201686712.91273391</v>
      </c>
      <c r="L188" s="16">
        <f t="shared" si="23"/>
        <v>50166980005.777168</v>
      </c>
      <c r="M188" s="17">
        <f>VLOOKUP(B188,Encargos!$A$8:$B$652,2,0)</f>
        <v>2.4659999999999999E-3</v>
      </c>
    </row>
    <row r="189" spans="1:13" x14ac:dyDescent="0.3">
      <c r="A189">
        <f t="shared" si="28"/>
        <v>181</v>
      </c>
      <c r="B189" s="1">
        <v>50192</v>
      </c>
      <c r="C189" s="16">
        <f t="shared" si="24"/>
        <v>50166980005.777168</v>
      </c>
      <c r="D189" s="16">
        <f t="shared" si="20"/>
        <v>123711772.69424649</v>
      </c>
      <c r="E189" s="16">
        <f t="shared" si="21"/>
        <v>50290691778.471413</v>
      </c>
      <c r="F189" s="16">
        <v>0</v>
      </c>
      <c r="G189" s="29">
        <v>0</v>
      </c>
      <c r="H189" s="16">
        <f t="shared" si="22"/>
        <v>167635639.26157138</v>
      </c>
      <c r="I189" s="18">
        <f t="shared" si="26"/>
        <v>370493658.51617062</v>
      </c>
      <c r="J189" s="16">
        <f t="shared" si="27"/>
        <v>167635639.26157138</v>
      </c>
      <c r="K189" s="19">
        <f t="shared" si="25"/>
        <v>202858019.25459924</v>
      </c>
      <c r="L189" s="16">
        <f t="shared" si="23"/>
        <v>50087833759.216812</v>
      </c>
      <c r="M189" s="17">
        <f>VLOOKUP(B189,Encargos!$A$8:$B$652,2,0)</f>
        <v>2.4659999999999999E-3</v>
      </c>
    </row>
    <row r="190" spans="1:13" x14ac:dyDescent="0.3">
      <c r="A190">
        <f t="shared" si="28"/>
        <v>180</v>
      </c>
      <c r="B190" s="1">
        <v>50222</v>
      </c>
      <c r="C190" s="16">
        <f t="shared" si="24"/>
        <v>50087833759.216812</v>
      </c>
      <c r="D190" s="16">
        <f t="shared" si="20"/>
        <v>123516598.05022866</v>
      </c>
      <c r="E190" s="16">
        <f t="shared" si="21"/>
        <v>50211350357.267044</v>
      </c>
      <c r="F190" s="16">
        <v>0</v>
      </c>
      <c r="G190" s="29">
        <v>0</v>
      </c>
      <c r="H190" s="16">
        <f t="shared" si="22"/>
        <v>167371167.85755682</v>
      </c>
      <c r="I190" s="18">
        <f t="shared" si="26"/>
        <v>371407295.87807149</v>
      </c>
      <c r="J190" s="16">
        <f t="shared" si="27"/>
        <v>167371167.85755682</v>
      </c>
      <c r="K190" s="19">
        <f t="shared" si="25"/>
        <v>204036128.02051467</v>
      </c>
      <c r="L190" s="16">
        <f t="shared" si="23"/>
        <v>50007314229.246529</v>
      </c>
      <c r="M190" s="17">
        <f>VLOOKUP(B190,Encargos!$A$8:$B$652,2,0)</f>
        <v>2.4659999999999999E-3</v>
      </c>
    </row>
    <row r="191" spans="1:13" x14ac:dyDescent="0.3">
      <c r="A191">
        <f t="shared" si="28"/>
        <v>179</v>
      </c>
      <c r="B191" s="1">
        <v>50253</v>
      </c>
      <c r="C191" s="16">
        <f t="shared" si="24"/>
        <v>50007314229.246529</v>
      </c>
      <c r="D191" s="16">
        <f t="shared" si="20"/>
        <v>123318036.88932194</v>
      </c>
      <c r="E191" s="16">
        <f t="shared" si="21"/>
        <v>50130632266.135849</v>
      </c>
      <c r="F191" s="16">
        <v>0</v>
      </c>
      <c r="G191" s="29">
        <v>0</v>
      </c>
      <c r="H191" s="16">
        <f t="shared" si="22"/>
        <v>167102107.55378619</v>
      </c>
      <c r="I191" s="18">
        <f t="shared" si="26"/>
        <v>372323186.26970685</v>
      </c>
      <c r="J191" s="16">
        <f t="shared" si="27"/>
        <v>167102107.55378619</v>
      </c>
      <c r="K191" s="19">
        <f t="shared" si="25"/>
        <v>205221078.71592066</v>
      </c>
      <c r="L191" s="16">
        <f t="shared" si="23"/>
        <v>49925411187.41993</v>
      </c>
      <c r="M191" s="17">
        <f>VLOOKUP(B191,Encargos!$A$8:$B$652,2,0)</f>
        <v>2.4659999999999999E-3</v>
      </c>
    </row>
    <row r="192" spans="1:13" x14ac:dyDescent="0.3">
      <c r="A192">
        <f t="shared" si="28"/>
        <v>178</v>
      </c>
      <c r="B192" s="1">
        <v>50284</v>
      </c>
      <c r="C192" s="16">
        <f t="shared" si="24"/>
        <v>49925411187.41993</v>
      </c>
      <c r="D192" s="16">
        <f t="shared" si="20"/>
        <v>123116063.98817754</v>
      </c>
      <c r="E192" s="16">
        <f t="shared" si="21"/>
        <v>50048527251.408104</v>
      </c>
      <c r="F192" s="16">
        <v>0</v>
      </c>
      <c r="G192" s="29">
        <v>0</v>
      </c>
      <c r="H192" s="16">
        <f t="shared" si="22"/>
        <v>166828424.17136034</v>
      </c>
      <c r="I192" s="18">
        <f t="shared" si="26"/>
        <v>373241335.24704796</v>
      </c>
      <c r="J192" s="16">
        <f t="shared" si="27"/>
        <v>166828424.17136034</v>
      </c>
      <c r="K192" s="19">
        <f t="shared" si="25"/>
        <v>206412911.07568762</v>
      </c>
      <c r="L192" s="16">
        <f t="shared" si="23"/>
        <v>49842114340.33242</v>
      </c>
      <c r="M192" s="17">
        <f>VLOOKUP(B192,Encargos!$A$8:$B$652,2,0)</f>
        <v>2.4659999999999999E-3</v>
      </c>
    </row>
    <row r="193" spans="1:13" x14ac:dyDescent="0.3">
      <c r="A193">
        <f t="shared" si="28"/>
        <v>177</v>
      </c>
      <c r="B193" s="1">
        <v>50314</v>
      </c>
      <c r="C193" s="16">
        <f t="shared" si="24"/>
        <v>49842114340.33242</v>
      </c>
      <c r="D193" s="16">
        <f t="shared" si="20"/>
        <v>122910653.96325974</v>
      </c>
      <c r="E193" s="16">
        <f t="shared" si="21"/>
        <v>49965024994.295677</v>
      </c>
      <c r="F193" s="16">
        <v>0</v>
      </c>
      <c r="G193" s="29">
        <v>0</v>
      </c>
      <c r="H193" s="16">
        <f t="shared" si="22"/>
        <v>166550083.31431893</v>
      </c>
      <c r="I193" s="18">
        <f t="shared" si="26"/>
        <v>374161748.37976712</v>
      </c>
      <c r="J193" s="16">
        <f t="shared" si="27"/>
        <v>166550083.31431893</v>
      </c>
      <c r="K193" s="19">
        <f t="shared" si="25"/>
        <v>207611665.06544819</v>
      </c>
      <c r="L193" s="16">
        <f t="shared" si="23"/>
        <v>49757413329.230225</v>
      </c>
      <c r="M193" s="17">
        <f>VLOOKUP(B193,Encargos!$A$8:$B$652,2,0)</f>
        <v>2.4659999999999999E-3</v>
      </c>
    </row>
    <row r="194" spans="1:13" x14ac:dyDescent="0.3">
      <c r="A194">
        <f t="shared" si="28"/>
        <v>176</v>
      </c>
      <c r="B194" s="1">
        <v>50345</v>
      </c>
      <c r="C194" s="16">
        <f t="shared" si="24"/>
        <v>49757413329.230225</v>
      </c>
      <c r="D194" s="16">
        <f t="shared" si="20"/>
        <v>122701781.26988173</v>
      </c>
      <c r="E194" s="16">
        <f t="shared" si="21"/>
        <v>49880115110.500107</v>
      </c>
      <c r="F194" s="16">
        <v>0</v>
      </c>
      <c r="G194" s="29">
        <v>0</v>
      </c>
      <c r="H194" s="16">
        <f t="shared" si="22"/>
        <v>166267050.3683337</v>
      </c>
      <c r="I194" s="18">
        <f t="shared" si="26"/>
        <v>375084431.25127167</v>
      </c>
      <c r="J194" s="16">
        <f t="shared" si="27"/>
        <v>166267050.3683337</v>
      </c>
      <c r="K194" s="19">
        <f t="shared" si="25"/>
        <v>208817380.88293797</v>
      </c>
      <c r="L194" s="16">
        <f t="shared" si="23"/>
        <v>49671297729.617165</v>
      </c>
      <c r="M194" s="17">
        <f>VLOOKUP(B194,Encargos!$A$8:$B$652,2,0)</f>
        <v>2.4659999999999999E-3</v>
      </c>
    </row>
    <row r="195" spans="1:13" x14ac:dyDescent="0.3">
      <c r="A195">
        <f t="shared" si="28"/>
        <v>175</v>
      </c>
      <c r="B195" s="1">
        <v>50375</v>
      </c>
      <c r="C195" s="16">
        <f t="shared" si="24"/>
        <v>49671297729.617165</v>
      </c>
      <c r="D195" s="16">
        <f t="shared" si="20"/>
        <v>122489420.20123592</v>
      </c>
      <c r="E195" s="16">
        <f t="shared" si="21"/>
        <v>49793787149.818398</v>
      </c>
      <c r="F195" s="16">
        <v>0</v>
      </c>
      <c r="G195" s="29">
        <v>0</v>
      </c>
      <c r="H195" s="16">
        <f t="shared" si="22"/>
        <v>165979290.49939466</v>
      </c>
      <c r="I195" s="18">
        <f t="shared" si="26"/>
        <v>376009389.45873713</v>
      </c>
      <c r="J195" s="16">
        <f t="shared" si="27"/>
        <v>165979290.49939466</v>
      </c>
      <c r="K195" s="19">
        <f t="shared" si="25"/>
        <v>210030098.95934248</v>
      </c>
      <c r="L195" s="16">
        <f t="shared" si="23"/>
        <v>49583757050.859055</v>
      </c>
      <c r="M195" s="17">
        <f>VLOOKUP(B195,Encargos!$A$8:$B$652,2,0)</f>
        <v>2.4659999999999999E-3</v>
      </c>
    </row>
    <row r="196" spans="1:13" x14ac:dyDescent="0.3">
      <c r="A196">
        <f t="shared" si="28"/>
        <v>174</v>
      </c>
      <c r="B196" s="1">
        <v>50406</v>
      </c>
      <c r="C196" s="16">
        <f t="shared" si="24"/>
        <v>49583757050.859055</v>
      </c>
      <c r="D196" s="16">
        <f t="shared" si="20"/>
        <v>122273544.88741842</v>
      </c>
      <c r="E196" s="16">
        <f t="shared" si="21"/>
        <v>49706030595.746475</v>
      </c>
      <c r="F196" s="16">
        <v>0</v>
      </c>
      <c r="G196" s="29">
        <v>0</v>
      </c>
      <c r="H196" s="16">
        <f t="shared" si="22"/>
        <v>165686768.65248826</v>
      </c>
      <c r="I196" s="18">
        <f t="shared" si="26"/>
        <v>376936628.61314243</v>
      </c>
      <c r="J196" s="16">
        <f t="shared" si="27"/>
        <v>165686768.65248826</v>
      </c>
      <c r="K196" s="19">
        <f t="shared" si="25"/>
        <v>211249859.96065417</v>
      </c>
      <c r="L196" s="16">
        <f t="shared" si="23"/>
        <v>49494780735.78582</v>
      </c>
      <c r="M196" s="17">
        <f>VLOOKUP(B196,Encargos!$A$8:$B$652,2,0)</f>
        <v>2.4659999999999999E-3</v>
      </c>
    </row>
    <row r="197" spans="1:13" x14ac:dyDescent="0.3">
      <c r="A197">
        <f t="shared" si="28"/>
        <v>173</v>
      </c>
      <c r="B197" s="1">
        <v>50437</v>
      </c>
      <c r="C197" s="16">
        <f t="shared" si="24"/>
        <v>49494780735.78582</v>
      </c>
      <c r="D197" s="16">
        <f t="shared" ref="D197:D260" si="29">C197*M197</f>
        <v>122054129.29444782</v>
      </c>
      <c r="E197" s="16">
        <f t="shared" ref="E197:E260" si="30">C197+D197</f>
        <v>49616834865.080269</v>
      </c>
      <c r="F197" s="16">
        <v>0</v>
      </c>
      <c r="G197" s="29">
        <v>0</v>
      </c>
      <c r="H197" s="16">
        <f t="shared" ref="H197:H260" si="31">SUM(E197:G197)*$N$4</f>
        <v>165389449.55026758</v>
      </c>
      <c r="I197" s="18">
        <f t="shared" si="26"/>
        <v>377866154.33930242</v>
      </c>
      <c r="J197" s="16">
        <f t="shared" si="27"/>
        <v>165389449.55026758</v>
      </c>
      <c r="K197" s="19">
        <f t="shared" si="25"/>
        <v>212476704.78903484</v>
      </c>
      <c r="L197" s="16">
        <f t="shared" ref="L197:L260" si="32">SUM(E197:H197)-I197</f>
        <v>49404358160.291237</v>
      </c>
      <c r="M197" s="17">
        <f>VLOOKUP(B197,Encargos!$A$8:$B$652,2,0)</f>
        <v>2.4659999999999999E-3</v>
      </c>
    </row>
    <row r="198" spans="1:13" x14ac:dyDescent="0.3">
      <c r="A198">
        <f t="shared" si="28"/>
        <v>172</v>
      </c>
      <c r="B198" s="1">
        <v>50465</v>
      </c>
      <c r="C198" s="16">
        <f t="shared" si="24"/>
        <v>49404358160.291237</v>
      </c>
      <c r="D198" s="16">
        <f t="shared" si="29"/>
        <v>121831147.22327818</v>
      </c>
      <c r="E198" s="16">
        <f t="shared" si="30"/>
        <v>49526189307.514519</v>
      </c>
      <c r="F198" s="16">
        <v>0</v>
      </c>
      <c r="G198" s="29">
        <v>0</v>
      </c>
      <c r="H198" s="16">
        <f t="shared" si="31"/>
        <v>165087297.69171506</v>
      </c>
      <c r="I198" s="18">
        <f t="shared" si="26"/>
        <v>378797972.27590328</v>
      </c>
      <c r="J198" s="16">
        <f t="shared" si="27"/>
        <v>165087297.69171506</v>
      </c>
      <c r="K198" s="19">
        <f t="shared" si="25"/>
        <v>213710674.58418822</v>
      </c>
      <c r="L198" s="16">
        <f t="shared" si="32"/>
        <v>49312478632.930328</v>
      </c>
      <c r="M198" s="17">
        <f>VLOOKUP(B198,Encargos!$A$8:$B$652,2,0)</f>
        <v>2.4659999999999999E-3</v>
      </c>
    </row>
    <row r="199" spans="1:13" x14ac:dyDescent="0.3">
      <c r="A199">
        <f t="shared" si="28"/>
        <v>171</v>
      </c>
      <c r="B199" s="1">
        <v>50496</v>
      </c>
      <c r="C199" s="16">
        <f t="shared" ref="C199:C262" si="33">L198</f>
        <v>49312478632.930328</v>
      </c>
      <c r="D199" s="16">
        <f t="shared" si="29"/>
        <v>121604572.30880618</v>
      </c>
      <c r="E199" s="16">
        <f t="shared" si="30"/>
        <v>49434083205.239136</v>
      </c>
      <c r="F199" s="16">
        <v>0</v>
      </c>
      <c r="G199" s="29">
        <v>0</v>
      </c>
      <c r="H199" s="16">
        <f t="shared" si="31"/>
        <v>164780277.35079712</v>
      </c>
      <c r="I199" s="18">
        <f t="shared" si="26"/>
        <v>379732088.0755356</v>
      </c>
      <c r="J199" s="16">
        <f t="shared" si="27"/>
        <v>164780277.35079712</v>
      </c>
      <c r="K199" s="19">
        <f t="shared" ref="K199:K262" si="34">I199-J199</f>
        <v>214951810.72473848</v>
      </c>
      <c r="L199" s="16">
        <f t="shared" si="32"/>
        <v>49219131394.514397</v>
      </c>
      <c r="M199" s="17">
        <f>VLOOKUP(B199,Encargos!$A$8:$B$652,2,0)</f>
        <v>2.4659999999999999E-3</v>
      </c>
    </row>
    <row r="200" spans="1:13" x14ac:dyDescent="0.3">
      <c r="A200">
        <f t="shared" si="28"/>
        <v>170</v>
      </c>
      <c r="B200" s="1">
        <v>50526</v>
      </c>
      <c r="C200" s="16">
        <f t="shared" si="33"/>
        <v>49219131394.514397</v>
      </c>
      <c r="D200" s="16">
        <f t="shared" si="29"/>
        <v>121374378.0188725</v>
      </c>
      <c r="E200" s="16">
        <f t="shared" si="30"/>
        <v>49340505772.533272</v>
      </c>
      <c r="F200" s="16">
        <v>0</v>
      </c>
      <c r="G200" s="29">
        <v>0</v>
      </c>
      <c r="H200" s="16">
        <f t="shared" si="31"/>
        <v>164468352.57511091</v>
      </c>
      <c r="I200" s="18">
        <f t="shared" si="26"/>
        <v>380668507.4047299</v>
      </c>
      <c r="J200" s="16">
        <f t="shared" si="27"/>
        <v>164468352.57511091</v>
      </c>
      <c r="K200" s="19">
        <f t="shared" si="34"/>
        <v>216200154.82961899</v>
      </c>
      <c r="L200" s="16">
        <f t="shared" si="32"/>
        <v>49124305617.703651</v>
      </c>
      <c r="M200" s="17">
        <f>VLOOKUP(B200,Encargos!$A$8:$B$652,2,0)</f>
        <v>2.4659999999999999E-3</v>
      </c>
    </row>
    <row r="201" spans="1:13" x14ac:dyDescent="0.3">
      <c r="A201">
        <f t="shared" si="28"/>
        <v>169</v>
      </c>
      <c r="B201" s="1">
        <v>50557</v>
      </c>
      <c r="C201" s="16">
        <f t="shared" si="33"/>
        <v>49124305617.703651</v>
      </c>
      <c r="D201" s="16">
        <f t="shared" si="29"/>
        <v>121140537.65325719</v>
      </c>
      <c r="E201" s="16">
        <f t="shared" si="30"/>
        <v>49245446155.356911</v>
      </c>
      <c r="F201" s="16">
        <v>0</v>
      </c>
      <c r="G201" s="29">
        <v>0</v>
      </c>
      <c r="H201" s="16">
        <f t="shared" si="31"/>
        <v>164151487.18452305</v>
      </c>
      <c r="I201" s="18">
        <f t="shared" si="26"/>
        <v>381607235.94398993</v>
      </c>
      <c r="J201" s="16">
        <f t="shared" si="27"/>
        <v>164151487.18452305</v>
      </c>
      <c r="K201" s="19">
        <f t="shared" si="34"/>
        <v>217455748.75946689</v>
      </c>
      <c r="L201" s="16">
        <f t="shared" si="32"/>
        <v>49027990406.597443</v>
      </c>
      <c r="M201" s="17">
        <f>VLOOKUP(B201,Encargos!$A$8:$B$652,2,0)</f>
        <v>2.4659999999999999E-3</v>
      </c>
    </row>
    <row r="202" spans="1:13" x14ac:dyDescent="0.3">
      <c r="A202">
        <f t="shared" si="28"/>
        <v>168</v>
      </c>
      <c r="B202" s="1">
        <v>50587</v>
      </c>
      <c r="C202" s="16">
        <f t="shared" si="33"/>
        <v>49027990406.597443</v>
      </c>
      <c r="D202" s="16">
        <f t="shared" si="29"/>
        <v>120903024.34266929</v>
      </c>
      <c r="E202" s="16">
        <f t="shared" si="30"/>
        <v>49148893430.940109</v>
      </c>
      <c r="F202" s="16">
        <v>0</v>
      </c>
      <c r="G202" s="29">
        <v>0</v>
      </c>
      <c r="H202" s="16">
        <f t="shared" si="31"/>
        <v>163829644.76980036</v>
      </c>
      <c r="I202" s="18">
        <f t="shared" ref="I202:I265" si="35">PMT($N$4,A202,-SUM(E202:G202))</f>
        <v>382548279.38782781</v>
      </c>
      <c r="J202" s="16">
        <f t="shared" ref="J202:J265" si="36">H202</f>
        <v>163829644.76980036</v>
      </c>
      <c r="K202" s="19">
        <f t="shared" si="34"/>
        <v>218718634.61802745</v>
      </c>
      <c r="L202" s="16">
        <f t="shared" si="32"/>
        <v>48930174796.322083</v>
      </c>
      <c r="M202" s="17">
        <f>VLOOKUP(B202,Encargos!$A$8:$B$652,2,0)</f>
        <v>2.4659999999999999E-3</v>
      </c>
    </row>
    <row r="203" spans="1:13" x14ac:dyDescent="0.3">
      <c r="A203">
        <f t="shared" si="28"/>
        <v>167</v>
      </c>
      <c r="B203" s="1">
        <v>50618</v>
      </c>
      <c r="C203" s="16">
        <f t="shared" si="33"/>
        <v>48930174796.322083</v>
      </c>
      <c r="D203" s="16">
        <f t="shared" si="29"/>
        <v>120661811.04773025</v>
      </c>
      <c r="E203" s="16">
        <f t="shared" si="30"/>
        <v>49050836607.369812</v>
      </c>
      <c r="F203" s="16">
        <v>0</v>
      </c>
      <c r="G203" s="29">
        <v>0</v>
      </c>
      <c r="H203" s="16">
        <f t="shared" si="31"/>
        <v>163502788.69123271</v>
      </c>
      <c r="I203" s="18">
        <f t="shared" si="35"/>
        <v>383491643.44479817</v>
      </c>
      <c r="J203" s="16">
        <f t="shared" si="36"/>
        <v>163502788.69123271</v>
      </c>
      <c r="K203" s="19">
        <f t="shared" si="34"/>
        <v>219988854.75356546</v>
      </c>
      <c r="L203" s="16">
        <f t="shared" si="32"/>
        <v>48830847752.616241</v>
      </c>
      <c r="M203" s="17">
        <f>VLOOKUP(B203,Encargos!$A$8:$B$652,2,0)</f>
        <v>2.4659999999999999E-3</v>
      </c>
    </row>
    <row r="204" spans="1:13" x14ac:dyDescent="0.3">
      <c r="A204">
        <f t="shared" ref="A204:A267" si="37">A203-1</f>
        <v>166</v>
      </c>
      <c r="B204" s="1">
        <v>50649</v>
      </c>
      <c r="C204" s="16">
        <f t="shared" si="33"/>
        <v>48830847752.616241</v>
      </c>
      <c r="D204" s="16">
        <f t="shared" si="29"/>
        <v>120416870.55795164</v>
      </c>
      <c r="E204" s="16">
        <f t="shared" si="30"/>
        <v>48951264623.174194</v>
      </c>
      <c r="F204" s="16">
        <v>0</v>
      </c>
      <c r="G204" s="29">
        <v>0</v>
      </c>
      <c r="H204" s="16">
        <f t="shared" si="31"/>
        <v>163170882.07724732</v>
      </c>
      <c r="I204" s="18">
        <f t="shared" si="35"/>
        <v>384437333.83753306</v>
      </c>
      <c r="J204" s="16">
        <f t="shared" si="36"/>
        <v>163170882.07724732</v>
      </c>
      <c r="K204" s="19">
        <f t="shared" si="34"/>
        <v>221266451.76028574</v>
      </c>
      <c r="L204" s="16">
        <f t="shared" si="32"/>
        <v>48729998171.41391</v>
      </c>
      <c r="M204" s="17">
        <f>VLOOKUP(B204,Encargos!$A$8:$B$652,2,0)</f>
        <v>2.4659999999999999E-3</v>
      </c>
    </row>
    <row r="205" spans="1:13" x14ac:dyDescent="0.3">
      <c r="A205">
        <f t="shared" si="37"/>
        <v>165</v>
      </c>
      <c r="B205" s="1">
        <v>50679</v>
      </c>
      <c r="C205" s="16">
        <f t="shared" si="33"/>
        <v>48729998171.41391</v>
      </c>
      <c r="D205" s="16">
        <f t="shared" si="29"/>
        <v>120168175.4907067</v>
      </c>
      <c r="E205" s="16">
        <f t="shared" si="30"/>
        <v>48850166346.904617</v>
      </c>
      <c r="F205" s="16">
        <v>0</v>
      </c>
      <c r="G205" s="29">
        <v>0</v>
      </c>
      <c r="H205" s="16">
        <f t="shared" si="31"/>
        <v>162833887.82301539</v>
      </c>
      <c r="I205" s="18">
        <f t="shared" si="35"/>
        <v>385385356.30277634</v>
      </c>
      <c r="J205" s="16">
        <f t="shared" si="36"/>
        <v>162833887.82301539</v>
      </c>
      <c r="K205" s="19">
        <f t="shared" si="34"/>
        <v>222551468.47976094</v>
      </c>
      <c r="L205" s="16">
        <f t="shared" si="32"/>
        <v>48627614878.42485</v>
      </c>
      <c r="M205" s="17">
        <f>VLOOKUP(B205,Encargos!$A$8:$B$652,2,0)</f>
        <v>2.4659999999999999E-3</v>
      </c>
    </row>
    <row r="206" spans="1:13" x14ac:dyDescent="0.3">
      <c r="A206">
        <f t="shared" si="37"/>
        <v>164</v>
      </c>
      <c r="B206" s="1">
        <v>50710</v>
      </c>
      <c r="C206" s="16">
        <f t="shared" si="33"/>
        <v>48627614878.42485</v>
      </c>
      <c r="D206" s="16">
        <f t="shared" si="29"/>
        <v>119915698.29019567</v>
      </c>
      <c r="E206" s="16">
        <f t="shared" si="30"/>
        <v>48747530576.71505</v>
      </c>
      <c r="F206" s="16">
        <v>0</v>
      </c>
      <c r="G206" s="29">
        <v>0</v>
      </c>
      <c r="H206" s="16">
        <f t="shared" si="31"/>
        <v>162491768.58905017</v>
      </c>
      <c r="I206" s="18">
        <f t="shared" si="35"/>
        <v>386335716.59141904</v>
      </c>
      <c r="J206" s="16">
        <f t="shared" si="36"/>
        <v>162491768.58905017</v>
      </c>
      <c r="K206" s="19">
        <f t="shared" si="34"/>
        <v>223843948.00236887</v>
      </c>
      <c r="L206" s="16">
        <f t="shared" si="32"/>
        <v>48523686628.712685</v>
      </c>
      <c r="M206" s="17">
        <f>VLOOKUP(B206,Encargos!$A$8:$B$652,2,0)</f>
        <v>2.4659999999999999E-3</v>
      </c>
    </row>
    <row r="207" spans="1:13" x14ac:dyDescent="0.3">
      <c r="A207">
        <f t="shared" si="37"/>
        <v>163</v>
      </c>
      <c r="B207" s="1">
        <v>50740</v>
      </c>
      <c r="C207" s="16">
        <f t="shared" si="33"/>
        <v>48523686628.712685</v>
      </c>
      <c r="D207" s="16">
        <f t="shared" si="29"/>
        <v>119659411.22640547</v>
      </c>
      <c r="E207" s="16">
        <f t="shared" si="30"/>
        <v>48643346039.939087</v>
      </c>
      <c r="F207" s="16">
        <v>0</v>
      </c>
      <c r="G207" s="29">
        <v>0</v>
      </c>
      <c r="H207" s="16">
        <f t="shared" si="31"/>
        <v>162144486.79979697</v>
      </c>
      <c r="I207" s="18">
        <f t="shared" si="35"/>
        <v>387288420.46853352</v>
      </c>
      <c r="J207" s="16">
        <f t="shared" si="36"/>
        <v>162144486.79979697</v>
      </c>
      <c r="K207" s="19">
        <f t="shared" si="34"/>
        <v>225143933.66873655</v>
      </c>
      <c r="L207" s="16">
        <f t="shared" si="32"/>
        <v>48418202106.270348</v>
      </c>
      <c r="M207" s="17">
        <f>VLOOKUP(B207,Encargos!$A$8:$B$652,2,0)</f>
        <v>2.4659999999999999E-3</v>
      </c>
    </row>
    <row r="208" spans="1:13" x14ac:dyDescent="0.3">
      <c r="A208">
        <f t="shared" si="37"/>
        <v>162</v>
      </c>
      <c r="B208" s="1">
        <v>50771</v>
      </c>
      <c r="C208" s="16">
        <f t="shared" si="33"/>
        <v>48418202106.270348</v>
      </c>
      <c r="D208" s="16">
        <f t="shared" si="29"/>
        <v>119399286.39406267</v>
      </c>
      <c r="E208" s="16">
        <f t="shared" si="30"/>
        <v>48537601392.664413</v>
      </c>
      <c r="F208" s="16">
        <v>0</v>
      </c>
      <c r="G208" s="29">
        <v>0</v>
      </c>
      <c r="H208" s="16">
        <f t="shared" si="31"/>
        <v>161792004.64221472</v>
      </c>
      <c r="I208" s="18">
        <f t="shared" si="35"/>
        <v>388243473.71340889</v>
      </c>
      <c r="J208" s="16">
        <f t="shared" si="36"/>
        <v>161792004.64221472</v>
      </c>
      <c r="K208" s="19">
        <f t="shared" si="34"/>
        <v>226451469.07119417</v>
      </c>
      <c r="L208" s="16">
        <f t="shared" si="32"/>
        <v>48311149923.593216</v>
      </c>
      <c r="M208" s="17">
        <f>VLOOKUP(B208,Encargos!$A$8:$B$652,2,0)</f>
        <v>2.4659999999999999E-3</v>
      </c>
    </row>
    <row r="209" spans="1:13" x14ac:dyDescent="0.3">
      <c r="A209">
        <f t="shared" si="37"/>
        <v>161</v>
      </c>
      <c r="B209" s="1">
        <v>50802</v>
      </c>
      <c r="C209" s="16">
        <f t="shared" si="33"/>
        <v>48311149923.593216</v>
      </c>
      <c r="D209" s="16">
        <f t="shared" si="29"/>
        <v>119135295.71158086</v>
      </c>
      <c r="E209" s="16">
        <f t="shared" si="30"/>
        <v>48430285219.304794</v>
      </c>
      <c r="F209" s="16">
        <v>0</v>
      </c>
      <c r="G209" s="29">
        <v>0</v>
      </c>
      <c r="H209" s="16">
        <f t="shared" si="31"/>
        <v>161434284.06434932</v>
      </c>
      <c r="I209" s="18">
        <f t="shared" si="35"/>
        <v>389200882.11958599</v>
      </c>
      <c r="J209" s="16">
        <f t="shared" si="36"/>
        <v>161434284.06434932</v>
      </c>
      <c r="K209" s="19">
        <f t="shared" si="34"/>
        <v>227766598.05523667</v>
      </c>
      <c r="L209" s="16">
        <f t="shared" si="32"/>
        <v>48202518621.249557</v>
      </c>
      <c r="M209" s="17">
        <f>VLOOKUP(B209,Encargos!$A$8:$B$652,2,0)</f>
        <v>2.4659999999999999E-3</v>
      </c>
    </row>
    <row r="210" spans="1:13" x14ac:dyDescent="0.3">
      <c r="A210">
        <f t="shared" si="37"/>
        <v>160</v>
      </c>
      <c r="B210" s="1">
        <v>50830</v>
      </c>
      <c r="C210" s="16">
        <f t="shared" si="33"/>
        <v>48202518621.249557</v>
      </c>
      <c r="D210" s="16">
        <f t="shared" si="29"/>
        <v>118867410.9200014</v>
      </c>
      <c r="E210" s="16">
        <f t="shared" si="30"/>
        <v>48321386032.169556</v>
      </c>
      <c r="F210" s="16">
        <v>0</v>
      </c>
      <c r="G210" s="29">
        <v>0</v>
      </c>
      <c r="H210" s="16">
        <f t="shared" si="31"/>
        <v>161071286.77389854</v>
      </c>
      <c r="I210" s="18">
        <f t="shared" si="35"/>
        <v>390160651.49489301</v>
      </c>
      <c r="J210" s="16">
        <f t="shared" si="36"/>
        <v>161071286.77389854</v>
      </c>
      <c r="K210" s="19">
        <f t="shared" si="34"/>
        <v>229089364.72099447</v>
      </c>
      <c r="L210" s="16">
        <f t="shared" si="32"/>
        <v>48092296667.448555</v>
      </c>
      <c r="M210" s="17">
        <f>VLOOKUP(B210,Encargos!$A$8:$B$652,2,0)</f>
        <v>2.4659999999999999E-3</v>
      </c>
    </row>
    <row r="211" spans="1:13" x14ac:dyDescent="0.3">
      <c r="A211">
        <f t="shared" si="37"/>
        <v>159</v>
      </c>
      <c r="B211" s="1">
        <v>50861</v>
      </c>
      <c r="C211" s="16">
        <f t="shared" si="33"/>
        <v>48092296667.448555</v>
      </c>
      <c r="D211" s="16">
        <f t="shared" si="29"/>
        <v>118595603.58192813</v>
      </c>
      <c r="E211" s="16">
        <f t="shared" si="30"/>
        <v>48210892271.030479</v>
      </c>
      <c r="F211" s="16">
        <v>0</v>
      </c>
      <c r="G211" s="29">
        <v>0</v>
      </c>
      <c r="H211" s="16">
        <f t="shared" si="31"/>
        <v>160702974.23676828</v>
      </c>
      <c r="I211" s="18">
        <f t="shared" si="35"/>
        <v>391122787.66147923</v>
      </c>
      <c r="J211" s="16">
        <f t="shared" si="36"/>
        <v>160702974.23676828</v>
      </c>
      <c r="K211" s="19">
        <f t="shared" si="34"/>
        <v>230419813.42471096</v>
      </c>
      <c r="L211" s="16">
        <f t="shared" si="32"/>
        <v>47980472457.605774</v>
      </c>
      <c r="M211" s="17">
        <f>VLOOKUP(B211,Encargos!$A$8:$B$652,2,0)</f>
        <v>2.4659999999999999E-3</v>
      </c>
    </row>
    <row r="212" spans="1:13" x14ac:dyDescent="0.3">
      <c r="A212">
        <f t="shared" si="37"/>
        <v>158</v>
      </c>
      <c r="B212" s="1">
        <v>50891</v>
      </c>
      <c r="C212" s="16">
        <f t="shared" si="33"/>
        <v>47980472457.605774</v>
      </c>
      <c r="D212" s="16">
        <f t="shared" si="29"/>
        <v>118319845.08045584</v>
      </c>
      <c r="E212" s="16">
        <f t="shared" si="30"/>
        <v>48098792302.686234</v>
      </c>
      <c r="F212" s="16">
        <v>0</v>
      </c>
      <c r="G212" s="29">
        <v>0</v>
      </c>
      <c r="H212" s="16">
        <f t="shared" si="31"/>
        <v>160329307.67562079</v>
      </c>
      <c r="I212" s="18">
        <f t="shared" si="35"/>
        <v>392087296.45585251</v>
      </c>
      <c r="J212" s="16">
        <f t="shared" si="36"/>
        <v>160329307.67562079</v>
      </c>
      <c r="K212" s="19">
        <f t="shared" si="34"/>
        <v>231757988.78023171</v>
      </c>
      <c r="L212" s="16">
        <f t="shared" si="32"/>
        <v>47867034313.906006</v>
      </c>
      <c r="M212" s="17">
        <f>VLOOKUP(B212,Encargos!$A$8:$B$652,2,0)</f>
        <v>2.4659999999999999E-3</v>
      </c>
    </row>
    <row r="213" spans="1:13" x14ac:dyDescent="0.3">
      <c r="A213">
        <f t="shared" si="37"/>
        <v>157</v>
      </c>
      <c r="B213" s="1">
        <v>50922</v>
      </c>
      <c r="C213" s="16">
        <f t="shared" si="33"/>
        <v>47867034313.906006</v>
      </c>
      <c r="D213" s="16">
        <f t="shared" si="29"/>
        <v>118040106.61809221</v>
      </c>
      <c r="E213" s="16">
        <f t="shared" si="30"/>
        <v>47985074420.524101</v>
      </c>
      <c r="F213" s="16">
        <v>0</v>
      </c>
      <c r="G213" s="29">
        <v>0</v>
      </c>
      <c r="H213" s="16">
        <f t="shared" si="31"/>
        <v>159950248.06841367</v>
      </c>
      <c r="I213" s="18">
        <f t="shared" si="35"/>
        <v>393054183.72891277</v>
      </c>
      <c r="J213" s="16">
        <f t="shared" si="36"/>
        <v>159950248.06841367</v>
      </c>
      <c r="K213" s="19">
        <f t="shared" si="34"/>
        <v>233103935.6604991</v>
      </c>
      <c r="L213" s="16">
        <f t="shared" si="32"/>
        <v>47751970484.863602</v>
      </c>
      <c r="M213" s="17">
        <f>VLOOKUP(B213,Encargos!$A$8:$B$652,2,0)</f>
        <v>2.4659999999999999E-3</v>
      </c>
    </row>
    <row r="214" spans="1:13" x14ac:dyDescent="0.3">
      <c r="A214">
        <f t="shared" si="37"/>
        <v>156</v>
      </c>
      <c r="B214" s="1">
        <v>50952</v>
      </c>
      <c r="C214" s="16">
        <f t="shared" si="33"/>
        <v>47751970484.863602</v>
      </c>
      <c r="D214" s="16">
        <f t="shared" si="29"/>
        <v>117756359.21567364</v>
      </c>
      <c r="E214" s="16">
        <f t="shared" si="30"/>
        <v>47869726844.079277</v>
      </c>
      <c r="F214" s="16">
        <v>0</v>
      </c>
      <c r="G214" s="29">
        <v>0</v>
      </c>
      <c r="H214" s="16">
        <f t="shared" si="31"/>
        <v>159565756.14693093</v>
      </c>
      <c r="I214" s="18">
        <f t="shared" si="35"/>
        <v>394023455.34598827</v>
      </c>
      <c r="J214" s="16">
        <f t="shared" si="36"/>
        <v>159565756.14693093</v>
      </c>
      <c r="K214" s="19">
        <f t="shared" si="34"/>
        <v>234457699.19905734</v>
      </c>
      <c r="L214" s="16">
        <f t="shared" si="32"/>
        <v>47635269144.880226</v>
      </c>
      <c r="M214" s="17">
        <f>VLOOKUP(B214,Encargos!$A$8:$B$652,2,0)</f>
        <v>2.4659999999999999E-3</v>
      </c>
    </row>
    <row r="215" spans="1:13" x14ac:dyDescent="0.3">
      <c r="A215">
        <f t="shared" si="37"/>
        <v>155</v>
      </c>
      <c r="B215" s="1">
        <v>50983</v>
      </c>
      <c r="C215" s="16">
        <f t="shared" si="33"/>
        <v>47635269144.880226</v>
      </c>
      <c r="D215" s="16">
        <f t="shared" si="29"/>
        <v>117468573.71127464</v>
      </c>
      <c r="E215" s="16">
        <f t="shared" si="30"/>
        <v>47752737718.591499</v>
      </c>
      <c r="F215" s="16">
        <v>0</v>
      </c>
      <c r="G215" s="29">
        <v>0</v>
      </c>
      <c r="H215" s="16">
        <f t="shared" si="31"/>
        <v>159175792.39530501</v>
      </c>
      <c r="I215" s="18">
        <f t="shared" si="35"/>
        <v>394995117.18687159</v>
      </c>
      <c r="J215" s="16">
        <f t="shared" si="36"/>
        <v>159175792.39530501</v>
      </c>
      <c r="K215" s="19">
        <f t="shared" si="34"/>
        <v>235819324.79156658</v>
      </c>
      <c r="L215" s="16">
        <f t="shared" si="32"/>
        <v>47516918393.799927</v>
      </c>
      <c r="M215" s="17">
        <f>VLOOKUP(B215,Encargos!$A$8:$B$652,2,0)</f>
        <v>2.4659999999999999E-3</v>
      </c>
    </row>
    <row r="216" spans="1:13" x14ac:dyDescent="0.3">
      <c r="A216">
        <f t="shared" si="37"/>
        <v>154</v>
      </c>
      <c r="B216" s="1">
        <v>51014</v>
      </c>
      <c r="C216" s="16">
        <f t="shared" si="33"/>
        <v>47516918393.799927</v>
      </c>
      <c r="D216" s="16">
        <f t="shared" si="29"/>
        <v>117176720.75911061</v>
      </c>
      <c r="E216" s="16">
        <f t="shared" si="30"/>
        <v>47634095114.559036</v>
      </c>
      <c r="F216" s="16">
        <v>0</v>
      </c>
      <c r="G216" s="29">
        <v>0</v>
      </c>
      <c r="H216" s="16">
        <f t="shared" si="31"/>
        <v>158780317.04853013</v>
      </c>
      <c r="I216" s="18">
        <f t="shared" si="35"/>
        <v>395969175.14585423</v>
      </c>
      <c r="J216" s="16">
        <f t="shared" si="36"/>
        <v>158780317.04853013</v>
      </c>
      <c r="K216" s="19">
        <f t="shared" si="34"/>
        <v>237188858.0973241</v>
      </c>
      <c r="L216" s="16">
        <f t="shared" si="32"/>
        <v>47396906256.461716</v>
      </c>
      <c r="M216" s="17">
        <f>VLOOKUP(B216,Encargos!$A$8:$B$652,2,0)</f>
        <v>2.4659999999999999E-3</v>
      </c>
    </row>
    <row r="217" spans="1:13" x14ac:dyDescent="0.3">
      <c r="A217">
        <f t="shared" si="37"/>
        <v>153</v>
      </c>
      <c r="B217" s="1">
        <v>51044</v>
      </c>
      <c r="C217" s="16">
        <f t="shared" si="33"/>
        <v>47396906256.461716</v>
      </c>
      <c r="D217" s="16">
        <f t="shared" si="29"/>
        <v>116880770.82843459</v>
      </c>
      <c r="E217" s="16">
        <f t="shared" si="30"/>
        <v>47513787027.290154</v>
      </c>
      <c r="F217" s="16">
        <v>0</v>
      </c>
      <c r="G217" s="29">
        <v>0</v>
      </c>
      <c r="H217" s="16">
        <f t="shared" si="31"/>
        <v>158379290.09096718</v>
      </c>
      <c r="I217" s="18">
        <f t="shared" si="35"/>
        <v>396945635.13176405</v>
      </c>
      <c r="J217" s="16">
        <f t="shared" si="36"/>
        <v>158379290.09096718</v>
      </c>
      <c r="K217" s="19">
        <f t="shared" si="34"/>
        <v>238566345.04079688</v>
      </c>
      <c r="L217" s="16">
        <f t="shared" si="32"/>
        <v>47275220682.249352</v>
      </c>
      <c r="M217" s="17">
        <f>VLOOKUP(B217,Encargos!$A$8:$B$652,2,0)</f>
        <v>2.4659999999999999E-3</v>
      </c>
    </row>
    <row r="218" spans="1:13" x14ac:dyDescent="0.3">
      <c r="A218">
        <f t="shared" si="37"/>
        <v>152</v>
      </c>
      <c r="B218" s="1">
        <v>51075</v>
      </c>
      <c r="C218" s="16">
        <f t="shared" si="33"/>
        <v>47275220682.249352</v>
      </c>
      <c r="D218" s="16">
        <f t="shared" si="29"/>
        <v>116580694.2024269</v>
      </c>
      <c r="E218" s="16">
        <f t="shared" si="30"/>
        <v>47391801376.451775</v>
      </c>
      <c r="F218" s="16">
        <v>0</v>
      </c>
      <c r="G218" s="29">
        <v>0</v>
      </c>
      <c r="H218" s="16">
        <f t="shared" si="31"/>
        <v>157972671.25483927</v>
      </c>
      <c r="I218" s="18">
        <f t="shared" si="35"/>
        <v>397924503.06799883</v>
      </c>
      <c r="J218" s="16">
        <f t="shared" si="36"/>
        <v>157972671.25483927</v>
      </c>
      <c r="K218" s="19">
        <f t="shared" si="34"/>
        <v>239951831.81315956</v>
      </c>
      <c r="L218" s="16">
        <f t="shared" si="32"/>
        <v>47151849544.638611</v>
      </c>
      <c r="M218" s="17">
        <f>VLOOKUP(B218,Encargos!$A$8:$B$652,2,0)</f>
        <v>2.4659999999999999E-3</v>
      </c>
    </row>
    <row r="219" spans="1:13" x14ac:dyDescent="0.3">
      <c r="A219">
        <f t="shared" si="37"/>
        <v>151</v>
      </c>
      <c r="B219" s="1">
        <v>51105</v>
      </c>
      <c r="C219" s="16">
        <f t="shared" si="33"/>
        <v>47151849544.638611</v>
      </c>
      <c r="D219" s="16">
        <f t="shared" si="29"/>
        <v>116276460.97707881</v>
      </c>
      <c r="E219" s="16">
        <f t="shared" si="30"/>
        <v>47268126005.615692</v>
      </c>
      <c r="F219" s="16">
        <v>0</v>
      </c>
      <c r="G219" s="29">
        <v>0</v>
      </c>
      <c r="H219" s="16">
        <f t="shared" si="31"/>
        <v>157560420.01871899</v>
      </c>
      <c r="I219" s="18">
        <f t="shared" si="35"/>
        <v>398905784.89256459</v>
      </c>
      <c r="J219" s="16">
        <f t="shared" si="36"/>
        <v>157560420.01871899</v>
      </c>
      <c r="K219" s="19">
        <f t="shared" si="34"/>
        <v>241345364.87384561</v>
      </c>
      <c r="L219" s="16">
        <f t="shared" si="32"/>
        <v>47026780640.741852</v>
      </c>
      <c r="M219" s="17">
        <f>VLOOKUP(B219,Encargos!$A$8:$B$652,2,0)</f>
        <v>2.4659999999999999E-3</v>
      </c>
    </row>
    <row r="220" spans="1:13" x14ac:dyDescent="0.3">
      <c r="A220">
        <f t="shared" si="37"/>
        <v>150</v>
      </c>
      <c r="B220" s="1">
        <v>51136</v>
      </c>
      <c r="C220" s="16">
        <f t="shared" si="33"/>
        <v>47026780640.741852</v>
      </c>
      <c r="D220" s="16">
        <f t="shared" si="29"/>
        <v>115968041.0600694</v>
      </c>
      <c r="E220" s="16">
        <f t="shared" si="30"/>
        <v>47142748681.801918</v>
      </c>
      <c r="F220" s="16">
        <v>0</v>
      </c>
      <c r="G220" s="29">
        <v>0</v>
      </c>
      <c r="H220" s="16">
        <f t="shared" si="31"/>
        <v>157142495.60600641</v>
      </c>
      <c r="I220" s="18">
        <f t="shared" si="35"/>
        <v>399889486.55810964</v>
      </c>
      <c r="J220" s="16">
        <f t="shared" si="36"/>
        <v>157142495.60600641</v>
      </c>
      <c r="K220" s="19">
        <f t="shared" si="34"/>
        <v>242746990.95210323</v>
      </c>
      <c r="L220" s="16">
        <f t="shared" si="32"/>
        <v>46900001690.849808</v>
      </c>
      <c r="M220" s="17">
        <f>VLOOKUP(B220,Encargos!$A$8:$B$652,2,0)</f>
        <v>2.4659999999999999E-3</v>
      </c>
    </row>
    <row r="221" spans="1:13" x14ac:dyDescent="0.3">
      <c r="A221">
        <f t="shared" si="37"/>
        <v>149</v>
      </c>
      <c r="B221" s="1">
        <v>51167</v>
      </c>
      <c r="C221" s="16">
        <f t="shared" si="33"/>
        <v>46900001690.849808</v>
      </c>
      <c r="D221" s="16">
        <f t="shared" si="29"/>
        <v>115655404.16963562</v>
      </c>
      <c r="E221" s="16">
        <f t="shared" si="30"/>
        <v>47015657095.01944</v>
      </c>
      <c r="F221" s="16">
        <v>0</v>
      </c>
      <c r="G221" s="29">
        <v>0</v>
      </c>
      <c r="H221" s="16">
        <f t="shared" si="31"/>
        <v>156718856.98339814</v>
      </c>
      <c r="I221" s="18">
        <f t="shared" si="35"/>
        <v>400875614.03196186</v>
      </c>
      <c r="J221" s="16">
        <f t="shared" si="36"/>
        <v>156718856.98339814</v>
      </c>
      <c r="K221" s="19">
        <f t="shared" si="34"/>
        <v>244156757.04856372</v>
      </c>
      <c r="L221" s="16">
        <f t="shared" si="32"/>
        <v>46771500337.970879</v>
      </c>
      <c r="M221" s="17">
        <f>VLOOKUP(B221,Encargos!$A$8:$B$652,2,0)</f>
        <v>2.4659999999999999E-3</v>
      </c>
    </row>
    <row r="222" spans="1:13" x14ac:dyDescent="0.3">
      <c r="A222">
        <f t="shared" si="37"/>
        <v>148</v>
      </c>
      <c r="B222" s="1">
        <v>51196</v>
      </c>
      <c r="C222" s="16">
        <f t="shared" si="33"/>
        <v>46771500337.970879</v>
      </c>
      <c r="D222" s="16">
        <f t="shared" si="29"/>
        <v>115338519.83343618</v>
      </c>
      <c r="E222" s="16">
        <f t="shared" si="30"/>
        <v>46886838857.804314</v>
      </c>
      <c r="F222" s="16">
        <v>0</v>
      </c>
      <c r="G222" s="29">
        <v>0</v>
      </c>
      <c r="H222" s="16">
        <f t="shared" si="31"/>
        <v>156289462.85934773</v>
      </c>
      <c r="I222" s="18">
        <f t="shared" si="35"/>
        <v>401864173.29616469</v>
      </c>
      <c r="J222" s="16">
        <f t="shared" si="36"/>
        <v>156289462.85934773</v>
      </c>
      <c r="K222" s="19">
        <f t="shared" si="34"/>
        <v>245574710.43681696</v>
      </c>
      <c r="L222" s="16">
        <f t="shared" si="32"/>
        <v>46641264147.367493</v>
      </c>
      <c r="M222" s="17">
        <f>VLOOKUP(B222,Encargos!$A$8:$B$652,2,0)</f>
        <v>2.4659999999999999E-3</v>
      </c>
    </row>
    <row r="223" spans="1:13" x14ac:dyDescent="0.3">
      <c r="A223">
        <f t="shared" si="37"/>
        <v>147</v>
      </c>
      <c r="B223" s="1">
        <v>51227</v>
      </c>
      <c r="C223" s="16">
        <f t="shared" si="33"/>
        <v>46641264147.367493</v>
      </c>
      <c r="D223" s="16">
        <f t="shared" si="29"/>
        <v>115017357.38740823</v>
      </c>
      <c r="E223" s="16">
        <f t="shared" si="30"/>
        <v>46756281504.754898</v>
      </c>
      <c r="F223" s="16">
        <v>0</v>
      </c>
      <c r="G223" s="29">
        <v>0</v>
      </c>
      <c r="H223" s="16">
        <f t="shared" si="31"/>
        <v>155854271.68251634</v>
      </c>
      <c r="I223" s="18">
        <f t="shared" si="35"/>
        <v>402855170.34751296</v>
      </c>
      <c r="J223" s="16">
        <f t="shared" si="36"/>
        <v>155854271.68251634</v>
      </c>
      <c r="K223" s="19">
        <f t="shared" si="34"/>
        <v>247000898.66499662</v>
      </c>
      <c r="L223" s="16">
        <f t="shared" si="32"/>
        <v>46509280606.089905</v>
      </c>
      <c r="M223" s="17">
        <f>VLOOKUP(B223,Encargos!$A$8:$B$652,2,0)</f>
        <v>2.4659999999999999E-3</v>
      </c>
    </row>
    <row r="224" spans="1:13" x14ac:dyDescent="0.3">
      <c r="A224">
        <f t="shared" si="37"/>
        <v>146</v>
      </c>
      <c r="B224" s="1">
        <v>51257</v>
      </c>
      <c r="C224" s="16">
        <f t="shared" si="33"/>
        <v>46509280606.089905</v>
      </c>
      <c r="D224" s="16">
        <f t="shared" si="29"/>
        <v>114691885.9746177</v>
      </c>
      <c r="E224" s="16">
        <f t="shared" si="30"/>
        <v>46623972492.064522</v>
      </c>
      <c r="F224" s="16">
        <v>0</v>
      </c>
      <c r="G224" s="29">
        <v>0</v>
      </c>
      <c r="H224" s="16">
        <f t="shared" si="31"/>
        <v>155413241.64021507</v>
      </c>
      <c r="I224" s="18">
        <f t="shared" si="35"/>
        <v>403848611.19758993</v>
      </c>
      <c r="J224" s="16">
        <f t="shared" si="36"/>
        <v>155413241.64021507</v>
      </c>
      <c r="K224" s="19">
        <f t="shared" si="34"/>
        <v>248435369.55737486</v>
      </c>
      <c r="L224" s="16">
        <f t="shared" si="32"/>
        <v>46375537122.507141</v>
      </c>
      <c r="M224" s="17">
        <f>VLOOKUP(B224,Encargos!$A$8:$B$652,2,0)</f>
        <v>2.4659999999999999E-3</v>
      </c>
    </row>
    <row r="225" spans="1:13" x14ac:dyDescent="0.3">
      <c r="A225">
        <f t="shared" si="37"/>
        <v>145</v>
      </c>
      <c r="B225" s="1">
        <v>51288</v>
      </c>
      <c r="C225" s="16">
        <f t="shared" si="33"/>
        <v>46375537122.507141</v>
      </c>
      <c r="D225" s="16">
        <f t="shared" si="29"/>
        <v>114362074.54410261</v>
      </c>
      <c r="E225" s="16">
        <f t="shared" si="30"/>
        <v>46489899197.051247</v>
      </c>
      <c r="F225" s="16">
        <v>0</v>
      </c>
      <c r="G225" s="29">
        <v>0</v>
      </c>
      <c r="H225" s="16">
        <f t="shared" si="31"/>
        <v>154966330.65683749</v>
      </c>
      <c r="I225" s="18">
        <f t="shared" si="35"/>
        <v>404844501.87280315</v>
      </c>
      <c r="J225" s="16">
        <f t="shared" si="36"/>
        <v>154966330.65683749</v>
      </c>
      <c r="K225" s="19">
        <f t="shared" si="34"/>
        <v>249878171.21596566</v>
      </c>
      <c r="L225" s="16">
        <f t="shared" si="32"/>
        <v>46240021025.835281</v>
      </c>
      <c r="M225" s="17">
        <f>VLOOKUP(B225,Encargos!$A$8:$B$652,2,0)</f>
        <v>2.4659999999999999E-3</v>
      </c>
    </row>
    <row r="226" spans="1:13" x14ac:dyDescent="0.3">
      <c r="A226">
        <f t="shared" si="37"/>
        <v>144</v>
      </c>
      <c r="B226" s="1">
        <v>51318</v>
      </c>
      <c r="C226" s="16">
        <f t="shared" si="33"/>
        <v>46240021025.835281</v>
      </c>
      <c r="D226" s="16">
        <f t="shared" si="29"/>
        <v>114027891.84970979</v>
      </c>
      <c r="E226" s="16">
        <f t="shared" si="30"/>
        <v>46354048917.68499</v>
      </c>
      <c r="F226" s="16">
        <v>0</v>
      </c>
      <c r="G226" s="29">
        <v>0</v>
      </c>
      <c r="H226" s="16">
        <f t="shared" si="31"/>
        <v>154513496.39228332</v>
      </c>
      <c r="I226" s="18">
        <f t="shared" si="35"/>
        <v>405842848.4144215</v>
      </c>
      <c r="J226" s="16">
        <f t="shared" si="36"/>
        <v>154513496.39228332</v>
      </c>
      <c r="K226" s="19">
        <f t="shared" si="34"/>
        <v>251329352.02213818</v>
      </c>
      <c r="L226" s="16">
        <f t="shared" si="32"/>
        <v>46102719565.662849</v>
      </c>
      <c r="M226" s="17">
        <f>VLOOKUP(B226,Encargos!$A$8:$B$652,2,0)</f>
        <v>2.4659999999999999E-3</v>
      </c>
    </row>
    <row r="227" spans="1:13" x14ac:dyDescent="0.3">
      <c r="A227">
        <f t="shared" si="37"/>
        <v>143</v>
      </c>
      <c r="B227" s="1">
        <v>51349</v>
      </c>
      <c r="C227" s="16">
        <f t="shared" si="33"/>
        <v>46102719565.662849</v>
      </c>
      <c r="D227" s="16">
        <f t="shared" si="29"/>
        <v>113689306.44892459</v>
      </c>
      <c r="E227" s="16">
        <f t="shared" si="30"/>
        <v>46216408872.111771</v>
      </c>
      <c r="F227" s="16">
        <v>0</v>
      </c>
      <c r="G227" s="29">
        <v>0</v>
      </c>
      <c r="H227" s="16">
        <f t="shared" si="31"/>
        <v>154054696.24037257</v>
      </c>
      <c r="I227" s="18">
        <f t="shared" si="35"/>
        <v>406843656.87861139</v>
      </c>
      <c r="J227" s="16">
        <f t="shared" si="36"/>
        <v>154054696.24037257</v>
      </c>
      <c r="K227" s="19">
        <f t="shared" si="34"/>
        <v>252788960.63823882</v>
      </c>
      <c r="L227" s="16">
        <f t="shared" si="32"/>
        <v>45963619911.473534</v>
      </c>
      <c r="M227" s="17">
        <f>VLOOKUP(B227,Encargos!$A$8:$B$652,2,0)</f>
        <v>2.4659999999999999E-3</v>
      </c>
    </row>
    <row r="228" spans="1:13" x14ac:dyDescent="0.3">
      <c r="A228">
        <f t="shared" si="37"/>
        <v>142</v>
      </c>
      <c r="B228" s="1">
        <v>51380</v>
      </c>
      <c r="C228" s="16">
        <f t="shared" si="33"/>
        <v>45963619911.473534</v>
      </c>
      <c r="D228" s="16">
        <f t="shared" si="29"/>
        <v>113346286.70169373</v>
      </c>
      <c r="E228" s="16">
        <f t="shared" si="30"/>
        <v>46076966198.175224</v>
      </c>
      <c r="F228" s="16">
        <v>0</v>
      </c>
      <c r="G228" s="29">
        <v>0</v>
      </c>
      <c r="H228" s="16">
        <f t="shared" si="31"/>
        <v>153589887.32725075</v>
      </c>
      <c r="I228" s="18">
        <f t="shared" si="35"/>
        <v>407846933.336474</v>
      </c>
      <c r="J228" s="16">
        <f t="shared" si="36"/>
        <v>153589887.32725075</v>
      </c>
      <c r="K228" s="19">
        <f t="shared" si="34"/>
        <v>254257046.00922325</v>
      </c>
      <c r="L228" s="16">
        <f t="shared" si="32"/>
        <v>45822709152.166</v>
      </c>
      <c r="M228" s="17">
        <f>VLOOKUP(B228,Encargos!$A$8:$B$652,2,0)</f>
        <v>2.4659999999999999E-3</v>
      </c>
    </row>
    <row r="229" spans="1:13" x14ac:dyDescent="0.3">
      <c r="A229">
        <f t="shared" si="37"/>
        <v>141</v>
      </c>
      <c r="B229" s="1">
        <v>51410</v>
      </c>
      <c r="C229" s="16">
        <f t="shared" si="33"/>
        <v>45822709152.166</v>
      </c>
      <c r="D229" s="16">
        <f t="shared" si="29"/>
        <v>112998800.76924135</v>
      </c>
      <c r="E229" s="16">
        <f t="shared" si="30"/>
        <v>45935707952.935242</v>
      </c>
      <c r="F229" s="16">
        <v>0</v>
      </c>
      <c r="G229" s="29">
        <v>0</v>
      </c>
      <c r="H229" s="16">
        <f t="shared" si="31"/>
        <v>153119026.50978416</v>
      </c>
      <c r="I229" s="18">
        <f t="shared" si="35"/>
        <v>408852683.87408179</v>
      </c>
      <c r="J229" s="16">
        <f t="shared" si="36"/>
        <v>153119026.50978416</v>
      </c>
      <c r="K229" s="19">
        <f t="shared" si="34"/>
        <v>255733657.36429763</v>
      </c>
      <c r="L229" s="16">
        <f t="shared" si="32"/>
        <v>45679974295.570938</v>
      </c>
      <c r="M229" s="17">
        <f>VLOOKUP(B229,Encargos!$A$8:$B$652,2,0)</f>
        <v>2.4659999999999999E-3</v>
      </c>
    </row>
    <row r="230" spans="1:13" x14ac:dyDescent="0.3">
      <c r="A230">
        <f t="shared" si="37"/>
        <v>140</v>
      </c>
      <c r="B230" s="1">
        <v>51441</v>
      </c>
      <c r="C230" s="16">
        <f t="shared" si="33"/>
        <v>45679974295.570938</v>
      </c>
      <c r="D230" s="16">
        <f t="shared" si="29"/>
        <v>112646816.61287794</v>
      </c>
      <c r="E230" s="16">
        <f t="shared" si="30"/>
        <v>45792621112.183815</v>
      </c>
      <c r="F230" s="16">
        <v>0</v>
      </c>
      <c r="G230" s="29">
        <v>0</v>
      </c>
      <c r="H230" s="16">
        <f t="shared" si="31"/>
        <v>152642070.37394607</v>
      </c>
      <c r="I230" s="18">
        <f t="shared" si="35"/>
        <v>409860914.59251523</v>
      </c>
      <c r="J230" s="16">
        <f t="shared" si="36"/>
        <v>152642070.37394607</v>
      </c>
      <c r="K230" s="19">
        <f t="shared" si="34"/>
        <v>257218844.21856916</v>
      </c>
      <c r="L230" s="16">
        <f t="shared" si="32"/>
        <v>45535402267.965248</v>
      </c>
      <c r="M230" s="17">
        <f>VLOOKUP(B230,Encargos!$A$8:$B$652,2,0)</f>
        <v>2.4659999999999999E-3</v>
      </c>
    </row>
    <row r="231" spans="1:13" x14ac:dyDescent="0.3">
      <c r="A231">
        <f t="shared" si="37"/>
        <v>139</v>
      </c>
      <c r="B231" s="1">
        <v>51471</v>
      </c>
      <c r="C231" s="16">
        <f t="shared" si="33"/>
        <v>45535402267.965248</v>
      </c>
      <c r="D231" s="16">
        <f t="shared" si="29"/>
        <v>112290301.99280229</v>
      </c>
      <c r="E231" s="16">
        <f t="shared" si="30"/>
        <v>45647692569.958054</v>
      </c>
      <c r="F231" s="16">
        <v>0</v>
      </c>
      <c r="G231" s="29">
        <v>0</v>
      </c>
      <c r="H231" s="16">
        <f t="shared" si="31"/>
        <v>152158975.23319352</v>
      </c>
      <c r="I231" s="18">
        <f t="shared" si="35"/>
        <v>410871631.60790044</v>
      </c>
      <c r="J231" s="16">
        <f t="shared" si="36"/>
        <v>152158975.23319352</v>
      </c>
      <c r="K231" s="19">
        <f t="shared" si="34"/>
        <v>258712656.37470692</v>
      </c>
      <c r="L231" s="16">
        <f t="shared" si="32"/>
        <v>45388979913.583344</v>
      </c>
      <c r="M231" s="17">
        <f>VLOOKUP(B231,Encargos!$A$8:$B$652,2,0)</f>
        <v>2.4659999999999999E-3</v>
      </c>
    </row>
    <row r="232" spans="1:13" x14ac:dyDescent="0.3">
      <c r="A232">
        <f t="shared" si="37"/>
        <v>138</v>
      </c>
      <c r="B232" s="1">
        <v>51502</v>
      </c>
      <c r="C232" s="16">
        <f t="shared" si="33"/>
        <v>45388979913.583344</v>
      </c>
      <c r="D232" s="16">
        <f t="shared" si="29"/>
        <v>111929224.46689652</v>
      </c>
      <c r="E232" s="16">
        <f t="shared" si="30"/>
        <v>45500909138.05024</v>
      </c>
      <c r="F232" s="16">
        <v>0</v>
      </c>
      <c r="G232" s="29">
        <v>0</v>
      </c>
      <c r="H232" s="16">
        <f t="shared" si="31"/>
        <v>151669697.12683415</v>
      </c>
      <c r="I232" s="18">
        <f t="shared" si="35"/>
        <v>411884841.05144548</v>
      </c>
      <c r="J232" s="16">
        <f t="shared" si="36"/>
        <v>151669697.12683415</v>
      </c>
      <c r="K232" s="19">
        <f t="shared" si="34"/>
        <v>260215143.92461133</v>
      </c>
      <c r="L232" s="16">
        <f t="shared" si="32"/>
        <v>45240693994.125626</v>
      </c>
      <c r="M232" s="17">
        <f>VLOOKUP(B232,Encargos!$A$8:$B$652,2,0)</f>
        <v>2.4659999999999999E-3</v>
      </c>
    </row>
    <row r="233" spans="1:13" x14ac:dyDescent="0.3">
      <c r="A233">
        <f t="shared" si="37"/>
        <v>137</v>
      </c>
      <c r="B233" s="1">
        <v>51533</v>
      </c>
      <c r="C233" s="16">
        <f t="shared" si="33"/>
        <v>45240693994.125626</v>
      </c>
      <c r="D233" s="16">
        <f t="shared" si="29"/>
        <v>111563551.38951379</v>
      </c>
      <c r="E233" s="16">
        <f t="shared" si="30"/>
        <v>45352257545.515137</v>
      </c>
      <c r="F233" s="16">
        <v>0</v>
      </c>
      <c r="G233" s="29">
        <v>0</v>
      </c>
      <c r="H233" s="16">
        <f t="shared" si="31"/>
        <v>151174191.81838381</v>
      </c>
      <c r="I233" s="18">
        <f t="shared" si="35"/>
        <v>412900549.06947833</v>
      </c>
      <c r="J233" s="16">
        <f t="shared" si="36"/>
        <v>151174191.81838381</v>
      </c>
      <c r="K233" s="19">
        <f t="shared" si="34"/>
        <v>261726357.25109452</v>
      </c>
      <c r="L233" s="16">
        <f t="shared" si="32"/>
        <v>45090531188.264038</v>
      </c>
      <c r="M233" s="17">
        <f>VLOOKUP(B233,Encargos!$A$8:$B$652,2,0)</f>
        <v>2.4659999999999999E-3</v>
      </c>
    </row>
    <row r="234" spans="1:13" x14ac:dyDescent="0.3">
      <c r="A234">
        <f t="shared" si="37"/>
        <v>136</v>
      </c>
      <c r="B234" s="1">
        <v>51561</v>
      </c>
      <c r="C234" s="16">
        <f t="shared" si="33"/>
        <v>45090531188.264038</v>
      </c>
      <c r="D234" s="16">
        <f t="shared" si="29"/>
        <v>111193249.91025911</v>
      </c>
      <c r="E234" s="16">
        <f t="shared" si="30"/>
        <v>45201724438.174294</v>
      </c>
      <c r="F234" s="16">
        <v>0</v>
      </c>
      <c r="G234" s="29">
        <v>0</v>
      </c>
      <c r="H234" s="16">
        <f t="shared" si="31"/>
        <v>150672414.79391432</v>
      </c>
      <c r="I234" s="18">
        <f t="shared" si="35"/>
        <v>413918761.82348359</v>
      </c>
      <c r="J234" s="16">
        <f t="shared" si="36"/>
        <v>150672414.79391432</v>
      </c>
      <c r="K234" s="19">
        <f t="shared" si="34"/>
        <v>263246347.02956927</v>
      </c>
      <c r="L234" s="16">
        <f t="shared" si="32"/>
        <v>44938478091.144722</v>
      </c>
      <c r="M234" s="17">
        <f>VLOOKUP(B234,Encargos!$A$8:$B$652,2,0)</f>
        <v>2.4659999999999999E-3</v>
      </c>
    </row>
    <row r="235" spans="1:13" x14ac:dyDescent="0.3">
      <c r="A235">
        <f t="shared" si="37"/>
        <v>135</v>
      </c>
      <c r="B235" s="1">
        <v>51592</v>
      </c>
      <c r="C235" s="16">
        <f t="shared" si="33"/>
        <v>44938478091.144722</v>
      </c>
      <c r="D235" s="16">
        <f t="shared" si="29"/>
        <v>110818286.97276288</v>
      </c>
      <c r="E235" s="16">
        <f t="shared" si="30"/>
        <v>45049296378.117485</v>
      </c>
      <c r="F235" s="16">
        <v>0</v>
      </c>
      <c r="G235" s="29">
        <v>0</v>
      </c>
      <c r="H235" s="16">
        <f t="shared" si="31"/>
        <v>150164321.26039162</v>
      </c>
      <c r="I235" s="18">
        <f t="shared" si="35"/>
        <v>414939485.4901402</v>
      </c>
      <c r="J235" s="16">
        <f t="shared" si="36"/>
        <v>150164321.26039162</v>
      </c>
      <c r="K235" s="19">
        <f t="shared" si="34"/>
        <v>264775164.22974858</v>
      </c>
      <c r="L235" s="16">
        <f t="shared" si="32"/>
        <v>44784521213.887733</v>
      </c>
      <c r="M235" s="17">
        <f>VLOOKUP(B235,Encargos!$A$8:$B$652,2,0)</f>
        <v>2.4659999999999999E-3</v>
      </c>
    </row>
    <row r="236" spans="1:13" x14ac:dyDescent="0.3">
      <c r="A236">
        <f t="shared" si="37"/>
        <v>134</v>
      </c>
      <c r="B236" s="1">
        <v>51622</v>
      </c>
      <c r="C236" s="16">
        <f t="shared" si="33"/>
        <v>44784521213.887733</v>
      </c>
      <c r="D236" s="16">
        <f t="shared" si="29"/>
        <v>110438629.31344715</v>
      </c>
      <c r="E236" s="16">
        <f t="shared" si="30"/>
        <v>44894959843.20118</v>
      </c>
      <c r="F236" s="16">
        <v>0</v>
      </c>
      <c r="G236" s="29">
        <v>0</v>
      </c>
      <c r="H236" s="16">
        <f t="shared" si="31"/>
        <v>149649866.14400393</v>
      </c>
      <c r="I236" s="18">
        <f t="shared" si="35"/>
        <v>415962726.26135886</v>
      </c>
      <c r="J236" s="16">
        <f t="shared" si="36"/>
        <v>149649866.14400393</v>
      </c>
      <c r="K236" s="19">
        <f t="shared" si="34"/>
        <v>266312860.11735493</v>
      </c>
      <c r="L236" s="16">
        <f t="shared" si="32"/>
        <v>44628646983.083824</v>
      </c>
      <c r="M236" s="17">
        <f>VLOOKUP(B236,Encargos!$A$8:$B$652,2,0)</f>
        <v>2.4659999999999999E-3</v>
      </c>
    </row>
    <row r="237" spans="1:13" x14ac:dyDescent="0.3">
      <c r="A237">
        <f t="shared" si="37"/>
        <v>133</v>
      </c>
      <c r="B237" s="1">
        <v>51653</v>
      </c>
      <c r="C237" s="16">
        <f t="shared" si="33"/>
        <v>44628646983.083824</v>
      </c>
      <c r="D237" s="16">
        <f t="shared" si="29"/>
        <v>110054243.46028471</v>
      </c>
      <c r="E237" s="16">
        <f t="shared" si="30"/>
        <v>44738701226.544106</v>
      </c>
      <c r="F237" s="16">
        <v>0</v>
      </c>
      <c r="G237" s="29">
        <v>0</v>
      </c>
      <c r="H237" s="16">
        <f t="shared" si="31"/>
        <v>149129004.08848035</v>
      </c>
      <c r="I237" s="18">
        <f t="shared" si="35"/>
        <v>416988490.3443194</v>
      </c>
      <c r="J237" s="16">
        <f t="shared" si="36"/>
        <v>149129004.08848035</v>
      </c>
      <c r="K237" s="19">
        <f t="shared" si="34"/>
        <v>267859486.25583905</v>
      </c>
      <c r="L237" s="16">
        <f t="shared" si="32"/>
        <v>44470841740.288261</v>
      </c>
      <c r="M237" s="17">
        <f>VLOOKUP(B237,Encargos!$A$8:$B$652,2,0)</f>
        <v>2.4659999999999999E-3</v>
      </c>
    </row>
    <row r="238" spans="1:13" x14ac:dyDescent="0.3">
      <c r="A238">
        <f t="shared" si="37"/>
        <v>132</v>
      </c>
      <c r="B238" s="1">
        <v>51683</v>
      </c>
      <c r="C238" s="16">
        <f t="shared" si="33"/>
        <v>44470841740.288261</v>
      </c>
      <c r="D238" s="16">
        <f t="shared" si="29"/>
        <v>109665095.73155084</v>
      </c>
      <c r="E238" s="16">
        <f t="shared" si="30"/>
        <v>44580506836.019814</v>
      </c>
      <c r="F238" s="16">
        <v>0</v>
      </c>
      <c r="G238" s="29">
        <v>0</v>
      </c>
      <c r="H238" s="16">
        <f t="shared" si="31"/>
        <v>148601689.45339939</v>
      </c>
      <c r="I238" s="18">
        <f t="shared" si="35"/>
        <v>418016783.96150833</v>
      </c>
      <c r="J238" s="16">
        <f t="shared" si="36"/>
        <v>148601689.45339939</v>
      </c>
      <c r="K238" s="19">
        <f t="shared" si="34"/>
        <v>269415094.50810897</v>
      </c>
      <c r="L238" s="16">
        <f t="shared" si="32"/>
        <v>44311091741.511703</v>
      </c>
      <c r="M238" s="17">
        <f>VLOOKUP(B238,Encargos!$A$8:$B$652,2,0)</f>
        <v>2.4659999999999999E-3</v>
      </c>
    </row>
    <row r="239" spans="1:13" x14ac:dyDescent="0.3">
      <c r="A239">
        <f t="shared" si="37"/>
        <v>131</v>
      </c>
      <c r="B239" s="1">
        <v>51714</v>
      </c>
      <c r="C239" s="16">
        <f t="shared" si="33"/>
        <v>44311091741.511703</v>
      </c>
      <c r="D239" s="16">
        <f t="shared" si="29"/>
        <v>109271152.23456785</v>
      </c>
      <c r="E239" s="16">
        <f t="shared" si="30"/>
        <v>44420362893.746269</v>
      </c>
      <c r="F239" s="16">
        <v>0</v>
      </c>
      <c r="G239" s="29">
        <v>0</v>
      </c>
      <c r="H239" s="16">
        <f t="shared" si="31"/>
        <v>148067876.31248757</v>
      </c>
      <c r="I239" s="18">
        <f t="shared" si="35"/>
        <v>419047613.35075754</v>
      </c>
      <c r="J239" s="16">
        <f t="shared" si="36"/>
        <v>148067876.31248757</v>
      </c>
      <c r="K239" s="19">
        <f t="shared" si="34"/>
        <v>270979737.03827</v>
      </c>
      <c r="L239" s="16">
        <f t="shared" si="32"/>
        <v>44149383156.708</v>
      </c>
      <c r="M239" s="17">
        <f>VLOOKUP(B239,Encargos!$A$8:$B$652,2,0)</f>
        <v>2.4659999999999999E-3</v>
      </c>
    </row>
    <row r="240" spans="1:13" x14ac:dyDescent="0.3">
      <c r="A240">
        <f t="shared" si="37"/>
        <v>130</v>
      </c>
      <c r="B240" s="1">
        <v>51745</v>
      </c>
      <c r="C240" s="16">
        <f t="shared" si="33"/>
        <v>44149383156.708</v>
      </c>
      <c r="D240" s="16">
        <f t="shared" si="29"/>
        <v>108872378.86444192</v>
      </c>
      <c r="E240" s="16">
        <f t="shared" si="30"/>
        <v>44258255535.572441</v>
      </c>
      <c r="F240" s="16">
        <v>0</v>
      </c>
      <c r="G240" s="29">
        <v>0</v>
      </c>
      <c r="H240" s="16">
        <f t="shared" si="31"/>
        <v>147527518.45190814</v>
      </c>
      <c r="I240" s="18">
        <f t="shared" si="35"/>
        <v>420080984.76528043</v>
      </c>
      <c r="J240" s="16">
        <f t="shared" si="36"/>
        <v>147527518.45190814</v>
      </c>
      <c r="K240" s="19">
        <f t="shared" si="34"/>
        <v>272553466.31337225</v>
      </c>
      <c r="L240" s="16">
        <f t="shared" si="32"/>
        <v>43985702069.259071</v>
      </c>
      <c r="M240" s="17">
        <f>VLOOKUP(B240,Encargos!$A$8:$B$652,2,0)</f>
        <v>2.4659999999999999E-3</v>
      </c>
    </row>
    <row r="241" spans="1:13" x14ac:dyDescent="0.3">
      <c r="A241">
        <f t="shared" si="37"/>
        <v>129</v>
      </c>
      <c r="B241" s="1">
        <v>51775</v>
      </c>
      <c r="C241" s="16">
        <f t="shared" si="33"/>
        <v>43985702069.259071</v>
      </c>
      <c r="D241" s="16">
        <f t="shared" si="29"/>
        <v>108468741.30279286</v>
      </c>
      <c r="E241" s="16">
        <f t="shared" si="30"/>
        <v>44094170810.561867</v>
      </c>
      <c r="F241" s="16">
        <v>0</v>
      </c>
      <c r="G241" s="29">
        <v>0</v>
      </c>
      <c r="H241" s="16">
        <f t="shared" si="31"/>
        <v>146980569.36853957</v>
      </c>
      <c r="I241" s="18">
        <f t="shared" si="35"/>
        <v>421116904.47371167</v>
      </c>
      <c r="J241" s="16">
        <f t="shared" si="36"/>
        <v>146980569.36853957</v>
      </c>
      <c r="K241" s="19">
        <f t="shared" si="34"/>
        <v>274136335.1051721</v>
      </c>
      <c r="L241" s="16">
        <f t="shared" si="32"/>
        <v>43820034475.456696</v>
      </c>
      <c r="M241" s="17">
        <f>VLOOKUP(B241,Encargos!$A$8:$B$652,2,0)</f>
        <v>2.4659999999999999E-3</v>
      </c>
    </row>
    <row r="242" spans="1:13" x14ac:dyDescent="0.3">
      <c r="A242">
        <f t="shared" si="37"/>
        <v>128</v>
      </c>
      <c r="B242" s="1">
        <v>51806</v>
      </c>
      <c r="C242" s="16">
        <f t="shared" si="33"/>
        <v>43820034475.456696</v>
      </c>
      <c r="D242" s="16">
        <f t="shared" si="29"/>
        <v>108060205.0164762</v>
      </c>
      <c r="E242" s="16">
        <f t="shared" si="30"/>
        <v>43928094680.473175</v>
      </c>
      <c r="F242" s="16">
        <v>0</v>
      </c>
      <c r="G242" s="29">
        <v>0</v>
      </c>
      <c r="H242" s="16">
        <f t="shared" si="31"/>
        <v>146426982.26824394</v>
      </c>
      <c r="I242" s="18">
        <f t="shared" si="35"/>
        <v>422155378.76014382</v>
      </c>
      <c r="J242" s="16">
        <f t="shared" si="36"/>
        <v>146426982.26824394</v>
      </c>
      <c r="K242" s="19">
        <f t="shared" si="34"/>
        <v>275728396.49189985</v>
      </c>
      <c r="L242" s="16">
        <f t="shared" si="32"/>
        <v>43652366283.98127</v>
      </c>
      <c r="M242" s="17">
        <f>VLOOKUP(B242,Encargos!$A$8:$B$652,2,0)</f>
        <v>2.4659999999999999E-3</v>
      </c>
    </row>
    <row r="243" spans="1:13" x14ac:dyDescent="0.3">
      <c r="A243">
        <f t="shared" si="37"/>
        <v>127</v>
      </c>
      <c r="B243" s="1">
        <v>51836</v>
      </c>
      <c r="C243" s="16">
        <f t="shared" si="33"/>
        <v>43652366283.98127</v>
      </c>
      <c r="D243" s="16">
        <f t="shared" si="29"/>
        <v>107646735.25629781</v>
      </c>
      <c r="E243" s="16">
        <f t="shared" si="30"/>
        <v>43760013019.237564</v>
      </c>
      <c r="F243" s="16">
        <v>0</v>
      </c>
      <c r="G243" s="29">
        <v>0</v>
      </c>
      <c r="H243" s="16">
        <f t="shared" si="31"/>
        <v>145866710.06412521</v>
      </c>
      <c r="I243" s="18">
        <f t="shared" si="35"/>
        <v>423196413.92416626</v>
      </c>
      <c r="J243" s="16">
        <f t="shared" si="36"/>
        <v>145866710.06412521</v>
      </c>
      <c r="K243" s="19">
        <f t="shared" si="34"/>
        <v>277329703.86004102</v>
      </c>
      <c r="L243" s="16">
        <f t="shared" si="32"/>
        <v>43482683315.377525</v>
      </c>
      <c r="M243" s="17">
        <f>VLOOKUP(B243,Encargos!$A$8:$B$652,2,0)</f>
        <v>2.4659999999999999E-3</v>
      </c>
    </row>
    <row r="244" spans="1:13" x14ac:dyDescent="0.3">
      <c r="A244">
        <f t="shared" si="37"/>
        <v>126</v>
      </c>
      <c r="B244" s="1">
        <v>51867</v>
      </c>
      <c r="C244" s="16">
        <f t="shared" si="33"/>
        <v>43482683315.377525</v>
      </c>
      <c r="D244" s="16">
        <f t="shared" si="29"/>
        <v>107228297.05572097</v>
      </c>
      <c r="E244" s="16">
        <f t="shared" si="30"/>
        <v>43589911612.433243</v>
      </c>
      <c r="F244" s="16">
        <v>0</v>
      </c>
      <c r="G244" s="29">
        <v>0</v>
      </c>
      <c r="H244" s="16">
        <f t="shared" si="31"/>
        <v>145299705.3747775</v>
      </c>
      <c r="I244" s="18">
        <f t="shared" si="35"/>
        <v>424240016.28090328</v>
      </c>
      <c r="J244" s="16">
        <f t="shared" si="36"/>
        <v>145299705.3747775</v>
      </c>
      <c r="K244" s="19">
        <f t="shared" si="34"/>
        <v>278940310.90612578</v>
      </c>
      <c r="L244" s="16">
        <f t="shared" si="32"/>
        <v>43310971301.527115</v>
      </c>
      <c r="M244" s="17">
        <f>VLOOKUP(B244,Encargos!$A$8:$B$652,2,0)</f>
        <v>2.4659999999999999E-3</v>
      </c>
    </row>
    <row r="245" spans="1:13" x14ac:dyDescent="0.3">
      <c r="A245">
        <f t="shared" si="37"/>
        <v>125</v>
      </c>
      <c r="B245" s="1">
        <v>51898</v>
      </c>
      <c r="C245" s="16">
        <f t="shared" si="33"/>
        <v>43310971301.527115</v>
      </c>
      <c r="D245" s="16">
        <f t="shared" si="29"/>
        <v>106804855.22956586</v>
      </c>
      <c r="E245" s="16">
        <f t="shared" si="30"/>
        <v>43417776156.756683</v>
      </c>
      <c r="F245" s="16">
        <v>0</v>
      </c>
      <c r="G245" s="29">
        <v>0</v>
      </c>
      <c r="H245" s="16">
        <f t="shared" si="31"/>
        <v>144725920.5225223</v>
      </c>
      <c r="I245" s="18">
        <f t="shared" si="35"/>
        <v>425286192.16105193</v>
      </c>
      <c r="J245" s="16">
        <f t="shared" si="36"/>
        <v>144725920.5225223</v>
      </c>
      <c r="K245" s="19">
        <f t="shared" si="34"/>
        <v>280560271.63852966</v>
      </c>
      <c r="L245" s="16">
        <f t="shared" si="32"/>
        <v>43137215885.118156</v>
      </c>
      <c r="M245" s="17">
        <f>VLOOKUP(B245,Encargos!$A$8:$B$652,2,0)</f>
        <v>2.4659999999999999E-3</v>
      </c>
    </row>
    <row r="246" spans="1:13" x14ac:dyDescent="0.3">
      <c r="A246">
        <f t="shared" si="37"/>
        <v>124</v>
      </c>
      <c r="B246" s="1">
        <v>51926</v>
      </c>
      <c r="C246" s="16">
        <f t="shared" si="33"/>
        <v>43137215885.118156</v>
      </c>
      <c r="D246" s="16">
        <f t="shared" si="29"/>
        <v>106376374.37270136</v>
      </c>
      <c r="E246" s="16">
        <f t="shared" si="30"/>
        <v>43243592259.49086</v>
      </c>
      <c r="F246" s="16">
        <v>0</v>
      </c>
      <c r="G246" s="29">
        <v>0</v>
      </c>
      <c r="H246" s="16">
        <f t="shared" si="31"/>
        <v>144145307.53163621</v>
      </c>
      <c r="I246" s="18">
        <f t="shared" si="35"/>
        <v>426334947.91092122</v>
      </c>
      <c r="J246" s="16">
        <f t="shared" si="36"/>
        <v>144145307.53163621</v>
      </c>
      <c r="K246" s="19">
        <f t="shared" si="34"/>
        <v>282189640.37928498</v>
      </c>
      <c r="L246" s="16">
        <f t="shared" si="32"/>
        <v>42961402619.11158</v>
      </c>
      <c r="M246" s="17">
        <f>VLOOKUP(B246,Encargos!$A$8:$B$652,2,0)</f>
        <v>2.4659999999999999E-3</v>
      </c>
    </row>
    <row r="247" spans="1:13" x14ac:dyDescent="0.3">
      <c r="A247">
        <f t="shared" si="37"/>
        <v>123</v>
      </c>
      <c r="B247" s="1">
        <v>51957</v>
      </c>
      <c r="C247" s="16">
        <f t="shared" si="33"/>
        <v>42961402619.11158</v>
      </c>
      <c r="D247" s="16">
        <f t="shared" si="29"/>
        <v>105942818.85872915</v>
      </c>
      <c r="E247" s="16">
        <f t="shared" si="30"/>
        <v>43067345437.970306</v>
      </c>
      <c r="F247" s="16">
        <v>0</v>
      </c>
      <c r="G247" s="29">
        <v>0</v>
      </c>
      <c r="H247" s="16">
        <f t="shared" si="31"/>
        <v>143557818.12656769</v>
      </c>
      <c r="I247" s="18">
        <f t="shared" si="35"/>
        <v>427386289.89246958</v>
      </c>
      <c r="J247" s="16">
        <f t="shared" si="36"/>
        <v>143557818.12656769</v>
      </c>
      <c r="K247" s="19">
        <f t="shared" si="34"/>
        <v>283828471.76590192</v>
      </c>
      <c r="L247" s="16">
        <f t="shared" si="32"/>
        <v>42783516966.204399</v>
      </c>
      <c r="M247" s="17">
        <f>VLOOKUP(B247,Encargos!$A$8:$B$652,2,0)</f>
        <v>2.4659999999999999E-3</v>
      </c>
    </row>
    <row r="248" spans="1:13" x14ac:dyDescent="0.3">
      <c r="A248">
        <f t="shared" si="37"/>
        <v>122</v>
      </c>
      <c r="B248" s="1">
        <v>51987</v>
      </c>
      <c r="C248" s="16">
        <f t="shared" si="33"/>
        <v>42783516966.204399</v>
      </c>
      <c r="D248" s="16">
        <f t="shared" si="29"/>
        <v>105504152.83866005</v>
      </c>
      <c r="E248" s="16">
        <f t="shared" si="30"/>
        <v>42889021119.04306</v>
      </c>
      <c r="F248" s="16">
        <v>0</v>
      </c>
      <c r="G248" s="29">
        <v>0</v>
      </c>
      <c r="H248" s="16">
        <f t="shared" si="31"/>
        <v>142963403.73014355</v>
      </c>
      <c r="I248" s="18">
        <f t="shared" si="35"/>
        <v>428440224.48334432</v>
      </c>
      <c r="J248" s="16">
        <f t="shared" si="36"/>
        <v>142963403.73014355</v>
      </c>
      <c r="K248" s="19">
        <f t="shared" si="34"/>
        <v>285476820.75320077</v>
      </c>
      <c r="L248" s="16">
        <f t="shared" si="32"/>
        <v>42603544298.289856</v>
      </c>
      <c r="M248" s="17">
        <f>VLOOKUP(B248,Encargos!$A$8:$B$652,2,0)</f>
        <v>2.4659999999999999E-3</v>
      </c>
    </row>
    <row r="249" spans="1:13" x14ac:dyDescent="0.3">
      <c r="A249">
        <f t="shared" si="37"/>
        <v>121</v>
      </c>
      <c r="B249" s="1">
        <v>52018</v>
      </c>
      <c r="C249" s="16">
        <f t="shared" si="33"/>
        <v>42603544298.289856</v>
      </c>
      <c r="D249" s="16">
        <f t="shared" si="29"/>
        <v>105060340.23958278</v>
      </c>
      <c r="E249" s="16">
        <f t="shared" si="30"/>
        <v>42708604638.529442</v>
      </c>
      <c r="F249" s="16">
        <v>0</v>
      </c>
      <c r="G249" s="29">
        <v>0</v>
      </c>
      <c r="H249" s="16">
        <f t="shared" si="31"/>
        <v>142362015.46176481</v>
      </c>
      <c r="I249" s="18">
        <f t="shared" si="35"/>
        <v>429496758.07692027</v>
      </c>
      <c r="J249" s="16">
        <f t="shared" si="36"/>
        <v>142362015.46176481</v>
      </c>
      <c r="K249" s="19">
        <f t="shared" si="34"/>
        <v>287134742.61515546</v>
      </c>
      <c r="L249" s="16">
        <f t="shared" si="32"/>
        <v>42421469895.914284</v>
      </c>
      <c r="M249" s="17">
        <f>VLOOKUP(B249,Encargos!$A$8:$B$652,2,0)</f>
        <v>2.4659999999999999E-3</v>
      </c>
    </row>
    <row r="250" spans="1:13" x14ac:dyDescent="0.3">
      <c r="A250">
        <f t="shared" si="37"/>
        <v>120</v>
      </c>
      <c r="B250" s="1">
        <v>52048</v>
      </c>
      <c r="C250" s="16">
        <f t="shared" si="33"/>
        <v>42421469895.914284</v>
      </c>
      <c r="D250" s="16">
        <f t="shared" si="29"/>
        <v>104611344.76332462</v>
      </c>
      <c r="E250" s="16">
        <f t="shared" si="30"/>
        <v>42526081240.677605</v>
      </c>
      <c r="F250" s="16">
        <v>0</v>
      </c>
      <c r="G250" s="29">
        <v>0</v>
      </c>
      <c r="H250" s="16">
        <f t="shared" si="31"/>
        <v>141753604.13559201</v>
      </c>
      <c r="I250" s="18">
        <f t="shared" si="35"/>
        <v>430555897.08233786</v>
      </c>
      <c r="J250" s="16">
        <f t="shared" si="36"/>
        <v>141753604.13559201</v>
      </c>
      <c r="K250" s="19">
        <f t="shared" si="34"/>
        <v>288802292.94674587</v>
      </c>
      <c r="L250" s="16">
        <f t="shared" si="32"/>
        <v>42237278947.730858</v>
      </c>
      <c r="M250" s="17">
        <f>VLOOKUP(B250,Encargos!$A$8:$B$652,2,0)</f>
        <v>2.4659999999999999E-3</v>
      </c>
    </row>
    <row r="251" spans="1:13" x14ac:dyDescent="0.3">
      <c r="A251">
        <f t="shared" si="37"/>
        <v>119</v>
      </c>
      <c r="B251" s="1">
        <v>52079</v>
      </c>
      <c r="C251" s="16">
        <f t="shared" si="33"/>
        <v>42237278947.730858</v>
      </c>
      <c r="D251" s="16">
        <f t="shared" si="29"/>
        <v>104157129.88510428</v>
      </c>
      <c r="E251" s="16">
        <f t="shared" si="30"/>
        <v>42341436077.615959</v>
      </c>
      <c r="F251" s="16">
        <v>0</v>
      </c>
      <c r="G251" s="29">
        <v>0</v>
      </c>
      <c r="H251" s="16">
        <f t="shared" si="31"/>
        <v>141138120.25871986</v>
      </c>
      <c r="I251" s="18">
        <f t="shared" si="35"/>
        <v>431617647.9245429</v>
      </c>
      <c r="J251" s="16">
        <f t="shared" si="36"/>
        <v>141138120.25871986</v>
      </c>
      <c r="K251" s="19">
        <f t="shared" si="34"/>
        <v>290479527.66582304</v>
      </c>
      <c r="L251" s="16">
        <f t="shared" si="32"/>
        <v>42050956549.950134</v>
      </c>
      <c r="M251" s="17">
        <f>VLOOKUP(B251,Encargos!$A$8:$B$652,2,0)</f>
        <v>2.4659999999999999E-3</v>
      </c>
    </row>
    <row r="252" spans="1:13" x14ac:dyDescent="0.3">
      <c r="A252">
        <f t="shared" si="37"/>
        <v>118</v>
      </c>
      <c r="B252" s="1">
        <v>52110</v>
      </c>
      <c r="C252" s="16">
        <f t="shared" si="33"/>
        <v>42050956549.950134</v>
      </c>
      <c r="D252" s="16">
        <f t="shared" si="29"/>
        <v>103697658.85217702</v>
      </c>
      <c r="E252" s="16">
        <f t="shared" si="30"/>
        <v>42154654208.802315</v>
      </c>
      <c r="F252" s="16">
        <v>0</v>
      </c>
      <c r="G252" s="29">
        <v>0</v>
      </c>
      <c r="H252" s="16">
        <f t="shared" si="31"/>
        <v>140515514.02934107</v>
      </c>
      <c r="I252" s="18">
        <f t="shared" si="35"/>
        <v>432682017.04432482</v>
      </c>
      <c r="J252" s="16">
        <f t="shared" si="36"/>
        <v>140515514.02934107</v>
      </c>
      <c r="K252" s="19">
        <f t="shared" si="34"/>
        <v>292166503.01498377</v>
      </c>
      <c r="L252" s="16">
        <f t="shared" si="32"/>
        <v>41862487705.787331</v>
      </c>
      <c r="M252" s="17">
        <f>VLOOKUP(B252,Encargos!$A$8:$B$652,2,0)</f>
        <v>2.4659999999999999E-3</v>
      </c>
    </row>
    <row r="253" spans="1:13" x14ac:dyDescent="0.3">
      <c r="A253">
        <f t="shared" si="37"/>
        <v>117</v>
      </c>
      <c r="B253" s="1">
        <v>52140</v>
      </c>
      <c r="C253" s="16">
        <f t="shared" si="33"/>
        <v>41862487705.787331</v>
      </c>
      <c r="D253" s="16">
        <f t="shared" si="29"/>
        <v>103232894.68247156</v>
      </c>
      <c r="E253" s="16">
        <f t="shared" si="30"/>
        <v>41965720600.469803</v>
      </c>
      <c r="F253" s="16">
        <v>0</v>
      </c>
      <c r="G253" s="29">
        <v>0</v>
      </c>
      <c r="H253" s="16">
        <f t="shared" si="31"/>
        <v>139885735.33489937</v>
      </c>
      <c r="I253" s="18">
        <f t="shared" si="35"/>
        <v>433749010.89835614</v>
      </c>
      <c r="J253" s="16">
        <f t="shared" si="36"/>
        <v>139885735.33489937</v>
      </c>
      <c r="K253" s="19">
        <f t="shared" si="34"/>
        <v>293863275.56345677</v>
      </c>
      <c r="L253" s="16">
        <f t="shared" si="32"/>
        <v>41671857324.906349</v>
      </c>
      <c r="M253" s="17">
        <f>VLOOKUP(B253,Encargos!$A$8:$B$652,2,0)</f>
        <v>2.4659999999999999E-3</v>
      </c>
    </row>
    <row r="254" spans="1:13" x14ac:dyDescent="0.3">
      <c r="A254">
        <f t="shared" si="37"/>
        <v>116</v>
      </c>
      <c r="B254" s="1">
        <v>52171</v>
      </c>
      <c r="C254" s="16">
        <f t="shared" si="33"/>
        <v>41671857324.906349</v>
      </c>
      <c r="D254" s="16">
        <f t="shared" si="29"/>
        <v>102762800.16321905</v>
      </c>
      <c r="E254" s="16">
        <f t="shared" si="30"/>
        <v>41774620125.069565</v>
      </c>
      <c r="F254" s="16">
        <v>0</v>
      </c>
      <c r="G254" s="29">
        <v>0</v>
      </c>
      <c r="H254" s="16">
        <f t="shared" si="31"/>
        <v>139248733.75023189</v>
      </c>
      <c r="I254" s="18">
        <f t="shared" si="35"/>
        <v>434818635.9592315</v>
      </c>
      <c r="J254" s="16">
        <f t="shared" si="36"/>
        <v>139248733.75023189</v>
      </c>
      <c r="K254" s="19">
        <f t="shared" si="34"/>
        <v>295569902.20899963</v>
      </c>
      <c r="L254" s="16">
        <f t="shared" si="32"/>
        <v>41479050222.860565</v>
      </c>
      <c r="M254" s="17">
        <f>VLOOKUP(B254,Encargos!$A$8:$B$652,2,0)</f>
        <v>2.4659999999999999E-3</v>
      </c>
    </row>
    <row r="255" spans="1:13" x14ac:dyDescent="0.3">
      <c r="A255">
        <f t="shared" si="37"/>
        <v>115</v>
      </c>
      <c r="B255" s="1">
        <v>52201</v>
      </c>
      <c r="C255" s="16">
        <f t="shared" si="33"/>
        <v>41479050222.860565</v>
      </c>
      <c r="D255" s="16">
        <f t="shared" si="29"/>
        <v>102287337.84957415</v>
      </c>
      <c r="E255" s="16">
        <f t="shared" si="30"/>
        <v>41581337560.710136</v>
      </c>
      <c r="F255" s="16">
        <v>0</v>
      </c>
      <c r="G255" s="29">
        <v>0</v>
      </c>
      <c r="H255" s="16">
        <f t="shared" si="31"/>
        <v>138604458.53570047</v>
      </c>
      <c r="I255" s="18">
        <f t="shared" si="35"/>
        <v>435890898.71550691</v>
      </c>
      <c r="J255" s="16">
        <f t="shared" si="36"/>
        <v>138604458.53570047</v>
      </c>
      <c r="K255" s="19">
        <f t="shared" si="34"/>
        <v>297286440.17980647</v>
      </c>
      <c r="L255" s="16">
        <f t="shared" si="32"/>
        <v>41284051120.530327</v>
      </c>
      <c r="M255" s="17">
        <f>VLOOKUP(B255,Encargos!$A$8:$B$652,2,0)</f>
        <v>2.4659999999999999E-3</v>
      </c>
    </row>
    <row r="256" spans="1:13" x14ac:dyDescent="0.3">
      <c r="A256">
        <f t="shared" si="37"/>
        <v>114</v>
      </c>
      <c r="B256" s="1">
        <v>52232</v>
      </c>
      <c r="C256" s="16">
        <f t="shared" si="33"/>
        <v>41284051120.530327</v>
      </c>
      <c r="D256" s="16">
        <f t="shared" si="29"/>
        <v>101806470.06322779</v>
      </c>
      <c r="E256" s="16">
        <f t="shared" si="30"/>
        <v>41385857590.593552</v>
      </c>
      <c r="F256" s="16">
        <v>0</v>
      </c>
      <c r="G256" s="29">
        <v>0</v>
      </c>
      <c r="H256" s="16">
        <f t="shared" si="31"/>
        <v>137952858.63531184</v>
      </c>
      <c r="I256" s="18">
        <f t="shared" si="35"/>
        <v>436965805.67173928</v>
      </c>
      <c r="J256" s="16">
        <f t="shared" si="36"/>
        <v>137952858.63531184</v>
      </c>
      <c r="K256" s="19">
        <f t="shared" si="34"/>
        <v>299012947.03642744</v>
      </c>
      <c r="L256" s="16">
        <f t="shared" si="32"/>
        <v>41086844643.557129</v>
      </c>
      <c r="M256" s="17">
        <f>VLOOKUP(B256,Encargos!$A$8:$B$652,2,0)</f>
        <v>2.4659999999999999E-3</v>
      </c>
    </row>
    <row r="257" spans="1:13" x14ac:dyDescent="0.3">
      <c r="A257">
        <f t="shared" si="37"/>
        <v>113</v>
      </c>
      <c r="B257" s="1">
        <v>52263</v>
      </c>
      <c r="C257" s="16">
        <f t="shared" si="33"/>
        <v>41086844643.557129</v>
      </c>
      <c r="D257" s="16">
        <f t="shared" si="29"/>
        <v>101320158.89101188</v>
      </c>
      <c r="E257" s="16">
        <f t="shared" si="30"/>
        <v>41188164802.448143</v>
      </c>
      <c r="F257" s="16">
        <v>0</v>
      </c>
      <c r="G257" s="29">
        <v>0</v>
      </c>
      <c r="H257" s="16">
        <f t="shared" si="31"/>
        <v>137293882.67482716</v>
      </c>
      <c r="I257" s="18">
        <f t="shared" si="35"/>
        <v>438043363.34852588</v>
      </c>
      <c r="J257" s="16">
        <f t="shared" si="36"/>
        <v>137293882.67482716</v>
      </c>
      <c r="K257" s="19">
        <f t="shared" si="34"/>
        <v>300749480.67369872</v>
      </c>
      <c r="L257" s="16">
        <f t="shared" si="32"/>
        <v>40887415321.774445</v>
      </c>
      <c r="M257" s="17">
        <f>VLOOKUP(B257,Encargos!$A$8:$B$652,2,0)</f>
        <v>2.4659999999999999E-3</v>
      </c>
    </row>
    <row r="258" spans="1:13" x14ac:dyDescent="0.3">
      <c r="A258">
        <f t="shared" si="37"/>
        <v>112</v>
      </c>
      <c r="B258" s="1">
        <v>52291</v>
      </c>
      <c r="C258" s="16">
        <f t="shared" si="33"/>
        <v>40887415321.774445</v>
      </c>
      <c r="D258" s="16">
        <f t="shared" si="29"/>
        <v>100828366.18349577</v>
      </c>
      <c r="E258" s="16">
        <f t="shared" si="30"/>
        <v>40988243687.957939</v>
      </c>
      <c r="F258" s="16">
        <v>0</v>
      </c>
      <c r="G258" s="29">
        <v>0</v>
      </c>
      <c r="H258" s="16">
        <f t="shared" si="31"/>
        <v>136627478.95985982</v>
      </c>
      <c r="I258" s="18">
        <f t="shared" si="35"/>
        <v>439123578.2825433</v>
      </c>
      <c r="J258" s="16">
        <f t="shared" si="36"/>
        <v>136627478.95985982</v>
      </c>
      <c r="K258" s="19">
        <f t="shared" si="34"/>
        <v>302496099.32268345</v>
      </c>
      <c r="L258" s="16">
        <f t="shared" si="32"/>
        <v>40685747588.635254</v>
      </c>
      <c r="M258" s="17">
        <f>VLOOKUP(B258,Encargos!$A$8:$B$652,2,0)</f>
        <v>2.4659999999999999E-3</v>
      </c>
    </row>
    <row r="259" spans="1:13" x14ac:dyDescent="0.3">
      <c r="A259">
        <f t="shared" si="37"/>
        <v>111</v>
      </c>
      <c r="B259" s="1">
        <v>52322</v>
      </c>
      <c r="C259" s="16">
        <f t="shared" si="33"/>
        <v>40685747588.635254</v>
      </c>
      <c r="D259" s="16">
        <f t="shared" si="29"/>
        <v>100331053.55357453</v>
      </c>
      <c r="E259" s="16">
        <f t="shared" si="30"/>
        <v>40786078642.188828</v>
      </c>
      <c r="F259" s="16">
        <v>0</v>
      </c>
      <c r="G259" s="29">
        <v>0</v>
      </c>
      <c r="H259" s="16">
        <f t="shared" si="31"/>
        <v>135953595.47396275</v>
      </c>
      <c r="I259" s="18">
        <f t="shared" si="35"/>
        <v>440206457.02658808</v>
      </c>
      <c r="J259" s="16">
        <f t="shared" si="36"/>
        <v>135953595.47396275</v>
      </c>
      <c r="K259" s="19">
        <f t="shared" si="34"/>
        <v>304252861.5526253</v>
      </c>
      <c r="L259" s="16">
        <f t="shared" si="32"/>
        <v>40481825780.6362</v>
      </c>
      <c r="M259" s="17">
        <f>VLOOKUP(B259,Encargos!$A$8:$B$652,2,0)</f>
        <v>2.4659999999999999E-3</v>
      </c>
    </row>
    <row r="260" spans="1:13" x14ac:dyDescent="0.3">
      <c r="A260">
        <f t="shared" si="37"/>
        <v>110</v>
      </c>
      <c r="B260" s="1">
        <v>52352</v>
      </c>
      <c r="C260" s="16">
        <f t="shared" si="33"/>
        <v>40481825780.6362</v>
      </c>
      <c r="D260" s="16">
        <f t="shared" si="29"/>
        <v>99828182.375048861</v>
      </c>
      <c r="E260" s="16">
        <f t="shared" si="30"/>
        <v>40581653963.011246</v>
      </c>
      <c r="F260" s="16">
        <v>0</v>
      </c>
      <c r="G260" s="29">
        <v>0</v>
      </c>
      <c r="H260" s="16">
        <f t="shared" si="31"/>
        <v>135272179.87670416</v>
      </c>
      <c r="I260" s="18">
        <f t="shared" si="35"/>
        <v>441292006.14961559</v>
      </c>
      <c r="J260" s="16">
        <f t="shared" si="36"/>
        <v>135272179.87670416</v>
      </c>
      <c r="K260" s="19">
        <f t="shared" si="34"/>
        <v>306019826.27291143</v>
      </c>
      <c r="L260" s="16">
        <f t="shared" si="32"/>
        <v>40275634136.738335</v>
      </c>
      <c r="M260" s="17">
        <f>VLOOKUP(B260,Encargos!$A$8:$B$652,2,0)</f>
        <v>2.4659999999999999E-3</v>
      </c>
    </row>
    <row r="261" spans="1:13" x14ac:dyDescent="0.3">
      <c r="A261">
        <f t="shared" si="37"/>
        <v>109</v>
      </c>
      <c r="B261" s="1">
        <v>52383</v>
      </c>
      <c r="C261" s="16">
        <f t="shared" si="33"/>
        <v>40275634136.738335</v>
      </c>
      <c r="D261" s="16">
        <f t="shared" ref="D261:D324" si="38">C261*M261</f>
        <v>99319713.781196728</v>
      </c>
      <c r="E261" s="16">
        <f t="shared" ref="E261:E324" si="39">C261+D261</f>
        <v>40374953850.519531</v>
      </c>
      <c r="F261" s="16">
        <v>0</v>
      </c>
      <c r="G261" s="29">
        <v>0</v>
      </c>
      <c r="H261" s="16">
        <f t="shared" ref="H261:H324" si="40">SUM(E261:G261)*$N$4</f>
        <v>134583179.50173178</v>
      </c>
      <c r="I261" s="18">
        <f t="shared" si="35"/>
        <v>442380232.23678052</v>
      </c>
      <c r="J261" s="16">
        <f t="shared" si="36"/>
        <v>134583179.50173178</v>
      </c>
      <c r="K261" s="19">
        <f t="shared" si="34"/>
        <v>307797052.73504877</v>
      </c>
      <c r="L261" s="16">
        <f t="shared" ref="L261:L324" si="41">SUM(E261:H261)-I261</f>
        <v>40067156797.784485</v>
      </c>
      <c r="M261" s="17">
        <f>VLOOKUP(B261,Encargos!$A$8:$B$652,2,0)</f>
        <v>2.4659999999999999E-3</v>
      </c>
    </row>
    <row r="262" spans="1:13" x14ac:dyDescent="0.3">
      <c r="A262">
        <f t="shared" si="37"/>
        <v>108</v>
      </c>
      <c r="B262" s="1">
        <v>52413</v>
      </c>
      <c r="C262" s="16">
        <f t="shared" si="33"/>
        <v>40067156797.784485</v>
      </c>
      <c r="D262" s="16">
        <f t="shared" si="38"/>
        <v>98805608.66333653</v>
      </c>
      <c r="E262" s="16">
        <f t="shared" si="39"/>
        <v>40165962406.447823</v>
      </c>
      <c r="F262" s="16">
        <v>0</v>
      </c>
      <c r="G262" s="29">
        <v>0</v>
      </c>
      <c r="H262" s="16">
        <f t="shared" si="40"/>
        <v>133886541.35482608</v>
      </c>
      <c r="I262" s="18">
        <f t="shared" si="35"/>
        <v>443471141.88947648</v>
      </c>
      <c r="J262" s="16">
        <f t="shared" si="36"/>
        <v>133886541.35482608</v>
      </c>
      <c r="K262" s="19">
        <f t="shared" si="34"/>
        <v>309584600.53465039</v>
      </c>
      <c r="L262" s="16">
        <f t="shared" si="41"/>
        <v>39856377805.913177</v>
      </c>
      <c r="M262" s="17">
        <f>VLOOKUP(B262,Encargos!$A$8:$B$652,2,0)</f>
        <v>2.4659999999999999E-3</v>
      </c>
    </row>
    <row r="263" spans="1:13" x14ac:dyDescent="0.3">
      <c r="A263">
        <f t="shared" si="37"/>
        <v>107</v>
      </c>
      <c r="B263" s="1">
        <v>52444</v>
      </c>
      <c r="C263" s="16">
        <f t="shared" ref="C263:C326" si="42">L262</f>
        <v>39856377805.913177</v>
      </c>
      <c r="D263" s="16">
        <f t="shared" si="38"/>
        <v>98285827.669381887</v>
      </c>
      <c r="E263" s="16">
        <f t="shared" si="39"/>
        <v>39954663633.582558</v>
      </c>
      <c r="F263" s="16">
        <v>0</v>
      </c>
      <c r="G263" s="29">
        <v>0</v>
      </c>
      <c r="H263" s="16">
        <f t="shared" si="40"/>
        <v>133182212.11194187</v>
      </c>
      <c r="I263" s="18">
        <f t="shared" si="35"/>
        <v>444564741.72537601</v>
      </c>
      <c r="J263" s="16">
        <f t="shared" si="36"/>
        <v>133182212.11194187</v>
      </c>
      <c r="K263" s="19">
        <f t="shared" ref="K263:K326" si="43">I263-J263</f>
        <v>311382529.61343414</v>
      </c>
      <c r="L263" s="16">
        <f t="shared" si="41"/>
        <v>39643281103.969124</v>
      </c>
      <c r="M263" s="17">
        <f>VLOOKUP(B263,Encargos!$A$8:$B$652,2,0)</f>
        <v>2.4659999999999999E-3</v>
      </c>
    </row>
    <row r="264" spans="1:13" x14ac:dyDescent="0.3">
      <c r="A264">
        <f t="shared" si="37"/>
        <v>106</v>
      </c>
      <c r="B264" s="1">
        <v>52475</v>
      </c>
      <c r="C264" s="16">
        <f t="shared" si="42"/>
        <v>39643281103.969124</v>
      </c>
      <c r="D264" s="16">
        <f t="shared" si="38"/>
        <v>97760331.202387854</v>
      </c>
      <c r="E264" s="16">
        <f t="shared" si="39"/>
        <v>39741041435.171509</v>
      </c>
      <c r="F264" s="16">
        <v>0</v>
      </c>
      <c r="G264" s="29">
        <v>0</v>
      </c>
      <c r="H264" s="16">
        <f t="shared" si="40"/>
        <v>132470138.11723837</v>
      </c>
      <c r="I264" s="18">
        <f t="shared" si="35"/>
        <v>445661038.37847072</v>
      </c>
      <c r="J264" s="16">
        <f t="shared" si="36"/>
        <v>132470138.11723837</v>
      </c>
      <c r="K264" s="19">
        <f t="shared" si="43"/>
        <v>313190900.26123238</v>
      </c>
      <c r="L264" s="16">
        <f t="shared" si="41"/>
        <v>39427850534.910278</v>
      </c>
      <c r="M264" s="17">
        <f>VLOOKUP(B264,Encargos!$A$8:$B$652,2,0)</f>
        <v>2.4659999999999999E-3</v>
      </c>
    </row>
    <row r="265" spans="1:13" x14ac:dyDescent="0.3">
      <c r="A265">
        <f t="shared" si="37"/>
        <v>105</v>
      </c>
      <c r="B265" s="1">
        <v>52505</v>
      </c>
      <c r="C265" s="16">
        <f t="shared" si="42"/>
        <v>39427850534.910278</v>
      </c>
      <c r="D265" s="16">
        <f t="shared" si="38"/>
        <v>97229079.419088736</v>
      </c>
      <c r="E265" s="16">
        <f t="shared" si="39"/>
        <v>39525079614.329369</v>
      </c>
      <c r="F265" s="16">
        <v>0</v>
      </c>
      <c r="G265" s="29">
        <v>0</v>
      </c>
      <c r="H265" s="16">
        <f t="shared" si="40"/>
        <v>131750265.3810979</v>
      </c>
      <c r="I265" s="18">
        <f t="shared" si="35"/>
        <v>446760038.49911201</v>
      </c>
      <c r="J265" s="16">
        <f t="shared" si="36"/>
        <v>131750265.3810979</v>
      </c>
      <c r="K265" s="19">
        <f t="shared" si="43"/>
        <v>315009773.1180141</v>
      </c>
      <c r="L265" s="16">
        <f t="shared" si="41"/>
        <v>39210069841.211349</v>
      </c>
      <c r="M265" s="17">
        <f>VLOOKUP(B265,Encargos!$A$8:$B$652,2,0)</f>
        <v>2.4659999999999999E-3</v>
      </c>
    </row>
    <row r="266" spans="1:13" x14ac:dyDescent="0.3">
      <c r="A266">
        <f t="shared" si="37"/>
        <v>104</v>
      </c>
      <c r="B266" s="1">
        <v>52536</v>
      </c>
      <c r="C266" s="16">
        <f t="shared" si="42"/>
        <v>39210069841.211349</v>
      </c>
      <c r="D266" s="16">
        <f t="shared" si="38"/>
        <v>96692032.228427187</v>
      </c>
      <c r="E266" s="16">
        <f t="shared" si="39"/>
        <v>39306761873.439774</v>
      </c>
      <c r="F266" s="16">
        <v>0</v>
      </c>
      <c r="G266" s="29">
        <v>0</v>
      </c>
      <c r="H266" s="16">
        <f t="shared" si="40"/>
        <v>131022539.57813258</v>
      </c>
      <c r="I266" s="18">
        <f t="shared" ref="I266:I329" si="44">PMT($N$4,A266,-SUM(E266:G266))</f>
        <v>447861748.75405073</v>
      </c>
      <c r="J266" s="16">
        <f t="shared" ref="J266:J329" si="45">H266</f>
        <v>131022539.57813258</v>
      </c>
      <c r="K266" s="19">
        <f t="shared" si="43"/>
        <v>316839209.17591816</v>
      </c>
      <c r="L266" s="16">
        <f t="shared" si="41"/>
        <v>38989922664.263855</v>
      </c>
      <c r="M266" s="17">
        <f>VLOOKUP(B266,Encargos!$A$8:$B$652,2,0)</f>
        <v>2.4659999999999999E-3</v>
      </c>
    </row>
    <row r="267" spans="1:13" x14ac:dyDescent="0.3">
      <c r="A267">
        <f t="shared" si="37"/>
        <v>103</v>
      </c>
      <c r="B267" s="1">
        <v>52566</v>
      </c>
      <c r="C267" s="16">
        <f t="shared" si="42"/>
        <v>38989922664.263855</v>
      </c>
      <c r="D267" s="16">
        <f t="shared" si="38"/>
        <v>96149149.290074661</v>
      </c>
      <c r="E267" s="16">
        <f t="shared" si="39"/>
        <v>39086071813.553932</v>
      </c>
      <c r="F267" s="16">
        <v>0</v>
      </c>
      <c r="G267" s="29">
        <v>0</v>
      </c>
      <c r="H267" s="16">
        <f t="shared" si="40"/>
        <v>130286906.04517978</v>
      </c>
      <c r="I267" s="18">
        <f t="shared" si="44"/>
        <v>448966175.8264783</v>
      </c>
      <c r="J267" s="16">
        <f t="shared" si="45"/>
        <v>130286906.04517978</v>
      </c>
      <c r="K267" s="19">
        <f t="shared" si="43"/>
        <v>318679269.78129852</v>
      </c>
      <c r="L267" s="16">
        <f t="shared" si="41"/>
        <v>38767392543.772636</v>
      </c>
      <c r="M267" s="17">
        <f>VLOOKUP(B267,Encargos!$A$8:$B$652,2,0)</f>
        <v>2.4659999999999999E-3</v>
      </c>
    </row>
    <row r="268" spans="1:13" x14ac:dyDescent="0.3">
      <c r="A268">
        <f t="shared" ref="A268:A331" si="46">A267-1</f>
        <v>102</v>
      </c>
      <c r="B268" s="1">
        <v>52597</v>
      </c>
      <c r="C268" s="16">
        <f t="shared" si="42"/>
        <v>38767392543.772636</v>
      </c>
      <c r="D268" s="16">
        <f t="shared" si="38"/>
        <v>95600390.012943313</v>
      </c>
      <c r="E268" s="16">
        <f t="shared" si="39"/>
        <v>38862992933.785583</v>
      </c>
      <c r="F268" s="16">
        <v>0</v>
      </c>
      <c r="G268" s="29">
        <v>0</v>
      </c>
      <c r="H268" s="16">
        <f t="shared" si="40"/>
        <v>129543309.77928528</v>
      </c>
      <c r="I268" s="18">
        <f t="shared" si="44"/>
        <v>450073326.41606641</v>
      </c>
      <c r="J268" s="16">
        <f t="shared" si="45"/>
        <v>129543309.77928528</v>
      </c>
      <c r="K268" s="19">
        <f t="shared" si="43"/>
        <v>320530016.6367811</v>
      </c>
      <c r="L268" s="16">
        <f t="shared" si="41"/>
        <v>38542462917.148796</v>
      </c>
      <c r="M268" s="17">
        <f>VLOOKUP(B268,Encargos!$A$8:$B$652,2,0)</f>
        <v>2.4659999999999999E-3</v>
      </c>
    </row>
    <row r="269" spans="1:13" x14ac:dyDescent="0.3">
      <c r="A269">
        <f t="shared" si="46"/>
        <v>101</v>
      </c>
      <c r="B269" s="1">
        <v>52628</v>
      </c>
      <c r="C269" s="16">
        <f t="shared" si="42"/>
        <v>38542462917.148796</v>
      </c>
      <c r="D269" s="16">
        <f t="shared" si="38"/>
        <v>95045713.553688928</v>
      </c>
      <c r="E269" s="16">
        <f t="shared" si="39"/>
        <v>38637508630.702484</v>
      </c>
      <c r="F269" s="16">
        <v>0</v>
      </c>
      <c r="G269" s="29">
        <v>0</v>
      </c>
      <c r="H269" s="16">
        <f t="shared" si="40"/>
        <v>128791695.43567495</v>
      </c>
      <c r="I269" s="18">
        <f t="shared" si="44"/>
        <v>451183207.23900843</v>
      </c>
      <c r="J269" s="16">
        <f t="shared" si="45"/>
        <v>128791695.43567495</v>
      </c>
      <c r="K269" s="19">
        <f t="shared" si="43"/>
        <v>322391511.80333346</v>
      </c>
      <c r="L269" s="16">
        <f t="shared" si="41"/>
        <v>38315117118.899155</v>
      </c>
      <c r="M269" s="17">
        <f>VLOOKUP(B269,Encargos!$A$8:$B$652,2,0)</f>
        <v>2.4659999999999999E-3</v>
      </c>
    </row>
    <row r="270" spans="1:13" x14ac:dyDescent="0.3">
      <c r="A270">
        <f t="shared" si="46"/>
        <v>100</v>
      </c>
      <c r="B270" s="1">
        <v>52657</v>
      </c>
      <c r="C270" s="16">
        <f t="shared" si="42"/>
        <v>38315117118.899155</v>
      </c>
      <c r="D270" s="16">
        <f t="shared" si="38"/>
        <v>94485078.815205306</v>
      </c>
      <c r="E270" s="16">
        <f t="shared" si="39"/>
        <v>38409602197.714363</v>
      </c>
      <c r="F270" s="16">
        <v>0</v>
      </c>
      <c r="G270" s="29">
        <v>0</v>
      </c>
      <c r="H270" s="16">
        <f t="shared" si="40"/>
        <v>128032007.32571456</v>
      </c>
      <c r="I270" s="18">
        <f t="shared" si="44"/>
        <v>452295825.02805984</v>
      </c>
      <c r="J270" s="16">
        <f t="shared" si="45"/>
        <v>128032007.32571456</v>
      </c>
      <c r="K270" s="19">
        <f t="shared" si="43"/>
        <v>324263817.70234525</v>
      </c>
      <c r="L270" s="16">
        <f t="shared" si="41"/>
        <v>38085338380.012016</v>
      </c>
      <c r="M270" s="17">
        <f>VLOOKUP(B270,Encargos!$A$8:$B$652,2,0)</f>
        <v>2.4659999999999999E-3</v>
      </c>
    </row>
    <row r="271" spans="1:13" x14ac:dyDescent="0.3">
      <c r="A271">
        <f t="shared" si="46"/>
        <v>99</v>
      </c>
      <c r="B271" s="1">
        <v>52688</v>
      </c>
      <c r="C271" s="16">
        <f t="shared" si="42"/>
        <v>38085338380.012016</v>
      </c>
      <c r="D271" s="16">
        <f t="shared" si="38"/>
        <v>93918444.445109621</v>
      </c>
      <c r="E271" s="16">
        <f t="shared" si="39"/>
        <v>38179256824.457123</v>
      </c>
      <c r="F271" s="16">
        <v>0</v>
      </c>
      <c r="G271" s="29">
        <v>0</v>
      </c>
      <c r="H271" s="16">
        <f t="shared" si="40"/>
        <v>127264189.41485709</v>
      </c>
      <c r="I271" s="18">
        <f t="shared" si="44"/>
        <v>453411186.53257895</v>
      </c>
      <c r="J271" s="16">
        <f t="shared" si="45"/>
        <v>127264189.41485709</v>
      </c>
      <c r="K271" s="19">
        <f t="shared" si="43"/>
        <v>326146997.11772186</v>
      </c>
      <c r="L271" s="16">
        <f t="shared" si="41"/>
        <v>37853109827.339401</v>
      </c>
      <c r="M271" s="17">
        <f>VLOOKUP(B271,Encargos!$A$8:$B$652,2,0)</f>
        <v>2.4659999999999999E-3</v>
      </c>
    </row>
    <row r="272" spans="1:13" x14ac:dyDescent="0.3">
      <c r="A272">
        <f t="shared" si="46"/>
        <v>98</v>
      </c>
      <c r="B272" s="1">
        <v>52718</v>
      </c>
      <c r="C272" s="16">
        <f t="shared" si="42"/>
        <v>37853109827.339401</v>
      </c>
      <c r="D272" s="16">
        <f t="shared" si="38"/>
        <v>93345768.834218964</v>
      </c>
      <c r="E272" s="16">
        <f t="shared" si="39"/>
        <v>37946455596.173622</v>
      </c>
      <c r="F272" s="16">
        <v>0</v>
      </c>
      <c r="G272" s="29">
        <v>0</v>
      </c>
      <c r="H272" s="16">
        <f t="shared" si="40"/>
        <v>126488185.32057875</v>
      </c>
      <c r="I272" s="18">
        <f t="shared" si="44"/>
        <v>454529298.51856828</v>
      </c>
      <c r="J272" s="16">
        <f t="shared" si="45"/>
        <v>126488185.32057875</v>
      </c>
      <c r="K272" s="19">
        <f t="shared" si="43"/>
        <v>328041113.19798952</v>
      </c>
      <c r="L272" s="16">
        <f t="shared" si="41"/>
        <v>37618414482.975632</v>
      </c>
      <c r="M272" s="17">
        <f>VLOOKUP(B272,Encargos!$A$8:$B$652,2,0)</f>
        <v>2.4659999999999999E-3</v>
      </c>
    </row>
    <row r="273" spans="1:13" x14ac:dyDescent="0.3">
      <c r="A273">
        <f t="shared" si="46"/>
        <v>97</v>
      </c>
      <c r="B273" s="1">
        <v>52749</v>
      </c>
      <c r="C273" s="16">
        <f t="shared" si="42"/>
        <v>37618414482.975632</v>
      </c>
      <c r="D273" s="16">
        <f t="shared" si="38"/>
        <v>92767010.115017906</v>
      </c>
      <c r="E273" s="16">
        <f t="shared" si="39"/>
        <v>37711181493.090652</v>
      </c>
      <c r="F273" s="16">
        <v>0</v>
      </c>
      <c r="G273" s="29">
        <v>0</v>
      </c>
      <c r="H273" s="16">
        <f t="shared" si="40"/>
        <v>125703938.31030218</v>
      </c>
      <c r="I273" s="18">
        <f t="shared" si="44"/>
        <v>455650167.76871526</v>
      </c>
      <c r="J273" s="16">
        <f t="shared" si="45"/>
        <v>125703938.31030218</v>
      </c>
      <c r="K273" s="19">
        <f t="shared" si="43"/>
        <v>329946229.45841306</v>
      </c>
      <c r="L273" s="16">
        <f t="shared" si="41"/>
        <v>37381235263.63224</v>
      </c>
      <c r="M273" s="17">
        <f>VLOOKUP(B273,Encargos!$A$8:$B$652,2,0)</f>
        <v>2.4659999999999999E-3</v>
      </c>
    </row>
    <row r="274" spans="1:13" x14ac:dyDescent="0.3">
      <c r="A274">
        <f t="shared" si="46"/>
        <v>96</v>
      </c>
      <c r="B274" s="1">
        <v>52779</v>
      </c>
      <c r="C274" s="16">
        <f t="shared" si="42"/>
        <v>37381235263.63224</v>
      </c>
      <c r="D274" s="16">
        <f t="shared" si="38"/>
        <v>92182126.160117105</v>
      </c>
      <c r="E274" s="16">
        <f t="shared" si="39"/>
        <v>37473417389.792358</v>
      </c>
      <c r="F274" s="16">
        <v>0</v>
      </c>
      <c r="G274" s="29">
        <v>0</v>
      </c>
      <c r="H274" s="16">
        <f t="shared" si="40"/>
        <v>124911391.29930787</v>
      </c>
      <c r="I274" s="18">
        <f t="shared" si="44"/>
        <v>456773801.08243287</v>
      </c>
      <c r="J274" s="16">
        <f t="shared" si="45"/>
        <v>124911391.29930787</v>
      </c>
      <c r="K274" s="19">
        <f t="shared" si="43"/>
        <v>331862409.78312498</v>
      </c>
      <c r="L274" s="16">
        <f t="shared" si="41"/>
        <v>37141554980.009232</v>
      </c>
      <c r="M274" s="17">
        <f>VLOOKUP(B274,Encargos!$A$8:$B$652,2,0)</f>
        <v>2.4659999999999999E-3</v>
      </c>
    </row>
    <row r="275" spans="1:13" x14ac:dyDescent="0.3">
      <c r="A275">
        <f t="shared" si="46"/>
        <v>95</v>
      </c>
      <c r="B275" s="1">
        <v>52810</v>
      </c>
      <c r="C275" s="16">
        <f t="shared" si="42"/>
        <v>37141554980.009232</v>
      </c>
      <c r="D275" s="16">
        <f t="shared" si="38"/>
        <v>91591074.580702767</v>
      </c>
      <c r="E275" s="16">
        <f t="shared" si="39"/>
        <v>37233146054.589935</v>
      </c>
      <c r="F275" s="16">
        <v>0</v>
      </c>
      <c r="G275" s="29">
        <v>0</v>
      </c>
      <c r="H275" s="16">
        <f t="shared" si="40"/>
        <v>124110486.84863313</v>
      </c>
      <c r="I275" s="18">
        <f t="shared" si="44"/>
        <v>457900205.27590215</v>
      </c>
      <c r="J275" s="16">
        <f t="shared" si="45"/>
        <v>124110486.84863313</v>
      </c>
      <c r="K275" s="19">
        <f t="shared" si="43"/>
        <v>333789718.42726904</v>
      </c>
      <c r="L275" s="16">
        <f t="shared" si="41"/>
        <v>36899356336.162666</v>
      </c>
      <c r="M275" s="17">
        <f>VLOOKUP(B275,Encargos!$A$8:$B$652,2,0)</f>
        <v>2.4659999999999999E-3</v>
      </c>
    </row>
    <row r="276" spans="1:13" x14ac:dyDescent="0.3">
      <c r="A276">
        <f t="shared" si="46"/>
        <v>94</v>
      </c>
      <c r="B276" s="1">
        <v>52841</v>
      </c>
      <c r="C276" s="16">
        <f t="shared" si="42"/>
        <v>36899356336.162666</v>
      </c>
      <c r="D276" s="16">
        <f t="shared" si="38"/>
        <v>90993812.724977136</v>
      </c>
      <c r="E276" s="16">
        <f t="shared" si="39"/>
        <v>36990350148.887642</v>
      </c>
      <c r="F276" s="16">
        <v>0</v>
      </c>
      <c r="G276" s="29">
        <v>0</v>
      </c>
      <c r="H276" s="16">
        <f t="shared" si="40"/>
        <v>123301167.16295882</v>
      </c>
      <c r="I276" s="18">
        <f t="shared" si="44"/>
        <v>459029387.18211246</v>
      </c>
      <c r="J276" s="16">
        <f t="shared" si="45"/>
        <v>123301167.16295882</v>
      </c>
      <c r="K276" s="19">
        <f t="shared" si="43"/>
        <v>335728220.01915365</v>
      </c>
      <c r="L276" s="16">
        <f t="shared" si="41"/>
        <v>36654621928.868484</v>
      </c>
      <c r="M276" s="17">
        <f>VLOOKUP(B276,Encargos!$A$8:$B$652,2,0)</f>
        <v>2.4659999999999999E-3</v>
      </c>
    </row>
    <row r="277" spans="1:13" x14ac:dyDescent="0.3">
      <c r="A277">
        <f t="shared" si="46"/>
        <v>93</v>
      </c>
      <c r="B277" s="1">
        <v>52871</v>
      </c>
      <c r="C277" s="16">
        <f t="shared" si="42"/>
        <v>36654621928.868484</v>
      </c>
      <c r="D277" s="16">
        <f t="shared" si="38"/>
        <v>90390297.676589683</v>
      </c>
      <c r="E277" s="16">
        <f t="shared" si="39"/>
        <v>36745012226.545074</v>
      </c>
      <c r="F277" s="16">
        <v>0</v>
      </c>
      <c r="G277" s="29">
        <v>0</v>
      </c>
      <c r="H277" s="16">
        <f t="shared" si="40"/>
        <v>122483374.08848359</v>
      </c>
      <c r="I277" s="18">
        <f t="shared" si="44"/>
        <v>460161353.65090358</v>
      </c>
      <c r="J277" s="16">
        <f t="shared" si="45"/>
        <v>122483374.08848359</v>
      </c>
      <c r="K277" s="19">
        <f t="shared" si="43"/>
        <v>337677979.56242001</v>
      </c>
      <c r="L277" s="16">
        <f t="shared" si="41"/>
        <v>36407334246.982658</v>
      </c>
      <c r="M277" s="17">
        <f>VLOOKUP(B277,Encargos!$A$8:$B$652,2,0)</f>
        <v>2.4659999999999999E-3</v>
      </c>
    </row>
    <row r="278" spans="1:13" x14ac:dyDescent="0.3">
      <c r="A278">
        <f t="shared" si="46"/>
        <v>92</v>
      </c>
      <c r="B278" s="1">
        <v>52902</v>
      </c>
      <c r="C278" s="16">
        <f t="shared" si="42"/>
        <v>36407334246.982658</v>
      </c>
      <c r="D278" s="16">
        <f t="shared" si="38"/>
        <v>89780486.253059238</v>
      </c>
      <c r="E278" s="16">
        <f t="shared" si="39"/>
        <v>36497114733.235718</v>
      </c>
      <c r="F278" s="16">
        <v>0</v>
      </c>
      <c r="G278" s="29">
        <v>0</v>
      </c>
      <c r="H278" s="16">
        <f t="shared" si="40"/>
        <v>121657049.11078574</v>
      </c>
      <c r="I278" s="18">
        <f t="shared" si="44"/>
        <v>461296111.5490067</v>
      </c>
      <c r="J278" s="16">
        <f t="shared" si="45"/>
        <v>121657049.11078574</v>
      </c>
      <c r="K278" s="19">
        <f t="shared" si="43"/>
        <v>339639062.43822098</v>
      </c>
      <c r="L278" s="16">
        <f t="shared" si="41"/>
        <v>36157475670.797501</v>
      </c>
      <c r="M278" s="17">
        <f>VLOOKUP(B278,Encargos!$A$8:$B$652,2,0)</f>
        <v>2.4659999999999999E-3</v>
      </c>
    </row>
    <row r="279" spans="1:13" x14ac:dyDescent="0.3">
      <c r="A279">
        <f t="shared" si="46"/>
        <v>91</v>
      </c>
      <c r="B279" s="1">
        <v>52932</v>
      </c>
      <c r="C279" s="16">
        <f t="shared" si="42"/>
        <v>36157475670.797501</v>
      </c>
      <c r="D279" s="16">
        <f t="shared" si="38"/>
        <v>89164335.00418663</v>
      </c>
      <c r="E279" s="16">
        <f t="shared" si="39"/>
        <v>36246640005.801689</v>
      </c>
      <c r="F279" s="16">
        <v>0</v>
      </c>
      <c r="G279" s="29">
        <v>0</v>
      </c>
      <c r="H279" s="16">
        <f t="shared" si="40"/>
        <v>120822133.35267231</v>
      </c>
      <c r="I279" s="18">
        <f t="shared" si="44"/>
        <v>462433667.76008672</v>
      </c>
      <c r="J279" s="16">
        <f t="shared" si="45"/>
        <v>120822133.35267231</v>
      </c>
      <c r="K279" s="19">
        <f t="shared" si="43"/>
        <v>341611534.40741444</v>
      </c>
      <c r="L279" s="16">
        <f t="shared" si="41"/>
        <v>35905028471.394272</v>
      </c>
      <c r="M279" s="17">
        <f>VLOOKUP(B279,Encargos!$A$8:$B$652,2,0)</f>
        <v>2.4659999999999999E-3</v>
      </c>
    </row>
    <row r="280" spans="1:13" x14ac:dyDescent="0.3">
      <c r="A280">
        <f t="shared" si="46"/>
        <v>90</v>
      </c>
      <c r="B280" s="1">
        <v>52963</v>
      </c>
      <c r="C280" s="16">
        <f t="shared" si="42"/>
        <v>35905028471.394272</v>
      </c>
      <c r="D280" s="16">
        <f t="shared" si="38"/>
        <v>88541800.210458264</v>
      </c>
      <c r="E280" s="16">
        <f t="shared" si="39"/>
        <v>35993570271.604729</v>
      </c>
      <c r="F280" s="16">
        <v>0</v>
      </c>
      <c r="G280" s="29">
        <v>0</v>
      </c>
      <c r="H280" s="16">
        <f t="shared" si="40"/>
        <v>119978567.57201578</v>
      </c>
      <c r="I280" s="18">
        <f t="shared" si="44"/>
        <v>463574029.18478292</v>
      </c>
      <c r="J280" s="16">
        <f t="shared" si="45"/>
        <v>119978567.57201578</v>
      </c>
      <c r="K280" s="19">
        <f t="shared" si="43"/>
        <v>343595461.61276716</v>
      </c>
      <c r="L280" s="16">
        <f t="shared" si="41"/>
        <v>35649974809.991959</v>
      </c>
      <c r="M280" s="17">
        <f>VLOOKUP(B280,Encargos!$A$8:$B$652,2,0)</f>
        <v>2.4659999999999999E-3</v>
      </c>
    </row>
    <row r="281" spans="1:13" x14ac:dyDescent="0.3">
      <c r="A281">
        <f t="shared" si="46"/>
        <v>89</v>
      </c>
      <c r="B281" s="1">
        <v>52994</v>
      </c>
      <c r="C281" s="16">
        <f t="shared" si="42"/>
        <v>35649974809.991959</v>
      </c>
      <c r="D281" s="16">
        <f t="shared" si="38"/>
        <v>87912837.881440163</v>
      </c>
      <c r="E281" s="16">
        <f t="shared" si="39"/>
        <v>35737887647.873398</v>
      </c>
      <c r="F281" s="16">
        <v>0</v>
      </c>
      <c r="G281" s="29">
        <v>0</v>
      </c>
      <c r="H281" s="16">
        <f t="shared" si="40"/>
        <v>119126292.159578</v>
      </c>
      <c r="I281" s="18">
        <f t="shared" si="44"/>
        <v>464717202.74075258</v>
      </c>
      <c r="J281" s="16">
        <f t="shared" si="45"/>
        <v>119126292.159578</v>
      </c>
      <c r="K281" s="19">
        <f t="shared" si="43"/>
        <v>345590910.58117461</v>
      </c>
      <c r="L281" s="16">
        <f t="shared" si="41"/>
        <v>35392296737.292221</v>
      </c>
      <c r="M281" s="17">
        <f>VLOOKUP(B281,Encargos!$A$8:$B$652,2,0)</f>
        <v>2.4659999999999999E-3</v>
      </c>
    </row>
    <row r="282" spans="1:13" x14ac:dyDescent="0.3">
      <c r="A282">
        <f t="shared" si="46"/>
        <v>88</v>
      </c>
      <c r="B282" s="1">
        <v>53022</v>
      </c>
      <c r="C282" s="16">
        <f t="shared" si="42"/>
        <v>35392296737.292221</v>
      </c>
      <c r="D282" s="16">
        <f t="shared" si="38"/>
        <v>87277403.75416261</v>
      </c>
      <c r="E282" s="16">
        <f t="shared" si="39"/>
        <v>35479574141.046387</v>
      </c>
      <c r="F282" s="16">
        <v>0</v>
      </c>
      <c r="G282" s="29">
        <v>0</v>
      </c>
      <c r="H282" s="16">
        <f t="shared" si="40"/>
        <v>118265247.1368213</v>
      </c>
      <c r="I282" s="18">
        <f t="shared" si="44"/>
        <v>465863195.36271119</v>
      </c>
      <c r="J282" s="16">
        <f t="shared" si="45"/>
        <v>118265247.1368213</v>
      </c>
      <c r="K282" s="19">
        <f t="shared" si="43"/>
        <v>347597948.22588992</v>
      </c>
      <c r="L282" s="16">
        <f t="shared" si="41"/>
        <v>35131976192.820496</v>
      </c>
      <c r="M282" s="17">
        <f>VLOOKUP(B282,Encargos!$A$8:$B$652,2,0)</f>
        <v>2.4659999999999999E-3</v>
      </c>
    </row>
    <row r="283" spans="1:13" x14ac:dyDescent="0.3">
      <c r="A283">
        <f t="shared" si="46"/>
        <v>87</v>
      </c>
      <c r="B283" s="1">
        <v>53053</v>
      </c>
      <c r="C283" s="16">
        <f t="shared" si="42"/>
        <v>35131976192.820496</v>
      </c>
      <c r="D283" s="16">
        <f t="shared" si="38"/>
        <v>86635453.291495338</v>
      </c>
      <c r="E283" s="16">
        <f t="shared" si="39"/>
        <v>35218611646.111992</v>
      </c>
      <c r="F283" s="16">
        <v>0</v>
      </c>
      <c r="G283" s="29">
        <v>0</v>
      </c>
      <c r="H283" s="16">
        <f t="shared" si="40"/>
        <v>117395372.15370664</v>
      </c>
      <c r="I283" s="18">
        <f t="shared" si="44"/>
        <v>467012014.00247574</v>
      </c>
      <c r="J283" s="16">
        <f t="shared" si="45"/>
        <v>117395372.15370664</v>
      </c>
      <c r="K283" s="19">
        <f t="shared" si="43"/>
        <v>349616641.84876907</v>
      </c>
      <c r="L283" s="16">
        <f t="shared" si="41"/>
        <v>34868995004.263229</v>
      </c>
      <c r="M283" s="17">
        <f>VLOOKUP(B283,Encargos!$A$8:$B$652,2,0)</f>
        <v>2.4659999999999999E-3</v>
      </c>
    </row>
    <row r="284" spans="1:13" x14ac:dyDescent="0.3">
      <c r="A284">
        <f t="shared" si="46"/>
        <v>86</v>
      </c>
      <c r="B284" s="1">
        <v>53083</v>
      </c>
      <c r="C284" s="16">
        <f t="shared" si="42"/>
        <v>34868995004.263229</v>
      </c>
      <c r="D284" s="16">
        <f t="shared" si="38"/>
        <v>85986941.680513114</v>
      </c>
      <c r="E284" s="16">
        <f t="shared" si="39"/>
        <v>34954981945.943741</v>
      </c>
      <c r="F284" s="16">
        <v>0</v>
      </c>
      <c r="G284" s="29">
        <v>0</v>
      </c>
      <c r="H284" s="16">
        <f t="shared" si="40"/>
        <v>116516606.48647915</v>
      </c>
      <c r="I284" s="18">
        <f t="shared" si="44"/>
        <v>468163665.62900585</v>
      </c>
      <c r="J284" s="16">
        <f t="shared" si="45"/>
        <v>116516606.48647915</v>
      </c>
      <c r="K284" s="19">
        <f t="shared" si="43"/>
        <v>351647059.14252669</v>
      </c>
      <c r="L284" s="16">
        <f t="shared" si="41"/>
        <v>34603334886.801216</v>
      </c>
      <c r="M284" s="17">
        <f>VLOOKUP(B284,Encargos!$A$8:$B$652,2,0)</f>
        <v>2.4659999999999999E-3</v>
      </c>
    </row>
    <row r="285" spans="1:13" x14ac:dyDescent="0.3">
      <c r="A285">
        <f t="shared" si="46"/>
        <v>85</v>
      </c>
      <c r="B285" s="1">
        <v>53114</v>
      </c>
      <c r="C285" s="16">
        <f t="shared" si="42"/>
        <v>34603334886.801216</v>
      </c>
      <c r="D285" s="16">
        <f t="shared" si="38"/>
        <v>85331823.830851793</v>
      </c>
      <c r="E285" s="16">
        <f t="shared" si="39"/>
        <v>34688666710.632065</v>
      </c>
      <c r="F285" s="16">
        <v>0</v>
      </c>
      <c r="G285" s="29">
        <v>0</v>
      </c>
      <c r="H285" s="16">
        <f t="shared" si="40"/>
        <v>115628889.03544022</v>
      </c>
      <c r="I285" s="18">
        <f t="shared" si="44"/>
        <v>469318157.2284469</v>
      </c>
      <c r="J285" s="16">
        <f t="shared" si="45"/>
        <v>115628889.03544022</v>
      </c>
      <c r="K285" s="19">
        <f t="shared" si="43"/>
        <v>353689268.19300669</v>
      </c>
      <c r="L285" s="16">
        <f t="shared" si="41"/>
        <v>34334977442.439056</v>
      </c>
      <c r="M285" s="17">
        <f>VLOOKUP(B285,Encargos!$A$8:$B$652,2,0)</f>
        <v>2.4659999999999999E-3</v>
      </c>
    </row>
    <row r="286" spans="1:13" x14ac:dyDescent="0.3">
      <c r="A286">
        <f t="shared" si="46"/>
        <v>84</v>
      </c>
      <c r="B286" s="1">
        <v>53144</v>
      </c>
      <c r="C286" s="16">
        <f t="shared" si="42"/>
        <v>34334977442.439056</v>
      </c>
      <c r="D286" s="16">
        <f t="shared" si="38"/>
        <v>84670054.373054713</v>
      </c>
      <c r="E286" s="16">
        <f t="shared" si="39"/>
        <v>34419647496.812111</v>
      </c>
      <c r="F286" s="16">
        <v>0</v>
      </c>
      <c r="G286" s="29">
        <v>0</v>
      </c>
      <c r="H286" s="16">
        <f t="shared" si="40"/>
        <v>114732158.32270704</v>
      </c>
      <c r="I286" s="18">
        <f t="shared" si="44"/>
        <v>470475495.80417228</v>
      </c>
      <c r="J286" s="16">
        <f t="shared" si="45"/>
        <v>114732158.32270704</v>
      </c>
      <c r="K286" s="19">
        <f t="shared" si="43"/>
        <v>355743337.48146522</v>
      </c>
      <c r="L286" s="16">
        <f t="shared" si="41"/>
        <v>34063904159.330647</v>
      </c>
      <c r="M286" s="17">
        <f>VLOOKUP(B286,Encargos!$A$8:$B$652,2,0)</f>
        <v>2.4659999999999999E-3</v>
      </c>
    </row>
    <row r="287" spans="1:13" x14ac:dyDescent="0.3">
      <c r="A287">
        <f t="shared" si="46"/>
        <v>83</v>
      </c>
      <c r="B287" s="1">
        <v>53175</v>
      </c>
      <c r="C287" s="16">
        <f t="shared" si="42"/>
        <v>34063904159.330647</v>
      </c>
      <c r="D287" s="16">
        <f t="shared" si="38"/>
        <v>84001587.656909376</v>
      </c>
      <c r="E287" s="16">
        <f t="shared" si="39"/>
        <v>34147905746.987556</v>
      </c>
      <c r="F287" s="16">
        <v>0</v>
      </c>
      <c r="G287" s="29">
        <v>0</v>
      </c>
      <c r="H287" s="16">
        <f t="shared" si="40"/>
        <v>113826352.48995852</v>
      </c>
      <c r="I287" s="18">
        <f t="shared" si="44"/>
        <v>471635688.37682539</v>
      </c>
      <c r="J287" s="16">
        <f t="shared" si="45"/>
        <v>113826352.48995852</v>
      </c>
      <c r="K287" s="19">
        <f t="shared" si="43"/>
        <v>357809335.88686687</v>
      </c>
      <c r="L287" s="16">
        <f t="shared" si="41"/>
        <v>33790096411.100689</v>
      </c>
      <c r="M287" s="17">
        <f>VLOOKUP(B287,Encargos!$A$8:$B$652,2,0)</f>
        <v>2.4659999999999999E-3</v>
      </c>
    </row>
    <row r="288" spans="1:13" x14ac:dyDescent="0.3">
      <c r="A288">
        <f t="shared" si="46"/>
        <v>82</v>
      </c>
      <c r="B288" s="1">
        <v>53206</v>
      </c>
      <c r="C288" s="16">
        <f t="shared" si="42"/>
        <v>33790096411.100689</v>
      </c>
      <c r="D288" s="16">
        <f t="shared" si="38"/>
        <v>83326377.749774292</v>
      </c>
      <c r="E288" s="16">
        <f t="shared" si="39"/>
        <v>33873422788.850464</v>
      </c>
      <c r="F288" s="16">
        <v>0</v>
      </c>
      <c r="G288" s="29">
        <v>0</v>
      </c>
      <c r="H288" s="16">
        <f t="shared" si="40"/>
        <v>112911409.29616822</v>
      </c>
      <c r="I288" s="18">
        <f t="shared" si="44"/>
        <v>472798741.98436272</v>
      </c>
      <c r="J288" s="16">
        <f t="shared" si="45"/>
        <v>112911409.29616822</v>
      </c>
      <c r="K288" s="19">
        <f t="shared" si="43"/>
        <v>359887332.68819451</v>
      </c>
      <c r="L288" s="16">
        <f t="shared" si="41"/>
        <v>33513535456.16227</v>
      </c>
      <c r="M288" s="17">
        <f>VLOOKUP(B288,Encargos!$A$8:$B$652,2,0)</f>
        <v>2.4659999999999999E-3</v>
      </c>
    </row>
    <row r="289" spans="1:13" x14ac:dyDescent="0.3">
      <c r="A289">
        <f t="shared" si="46"/>
        <v>81</v>
      </c>
      <c r="B289" s="1">
        <v>53236</v>
      </c>
      <c r="C289" s="16">
        <f t="shared" si="42"/>
        <v>33513535456.16227</v>
      </c>
      <c r="D289" s="16">
        <f t="shared" si="38"/>
        <v>82644378.434896156</v>
      </c>
      <c r="E289" s="16">
        <f t="shared" si="39"/>
        <v>33596179834.597164</v>
      </c>
      <c r="F289" s="16">
        <v>0</v>
      </c>
      <c r="G289" s="29">
        <v>0</v>
      </c>
      <c r="H289" s="16">
        <f t="shared" si="40"/>
        <v>111987266.11532389</v>
      </c>
      <c r="I289" s="18">
        <f t="shared" si="44"/>
        <v>473964663.68209606</v>
      </c>
      <c r="J289" s="16">
        <f t="shared" si="45"/>
        <v>111987266.11532389</v>
      </c>
      <c r="K289" s="19">
        <f t="shared" si="43"/>
        <v>361977397.56677216</v>
      </c>
      <c r="L289" s="16">
        <f t="shared" si="41"/>
        <v>33234202437.030392</v>
      </c>
      <c r="M289" s="17">
        <f>VLOOKUP(B289,Encargos!$A$8:$B$652,2,0)</f>
        <v>2.4659999999999999E-3</v>
      </c>
    </row>
    <row r="290" spans="1:13" x14ac:dyDescent="0.3">
      <c r="A290">
        <f t="shared" si="46"/>
        <v>80</v>
      </c>
      <c r="B290" s="1">
        <v>53267</v>
      </c>
      <c r="C290" s="16">
        <f t="shared" si="42"/>
        <v>33234202437.030392</v>
      </c>
      <c r="D290" s="16">
        <f t="shared" si="38"/>
        <v>81955543.209716946</v>
      </c>
      <c r="E290" s="16">
        <f t="shared" si="39"/>
        <v>33316157980.240108</v>
      </c>
      <c r="F290" s="16">
        <v>0</v>
      </c>
      <c r="G290" s="29">
        <v>0</v>
      </c>
      <c r="H290" s="16">
        <f t="shared" si="40"/>
        <v>111053859.93413371</v>
      </c>
      <c r="I290" s="18">
        <f t="shared" si="44"/>
        <v>475133460.54273611</v>
      </c>
      <c r="J290" s="16">
        <f t="shared" si="45"/>
        <v>111053859.93413371</v>
      </c>
      <c r="K290" s="19">
        <f t="shared" si="43"/>
        <v>364079600.6086024</v>
      </c>
      <c r="L290" s="16">
        <f t="shared" si="41"/>
        <v>32952078379.631508</v>
      </c>
      <c r="M290" s="17">
        <f>VLOOKUP(B290,Encargos!$A$8:$B$652,2,0)</f>
        <v>2.4659999999999999E-3</v>
      </c>
    </row>
    <row r="291" spans="1:13" x14ac:dyDescent="0.3">
      <c r="A291">
        <f t="shared" si="46"/>
        <v>79</v>
      </c>
      <c r="B291" s="1">
        <v>53297</v>
      </c>
      <c r="C291" s="16">
        <f t="shared" si="42"/>
        <v>32952078379.631508</v>
      </c>
      <c r="D291" s="16">
        <f t="shared" si="38"/>
        <v>81259825.284171298</v>
      </c>
      <c r="E291" s="16">
        <f t="shared" si="39"/>
        <v>33033338204.91568</v>
      </c>
      <c r="F291" s="16">
        <v>0</v>
      </c>
      <c r="G291" s="29">
        <v>0</v>
      </c>
      <c r="H291" s="16">
        <f t="shared" si="40"/>
        <v>110111127.34971894</v>
      </c>
      <c r="I291" s="18">
        <f t="shared" si="44"/>
        <v>476305139.65643454</v>
      </c>
      <c r="J291" s="16">
        <f t="shared" si="45"/>
        <v>110111127.34971894</v>
      </c>
      <c r="K291" s="19">
        <f t="shared" si="43"/>
        <v>366194012.30671561</v>
      </c>
      <c r="L291" s="16">
        <f t="shared" si="41"/>
        <v>32667144192.608967</v>
      </c>
      <c r="M291" s="17">
        <f>VLOOKUP(B291,Encargos!$A$8:$B$652,2,0)</f>
        <v>2.4659999999999999E-3</v>
      </c>
    </row>
    <row r="292" spans="1:13" x14ac:dyDescent="0.3">
      <c r="A292">
        <f t="shared" si="46"/>
        <v>78</v>
      </c>
      <c r="B292" s="1">
        <v>53328</v>
      </c>
      <c r="C292" s="16">
        <f t="shared" si="42"/>
        <v>32667144192.608967</v>
      </c>
      <c r="D292" s="16">
        <f t="shared" si="38"/>
        <v>80557177.578973711</v>
      </c>
      <c r="E292" s="16">
        <f t="shared" si="39"/>
        <v>32747701370.187939</v>
      </c>
      <c r="F292" s="16">
        <v>0</v>
      </c>
      <c r="G292" s="29">
        <v>0</v>
      </c>
      <c r="H292" s="16">
        <f t="shared" si="40"/>
        <v>109159004.56729314</v>
      </c>
      <c r="I292" s="18">
        <f t="shared" si="44"/>
        <v>477479708.13082749</v>
      </c>
      <c r="J292" s="16">
        <f t="shared" si="45"/>
        <v>109159004.56729314</v>
      </c>
      <c r="K292" s="19">
        <f t="shared" si="43"/>
        <v>368320703.56353438</v>
      </c>
      <c r="L292" s="16">
        <f t="shared" si="41"/>
        <v>32379380666.624401</v>
      </c>
      <c r="M292" s="17">
        <f>VLOOKUP(B292,Encargos!$A$8:$B$652,2,0)</f>
        <v>2.4659999999999999E-3</v>
      </c>
    </row>
    <row r="293" spans="1:13" x14ac:dyDescent="0.3">
      <c r="A293">
        <f t="shared" si="46"/>
        <v>77</v>
      </c>
      <c r="B293" s="1">
        <v>53359</v>
      </c>
      <c r="C293" s="16">
        <f t="shared" si="42"/>
        <v>32379380666.624401</v>
      </c>
      <c r="D293" s="16">
        <f t="shared" si="38"/>
        <v>79847552.723895773</v>
      </c>
      <c r="E293" s="16">
        <f t="shared" si="39"/>
        <v>32459228219.348297</v>
      </c>
      <c r="F293" s="16">
        <v>0</v>
      </c>
      <c r="G293" s="29">
        <v>0</v>
      </c>
      <c r="H293" s="16">
        <f t="shared" si="40"/>
        <v>108197427.39782767</v>
      </c>
      <c r="I293" s="18">
        <f t="shared" si="44"/>
        <v>478657173.09107792</v>
      </c>
      <c r="J293" s="16">
        <f t="shared" si="45"/>
        <v>108197427.39782767</v>
      </c>
      <c r="K293" s="19">
        <f t="shared" si="43"/>
        <v>370459745.69325024</v>
      </c>
      <c r="L293" s="16">
        <f t="shared" si="41"/>
        <v>32088768473.655045</v>
      </c>
      <c r="M293" s="17">
        <f>VLOOKUP(B293,Encargos!$A$8:$B$652,2,0)</f>
        <v>2.4659999999999999E-3</v>
      </c>
    </row>
    <row r="294" spans="1:13" x14ac:dyDescent="0.3">
      <c r="A294">
        <f t="shared" si="46"/>
        <v>76</v>
      </c>
      <c r="B294" s="1">
        <v>53387</v>
      </c>
      <c r="C294" s="16">
        <f t="shared" si="42"/>
        <v>32088768473.655045</v>
      </c>
      <c r="D294" s="16">
        <f t="shared" si="38"/>
        <v>79130903.056033343</v>
      </c>
      <c r="E294" s="16">
        <f t="shared" si="39"/>
        <v>32167899376.711079</v>
      </c>
      <c r="F294" s="16">
        <v>0</v>
      </c>
      <c r="G294" s="29">
        <v>0</v>
      </c>
      <c r="H294" s="16">
        <f t="shared" si="40"/>
        <v>107226331.2557036</v>
      </c>
      <c r="I294" s="18">
        <f t="shared" si="44"/>
        <v>479837541.67992049</v>
      </c>
      <c r="J294" s="16">
        <f t="shared" si="45"/>
        <v>107226331.2557036</v>
      </c>
      <c r="K294" s="19">
        <f t="shared" si="43"/>
        <v>372611210.42421687</v>
      </c>
      <c r="L294" s="16">
        <f t="shared" si="41"/>
        <v>31795288166.286861</v>
      </c>
      <c r="M294" s="17">
        <f>VLOOKUP(B294,Encargos!$A$8:$B$652,2,0)</f>
        <v>2.4659999999999999E-3</v>
      </c>
    </row>
    <row r="295" spans="1:13" x14ac:dyDescent="0.3">
      <c r="A295">
        <f t="shared" si="46"/>
        <v>75</v>
      </c>
      <c r="B295" s="1">
        <v>53418</v>
      </c>
      <c r="C295" s="16">
        <f t="shared" si="42"/>
        <v>31795288166.286861</v>
      </c>
      <c r="D295" s="16">
        <f t="shared" si="38"/>
        <v>78407180.61806339</v>
      </c>
      <c r="E295" s="16">
        <f t="shared" si="39"/>
        <v>31873695346.904926</v>
      </c>
      <c r="F295" s="16">
        <v>0</v>
      </c>
      <c r="G295" s="29">
        <v>0</v>
      </c>
      <c r="H295" s="16">
        <f t="shared" si="40"/>
        <v>106245651.15634976</v>
      </c>
      <c r="I295" s="18">
        <f t="shared" si="44"/>
        <v>481020821.0577032</v>
      </c>
      <c r="J295" s="16">
        <f t="shared" si="45"/>
        <v>106245651.15634976</v>
      </c>
      <c r="K295" s="19">
        <f t="shared" si="43"/>
        <v>374775169.90135342</v>
      </c>
      <c r="L295" s="16">
        <f t="shared" si="41"/>
        <v>31498920177.003571</v>
      </c>
      <c r="M295" s="17">
        <f>VLOOKUP(B295,Encargos!$A$8:$B$652,2,0)</f>
        <v>2.4659999999999999E-3</v>
      </c>
    </row>
    <row r="296" spans="1:13" x14ac:dyDescent="0.3">
      <c r="A296">
        <f t="shared" si="46"/>
        <v>74</v>
      </c>
      <c r="B296" s="1">
        <v>53448</v>
      </c>
      <c r="C296" s="16">
        <f t="shared" si="42"/>
        <v>31498920177.003571</v>
      </c>
      <c r="D296" s="16">
        <f t="shared" si="38"/>
        <v>77676337.156490803</v>
      </c>
      <c r="E296" s="16">
        <f t="shared" si="39"/>
        <v>31576596514.160061</v>
      </c>
      <c r="F296" s="16">
        <v>0</v>
      </c>
      <c r="G296" s="29">
        <v>0</v>
      </c>
      <c r="H296" s="16">
        <f t="shared" si="40"/>
        <v>105255321.71386687</v>
      </c>
      <c r="I296" s="18">
        <f t="shared" si="44"/>
        <v>482207018.40243149</v>
      </c>
      <c r="J296" s="16">
        <f t="shared" si="45"/>
        <v>105255321.71386687</v>
      </c>
      <c r="K296" s="19">
        <f t="shared" si="43"/>
        <v>376951696.6885646</v>
      </c>
      <c r="L296" s="16">
        <f t="shared" si="41"/>
        <v>31199644817.471497</v>
      </c>
      <c r="M296" s="17">
        <f>VLOOKUP(B296,Encargos!$A$8:$B$652,2,0)</f>
        <v>2.4659999999999999E-3</v>
      </c>
    </row>
    <row r="297" spans="1:13" x14ac:dyDescent="0.3">
      <c r="A297">
        <f t="shared" si="46"/>
        <v>73</v>
      </c>
      <c r="B297" s="1">
        <v>53479</v>
      </c>
      <c r="C297" s="16">
        <f t="shared" si="42"/>
        <v>31199644817.471497</v>
      </c>
      <c r="D297" s="16">
        <f t="shared" si="38"/>
        <v>76938324.1198847</v>
      </c>
      <c r="E297" s="16">
        <f t="shared" si="39"/>
        <v>31276583141.591381</v>
      </c>
      <c r="F297" s="16">
        <v>0</v>
      </c>
      <c r="G297" s="29">
        <v>0</v>
      </c>
      <c r="H297" s="16">
        <f t="shared" si="40"/>
        <v>104255277.13863795</v>
      </c>
      <c r="I297" s="18">
        <f t="shared" si="44"/>
        <v>483396140.90981185</v>
      </c>
      <c r="J297" s="16">
        <f t="shared" si="45"/>
        <v>104255277.13863795</v>
      </c>
      <c r="K297" s="19">
        <f t="shared" si="43"/>
        <v>379140863.77117389</v>
      </c>
      <c r="L297" s="16">
        <f t="shared" si="41"/>
        <v>30897442277.820206</v>
      </c>
      <c r="M297" s="17">
        <f>VLOOKUP(B297,Encargos!$A$8:$B$652,2,0)</f>
        <v>2.4659999999999999E-3</v>
      </c>
    </row>
    <row r="298" spans="1:13" x14ac:dyDescent="0.3">
      <c r="A298">
        <f t="shared" si="46"/>
        <v>72</v>
      </c>
      <c r="B298" s="1">
        <v>53509</v>
      </c>
      <c r="C298" s="16">
        <f t="shared" si="42"/>
        <v>30897442277.820206</v>
      </c>
      <c r="D298" s="16">
        <f t="shared" si="38"/>
        <v>76193092.657104626</v>
      </c>
      <c r="E298" s="16">
        <f t="shared" si="39"/>
        <v>30973635370.47731</v>
      </c>
      <c r="F298" s="16">
        <v>0</v>
      </c>
      <c r="G298" s="29">
        <v>0</v>
      </c>
      <c r="H298" s="16">
        <f t="shared" si="40"/>
        <v>103245451.23492438</v>
      </c>
      <c r="I298" s="18">
        <f t="shared" si="44"/>
        <v>484588195.79329544</v>
      </c>
      <c r="J298" s="16">
        <f t="shared" si="45"/>
        <v>103245451.23492438</v>
      </c>
      <c r="K298" s="19">
        <f t="shared" si="43"/>
        <v>381342744.55837107</v>
      </c>
      <c r="L298" s="16">
        <f t="shared" si="41"/>
        <v>30592292625.918938</v>
      </c>
      <c r="M298" s="17">
        <f>VLOOKUP(B298,Encargos!$A$8:$B$652,2,0)</f>
        <v>2.4659999999999999E-3</v>
      </c>
    </row>
    <row r="299" spans="1:13" x14ac:dyDescent="0.3">
      <c r="A299">
        <f t="shared" si="46"/>
        <v>71</v>
      </c>
      <c r="B299" s="1">
        <v>53540</v>
      </c>
      <c r="C299" s="16">
        <f t="shared" si="42"/>
        <v>30592292625.918938</v>
      </c>
      <c r="D299" s="16">
        <f t="shared" si="38"/>
        <v>75440593.615516096</v>
      </c>
      <c r="E299" s="16">
        <f t="shared" si="39"/>
        <v>30667733219.534454</v>
      </c>
      <c r="F299" s="16">
        <v>0</v>
      </c>
      <c r="G299" s="29">
        <v>0</v>
      </c>
      <c r="H299" s="16">
        <f t="shared" si="40"/>
        <v>102225777.39844818</v>
      </c>
      <c r="I299" s="18">
        <f t="shared" si="44"/>
        <v>485783190.28412163</v>
      </c>
      <c r="J299" s="16">
        <f t="shared" si="45"/>
        <v>102225777.39844818</v>
      </c>
      <c r="K299" s="19">
        <f t="shared" si="43"/>
        <v>383557412.88567346</v>
      </c>
      <c r="L299" s="16">
        <f t="shared" si="41"/>
        <v>30284175806.648781</v>
      </c>
      <c r="M299" s="17">
        <f>VLOOKUP(B299,Encargos!$A$8:$B$652,2,0)</f>
        <v>2.4659999999999999E-3</v>
      </c>
    </row>
    <row r="300" spans="1:13" x14ac:dyDescent="0.3">
      <c r="A300">
        <f t="shared" si="46"/>
        <v>70</v>
      </c>
      <c r="B300" s="1">
        <v>53571</v>
      </c>
      <c r="C300" s="16">
        <f t="shared" si="42"/>
        <v>30284175806.648781</v>
      </c>
      <c r="D300" s="16">
        <f t="shared" si="38"/>
        <v>74680777.539195895</v>
      </c>
      <c r="E300" s="16">
        <f t="shared" si="39"/>
        <v>30358856584.187977</v>
      </c>
      <c r="F300" s="16">
        <v>0</v>
      </c>
      <c r="G300" s="29">
        <v>0</v>
      </c>
      <c r="H300" s="16">
        <f t="shared" si="40"/>
        <v>101196188.61395992</v>
      </c>
      <c r="I300" s="18">
        <f t="shared" si="44"/>
        <v>486981131.63136232</v>
      </c>
      <c r="J300" s="16">
        <f t="shared" si="45"/>
        <v>101196188.61395992</v>
      </c>
      <c r="K300" s="19">
        <f t="shared" si="43"/>
        <v>385784943.01740241</v>
      </c>
      <c r="L300" s="16">
        <f t="shared" si="41"/>
        <v>29973071641.170574</v>
      </c>
      <c r="M300" s="17">
        <f>VLOOKUP(B300,Encargos!$A$8:$B$652,2,0)</f>
        <v>2.4659999999999999E-3</v>
      </c>
    </row>
    <row r="301" spans="1:13" x14ac:dyDescent="0.3">
      <c r="A301">
        <f t="shared" si="46"/>
        <v>69</v>
      </c>
      <c r="B301" s="1">
        <v>53601</v>
      </c>
      <c r="C301" s="16">
        <f t="shared" si="42"/>
        <v>29973071641.170574</v>
      </c>
      <c r="D301" s="16">
        <f t="shared" si="38"/>
        <v>73913594.667126626</v>
      </c>
      <c r="E301" s="16">
        <f t="shared" si="39"/>
        <v>30046985235.8377</v>
      </c>
      <c r="F301" s="16">
        <v>0</v>
      </c>
      <c r="G301" s="29">
        <v>0</v>
      </c>
      <c r="H301" s="16">
        <f t="shared" si="40"/>
        <v>100156617.45279235</v>
      </c>
      <c r="I301" s="18">
        <f t="shared" si="44"/>
        <v>488182027.10196525</v>
      </c>
      <c r="J301" s="16">
        <f t="shared" si="45"/>
        <v>100156617.45279235</v>
      </c>
      <c r="K301" s="19">
        <f t="shared" si="43"/>
        <v>388025409.6491729</v>
      </c>
      <c r="L301" s="16">
        <f t="shared" si="41"/>
        <v>29658959826.188526</v>
      </c>
      <c r="M301" s="17">
        <f>VLOOKUP(B301,Encargos!$A$8:$B$652,2,0)</f>
        <v>2.4659999999999999E-3</v>
      </c>
    </row>
    <row r="302" spans="1:13" x14ac:dyDescent="0.3">
      <c r="A302">
        <f t="shared" si="46"/>
        <v>68</v>
      </c>
      <c r="B302" s="1">
        <v>53632</v>
      </c>
      <c r="C302" s="16">
        <f t="shared" si="42"/>
        <v>29658959826.188526</v>
      </c>
      <c r="D302" s="16">
        <f t="shared" si="38"/>
        <v>73138994.931380898</v>
      </c>
      <c r="E302" s="16">
        <f t="shared" si="39"/>
        <v>29732098821.119907</v>
      </c>
      <c r="F302" s="16">
        <v>0</v>
      </c>
      <c r="G302" s="29">
        <v>0</v>
      </c>
      <c r="H302" s="16">
        <f t="shared" si="40"/>
        <v>99106996.070399702</v>
      </c>
      <c r="I302" s="18">
        <f t="shared" si="44"/>
        <v>489385883.98079866</v>
      </c>
      <c r="J302" s="16">
        <f t="shared" si="45"/>
        <v>99106996.070399702</v>
      </c>
      <c r="K302" s="19">
        <f t="shared" si="43"/>
        <v>390278887.91039896</v>
      </c>
      <c r="L302" s="16">
        <f t="shared" si="41"/>
        <v>29341819933.209511</v>
      </c>
      <c r="M302" s="17">
        <f>VLOOKUP(B302,Encargos!$A$8:$B$652,2,0)</f>
        <v>2.4659999999999999E-3</v>
      </c>
    </row>
    <row r="303" spans="1:13" x14ac:dyDescent="0.3">
      <c r="A303">
        <f t="shared" si="46"/>
        <v>67</v>
      </c>
      <c r="B303" s="1">
        <v>53662</v>
      </c>
      <c r="C303" s="16">
        <f t="shared" si="42"/>
        <v>29341819933.209511</v>
      </c>
      <c r="D303" s="16">
        <f t="shared" si="38"/>
        <v>72356927.955294654</v>
      </c>
      <c r="E303" s="16">
        <f t="shared" si="39"/>
        <v>29414176861.164806</v>
      </c>
      <c r="F303" s="16">
        <v>0</v>
      </c>
      <c r="G303" s="29">
        <v>0</v>
      </c>
      <c r="H303" s="16">
        <f t="shared" si="40"/>
        <v>98047256.203882694</v>
      </c>
      <c r="I303" s="18">
        <f t="shared" si="44"/>
        <v>490592709.57069534</v>
      </c>
      <c r="J303" s="16">
        <f t="shared" si="45"/>
        <v>98047256.203882694</v>
      </c>
      <c r="K303" s="19">
        <f t="shared" si="43"/>
        <v>392545453.36681265</v>
      </c>
      <c r="L303" s="16">
        <f t="shared" si="41"/>
        <v>29021631407.797997</v>
      </c>
      <c r="M303" s="17">
        <f>VLOOKUP(B303,Encargos!$A$8:$B$652,2,0)</f>
        <v>2.4659999999999999E-3</v>
      </c>
    </row>
    <row r="304" spans="1:13" x14ac:dyDescent="0.3">
      <c r="A304">
        <f t="shared" si="46"/>
        <v>66</v>
      </c>
      <c r="B304" s="1">
        <v>53693</v>
      </c>
      <c r="C304" s="16">
        <f t="shared" si="42"/>
        <v>29021631407.797997</v>
      </c>
      <c r="D304" s="16">
        <f t="shared" si="38"/>
        <v>71567343.051629856</v>
      </c>
      <c r="E304" s="16">
        <f t="shared" si="39"/>
        <v>29093198750.849625</v>
      </c>
      <c r="F304" s="16">
        <v>0</v>
      </c>
      <c r="G304" s="29">
        <v>0</v>
      </c>
      <c r="H304" s="16">
        <f t="shared" si="40"/>
        <v>96977329.169498757</v>
      </c>
      <c r="I304" s="18">
        <f t="shared" si="44"/>
        <v>491802511.19249666</v>
      </c>
      <c r="J304" s="16">
        <f t="shared" si="45"/>
        <v>96977329.169498757</v>
      </c>
      <c r="K304" s="19">
        <f t="shared" si="43"/>
        <v>394825182.02299792</v>
      </c>
      <c r="L304" s="16">
        <f t="shared" si="41"/>
        <v>28698373568.826626</v>
      </c>
      <c r="M304" s="17">
        <f>VLOOKUP(B304,Encargos!$A$8:$B$652,2,0)</f>
        <v>2.4659999999999999E-3</v>
      </c>
    </row>
    <row r="305" spans="1:13" x14ac:dyDescent="0.3">
      <c r="A305">
        <f t="shared" si="46"/>
        <v>65</v>
      </c>
      <c r="B305" s="1">
        <v>53724</v>
      </c>
      <c r="C305" s="16">
        <f t="shared" si="42"/>
        <v>28698373568.826626</v>
      </c>
      <c r="D305" s="16">
        <f t="shared" si="38"/>
        <v>70770189.22072646</v>
      </c>
      <c r="E305" s="16">
        <f t="shared" si="39"/>
        <v>28769143758.047352</v>
      </c>
      <c r="F305" s="16">
        <v>0</v>
      </c>
      <c r="G305" s="29">
        <v>0</v>
      </c>
      <c r="H305" s="16">
        <f t="shared" si="40"/>
        <v>95897145.860157847</v>
      </c>
      <c r="I305" s="18">
        <f t="shared" si="44"/>
        <v>493015296.1850974</v>
      </c>
      <c r="J305" s="16">
        <f t="shared" si="45"/>
        <v>95897145.860157847</v>
      </c>
      <c r="K305" s="19">
        <f t="shared" si="43"/>
        <v>397118150.32493955</v>
      </c>
      <c r="L305" s="16">
        <f t="shared" si="41"/>
        <v>28372025607.722412</v>
      </c>
      <c r="M305" s="17">
        <f>VLOOKUP(B305,Encargos!$A$8:$B$652,2,0)</f>
        <v>2.4659999999999999E-3</v>
      </c>
    </row>
    <row r="306" spans="1:13" x14ac:dyDescent="0.3">
      <c r="A306">
        <f t="shared" si="46"/>
        <v>64</v>
      </c>
      <c r="B306" s="1">
        <v>53752</v>
      </c>
      <c r="C306" s="16">
        <f t="shared" si="42"/>
        <v>28372025607.722412</v>
      </c>
      <c r="D306" s="16">
        <f t="shared" si="38"/>
        <v>69965415.148643464</v>
      </c>
      <c r="E306" s="16">
        <f t="shared" si="39"/>
        <v>28441991022.871056</v>
      </c>
      <c r="F306" s="16">
        <v>0</v>
      </c>
      <c r="G306" s="29">
        <v>0</v>
      </c>
      <c r="H306" s="16">
        <f t="shared" si="40"/>
        <v>94806636.742903531</v>
      </c>
      <c r="I306" s="18">
        <f t="shared" si="44"/>
        <v>494231071.90548986</v>
      </c>
      <c r="J306" s="16">
        <f t="shared" si="45"/>
        <v>94806636.742903531</v>
      </c>
      <c r="K306" s="19">
        <f t="shared" si="43"/>
        <v>399424435.16258633</v>
      </c>
      <c r="L306" s="16">
        <f t="shared" si="41"/>
        <v>28042566587.708469</v>
      </c>
      <c r="M306" s="17">
        <f>VLOOKUP(B306,Encargos!$A$8:$B$652,2,0)</f>
        <v>2.4659999999999999E-3</v>
      </c>
    </row>
    <row r="307" spans="1:13" x14ac:dyDescent="0.3">
      <c r="A307">
        <f t="shared" si="46"/>
        <v>63</v>
      </c>
      <c r="B307" s="1">
        <v>53783</v>
      </c>
      <c r="C307" s="16">
        <f t="shared" si="42"/>
        <v>28042566587.708469</v>
      </c>
      <c r="D307" s="16">
        <f t="shared" si="38"/>
        <v>69152969.205289081</v>
      </c>
      <c r="E307" s="16">
        <f t="shared" si="39"/>
        <v>28111719556.913757</v>
      </c>
      <c r="F307" s="16">
        <v>0</v>
      </c>
      <c r="G307" s="29">
        <v>0</v>
      </c>
      <c r="H307" s="16">
        <f t="shared" si="40"/>
        <v>93705731.856379196</v>
      </c>
      <c r="I307" s="18">
        <f t="shared" si="44"/>
        <v>495449845.7288087</v>
      </c>
      <c r="J307" s="16">
        <f t="shared" si="45"/>
        <v>93705731.856379196</v>
      </c>
      <c r="K307" s="19">
        <f t="shared" si="43"/>
        <v>401744113.87242949</v>
      </c>
      <c r="L307" s="16">
        <f t="shared" si="41"/>
        <v>27709975443.041328</v>
      </c>
      <c r="M307" s="17">
        <f>VLOOKUP(B307,Encargos!$A$8:$B$652,2,0)</f>
        <v>2.4659999999999999E-3</v>
      </c>
    </row>
    <row r="308" spans="1:13" x14ac:dyDescent="0.3">
      <c r="A308">
        <f t="shared" si="46"/>
        <v>62</v>
      </c>
      <c r="B308" s="1">
        <v>53813</v>
      </c>
      <c r="C308" s="16">
        <f t="shared" si="42"/>
        <v>27709975443.041328</v>
      </c>
      <c r="D308" s="16">
        <f t="shared" si="38"/>
        <v>68332799.442539915</v>
      </c>
      <c r="E308" s="16">
        <f t="shared" si="39"/>
        <v>27778308242.483868</v>
      </c>
      <c r="F308" s="16">
        <v>0</v>
      </c>
      <c r="G308" s="29">
        <v>0</v>
      </c>
      <c r="H308" s="16">
        <f t="shared" si="40"/>
        <v>92594360.808279559</v>
      </c>
      <c r="I308" s="18">
        <f t="shared" si="44"/>
        <v>496671625.04837596</v>
      </c>
      <c r="J308" s="16">
        <f t="shared" si="45"/>
        <v>92594360.808279559</v>
      </c>
      <c r="K308" s="19">
        <f t="shared" si="43"/>
        <v>404077264.24009639</v>
      </c>
      <c r="L308" s="16">
        <f t="shared" si="41"/>
        <v>27374230978.243774</v>
      </c>
      <c r="M308" s="17">
        <f>VLOOKUP(B308,Encargos!$A$8:$B$652,2,0)</f>
        <v>2.4659999999999999E-3</v>
      </c>
    </row>
    <row r="309" spans="1:13" x14ac:dyDescent="0.3">
      <c r="A309">
        <f t="shared" si="46"/>
        <v>61</v>
      </c>
      <c r="B309" s="1">
        <v>53844</v>
      </c>
      <c r="C309" s="16">
        <f t="shared" si="42"/>
        <v>27374230978.243774</v>
      </c>
      <c r="D309" s="16">
        <f t="shared" si="38"/>
        <v>67504853.592349142</v>
      </c>
      <c r="E309" s="16">
        <f t="shared" si="39"/>
        <v>27441735831.836124</v>
      </c>
      <c r="F309" s="16">
        <v>0</v>
      </c>
      <c r="G309" s="29">
        <v>0</v>
      </c>
      <c r="H309" s="16">
        <f t="shared" si="40"/>
        <v>91472452.772787094</v>
      </c>
      <c r="I309" s="18">
        <f t="shared" si="44"/>
        <v>497896417.27574539</v>
      </c>
      <c r="J309" s="16">
        <f t="shared" si="45"/>
        <v>91472452.772787094</v>
      </c>
      <c r="K309" s="19">
        <f t="shared" si="43"/>
        <v>406423964.5029583</v>
      </c>
      <c r="L309" s="16">
        <f t="shared" si="41"/>
        <v>27035311867.333164</v>
      </c>
      <c r="M309" s="17">
        <f>VLOOKUP(B309,Encargos!$A$8:$B$652,2,0)</f>
        <v>2.4659999999999999E-3</v>
      </c>
    </row>
    <row r="310" spans="1:13" x14ac:dyDescent="0.3">
      <c r="A310">
        <f t="shared" si="46"/>
        <v>60</v>
      </c>
      <c r="B310" s="1">
        <v>53874</v>
      </c>
      <c r="C310" s="16">
        <f t="shared" si="42"/>
        <v>27035311867.333164</v>
      </c>
      <c r="D310" s="16">
        <f t="shared" si="38"/>
        <v>66669079.06484358</v>
      </c>
      <c r="E310" s="16">
        <f t="shared" si="39"/>
        <v>27101980946.398006</v>
      </c>
      <c r="F310" s="16">
        <v>0</v>
      </c>
      <c r="G310" s="29">
        <v>0</v>
      </c>
      <c r="H310" s="16">
        <f t="shared" si="40"/>
        <v>90339936.48799336</v>
      </c>
      <c r="I310" s="18">
        <f t="shared" si="44"/>
        <v>499124229.8407473</v>
      </c>
      <c r="J310" s="16">
        <f t="shared" si="45"/>
        <v>90339936.48799336</v>
      </c>
      <c r="K310" s="19">
        <f t="shared" si="43"/>
        <v>408784293.35275394</v>
      </c>
      <c r="L310" s="16">
        <f t="shared" si="41"/>
        <v>26693196653.045254</v>
      </c>
      <c r="M310" s="17">
        <f>VLOOKUP(B310,Encargos!$A$8:$B$652,2,0)</f>
        <v>2.4659999999999999E-3</v>
      </c>
    </row>
    <row r="311" spans="1:13" x14ac:dyDescent="0.3">
      <c r="A311">
        <f t="shared" si="46"/>
        <v>59</v>
      </c>
      <c r="B311" s="1">
        <v>53905</v>
      </c>
      <c r="C311" s="16">
        <f t="shared" si="42"/>
        <v>26693196653.045254</v>
      </c>
      <c r="D311" s="16">
        <f t="shared" si="38"/>
        <v>65825422.946409591</v>
      </c>
      <c r="E311" s="16">
        <f t="shared" si="39"/>
        <v>26759022075.991665</v>
      </c>
      <c r="F311" s="16">
        <v>0</v>
      </c>
      <c r="G311" s="29">
        <v>0</v>
      </c>
      <c r="H311" s="16">
        <f t="shared" si="40"/>
        <v>89196740.253305554</v>
      </c>
      <c r="I311" s="18">
        <f t="shared" si="44"/>
        <v>500355070.19153476</v>
      </c>
      <c r="J311" s="16">
        <f t="shared" si="45"/>
        <v>89196740.253305554</v>
      </c>
      <c r="K311" s="19">
        <f t="shared" si="43"/>
        <v>411158329.9382292</v>
      </c>
      <c r="L311" s="16">
        <f t="shared" si="41"/>
        <v>26347863746.053436</v>
      </c>
      <c r="M311" s="17">
        <f>VLOOKUP(B311,Encargos!$A$8:$B$652,2,0)</f>
        <v>2.4659999999999999E-3</v>
      </c>
    </row>
    <row r="312" spans="1:13" x14ac:dyDescent="0.3">
      <c r="A312">
        <f t="shared" si="46"/>
        <v>58</v>
      </c>
      <c r="B312" s="1">
        <v>53936</v>
      </c>
      <c r="C312" s="16">
        <f t="shared" si="42"/>
        <v>26347863746.053436</v>
      </c>
      <c r="D312" s="16">
        <f t="shared" si="38"/>
        <v>64973831.997767769</v>
      </c>
      <c r="E312" s="16">
        <f t="shared" si="39"/>
        <v>26412837578.051205</v>
      </c>
      <c r="F312" s="16">
        <v>0</v>
      </c>
      <c r="G312" s="29">
        <v>0</v>
      </c>
      <c r="H312" s="16">
        <f t="shared" si="40"/>
        <v>88042791.926837355</v>
      </c>
      <c r="I312" s="18">
        <f t="shared" si="44"/>
        <v>501588945.79462701</v>
      </c>
      <c r="J312" s="16">
        <f t="shared" si="45"/>
        <v>88042791.926837355</v>
      </c>
      <c r="K312" s="19">
        <f t="shared" si="43"/>
        <v>413546153.86778963</v>
      </c>
      <c r="L312" s="16">
        <f t="shared" si="41"/>
        <v>25999291424.183414</v>
      </c>
      <c r="M312" s="17">
        <f>VLOOKUP(B312,Encargos!$A$8:$B$652,2,0)</f>
        <v>2.4659999999999999E-3</v>
      </c>
    </row>
    <row r="313" spans="1:13" x14ac:dyDescent="0.3">
      <c r="A313">
        <f t="shared" si="46"/>
        <v>57</v>
      </c>
      <c r="B313" s="1">
        <v>53966</v>
      </c>
      <c r="C313" s="16">
        <f t="shared" si="42"/>
        <v>25999291424.183414</v>
      </c>
      <c r="D313" s="16">
        <f t="shared" si="38"/>
        <v>64114252.652036294</v>
      </c>
      <c r="E313" s="16">
        <f t="shared" si="39"/>
        <v>26063405676.835449</v>
      </c>
      <c r="F313" s="16">
        <v>0</v>
      </c>
      <c r="G313" s="29">
        <v>0</v>
      </c>
      <c r="H313" s="16">
        <f t="shared" si="40"/>
        <v>86878018.922784835</v>
      </c>
      <c r="I313" s="18">
        <f t="shared" si="44"/>
        <v>502825864.1349566</v>
      </c>
      <c r="J313" s="16">
        <f t="shared" si="45"/>
        <v>86878018.922784835</v>
      </c>
      <c r="K313" s="19">
        <f t="shared" si="43"/>
        <v>415947845.21217179</v>
      </c>
      <c r="L313" s="16">
        <f t="shared" si="41"/>
        <v>25647457831.62328</v>
      </c>
      <c r="M313" s="17">
        <f>VLOOKUP(B313,Encargos!$A$8:$B$652,2,0)</f>
        <v>2.4659999999999999E-3</v>
      </c>
    </row>
    <row r="314" spans="1:13" x14ac:dyDescent="0.3">
      <c r="A314">
        <f t="shared" si="46"/>
        <v>56</v>
      </c>
      <c r="B314" s="1">
        <v>53997</v>
      </c>
      <c r="C314" s="16">
        <f t="shared" si="42"/>
        <v>25647457831.62328</v>
      </c>
      <c r="D314" s="16">
        <f t="shared" si="38"/>
        <v>63246631.012783006</v>
      </c>
      <c r="E314" s="16">
        <f t="shared" si="39"/>
        <v>25710704462.636063</v>
      </c>
      <c r="F314" s="16">
        <v>0</v>
      </c>
      <c r="G314" s="29">
        <v>0</v>
      </c>
      <c r="H314" s="16">
        <f t="shared" si="40"/>
        <v>85702348.208786875</v>
      </c>
      <c r="I314" s="18">
        <f t="shared" si="44"/>
        <v>504065832.71591341</v>
      </c>
      <c r="J314" s="16">
        <f t="shared" si="45"/>
        <v>85702348.208786875</v>
      </c>
      <c r="K314" s="19">
        <f t="shared" si="43"/>
        <v>418363484.50712657</v>
      </c>
      <c r="L314" s="16">
        <f t="shared" si="41"/>
        <v>25292340978.128937</v>
      </c>
      <c r="M314" s="17">
        <f>VLOOKUP(B314,Encargos!$A$8:$B$652,2,0)</f>
        <v>2.4659999999999999E-3</v>
      </c>
    </row>
    <row r="315" spans="1:13" x14ac:dyDescent="0.3">
      <c r="A315">
        <f t="shared" si="46"/>
        <v>55</v>
      </c>
      <c r="B315" s="1">
        <v>54027</v>
      </c>
      <c r="C315" s="16">
        <f t="shared" si="42"/>
        <v>25292340978.128937</v>
      </c>
      <c r="D315" s="16">
        <f t="shared" si="38"/>
        <v>62370912.852065958</v>
      </c>
      <c r="E315" s="16">
        <f t="shared" si="39"/>
        <v>25354711890.981003</v>
      </c>
      <c r="F315" s="16">
        <v>0</v>
      </c>
      <c r="G315" s="29">
        <v>0</v>
      </c>
      <c r="H315" s="16">
        <f t="shared" si="40"/>
        <v>84515706.303270012</v>
      </c>
      <c r="I315" s="18">
        <f t="shared" si="44"/>
        <v>505308859.05939078</v>
      </c>
      <c r="J315" s="16">
        <f t="shared" si="45"/>
        <v>84515706.303270012</v>
      </c>
      <c r="K315" s="19">
        <f t="shared" si="43"/>
        <v>420793152.7561208</v>
      </c>
      <c r="L315" s="16">
        <f t="shared" si="41"/>
        <v>24933918738.22488</v>
      </c>
      <c r="M315" s="17">
        <f>VLOOKUP(B315,Encargos!$A$8:$B$652,2,0)</f>
        <v>2.4659999999999999E-3</v>
      </c>
    </row>
    <row r="316" spans="1:13" x14ac:dyDescent="0.3">
      <c r="A316">
        <f t="shared" si="46"/>
        <v>54</v>
      </c>
      <c r="B316" s="1">
        <v>54058</v>
      </c>
      <c r="C316" s="16">
        <f t="shared" si="42"/>
        <v>24933918738.22488</v>
      </c>
      <c r="D316" s="16">
        <f t="shared" si="38"/>
        <v>61487043.60846255</v>
      </c>
      <c r="E316" s="16">
        <f t="shared" si="39"/>
        <v>24995405781.833344</v>
      </c>
      <c r="F316" s="16">
        <v>0</v>
      </c>
      <c r="G316" s="29">
        <v>0</v>
      </c>
      <c r="H316" s="16">
        <f t="shared" si="40"/>
        <v>83318019.272777811</v>
      </c>
      <c r="I316" s="18">
        <f t="shared" si="44"/>
        <v>506554950.70583123</v>
      </c>
      <c r="J316" s="16">
        <f t="shared" si="45"/>
        <v>83318019.272777811</v>
      </c>
      <c r="K316" s="19">
        <f t="shared" si="43"/>
        <v>423236931.43305343</v>
      </c>
      <c r="L316" s="16">
        <f t="shared" si="41"/>
        <v>24572168850.400291</v>
      </c>
      <c r="M316" s="17">
        <f>VLOOKUP(B316,Encargos!$A$8:$B$652,2,0)</f>
        <v>2.4659999999999999E-3</v>
      </c>
    </row>
    <row r="317" spans="1:13" x14ac:dyDescent="0.3">
      <c r="A317">
        <f t="shared" si="46"/>
        <v>53</v>
      </c>
      <c r="B317" s="1">
        <v>54089</v>
      </c>
      <c r="C317" s="16">
        <f t="shared" si="42"/>
        <v>24572168850.400291</v>
      </c>
      <c r="D317" s="16">
        <f t="shared" si="38"/>
        <v>60594968.385087118</v>
      </c>
      <c r="E317" s="16">
        <f t="shared" si="39"/>
        <v>24632763818.785378</v>
      </c>
      <c r="F317" s="16">
        <v>0</v>
      </c>
      <c r="G317" s="29">
        <v>0</v>
      </c>
      <c r="H317" s="16">
        <f t="shared" si="40"/>
        <v>82109212.729284599</v>
      </c>
      <c r="I317" s="18">
        <f t="shared" si="44"/>
        <v>507804115.21427178</v>
      </c>
      <c r="J317" s="16">
        <f t="shared" si="45"/>
        <v>82109212.729284599</v>
      </c>
      <c r="K317" s="19">
        <f t="shared" si="43"/>
        <v>425694902.4849872</v>
      </c>
      <c r="L317" s="16">
        <f t="shared" si="41"/>
        <v>24207068916.300392</v>
      </c>
      <c r="M317" s="17">
        <f>VLOOKUP(B317,Encargos!$A$8:$B$652,2,0)</f>
        <v>2.4659999999999999E-3</v>
      </c>
    </row>
    <row r="318" spans="1:13" x14ac:dyDescent="0.3">
      <c r="A318">
        <f t="shared" si="46"/>
        <v>52</v>
      </c>
      <c r="B318" s="1">
        <v>54118</v>
      </c>
      <c r="C318" s="16">
        <f t="shared" si="42"/>
        <v>24207068916.300392</v>
      </c>
      <c r="D318" s="16">
        <f t="shared" si="38"/>
        <v>59694631.947596766</v>
      </c>
      <c r="E318" s="16">
        <f t="shared" si="39"/>
        <v>24266763548.24799</v>
      </c>
      <c r="F318" s="16">
        <v>0</v>
      </c>
      <c r="G318" s="29">
        <v>0</v>
      </c>
      <c r="H318" s="16">
        <f t="shared" si="40"/>
        <v>80889211.82749331</v>
      </c>
      <c r="I318" s="18">
        <f t="shared" si="44"/>
        <v>509056360.16239029</v>
      </c>
      <c r="J318" s="16">
        <f t="shared" si="45"/>
        <v>80889211.82749331</v>
      </c>
      <c r="K318" s="19">
        <f t="shared" si="43"/>
        <v>428167148.33489698</v>
      </c>
      <c r="L318" s="16">
        <f t="shared" si="41"/>
        <v>23838596399.91309</v>
      </c>
      <c r="M318" s="17">
        <f>VLOOKUP(B318,Encargos!$A$8:$B$652,2,0)</f>
        <v>2.4659999999999999E-3</v>
      </c>
    </row>
    <row r="319" spans="1:13" x14ac:dyDescent="0.3">
      <c r="A319">
        <f t="shared" si="46"/>
        <v>51</v>
      </c>
      <c r="B319" s="1">
        <v>54149</v>
      </c>
      <c r="C319" s="16">
        <f t="shared" si="42"/>
        <v>23838596399.91309</v>
      </c>
      <c r="D319" s="16">
        <f t="shared" si="38"/>
        <v>58785978.722185679</v>
      </c>
      <c r="E319" s="16">
        <f t="shared" si="39"/>
        <v>23897382378.635277</v>
      </c>
      <c r="F319" s="16">
        <v>0</v>
      </c>
      <c r="G319" s="29">
        <v>0</v>
      </c>
      <c r="H319" s="16">
        <f t="shared" si="40"/>
        <v>79657941.262117594</v>
      </c>
      <c r="I319" s="18">
        <f t="shared" si="44"/>
        <v>510311693.14655066</v>
      </c>
      <c r="J319" s="16">
        <f t="shared" si="45"/>
        <v>79657941.262117594</v>
      </c>
      <c r="K319" s="19">
        <f t="shared" si="43"/>
        <v>430653751.88443303</v>
      </c>
      <c r="L319" s="16">
        <f t="shared" si="41"/>
        <v>23466728626.750847</v>
      </c>
      <c r="M319" s="17">
        <f>VLOOKUP(B319,Encargos!$A$8:$B$652,2,0)</f>
        <v>2.4659999999999999E-3</v>
      </c>
    </row>
    <row r="320" spans="1:13" x14ac:dyDescent="0.3">
      <c r="A320">
        <f t="shared" si="46"/>
        <v>50</v>
      </c>
      <c r="B320" s="1">
        <v>54179</v>
      </c>
      <c r="C320" s="16">
        <f t="shared" si="42"/>
        <v>23466728626.750847</v>
      </c>
      <c r="D320" s="16">
        <f t="shared" si="38"/>
        <v>57868952.793567583</v>
      </c>
      <c r="E320" s="16">
        <f t="shared" si="39"/>
        <v>23524597579.544415</v>
      </c>
      <c r="F320" s="16">
        <v>0</v>
      </c>
      <c r="G320" s="29">
        <v>0</v>
      </c>
      <c r="H320" s="16">
        <f t="shared" si="40"/>
        <v>78415325.265148059</v>
      </c>
      <c r="I320" s="18">
        <f t="shared" si="44"/>
        <v>511570121.7818501</v>
      </c>
      <c r="J320" s="16">
        <f t="shared" si="45"/>
        <v>78415325.265148059</v>
      </c>
      <c r="K320" s="19">
        <f t="shared" si="43"/>
        <v>433154796.51670206</v>
      </c>
      <c r="L320" s="16">
        <f t="shared" si="41"/>
        <v>23091442783.027714</v>
      </c>
      <c r="M320" s="17">
        <f>VLOOKUP(B320,Encargos!$A$8:$B$652,2,0)</f>
        <v>2.4659999999999999E-3</v>
      </c>
    </row>
    <row r="321" spans="1:13" x14ac:dyDescent="0.3">
      <c r="A321">
        <f t="shared" si="46"/>
        <v>49</v>
      </c>
      <c r="B321" s="1">
        <v>54210</v>
      </c>
      <c r="C321" s="16">
        <f t="shared" si="42"/>
        <v>23091442783.027714</v>
      </c>
      <c r="D321" s="16">
        <f t="shared" si="38"/>
        <v>56943497.902946338</v>
      </c>
      <c r="E321" s="16">
        <f t="shared" si="39"/>
        <v>23148386280.93066</v>
      </c>
      <c r="F321" s="16">
        <v>0</v>
      </c>
      <c r="G321" s="29">
        <v>0</v>
      </c>
      <c r="H321" s="16">
        <f t="shared" si="40"/>
        <v>77161287.603102207</v>
      </c>
      <c r="I321" s="18">
        <f t="shared" si="44"/>
        <v>512831653.70216423</v>
      </c>
      <c r="J321" s="16">
        <f t="shared" si="45"/>
        <v>77161287.603102207</v>
      </c>
      <c r="K321" s="19">
        <f t="shared" si="43"/>
        <v>435670366.09906203</v>
      </c>
      <c r="L321" s="16">
        <f t="shared" si="41"/>
        <v>22712715914.8316</v>
      </c>
      <c r="M321" s="17">
        <f>VLOOKUP(B321,Encargos!$A$8:$B$652,2,0)</f>
        <v>2.4659999999999999E-3</v>
      </c>
    </row>
    <row r="322" spans="1:13" x14ac:dyDescent="0.3">
      <c r="A322">
        <f t="shared" si="46"/>
        <v>48</v>
      </c>
      <c r="B322" s="1">
        <v>54240</v>
      </c>
      <c r="C322" s="16">
        <f t="shared" si="42"/>
        <v>22712715914.8316</v>
      </c>
      <c r="D322" s="16">
        <f t="shared" si="38"/>
        <v>56009557.445974723</v>
      </c>
      <c r="E322" s="16">
        <f t="shared" si="39"/>
        <v>22768725472.277576</v>
      </c>
      <c r="F322" s="16">
        <v>0</v>
      </c>
      <c r="G322" s="29">
        <v>0</v>
      </c>
      <c r="H322" s="16">
        <f t="shared" si="40"/>
        <v>75895751.574258596</v>
      </c>
      <c r="I322" s="18">
        <f t="shared" si="44"/>
        <v>514096296.56019384</v>
      </c>
      <c r="J322" s="16">
        <f t="shared" si="45"/>
        <v>75895751.574258596</v>
      </c>
      <c r="K322" s="19">
        <f t="shared" si="43"/>
        <v>438200544.98593521</v>
      </c>
      <c r="L322" s="16">
        <f t="shared" si="41"/>
        <v>22330524927.291641</v>
      </c>
      <c r="M322" s="17">
        <f>VLOOKUP(B322,Encargos!$A$8:$B$652,2,0)</f>
        <v>2.4659999999999999E-3</v>
      </c>
    </row>
    <row r="323" spans="1:13" x14ac:dyDescent="0.3">
      <c r="A323">
        <f t="shared" si="46"/>
        <v>47</v>
      </c>
      <c r="B323" s="1">
        <v>54271</v>
      </c>
      <c r="C323" s="16">
        <f t="shared" si="42"/>
        <v>22330524927.291641</v>
      </c>
      <c r="D323" s="16">
        <f t="shared" si="38"/>
        <v>55067074.470701188</v>
      </c>
      <c r="E323" s="16">
        <f t="shared" si="39"/>
        <v>22385592001.762341</v>
      </c>
      <c r="F323" s="16">
        <v>0</v>
      </c>
      <c r="G323" s="29">
        <v>0</v>
      </c>
      <c r="H323" s="16">
        <f t="shared" si="40"/>
        <v>74618640.00587447</v>
      </c>
      <c r="I323" s="18">
        <f t="shared" si="44"/>
        <v>515364058.02751124</v>
      </c>
      <c r="J323" s="16">
        <f t="shared" si="45"/>
        <v>74618640.00587447</v>
      </c>
      <c r="K323" s="19">
        <f t="shared" si="43"/>
        <v>440745418.02163678</v>
      </c>
      <c r="L323" s="16">
        <f t="shared" si="41"/>
        <v>21944846583.740704</v>
      </c>
      <c r="M323" s="17">
        <f>VLOOKUP(B323,Encargos!$A$8:$B$652,2,0)</f>
        <v>2.4659999999999999E-3</v>
      </c>
    </row>
    <row r="324" spans="1:13" x14ac:dyDescent="0.3">
      <c r="A324">
        <f t="shared" si="46"/>
        <v>46</v>
      </c>
      <c r="B324" s="1">
        <v>54302</v>
      </c>
      <c r="C324" s="16">
        <f t="shared" si="42"/>
        <v>21944846583.740704</v>
      </c>
      <c r="D324" s="16">
        <f t="shared" si="38"/>
        <v>54115991.675504573</v>
      </c>
      <c r="E324" s="16">
        <f t="shared" si="39"/>
        <v>21998962575.416206</v>
      </c>
      <c r="F324" s="16">
        <v>0</v>
      </c>
      <c r="G324" s="29">
        <v>0</v>
      </c>
      <c r="H324" s="16">
        <f t="shared" si="40"/>
        <v>73329875.251387358</v>
      </c>
      <c r="I324" s="18">
        <f t="shared" si="44"/>
        <v>516634945.79460704</v>
      </c>
      <c r="J324" s="16">
        <f t="shared" si="45"/>
        <v>73329875.251387358</v>
      </c>
      <c r="K324" s="19">
        <f t="shared" si="43"/>
        <v>443305070.54321969</v>
      </c>
      <c r="L324" s="16">
        <f t="shared" si="41"/>
        <v>21555657504.87299</v>
      </c>
      <c r="M324" s="17">
        <f>VLOOKUP(B324,Encargos!$A$8:$B$652,2,0)</f>
        <v>2.4659999999999999E-3</v>
      </c>
    </row>
    <row r="325" spans="1:13" x14ac:dyDescent="0.3">
      <c r="A325">
        <f t="shared" si="46"/>
        <v>45</v>
      </c>
      <c r="B325" s="1">
        <v>54332</v>
      </c>
      <c r="C325" s="16">
        <f t="shared" si="42"/>
        <v>21555657504.87299</v>
      </c>
      <c r="D325" s="16">
        <f t="shared" ref="D325:D369" si="47">C325*M325</f>
        <v>53156251.407016791</v>
      </c>
      <c r="E325" s="16">
        <f t="shared" ref="E325:E369" si="48">C325+D325</f>
        <v>21608813756.280006</v>
      </c>
      <c r="F325" s="16">
        <v>0</v>
      </c>
      <c r="G325" s="29">
        <v>0</v>
      </c>
      <c r="H325" s="16">
        <f t="shared" ref="H325:H369" si="49">SUM(E325:G325)*$N$4</f>
        <v>72029379.187600031</v>
      </c>
      <c r="I325" s="18">
        <f t="shared" si="44"/>
        <v>517908967.57093662</v>
      </c>
      <c r="J325" s="16">
        <f t="shared" si="45"/>
        <v>72029379.187600031</v>
      </c>
      <c r="K325" s="19">
        <f t="shared" si="43"/>
        <v>445879588.3833366</v>
      </c>
      <c r="L325" s="16">
        <f t="shared" ref="L325:L366" si="50">SUM(E325:H325)-I325</f>
        <v>21162934167.896667</v>
      </c>
      <c r="M325" s="17">
        <f>VLOOKUP(B325,Encargos!$A$8:$B$652,2,0)</f>
        <v>2.4659999999999999E-3</v>
      </c>
    </row>
    <row r="326" spans="1:13" x14ac:dyDescent="0.3">
      <c r="A326">
        <f t="shared" si="46"/>
        <v>44</v>
      </c>
      <c r="B326" s="1">
        <v>54363</v>
      </c>
      <c r="C326" s="16">
        <f t="shared" si="42"/>
        <v>21162934167.896667</v>
      </c>
      <c r="D326" s="16">
        <f t="shared" si="47"/>
        <v>52187795.658033177</v>
      </c>
      <c r="E326" s="16">
        <f t="shared" si="48"/>
        <v>21215121963.554699</v>
      </c>
      <c r="F326" s="16">
        <v>0</v>
      </c>
      <c r="G326" s="29">
        <v>0</v>
      </c>
      <c r="H326" s="16">
        <f t="shared" si="49"/>
        <v>70717073.211849004</v>
      </c>
      <c r="I326" s="18">
        <f t="shared" si="44"/>
        <v>519186131.08496648</v>
      </c>
      <c r="J326" s="16">
        <f t="shared" si="45"/>
        <v>70717073.211849004</v>
      </c>
      <c r="K326" s="19">
        <f t="shared" si="43"/>
        <v>448469057.87311745</v>
      </c>
      <c r="L326" s="16">
        <f t="shared" si="50"/>
        <v>20766652905.681583</v>
      </c>
      <c r="M326" s="17">
        <f>VLOOKUP(B326,Encargos!$A$8:$B$652,2,0)</f>
        <v>2.4659999999999999E-3</v>
      </c>
    </row>
    <row r="327" spans="1:13" x14ac:dyDescent="0.3">
      <c r="A327">
        <f t="shared" si="46"/>
        <v>43</v>
      </c>
      <c r="B327" s="1">
        <v>54393</v>
      </c>
      <c r="C327" s="16">
        <f t="shared" ref="C327:C369" si="51">L326</f>
        <v>20766652905.681583</v>
      </c>
      <c r="D327" s="16">
        <f t="shared" si="47"/>
        <v>51210566.065410785</v>
      </c>
      <c r="E327" s="16">
        <f t="shared" si="48"/>
        <v>20817863471.746994</v>
      </c>
      <c r="F327" s="16">
        <v>0</v>
      </c>
      <c r="G327" s="29">
        <v>0</v>
      </c>
      <c r="H327" s="16">
        <f t="shared" si="49"/>
        <v>69392878.239156649</v>
      </c>
      <c r="I327" s="18">
        <f t="shared" si="44"/>
        <v>520466444.08422202</v>
      </c>
      <c r="J327" s="16">
        <f t="shared" si="45"/>
        <v>69392878.239156649</v>
      </c>
      <c r="K327" s="19">
        <f t="shared" ref="K327:K369" si="52">I327-J327</f>
        <v>451073565.84506536</v>
      </c>
      <c r="L327" s="16">
        <f t="shared" si="50"/>
        <v>20366789905.901928</v>
      </c>
      <c r="M327" s="17">
        <f>VLOOKUP(B327,Encargos!$A$8:$B$652,2,0)</f>
        <v>2.4659999999999999E-3</v>
      </c>
    </row>
    <row r="328" spans="1:13" x14ac:dyDescent="0.3">
      <c r="A328">
        <f t="shared" si="46"/>
        <v>42</v>
      </c>
      <c r="B328" s="1">
        <v>54424</v>
      </c>
      <c r="C328" s="16">
        <f t="shared" si="51"/>
        <v>20366789905.901928</v>
      </c>
      <c r="D328" s="16">
        <f t="shared" si="47"/>
        <v>50224503.907954149</v>
      </c>
      <c r="E328" s="16">
        <f t="shared" si="48"/>
        <v>20417014409.809883</v>
      </c>
      <c r="F328" s="16">
        <v>0</v>
      </c>
      <c r="G328" s="29">
        <v>0</v>
      </c>
      <c r="H328" s="16">
        <f t="shared" si="49"/>
        <v>68056714.699366286</v>
      </c>
      <c r="I328" s="18">
        <f t="shared" si="44"/>
        <v>521749914.33533376</v>
      </c>
      <c r="J328" s="16">
        <f t="shared" si="45"/>
        <v>68056714.699366286</v>
      </c>
      <c r="K328" s="19">
        <f t="shared" si="52"/>
        <v>453693199.63596749</v>
      </c>
      <c r="L328" s="16">
        <f t="shared" si="50"/>
        <v>19963321210.173916</v>
      </c>
      <c r="M328" s="17">
        <f>VLOOKUP(B328,Encargos!$A$8:$B$652,2,0)</f>
        <v>2.4659999999999999E-3</v>
      </c>
    </row>
    <row r="329" spans="1:13" x14ac:dyDescent="0.3">
      <c r="A329">
        <f t="shared" si="46"/>
        <v>41</v>
      </c>
      <c r="B329" s="1">
        <v>54455</v>
      </c>
      <c r="C329" s="16">
        <f t="shared" si="51"/>
        <v>19963321210.173916</v>
      </c>
      <c r="D329" s="16">
        <f t="shared" si="47"/>
        <v>49229550.104288876</v>
      </c>
      <c r="E329" s="16">
        <f t="shared" si="48"/>
        <v>20012550760.278206</v>
      </c>
      <c r="F329" s="16">
        <v>0</v>
      </c>
      <c r="G329" s="29">
        <v>0</v>
      </c>
      <c r="H329" s="16">
        <f t="shared" si="49"/>
        <v>66708502.53426069</v>
      </c>
      <c r="I329" s="18">
        <f t="shared" si="44"/>
        <v>523036549.62408471</v>
      </c>
      <c r="J329" s="16">
        <f t="shared" si="45"/>
        <v>66708502.53426069</v>
      </c>
      <c r="K329" s="19">
        <f t="shared" si="52"/>
        <v>456328047.08982402</v>
      </c>
      <c r="L329" s="16">
        <f t="shared" si="50"/>
        <v>19556222713.188381</v>
      </c>
      <c r="M329" s="17">
        <f>VLOOKUP(B329,Encargos!$A$8:$B$652,2,0)</f>
        <v>2.4659999999999999E-3</v>
      </c>
    </row>
    <row r="330" spans="1:13" x14ac:dyDescent="0.3">
      <c r="A330">
        <f t="shared" si="46"/>
        <v>40</v>
      </c>
      <c r="B330" s="1">
        <v>54483</v>
      </c>
      <c r="C330" s="16">
        <f t="shared" si="51"/>
        <v>19556222713.188381</v>
      </c>
      <c r="D330" s="16">
        <f t="shared" si="47"/>
        <v>48225645.210722543</v>
      </c>
      <c r="E330" s="16">
        <f t="shared" si="48"/>
        <v>19604448358.399105</v>
      </c>
      <c r="F330" s="16">
        <v>0</v>
      </c>
      <c r="G330" s="29">
        <v>0</v>
      </c>
      <c r="H330" s="16">
        <f t="shared" si="49"/>
        <v>65348161.194663689</v>
      </c>
      <c r="I330" s="18">
        <f t="shared" ref="I330:I369" si="53">PMT($N$4,A330,-SUM(E330:G330))</f>
        <v>524326357.7554577</v>
      </c>
      <c r="J330" s="16">
        <f t="shared" ref="J330:J369" si="54">H330</f>
        <v>65348161.194663689</v>
      </c>
      <c r="K330" s="19">
        <f t="shared" si="52"/>
        <v>458978196.560794</v>
      </c>
      <c r="L330" s="16">
        <f t="shared" si="50"/>
        <v>19145470161.83831</v>
      </c>
      <c r="M330" s="17">
        <f>VLOOKUP(B330,Encargos!$A$8:$B$652,2,0)</f>
        <v>2.4659999999999999E-3</v>
      </c>
    </row>
    <row r="331" spans="1:13" x14ac:dyDescent="0.3">
      <c r="A331">
        <f t="shared" si="46"/>
        <v>39</v>
      </c>
      <c r="B331" s="1">
        <v>54514</v>
      </c>
      <c r="C331" s="16">
        <f t="shared" si="51"/>
        <v>19145470161.83831</v>
      </c>
      <c r="D331" s="16">
        <f t="shared" si="47"/>
        <v>47212729.419093274</v>
      </c>
      <c r="E331" s="16">
        <f t="shared" si="48"/>
        <v>19192682891.257404</v>
      </c>
      <c r="F331" s="16">
        <v>0</v>
      </c>
      <c r="G331" s="29">
        <v>0</v>
      </c>
      <c r="H331" s="16">
        <f t="shared" si="49"/>
        <v>63975609.637524687</v>
      </c>
      <c r="I331" s="18">
        <f t="shared" si="53"/>
        <v>525619346.55368268</v>
      </c>
      <c r="J331" s="16">
        <f t="shared" si="54"/>
        <v>63975609.637524687</v>
      </c>
      <c r="K331" s="19">
        <f t="shared" si="52"/>
        <v>461643736.91615802</v>
      </c>
      <c r="L331" s="16">
        <f t="shared" si="50"/>
        <v>18731039154.341244</v>
      </c>
      <c r="M331" s="17">
        <f>VLOOKUP(B331,Encargos!$A$8:$B$652,2,0)</f>
        <v>2.4659999999999999E-3</v>
      </c>
    </row>
    <row r="332" spans="1:13" x14ac:dyDescent="0.3">
      <c r="A332">
        <f t="shared" ref="A332:A369" si="55">A331-1</f>
        <v>38</v>
      </c>
      <c r="B332" s="1">
        <v>54544</v>
      </c>
      <c r="C332" s="16">
        <f t="shared" si="51"/>
        <v>18731039154.341244</v>
      </c>
      <c r="D332" s="16">
        <f t="shared" si="47"/>
        <v>46190742.554605506</v>
      </c>
      <c r="E332" s="16">
        <f t="shared" si="48"/>
        <v>18777229896.895851</v>
      </c>
      <c r="F332" s="16">
        <v>0</v>
      </c>
      <c r="G332" s="29">
        <v>0</v>
      </c>
      <c r="H332" s="16">
        <f t="shared" si="49"/>
        <v>62590766.322986178</v>
      </c>
      <c r="I332" s="18">
        <f t="shared" si="53"/>
        <v>526915523.86228395</v>
      </c>
      <c r="J332" s="16">
        <f t="shared" si="54"/>
        <v>62590766.322986178</v>
      </c>
      <c r="K332" s="19">
        <f t="shared" si="52"/>
        <v>464324757.53929776</v>
      </c>
      <c r="L332" s="16">
        <f t="shared" si="50"/>
        <v>18312905139.356552</v>
      </c>
      <c r="M332" s="17">
        <f>VLOOKUP(B332,Encargos!$A$8:$B$652,2,0)</f>
        <v>2.4659999999999999E-3</v>
      </c>
    </row>
    <row r="333" spans="1:13" x14ac:dyDescent="0.3">
      <c r="A333">
        <f t="shared" si="55"/>
        <v>37</v>
      </c>
      <c r="B333" s="1">
        <v>54575</v>
      </c>
      <c r="C333" s="16">
        <f t="shared" si="51"/>
        <v>18312905139.356552</v>
      </c>
      <c r="D333" s="16">
        <f t="shared" si="47"/>
        <v>45159624.073653258</v>
      </c>
      <c r="E333" s="16">
        <f t="shared" si="48"/>
        <v>18358064763.430206</v>
      </c>
      <c r="F333" s="16">
        <v>0</v>
      </c>
      <c r="G333" s="29">
        <v>0</v>
      </c>
      <c r="H333" s="16">
        <f t="shared" si="49"/>
        <v>61193549.211434022</v>
      </c>
      <c r="I333" s="18">
        <f t="shared" si="53"/>
        <v>528214897.54412848</v>
      </c>
      <c r="J333" s="16">
        <f t="shared" si="54"/>
        <v>61193549.211434022</v>
      </c>
      <c r="K333" s="19">
        <f t="shared" si="52"/>
        <v>467021348.33269447</v>
      </c>
      <c r="L333" s="16">
        <f t="shared" si="50"/>
        <v>17891043415.097511</v>
      </c>
      <c r="M333" s="17">
        <f>VLOOKUP(B333,Encargos!$A$8:$B$652,2,0)</f>
        <v>2.4659999999999999E-3</v>
      </c>
    </row>
    <row r="334" spans="1:13" x14ac:dyDescent="0.3">
      <c r="A334">
        <f t="shared" si="55"/>
        <v>36</v>
      </c>
      <c r="B334" s="1">
        <v>54605</v>
      </c>
      <c r="C334" s="16">
        <f t="shared" si="51"/>
        <v>17891043415.097511</v>
      </c>
      <c r="D334" s="16">
        <f t="shared" si="47"/>
        <v>44119313.061630458</v>
      </c>
      <c r="E334" s="16">
        <f t="shared" si="48"/>
        <v>17935162728.159142</v>
      </c>
      <c r="F334" s="16">
        <v>0</v>
      </c>
      <c r="G334" s="29">
        <v>0</v>
      </c>
      <c r="H334" s="16">
        <f t="shared" si="49"/>
        <v>59783875.760530479</v>
      </c>
      <c r="I334" s="18">
        <f t="shared" si="53"/>
        <v>529517475.48147219</v>
      </c>
      <c r="J334" s="16">
        <f t="shared" si="54"/>
        <v>59783875.760530479</v>
      </c>
      <c r="K334" s="19">
        <f t="shared" si="52"/>
        <v>469733599.72094172</v>
      </c>
      <c r="L334" s="16">
        <f t="shared" si="50"/>
        <v>17465429128.438202</v>
      </c>
      <c r="M334" s="17">
        <f>VLOOKUP(B334,Encargos!$A$8:$B$652,2,0)</f>
        <v>2.4659999999999999E-3</v>
      </c>
    </row>
    <row r="335" spans="1:13" x14ac:dyDescent="0.3">
      <c r="A335">
        <f t="shared" si="55"/>
        <v>35</v>
      </c>
      <c r="B335" s="1">
        <v>54636</v>
      </c>
      <c r="C335" s="16">
        <f t="shared" si="51"/>
        <v>17465429128.438202</v>
      </c>
      <c r="D335" s="16">
        <f t="shared" si="47"/>
        <v>43069748.230728604</v>
      </c>
      <c r="E335" s="16">
        <f t="shared" si="48"/>
        <v>17508498876.66893</v>
      </c>
      <c r="F335" s="16">
        <v>0</v>
      </c>
      <c r="G335" s="29">
        <v>0</v>
      </c>
      <c r="H335" s="16">
        <f t="shared" si="49"/>
        <v>58361662.922229774</v>
      </c>
      <c r="I335" s="18">
        <f t="shared" si="53"/>
        <v>530823265.57600957</v>
      </c>
      <c r="J335" s="16">
        <f t="shared" si="54"/>
        <v>58361662.922229774</v>
      </c>
      <c r="K335" s="19">
        <f t="shared" si="52"/>
        <v>472461602.6537798</v>
      </c>
      <c r="L335" s="16">
        <f t="shared" si="50"/>
        <v>17036037274.01515</v>
      </c>
      <c r="M335" s="17">
        <f>VLOOKUP(B335,Encargos!$A$8:$B$652,2,0)</f>
        <v>2.4659999999999999E-3</v>
      </c>
    </row>
    <row r="336" spans="1:13" x14ac:dyDescent="0.3">
      <c r="A336">
        <f t="shared" si="55"/>
        <v>34</v>
      </c>
      <c r="B336" s="1">
        <v>54667</v>
      </c>
      <c r="C336" s="16">
        <f t="shared" si="51"/>
        <v>17036037274.01515</v>
      </c>
      <c r="D336" s="16">
        <f t="shared" si="47"/>
        <v>42010867.917721361</v>
      </c>
      <c r="E336" s="16">
        <f t="shared" si="48"/>
        <v>17078048141.932871</v>
      </c>
      <c r="F336" s="16">
        <v>0</v>
      </c>
      <c r="G336" s="29">
        <v>0</v>
      </c>
      <c r="H336" s="16">
        <f t="shared" si="49"/>
        <v>56926827.139776237</v>
      </c>
      <c r="I336" s="18">
        <f t="shared" si="53"/>
        <v>532132275.7489199</v>
      </c>
      <c r="J336" s="16">
        <f t="shared" si="54"/>
        <v>56926827.139776237</v>
      </c>
      <c r="K336" s="19">
        <f t="shared" si="52"/>
        <v>475205448.60914367</v>
      </c>
      <c r="L336" s="16">
        <f t="shared" si="50"/>
        <v>16602842693.323727</v>
      </c>
      <c r="M336" s="17">
        <f>VLOOKUP(B336,Encargos!$A$8:$B$652,2,0)</f>
        <v>2.4659999999999999E-3</v>
      </c>
    </row>
    <row r="337" spans="1:13" x14ac:dyDescent="0.3">
      <c r="A337">
        <f t="shared" si="55"/>
        <v>33</v>
      </c>
      <c r="B337" s="1">
        <v>54697</v>
      </c>
      <c r="C337" s="16">
        <f t="shared" si="51"/>
        <v>16602842693.323727</v>
      </c>
      <c r="D337" s="16">
        <f t="shared" si="47"/>
        <v>40942610.081736311</v>
      </c>
      <c r="E337" s="16">
        <f t="shared" si="48"/>
        <v>16643785303.405462</v>
      </c>
      <c r="F337" s="16">
        <v>0</v>
      </c>
      <c r="G337" s="29">
        <v>0</v>
      </c>
      <c r="H337" s="16">
        <f t="shared" si="49"/>
        <v>55479284.344684877</v>
      </c>
      <c r="I337" s="18">
        <f t="shared" si="53"/>
        <v>533444513.94091678</v>
      </c>
      <c r="J337" s="16">
        <f t="shared" si="54"/>
        <v>55479284.344684877</v>
      </c>
      <c r="K337" s="19">
        <f t="shared" si="52"/>
        <v>477965229.59623188</v>
      </c>
      <c r="L337" s="16">
        <f t="shared" si="50"/>
        <v>16165820073.809231</v>
      </c>
      <c r="M337" s="17">
        <f>VLOOKUP(B337,Encargos!$A$8:$B$652,2,0)</f>
        <v>2.4659999999999999E-3</v>
      </c>
    </row>
    <row r="338" spans="1:13" x14ac:dyDescent="0.3">
      <c r="A338">
        <f t="shared" si="55"/>
        <v>32</v>
      </c>
      <c r="B338" s="1">
        <v>54728</v>
      </c>
      <c r="C338" s="16">
        <f t="shared" si="51"/>
        <v>16165820073.809231</v>
      </c>
      <c r="D338" s="16">
        <f t="shared" si="47"/>
        <v>39864912.302013561</v>
      </c>
      <c r="E338" s="16">
        <f t="shared" si="48"/>
        <v>16205684986.111244</v>
      </c>
      <c r="F338" s="16">
        <v>0</v>
      </c>
      <c r="G338" s="29">
        <v>0</v>
      </c>
      <c r="H338" s="16">
        <f t="shared" si="49"/>
        <v>54018949.953704149</v>
      </c>
      <c r="I338" s="18">
        <f t="shared" si="53"/>
        <v>534759988.11229515</v>
      </c>
      <c r="J338" s="16">
        <f t="shared" si="54"/>
        <v>54018949.953704149</v>
      </c>
      <c r="K338" s="19">
        <f t="shared" si="52"/>
        <v>480741038.15859103</v>
      </c>
      <c r="L338" s="16">
        <f t="shared" si="50"/>
        <v>15724943947.952654</v>
      </c>
      <c r="M338" s="17">
        <f>VLOOKUP(B338,Encargos!$A$8:$B$652,2,0)</f>
        <v>2.4659999999999999E-3</v>
      </c>
    </row>
    <row r="339" spans="1:13" x14ac:dyDescent="0.3">
      <c r="A339">
        <f t="shared" si="55"/>
        <v>31</v>
      </c>
      <c r="B339" s="1">
        <v>54758</v>
      </c>
      <c r="C339" s="16">
        <f t="shared" si="51"/>
        <v>15724943947.952654</v>
      </c>
      <c r="D339" s="16">
        <f t="shared" si="47"/>
        <v>38777711.775651239</v>
      </c>
      <c r="E339" s="16">
        <f t="shared" si="48"/>
        <v>15763721659.728306</v>
      </c>
      <c r="F339" s="16">
        <v>0</v>
      </c>
      <c r="G339" s="29">
        <v>0</v>
      </c>
      <c r="H339" s="16">
        <f t="shared" si="49"/>
        <v>52545738.865761019</v>
      </c>
      <c r="I339" s="18">
        <f t="shared" si="53"/>
        <v>536078706.24298006</v>
      </c>
      <c r="J339" s="16">
        <f t="shared" si="54"/>
        <v>52545738.865761019</v>
      </c>
      <c r="K339" s="19">
        <f t="shared" si="52"/>
        <v>483532967.37721902</v>
      </c>
      <c r="L339" s="16">
        <f t="shared" si="50"/>
        <v>15280188692.351086</v>
      </c>
      <c r="M339" s="17">
        <f>VLOOKUP(B339,Encargos!$A$8:$B$652,2,0)</f>
        <v>2.4659999999999999E-3</v>
      </c>
    </row>
    <row r="340" spans="1:13" x14ac:dyDescent="0.3">
      <c r="A340">
        <f t="shared" si="55"/>
        <v>30</v>
      </c>
      <c r="B340" s="1">
        <v>54789</v>
      </c>
      <c r="C340" s="16">
        <f t="shared" si="51"/>
        <v>15280188692.351086</v>
      </c>
      <c r="D340" s="16">
        <f t="shared" si="47"/>
        <v>37680945.315337777</v>
      </c>
      <c r="E340" s="16">
        <f t="shared" si="48"/>
        <v>15317869637.666424</v>
      </c>
      <c r="F340" s="16">
        <v>0</v>
      </c>
      <c r="G340" s="29">
        <v>0</v>
      </c>
      <c r="H340" s="16">
        <f t="shared" si="49"/>
        <v>51059565.458888084</v>
      </c>
      <c r="I340" s="18">
        <f t="shared" si="53"/>
        <v>537400676.3325752</v>
      </c>
      <c r="J340" s="16">
        <f t="shared" si="54"/>
        <v>51059565.458888084</v>
      </c>
      <c r="K340" s="19">
        <f t="shared" si="52"/>
        <v>486341110.87368715</v>
      </c>
      <c r="L340" s="16">
        <f t="shared" si="50"/>
        <v>14831528526.792738</v>
      </c>
      <c r="M340" s="17">
        <f>VLOOKUP(B340,Encargos!$A$8:$B$652,2,0)</f>
        <v>2.4659999999999999E-3</v>
      </c>
    </row>
    <row r="341" spans="1:13" x14ac:dyDescent="0.3">
      <c r="A341">
        <f t="shared" si="55"/>
        <v>29</v>
      </c>
      <c r="B341" s="1">
        <v>54820</v>
      </c>
      <c r="C341" s="16">
        <f t="shared" si="51"/>
        <v>14831528526.792738</v>
      </c>
      <c r="D341" s="16">
        <f t="shared" si="47"/>
        <v>36574549.347070888</v>
      </c>
      <c r="E341" s="16">
        <f t="shared" si="48"/>
        <v>14868103076.139809</v>
      </c>
      <c r="F341" s="16">
        <v>0</v>
      </c>
      <c r="G341" s="29">
        <v>0</v>
      </c>
      <c r="H341" s="16">
        <f t="shared" si="49"/>
        <v>49560343.5871327</v>
      </c>
      <c r="I341" s="18">
        <f t="shared" si="53"/>
        <v>538725906.40041137</v>
      </c>
      <c r="J341" s="16">
        <f t="shared" si="54"/>
        <v>49560343.5871327</v>
      </c>
      <c r="K341" s="19">
        <f t="shared" si="52"/>
        <v>489165562.81327868</v>
      </c>
      <c r="L341" s="16">
        <f t="shared" si="50"/>
        <v>14378937513.32653</v>
      </c>
      <c r="M341" s="17">
        <f>VLOOKUP(B341,Encargos!$A$8:$B$652,2,0)</f>
        <v>2.4659999999999999E-3</v>
      </c>
    </row>
    <row r="342" spans="1:13" x14ac:dyDescent="0.3">
      <c r="A342">
        <f t="shared" si="55"/>
        <v>28</v>
      </c>
      <c r="B342" s="1">
        <v>54848</v>
      </c>
      <c r="C342" s="16">
        <f t="shared" si="51"/>
        <v>14378937513.32653</v>
      </c>
      <c r="D342" s="16">
        <f t="shared" si="47"/>
        <v>35458459.907863222</v>
      </c>
      <c r="E342" s="16">
        <f t="shared" si="48"/>
        <v>14414395973.234394</v>
      </c>
      <c r="F342" s="16">
        <v>0</v>
      </c>
      <c r="G342" s="29">
        <v>0</v>
      </c>
      <c r="H342" s="16">
        <f t="shared" si="49"/>
        <v>48047986.577447981</v>
      </c>
      <c r="I342" s="18">
        <f t="shared" si="53"/>
        <v>540054404.48559487</v>
      </c>
      <c r="J342" s="16">
        <f t="shared" si="54"/>
        <v>48047986.577447981</v>
      </c>
      <c r="K342" s="19">
        <f t="shared" si="52"/>
        <v>492006417.90814686</v>
      </c>
      <c r="L342" s="16">
        <f t="shared" si="50"/>
        <v>13922389555.326246</v>
      </c>
      <c r="M342" s="17">
        <f>VLOOKUP(B342,Encargos!$A$8:$B$652,2,0)</f>
        <v>2.4659999999999999E-3</v>
      </c>
    </row>
    <row r="343" spans="1:13" x14ac:dyDescent="0.3">
      <c r="A343">
        <f t="shared" si="55"/>
        <v>27</v>
      </c>
      <c r="B343" s="1">
        <v>54879</v>
      </c>
      <c r="C343" s="16">
        <f t="shared" si="51"/>
        <v>13922389555.326246</v>
      </c>
      <c r="D343" s="16">
        <f t="shared" si="47"/>
        <v>34332612.643434525</v>
      </c>
      <c r="E343" s="16">
        <f t="shared" si="48"/>
        <v>13956722167.969681</v>
      </c>
      <c r="F343" s="16">
        <v>0</v>
      </c>
      <c r="G343" s="29">
        <v>0</v>
      </c>
      <c r="H343" s="16">
        <f t="shared" si="49"/>
        <v>46522407.226565607</v>
      </c>
      <c r="I343" s="18">
        <f t="shared" si="53"/>
        <v>541386178.64705622</v>
      </c>
      <c r="J343" s="16">
        <f t="shared" si="54"/>
        <v>46522407.226565607</v>
      </c>
      <c r="K343" s="19">
        <f t="shared" si="52"/>
        <v>494863771.42049062</v>
      </c>
      <c r="L343" s="16">
        <f t="shared" si="50"/>
        <v>13461858396.549191</v>
      </c>
      <c r="M343" s="17">
        <f>VLOOKUP(B343,Encargos!$A$8:$B$652,2,0)</f>
        <v>2.4659999999999999E-3</v>
      </c>
    </row>
    <row r="344" spans="1:13" x14ac:dyDescent="0.3">
      <c r="A344">
        <f t="shared" si="55"/>
        <v>26</v>
      </c>
      <c r="B344" s="1">
        <v>54909</v>
      </c>
      <c r="C344" s="16">
        <f t="shared" si="51"/>
        <v>13461858396.549191</v>
      </c>
      <c r="D344" s="16">
        <f t="shared" si="47"/>
        <v>33196942.805890303</v>
      </c>
      <c r="E344" s="16">
        <f t="shared" si="48"/>
        <v>13495055339.355082</v>
      </c>
      <c r="F344" s="16">
        <v>0</v>
      </c>
      <c r="G344" s="29">
        <v>0</v>
      </c>
      <c r="H344" s="16">
        <f t="shared" si="49"/>
        <v>44983517.797850274</v>
      </c>
      <c r="I344" s="18">
        <f t="shared" si="53"/>
        <v>542721236.96359992</v>
      </c>
      <c r="J344" s="16">
        <f t="shared" si="54"/>
        <v>44983517.797850274</v>
      </c>
      <c r="K344" s="19">
        <f t="shared" si="52"/>
        <v>497737719.16574967</v>
      </c>
      <c r="L344" s="16">
        <f t="shared" si="50"/>
        <v>12997317620.189331</v>
      </c>
      <c r="M344" s="17">
        <f>VLOOKUP(B344,Encargos!$A$8:$B$652,2,0)</f>
        <v>2.4659999999999999E-3</v>
      </c>
    </row>
    <row r="345" spans="1:13" x14ac:dyDescent="0.3">
      <c r="A345">
        <f t="shared" si="55"/>
        <v>25</v>
      </c>
      <c r="B345" s="1">
        <v>54940</v>
      </c>
      <c r="C345" s="16">
        <f t="shared" si="51"/>
        <v>12997317620.189331</v>
      </c>
      <c r="D345" s="16">
        <f t="shared" si="47"/>
        <v>32051385.251386888</v>
      </c>
      <c r="E345" s="16">
        <f t="shared" si="48"/>
        <v>13029369005.440718</v>
      </c>
      <c r="F345" s="16">
        <v>0</v>
      </c>
      <c r="G345" s="29">
        <v>0</v>
      </c>
      <c r="H345" s="16">
        <f t="shared" si="49"/>
        <v>43431230.018135726</v>
      </c>
      <c r="I345" s="18">
        <f t="shared" si="53"/>
        <v>544059587.53395212</v>
      </c>
      <c r="J345" s="16">
        <f t="shared" si="54"/>
        <v>43431230.018135726</v>
      </c>
      <c r="K345" s="19">
        <f t="shared" si="52"/>
        <v>500628357.51581639</v>
      </c>
      <c r="L345" s="16">
        <f t="shared" si="50"/>
        <v>12528740647.9249</v>
      </c>
      <c r="M345" s="17">
        <f>VLOOKUP(B345,Encargos!$A$8:$B$652,2,0)</f>
        <v>2.4659999999999999E-3</v>
      </c>
    </row>
    <row r="346" spans="1:13" x14ac:dyDescent="0.3">
      <c r="A346">
        <f t="shared" si="55"/>
        <v>24</v>
      </c>
      <c r="B346" s="1">
        <v>54970</v>
      </c>
      <c r="C346" s="16">
        <f t="shared" si="51"/>
        <v>12528740647.9249</v>
      </c>
      <c r="D346" s="16">
        <f t="shared" si="47"/>
        <v>30895874.437782802</v>
      </c>
      <c r="E346" s="16">
        <f t="shared" si="48"/>
        <v>12559636522.362682</v>
      </c>
      <c r="F346" s="16">
        <v>0</v>
      </c>
      <c r="G346" s="29">
        <v>0</v>
      </c>
      <c r="H346" s="16">
        <f t="shared" si="49"/>
        <v>41865455.074542277</v>
      </c>
      <c r="I346" s="18">
        <f t="shared" si="53"/>
        <v>545401238.47681069</v>
      </c>
      <c r="J346" s="16">
        <f t="shared" si="54"/>
        <v>41865455.074542277</v>
      </c>
      <c r="K346" s="19">
        <f t="shared" si="52"/>
        <v>503535783.40226841</v>
      </c>
      <c r="L346" s="16">
        <f t="shared" si="50"/>
        <v>12056100738.960415</v>
      </c>
      <c r="M346" s="17">
        <f>VLOOKUP(B346,Encargos!$A$8:$B$652,2,0)</f>
        <v>2.4659999999999999E-3</v>
      </c>
    </row>
    <row r="347" spans="1:13" x14ac:dyDescent="0.3">
      <c r="A347">
        <f t="shared" si="55"/>
        <v>23</v>
      </c>
      <c r="B347" s="1">
        <v>55001</v>
      </c>
      <c r="C347" s="16">
        <f t="shared" si="51"/>
        <v>12056100738.960415</v>
      </c>
      <c r="D347" s="16">
        <f t="shared" si="47"/>
        <v>29730344.422276381</v>
      </c>
      <c r="E347" s="16">
        <f t="shared" si="48"/>
        <v>12085831083.38269</v>
      </c>
      <c r="F347" s="16">
        <v>0</v>
      </c>
      <c r="G347" s="29">
        <v>0</v>
      </c>
      <c r="H347" s="16">
        <f t="shared" si="49"/>
        <v>40286103.611275636</v>
      </c>
      <c r="I347" s="18">
        <f t="shared" si="53"/>
        <v>546746197.93089461</v>
      </c>
      <c r="J347" s="16">
        <f t="shared" si="54"/>
        <v>40286103.611275636</v>
      </c>
      <c r="K347" s="19">
        <f t="shared" si="52"/>
        <v>506460094.319619</v>
      </c>
      <c r="L347" s="16">
        <f t="shared" si="50"/>
        <v>11579370989.06307</v>
      </c>
      <c r="M347" s="17">
        <f>VLOOKUP(B347,Encargos!$A$8:$B$652,2,0)</f>
        <v>2.4659999999999999E-3</v>
      </c>
    </row>
    <row r="348" spans="1:13" x14ac:dyDescent="0.3">
      <c r="A348">
        <f t="shared" si="55"/>
        <v>22</v>
      </c>
      <c r="B348" s="1">
        <v>55032</v>
      </c>
      <c r="C348" s="16">
        <f t="shared" si="51"/>
        <v>11579370989.06307</v>
      </c>
      <c r="D348" s="16">
        <f t="shared" si="47"/>
        <v>28554728.859029531</v>
      </c>
      <c r="E348" s="16">
        <f t="shared" si="48"/>
        <v>11607925717.9221</v>
      </c>
      <c r="F348" s="16">
        <v>0</v>
      </c>
      <c r="G348" s="29">
        <v>0</v>
      </c>
      <c r="H348" s="16">
        <f t="shared" si="49"/>
        <v>38693085.726407006</v>
      </c>
      <c r="I348" s="18">
        <f t="shared" si="53"/>
        <v>548094474.05499208</v>
      </c>
      <c r="J348" s="16">
        <f t="shared" si="54"/>
        <v>38693085.726407006</v>
      </c>
      <c r="K348" s="19">
        <f t="shared" si="52"/>
        <v>509401388.32858509</v>
      </c>
      <c r="L348" s="16">
        <f t="shared" si="50"/>
        <v>11098524329.593513</v>
      </c>
      <c r="M348" s="17">
        <f>VLOOKUP(B348,Encargos!$A$8:$B$652,2,0)</f>
        <v>2.4659999999999999E-3</v>
      </c>
    </row>
    <row r="349" spans="1:13" x14ac:dyDescent="0.3">
      <c r="A349">
        <f t="shared" si="55"/>
        <v>21</v>
      </c>
      <c r="B349" s="1">
        <v>55062</v>
      </c>
      <c r="C349" s="16">
        <f t="shared" si="51"/>
        <v>11098524329.593513</v>
      </c>
      <c r="D349" s="16">
        <f t="shared" si="47"/>
        <v>27368960.996777602</v>
      </c>
      <c r="E349" s="16">
        <f t="shared" si="48"/>
        <v>11125893290.590292</v>
      </c>
      <c r="F349" s="16">
        <v>0</v>
      </c>
      <c r="G349" s="29">
        <v>0</v>
      </c>
      <c r="H349" s="16">
        <f t="shared" si="49"/>
        <v>37086310.968634307</v>
      </c>
      <c r="I349" s="18">
        <f t="shared" si="53"/>
        <v>549446075.02801168</v>
      </c>
      <c r="J349" s="16">
        <f t="shared" si="54"/>
        <v>37086310.968634307</v>
      </c>
      <c r="K349" s="19">
        <f t="shared" si="52"/>
        <v>512359764.05937737</v>
      </c>
      <c r="L349" s="16">
        <f t="shared" si="50"/>
        <v>10613533526.530914</v>
      </c>
      <c r="M349" s="17">
        <f>VLOOKUP(B349,Encargos!$A$8:$B$652,2,0)</f>
        <v>2.4659999999999999E-3</v>
      </c>
    </row>
    <row r="350" spans="1:13" x14ac:dyDescent="0.3">
      <c r="A350">
        <f t="shared" si="55"/>
        <v>20</v>
      </c>
      <c r="B350" s="1">
        <v>55093</v>
      </c>
      <c r="C350" s="16">
        <f t="shared" si="51"/>
        <v>10613533526.530914</v>
      </c>
      <c r="D350" s="16">
        <f t="shared" si="47"/>
        <v>26172973.676425233</v>
      </c>
      <c r="E350" s="16">
        <f t="shared" si="48"/>
        <v>10639706500.20734</v>
      </c>
      <c r="F350" s="16">
        <v>0</v>
      </c>
      <c r="G350" s="29">
        <v>0</v>
      </c>
      <c r="H350" s="16">
        <f t="shared" si="49"/>
        <v>35465688.334024467</v>
      </c>
      <c r="I350" s="18">
        <f t="shared" si="53"/>
        <v>550801009.04903078</v>
      </c>
      <c r="J350" s="16">
        <f t="shared" si="54"/>
        <v>35465688.334024467</v>
      </c>
      <c r="K350" s="19">
        <f t="shared" si="52"/>
        <v>515335320.71500629</v>
      </c>
      <c r="L350" s="16">
        <f t="shared" si="50"/>
        <v>10124371179.492334</v>
      </c>
      <c r="M350" s="17">
        <f>VLOOKUP(B350,Encargos!$A$8:$B$652,2,0)</f>
        <v>2.4659999999999999E-3</v>
      </c>
    </row>
    <row r="351" spans="1:13" x14ac:dyDescent="0.3">
      <c r="A351">
        <f t="shared" si="55"/>
        <v>19</v>
      </c>
      <c r="B351" s="1">
        <v>55123</v>
      </c>
      <c r="C351" s="16">
        <f t="shared" si="51"/>
        <v>10124371179.492334</v>
      </c>
      <c r="D351" s="16">
        <f t="shared" si="47"/>
        <v>24966699.328628097</v>
      </c>
      <c r="E351" s="16">
        <f t="shared" si="48"/>
        <v>10149337878.820963</v>
      </c>
      <c r="F351" s="16">
        <v>0</v>
      </c>
      <c r="G351" s="29">
        <v>0</v>
      </c>
      <c r="H351" s="16">
        <f t="shared" si="49"/>
        <v>33831126.262736544</v>
      </c>
      <c r="I351" s="18">
        <f t="shared" si="53"/>
        <v>552159284.33734584</v>
      </c>
      <c r="J351" s="16">
        <f t="shared" si="54"/>
        <v>33831126.262736544</v>
      </c>
      <c r="K351" s="19">
        <f t="shared" si="52"/>
        <v>518328158.07460928</v>
      </c>
      <c r="L351" s="16">
        <f t="shared" si="50"/>
        <v>9631009720.7463551</v>
      </c>
      <c r="M351" s="17">
        <f>VLOOKUP(B351,Encargos!$A$8:$B$652,2,0)</f>
        <v>2.4659999999999999E-3</v>
      </c>
    </row>
    <row r="352" spans="1:13" x14ac:dyDescent="0.3">
      <c r="A352">
        <f t="shared" si="55"/>
        <v>18</v>
      </c>
      <c r="B352" s="1">
        <v>55154</v>
      </c>
      <c r="C352" s="16">
        <f t="shared" si="51"/>
        <v>9631009720.7463551</v>
      </c>
      <c r="D352" s="16">
        <f t="shared" si="47"/>
        <v>23750069.971360512</v>
      </c>
      <c r="E352" s="16">
        <f t="shared" si="48"/>
        <v>9654759790.7177162</v>
      </c>
      <c r="F352" s="16">
        <v>0</v>
      </c>
      <c r="G352" s="29">
        <v>0</v>
      </c>
      <c r="H352" s="16">
        <f t="shared" si="49"/>
        <v>32182532.635725722</v>
      </c>
      <c r="I352" s="18">
        <f t="shared" si="53"/>
        <v>553520909.13252175</v>
      </c>
      <c r="J352" s="16">
        <f t="shared" si="54"/>
        <v>32182532.635725722</v>
      </c>
      <c r="K352" s="19">
        <f t="shared" si="52"/>
        <v>521338376.49679601</v>
      </c>
      <c r="L352" s="16">
        <f t="shared" si="50"/>
        <v>9133421414.2209187</v>
      </c>
      <c r="M352" s="17">
        <f>VLOOKUP(B352,Encargos!$A$8:$B$652,2,0)</f>
        <v>2.4659999999999999E-3</v>
      </c>
    </row>
    <row r="353" spans="1:13" x14ac:dyDescent="0.3">
      <c r="A353">
        <f t="shared" si="55"/>
        <v>17</v>
      </c>
      <c r="B353" s="1">
        <v>55185</v>
      </c>
      <c r="C353" s="16">
        <f t="shared" si="51"/>
        <v>9133421414.2209187</v>
      </c>
      <c r="D353" s="16">
        <f t="shared" si="47"/>
        <v>22523017.207468785</v>
      </c>
      <c r="E353" s="16">
        <f t="shared" si="48"/>
        <v>9155944431.4283867</v>
      </c>
      <c r="F353" s="16">
        <v>0</v>
      </c>
      <c r="G353" s="29">
        <v>0</v>
      </c>
      <c r="H353" s="16">
        <f t="shared" si="49"/>
        <v>30519814.771427959</v>
      </c>
      <c r="I353" s="18">
        <f t="shared" si="53"/>
        <v>554885891.69444239</v>
      </c>
      <c r="J353" s="16">
        <f t="shared" si="54"/>
        <v>30519814.771427959</v>
      </c>
      <c r="K353" s="19">
        <f t="shared" si="52"/>
        <v>524366076.9230144</v>
      </c>
      <c r="L353" s="16">
        <f t="shared" si="50"/>
        <v>8631578354.5053711</v>
      </c>
      <c r="M353" s="17">
        <f>VLOOKUP(B353,Encargos!$A$8:$B$652,2,0)</f>
        <v>2.4659999999999999E-3</v>
      </c>
    </row>
    <row r="354" spans="1:13" x14ac:dyDescent="0.3">
      <c r="A354">
        <f t="shared" si="55"/>
        <v>16</v>
      </c>
      <c r="B354" s="1">
        <v>55213</v>
      </c>
      <c r="C354" s="16">
        <f t="shared" si="51"/>
        <v>8631578354.5053711</v>
      </c>
      <c r="D354" s="16">
        <f t="shared" si="47"/>
        <v>21285472.222210243</v>
      </c>
      <c r="E354" s="16">
        <f t="shared" si="48"/>
        <v>8652863826.727581</v>
      </c>
      <c r="F354" s="16">
        <v>0</v>
      </c>
      <c r="G354" s="29">
        <v>0</v>
      </c>
      <c r="H354" s="16">
        <f t="shared" si="49"/>
        <v>28842879.42242527</v>
      </c>
      <c r="I354" s="18">
        <f t="shared" si="53"/>
        <v>556254240.30336082</v>
      </c>
      <c r="J354" s="16">
        <f t="shared" si="54"/>
        <v>28842879.42242527</v>
      </c>
      <c r="K354" s="19">
        <f t="shared" si="52"/>
        <v>527411360.88093555</v>
      </c>
      <c r="L354" s="16">
        <f t="shared" si="50"/>
        <v>8125452465.8466444</v>
      </c>
      <c r="M354" s="17">
        <f>VLOOKUP(B354,Encargos!$A$8:$B$652,2,0)</f>
        <v>2.4659999999999999E-3</v>
      </c>
    </row>
    <row r="355" spans="1:13" x14ac:dyDescent="0.3">
      <c r="A355">
        <f t="shared" si="55"/>
        <v>15</v>
      </c>
      <c r="B355" s="1">
        <v>55244</v>
      </c>
      <c r="C355" s="16">
        <f t="shared" si="51"/>
        <v>8125452465.8466444</v>
      </c>
      <c r="D355" s="16">
        <f t="shared" si="47"/>
        <v>20037365.780777823</v>
      </c>
      <c r="E355" s="16">
        <f t="shared" si="48"/>
        <v>8145489831.6274223</v>
      </c>
      <c r="F355" s="16">
        <v>0</v>
      </c>
      <c r="G355" s="29">
        <v>0</v>
      </c>
      <c r="H355" s="16">
        <f t="shared" si="49"/>
        <v>27151632.772091411</v>
      </c>
      <c r="I355" s="18">
        <f t="shared" si="53"/>
        <v>557625963.25994873</v>
      </c>
      <c r="J355" s="16">
        <f t="shared" si="54"/>
        <v>27151632.772091411</v>
      </c>
      <c r="K355" s="19">
        <f t="shared" si="52"/>
        <v>530474330.48785734</v>
      </c>
      <c r="L355" s="16">
        <f t="shared" si="50"/>
        <v>7615015501.1395655</v>
      </c>
      <c r="M355" s="17">
        <f>VLOOKUP(B355,Encargos!$A$8:$B$652,2,0)</f>
        <v>2.4659999999999999E-3</v>
      </c>
    </row>
    <row r="356" spans="1:13" x14ac:dyDescent="0.3">
      <c r="A356">
        <f t="shared" si="55"/>
        <v>14</v>
      </c>
      <c r="B356" s="1">
        <v>55274</v>
      </c>
      <c r="C356" s="16">
        <f t="shared" si="51"/>
        <v>7615015501.1395655</v>
      </c>
      <c r="D356" s="16">
        <f t="shared" si="47"/>
        <v>18778628.225810166</v>
      </c>
      <c r="E356" s="16">
        <f t="shared" si="48"/>
        <v>7633794129.3653755</v>
      </c>
      <c r="F356" s="16">
        <v>0</v>
      </c>
      <c r="G356" s="29">
        <v>0</v>
      </c>
      <c r="H356" s="16">
        <f t="shared" si="49"/>
        <v>25445980.43121792</v>
      </c>
      <c r="I356" s="18">
        <f t="shared" si="53"/>
        <v>559001068.88534808</v>
      </c>
      <c r="J356" s="16">
        <f t="shared" si="54"/>
        <v>25445980.43121792</v>
      </c>
      <c r="K356" s="19">
        <f t="shared" si="52"/>
        <v>533555088.45413017</v>
      </c>
      <c r="L356" s="16">
        <f t="shared" si="50"/>
        <v>7100239040.9112453</v>
      </c>
      <c r="M356" s="17">
        <f>VLOOKUP(B356,Encargos!$A$8:$B$652,2,0)</f>
        <v>2.4659999999999999E-3</v>
      </c>
    </row>
    <row r="357" spans="1:13" x14ac:dyDescent="0.3">
      <c r="A357">
        <f t="shared" si="55"/>
        <v>13</v>
      </c>
      <c r="B357" s="1">
        <v>55305</v>
      </c>
      <c r="C357" s="16">
        <f t="shared" si="51"/>
        <v>7100239040.9112453</v>
      </c>
      <c r="D357" s="16">
        <f t="shared" si="47"/>
        <v>17509189.474887129</v>
      </c>
      <c r="E357" s="16">
        <f t="shared" si="48"/>
        <v>7117748230.3861322</v>
      </c>
      <c r="F357" s="16">
        <v>0</v>
      </c>
      <c r="G357" s="29">
        <v>0</v>
      </c>
      <c r="H357" s="16">
        <f t="shared" si="49"/>
        <v>23725827.434620444</v>
      </c>
      <c r="I357" s="18">
        <f t="shared" si="53"/>
        <v>560379565.52121913</v>
      </c>
      <c r="J357" s="16">
        <f t="shared" si="54"/>
        <v>23725827.434620444</v>
      </c>
      <c r="K357" s="19">
        <f t="shared" si="52"/>
        <v>536653738.08659869</v>
      </c>
      <c r="L357" s="16">
        <f t="shared" si="50"/>
        <v>6581094492.2995338</v>
      </c>
      <c r="M357" s="17">
        <f>VLOOKUP(B357,Encargos!$A$8:$B$652,2,0)</f>
        <v>2.4659999999999999E-3</v>
      </c>
    </row>
    <row r="358" spans="1:13" x14ac:dyDescent="0.3">
      <c r="A358">
        <f t="shared" si="55"/>
        <v>12</v>
      </c>
      <c r="B358" s="1">
        <v>55335</v>
      </c>
      <c r="C358" s="16">
        <f t="shared" si="51"/>
        <v>6581094492.2995338</v>
      </c>
      <c r="D358" s="16">
        <f t="shared" si="47"/>
        <v>16228979.01801065</v>
      </c>
      <c r="E358" s="16">
        <f t="shared" si="48"/>
        <v>6597323471.3175449</v>
      </c>
      <c r="F358" s="16">
        <v>0</v>
      </c>
      <c r="G358" s="29">
        <v>0</v>
      </c>
      <c r="H358" s="16">
        <f t="shared" si="49"/>
        <v>21991078.23772515</v>
      </c>
      <c r="I358" s="18">
        <f t="shared" si="53"/>
        <v>561761461.52979457</v>
      </c>
      <c r="J358" s="16">
        <f t="shared" si="54"/>
        <v>21991078.23772515</v>
      </c>
      <c r="K358" s="19">
        <f t="shared" si="52"/>
        <v>539770383.29206944</v>
      </c>
      <c r="L358" s="16">
        <f t="shared" si="50"/>
        <v>6057553088.0254755</v>
      </c>
      <c r="M358" s="17">
        <f>VLOOKUP(B358,Encargos!$A$8:$B$652,2,0)</f>
        <v>2.4659999999999999E-3</v>
      </c>
    </row>
    <row r="359" spans="1:13" x14ac:dyDescent="0.3">
      <c r="A359">
        <f t="shared" si="55"/>
        <v>11</v>
      </c>
      <c r="B359" s="1">
        <v>55366</v>
      </c>
      <c r="C359" s="16">
        <f t="shared" si="51"/>
        <v>6057553088.0254755</v>
      </c>
      <c r="D359" s="16">
        <f t="shared" si="47"/>
        <v>14937925.915070822</v>
      </c>
      <c r="E359" s="16">
        <f t="shared" si="48"/>
        <v>6072491013.940546</v>
      </c>
      <c r="F359" s="16">
        <v>0</v>
      </c>
      <c r="G359" s="29">
        <v>0</v>
      </c>
      <c r="H359" s="16">
        <f t="shared" si="49"/>
        <v>20241636.713135153</v>
      </c>
      <c r="I359" s="18">
        <f t="shared" si="53"/>
        <v>563146765.29392695</v>
      </c>
      <c r="J359" s="16">
        <f t="shared" si="54"/>
        <v>20241636.713135153</v>
      </c>
      <c r="K359" s="19">
        <f t="shared" si="52"/>
        <v>542905128.58079183</v>
      </c>
      <c r="L359" s="16">
        <f t="shared" si="50"/>
        <v>5529585885.3597536</v>
      </c>
      <c r="M359" s="17">
        <f>VLOOKUP(B359,Encargos!$A$8:$B$652,2,0)</f>
        <v>2.4659999999999999E-3</v>
      </c>
    </row>
    <row r="360" spans="1:13" x14ac:dyDescent="0.3">
      <c r="A360">
        <f t="shared" si="55"/>
        <v>10</v>
      </c>
      <c r="B360" s="1">
        <v>55397</v>
      </c>
      <c r="C360" s="16">
        <f t="shared" si="51"/>
        <v>5529585885.3597536</v>
      </c>
      <c r="D360" s="16">
        <f t="shared" si="47"/>
        <v>13635958.793297151</v>
      </c>
      <c r="E360" s="16">
        <f t="shared" si="48"/>
        <v>5543221844.1530504</v>
      </c>
      <c r="F360" s="16">
        <v>0</v>
      </c>
      <c r="G360" s="29">
        <v>0</v>
      </c>
      <c r="H360" s="16">
        <f t="shared" si="49"/>
        <v>18477406.147176836</v>
      </c>
      <c r="I360" s="18">
        <f t="shared" si="53"/>
        <v>564535485.21714187</v>
      </c>
      <c r="J360" s="16">
        <f t="shared" si="54"/>
        <v>18477406.147176836</v>
      </c>
      <c r="K360" s="19">
        <f t="shared" si="52"/>
        <v>546058079.069965</v>
      </c>
      <c r="L360" s="16">
        <f t="shared" si="50"/>
        <v>4997163765.0830851</v>
      </c>
      <c r="M360" s="17">
        <f>VLOOKUP(B360,Encargos!$A$8:$B$652,2,0)</f>
        <v>2.4659999999999999E-3</v>
      </c>
    </row>
    <row r="361" spans="1:13" x14ac:dyDescent="0.3">
      <c r="A361">
        <f t="shared" si="55"/>
        <v>9</v>
      </c>
      <c r="B361" s="1">
        <v>55427</v>
      </c>
      <c r="C361" s="16">
        <f t="shared" si="51"/>
        <v>4997163765.0830851</v>
      </c>
      <c r="D361" s="16">
        <f t="shared" si="47"/>
        <v>12323005.844694886</v>
      </c>
      <c r="E361" s="16">
        <f t="shared" si="48"/>
        <v>5009486770.9277802</v>
      </c>
      <c r="F361" s="16">
        <v>0</v>
      </c>
      <c r="G361" s="29">
        <v>0</v>
      </c>
      <c r="H361" s="16">
        <f t="shared" si="49"/>
        <v>16698289.236425934</v>
      </c>
      <c r="I361" s="18">
        <f t="shared" si="53"/>
        <v>565927629.72368729</v>
      </c>
      <c r="J361" s="16">
        <f t="shared" si="54"/>
        <v>16698289.236425934</v>
      </c>
      <c r="K361" s="19">
        <f t="shared" si="52"/>
        <v>549229340.48726141</v>
      </c>
      <c r="L361" s="16">
        <f t="shared" si="50"/>
        <v>4460257430.4405193</v>
      </c>
      <c r="M361" s="17">
        <f>VLOOKUP(B361,Encargos!$A$8:$B$652,2,0)</f>
        <v>2.4659999999999999E-3</v>
      </c>
    </row>
    <row r="362" spans="1:13" x14ac:dyDescent="0.3">
      <c r="A362">
        <f t="shared" si="55"/>
        <v>8</v>
      </c>
      <c r="B362" s="1">
        <v>55458</v>
      </c>
      <c r="C362" s="16">
        <f t="shared" si="51"/>
        <v>4460257430.4405193</v>
      </c>
      <c r="D362" s="16">
        <f t="shared" si="47"/>
        <v>10998994.82346632</v>
      </c>
      <c r="E362" s="16">
        <f t="shared" si="48"/>
        <v>4471256425.2639856</v>
      </c>
      <c r="F362" s="16">
        <v>0</v>
      </c>
      <c r="G362" s="29">
        <v>0</v>
      </c>
      <c r="H362" s="16">
        <f t="shared" si="49"/>
        <v>14904188.084213287</v>
      </c>
      <c r="I362" s="18">
        <f t="shared" si="53"/>
        <v>567323207.25858581</v>
      </c>
      <c r="J362" s="16">
        <f t="shared" si="54"/>
        <v>14904188.084213287</v>
      </c>
      <c r="K362" s="19">
        <f t="shared" si="52"/>
        <v>552419019.17437255</v>
      </c>
      <c r="L362" s="16">
        <f t="shared" si="50"/>
        <v>3918837406.089613</v>
      </c>
      <c r="M362" s="17">
        <f>VLOOKUP(B362,Encargos!$A$8:$B$652,2,0)</f>
        <v>2.4659999999999999E-3</v>
      </c>
    </row>
    <row r="363" spans="1:13" x14ac:dyDescent="0.3">
      <c r="A363">
        <f t="shared" si="55"/>
        <v>7</v>
      </c>
      <c r="B363" s="1">
        <v>55488</v>
      </c>
      <c r="C363" s="16">
        <f t="shared" si="51"/>
        <v>3918837406.089613</v>
      </c>
      <c r="D363" s="16">
        <f t="shared" si="47"/>
        <v>9663853.0434169844</v>
      </c>
      <c r="E363" s="16">
        <f t="shared" si="48"/>
        <v>3928501259.1330299</v>
      </c>
      <c r="F363" s="16">
        <v>0</v>
      </c>
      <c r="G363" s="29">
        <v>0</v>
      </c>
      <c r="H363" s="16">
        <f t="shared" si="49"/>
        <v>13095004.1971101</v>
      </c>
      <c r="I363" s="18">
        <f t="shared" si="53"/>
        <v>568722226.28768551</v>
      </c>
      <c r="J363" s="16">
        <f t="shared" si="54"/>
        <v>13095004.1971101</v>
      </c>
      <c r="K363" s="19">
        <f t="shared" si="52"/>
        <v>555627222.09057546</v>
      </c>
      <c r="L363" s="16">
        <f t="shared" si="50"/>
        <v>3372874037.0424547</v>
      </c>
      <c r="M363" s="17">
        <f>VLOOKUP(B363,Encargos!$A$8:$B$652,2,0)</f>
        <v>2.4659999999999999E-3</v>
      </c>
    </row>
    <row r="364" spans="1:13" x14ac:dyDescent="0.3">
      <c r="A364">
        <f t="shared" si="55"/>
        <v>6</v>
      </c>
      <c r="B364" s="1">
        <v>55519</v>
      </c>
      <c r="C364" s="16">
        <f t="shared" si="51"/>
        <v>3372874037.0424547</v>
      </c>
      <c r="D364" s="16">
        <f t="shared" si="47"/>
        <v>8317507.3753466932</v>
      </c>
      <c r="E364" s="16">
        <f t="shared" si="48"/>
        <v>3381191544.4178014</v>
      </c>
      <c r="F364" s="16">
        <v>0</v>
      </c>
      <c r="G364" s="29">
        <v>0</v>
      </c>
      <c r="H364" s="16">
        <f t="shared" si="49"/>
        <v>11270638.481392672</v>
      </c>
      <c r="I364" s="18">
        <f t="shared" si="53"/>
        <v>570124695.2977109</v>
      </c>
      <c r="J364" s="16">
        <f t="shared" si="54"/>
        <v>11270638.481392672</v>
      </c>
      <c r="K364" s="19">
        <f t="shared" si="52"/>
        <v>558854056.81631827</v>
      </c>
      <c r="L364" s="16">
        <f t="shared" si="50"/>
        <v>2822337487.6014833</v>
      </c>
      <c r="M364" s="17">
        <f>VLOOKUP(B364,Encargos!$A$8:$B$652,2,0)</f>
        <v>2.4659999999999999E-3</v>
      </c>
    </row>
    <row r="365" spans="1:13" x14ac:dyDescent="0.3">
      <c r="A365">
        <f t="shared" si="55"/>
        <v>5</v>
      </c>
      <c r="B365" s="1">
        <v>55550</v>
      </c>
      <c r="C365" s="16">
        <f t="shared" si="51"/>
        <v>2822337487.6014833</v>
      </c>
      <c r="D365" s="16">
        <f t="shared" si="47"/>
        <v>6959884.2444252577</v>
      </c>
      <c r="E365" s="16">
        <f t="shared" si="48"/>
        <v>2829297371.8459086</v>
      </c>
      <c r="F365" s="16">
        <v>0</v>
      </c>
      <c r="G365" s="29">
        <v>0</v>
      </c>
      <c r="H365" s="16">
        <f t="shared" si="49"/>
        <v>9430991.2394863628</v>
      </c>
      <c r="I365" s="18">
        <f t="shared" si="53"/>
        <v>571530622.79631519</v>
      </c>
      <c r="J365" s="16">
        <f t="shared" si="54"/>
        <v>9430991.2394863628</v>
      </c>
      <c r="K365" s="19">
        <f t="shared" si="52"/>
        <v>562099631.55682886</v>
      </c>
      <c r="L365" s="16">
        <f t="shared" si="50"/>
        <v>2267197740.2890797</v>
      </c>
      <c r="M365" s="17">
        <f>VLOOKUP(B365,Encargos!$A$8:$B$652,2,0)</f>
        <v>2.4659999999999999E-3</v>
      </c>
    </row>
    <row r="366" spans="1:13" x14ac:dyDescent="0.3">
      <c r="A366">
        <f t="shared" si="55"/>
        <v>4</v>
      </c>
      <c r="B366" s="1">
        <v>55579</v>
      </c>
      <c r="C366" s="16">
        <f t="shared" si="51"/>
        <v>2267197740.2890797</v>
      </c>
      <c r="D366" s="16">
        <f t="shared" si="47"/>
        <v>5590909.6275528697</v>
      </c>
      <c r="E366" s="16">
        <f t="shared" si="48"/>
        <v>2272788649.9166327</v>
      </c>
      <c r="F366" s="16">
        <v>0</v>
      </c>
      <c r="G366" s="29">
        <v>0</v>
      </c>
      <c r="H366" s="16">
        <f t="shared" si="49"/>
        <v>7575962.1663887762</v>
      </c>
      <c r="I366" s="18">
        <f t="shared" si="53"/>
        <v>572940017.31213093</v>
      </c>
      <c r="J366" s="16">
        <f t="shared" si="54"/>
        <v>7575962.1663887762</v>
      </c>
      <c r="K366" s="19">
        <f t="shared" si="52"/>
        <v>565364055.14574218</v>
      </c>
      <c r="L366" s="16">
        <f t="shared" si="50"/>
        <v>1707424594.7708907</v>
      </c>
      <c r="M366" s="17">
        <f>VLOOKUP(B366,Encargos!$A$8:$B$652,2,0)</f>
        <v>2.4659999999999999E-3</v>
      </c>
    </row>
    <row r="367" spans="1:13" x14ac:dyDescent="0.3">
      <c r="A367">
        <f t="shared" si="55"/>
        <v>3</v>
      </c>
      <c r="B367" s="1">
        <v>55610</v>
      </c>
      <c r="C367" s="16">
        <f t="shared" si="51"/>
        <v>1707424594.7708907</v>
      </c>
      <c r="D367" s="16">
        <f t="shared" si="47"/>
        <v>4210509.0507050166</v>
      </c>
      <c r="E367" s="16">
        <f t="shared" si="48"/>
        <v>1711635103.8215957</v>
      </c>
      <c r="F367" s="16">
        <v>0</v>
      </c>
      <c r="G367" s="29">
        <v>0</v>
      </c>
      <c r="H367" s="16">
        <f t="shared" si="49"/>
        <v>5705450.3460719856</v>
      </c>
      <c r="I367" s="18">
        <f t="shared" si="53"/>
        <v>574352887.3948226</v>
      </c>
      <c r="J367" s="16">
        <f t="shared" si="54"/>
        <v>5705450.3460719856</v>
      </c>
      <c r="K367" s="19">
        <f t="shared" si="52"/>
        <v>568647437.04875064</v>
      </c>
      <c r="L367" s="16">
        <f t="shared" ref="L367:L369" si="56">SUM(E367:H367)-I367</f>
        <v>1142987666.772845</v>
      </c>
      <c r="M367" s="17">
        <f>VLOOKUP(B367,Encargos!$A$8:$B$652,2,0)</f>
        <v>2.4659999999999999E-3</v>
      </c>
    </row>
    <row r="368" spans="1:13" x14ac:dyDescent="0.3">
      <c r="A368">
        <f t="shared" si="55"/>
        <v>2</v>
      </c>
      <c r="B368" s="1">
        <v>55640</v>
      </c>
      <c r="C368" s="16">
        <f t="shared" si="51"/>
        <v>1142987666.772845</v>
      </c>
      <c r="D368" s="16">
        <f t="shared" si="47"/>
        <v>2818607.5862618359</v>
      </c>
      <c r="E368" s="16">
        <f t="shared" si="48"/>
        <v>1145806274.3591068</v>
      </c>
      <c r="F368" s="16">
        <v>0</v>
      </c>
      <c r="G368" s="29">
        <v>0</v>
      </c>
      <c r="H368" s="16">
        <f t="shared" si="49"/>
        <v>3819354.2478636894</v>
      </c>
      <c r="I368" s="18">
        <f t="shared" si="53"/>
        <v>575769241.61513829</v>
      </c>
      <c r="J368" s="16">
        <f t="shared" si="54"/>
        <v>3819354.2478636894</v>
      </c>
      <c r="K368" s="19">
        <f t="shared" si="52"/>
        <v>571949887.36727464</v>
      </c>
      <c r="L368" s="16">
        <f t="shared" si="56"/>
        <v>573856386.99183226</v>
      </c>
      <c r="M368" s="17">
        <f>VLOOKUP(B368,Encargos!$A$8:$B$652,2,0)</f>
        <v>2.4659999999999999E-3</v>
      </c>
    </row>
    <row r="369" spans="1:13" x14ac:dyDescent="0.3">
      <c r="A369">
        <f t="shared" si="55"/>
        <v>1</v>
      </c>
      <c r="B369" s="1">
        <v>55671</v>
      </c>
      <c r="C369" s="16">
        <f t="shared" si="51"/>
        <v>573856386.99183226</v>
      </c>
      <c r="D369" s="16">
        <f t="shared" si="47"/>
        <v>1415129.8503218582</v>
      </c>
      <c r="E369" s="16">
        <f t="shared" si="48"/>
        <v>575271516.84215415</v>
      </c>
      <c r="F369" s="16">
        <v>0</v>
      </c>
      <c r="G369" s="29">
        <v>0</v>
      </c>
      <c r="H369" s="16">
        <f t="shared" si="49"/>
        <v>1917571.7228071806</v>
      </c>
      <c r="I369" s="18">
        <f t="shared" si="53"/>
        <v>577189088.56496131</v>
      </c>
      <c r="J369" s="16">
        <f t="shared" si="54"/>
        <v>1917571.7228071806</v>
      </c>
      <c r="K369" s="19">
        <f t="shared" si="52"/>
        <v>575271516.84215415</v>
      </c>
      <c r="L369" s="16">
        <f t="shared" si="56"/>
        <v>0</v>
      </c>
      <c r="M369" s="17">
        <f>VLOOKUP(B369,Encargos!$A$8:$B$652,2,0)</f>
        <v>2.4659999999999999E-3</v>
      </c>
    </row>
    <row r="370" spans="1:13" x14ac:dyDescent="0.3">
      <c r="B370" s="1"/>
      <c r="C370" s="16"/>
      <c r="D370" s="16"/>
      <c r="E370" s="16"/>
      <c r="F370" s="16"/>
      <c r="G370" s="29"/>
      <c r="H370" s="16"/>
      <c r="I370" s="18"/>
      <c r="J370" s="16"/>
      <c r="K370" s="19"/>
      <c r="L370" s="16"/>
      <c r="M370" s="17"/>
    </row>
    <row r="371" spans="1:13" x14ac:dyDescent="0.3">
      <c r="B371" s="1"/>
      <c r="M371" s="17"/>
    </row>
    <row r="372" spans="1:13" x14ac:dyDescent="0.3">
      <c r="B372" s="1"/>
      <c r="M372" s="17"/>
    </row>
    <row r="373" spans="1:13" x14ac:dyDescent="0.3">
      <c r="B373" s="1"/>
      <c r="M373" s="17"/>
    </row>
    <row r="374" spans="1:13" x14ac:dyDescent="0.3">
      <c r="B374" s="1"/>
      <c r="M374" s="17"/>
    </row>
    <row r="375" spans="1:13" x14ac:dyDescent="0.3">
      <c r="B375" s="1"/>
      <c r="M375" s="17"/>
    </row>
    <row r="376" spans="1:13" x14ac:dyDescent="0.3">
      <c r="B376" s="1"/>
      <c r="M376" s="17"/>
    </row>
    <row r="377" spans="1:13" x14ac:dyDescent="0.3">
      <c r="B377" s="1"/>
      <c r="M377" s="17"/>
    </row>
    <row r="378" spans="1:13" x14ac:dyDescent="0.3">
      <c r="B378" s="1"/>
      <c r="M378" s="17"/>
    </row>
    <row r="379" spans="1:13" x14ac:dyDescent="0.3">
      <c r="B379" s="1"/>
      <c r="M379" s="17"/>
    </row>
    <row r="380" spans="1:13" x14ac:dyDescent="0.3">
      <c r="B380" s="1"/>
      <c r="M380" s="17"/>
    </row>
    <row r="381" spans="1:13" x14ac:dyDescent="0.3">
      <c r="B381" s="1"/>
      <c r="M381" s="17"/>
    </row>
    <row r="382" spans="1:13" x14ac:dyDescent="0.3">
      <c r="B382" s="1"/>
      <c r="M382" s="17"/>
    </row>
    <row r="383" spans="1:13" x14ac:dyDescent="0.3">
      <c r="B383" s="1"/>
      <c r="M383" s="17"/>
    </row>
    <row r="384" spans="1:13" x14ac:dyDescent="0.3">
      <c r="B384" s="1"/>
      <c r="M384" s="17"/>
    </row>
    <row r="385" spans="2:13" x14ac:dyDescent="0.3">
      <c r="B385" s="1"/>
      <c r="M385" s="17"/>
    </row>
    <row r="386" spans="2:13" x14ac:dyDescent="0.3">
      <c r="B386" s="1"/>
      <c r="M386" s="17"/>
    </row>
    <row r="387" spans="2:13" x14ac:dyDescent="0.3">
      <c r="B387" s="1"/>
      <c r="M387" s="17"/>
    </row>
    <row r="388" spans="2:13" x14ac:dyDescent="0.3">
      <c r="B388" s="1"/>
      <c r="M388" s="17"/>
    </row>
    <row r="389" spans="2:13" x14ac:dyDescent="0.3">
      <c r="B389" s="1"/>
      <c r="M389" s="17"/>
    </row>
    <row r="390" spans="2:13" x14ac:dyDescent="0.3">
      <c r="B390" s="1"/>
      <c r="M390" s="17"/>
    </row>
    <row r="391" spans="2:13" x14ac:dyDescent="0.3">
      <c r="B391" s="1"/>
      <c r="M391" s="17"/>
    </row>
    <row r="392" spans="2:13" x14ac:dyDescent="0.3">
      <c r="B392" s="1"/>
      <c r="M392" s="17"/>
    </row>
    <row r="393" spans="2:13" x14ac:dyDescent="0.3">
      <c r="B393" s="1"/>
      <c r="M393" s="17"/>
    </row>
    <row r="394" spans="2:13" x14ac:dyDescent="0.3">
      <c r="B394" s="1"/>
      <c r="M394" s="17"/>
    </row>
    <row r="395" spans="2:13" x14ac:dyDescent="0.3">
      <c r="B395" s="1"/>
      <c r="M395" s="17"/>
    </row>
    <row r="396" spans="2:13" x14ac:dyDescent="0.3">
      <c r="B396" s="1"/>
      <c r="M396" s="17"/>
    </row>
    <row r="397" spans="2:13" x14ac:dyDescent="0.3">
      <c r="B397" s="1"/>
      <c r="M397" s="17"/>
    </row>
    <row r="398" spans="2:13" x14ac:dyDescent="0.3">
      <c r="B398" s="1"/>
      <c r="M398" s="17"/>
    </row>
    <row r="399" spans="2:13" x14ac:dyDescent="0.3">
      <c r="B399" s="1"/>
      <c r="M399" s="17"/>
    </row>
    <row r="400" spans="2:13" x14ac:dyDescent="0.3">
      <c r="B400" s="1"/>
      <c r="M400" s="17"/>
    </row>
    <row r="401" spans="2:13" x14ac:dyDescent="0.3">
      <c r="B401" s="1"/>
      <c r="M401" s="17"/>
    </row>
    <row r="402" spans="2:13" x14ac:dyDescent="0.3">
      <c r="B402" s="1"/>
    </row>
    <row r="403" spans="2:13" x14ac:dyDescent="0.3">
      <c r="B403" s="1"/>
    </row>
    <row r="404" spans="2:13" x14ac:dyDescent="0.3">
      <c r="B404" s="1"/>
    </row>
    <row r="405" spans="2:13" x14ac:dyDescent="0.3">
      <c r="B405" s="1"/>
    </row>
    <row r="406" spans="2:13" x14ac:dyDescent="0.3">
      <c r="B406" s="1"/>
    </row>
    <row r="407" spans="2:13" x14ac:dyDescent="0.3">
      <c r="B407" s="1"/>
    </row>
    <row r="408" spans="2:13" x14ac:dyDescent="0.3">
      <c r="B408" s="1"/>
    </row>
    <row r="409" spans="2:13" x14ac:dyDescent="0.3">
      <c r="B409" s="1"/>
    </row>
    <row r="410" spans="2:13" x14ac:dyDescent="0.3">
      <c r="B410" s="1"/>
    </row>
    <row r="411" spans="2:13" x14ac:dyDescent="0.3">
      <c r="B411" s="1"/>
    </row>
    <row r="412" spans="2:13" x14ac:dyDescent="0.3">
      <c r="B412" s="1"/>
    </row>
    <row r="413" spans="2:13" x14ac:dyDescent="0.3">
      <c r="B413" s="1"/>
    </row>
    <row r="414" spans="2:13" x14ac:dyDescent="0.3">
      <c r="B414" s="1"/>
    </row>
    <row r="415" spans="2:13" x14ac:dyDescent="0.3">
      <c r="B415" s="1"/>
    </row>
    <row r="416" spans="2:13" x14ac:dyDescent="0.3">
      <c r="B416" s="1"/>
    </row>
    <row r="417" spans="2:2" x14ac:dyDescent="0.3">
      <c r="B417" s="1"/>
    </row>
    <row r="418" spans="2:2" x14ac:dyDescent="0.3">
      <c r="B418" s="1"/>
    </row>
    <row r="419" spans="2:2" x14ac:dyDescent="0.3">
      <c r="B419" s="1"/>
    </row>
    <row r="420" spans="2:2" x14ac:dyDescent="0.3">
      <c r="B420" s="1"/>
    </row>
    <row r="421" spans="2:2" x14ac:dyDescent="0.3">
      <c r="B421" s="1"/>
    </row>
    <row r="422" spans="2:2" x14ac:dyDescent="0.3">
      <c r="B422" s="1"/>
    </row>
    <row r="423" spans="2:2" x14ac:dyDescent="0.3">
      <c r="B423" s="1"/>
    </row>
    <row r="424" spans="2:2" x14ac:dyDescent="0.3">
      <c r="B424" s="1"/>
    </row>
    <row r="425" spans="2:2" x14ac:dyDescent="0.3">
      <c r="B425" s="1"/>
    </row>
    <row r="426" spans="2:2" x14ac:dyDescent="0.3">
      <c r="B426" s="1"/>
    </row>
    <row r="427" spans="2:2" x14ac:dyDescent="0.3">
      <c r="B427" s="1"/>
    </row>
    <row r="428" spans="2:2" x14ac:dyDescent="0.3">
      <c r="B428" s="1"/>
    </row>
    <row r="429" spans="2:2" x14ac:dyDescent="0.3">
      <c r="B429" s="1"/>
    </row>
    <row r="430" spans="2:2" x14ac:dyDescent="0.3">
      <c r="B430" s="1"/>
    </row>
    <row r="431" spans="2:2" x14ac:dyDescent="0.3">
      <c r="B431" s="1"/>
    </row>
    <row r="432" spans="2:2" x14ac:dyDescent="0.3">
      <c r="B432" s="1"/>
    </row>
    <row r="433" spans="2:2" x14ac:dyDescent="0.3">
      <c r="B433" s="1"/>
    </row>
    <row r="434" spans="2:2" x14ac:dyDescent="0.3">
      <c r="B434" s="1"/>
    </row>
    <row r="435" spans="2:2" x14ac:dyDescent="0.3">
      <c r="B435" s="1"/>
    </row>
    <row r="436" spans="2:2" x14ac:dyDescent="0.3">
      <c r="B436" s="1"/>
    </row>
    <row r="437" spans="2:2" x14ac:dyDescent="0.3">
      <c r="B437" s="1"/>
    </row>
    <row r="438" spans="2:2" x14ac:dyDescent="0.3">
      <c r="B438" s="1"/>
    </row>
    <row r="439" spans="2:2" x14ac:dyDescent="0.3">
      <c r="B439" s="1"/>
    </row>
    <row r="440" spans="2:2" x14ac:dyDescent="0.3">
      <c r="B440" s="1"/>
    </row>
    <row r="441" spans="2:2" x14ac:dyDescent="0.3">
      <c r="B441" s="1"/>
    </row>
    <row r="442" spans="2:2" x14ac:dyDescent="0.3">
      <c r="B442" s="1"/>
    </row>
    <row r="443" spans="2:2" x14ac:dyDescent="0.3">
      <c r="B443" s="1"/>
    </row>
    <row r="444" spans="2:2" x14ac:dyDescent="0.3">
      <c r="B444" s="1"/>
    </row>
    <row r="445" spans="2:2" x14ac:dyDescent="0.3">
      <c r="B445" s="1"/>
    </row>
    <row r="446" spans="2:2" x14ac:dyDescent="0.3">
      <c r="B446" s="1"/>
    </row>
    <row r="447" spans="2:2" x14ac:dyDescent="0.3">
      <c r="B447" s="1"/>
    </row>
    <row r="448" spans="2:2" x14ac:dyDescent="0.3">
      <c r="B448" s="1"/>
    </row>
    <row r="449" spans="2:2" x14ac:dyDescent="0.3">
      <c r="B449" s="1"/>
    </row>
    <row r="450" spans="2:2" x14ac:dyDescent="0.3">
      <c r="B450" s="1"/>
    </row>
    <row r="451" spans="2:2" x14ac:dyDescent="0.3">
      <c r="B451" s="1"/>
    </row>
    <row r="452" spans="2:2" x14ac:dyDescent="0.3">
      <c r="B452" s="1"/>
    </row>
    <row r="453" spans="2:2" x14ac:dyDescent="0.3">
      <c r="B453" s="1"/>
    </row>
    <row r="454" spans="2:2" x14ac:dyDescent="0.3">
      <c r="B454" s="1"/>
    </row>
    <row r="455" spans="2:2" x14ac:dyDescent="0.3">
      <c r="B455" s="1"/>
    </row>
    <row r="456" spans="2:2" x14ac:dyDescent="0.3">
      <c r="B456" s="1"/>
    </row>
    <row r="457" spans="2:2" x14ac:dyDescent="0.3">
      <c r="B457" s="1"/>
    </row>
    <row r="458" spans="2:2" x14ac:dyDescent="0.3">
      <c r="B458" s="1"/>
    </row>
    <row r="459" spans="2:2" x14ac:dyDescent="0.3">
      <c r="B459" s="1"/>
    </row>
    <row r="460" spans="2:2" x14ac:dyDescent="0.3">
      <c r="B460" s="1"/>
    </row>
    <row r="461" spans="2:2" x14ac:dyDescent="0.3">
      <c r="B461" s="1"/>
    </row>
    <row r="462" spans="2:2" x14ac:dyDescent="0.3">
      <c r="B462" s="1"/>
    </row>
    <row r="463" spans="2:2" x14ac:dyDescent="0.3">
      <c r="B463" s="1"/>
    </row>
    <row r="464" spans="2:2" x14ac:dyDescent="0.3">
      <c r="B464" s="1"/>
    </row>
    <row r="465" spans="2:2" x14ac:dyDescent="0.3">
      <c r="B465" s="1"/>
    </row>
    <row r="466" spans="2:2" x14ac:dyDescent="0.3">
      <c r="B466" s="1"/>
    </row>
    <row r="467" spans="2:2" x14ac:dyDescent="0.3">
      <c r="B467" s="1"/>
    </row>
    <row r="468" spans="2:2" x14ac:dyDescent="0.3">
      <c r="B468" s="1"/>
    </row>
    <row r="469" spans="2:2" x14ac:dyDescent="0.3">
      <c r="B469" s="1"/>
    </row>
    <row r="470" spans="2:2" x14ac:dyDescent="0.3">
      <c r="B470" s="1"/>
    </row>
    <row r="471" spans="2:2" x14ac:dyDescent="0.3">
      <c r="B471" s="1"/>
    </row>
    <row r="472" spans="2:2" x14ac:dyDescent="0.3">
      <c r="B472" s="1"/>
    </row>
    <row r="473" spans="2:2" x14ac:dyDescent="0.3">
      <c r="B473" s="1"/>
    </row>
    <row r="474" spans="2:2" x14ac:dyDescent="0.3">
      <c r="B474" s="1"/>
    </row>
    <row r="475" spans="2:2" x14ac:dyDescent="0.3">
      <c r="B475" s="1"/>
    </row>
    <row r="476" spans="2:2" x14ac:dyDescent="0.3">
      <c r="B476" s="1"/>
    </row>
    <row r="477" spans="2:2" x14ac:dyDescent="0.3">
      <c r="B477" s="1"/>
    </row>
    <row r="478" spans="2:2" x14ac:dyDescent="0.3">
      <c r="B478" s="1"/>
    </row>
    <row r="479" spans="2:2" x14ac:dyDescent="0.3">
      <c r="B479" s="1"/>
    </row>
    <row r="480" spans="2:2" x14ac:dyDescent="0.3">
      <c r="B480" s="1"/>
    </row>
    <row r="481" spans="2:2" x14ac:dyDescent="0.3">
      <c r="B481" s="1"/>
    </row>
    <row r="482" spans="2:2" x14ac:dyDescent="0.3">
      <c r="B482" s="1"/>
    </row>
    <row r="483" spans="2:2" x14ac:dyDescent="0.3">
      <c r="B483" s="1"/>
    </row>
    <row r="484" spans="2:2" x14ac:dyDescent="0.3">
      <c r="B484" s="1"/>
    </row>
    <row r="485" spans="2:2" x14ac:dyDescent="0.3">
      <c r="B485" s="1"/>
    </row>
    <row r="486" spans="2:2" x14ac:dyDescent="0.3">
      <c r="B486" s="1"/>
    </row>
    <row r="487" spans="2:2" x14ac:dyDescent="0.3">
      <c r="B487" s="1"/>
    </row>
    <row r="488" spans="2:2" x14ac:dyDescent="0.3">
      <c r="B488" s="1"/>
    </row>
    <row r="489" spans="2:2" x14ac:dyDescent="0.3">
      <c r="B489" s="1"/>
    </row>
    <row r="490" spans="2:2" x14ac:dyDescent="0.3">
      <c r="B490" s="1"/>
    </row>
    <row r="491" spans="2:2" x14ac:dyDescent="0.3">
      <c r="B491" s="1"/>
    </row>
    <row r="492" spans="2:2" x14ac:dyDescent="0.3">
      <c r="B492" s="1"/>
    </row>
    <row r="493" spans="2:2" x14ac:dyDescent="0.3">
      <c r="B493" s="1"/>
    </row>
    <row r="494" spans="2:2" x14ac:dyDescent="0.3">
      <c r="B494" s="1"/>
    </row>
    <row r="495" spans="2:2" x14ac:dyDescent="0.3">
      <c r="B495" s="1"/>
    </row>
    <row r="496" spans="2:2" x14ac:dyDescent="0.3">
      <c r="B496" s="1"/>
    </row>
    <row r="497" spans="2:2" x14ac:dyDescent="0.3">
      <c r="B497" s="1"/>
    </row>
    <row r="498" spans="2:2" x14ac:dyDescent="0.3">
      <c r="B498" s="1"/>
    </row>
    <row r="499" spans="2:2" x14ac:dyDescent="0.3">
      <c r="B499" s="1"/>
    </row>
    <row r="500" spans="2:2" x14ac:dyDescent="0.3">
      <c r="B500" s="1"/>
    </row>
    <row r="501" spans="2:2" x14ac:dyDescent="0.3">
      <c r="B501" s="1"/>
    </row>
    <row r="502" spans="2:2" x14ac:dyDescent="0.3">
      <c r="B502" s="1"/>
    </row>
    <row r="503" spans="2:2" x14ac:dyDescent="0.3">
      <c r="B503" s="1"/>
    </row>
    <row r="504" spans="2:2" x14ac:dyDescent="0.3">
      <c r="B504" s="1"/>
    </row>
    <row r="505" spans="2:2" x14ac:dyDescent="0.3">
      <c r="B505" s="1"/>
    </row>
    <row r="506" spans="2:2" x14ac:dyDescent="0.3">
      <c r="B506" s="1"/>
    </row>
    <row r="507" spans="2:2" x14ac:dyDescent="0.3">
      <c r="B507" s="1"/>
    </row>
    <row r="508" spans="2:2" x14ac:dyDescent="0.3">
      <c r="B508" s="1"/>
    </row>
    <row r="509" spans="2:2" x14ac:dyDescent="0.3">
      <c r="B509" s="1"/>
    </row>
    <row r="510" spans="2:2" x14ac:dyDescent="0.3">
      <c r="B510" s="1"/>
    </row>
    <row r="511" spans="2:2" x14ac:dyDescent="0.3">
      <c r="B511" s="1"/>
    </row>
    <row r="512" spans="2:2" x14ac:dyDescent="0.3">
      <c r="B512" s="1"/>
    </row>
    <row r="513" spans="2:2" x14ac:dyDescent="0.3">
      <c r="B513" s="1"/>
    </row>
    <row r="514" spans="2:2" x14ac:dyDescent="0.3">
      <c r="B514" s="1"/>
    </row>
    <row r="515" spans="2:2" x14ac:dyDescent="0.3">
      <c r="B515" s="1"/>
    </row>
    <row r="516" spans="2:2" x14ac:dyDescent="0.3">
      <c r="B516" s="1"/>
    </row>
    <row r="517" spans="2:2" x14ac:dyDescent="0.3">
      <c r="B517" s="1"/>
    </row>
    <row r="518" spans="2:2" x14ac:dyDescent="0.3">
      <c r="B518" s="1"/>
    </row>
    <row r="519" spans="2:2" x14ac:dyDescent="0.3">
      <c r="B519" s="1"/>
    </row>
    <row r="520" spans="2:2" x14ac:dyDescent="0.3">
      <c r="B520" s="1"/>
    </row>
    <row r="521" spans="2:2" x14ac:dyDescent="0.3">
      <c r="B521" s="1"/>
    </row>
    <row r="522" spans="2:2" x14ac:dyDescent="0.3">
      <c r="B522" s="1"/>
    </row>
    <row r="523" spans="2:2" x14ac:dyDescent="0.3">
      <c r="B523" s="1"/>
    </row>
    <row r="524" spans="2:2" x14ac:dyDescent="0.3">
      <c r="B524" s="1"/>
    </row>
    <row r="525" spans="2:2" x14ac:dyDescent="0.3">
      <c r="B525" s="1"/>
    </row>
    <row r="526" spans="2:2" x14ac:dyDescent="0.3">
      <c r="B526" s="1"/>
    </row>
    <row r="527" spans="2:2" x14ac:dyDescent="0.3">
      <c r="B527" s="1"/>
    </row>
    <row r="528" spans="2:2" x14ac:dyDescent="0.3">
      <c r="B528" s="1"/>
    </row>
    <row r="529" spans="2:2" x14ac:dyDescent="0.3">
      <c r="B529" s="1"/>
    </row>
    <row r="530" spans="2:2" x14ac:dyDescent="0.3">
      <c r="B530" s="1"/>
    </row>
    <row r="531" spans="2:2" x14ac:dyDescent="0.3">
      <c r="B531" s="1"/>
    </row>
    <row r="532" spans="2:2" x14ac:dyDescent="0.3">
      <c r="B532" s="1"/>
    </row>
    <row r="533" spans="2:2" x14ac:dyDescent="0.3">
      <c r="B533" s="1"/>
    </row>
    <row r="534" spans="2:2" x14ac:dyDescent="0.3">
      <c r="B534" s="1"/>
    </row>
    <row r="535" spans="2:2" x14ac:dyDescent="0.3">
      <c r="B535" s="1"/>
    </row>
    <row r="536" spans="2:2" x14ac:dyDescent="0.3">
      <c r="B536" s="1"/>
    </row>
    <row r="537" spans="2:2" x14ac:dyDescent="0.3">
      <c r="B537" s="1"/>
    </row>
    <row r="538" spans="2:2" x14ac:dyDescent="0.3">
      <c r="B538" s="1"/>
    </row>
    <row r="539" spans="2:2" x14ac:dyDescent="0.3">
      <c r="B539" s="1"/>
    </row>
    <row r="540" spans="2:2" x14ac:dyDescent="0.3">
      <c r="B540" s="1"/>
    </row>
    <row r="541" spans="2:2" x14ac:dyDescent="0.3">
      <c r="B541" s="1"/>
    </row>
    <row r="542" spans="2:2" x14ac:dyDescent="0.3">
      <c r="B542" s="1"/>
    </row>
    <row r="543" spans="2:2" x14ac:dyDescent="0.3">
      <c r="B543" s="1"/>
    </row>
    <row r="544" spans="2:2" x14ac:dyDescent="0.3">
      <c r="B544" s="1"/>
    </row>
    <row r="545" spans="2:2" x14ac:dyDescent="0.3">
      <c r="B545" s="1"/>
    </row>
    <row r="546" spans="2:2" x14ac:dyDescent="0.3">
      <c r="B546" s="1"/>
    </row>
    <row r="547" spans="2:2" x14ac:dyDescent="0.3">
      <c r="B547" s="1"/>
    </row>
    <row r="548" spans="2:2" x14ac:dyDescent="0.3">
      <c r="B548" s="1"/>
    </row>
    <row r="549" spans="2:2" x14ac:dyDescent="0.3">
      <c r="B549" s="1"/>
    </row>
    <row r="550" spans="2:2" x14ac:dyDescent="0.3">
      <c r="B550" s="1"/>
    </row>
    <row r="551" spans="2:2" x14ac:dyDescent="0.3">
      <c r="B551" s="1"/>
    </row>
    <row r="552" spans="2:2" x14ac:dyDescent="0.3">
      <c r="B552" s="1"/>
    </row>
    <row r="553" spans="2:2" x14ac:dyDescent="0.3">
      <c r="B553" s="1"/>
    </row>
    <row r="554" spans="2:2" x14ac:dyDescent="0.3">
      <c r="B554" s="1"/>
    </row>
    <row r="555" spans="2:2" x14ac:dyDescent="0.3">
      <c r="B555" s="1"/>
    </row>
    <row r="556" spans="2:2" x14ac:dyDescent="0.3">
      <c r="B556" s="1"/>
    </row>
    <row r="557" spans="2:2" x14ac:dyDescent="0.3">
      <c r="B557" s="1"/>
    </row>
    <row r="558" spans="2:2" x14ac:dyDescent="0.3">
      <c r="B558" s="1"/>
    </row>
    <row r="559" spans="2:2" x14ac:dyDescent="0.3">
      <c r="B559" s="1"/>
    </row>
    <row r="560" spans="2:2" x14ac:dyDescent="0.3">
      <c r="B560" s="1"/>
    </row>
    <row r="561" spans="2:2" x14ac:dyDescent="0.3">
      <c r="B561" s="1"/>
    </row>
    <row r="562" spans="2:2" x14ac:dyDescent="0.3">
      <c r="B562" s="1"/>
    </row>
    <row r="563" spans="2:2" x14ac:dyDescent="0.3">
      <c r="B563" s="1"/>
    </row>
    <row r="564" spans="2:2" x14ac:dyDescent="0.3">
      <c r="B564" s="1"/>
    </row>
    <row r="565" spans="2:2" x14ac:dyDescent="0.3">
      <c r="B565" s="1"/>
    </row>
    <row r="566" spans="2:2" x14ac:dyDescent="0.3">
      <c r="B566" s="1"/>
    </row>
    <row r="567" spans="2:2" x14ac:dyDescent="0.3">
      <c r="B567" s="1"/>
    </row>
    <row r="568" spans="2:2" x14ac:dyDescent="0.3">
      <c r="B568" s="1"/>
    </row>
    <row r="569" spans="2:2" x14ac:dyDescent="0.3">
      <c r="B569" s="1"/>
    </row>
    <row r="570" spans="2:2" x14ac:dyDescent="0.3">
      <c r="B570" s="1"/>
    </row>
    <row r="571" spans="2:2" x14ac:dyDescent="0.3">
      <c r="B571" s="1"/>
    </row>
    <row r="572" spans="2:2" x14ac:dyDescent="0.3">
      <c r="B572" s="1"/>
    </row>
    <row r="573" spans="2:2" x14ac:dyDescent="0.3">
      <c r="B573" s="1"/>
    </row>
    <row r="574" spans="2:2" x14ac:dyDescent="0.3">
      <c r="B574" s="1"/>
    </row>
    <row r="575" spans="2:2" x14ac:dyDescent="0.3">
      <c r="B575" s="1"/>
    </row>
    <row r="576" spans="2:2" x14ac:dyDescent="0.3">
      <c r="B576" s="1"/>
    </row>
    <row r="577" spans="2:2" x14ac:dyDescent="0.3">
      <c r="B577" s="1"/>
    </row>
    <row r="578" spans="2:2" x14ac:dyDescent="0.3">
      <c r="B578" s="1"/>
    </row>
    <row r="579" spans="2:2" x14ac:dyDescent="0.3">
      <c r="B579" s="1"/>
    </row>
    <row r="580" spans="2:2" x14ac:dyDescent="0.3">
      <c r="B580" s="1"/>
    </row>
    <row r="581" spans="2:2" x14ac:dyDescent="0.3">
      <c r="B581" s="1"/>
    </row>
    <row r="582" spans="2:2" x14ac:dyDescent="0.3">
      <c r="B582" s="1"/>
    </row>
    <row r="583" spans="2:2" x14ac:dyDescent="0.3">
      <c r="B583" s="1"/>
    </row>
    <row r="584" spans="2:2" x14ac:dyDescent="0.3">
      <c r="B584" s="1"/>
    </row>
    <row r="585" spans="2:2" x14ac:dyDescent="0.3">
      <c r="B585" s="1"/>
    </row>
    <row r="586" spans="2:2" x14ac:dyDescent="0.3">
      <c r="B586" s="1"/>
    </row>
    <row r="587" spans="2:2" x14ac:dyDescent="0.3">
      <c r="B587" s="1"/>
    </row>
    <row r="588" spans="2:2" x14ac:dyDescent="0.3">
      <c r="B588" s="1"/>
    </row>
    <row r="589" spans="2:2" x14ac:dyDescent="0.3">
      <c r="B589" s="1"/>
    </row>
    <row r="590" spans="2:2" x14ac:dyDescent="0.3">
      <c r="B590" s="1"/>
    </row>
    <row r="591" spans="2:2" x14ac:dyDescent="0.3">
      <c r="B591" s="1"/>
    </row>
    <row r="592" spans="2:2" x14ac:dyDescent="0.3">
      <c r="B592" s="1"/>
    </row>
    <row r="593" spans="2:2" x14ac:dyDescent="0.3">
      <c r="B593" s="1"/>
    </row>
    <row r="594" spans="2:2" x14ac:dyDescent="0.3">
      <c r="B594" s="1"/>
    </row>
    <row r="595" spans="2:2" x14ac:dyDescent="0.3">
      <c r="B595" s="1"/>
    </row>
    <row r="596" spans="2:2" x14ac:dyDescent="0.3">
      <c r="B596" s="1"/>
    </row>
    <row r="597" spans="2:2" x14ac:dyDescent="0.3">
      <c r="B597" s="1"/>
    </row>
    <row r="598" spans="2:2" x14ac:dyDescent="0.3">
      <c r="B598" s="1"/>
    </row>
    <row r="599" spans="2:2" x14ac:dyDescent="0.3">
      <c r="B599" s="1"/>
    </row>
    <row r="600" spans="2:2" x14ac:dyDescent="0.3">
      <c r="B600" s="1"/>
    </row>
    <row r="601" spans="2:2" x14ac:dyDescent="0.3">
      <c r="B601" s="1"/>
    </row>
    <row r="602" spans="2:2" x14ac:dyDescent="0.3">
      <c r="B602" s="1"/>
    </row>
    <row r="603" spans="2:2" x14ac:dyDescent="0.3">
      <c r="B603" s="1"/>
    </row>
    <row r="604" spans="2:2" x14ac:dyDescent="0.3">
      <c r="B604" s="1"/>
    </row>
    <row r="605" spans="2:2" x14ac:dyDescent="0.3">
      <c r="B605" s="1"/>
    </row>
    <row r="606" spans="2:2" x14ac:dyDescent="0.3">
      <c r="B606" s="1"/>
    </row>
    <row r="607" spans="2:2" x14ac:dyDescent="0.3">
      <c r="B607" s="1"/>
    </row>
    <row r="608" spans="2:2" x14ac:dyDescent="0.3">
      <c r="B608" s="1"/>
    </row>
    <row r="609" spans="2:2" x14ac:dyDescent="0.3">
      <c r="B609" s="1"/>
    </row>
    <row r="610" spans="2:2" x14ac:dyDescent="0.3">
      <c r="B610" s="1"/>
    </row>
    <row r="611" spans="2:2" x14ac:dyDescent="0.3">
      <c r="B611" s="1"/>
    </row>
    <row r="612" spans="2:2" x14ac:dyDescent="0.3">
      <c r="B612" s="1"/>
    </row>
    <row r="613" spans="2:2" x14ac:dyDescent="0.3">
      <c r="B613" s="1"/>
    </row>
    <row r="614" spans="2:2" x14ac:dyDescent="0.3">
      <c r="B614" s="1"/>
    </row>
    <row r="615" spans="2:2" x14ac:dyDescent="0.3">
      <c r="B615" s="1"/>
    </row>
    <row r="616" spans="2:2" x14ac:dyDescent="0.3">
      <c r="B616" s="1"/>
    </row>
    <row r="617" spans="2:2" x14ac:dyDescent="0.3">
      <c r="B617" s="1"/>
    </row>
    <row r="618" spans="2:2" x14ac:dyDescent="0.3">
      <c r="B618" s="1"/>
    </row>
    <row r="619" spans="2:2" x14ac:dyDescent="0.3">
      <c r="B619" s="1"/>
    </row>
    <row r="620" spans="2:2" x14ac:dyDescent="0.3">
      <c r="B620" s="1"/>
    </row>
    <row r="621" spans="2:2" x14ac:dyDescent="0.3">
      <c r="B621" s="1"/>
    </row>
    <row r="622" spans="2:2" x14ac:dyDescent="0.3">
      <c r="B622" s="1"/>
    </row>
    <row r="623" spans="2:2" x14ac:dyDescent="0.3">
      <c r="B623" s="1"/>
    </row>
    <row r="624" spans="2:2" x14ac:dyDescent="0.3">
      <c r="B624" s="1"/>
    </row>
    <row r="625" spans="2:2" x14ac:dyDescent="0.3">
      <c r="B625" s="1"/>
    </row>
    <row r="626" spans="2:2" x14ac:dyDescent="0.3">
      <c r="B626" s="1"/>
    </row>
    <row r="627" spans="2:2" x14ac:dyDescent="0.3">
      <c r="B627" s="1"/>
    </row>
    <row r="628" spans="2:2" x14ac:dyDescent="0.3">
      <c r="B628" s="1"/>
    </row>
    <row r="629" spans="2:2" x14ac:dyDescent="0.3">
      <c r="B629" s="1"/>
    </row>
    <row r="630" spans="2:2" x14ac:dyDescent="0.3">
      <c r="B630" s="1"/>
    </row>
    <row r="631" spans="2:2" x14ac:dyDescent="0.3">
      <c r="B631" s="1"/>
    </row>
    <row r="632" spans="2:2" x14ac:dyDescent="0.3">
      <c r="B632" s="1"/>
    </row>
    <row r="633" spans="2:2" x14ac:dyDescent="0.3">
      <c r="B633" s="1"/>
    </row>
    <row r="634" spans="2:2" x14ac:dyDescent="0.3">
      <c r="B634" s="1"/>
    </row>
    <row r="635" spans="2:2" x14ac:dyDescent="0.3">
      <c r="B635" s="1"/>
    </row>
    <row r="636" spans="2:2" x14ac:dyDescent="0.3">
      <c r="B636" s="1"/>
    </row>
    <row r="637" spans="2:2" x14ac:dyDescent="0.3">
      <c r="B637" s="1"/>
    </row>
    <row r="638" spans="2:2" x14ac:dyDescent="0.3">
      <c r="B638" s="1"/>
    </row>
    <row r="639" spans="2:2" x14ac:dyDescent="0.3">
      <c r="B639" s="1"/>
    </row>
    <row r="640" spans="2:2" x14ac:dyDescent="0.3">
      <c r="B640" s="1"/>
    </row>
    <row r="641" spans="2:2" x14ac:dyDescent="0.3">
      <c r="B641" s="1"/>
    </row>
    <row r="642" spans="2:2" x14ac:dyDescent="0.3">
      <c r="B642" s="1"/>
    </row>
    <row r="643" spans="2:2" x14ac:dyDescent="0.3">
      <c r="B643" s="1"/>
    </row>
    <row r="644" spans="2:2" x14ac:dyDescent="0.3">
      <c r="B644" s="1"/>
    </row>
    <row r="645" spans="2:2" x14ac:dyDescent="0.3">
      <c r="B645" s="1"/>
    </row>
    <row r="646" spans="2:2" x14ac:dyDescent="0.3">
      <c r="B646" s="1"/>
    </row>
    <row r="647" spans="2:2" x14ac:dyDescent="0.3">
      <c r="B647" s="1"/>
    </row>
    <row r="648" spans="2:2" x14ac:dyDescent="0.3">
      <c r="B648" s="1"/>
    </row>
    <row r="649" spans="2:2" x14ac:dyDescent="0.3">
      <c r="B649" s="1"/>
    </row>
    <row r="650" spans="2:2" x14ac:dyDescent="0.3">
      <c r="B650" s="1"/>
    </row>
    <row r="651" spans="2:2" x14ac:dyDescent="0.3">
      <c r="B651" s="1"/>
    </row>
  </sheetData>
  <pageMargins left="0.511811024" right="0.511811024" top="0.78740157499999996" bottom="0.78740157499999996" header="0.31496062000000002" footer="0.31496062000000002"/>
  <pageSetup paperSize="9" orientation="portrait" horizontalDpi="360" verticalDpi="36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C42FAAFED5FA42A738A12E6EAB5579" ma:contentTypeVersion="11" ma:contentTypeDescription="Crie um novo documento." ma:contentTypeScope="" ma:versionID="820568b28c188abba1b85bba75ab835f">
  <xsd:schema xmlns:xsd="http://www.w3.org/2001/XMLSchema" xmlns:xs="http://www.w3.org/2001/XMLSchema" xmlns:p="http://schemas.microsoft.com/office/2006/metadata/properties" xmlns:ns2="2f04798b-56f7-4afd-b809-bb93a805716d" xmlns:ns3="622ae9b4-270a-4501-8cbe-d510b69cb499" targetNamespace="http://schemas.microsoft.com/office/2006/metadata/properties" ma:root="true" ma:fieldsID="f71f4d1f781a904159700cee83fe36fb" ns2:_="" ns3:_="">
    <xsd:import namespace="2f04798b-56f7-4afd-b809-bb93a805716d"/>
    <xsd:import namespace="622ae9b4-270a-4501-8cbe-d510b69cb49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04798b-56f7-4afd-b809-bb93a80571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2ae9b4-270a-4501-8cbe-d510b69cb499"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C5C0EF-90BC-490E-B552-1E4CCF01952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F908531-1735-4497-AA19-E6F25AD833B6}">
  <ds:schemaRefs>
    <ds:schemaRef ds:uri="http://schemas.microsoft.com/sharepoint/v3/contenttype/forms"/>
  </ds:schemaRefs>
</ds:datastoreItem>
</file>

<file path=customXml/itemProps3.xml><?xml version="1.0" encoding="utf-8"?>
<ds:datastoreItem xmlns:ds="http://schemas.openxmlformats.org/officeDocument/2006/customXml" ds:itemID="{44058E60-28A5-41CC-98A4-78262426DD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04798b-56f7-4afd-b809-bb93a805716d"/>
    <ds:schemaRef ds:uri="622ae9b4-270a-4501-8cbe-d510b69cb4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18</vt:i4>
      </vt:variant>
    </vt:vector>
  </HeadingPairs>
  <TitlesOfParts>
    <vt:vector size="18" baseType="lpstr">
      <vt:lpstr>Índice</vt:lpstr>
      <vt:lpstr>Encargos</vt:lpstr>
      <vt:lpstr>Linha Serviço Dívida Compet</vt:lpstr>
      <vt:lpstr>Consolidado - Cen. Ajustado</vt:lpstr>
      <vt:lpstr>Consolidado - Cenário Base</vt:lpstr>
      <vt:lpstr>OC A CONTRATAR</vt:lpstr>
      <vt:lpstr>OC A CONTRATAR US$</vt:lpstr>
      <vt:lpstr>Contratos fora RRF</vt:lpstr>
      <vt:lpstr>Art. 9º-A - serv. div. comp</vt:lpstr>
      <vt:lpstr>Art. 9º-A</vt:lpstr>
      <vt:lpstr>Art. 23</vt:lpstr>
      <vt:lpstr>9496</vt:lpstr>
      <vt:lpstr>Conta Gráfica Art. 9° comp</vt:lpstr>
      <vt:lpstr>Conta Gráfica Art. 9° - A LC206</vt:lpstr>
      <vt:lpstr>Conta Gráfica 9496 LC206</vt:lpstr>
      <vt:lpstr>Fluxo dív. garantidas - RRF</vt:lpstr>
      <vt:lpstr>Dívidas garantidas - RRF</vt:lpstr>
      <vt:lpstr>Operação a contratar - BID prec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Cássio Sobocinski</dc:creator>
  <cp:keywords/>
  <dc:description/>
  <cp:lastModifiedBy>Rafael Bystronski di Bernardi</cp:lastModifiedBy>
  <cp:revision/>
  <dcterms:created xsi:type="dcterms:W3CDTF">2021-09-22T13:08:22Z</dcterms:created>
  <dcterms:modified xsi:type="dcterms:W3CDTF">2025-02-26T14:34:09Z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0x010100C2C42FAAFED5FA42A738A12E6EAB5579</vt:lpwstr>
  </property>
  <property fmtid="{D5CDD505-2E9C-101B-9397-08002B2CF9AE}" pid="3" name="MSIP_Label_aad1aa98-b4b6-4f6d-a238-eb87b534c92d_Enabled">
    <vt:lpwstr>true</vt:lpwstr>
  </property>
  <property fmtid="{D5CDD505-2E9C-101B-9397-08002B2CF9AE}" pid="4" name="MSIP_Label_aad1aa98-b4b6-4f6d-a238-eb87b534c92d_SetDate">
    <vt:lpwstr>2023-05-23T19:36:57Z</vt:lpwstr>
  </property>
  <property fmtid="{D5CDD505-2E9C-101B-9397-08002B2CF9AE}" pid="5" name="MSIP_Label_aad1aa98-b4b6-4f6d-a238-eb87b534c92d_Method">
    <vt:lpwstr>Standard</vt:lpwstr>
  </property>
  <property fmtid="{D5CDD505-2E9C-101B-9397-08002B2CF9AE}" pid="6" name="MSIP_Label_aad1aa98-b4b6-4f6d-a238-eb87b534c92d_Name">
    <vt:lpwstr>defa4170-0d19-0005-0004-bc88714345d2</vt:lpwstr>
  </property>
  <property fmtid="{D5CDD505-2E9C-101B-9397-08002B2CF9AE}" pid="7" name="MSIP_Label_aad1aa98-b4b6-4f6d-a238-eb87b534c92d_SiteId">
    <vt:lpwstr>83bd090b-756e-4a02-a512-e5ea02c03041</vt:lpwstr>
  </property>
  <property fmtid="{D5CDD505-2E9C-101B-9397-08002B2CF9AE}" pid="8" name="MSIP_Label_aad1aa98-b4b6-4f6d-a238-eb87b534c92d_ActionId">
    <vt:lpwstr>17fdcfed-4790-48fb-807f-a816750dbab3</vt:lpwstr>
  </property>
  <property fmtid="{D5CDD505-2E9C-101B-9397-08002B2CF9AE}" pid="9" name="MSIP_Label_aad1aa98-b4b6-4f6d-a238-eb87b534c92d_ContentBits">
    <vt:lpwstr>0</vt:lpwstr>
  </property>
</Properties>
</file>